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PFAI course\Module 4\Homework\"/>
    </mc:Choice>
  </mc:AlternateContent>
  <xr:revisionPtr revIDLastSave="0" documentId="8_{B338B55D-610B-48F9-9019-FAAB756DE886}" xr6:coauthVersionLast="47" xr6:coauthVersionMax="47" xr10:uidLastSave="{00000000-0000-0000-0000-000000000000}"/>
  <bookViews>
    <workbookView xWindow="-98" yWindow="-98" windowWidth="22875" windowHeight="14431" tabRatio="942" firstSheet="3" activeTab="15" xr2:uid="{00000000-000D-0000-FFFF-FFFF00000000}"/>
  </bookViews>
  <sheets>
    <sheet name="InpC" sheetId="48" r:id="rId1"/>
    <sheet name="InpS" sheetId="323" r:id="rId2"/>
    <sheet name="Solve" sheetId="315" r:id="rId3"/>
    <sheet name="Time" sheetId="273" r:id="rId4"/>
    <sheet name="Const" sheetId="324" r:id="rId5"/>
    <sheet name="Fin" sheetId="325" r:id="rId6"/>
    <sheet name="Esc" sheetId="289" r:id="rId7"/>
    <sheet name="Ops" sheetId="278" r:id="rId8"/>
    <sheet name="NCA" sheetId="285" r:id="rId9"/>
    <sheet name="DSRA" sheetId="320" r:id="rId10"/>
    <sheet name="Equity" sheetId="286" r:id="rId11"/>
    <sheet name="Tax" sheetId="282" r:id="rId12"/>
    <sheet name="Metrics" sheetId="288" r:id="rId13"/>
    <sheet name="S&amp;U" sheetId="327" r:id="rId14"/>
    <sheet name="FS" sheetId="265" r:id="rId15"/>
    <sheet name="Output" sheetId="269" r:id="rId16"/>
    <sheet name="Check" sheetId="264" r:id="rId17"/>
    <sheet name="Tmp" sheetId="275" r:id="rId18"/>
    <sheet name="_CelloriContext" sheetId="321" state="veryHidden" r:id="rId19"/>
    <sheet name="_CelloriUndo" sheetId="322" state="veryHidden" r:id="rId20"/>
  </sheets>
  <definedNames>
    <definedName name="_CelloriConfig">_xlfn._LONGTEXT("{""version"":1,""config"":{""workbook"":{""headerLevel1Column"":1,""headerLevel2Column"":2,""headerLevel3Column"":3,""labelColumn"":5,""unitsColumn"":7,""constantColumn"":6,""totalColumn"":8,""timeseriesStartColumn"":10,""startRow"":7,""modelPeriodEndRow"":2,""timelineLabelRow"":3,""","highlightLinks"":true,""linkColorImport"":""#0000FF"",""linkColorExport"":""#FF0000"",""headerLevel1Uppercase"":true,""headerLevel1Bold"":true,""headerLevel1Underline"":false,""headerLevel2Uppercase"":false,""headerLevel2Bold"":true,""headerLevel2Underline"":false,""headerLeve","l3Uppercase"":false,""headerLevel3Bold"":false,""headerLevel3Underline"":true,""numberFormatPercent"":""0.00% ;-0.00% _);\""- \"";\"" \""@\"" \"""",""numberFormatFactor"":""#,##0.0000_);(#,##0.0000);\""-  \"";\"" \""@\"" \"""",""numberFormatDate"":""dd mmm yy_);(###0);\""-  \"";\"" \""@","\"" \"""",""numberFormatNormal"":""#,##0_);(#,##0);\""-  \"";\"" \""@""},""sheets"":[{""name"":""InpC"",""type"":""input-const"",""startRow"":11,""highlightLinks"":false,""activeScenarioRange"":""ActiveScenario"",""inputTemplateNamedRange"":""InputRowTemplate""},{""name"":""InpS"",""type"":""in","put-series"",""highlightLinks"":false},{""name"":""FS Qtr"",""type"":""financial-statements"",""highlightLinks"":false},{""name"":""FS Ann"",""type"":""rollup"",""highlightLinks"":false,""targetSheet"":""FS Qtr"",""modelPeriodStartRange"":""ModelPeriodStartAnn"",""modelPeriodEndRange"":""","ModelPeriodEndAnn"",""modelPeriodYearRange"":""ModelPeriodYearAnn"",""modelColumnCounterRange"":""ModelColumnCounterAnn""},{""name"":""Output"",""type"":""ignored""},{""name"":""Check"",""type"":""check"",""highlightLinks"":false}]}}")</definedName>
    <definedName name="_CelloriWorkspaceId">"""20260328-f5f0cf32d6b8"""</definedName>
    <definedName name="ActiveScenario">InpC!$F$4</definedName>
    <definedName name="BaseCaseIndicator">InpC!$J$7:$S$7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InpC!$F$130</definedName>
    <definedName name="copy">Solve!$J$16:$GJ$26</definedName>
    <definedName name="Corkscrew_NoBal" localSheetId="9">DSRA!#REF!</definedName>
    <definedName name="Corkscrew_NoBal" localSheetId="2">Solve!#REF!</definedName>
    <definedName name="Corkscrew_NoBal">Tmp!$E$8:$E$11</definedName>
    <definedName name="Corkscrew_withBal" localSheetId="9">DSRA!#REF!</definedName>
    <definedName name="Corkscrew_withBal" localSheetId="2">Solve!#REF!</definedName>
    <definedName name="Corkscrew_withBal">Tmp!$E$14:$E$20</definedName>
    <definedName name="InputRowTemplate">InpC!$E$148:$S$148</definedName>
    <definedName name="InputStored">InpC!$J$3:$S$3</definedName>
    <definedName name="mastercheck">Solve!$F$47</definedName>
    <definedName name="OutputRowTemplate">Output!$E$99:$S$99</definedName>
    <definedName name="paste">Solve!$J$30:$GJ$40</definedName>
    <definedName name="SMU">InpC!$F$135</definedName>
    <definedName name="Solve_check">#REF!</definedName>
    <definedName name="Solve_copy">#REF!</definedName>
    <definedName name="Solve_paste">#REF!</definedName>
    <definedName name="TrackActive">Output!$H$5</definedName>
    <definedName name="TrackLiveResults">Output!$H$6:$H$96</definedName>
    <definedName name="TrackStoredResults">Output!$M$5:$S$5</definedName>
    <definedName name="TRK_TOL">InpC!$F$129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19" i="321" l="1"/>
  <c r="G1319" i="321"/>
  <c r="I1319" i="321"/>
  <c r="O1319" i="321"/>
  <c r="P1319" i="321"/>
  <c r="Q1319" i="321"/>
  <c r="R1319" i="321"/>
  <c r="S1319" i="321"/>
  <c r="F1318" i="321"/>
  <c r="G1318" i="321"/>
  <c r="I1318" i="321"/>
  <c r="O1318" i="321"/>
  <c r="P1318" i="321"/>
  <c r="Q1318" i="321"/>
  <c r="R1318" i="321"/>
  <c r="S1318" i="321"/>
  <c r="F1317" i="321"/>
  <c r="G1317" i="321"/>
  <c r="I1317" i="321"/>
  <c r="O1317" i="321"/>
  <c r="P1317" i="321"/>
  <c r="Q1317" i="321"/>
  <c r="R1317" i="321"/>
  <c r="S1317" i="321"/>
  <c r="F1316" i="321"/>
  <c r="G1316" i="321"/>
  <c r="I1316" i="321"/>
  <c r="O1316" i="321"/>
  <c r="P1316" i="321"/>
  <c r="Q1316" i="321"/>
  <c r="R1316" i="321"/>
  <c r="S1316" i="321"/>
  <c r="F1315" i="321"/>
  <c r="G1315" i="321"/>
  <c r="I1315" i="321"/>
  <c r="O1315" i="321"/>
  <c r="P1315" i="321"/>
  <c r="Q1315" i="321"/>
  <c r="R1315" i="321"/>
  <c r="S1315" i="321"/>
  <c r="G1265" i="321"/>
  <c r="I1265" i="321"/>
  <c r="J1265" i="321"/>
  <c r="O1265" i="321"/>
  <c r="P1265" i="321"/>
  <c r="Q1265" i="321"/>
  <c r="R1265" i="321"/>
  <c r="S1265" i="321"/>
  <c r="I1266" i="321"/>
  <c r="O1266" i="321"/>
  <c r="P1266" i="321"/>
  <c r="Q1266" i="321"/>
  <c r="R1266" i="321"/>
  <c r="S1266" i="321"/>
  <c r="I1267" i="321"/>
  <c r="O1267" i="321"/>
  <c r="P1267" i="321"/>
  <c r="Q1267" i="321"/>
  <c r="R1267" i="321"/>
  <c r="S1267" i="321"/>
  <c r="F1268" i="321"/>
  <c r="G1268" i="321"/>
  <c r="I1268" i="321"/>
  <c r="O1268" i="321"/>
  <c r="P1268" i="321"/>
  <c r="Q1268" i="321"/>
  <c r="R1268" i="321"/>
  <c r="S1268" i="321"/>
  <c r="G1269" i="321"/>
  <c r="I1269" i="321"/>
  <c r="O1269" i="321"/>
  <c r="P1269" i="321"/>
  <c r="Q1269" i="321"/>
  <c r="R1269" i="321"/>
  <c r="S1269" i="321"/>
  <c r="I1270" i="321"/>
  <c r="O1270" i="321"/>
  <c r="P1270" i="321"/>
  <c r="Q1270" i="321"/>
  <c r="R1270" i="321"/>
  <c r="S1270" i="321"/>
  <c r="I1271" i="321"/>
  <c r="O1271" i="321"/>
  <c r="P1271" i="321"/>
  <c r="Q1271" i="321"/>
  <c r="R1271" i="321"/>
  <c r="S1271" i="321"/>
  <c r="I1272" i="321"/>
  <c r="O1272" i="321"/>
  <c r="P1272" i="321"/>
  <c r="Q1272" i="321"/>
  <c r="R1272" i="321"/>
  <c r="S1272" i="321"/>
  <c r="F1273" i="321"/>
  <c r="G1273" i="321"/>
  <c r="I1273" i="321"/>
  <c r="J1273" i="321"/>
  <c r="O1273" i="321"/>
  <c r="P1273" i="321"/>
  <c r="Q1273" i="321"/>
  <c r="R1273" i="321"/>
  <c r="S1273" i="321"/>
  <c r="G1274" i="321"/>
  <c r="I1274" i="321"/>
  <c r="J1274" i="321"/>
  <c r="O1274" i="321"/>
  <c r="P1274" i="321"/>
  <c r="Q1274" i="321"/>
  <c r="R1274" i="321"/>
  <c r="S1274" i="321"/>
  <c r="I1275" i="321"/>
  <c r="O1275" i="321"/>
  <c r="P1275" i="321"/>
  <c r="Q1275" i="321"/>
  <c r="R1275" i="321"/>
  <c r="S1275" i="321"/>
  <c r="G1276" i="321"/>
  <c r="I1276" i="321"/>
  <c r="J1276" i="321"/>
  <c r="O1276" i="321"/>
  <c r="P1276" i="321"/>
  <c r="Q1276" i="321"/>
  <c r="R1276" i="321"/>
  <c r="S1276" i="321"/>
  <c r="F1277" i="321"/>
  <c r="G1277" i="321"/>
  <c r="I1277" i="321"/>
  <c r="O1277" i="321"/>
  <c r="P1277" i="321"/>
  <c r="Q1277" i="321"/>
  <c r="R1277" i="321"/>
  <c r="S1277" i="321"/>
  <c r="I1278" i="321"/>
  <c r="O1278" i="321"/>
  <c r="P1278" i="321"/>
  <c r="Q1278" i="321"/>
  <c r="R1278" i="321"/>
  <c r="S1278" i="321"/>
  <c r="I1279" i="321"/>
  <c r="O1279" i="321"/>
  <c r="P1279" i="321"/>
  <c r="Q1279" i="321"/>
  <c r="R1279" i="321"/>
  <c r="S1279" i="321"/>
  <c r="I1280" i="321"/>
  <c r="O1280" i="321"/>
  <c r="P1280" i="321"/>
  <c r="Q1280" i="321"/>
  <c r="R1280" i="321"/>
  <c r="S1280" i="321"/>
  <c r="I1281" i="321"/>
  <c r="O1281" i="321"/>
  <c r="P1281" i="321"/>
  <c r="Q1281" i="321"/>
  <c r="R1281" i="321"/>
  <c r="S1281" i="321"/>
  <c r="I1282" i="321"/>
  <c r="O1282" i="321"/>
  <c r="P1282" i="321"/>
  <c r="Q1282" i="321"/>
  <c r="R1282" i="321"/>
  <c r="S1282" i="321"/>
  <c r="F1283" i="321"/>
  <c r="G1283" i="321"/>
  <c r="I1283" i="321"/>
  <c r="J1283" i="321"/>
  <c r="O1283" i="321"/>
  <c r="P1283" i="321"/>
  <c r="Q1283" i="321"/>
  <c r="R1283" i="321"/>
  <c r="S1283" i="321"/>
  <c r="G1284" i="321"/>
  <c r="I1284" i="321"/>
  <c r="J1284" i="321"/>
  <c r="O1284" i="321"/>
  <c r="P1284" i="321"/>
  <c r="Q1284" i="321"/>
  <c r="R1284" i="321"/>
  <c r="S1284" i="321"/>
  <c r="I1285" i="321"/>
  <c r="O1285" i="321"/>
  <c r="P1285" i="321"/>
  <c r="Q1285" i="321"/>
  <c r="R1285" i="321"/>
  <c r="S1285" i="321"/>
  <c r="I1286" i="321"/>
  <c r="O1286" i="321"/>
  <c r="P1286" i="321"/>
  <c r="Q1286" i="321"/>
  <c r="R1286" i="321"/>
  <c r="S1286" i="321"/>
  <c r="I1287" i="321"/>
  <c r="O1287" i="321"/>
  <c r="P1287" i="321"/>
  <c r="Q1287" i="321"/>
  <c r="R1287" i="321"/>
  <c r="S1287" i="321"/>
  <c r="I1288" i="321"/>
  <c r="O1288" i="321"/>
  <c r="P1288" i="321"/>
  <c r="Q1288" i="321"/>
  <c r="R1288" i="321"/>
  <c r="S1288" i="321"/>
  <c r="I1289" i="321"/>
  <c r="O1289" i="321"/>
  <c r="P1289" i="321"/>
  <c r="Q1289" i="321"/>
  <c r="R1289" i="321"/>
  <c r="S1289" i="321"/>
  <c r="I1290" i="321"/>
  <c r="O1290" i="321"/>
  <c r="P1290" i="321"/>
  <c r="Q1290" i="321"/>
  <c r="R1290" i="321"/>
  <c r="S1290" i="321"/>
  <c r="G1291" i="321"/>
  <c r="I1291" i="321"/>
  <c r="J1291" i="321"/>
  <c r="O1291" i="321"/>
  <c r="P1291" i="321"/>
  <c r="Q1291" i="321"/>
  <c r="R1291" i="321"/>
  <c r="S1291" i="321"/>
  <c r="F1292" i="321"/>
  <c r="G1292" i="321"/>
  <c r="I1292" i="321"/>
  <c r="O1292" i="321"/>
  <c r="P1292" i="321"/>
  <c r="Q1292" i="321"/>
  <c r="R1292" i="321"/>
  <c r="S1292" i="321"/>
  <c r="F1293" i="321"/>
  <c r="G1293" i="321"/>
  <c r="I1293" i="321"/>
  <c r="O1293" i="321"/>
  <c r="P1293" i="321"/>
  <c r="Q1293" i="321"/>
  <c r="R1293" i="321"/>
  <c r="S1293" i="321"/>
  <c r="I1294" i="321"/>
  <c r="O1294" i="321"/>
  <c r="P1294" i="321"/>
  <c r="Q1294" i="321"/>
  <c r="R1294" i="321"/>
  <c r="S1294" i="321"/>
  <c r="F1295" i="321"/>
  <c r="G1295" i="321"/>
  <c r="I1295" i="321"/>
  <c r="O1295" i="321"/>
  <c r="P1295" i="321"/>
  <c r="Q1295" i="321"/>
  <c r="R1295" i="321"/>
  <c r="S1295" i="321"/>
  <c r="G1296" i="321"/>
  <c r="I1296" i="321"/>
  <c r="O1296" i="321"/>
  <c r="P1296" i="321"/>
  <c r="Q1296" i="321"/>
  <c r="R1296" i="321"/>
  <c r="S1296" i="321"/>
  <c r="I1297" i="321"/>
  <c r="O1297" i="321"/>
  <c r="P1297" i="321"/>
  <c r="Q1297" i="321"/>
  <c r="R1297" i="321"/>
  <c r="S1297" i="321"/>
  <c r="I1298" i="321"/>
  <c r="O1298" i="321"/>
  <c r="P1298" i="321"/>
  <c r="Q1298" i="321"/>
  <c r="R1298" i="321"/>
  <c r="S1298" i="321"/>
  <c r="F1299" i="321"/>
  <c r="G1299" i="321"/>
  <c r="I1299" i="321"/>
  <c r="J1299" i="321"/>
  <c r="O1299" i="321"/>
  <c r="P1299" i="321"/>
  <c r="Q1299" i="321"/>
  <c r="R1299" i="321"/>
  <c r="S1299" i="321"/>
  <c r="G1300" i="321"/>
  <c r="I1300" i="321"/>
  <c r="J1300" i="321"/>
  <c r="O1300" i="321"/>
  <c r="P1300" i="321"/>
  <c r="Q1300" i="321"/>
  <c r="R1300" i="321"/>
  <c r="S1300" i="321"/>
  <c r="F1301" i="321"/>
  <c r="G1301" i="321"/>
  <c r="I1301" i="321"/>
  <c r="O1301" i="321"/>
  <c r="P1301" i="321"/>
  <c r="Q1301" i="321"/>
  <c r="R1301" i="321"/>
  <c r="S1301" i="321"/>
  <c r="I1302" i="321"/>
  <c r="O1302" i="321"/>
  <c r="P1302" i="321"/>
  <c r="Q1302" i="321"/>
  <c r="R1302" i="321"/>
  <c r="S1302" i="321"/>
  <c r="I1303" i="321"/>
  <c r="O1303" i="321"/>
  <c r="P1303" i="321"/>
  <c r="Q1303" i="321"/>
  <c r="R1303" i="321"/>
  <c r="S1303" i="321"/>
  <c r="F1304" i="321"/>
  <c r="G1304" i="321"/>
  <c r="I1304" i="321"/>
  <c r="J1304" i="321"/>
  <c r="O1304" i="321"/>
  <c r="P1304" i="321"/>
  <c r="Q1304" i="321"/>
  <c r="R1304" i="321"/>
  <c r="S1304" i="321"/>
  <c r="G1305" i="321"/>
  <c r="I1305" i="321"/>
  <c r="J1305" i="321"/>
  <c r="O1305" i="321"/>
  <c r="P1305" i="321"/>
  <c r="Q1305" i="321"/>
  <c r="R1305" i="321"/>
  <c r="S1305" i="321"/>
  <c r="F1306" i="321"/>
  <c r="G1306" i="321"/>
  <c r="I1306" i="321"/>
  <c r="O1306" i="321"/>
  <c r="P1306" i="321"/>
  <c r="Q1306" i="321"/>
  <c r="R1306" i="321"/>
  <c r="S1306" i="321"/>
  <c r="I1307" i="321"/>
  <c r="O1307" i="321"/>
  <c r="P1307" i="321"/>
  <c r="Q1307" i="321"/>
  <c r="R1307" i="321"/>
  <c r="S1307" i="321"/>
  <c r="G1308" i="321"/>
  <c r="I1308" i="321"/>
  <c r="J1308" i="321"/>
  <c r="O1308" i="321"/>
  <c r="P1308" i="321"/>
  <c r="Q1308" i="321"/>
  <c r="R1308" i="321"/>
  <c r="S1308" i="321"/>
  <c r="F1309" i="321"/>
  <c r="G1309" i="321"/>
  <c r="I1309" i="321"/>
  <c r="J1309" i="321"/>
  <c r="O1309" i="321"/>
  <c r="P1309" i="321"/>
  <c r="Q1309" i="321"/>
  <c r="R1309" i="321"/>
  <c r="S1309" i="321"/>
  <c r="G1310" i="321"/>
  <c r="I1310" i="321"/>
  <c r="J1310" i="321"/>
  <c r="O1310" i="321"/>
  <c r="P1310" i="321"/>
  <c r="Q1310" i="321"/>
  <c r="R1310" i="321"/>
  <c r="S1310" i="321"/>
  <c r="F1311" i="321"/>
  <c r="G1311" i="321"/>
  <c r="I1311" i="321"/>
  <c r="O1311" i="321"/>
  <c r="P1311" i="321"/>
  <c r="Q1311" i="321"/>
  <c r="R1311" i="321"/>
  <c r="S1311" i="321"/>
  <c r="I1312" i="321"/>
  <c r="O1312" i="321"/>
  <c r="P1312" i="321"/>
  <c r="Q1312" i="321"/>
  <c r="R1312" i="321"/>
  <c r="S1312" i="321"/>
  <c r="I1313" i="321"/>
  <c r="O1313" i="321"/>
  <c r="P1313" i="321"/>
  <c r="Q1313" i="321"/>
  <c r="R1313" i="321"/>
  <c r="S1313" i="321"/>
  <c r="G1314" i="321"/>
  <c r="I1314" i="321"/>
  <c r="J1314" i="321"/>
  <c r="O1314" i="321"/>
  <c r="P1314" i="321"/>
  <c r="Q1314" i="321"/>
  <c r="R1314" i="321"/>
  <c r="S1314" i="321"/>
  <c r="I1186" i="321"/>
  <c r="O1186" i="321"/>
  <c r="P1186" i="321"/>
  <c r="Q1186" i="321"/>
  <c r="R1186" i="321"/>
  <c r="S1186" i="321"/>
  <c r="I1187" i="321"/>
  <c r="O1187" i="321"/>
  <c r="P1187" i="321"/>
  <c r="Q1187" i="321"/>
  <c r="R1187" i="321"/>
  <c r="S1187" i="321"/>
  <c r="G1188" i="321"/>
  <c r="I1188" i="321"/>
  <c r="J1188" i="321"/>
  <c r="O1188" i="321"/>
  <c r="P1188" i="321"/>
  <c r="Q1188" i="321"/>
  <c r="R1188" i="321"/>
  <c r="S1188" i="321"/>
  <c r="I1189" i="321"/>
  <c r="O1189" i="321"/>
  <c r="P1189" i="321"/>
  <c r="Q1189" i="321"/>
  <c r="R1189" i="321"/>
  <c r="S1189" i="321"/>
  <c r="I1190" i="321"/>
  <c r="O1190" i="321"/>
  <c r="P1190" i="321"/>
  <c r="Q1190" i="321"/>
  <c r="R1190" i="321"/>
  <c r="S1190" i="321"/>
  <c r="G1191" i="321"/>
  <c r="I1191" i="321"/>
  <c r="J1191" i="321"/>
  <c r="O1191" i="321"/>
  <c r="P1191" i="321"/>
  <c r="Q1191" i="321"/>
  <c r="R1191" i="321"/>
  <c r="S1191" i="321"/>
  <c r="F1192" i="321"/>
  <c r="G1192" i="321"/>
  <c r="I1192" i="321"/>
  <c r="J1192" i="321"/>
  <c r="O1192" i="321"/>
  <c r="P1192" i="321"/>
  <c r="Q1192" i="321"/>
  <c r="R1192" i="321"/>
  <c r="S1192" i="321"/>
  <c r="G1193" i="321"/>
  <c r="I1193" i="321"/>
  <c r="J1193" i="321"/>
  <c r="O1193" i="321"/>
  <c r="P1193" i="321"/>
  <c r="Q1193" i="321"/>
  <c r="R1193" i="321"/>
  <c r="S1193" i="321"/>
  <c r="F1194" i="321"/>
  <c r="G1194" i="321"/>
  <c r="I1194" i="321"/>
  <c r="O1194" i="321"/>
  <c r="P1194" i="321"/>
  <c r="Q1194" i="321"/>
  <c r="R1194" i="321"/>
  <c r="S1194" i="321"/>
  <c r="I1195" i="321"/>
  <c r="O1195" i="321"/>
  <c r="P1195" i="321"/>
  <c r="Q1195" i="321"/>
  <c r="R1195" i="321"/>
  <c r="S1195" i="321"/>
  <c r="I1196" i="321"/>
  <c r="O1196" i="321"/>
  <c r="P1196" i="321"/>
  <c r="Q1196" i="321"/>
  <c r="R1196" i="321"/>
  <c r="S1196" i="321"/>
  <c r="G1197" i="321"/>
  <c r="I1197" i="321"/>
  <c r="J1197" i="321"/>
  <c r="O1197" i="321"/>
  <c r="P1197" i="321"/>
  <c r="Q1197" i="321"/>
  <c r="R1197" i="321"/>
  <c r="S1197" i="321"/>
  <c r="F1198" i="321"/>
  <c r="G1198" i="321"/>
  <c r="I1198" i="321"/>
  <c r="J1198" i="321"/>
  <c r="O1198" i="321"/>
  <c r="P1198" i="321"/>
  <c r="Q1198" i="321"/>
  <c r="R1198" i="321"/>
  <c r="S1198" i="321"/>
  <c r="G1199" i="321"/>
  <c r="I1199" i="321"/>
  <c r="J1199" i="321"/>
  <c r="O1199" i="321"/>
  <c r="P1199" i="321"/>
  <c r="Q1199" i="321"/>
  <c r="R1199" i="321"/>
  <c r="S1199" i="321"/>
  <c r="F1200" i="321"/>
  <c r="G1200" i="321"/>
  <c r="I1200" i="321"/>
  <c r="O1200" i="321"/>
  <c r="P1200" i="321"/>
  <c r="Q1200" i="321"/>
  <c r="R1200" i="321"/>
  <c r="S1200" i="321"/>
  <c r="I1201" i="321"/>
  <c r="O1201" i="321"/>
  <c r="P1201" i="321"/>
  <c r="Q1201" i="321"/>
  <c r="R1201" i="321"/>
  <c r="S1201" i="321"/>
  <c r="G1202" i="321"/>
  <c r="I1202" i="321"/>
  <c r="J1202" i="321"/>
  <c r="O1202" i="321"/>
  <c r="P1202" i="321"/>
  <c r="Q1202" i="321"/>
  <c r="R1202" i="321"/>
  <c r="S1202" i="321"/>
  <c r="G1203" i="321"/>
  <c r="I1203" i="321"/>
  <c r="J1203" i="321"/>
  <c r="O1203" i="321"/>
  <c r="P1203" i="321"/>
  <c r="Q1203" i="321"/>
  <c r="R1203" i="321"/>
  <c r="S1203" i="321"/>
  <c r="F1204" i="321"/>
  <c r="G1204" i="321"/>
  <c r="I1204" i="321"/>
  <c r="O1204" i="321"/>
  <c r="P1204" i="321"/>
  <c r="Q1204" i="321"/>
  <c r="R1204" i="321"/>
  <c r="S1204" i="321"/>
  <c r="I1205" i="321"/>
  <c r="O1205" i="321"/>
  <c r="P1205" i="321"/>
  <c r="Q1205" i="321"/>
  <c r="R1205" i="321"/>
  <c r="S1205" i="321"/>
  <c r="I1206" i="321"/>
  <c r="O1206" i="321"/>
  <c r="P1206" i="321"/>
  <c r="Q1206" i="321"/>
  <c r="R1206" i="321"/>
  <c r="S1206" i="321"/>
  <c r="I1207" i="321"/>
  <c r="O1207" i="321"/>
  <c r="P1207" i="321"/>
  <c r="Q1207" i="321"/>
  <c r="R1207" i="321"/>
  <c r="S1207" i="321"/>
  <c r="I1208" i="321"/>
  <c r="O1208" i="321"/>
  <c r="P1208" i="321"/>
  <c r="Q1208" i="321"/>
  <c r="R1208" i="321"/>
  <c r="S1208" i="321"/>
  <c r="G1209" i="321"/>
  <c r="I1209" i="321"/>
  <c r="J1209" i="321"/>
  <c r="O1209" i="321"/>
  <c r="P1209" i="321"/>
  <c r="Q1209" i="321"/>
  <c r="R1209" i="321"/>
  <c r="S1209" i="321"/>
  <c r="I1210" i="321"/>
  <c r="O1210" i="321"/>
  <c r="P1210" i="321"/>
  <c r="Q1210" i="321"/>
  <c r="R1210" i="321"/>
  <c r="S1210" i="321"/>
  <c r="I1211" i="321"/>
  <c r="O1211" i="321"/>
  <c r="P1211" i="321"/>
  <c r="Q1211" i="321"/>
  <c r="R1211" i="321"/>
  <c r="S1211" i="321"/>
  <c r="G1212" i="321"/>
  <c r="I1212" i="321"/>
  <c r="J1212" i="321"/>
  <c r="O1212" i="321"/>
  <c r="P1212" i="321"/>
  <c r="Q1212" i="321"/>
  <c r="R1212" i="321"/>
  <c r="S1212" i="321"/>
  <c r="F1213" i="321"/>
  <c r="G1213" i="321"/>
  <c r="I1213" i="321"/>
  <c r="J1213" i="321"/>
  <c r="O1213" i="321"/>
  <c r="P1213" i="321"/>
  <c r="Q1213" i="321"/>
  <c r="R1213" i="321"/>
  <c r="S1213" i="321"/>
  <c r="G1214" i="321"/>
  <c r="I1214" i="321"/>
  <c r="J1214" i="321"/>
  <c r="O1214" i="321"/>
  <c r="P1214" i="321"/>
  <c r="Q1214" i="321"/>
  <c r="R1214" i="321"/>
  <c r="S1214" i="321"/>
  <c r="F1215" i="321"/>
  <c r="G1215" i="321"/>
  <c r="I1215" i="321"/>
  <c r="O1215" i="321"/>
  <c r="P1215" i="321"/>
  <c r="Q1215" i="321"/>
  <c r="R1215" i="321"/>
  <c r="S1215" i="321"/>
  <c r="I1216" i="321"/>
  <c r="O1216" i="321"/>
  <c r="P1216" i="321"/>
  <c r="Q1216" i="321"/>
  <c r="R1216" i="321"/>
  <c r="S1216" i="321"/>
  <c r="I1217" i="321"/>
  <c r="O1217" i="321"/>
  <c r="P1217" i="321"/>
  <c r="Q1217" i="321"/>
  <c r="R1217" i="321"/>
  <c r="S1217" i="321"/>
  <c r="G1218" i="321"/>
  <c r="I1218" i="321"/>
  <c r="J1218" i="321"/>
  <c r="O1218" i="321"/>
  <c r="P1218" i="321"/>
  <c r="Q1218" i="321"/>
  <c r="R1218" i="321"/>
  <c r="S1218" i="321"/>
  <c r="F1219" i="321"/>
  <c r="G1219" i="321"/>
  <c r="I1219" i="321"/>
  <c r="J1219" i="321"/>
  <c r="O1219" i="321"/>
  <c r="P1219" i="321"/>
  <c r="Q1219" i="321"/>
  <c r="R1219" i="321"/>
  <c r="S1219" i="321"/>
  <c r="G1220" i="321"/>
  <c r="I1220" i="321"/>
  <c r="J1220" i="321"/>
  <c r="O1220" i="321"/>
  <c r="P1220" i="321"/>
  <c r="Q1220" i="321"/>
  <c r="R1220" i="321"/>
  <c r="S1220" i="321"/>
  <c r="F1221" i="321"/>
  <c r="G1221" i="321"/>
  <c r="I1221" i="321"/>
  <c r="O1221" i="321"/>
  <c r="P1221" i="321"/>
  <c r="Q1221" i="321"/>
  <c r="R1221" i="321"/>
  <c r="S1221" i="321"/>
  <c r="I1222" i="321"/>
  <c r="O1222" i="321"/>
  <c r="P1222" i="321"/>
  <c r="Q1222" i="321"/>
  <c r="R1222" i="321"/>
  <c r="S1222" i="321"/>
  <c r="G1223" i="321"/>
  <c r="I1223" i="321"/>
  <c r="O1223" i="321"/>
  <c r="P1223" i="321"/>
  <c r="Q1223" i="321"/>
  <c r="R1223" i="321"/>
  <c r="S1223" i="321"/>
  <c r="F1224" i="321"/>
  <c r="G1224" i="321"/>
  <c r="I1224" i="321"/>
  <c r="O1224" i="321"/>
  <c r="P1224" i="321"/>
  <c r="Q1224" i="321"/>
  <c r="R1224" i="321"/>
  <c r="S1224" i="321"/>
  <c r="I1225" i="321"/>
  <c r="O1225" i="321"/>
  <c r="P1225" i="321"/>
  <c r="Q1225" i="321"/>
  <c r="R1225" i="321"/>
  <c r="S1225" i="321"/>
  <c r="I1226" i="321"/>
  <c r="O1226" i="321"/>
  <c r="P1226" i="321"/>
  <c r="Q1226" i="321"/>
  <c r="R1226" i="321"/>
  <c r="S1226" i="321"/>
  <c r="I1227" i="321"/>
  <c r="O1227" i="321"/>
  <c r="P1227" i="321"/>
  <c r="Q1227" i="321"/>
  <c r="R1227" i="321"/>
  <c r="S1227" i="321"/>
  <c r="G1228" i="321"/>
  <c r="I1228" i="321"/>
  <c r="J1228" i="321"/>
  <c r="O1228" i="321"/>
  <c r="P1228" i="321"/>
  <c r="Q1228" i="321"/>
  <c r="R1228" i="321"/>
  <c r="S1228" i="321"/>
  <c r="I1229" i="321"/>
  <c r="O1229" i="321"/>
  <c r="P1229" i="321"/>
  <c r="Q1229" i="321"/>
  <c r="R1229" i="321"/>
  <c r="S1229" i="321"/>
  <c r="I1230" i="321"/>
  <c r="O1230" i="321"/>
  <c r="P1230" i="321"/>
  <c r="Q1230" i="321"/>
  <c r="R1230" i="321"/>
  <c r="S1230" i="321"/>
  <c r="G1231" i="321"/>
  <c r="I1231" i="321"/>
  <c r="J1231" i="321"/>
  <c r="O1231" i="321"/>
  <c r="P1231" i="321"/>
  <c r="Q1231" i="321"/>
  <c r="R1231" i="321"/>
  <c r="S1231" i="321"/>
  <c r="G1232" i="321"/>
  <c r="I1232" i="321"/>
  <c r="J1232" i="321"/>
  <c r="O1232" i="321"/>
  <c r="P1232" i="321"/>
  <c r="Q1232" i="321"/>
  <c r="R1232" i="321"/>
  <c r="S1232" i="321"/>
  <c r="I1233" i="321"/>
  <c r="O1233" i="321"/>
  <c r="P1233" i="321"/>
  <c r="Q1233" i="321"/>
  <c r="R1233" i="321"/>
  <c r="S1233" i="321"/>
  <c r="F1234" i="321"/>
  <c r="I1234" i="321"/>
  <c r="O1234" i="321"/>
  <c r="P1234" i="321"/>
  <c r="Q1234" i="321"/>
  <c r="R1234" i="321"/>
  <c r="S1234" i="321"/>
  <c r="I1235" i="321"/>
  <c r="O1235" i="321"/>
  <c r="P1235" i="321"/>
  <c r="Q1235" i="321"/>
  <c r="R1235" i="321"/>
  <c r="S1235" i="321"/>
  <c r="G1236" i="321"/>
  <c r="I1236" i="321"/>
  <c r="J1236" i="321"/>
  <c r="O1236" i="321"/>
  <c r="P1236" i="321"/>
  <c r="Q1236" i="321"/>
  <c r="R1236" i="321"/>
  <c r="S1236" i="321"/>
  <c r="F1237" i="321"/>
  <c r="G1237" i="321"/>
  <c r="I1237" i="321"/>
  <c r="J1237" i="321"/>
  <c r="O1237" i="321"/>
  <c r="P1237" i="321"/>
  <c r="Q1237" i="321"/>
  <c r="R1237" i="321"/>
  <c r="S1237" i="321"/>
  <c r="G1238" i="321"/>
  <c r="I1238" i="321"/>
  <c r="J1238" i="321"/>
  <c r="O1238" i="321"/>
  <c r="P1238" i="321"/>
  <c r="Q1238" i="321"/>
  <c r="R1238" i="321"/>
  <c r="S1238" i="321"/>
  <c r="F1239" i="321"/>
  <c r="G1239" i="321"/>
  <c r="I1239" i="321"/>
  <c r="O1239" i="321"/>
  <c r="P1239" i="321"/>
  <c r="Q1239" i="321"/>
  <c r="R1239" i="321"/>
  <c r="S1239" i="321"/>
  <c r="I1240" i="321"/>
  <c r="O1240" i="321"/>
  <c r="P1240" i="321"/>
  <c r="Q1240" i="321"/>
  <c r="R1240" i="321"/>
  <c r="S1240" i="321"/>
  <c r="F1241" i="321"/>
  <c r="I1241" i="321"/>
  <c r="O1241" i="321"/>
  <c r="P1241" i="321"/>
  <c r="Q1241" i="321"/>
  <c r="R1241" i="321"/>
  <c r="S1241" i="321"/>
  <c r="G1242" i="321"/>
  <c r="I1242" i="321"/>
  <c r="J1242" i="321"/>
  <c r="O1242" i="321"/>
  <c r="P1242" i="321"/>
  <c r="Q1242" i="321"/>
  <c r="R1242" i="321"/>
  <c r="S1242" i="321"/>
  <c r="G1243" i="321"/>
  <c r="I1243" i="321"/>
  <c r="J1243" i="321"/>
  <c r="O1243" i="321"/>
  <c r="P1243" i="321"/>
  <c r="Q1243" i="321"/>
  <c r="R1243" i="321"/>
  <c r="S1243" i="321"/>
  <c r="F1244" i="321"/>
  <c r="G1244" i="321"/>
  <c r="I1244" i="321"/>
  <c r="O1244" i="321"/>
  <c r="P1244" i="321"/>
  <c r="Q1244" i="321"/>
  <c r="R1244" i="321"/>
  <c r="S1244" i="321"/>
  <c r="I1245" i="321"/>
  <c r="O1245" i="321"/>
  <c r="P1245" i="321"/>
  <c r="Q1245" i="321"/>
  <c r="R1245" i="321"/>
  <c r="S1245" i="321"/>
  <c r="I1246" i="321"/>
  <c r="O1246" i="321"/>
  <c r="P1246" i="321"/>
  <c r="Q1246" i="321"/>
  <c r="R1246" i="321"/>
  <c r="S1246" i="321"/>
  <c r="I1247" i="321"/>
  <c r="O1247" i="321"/>
  <c r="P1247" i="321"/>
  <c r="Q1247" i="321"/>
  <c r="R1247" i="321"/>
  <c r="S1247" i="321"/>
  <c r="G1248" i="321"/>
  <c r="I1248" i="321"/>
  <c r="J1248" i="321"/>
  <c r="O1248" i="321"/>
  <c r="P1248" i="321"/>
  <c r="Q1248" i="321"/>
  <c r="R1248" i="321"/>
  <c r="S1248" i="321"/>
  <c r="I1249" i="321"/>
  <c r="O1249" i="321"/>
  <c r="P1249" i="321"/>
  <c r="Q1249" i="321"/>
  <c r="R1249" i="321"/>
  <c r="S1249" i="321"/>
  <c r="I1250" i="321"/>
  <c r="O1250" i="321"/>
  <c r="P1250" i="321"/>
  <c r="Q1250" i="321"/>
  <c r="R1250" i="321"/>
  <c r="S1250" i="321"/>
  <c r="G1251" i="321"/>
  <c r="I1251" i="321"/>
  <c r="J1251" i="321"/>
  <c r="O1251" i="321"/>
  <c r="P1251" i="321"/>
  <c r="Q1251" i="321"/>
  <c r="R1251" i="321"/>
  <c r="S1251" i="321"/>
  <c r="F1252" i="321"/>
  <c r="G1252" i="321"/>
  <c r="I1252" i="321"/>
  <c r="J1252" i="321"/>
  <c r="O1252" i="321"/>
  <c r="P1252" i="321"/>
  <c r="Q1252" i="321"/>
  <c r="R1252" i="321"/>
  <c r="S1252" i="321"/>
  <c r="G1253" i="321"/>
  <c r="I1253" i="321"/>
  <c r="J1253" i="321"/>
  <c r="O1253" i="321"/>
  <c r="P1253" i="321"/>
  <c r="Q1253" i="321"/>
  <c r="R1253" i="321"/>
  <c r="S1253" i="321"/>
  <c r="I1254" i="321"/>
  <c r="O1254" i="321"/>
  <c r="P1254" i="321"/>
  <c r="Q1254" i="321"/>
  <c r="R1254" i="321"/>
  <c r="S1254" i="321"/>
  <c r="I1255" i="321"/>
  <c r="O1255" i="321"/>
  <c r="P1255" i="321"/>
  <c r="Q1255" i="321"/>
  <c r="R1255" i="321"/>
  <c r="S1255" i="321"/>
  <c r="G1256" i="321"/>
  <c r="I1256" i="321"/>
  <c r="J1256" i="321"/>
  <c r="O1256" i="321"/>
  <c r="P1256" i="321"/>
  <c r="Q1256" i="321"/>
  <c r="R1256" i="321"/>
  <c r="S1256" i="321"/>
  <c r="F1257" i="321"/>
  <c r="G1257" i="321"/>
  <c r="I1257" i="321"/>
  <c r="J1257" i="321"/>
  <c r="O1257" i="321"/>
  <c r="P1257" i="321"/>
  <c r="Q1257" i="321"/>
  <c r="R1257" i="321"/>
  <c r="S1257" i="321"/>
  <c r="G1258" i="321"/>
  <c r="I1258" i="321"/>
  <c r="J1258" i="321"/>
  <c r="O1258" i="321"/>
  <c r="P1258" i="321"/>
  <c r="Q1258" i="321"/>
  <c r="R1258" i="321"/>
  <c r="S1258" i="321"/>
  <c r="F1259" i="321"/>
  <c r="G1259" i="321"/>
  <c r="I1259" i="321"/>
  <c r="O1259" i="321"/>
  <c r="P1259" i="321"/>
  <c r="Q1259" i="321"/>
  <c r="R1259" i="321"/>
  <c r="S1259" i="321"/>
  <c r="I1260" i="321"/>
  <c r="O1260" i="321"/>
  <c r="P1260" i="321"/>
  <c r="Q1260" i="321"/>
  <c r="R1260" i="321"/>
  <c r="S1260" i="321"/>
  <c r="I1261" i="321"/>
  <c r="O1261" i="321"/>
  <c r="P1261" i="321"/>
  <c r="Q1261" i="321"/>
  <c r="R1261" i="321"/>
  <c r="S1261" i="321"/>
  <c r="G1262" i="321"/>
  <c r="I1262" i="321"/>
  <c r="O1262" i="321"/>
  <c r="P1262" i="321"/>
  <c r="Q1262" i="321"/>
  <c r="R1262" i="321"/>
  <c r="S1262" i="321"/>
  <c r="F1263" i="321"/>
  <c r="G1263" i="321"/>
  <c r="I1263" i="321"/>
  <c r="O1263" i="321"/>
  <c r="P1263" i="321"/>
  <c r="Q1263" i="321"/>
  <c r="R1263" i="321"/>
  <c r="S1263" i="321"/>
  <c r="I1264" i="321"/>
  <c r="O1264" i="321"/>
  <c r="P1264" i="321"/>
  <c r="Q1264" i="321"/>
  <c r="R1264" i="321"/>
  <c r="S1264" i="321"/>
  <c r="I1107" i="321"/>
  <c r="O1107" i="321"/>
  <c r="P1107" i="321"/>
  <c r="Q1107" i="321"/>
  <c r="R1107" i="321"/>
  <c r="S1107" i="321"/>
  <c r="G1108" i="321"/>
  <c r="I1108" i="321"/>
  <c r="J1108" i="321"/>
  <c r="O1108" i="321"/>
  <c r="P1108" i="321"/>
  <c r="Q1108" i="321"/>
  <c r="R1108" i="321"/>
  <c r="S1108" i="321"/>
  <c r="G1109" i="321"/>
  <c r="I1109" i="321"/>
  <c r="J1109" i="321"/>
  <c r="O1109" i="321"/>
  <c r="P1109" i="321"/>
  <c r="Q1109" i="321"/>
  <c r="R1109" i="321"/>
  <c r="S1109" i="321"/>
  <c r="I1110" i="321"/>
  <c r="O1110" i="321"/>
  <c r="P1110" i="321"/>
  <c r="Q1110" i="321"/>
  <c r="R1110" i="321"/>
  <c r="S1110" i="321"/>
  <c r="I1111" i="321"/>
  <c r="O1111" i="321"/>
  <c r="P1111" i="321"/>
  <c r="Q1111" i="321"/>
  <c r="R1111" i="321"/>
  <c r="S1111" i="321"/>
  <c r="G1112" i="321"/>
  <c r="I1112" i="321"/>
  <c r="J1112" i="321"/>
  <c r="O1112" i="321"/>
  <c r="P1112" i="321"/>
  <c r="Q1112" i="321"/>
  <c r="R1112" i="321"/>
  <c r="S1112" i="321"/>
  <c r="G1113" i="321"/>
  <c r="I1113" i="321"/>
  <c r="J1113" i="321"/>
  <c r="O1113" i="321"/>
  <c r="P1113" i="321"/>
  <c r="Q1113" i="321"/>
  <c r="R1113" i="321"/>
  <c r="S1113" i="321"/>
  <c r="O1114" i="321"/>
  <c r="P1114" i="321"/>
  <c r="Q1114" i="321"/>
  <c r="R1114" i="321"/>
  <c r="S1114" i="321"/>
  <c r="O1115" i="321"/>
  <c r="P1115" i="321"/>
  <c r="Q1115" i="321"/>
  <c r="R1115" i="321"/>
  <c r="S1115" i="321"/>
  <c r="G1116" i="321"/>
  <c r="I1116" i="321"/>
  <c r="O1116" i="321"/>
  <c r="P1116" i="321"/>
  <c r="Q1116" i="321"/>
  <c r="R1116" i="321"/>
  <c r="S1116" i="321"/>
  <c r="G1117" i="321"/>
  <c r="I1117" i="321"/>
  <c r="O1117" i="321"/>
  <c r="P1117" i="321"/>
  <c r="Q1117" i="321"/>
  <c r="R1117" i="321"/>
  <c r="S1117" i="321"/>
  <c r="I1118" i="321"/>
  <c r="O1118" i="321"/>
  <c r="P1118" i="321"/>
  <c r="Q1118" i="321"/>
  <c r="R1118" i="321"/>
  <c r="S1118" i="321"/>
  <c r="O1119" i="321"/>
  <c r="P1119" i="321"/>
  <c r="Q1119" i="321"/>
  <c r="R1119" i="321"/>
  <c r="S1119" i="321"/>
  <c r="F1120" i="321"/>
  <c r="G1120" i="321"/>
  <c r="I1120" i="321"/>
  <c r="O1120" i="321"/>
  <c r="P1120" i="321"/>
  <c r="Q1120" i="321"/>
  <c r="R1120" i="321"/>
  <c r="S1120" i="321"/>
  <c r="I1121" i="321"/>
  <c r="O1121" i="321"/>
  <c r="P1121" i="321"/>
  <c r="Q1121" i="321"/>
  <c r="R1121" i="321"/>
  <c r="S1121" i="321"/>
  <c r="I1122" i="321"/>
  <c r="O1122" i="321"/>
  <c r="P1122" i="321"/>
  <c r="Q1122" i="321"/>
  <c r="R1122" i="321"/>
  <c r="S1122" i="321"/>
  <c r="F1123" i="321"/>
  <c r="G1123" i="321"/>
  <c r="I1123" i="321"/>
  <c r="O1123" i="321"/>
  <c r="P1123" i="321"/>
  <c r="Q1123" i="321"/>
  <c r="R1123" i="321"/>
  <c r="S1123" i="321"/>
  <c r="F1124" i="321"/>
  <c r="G1124" i="321"/>
  <c r="I1124" i="321"/>
  <c r="J1124" i="321"/>
  <c r="O1124" i="321"/>
  <c r="P1124" i="321"/>
  <c r="Q1124" i="321"/>
  <c r="R1124" i="321"/>
  <c r="S1124" i="321"/>
  <c r="F1125" i="321"/>
  <c r="G1125" i="321"/>
  <c r="I1125" i="321"/>
  <c r="J1125" i="321"/>
  <c r="O1125" i="321"/>
  <c r="P1125" i="321"/>
  <c r="Q1125" i="321"/>
  <c r="R1125" i="321"/>
  <c r="S1125" i="321"/>
  <c r="F1126" i="321"/>
  <c r="G1126" i="321"/>
  <c r="I1126" i="321"/>
  <c r="J1126" i="321"/>
  <c r="O1126" i="321"/>
  <c r="P1126" i="321"/>
  <c r="Q1126" i="321"/>
  <c r="R1126" i="321"/>
  <c r="S1126" i="321"/>
  <c r="F1127" i="321"/>
  <c r="G1127" i="321"/>
  <c r="I1127" i="321"/>
  <c r="O1127" i="321"/>
  <c r="P1127" i="321"/>
  <c r="Q1127" i="321"/>
  <c r="R1127" i="321"/>
  <c r="S1127" i="321"/>
  <c r="O1128" i="321"/>
  <c r="P1128" i="321"/>
  <c r="Q1128" i="321"/>
  <c r="R1128" i="321"/>
  <c r="S1128" i="321"/>
  <c r="G1129" i="321"/>
  <c r="I1129" i="321"/>
  <c r="J1129" i="321"/>
  <c r="O1129" i="321"/>
  <c r="P1129" i="321"/>
  <c r="Q1129" i="321"/>
  <c r="R1129" i="321"/>
  <c r="S1129" i="321"/>
  <c r="G1130" i="321"/>
  <c r="I1130" i="321"/>
  <c r="J1130" i="321"/>
  <c r="O1130" i="321"/>
  <c r="P1130" i="321"/>
  <c r="Q1130" i="321"/>
  <c r="R1130" i="321"/>
  <c r="S1130" i="321"/>
  <c r="G1131" i="321"/>
  <c r="I1131" i="321"/>
  <c r="J1131" i="321"/>
  <c r="O1131" i="321"/>
  <c r="P1131" i="321"/>
  <c r="Q1131" i="321"/>
  <c r="R1131" i="321"/>
  <c r="S1131" i="321"/>
  <c r="G1132" i="321"/>
  <c r="I1132" i="321"/>
  <c r="J1132" i="321"/>
  <c r="O1132" i="321"/>
  <c r="P1132" i="321"/>
  <c r="Q1132" i="321"/>
  <c r="R1132" i="321"/>
  <c r="S1132" i="321"/>
  <c r="O1133" i="321"/>
  <c r="P1133" i="321"/>
  <c r="Q1133" i="321"/>
  <c r="R1133" i="321"/>
  <c r="S1133" i="321"/>
  <c r="I1134" i="321"/>
  <c r="O1134" i="321"/>
  <c r="P1134" i="321"/>
  <c r="Q1134" i="321"/>
  <c r="R1134" i="321"/>
  <c r="S1134" i="321"/>
  <c r="O1135" i="321"/>
  <c r="P1135" i="321"/>
  <c r="Q1135" i="321"/>
  <c r="R1135" i="321"/>
  <c r="S1135" i="321"/>
  <c r="F1136" i="321"/>
  <c r="G1136" i="321"/>
  <c r="I1136" i="321"/>
  <c r="O1136" i="321"/>
  <c r="P1136" i="321"/>
  <c r="Q1136" i="321"/>
  <c r="R1136" i="321"/>
  <c r="S1136" i="321"/>
  <c r="F1137" i="321"/>
  <c r="G1137" i="321"/>
  <c r="I1137" i="321"/>
  <c r="O1137" i="321"/>
  <c r="P1137" i="321"/>
  <c r="Q1137" i="321"/>
  <c r="R1137" i="321"/>
  <c r="S1137" i="321"/>
  <c r="F1138" i="321"/>
  <c r="G1138" i="321"/>
  <c r="I1138" i="321"/>
  <c r="J1138" i="321"/>
  <c r="O1138" i="321"/>
  <c r="P1138" i="321"/>
  <c r="Q1138" i="321"/>
  <c r="R1138" i="321"/>
  <c r="S1138" i="321"/>
  <c r="G1139" i="321"/>
  <c r="I1139" i="321"/>
  <c r="J1139" i="321"/>
  <c r="O1139" i="321"/>
  <c r="P1139" i="321"/>
  <c r="Q1139" i="321"/>
  <c r="R1139" i="321"/>
  <c r="S1139" i="321"/>
  <c r="O1140" i="321"/>
  <c r="P1140" i="321"/>
  <c r="Q1140" i="321"/>
  <c r="R1140" i="321"/>
  <c r="S1140" i="321"/>
  <c r="O1141" i="321"/>
  <c r="P1141" i="321"/>
  <c r="Q1141" i="321"/>
  <c r="R1141" i="321"/>
  <c r="S1141" i="321"/>
  <c r="G1142" i="321"/>
  <c r="I1142" i="321"/>
  <c r="J1142" i="321"/>
  <c r="O1142" i="321"/>
  <c r="P1142" i="321"/>
  <c r="Q1142" i="321"/>
  <c r="R1142" i="321"/>
  <c r="S1142" i="321"/>
  <c r="I1143" i="321"/>
  <c r="O1143" i="321"/>
  <c r="P1143" i="321"/>
  <c r="Q1143" i="321"/>
  <c r="R1143" i="321"/>
  <c r="S1143" i="321"/>
  <c r="G1144" i="321"/>
  <c r="I1144" i="321"/>
  <c r="J1144" i="321"/>
  <c r="O1144" i="321"/>
  <c r="P1144" i="321"/>
  <c r="Q1144" i="321"/>
  <c r="R1144" i="321"/>
  <c r="S1144" i="321"/>
  <c r="G1145" i="321"/>
  <c r="I1145" i="321"/>
  <c r="J1145" i="321"/>
  <c r="O1145" i="321"/>
  <c r="P1145" i="321"/>
  <c r="Q1145" i="321"/>
  <c r="R1145" i="321"/>
  <c r="S1145" i="321"/>
  <c r="F1146" i="321"/>
  <c r="G1146" i="321"/>
  <c r="I1146" i="321"/>
  <c r="O1146" i="321"/>
  <c r="P1146" i="321"/>
  <c r="Q1146" i="321"/>
  <c r="R1146" i="321"/>
  <c r="S1146" i="321"/>
  <c r="I1147" i="321"/>
  <c r="O1147" i="321"/>
  <c r="P1147" i="321"/>
  <c r="Q1147" i="321"/>
  <c r="R1147" i="321"/>
  <c r="S1147" i="321"/>
  <c r="I1148" i="321"/>
  <c r="O1148" i="321"/>
  <c r="P1148" i="321"/>
  <c r="Q1148" i="321"/>
  <c r="R1148" i="321"/>
  <c r="S1148" i="321"/>
  <c r="I1149" i="321"/>
  <c r="O1149" i="321"/>
  <c r="P1149" i="321"/>
  <c r="Q1149" i="321"/>
  <c r="R1149" i="321"/>
  <c r="S1149" i="321"/>
  <c r="G1150" i="321"/>
  <c r="I1150" i="321"/>
  <c r="J1150" i="321"/>
  <c r="O1150" i="321"/>
  <c r="P1150" i="321"/>
  <c r="Q1150" i="321"/>
  <c r="R1150" i="321"/>
  <c r="S1150" i="321"/>
  <c r="I1151" i="321"/>
  <c r="O1151" i="321"/>
  <c r="P1151" i="321"/>
  <c r="Q1151" i="321"/>
  <c r="R1151" i="321"/>
  <c r="S1151" i="321"/>
  <c r="I1152" i="321"/>
  <c r="O1152" i="321"/>
  <c r="P1152" i="321"/>
  <c r="Q1152" i="321"/>
  <c r="R1152" i="321"/>
  <c r="S1152" i="321"/>
  <c r="G1153" i="321"/>
  <c r="I1153" i="321"/>
  <c r="J1153" i="321"/>
  <c r="O1153" i="321"/>
  <c r="P1153" i="321"/>
  <c r="Q1153" i="321"/>
  <c r="R1153" i="321"/>
  <c r="S1153" i="321"/>
  <c r="G1154" i="321"/>
  <c r="I1154" i="321"/>
  <c r="J1154" i="321"/>
  <c r="O1154" i="321"/>
  <c r="P1154" i="321"/>
  <c r="Q1154" i="321"/>
  <c r="R1154" i="321"/>
  <c r="S1154" i="321"/>
  <c r="I1155" i="321"/>
  <c r="O1155" i="321"/>
  <c r="P1155" i="321"/>
  <c r="Q1155" i="321"/>
  <c r="R1155" i="321"/>
  <c r="S1155" i="321"/>
  <c r="G1156" i="321"/>
  <c r="I1156" i="321"/>
  <c r="J1156" i="321"/>
  <c r="O1156" i="321"/>
  <c r="P1156" i="321"/>
  <c r="Q1156" i="321"/>
  <c r="R1156" i="321"/>
  <c r="S1156" i="321"/>
  <c r="G1157" i="321"/>
  <c r="I1157" i="321"/>
  <c r="J1157" i="321"/>
  <c r="O1157" i="321"/>
  <c r="P1157" i="321"/>
  <c r="Q1157" i="321"/>
  <c r="R1157" i="321"/>
  <c r="S1157" i="321"/>
  <c r="I1158" i="321"/>
  <c r="O1158" i="321"/>
  <c r="P1158" i="321"/>
  <c r="Q1158" i="321"/>
  <c r="R1158" i="321"/>
  <c r="S1158" i="321"/>
  <c r="I1159" i="321"/>
  <c r="O1159" i="321"/>
  <c r="P1159" i="321"/>
  <c r="Q1159" i="321"/>
  <c r="R1159" i="321"/>
  <c r="S1159" i="321"/>
  <c r="I1160" i="321"/>
  <c r="O1160" i="321"/>
  <c r="P1160" i="321"/>
  <c r="Q1160" i="321"/>
  <c r="R1160" i="321"/>
  <c r="S1160" i="321"/>
  <c r="F1161" i="321"/>
  <c r="G1161" i="321"/>
  <c r="I1161" i="321"/>
  <c r="J1161" i="321"/>
  <c r="O1161" i="321"/>
  <c r="P1161" i="321"/>
  <c r="Q1161" i="321"/>
  <c r="R1161" i="321"/>
  <c r="S1161" i="321"/>
  <c r="G1162" i="321"/>
  <c r="I1162" i="321"/>
  <c r="J1162" i="321"/>
  <c r="O1162" i="321"/>
  <c r="P1162" i="321"/>
  <c r="Q1162" i="321"/>
  <c r="R1162" i="321"/>
  <c r="S1162" i="321"/>
  <c r="F1163" i="321"/>
  <c r="G1163" i="321"/>
  <c r="I1163" i="321"/>
  <c r="O1163" i="321"/>
  <c r="P1163" i="321"/>
  <c r="Q1163" i="321"/>
  <c r="R1163" i="321"/>
  <c r="S1163" i="321"/>
  <c r="I1164" i="321"/>
  <c r="O1164" i="321"/>
  <c r="P1164" i="321"/>
  <c r="Q1164" i="321"/>
  <c r="R1164" i="321"/>
  <c r="S1164" i="321"/>
  <c r="I1165" i="321"/>
  <c r="O1165" i="321"/>
  <c r="P1165" i="321"/>
  <c r="Q1165" i="321"/>
  <c r="R1165" i="321"/>
  <c r="S1165" i="321"/>
  <c r="I1166" i="321"/>
  <c r="O1166" i="321"/>
  <c r="P1166" i="321"/>
  <c r="Q1166" i="321"/>
  <c r="R1166" i="321"/>
  <c r="S1166" i="321"/>
  <c r="F1167" i="321"/>
  <c r="G1167" i="321"/>
  <c r="I1167" i="321"/>
  <c r="J1167" i="321"/>
  <c r="O1167" i="321"/>
  <c r="P1167" i="321"/>
  <c r="Q1167" i="321"/>
  <c r="R1167" i="321"/>
  <c r="S1167" i="321"/>
  <c r="G1168" i="321"/>
  <c r="I1168" i="321"/>
  <c r="J1168" i="321"/>
  <c r="O1168" i="321"/>
  <c r="P1168" i="321"/>
  <c r="Q1168" i="321"/>
  <c r="R1168" i="321"/>
  <c r="S1168" i="321"/>
  <c r="F1169" i="321"/>
  <c r="G1169" i="321"/>
  <c r="I1169" i="321"/>
  <c r="O1169" i="321"/>
  <c r="P1169" i="321"/>
  <c r="Q1169" i="321"/>
  <c r="R1169" i="321"/>
  <c r="S1169" i="321"/>
  <c r="I1170" i="321"/>
  <c r="O1170" i="321"/>
  <c r="P1170" i="321"/>
  <c r="Q1170" i="321"/>
  <c r="R1170" i="321"/>
  <c r="S1170" i="321"/>
  <c r="I1171" i="321"/>
  <c r="O1171" i="321"/>
  <c r="P1171" i="321"/>
  <c r="Q1171" i="321"/>
  <c r="R1171" i="321"/>
  <c r="S1171" i="321"/>
  <c r="F1172" i="321"/>
  <c r="G1172" i="321"/>
  <c r="I1172" i="321"/>
  <c r="J1172" i="321"/>
  <c r="O1172" i="321"/>
  <c r="P1172" i="321"/>
  <c r="Q1172" i="321"/>
  <c r="R1172" i="321"/>
  <c r="S1172" i="321"/>
  <c r="G1173" i="321"/>
  <c r="I1173" i="321"/>
  <c r="J1173" i="321"/>
  <c r="O1173" i="321"/>
  <c r="P1173" i="321"/>
  <c r="Q1173" i="321"/>
  <c r="R1173" i="321"/>
  <c r="S1173" i="321"/>
  <c r="F1174" i="321"/>
  <c r="G1174" i="321"/>
  <c r="I1174" i="321"/>
  <c r="O1174" i="321"/>
  <c r="P1174" i="321"/>
  <c r="Q1174" i="321"/>
  <c r="R1174" i="321"/>
  <c r="S1174" i="321"/>
  <c r="F1175" i="321"/>
  <c r="G1175" i="321"/>
  <c r="I1175" i="321"/>
  <c r="O1175" i="321"/>
  <c r="P1175" i="321"/>
  <c r="Q1175" i="321"/>
  <c r="R1175" i="321"/>
  <c r="S1175" i="321"/>
  <c r="I1176" i="321"/>
  <c r="O1176" i="321"/>
  <c r="P1176" i="321"/>
  <c r="Q1176" i="321"/>
  <c r="R1176" i="321"/>
  <c r="S1176" i="321"/>
  <c r="I1177" i="321"/>
  <c r="O1177" i="321"/>
  <c r="P1177" i="321"/>
  <c r="Q1177" i="321"/>
  <c r="R1177" i="321"/>
  <c r="S1177" i="321"/>
  <c r="G1178" i="321"/>
  <c r="I1178" i="321"/>
  <c r="J1178" i="321"/>
  <c r="O1178" i="321"/>
  <c r="P1178" i="321"/>
  <c r="Q1178" i="321"/>
  <c r="R1178" i="321"/>
  <c r="S1178" i="321"/>
  <c r="F1179" i="321"/>
  <c r="G1179" i="321"/>
  <c r="I1179" i="321"/>
  <c r="J1179" i="321"/>
  <c r="O1179" i="321"/>
  <c r="P1179" i="321"/>
  <c r="Q1179" i="321"/>
  <c r="R1179" i="321"/>
  <c r="S1179" i="321"/>
  <c r="G1180" i="321"/>
  <c r="I1180" i="321"/>
  <c r="J1180" i="321"/>
  <c r="O1180" i="321"/>
  <c r="P1180" i="321"/>
  <c r="Q1180" i="321"/>
  <c r="R1180" i="321"/>
  <c r="S1180" i="321"/>
  <c r="F1181" i="321"/>
  <c r="G1181" i="321"/>
  <c r="I1181" i="321"/>
  <c r="O1181" i="321"/>
  <c r="P1181" i="321"/>
  <c r="Q1181" i="321"/>
  <c r="R1181" i="321"/>
  <c r="S1181" i="321"/>
  <c r="I1182" i="321"/>
  <c r="O1182" i="321"/>
  <c r="P1182" i="321"/>
  <c r="Q1182" i="321"/>
  <c r="R1182" i="321"/>
  <c r="S1182" i="321"/>
  <c r="G1183" i="321"/>
  <c r="I1183" i="321"/>
  <c r="J1183" i="321"/>
  <c r="O1183" i="321"/>
  <c r="P1183" i="321"/>
  <c r="Q1183" i="321"/>
  <c r="R1183" i="321"/>
  <c r="S1183" i="321"/>
  <c r="G1184" i="321"/>
  <c r="I1184" i="321"/>
  <c r="J1184" i="321"/>
  <c r="O1184" i="321"/>
  <c r="P1184" i="321"/>
  <c r="Q1184" i="321"/>
  <c r="R1184" i="321"/>
  <c r="S1184" i="321"/>
  <c r="F1185" i="321"/>
  <c r="G1185" i="321"/>
  <c r="I1185" i="321"/>
  <c r="O1185" i="321"/>
  <c r="P1185" i="321"/>
  <c r="Q1185" i="321"/>
  <c r="R1185" i="321"/>
  <c r="S1185" i="321"/>
  <c r="I1028" i="321"/>
  <c r="O1028" i="321"/>
  <c r="P1028" i="321"/>
  <c r="Q1028" i="321"/>
  <c r="R1028" i="321"/>
  <c r="S1028" i="321"/>
  <c r="I1029" i="321"/>
  <c r="O1029" i="321"/>
  <c r="P1029" i="321"/>
  <c r="Q1029" i="321"/>
  <c r="R1029" i="321"/>
  <c r="S1029" i="321"/>
  <c r="I1030" i="321"/>
  <c r="O1030" i="321"/>
  <c r="P1030" i="321"/>
  <c r="Q1030" i="321"/>
  <c r="R1030" i="321"/>
  <c r="S1030" i="321"/>
  <c r="I1031" i="321"/>
  <c r="O1031" i="321"/>
  <c r="P1031" i="321"/>
  <c r="Q1031" i="321"/>
  <c r="R1031" i="321"/>
  <c r="S1031" i="321"/>
  <c r="I1032" i="321"/>
  <c r="O1032" i="321"/>
  <c r="P1032" i="321"/>
  <c r="Q1032" i="321"/>
  <c r="R1032" i="321"/>
  <c r="S1032" i="321"/>
  <c r="I1033" i="321"/>
  <c r="O1033" i="321"/>
  <c r="P1033" i="321"/>
  <c r="Q1033" i="321"/>
  <c r="R1033" i="321"/>
  <c r="S1033" i="321"/>
  <c r="G1034" i="321"/>
  <c r="I1034" i="321"/>
  <c r="J1034" i="321"/>
  <c r="O1034" i="321"/>
  <c r="P1034" i="321"/>
  <c r="Q1034" i="321"/>
  <c r="R1034" i="321"/>
  <c r="S1034" i="321"/>
  <c r="G1035" i="321"/>
  <c r="I1035" i="321"/>
  <c r="J1035" i="321"/>
  <c r="O1035" i="321"/>
  <c r="P1035" i="321"/>
  <c r="Q1035" i="321"/>
  <c r="R1035" i="321"/>
  <c r="S1035" i="321"/>
  <c r="F1036" i="321"/>
  <c r="G1036" i="321"/>
  <c r="I1036" i="321"/>
  <c r="O1036" i="321"/>
  <c r="P1036" i="321"/>
  <c r="Q1036" i="321"/>
  <c r="R1036" i="321"/>
  <c r="S1036" i="321"/>
  <c r="I1037" i="321"/>
  <c r="O1037" i="321"/>
  <c r="P1037" i="321"/>
  <c r="Q1037" i="321"/>
  <c r="R1037" i="321"/>
  <c r="S1037" i="321"/>
  <c r="I1038" i="321"/>
  <c r="O1038" i="321"/>
  <c r="P1038" i="321"/>
  <c r="Q1038" i="321"/>
  <c r="R1038" i="321"/>
  <c r="S1038" i="321"/>
  <c r="I1039" i="321"/>
  <c r="O1039" i="321"/>
  <c r="P1039" i="321"/>
  <c r="Q1039" i="321"/>
  <c r="R1039" i="321"/>
  <c r="S1039" i="321"/>
  <c r="I1040" i="321"/>
  <c r="O1040" i="321"/>
  <c r="P1040" i="321"/>
  <c r="Q1040" i="321"/>
  <c r="R1040" i="321"/>
  <c r="S1040" i="321"/>
  <c r="I1041" i="321"/>
  <c r="O1041" i="321"/>
  <c r="P1041" i="321"/>
  <c r="Q1041" i="321"/>
  <c r="R1041" i="321"/>
  <c r="S1041" i="321"/>
  <c r="I1042" i="321"/>
  <c r="O1042" i="321"/>
  <c r="P1042" i="321"/>
  <c r="Q1042" i="321"/>
  <c r="R1042" i="321"/>
  <c r="S1042" i="321"/>
  <c r="I1043" i="321"/>
  <c r="O1043" i="321"/>
  <c r="P1043" i="321"/>
  <c r="Q1043" i="321"/>
  <c r="R1043" i="321"/>
  <c r="S1043" i="321"/>
  <c r="I1044" i="321"/>
  <c r="O1044" i="321"/>
  <c r="P1044" i="321"/>
  <c r="Q1044" i="321"/>
  <c r="R1044" i="321"/>
  <c r="S1044" i="321"/>
  <c r="I1045" i="321"/>
  <c r="O1045" i="321"/>
  <c r="P1045" i="321"/>
  <c r="Q1045" i="321"/>
  <c r="R1045" i="321"/>
  <c r="S1045" i="321"/>
  <c r="I1046" i="321"/>
  <c r="O1046" i="321"/>
  <c r="P1046" i="321"/>
  <c r="Q1046" i="321"/>
  <c r="R1046" i="321"/>
  <c r="S1046" i="321"/>
  <c r="I1047" i="321"/>
  <c r="O1047" i="321"/>
  <c r="P1047" i="321"/>
  <c r="Q1047" i="321"/>
  <c r="R1047" i="321"/>
  <c r="S1047" i="321"/>
  <c r="I1048" i="321"/>
  <c r="O1048" i="321"/>
  <c r="P1048" i="321"/>
  <c r="Q1048" i="321"/>
  <c r="R1048" i="321"/>
  <c r="S1048" i="321"/>
  <c r="I1049" i="321"/>
  <c r="O1049" i="321"/>
  <c r="P1049" i="321"/>
  <c r="Q1049" i="321"/>
  <c r="R1049" i="321"/>
  <c r="S1049" i="321"/>
  <c r="I1050" i="321"/>
  <c r="O1050" i="321"/>
  <c r="P1050" i="321"/>
  <c r="Q1050" i="321"/>
  <c r="R1050" i="321"/>
  <c r="S1050" i="321"/>
  <c r="G1051" i="321"/>
  <c r="I1051" i="321"/>
  <c r="J1051" i="321"/>
  <c r="O1051" i="321"/>
  <c r="P1051" i="321"/>
  <c r="Q1051" i="321"/>
  <c r="R1051" i="321"/>
  <c r="S1051" i="321"/>
  <c r="G1052" i="321"/>
  <c r="I1052" i="321"/>
  <c r="J1052" i="321"/>
  <c r="O1052" i="321"/>
  <c r="P1052" i="321"/>
  <c r="Q1052" i="321"/>
  <c r="R1052" i="321"/>
  <c r="S1052" i="321"/>
  <c r="F1053" i="321"/>
  <c r="G1053" i="321"/>
  <c r="I1053" i="321"/>
  <c r="O1053" i="321"/>
  <c r="P1053" i="321"/>
  <c r="Q1053" i="321"/>
  <c r="R1053" i="321"/>
  <c r="S1053" i="321"/>
  <c r="I1054" i="321"/>
  <c r="O1054" i="321"/>
  <c r="P1054" i="321"/>
  <c r="Q1054" i="321"/>
  <c r="R1054" i="321"/>
  <c r="S1054" i="321"/>
  <c r="I1055" i="321"/>
  <c r="O1055" i="321"/>
  <c r="P1055" i="321"/>
  <c r="Q1055" i="321"/>
  <c r="R1055" i="321"/>
  <c r="S1055" i="321"/>
  <c r="G1056" i="321"/>
  <c r="I1056" i="321"/>
  <c r="J1056" i="321"/>
  <c r="O1056" i="321"/>
  <c r="P1056" i="321"/>
  <c r="Q1056" i="321"/>
  <c r="R1056" i="321"/>
  <c r="S1056" i="321"/>
  <c r="G1057" i="321"/>
  <c r="I1057" i="321"/>
  <c r="J1057" i="321"/>
  <c r="O1057" i="321"/>
  <c r="P1057" i="321"/>
  <c r="Q1057" i="321"/>
  <c r="R1057" i="321"/>
  <c r="S1057" i="321"/>
  <c r="G1058" i="321"/>
  <c r="I1058" i="321"/>
  <c r="J1058" i="321"/>
  <c r="O1058" i="321"/>
  <c r="P1058" i="321"/>
  <c r="Q1058" i="321"/>
  <c r="R1058" i="321"/>
  <c r="S1058" i="321"/>
  <c r="G1059" i="321"/>
  <c r="I1059" i="321"/>
  <c r="J1059" i="321"/>
  <c r="O1059" i="321"/>
  <c r="P1059" i="321"/>
  <c r="Q1059" i="321"/>
  <c r="R1059" i="321"/>
  <c r="S1059" i="321"/>
  <c r="F1060" i="321"/>
  <c r="G1060" i="321"/>
  <c r="I1060" i="321"/>
  <c r="O1060" i="321"/>
  <c r="P1060" i="321"/>
  <c r="Q1060" i="321"/>
  <c r="R1060" i="321"/>
  <c r="S1060" i="321"/>
  <c r="F1061" i="321"/>
  <c r="G1061" i="321"/>
  <c r="I1061" i="321"/>
  <c r="O1061" i="321"/>
  <c r="P1061" i="321"/>
  <c r="Q1061" i="321"/>
  <c r="R1061" i="321"/>
  <c r="S1061" i="321"/>
  <c r="I1062" i="321"/>
  <c r="O1062" i="321"/>
  <c r="P1062" i="321"/>
  <c r="Q1062" i="321"/>
  <c r="R1062" i="321"/>
  <c r="S1062" i="321"/>
  <c r="I1063" i="321"/>
  <c r="O1063" i="321"/>
  <c r="P1063" i="321"/>
  <c r="Q1063" i="321"/>
  <c r="R1063" i="321"/>
  <c r="S1063" i="321"/>
  <c r="I1064" i="321"/>
  <c r="O1064" i="321"/>
  <c r="P1064" i="321"/>
  <c r="Q1064" i="321"/>
  <c r="R1064" i="321"/>
  <c r="S1064" i="321"/>
  <c r="G1065" i="321"/>
  <c r="I1065" i="321"/>
  <c r="J1065" i="321"/>
  <c r="O1065" i="321"/>
  <c r="P1065" i="321"/>
  <c r="Q1065" i="321"/>
  <c r="R1065" i="321"/>
  <c r="S1065" i="321"/>
  <c r="F1066" i="321"/>
  <c r="I1066" i="321"/>
  <c r="O1066" i="321"/>
  <c r="P1066" i="321"/>
  <c r="Q1066" i="321"/>
  <c r="R1066" i="321"/>
  <c r="S1066" i="321"/>
  <c r="I1067" i="321"/>
  <c r="O1067" i="321"/>
  <c r="P1067" i="321"/>
  <c r="Q1067" i="321"/>
  <c r="R1067" i="321"/>
  <c r="S1067" i="321"/>
  <c r="G1068" i="321"/>
  <c r="I1068" i="321"/>
  <c r="J1068" i="321"/>
  <c r="O1068" i="321"/>
  <c r="P1068" i="321"/>
  <c r="Q1068" i="321"/>
  <c r="R1068" i="321"/>
  <c r="S1068" i="321"/>
  <c r="G1069" i="321"/>
  <c r="I1069" i="321"/>
  <c r="J1069" i="321"/>
  <c r="O1069" i="321"/>
  <c r="P1069" i="321"/>
  <c r="Q1069" i="321"/>
  <c r="R1069" i="321"/>
  <c r="S1069" i="321"/>
  <c r="F1070" i="321"/>
  <c r="G1070" i="321"/>
  <c r="I1070" i="321"/>
  <c r="O1070" i="321"/>
  <c r="P1070" i="321"/>
  <c r="Q1070" i="321"/>
  <c r="R1070" i="321"/>
  <c r="S1070" i="321"/>
  <c r="I1071" i="321"/>
  <c r="O1071" i="321"/>
  <c r="P1071" i="321"/>
  <c r="Q1071" i="321"/>
  <c r="R1071" i="321"/>
  <c r="S1071" i="321"/>
  <c r="I1072" i="321"/>
  <c r="O1072" i="321"/>
  <c r="P1072" i="321"/>
  <c r="Q1072" i="321"/>
  <c r="R1072" i="321"/>
  <c r="S1072" i="321"/>
  <c r="I1073" i="321"/>
  <c r="O1073" i="321"/>
  <c r="P1073" i="321"/>
  <c r="Q1073" i="321"/>
  <c r="R1073" i="321"/>
  <c r="S1073" i="321"/>
  <c r="G1074" i="321"/>
  <c r="I1074" i="321"/>
  <c r="J1074" i="321"/>
  <c r="O1074" i="321"/>
  <c r="P1074" i="321"/>
  <c r="Q1074" i="321"/>
  <c r="R1074" i="321"/>
  <c r="S1074" i="321"/>
  <c r="F1075" i="321"/>
  <c r="I1075" i="321"/>
  <c r="O1075" i="321"/>
  <c r="P1075" i="321"/>
  <c r="Q1075" i="321"/>
  <c r="R1075" i="321"/>
  <c r="S1075" i="321"/>
  <c r="I1076" i="321"/>
  <c r="O1076" i="321"/>
  <c r="P1076" i="321"/>
  <c r="Q1076" i="321"/>
  <c r="R1076" i="321"/>
  <c r="S1076" i="321"/>
  <c r="G1077" i="321"/>
  <c r="I1077" i="321"/>
  <c r="J1077" i="321"/>
  <c r="O1077" i="321"/>
  <c r="P1077" i="321"/>
  <c r="Q1077" i="321"/>
  <c r="R1077" i="321"/>
  <c r="S1077" i="321"/>
  <c r="G1078" i="321"/>
  <c r="I1078" i="321"/>
  <c r="J1078" i="321"/>
  <c r="O1078" i="321"/>
  <c r="P1078" i="321"/>
  <c r="Q1078" i="321"/>
  <c r="R1078" i="321"/>
  <c r="S1078" i="321"/>
  <c r="F1079" i="321"/>
  <c r="G1079" i="321"/>
  <c r="I1079" i="321"/>
  <c r="O1079" i="321"/>
  <c r="P1079" i="321"/>
  <c r="Q1079" i="321"/>
  <c r="R1079" i="321"/>
  <c r="S1079" i="321"/>
  <c r="I1080" i="321"/>
  <c r="O1080" i="321"/>
  <c r="P1080" i="321"/>
  <c r="Q1080" i="321"/>
  <c r="R1080" i="321"/>
  <c r="S1080" i="321"/>
  <c r="I1081" i="321"/>
  <c r="O1081" i="321"/>
  <c r="P1081" i="321"/>
  <c r="Q1081" i="321"/>
  <c r="R1081" i="321"/>
  <c r="S1081" i="321"/>
  <c r="G1082" i="321"/>
  <c r="I1082" i="321"/>
  <c r="J1082" i="321"/>
  <c r="O1082" i="321"/>
  <c r="P1082" i="321"/>
  <c r="Q1082" i="321"/>
  <c r="R1082" i="321"/>
  <c r="S1082" i="321"/>
  <c r="G1083" i="321"/>
  <c r="I1083" i="321"/>
  <c r="J1083" i="321"/>
  <c r="O1083" i="321"/>
  <c r="P1083" i="321"/>
  <c r="Q1083" i="321"/>
  <c r="R1083" i="321"/>
  <c r="S1083" i="321"/>
  <c r="F1084" i="321"/>
  <c r="G1084" i="321"/>
  <c r="I1084" i="321"/>
  <c r="O1084" i="321"/>
  <c r="P1084" i="321"/>
  <c r="Q1084" i="321"/>
  <c r="R1084" i="321"/>
  <c r="S1084" i="321"/>
  <c r="I1085" i="321"/>
  <c r="O1085" i="321"/>
  <c r="P1085" i="321"/>
  <c r="Q1085" i="321"/>
  <c r="R1085" i="321"/>
  <c r="S1085" i="321"/>
  <c r="I1086" i="321"/>
  <c r="O1086" i="321"/>
  <c r="P1086" i="321"/>
  <c r="Q1086" i="321"/>
  <c r="R1086" i="321"/>
  <c r="S1086" i="321"/>
  <c r="G1087" i="321"/>
  <c r="I1087" i="321"/>
  <c r="O1087" i="321"/>
  <c r="P1087" i="321"/>
  <c r="Q1087" i="321"/>
  <c r="R1087" i="321"/>
  <c r="S1087" i="321"/>
  <c r="G1088" i="321"/>
  <c r="I1088" i="321"/>
  <c r="O1088" i="321"/>
  <c r="P1088" i="321"/>
  <c r="Q1088" i="321"/>
  <c r="R1088" i="321"/>
  <c r="S1088" i="321"/>
  <c r="I1089" i="321"/>
  <c r="O1089" i="321"/>
  <c r="P1089" i="321"/>
  <c r="Q1089" i="321"/>
  <c r="R1089" i="321"/>
  <c r="S1089" i="321"/>
  <c r="O1090" i="321"/>
  <c r="P1090" i="321"/>
  <c r="Q1090" i="321"/>
  <c r="R1090" i="321"/>
  <c r="S1090" i="321"/>
  <c r="F1091" i="321"/>
  <c r="G1091" i="321"/>
  <c r="I1091" i="321"/>
  <c r="O1091" i="321"/>
  <c r="P1091" i="321"/>
  <c r="Q1091" i="321"/>
  <c r="R1091" i="321"/>
  <c r="S1091" i="321"/>
  <c r="I1092" i="321"/>
  <c r="O1092" i="321"/>
  <c r="P1092" i="321"/>
  <c r="Q1092" i="321"/>
  <c r="R1092" i="321"/>
  <c r="S1092" i="321"/>
  <c r="I1093" i="321"/>
  <c r="O1093" i="321"/>
  <c r="P1093" i="321"/>
  <c r="Q1093" i="321"/>
  <c r="R1093" i="321"/>
  <c r="S1093" i="321"/>
  <c r="I1094" i="321"/>
  <c r="O1094" i="321"/>
  <c r="P1094" i="321"/>
  <c r="Q1094" i="321"/>
  <c r="R1094" i="321"/>
  <c r="S1094" i="321"/>
  <c r="G1095" i="321"/>
  <c r="I1095" i="321"/>
  <c r="J1095" i="321"/>
  <c r="O1095" i="321"/>
  <c r="P1095" i="321"/>
  <c r="Q1095" i="321"/>
  <c r="R1095" i="321"/>
  <c r="S1095" i="321"/>
  <c r="G1096" i="321"/>
  <c r="I1096" i="321"/>
  <c r="J1096" i="321"/>
  <c r="O1096" i="321"/>
  <c r="P1096" i="321"/>
  <c r="Q1096" i="321"/>
  <c r="R1096" i="321"/>
  <c r="S1096" i="321"/>
  <c r="F1097" i="321"/>
  <c r="G1097" i="321"/>
  <c r="I1097" i="321"/>
  <c r="O1097" i="321"/>
  <c r="P1097" i="321"/>
  <c r="Q1097" i="321"/>
  <c r="R1097" i="321"/>
  <c r="S1097" i="321"/>
  <c r="I1098" i="321"/>
  <c r="O1098" i="321"/>
  <c r="P1098" i="321"/>
  <c r="Q1098" i="321"/>
  <c r="R1098" i="321"/>
  <c r="S1098" i="321"/>
  <c r="I1099" i="321"/>
  <c r="O1099" i="321"/>
  <c r="P1099" i="321"/>
  <c r="Q1099" i="321"/>
  <c r="R1099" i="321"/>
  <c r="S1099" i="321"/>
  <c r="I1100" i="321"/>
  <c r="O1100" i="321"/>
  <c r="P1100" i="321"/>
  <c r="Q1100" i="321"/>
  <c r="R1100" i="321"/>
  <c r="S1100" i="321"/>
  <c r="I1101" i="321"/>
  <c r="O1101" i="321"/>
  <c r="P1101" i="321"/>
  <c r="Q1101" i="321"/>
  <c r="R1101" i="321"/>
  <c r="S1101" i="321"/>
  <c r="I1102" i="321"/>
  <c r="O1102" i="321"/>
  <c r="P1102" i="321"/>
  <c r="Q1102" i="321"/>
  <c r="R1102" i="321"/>
  <c r="S1102" i="321"/>
  <c r="I1103" i="321"/>
  <c r="O1103" i="321"/>
  <c r="P1103" i="321"/>
  <c r="Q1103" i="321"/>
  <c r="R1103" i="321"/>
  <c r="S1103" i="321"/>
  <c r="I1104" i="321"/>
  <c r="O1104" i="321"/>
  <c r="P1104" i="321"/>
  <c r="Q1104" i="321"/>
  <c r="R1104" i="321"/>
  <c r="S1104" i="321"/>
  <c r="I1105" i="321"/>
  <c r="O1105" i="321"/>
  <c r="P1105" i="321"/>
  <c r="Q1105" i="321"/>
  <c r="R1105" i="321"/>
  <c r="S1105" i="321"/>
  <c r="I1106" i="321"/>
  <c r="O1106" i="321"/>
  <c r="P1106" i="321"/>
  <c r="Q1106" i="321"/>
  <c r="R1106" i="321"/>
  <c r="S1106" i="321"/>
  <c r="I949" i="321"/>
  <c r="O949" i="321"/>
  <c r="P949" i="321"/>
  <c r="Q949" i="321"/>
  <c r="R949" i="321"/>
  <c r="S949" i="321"/>
  <c r="I950" i="321"/>
  <c r="O950" i="321"/>
  <c r="P950" i="321"/>
  <c r="Q950" i="321"/>
  <c r="R950" i="321"/>
  <c r="S950" i="321"/>
  <c r="I951" i="321"/>
  <c r="O951" i="321"/>
  <c r="P951" i="321"/>
  <c r="Q951" i="321"/>
  <c r="R951" i="321"/>
  <c r="S951" i="321"/>
  <c r="I952" i="321"/>
  <c r="O952" i="321"/>
  <c r="P952" i="321"/>
  <c r="Q952" i="321"/>
  <c r="R952" i="321"/>
  <c r="S952" i="321"/>
  <c r="I953" i="321"/>
  <c r="O953" i="321"/>
  <c r="P953" i="321"/>
  <c r="Q953" i="321"/>
  <c r="R953" i="321"/>
  <c r="S953" i="321"/>
  <c r="G954" i="321"/>
  <c r="I954" i="321"/>
  <c r="J954" i="321"/>
  <c r="O954" i="321"/>
  <c r="P954" i="321"/>
  <c r="Q954" i="321"/>
  <c r="R954" i="321"/>
  <c r="S954" i="321"/>
  <c r="G955" i="321"/>
  <c r="I955" i="321"/>
  <c r="J955" i="321"/>
  <c r="O955" i="321"/>
  <c r="P955" i="321"/>
  <c r="Q955" i="321"/>
  <c r="R955" i="321"/>
  <c r="S955" i="321"/>
  <c r="I956" i="321"/>
  <c r="O956" i="321"/>
  <c r="P956" i="321"/>
  <c r="Q956" i="321"/>
  <c r="R956" i="321"/>
  <c r="S956" i="321"/>
  <c r="I957" i="321"/>
  <c r="O957" i="321"/>
  <c r="P957" i="321"/>
  <c r="Q957" i="321"/>
  <c r="R957" i="321"/>
  <c r="S957" i="321"/>
  <c r="I958" i="321"/>
  <c r="O958" i="321"/>
  <c r="P958" i="321"/>
  <c r="Q958" i="321"/>
  <c r="R958" i="321"/>
  <c r="S958" i="321"/>
  <c r="I959" i="321"/>
  <c r="O959" i="321"/>
  <c r="P959" i="321"/>
  <c r="Q959" i="321"/>
  <c r="R959" i="321"/>
  <c r="S959" i="321"/>
  <c r="I960" i="321"/>
  <c r="O960" i="321"/>
  <c r="P960" i="321"/>
  <c r="Q960" i="321"/>
  <c r="R960" i="321"/>
  <c r="S960" i="321"/>
  <c r="I961" i="321"/>
  <c r="O961" i="321"/>
  <c r="P961" i="321"/>
  <c r="Q961" i="321"/>
  <c r="R961" i="321"/>
  <c r="S961" i="321"/>
  <c r="G962" i="321"/>
  <c r="I962" i="321"/>
  <c r="J962" i="321"/>
  <c r="O962" i="321"/>
  <c r="P962" i="321"/>
  <c r="Q962" i="321"/>
  <c r="R962" i="321"/>
  <c r="S962" i="321"/>
  <c r="G963" i="321"/>
  <c r="I963" i="321"/>
  <c r="J963" i="321"/>
  <c r="O963" i="321"/>
  <c r="P963" i="321"/>
  <c r="Q963" i="321"/>
  <c r="R963" i="321"/>
  <c r="S963" i="321"/>
  <c r="I964" i="321"/>
  <c r="O964" i="321"/>
  <c r="P964" i="321"/>
  <c r="Q964" i="321"/>
  <c r="R964" i="321"/>
  <c r="S964" i="321"/>
  <c r="I965" i="321"/>
  <c r="O965" i="321"/>
  <c r="P965" i="321"/>
  <c r="Q965" i="321"/>
  <c r="R965" i="321"/>
  <c r="S965" i="321"/>
  <c r="I966" i="321"/>
  <c r="O966" i="321"/>
  <c r="P966" i="321"/>
  <c r="Q966" i="321"/>
  <c r="R966" i="321"/>
  <c r="S966" i="321"/>
  <c r="I967" i="321"/>
  <c r="O967" i="321"/>
  <c r="P967" i="321"/>
  <c r="Q967" i="321"/>
  <c r="R967" i="321"/>
  <c r="S967" i="321"/>
  <c r="I968" i="321"/>
  <c r="O968" i="321"/>
  <c r="P968" i="321"/>
  <c r="Q968" i="321"/>
  <c r="R968" i="321"/>
  <c r="S968" i="321"/>
  <c r="I969" i="321"/>
  <c r="O969" i="321"/>
  <c r="P969" i="321"/>
  <c r="Q969" i="321"/>
  <c r="R969" i="321"/>
  <c r="S969" i="321"/>
  <c r="G970" i="321"/>
  <c r="I970" i="321"/>
  <c r="J970" i="321"/>
  <c r="O970" i="321"/>
  <c r="P970" i="321"/>
  <c r="Q970" i="321"/>
  <c r="R970" i="321"/>
  <c r="S970" i="321"/>
  <c r="G971" i="321"/>
  <c r="I971" i="321"/>
  <c r="J971" i="321"/>
  <c r="O971" i="321"/>
  <c r="P971" i="321"/>
  <c r="Q971" i="321"/>
  <c r="R971" i="321"/>
  <c r="S971" i="321"/>
  <c r="I972" i="321"/>
  <c r="O972" i="321"/>
  <c r="P972" i="321"/>
  <c r="Q972" i="321"/>
  <c r="R972" i="321"/>
  <c r="S972" i="321"/>
  <c r="I973" i="321"/>
  <c r="O973" i="321"/>
  <c r="P973" i="321"/>
  <c r="Q973" i="321"/>
  <c r="R973" i="321"/>
  <c r="S973" i="321"/>
  <c r="I974" i="321"/>
  <c r="O974" i="321"/>
  <c r="P974" i="321"/>
  <c r="Q974" i="321"/>
  <c r="R974" i="321"/>
  <c r="S974" i="321"/>
  <c r="I975" i="321"/>
  <c r="O975" i="321"/>
  <c r="P975" i="321"/>
  <c r="Q975" i="321"/>
  <c r="R975" i="321"/>
  <c r="S975" i="321"/>
  <c r="I976" i="321"/>
  <c r="O976" i="321"/>
  <c r="P976" i="321"/>
  <c r="Q976" i="321"/>
  <c r="R976" i="321"/>
  <c r="S976" i="321"/>
  <c r="I977" i="321"/>
  <c r="O977" i="321"/>
  <c r="P977" i="321"/>
  <c r="Q977" i="321"/>
  <c r="R977" i="321"/>
  <c r="S977" i="321"/>
  <c r="G978" i="321"/>
  <c r="I978" i="321"/>
  <c r="J978" i="321"/>
  <c r="O978" i="321"/>
  <c r="P978" i="321"/>
  <c r="Q978" i="321"/>
  <c r="R978" i="321"/>
  <c r="S978" i="321"/>
  <c r="G979" i="321"/>
  <c r="I979" i="321"/>
  <c r="J979" i="321"/>
  <c r="O979" i="321"/>
  <c r="P979" i="321"/>
  <c r="Q979" i="321"/>
  <c r="R979" i="321"/>
  <c r="S979" i="321"/>
  <c r="I980" i="321"/>
  <c r="O980" i="321"/>
  <c r="P980" i="321"/>
  <c r="Q980" i="321"/>
  <c r="R980" i="321"/>
  <c r="S980" i="321"/>
  <c r="I981" i="321"/>
  <c r="O981" i="321"/>
  <c r="P981" i="321"/>
  <c r="Q981" i="321"/>
  <c r="R981" i="321"/>
  <c r="S981" i="321"/>
  <c r="I982" i="321"/>
  <c r="O982" i="321"/>
  <c r="P982" i="321"/>
  <c r="Q982" i="321"/>
  <c r="R982" i="321"/>
  <c r="S982" i="321"/>
  <c r="I983" i="321"/>
  <c r="O983" i="321"/>
  <c r="P983" i="321"/>
  <c r="Q983" i="321"/>
  <c r="R983" i="321"/>
  <c r="S983" i="321"/>
  <c r="I984" i="321"/>
  <c r="O984" i="321"/>
  <c r="P984" i="321"/>
  <c r="Q984" i="321"/>
  <c r="R984" i="321"/>
  <c r="S984" i="321"/>
  <c r="I985" i="321"/>
  <c r="O985" i="321"/>
  <c r="P985" i="321"/>
  <c r="Q985" i="321"/>
  <c r="R985" i="321"/>
  <c r="S985" i="321"/>
  <c r="G986" i="321"/>
  <c r="I986" i="321"/>
  <c r="J986" i="321"/>
  <c r="O986" i="321"/>
  <c r="P986" i="321"/>
  <c r="Q986" i="321"/>
  <c r="R986" i="321"/>
  <c r="S986" i="321"/>
  <c r="G987" i="321"/>
  <c r="I987" i="321"/>
  <c r="J987" i="321"/>
  <c r="O987" i="321"/>
  <c r="P987" i="321"/>
  <c r="Q987" i="321"/>
  <c r="R987" i="321"/>
  <c r="S987" i="321"/>
  <c r="I988" i="321"/>
  <c r="O988" i="321"/>
  <c r="P988" i="321"/>
  <c r="Q988" i="321"/>
  <c r="R988" i="321"/>
  <c r="S988" i="321"/>
  <c r="I989" i="321"/>
  <c r="O989" i="321"/>
  <c r="P989" i="321"/>
  <c r="Q989" i="321"/>
  <c r="R989" i="321"/>
  <c r="S989" i="321"/>
  <c r="I990" i="321"/>
  <c r="O990" i="321"/>
  <c r="P990" i="321"/>
  <c r="Q990" i="321"/>
  <c r="R990" i="321"/>
  <c r="S990" i="321"/>
  <c r="I991" i="321"/>
  <c r="O991" i="321"/>
  <c r="P991" i="321"/>
  <c r="Q991" i="321"/>
  <c r="R991" i="321"/>
  <c r="S991" i="321"/>
  <c r="I992" i="321"/>
  <c r="O992" i="321"/>
  <c r="P992" i="321"/>
  <c r="Q992" i="321"/>
  <c r="R992" i="321"/>
  <c r="S992" i="321"/>
  <c r="I993" i="321"/>
  <c r="O993" i="321"/>
  <c r="P993" i="321"/>
  <c r="Q993" i="321"/>
  <c r="R993" i="321"/>
  <c r="S993" i="321"/>
  <c r="G994" i="321"/>
  <c r="I994" i="321"/>
  <c r="J994" i="321"/>
  <c r="O994" i="321"/>
  <c r="P994" i="321"/>
  <c r="Q994" i="321"/>
  <c r="R994" i="321"/>
  <c r="S994" i="321"/>
  <c r="G995" i="321"/>
  <c r="I995" i="321"/>
  <c r="J995" i="321"/>
  <c r="O995" i="321"/>
  <c r="P995" i="321"/>
  <c r="Q995" i="321"/>
  <c r="R995" i="321"/>
  <c r="S995" i="321"/>
  <c r="I996" i="321"/>
  <c r="O996" i="321"/>
  <c r="P996" i="321"/>
  <c r="Q996" i="321"/>
  <c r="R996" i="321"/>
  <c r="S996" i="321"/>
  <c r="I997" i="321"/>
  <c r="O997" i="321"/>
  <c r="P997" i="321"/>
  <c r="Q997" i="321"/>
  <c r="R997" i="321"/>
  <c r="S997" i="321"/>
  <c r="I998" i="321"/>
  <c r="O998" i="321"/>
  <c r="P998" i="321"/>
  <c r="Q998" i="321"/>
  <c r="R998" i="321"/>
  <c r="S998" i="321"/>
  <c r="I999" i="321"/>
  <c r="O999" i="321"/>
  <c r="P999" i="321"/>
  <c r="Q999" i="321"/>
  <c r="R999" i="321"/>
  <c r="S999" i="321"/>
  <c r="I1000" i="321"/>
  <c r="O1000" i="321"/>
  <c r="P1000" i="321"/>
  <c r="Q1000" i="321"/>
  <c r="R1000" i="321"/>
  <c r="S1000" i="321"/>
  <c r="I1001" i="321"/>
  <c r="O1001" i="321"/>
  <c r="P1001" i="321"/>
  <c r="Q1001" i="321"/>
  <c r="R1001" i="321"/>
  <c r="S1001" i="321"/>
  <c r="G1002" i="321"/>
  <c r="I1002" i="321"/>
  <c r="J1002" i="321"/>
  <c r="O1002" i="321"/>
  <c r="P1002" i="321"/>
  <c r="Q1002" i="321"/>
  <c r="R1002" i="321"/>
  <c r="S1002" i="321"/>
  <c r="G1003" i="321"/>
  <c r="I1003" i="321"/>
  <c r="J1003" i="321"/>
  <c r="O1003" i="321"/>
  <c r="P1003" i="321"/>
  <c r="Q1003" i="321"/>
  <c r="R1003" i="321"/>
  <c r="S1003" i="321"/>
  <c r="I1004" i="321"/>
  <c r="O1004" i="321"/>
  <c r="P1004" i="321"/>
  <c r="Q1004" i="321"/>
  <c r="R1004" i="321"/>
  <c r="S1004" i="321"/>
  <c r="I1005" i="321"/>
  <c r="O1005" i="321"/>
  <c r="P1005" i="321"/>
  <c r="Q1005" i="321"/>
  <c r="R1005" i="321"/>
  <c r="S1005" i="321"/>
  <c r="I1006" i="321"/>
  <c r="O1006" i="321"/>
  <c r="P1006" i="321"/>
  <c r="Q1006" i="321"/>
  <c r="R1006" i="321"/>
  <c r="S1006" i="321"/>
  <c r="I1007" i="321"/>
  <c r="O1007" i="321"/>
  <c r="P1007" i="321"/>
  <c r="Q1007" i="321"/>
  <c r="R1007" i="321"/>
  <c r="S1007" i="321"/>
  <c r="I1008" i="321"/>
  <c r="O1008" i="321"/>
  <c r="P1008" i="321"/>
  <c r="Q1008" i="321"/>
  <c r="R1008" i="321"/>
  <c r="S1008" i="321"/>
  <c r="I1009" i="321"/>
  <c r="O1009" i="321"/>
  <c r="P1009" i="321"/>
  <c r="Q1009" i="321"/>
  <c r="R1009" i="321"/>
  <c r="S1009" i="321"/>
  <c r="G1010" i="321"/>
  <c r="I1010" i="321"/>
  <c r="J1010" i="321"/>
  <c r="O1010" i="321"/>
  <c r="P1010" i="321"/>
  <c r="Q1010" i="321"/>
  <c r="R1010" i="321"/>
  <c r="S1010" i="321"/>
  <c r="G1011" i="321"/>
  <c r="I1011" i="321"/>
  <c r="J1011" i="321"/>
  <c r="O1011" i="321"/>
  <c r="P1011" i="321"/>
  <c r="Q1011" i="321"/>
  <c r="R1011" i="321"/>
  <c r="S1011" i="321"/>
  <c r="I1012" i="321"/>
  <c r="O1012" i="321"/>
  <c r="P1012" i="321"/>
  <c r="Q1012" i="321"/>
  <c r="R1012" i="321"/>
  <c r="S1012" i="321"/>
  <c r="I1013" i="321"/>
  <c r="O1013" i="321"/>
  <c r="P1013" i="321"/>
  <c r="Q1013" i="321"/>
  <c r="R1013" i="321"/>
  <c r="S1013" i="321"/>
  <c r="I1014" i="321"/>
  <c r="O1014" i="321"/>
  <c r="P1014" i="321"/>
  <c r="Q1014" i="321"/>
  <c r="R1014" i="321"/>
  <c r="S1014" i="321"/>
  <c r="I1015" i="321"/>
  <c r="O1015" i="321"/>
  <c r="P1015" i="321"/>
  <c r="Q1015" i="321"/>
  <c r="R1015" i="321"/>
  <c r="S1015" i="321"/>
  <c r="I1016" i="321"/>
  <c r="O1016" i="321"/>
  <c r="P1016" i="321"/>
  <c r="Q1016" i="321"/>
  <c r="R1016" i="321"/>
  <c r="S1016" i="321"/>
  <c r="I1017" i="321"/>
  <c r="O1017" i="321"/>
  <c r="P1017" i="321"/>
  <c r="Q1017" i="321"/>
  <c r="R1017" i="321"/>
  <c r="S1017" i="321"/>
  <c r="G1018" i="321"/>
  <c r="I1018" i="321"/>
  <c r="J1018" i="321"/>
  <c r="O1018" i="321"/>
  <c r="P1018" i="321"/>
  <c r="Q1018" i="321"/>
  <c r="R1018" i="321"/>
  <c r="S1018" i="321"/>
  <c r="G1019" i="321"/>
  <c r="I1019" i="321"/>
  <c r="J1019" i="321"/>
  <c r="O1019" i="321"/>
  <c r="P1019" i="321"/>
  <c r="Q1019" i="321"/>
  <c r="R1019" i="321"/>
  <c r="S1019" i="321"/>
  <c r="I1020" i="321"/>
  <c r="O1020" i="321"/>
  <c r="P1020" i="321"/>
  <c r="Q1020" i="321"/>
  <c r="R1020" i="321"/>
  <c r="S1020" i="321"/>
  <c r="I1021" i="321"/>
  <c r="O1021" i="321"/>
  <c r="P1021" i="321"/>
  <c r="Q1021" i="321"/>
  <c r="R1021" i="321"/>
  <c r="S1021" i="321"/>
  <c r="I1022" i="321"/>
  <c r="O1022" i="321"/>
  <c r="P1022" i="321"/>
  <c r="Q1022" i="321"/>
  <c r="R1022" i="321"/>
  <c r="S1022" i="321"/>
  <c r="I1023" i="321"/>
  <c r="O1023" i="321"/>
  <c r="P1023" i="321"/>
  <c r="Q1023" i="321"/>
  <c r="R1023" i="321"/>
  <c r="S1023" i="321"/>
  <c r="I1024" i="321"/>
  <c r="O1024" i="321"/>
  <c r="P1024" i="321"/>
  <c r="Q1024" i="321"/>
  <c r="R1024" i="321"/>
  <c r="S1024" i="321"/>
  <c r="I1025" i="321"/>
  <c r="O1025" i="321"/>
  <c r="P1025" i="321"/>
  <c r="Q1025" i="321"/>
  <c r="R1025" i="321"/>
  <c r="S1025" i="321"/>
  <c r="G1026" i="321"/>
  <c r="I1026" i="321"/>
  <c r="J1026" i="321"/>
  <c r="O1026" i="321"/>
  <c r="P1026" i="321"/>
  <c r="Q1026" i="321"/>
  <c r="R1026" i="321"/>
  <c r="S1026" i="321"/>
  <c r="G1027" i="321"/>
  <c r="I1027" i="321"/>
  <c r="J1027" i="321"/>
  <c r="O1027" i="321"/>
  <c r="P1027" i="321"/>
  <c r="Q1027" i="321"/>
  <c r="R1027" i="321"/>
  <c r="S1027" i="321"/>
  <c r="G870" i="321"/>
  <c r="I870" i="321"/>
  <c r="J870" i="321"/>
  <c r="O870" i="321"/>
  <c r="P870" i="321"/>
  <c r="Q870" i="321"/>
  <c r="R870" i="321"/>
  <c r="S870" i="321"/>
  <c r="F871" i="321"/>
  <c r="G871" i="321"/>
  <c r="I871" i="321"/>
  <c r="O871" i="321"/>
  <c r="P871" i="321"/>
  <c r="Q871" i="321"/>
  <c r="R871" i="321"/>
  <c r="S871" i="321"/>
  <c r="F872" i="321"/>
  <c r="G872" i="321"/>
  <c r="I872" i="321"/>
  <c r="O872" i="321"/>
  <c r="P872" i="321"/>
  <c r="Q872" i="321"/>
  <c r="R872" i="321"/>
  <c r="S872" i="321"/>
  <c r="I873" i="321"/>
  <c r="O873" i="321"/>
  <c r="P873" i="321"/>
  <c r="Q873" i="321"/>
  <c r="R873" i="321"/>
  <c r="S873" i="321"/>
  <c r="I874" i="321"/>
  <c r="O874" i="321"/>
  <c r="P874" i="321"/>
  <c r="Q874" i="321"/>
  <c r="R874" i="321"/>
  <c r="S874" i="321"/>
  <c r="I875" i="321"/>
  <c r="O875" i="321"/>
  <c r="P875" i="321"/>
  <c r="Q875" i="321"/>
  <c r="R875" i="321"/>
  <c r="S875" i="321"/>
  <c r="I876" i="321"/>
  <c r="O876" i="321"/>
  <c r="P876" i="321"/>
  <c r="Q876" i="321"/>
  <c r="R876" i="321"/>
  <c r="S876" i="321"/>
  <c r="I877" i="321"/>
  <c r="O877" i="321"/>
  <c r="P877" i="321"/>
  <c r="Q877" i="321"/>
  <c r="R877" i="321"/>
  <c r="S877" i="321"/>
  <c r="G878" i="321"/>
  <c r="I878" i="321"/>
  <c r="J878" i="321"/>
  <c r="O878" i="321"/>
  <c r="P878" i="321"/>
  <c r="Q878" i="321"/>
  <c r="R878" i="321"/>
  <c r="S878" i="321"/>
  <c r="G879" i="321"/>
  <c r="I879" i="321"/>
  <c r="J879" i="321"/>
  <c r="O879" i="321"/>
  <c r="P879" i="321"/>
  <c r="Q879" i="321"/>
  <c r="R879" i="321"/>
  <c r="S879" i="321"/>
  <c r="F880" i="321"/>
  <c r="G880" i="321"/>
  <c r="I880" i="321"/>
  <c r="O880" i="321"/>
  <c r="P880" i="321"/>
  <c r="Q880" i="321"/>
  <c r="R880" i="321"/>
  <c r="S880" i="321"/>
  <c r="I881" i="321"/>
  <c r="O881" i="321"/>
  <c r="P881" i="321"/>
  <c r="Q881" i="321"/>
  <c r="R881" i="321"/>
  <c r="S881" i="321"/>
  <c r="I882" i="321"/>
  <c r="O882" i="321"/>
  <c r="P882" i="321"/>
  <c r="Q882" i="321"/>
  <c r="R882" i="321"/>
  <c r="S882" i="321"/>
  <c r="I883" i="321"/>
  <c r="O883" i="321"/>
  <c r="P883" i="321"/>
  <c r="Q883" i="321"/>
  <c r="R883" i="321"/>
  <c r="S883" i="321"/>
  <c r="I884" i="321"/>
  <c r="O884" i="321"/>
  <c r="P884" i="321"/>
  <c r="Q884" i="321"/>
  <c r="R884" i="321"/>
  <c r="S884" i="321"/>
  <c r="I885" i="321"/>
  <c r="O885" i="321"/>
  <c r="P885" i="321"/>
  <c r="Q885" i="321"/>
  <c r="R885" i="321"/>
  <c r="S885" i="321"/>
  <c r="G886" i="321"/>
  <c r="I886" i="321"/>
  <c r="J886" i="321"/>
  <c r="O886" i="321"/>
  <c r="P886" i="321"/>
  <c r="Q886" i="321"/>
  <c r="R886" i="321"/>
  <c r="S886" i="321"/>
  <c r="G887" i="321"/>
  <c r="I887" i="321"/>
  <c r="J887" i="321"/>
  <c r="O887" i="321"/>
  <c r="P887" i="321"/>
  <c r="Q887" i="321"/>
  <c r="R887" i="321"/>
  <c r="S887" i="321"/>
  <c r="F888" i="321"/>
  <c r="G888" i="321"/>
  <c r="I888" i="321"/>
  <c r="O888" i="321"/>
  <c r="P888" i="321"/>
  <c r="Q888" i="321"/>
  <c r="R888" i="321"/>
  <c r="S888" i="321"/>
  <c r="I889" i="321"/>
  <c r="O889" i="321"/>
  <c r="P889" i="321"/>
  <c r="Q889" i="321"/>
  <c r="R889" i="321"/>
  <c r="S889" i="321"/>
  <c r="I890" i="321"/>
  <c r="O890" i="321"/>
  <c r="P890" i="321"/>
  <c r="Q890" i="321"/>
  <c r="R890" i="321"/>
  <c r="S890" i="321"/>
  <c r="I891" i="321"/>
  <c r="O891" i="321"/>
  <c r="P891" i="321"/>
  <c r="Q891" i="321"/>
  <c r="R891" i="321"/>
  <c r="S891" i="321"/>
  <c r="I892" i="321"/>
  <c r="O892" i="321"/>
  <c r="P892" i="321"/>
  <c r="Q892" i="321"/>
  <c r="R892" i="321"/>
  <c r="S892" i="321"/>
  <c r="I893" i="321"/>
  <c r="O893" i="321"/>
  <c r="P893" i="321"/>
  <c r="Q893" i="321"/>
  <c r="R893" i="321"/>
  <c r="S893" i="321"/>
  <c r="G894" i="321"/>
  <c r="I894" i="321"/>
  <c r="J894" i="321"/>
  <c r="O894" i="321"/>
  <c r="P894" i="321"/>
  <c r="Q894" i="321"/>
  <c r="R894" i="321"/>
  <c r="S894" i="321"/>
  <c r="G895" i="321"/>
  <c r="I895" i="321"/>
  <c r="J895" i="321"/>
  <c r="O895" i="321"/>
  <c r="P895" i="321"/>
  <c r="Q895" i="321"/>
  <c r="R895" i="321"/>
  <c r="S895" i="321"/>
  <c r="F896" i="321"/>
  <c r="G896" i="321"/>
  <c r="I896" i="321"/>
  <c r="O896" i="321"/>
  <c r="P896" i="321"/>
  <c r="Q896" i="321"/>
  <c r="R896" i="321"/>
  <c r="S896" i="321"/>
  <c r="I897" i="321"/>
  <c r="O897" i="321"/>
  <c r="P897" i="321"/>
  <c r="Q897" i="321"/>
  <c r="R897" i="321"/>
  <c r="S897" i="321"/>
  <c r="I898" i="321"/>
  <c r="O898" i="321"/>
  <c r="P898" i="321"/>
  <c r="Q898" i="321"/>
  <c r="R898" i="321"/>
  <c r="S898" i="321"/>
  <c r="I899" i="321"/>
  <c r="O899" i="321"/>
  <c r="P899" i="321"/>
  <c r="Q899" i="321"/>
  <c r="R899" i="321"/>
  <c r="S899" i="321"/>
  <c r="I900" i="321"/>
  <c r="O900" i="321"/>
  <c r="P900" i="321"/>
  <c r="Q900" i="321"/>
  <c r="R900" i="321"/>
  <c r="S900" i="321"/>
  <c r="I901" i="321"/>
  <c r="O901" i="321"/>
  <c r="P901" i="321"/>
  <c r="Q901" i="321"/>
  <c r="R901" i="321"/>
  <c r="S901" i="321"/>
  <c r="I902" i="321"/>
  <c r="O902" i="321"/>
  <c r="P902" i="321"/>
  <c r="Q902" i="321"/>
  <c r="R902" i="321"/>
  <c r="S902" i="321"/>
  <c r="G903" i="321"/>
  <c r="I903" i="321"/>
  <c r="J903" i="321"/>
  <c r="O903" i="321"/>
  <c r="P903" i="321"/>
  <c r="Q903" i="321"/>
  <c r="R903" i="321"/>
  <c r="S903" i="321"/>
  <c r="G904" i="321"/>
  <c r="I904" i="321"/>
  <c r="J904" i="321"/>
  <c r="O904" i="321"/>
  <c r="P904" i="321"/>
  <c r="Q904" i="321"/>
  <c r="R904" i="321"/>
  <c r="S904" i="321"/>
  <c r="F905" i="321"/>
  <c r="G905" i="321"/>
  <c r="I905" i="321"/>
  <c r="O905" i="321"/>
  <c r="P905" i="321"/>
  <c r="Q905" i="321"/>
  <c r="R905" i="321"/>
  <c r="S905" i="321"/>
  <c r="I906" i="321"/>
  <c r="O906" i="321"/>
  <c r="P906" i="321"/>
  <c r="Q906" i="321"/>
  <c r="R906" i="321"/>
  <c r="S906" i="321"/>
  <c r="I907" i="321"/>
  <c r="O907" i="321"/>
  <c r="P907" i="321"/>
  <c r="Q907" i="321"/>
  <c r="R907" i="321"/>
  <c r="S907" i="321"/>
  <c r="I908" i="321"/>
  <c r="O908" i="321"/>
  <c r="P908" i="321"/>
  <c r="Q908" i="321"/>
  <c r="R908" i="321"/>
  <c r="S908" i="321"/>
  <c r="I909" i="321"/>
  <c r="O909" i="321"/>
  <c r="P909" i="321"/>
  <c r="Q909" i="321"/>
  <c r="R909" i="321"/>
  <c r="S909" i="321"/>
  <c r="I910" i="321"/>
  <c r="O910" i="321"/>
  <c r="P910" i="321"/>
  <c r="Q910" i="321"/>
  <c r="R910" i="321"/>
  <c r="S910" i="321"/>
  <c r="I911" i="321"/>
  <c r="O911" i="321"/>
  <c r="P911" i="321"/>
  <c r="Q911" i="321"/>
  <c r="R911" i="321"/>
  <c r="S911" i="321"/>
  <c r="G912" i="321"/>
  <c r="I912" i="321"/>
  <c r="J912" i="321"/>
  <c r="O912" i="321"/>
  <c r="P912" i="321"/>
  <c r="Q912" i="321"/>
  <c r="R912" i="321"/>
  <c r="S912" i="321"/>
  <c r="G913" i="321"/>
  <c r="I913" i="321"/>
  <c r="J913" i="321"/>
  <c r="O913" i="321"/>
  <c r="P913" i="321"/>
  <c r="Q913" i="321"/>
  <c r="R913" i="321"/>
  <c r="S913" i="321"/>
  <c r="F914" i="321"/>
  <c r="G914" i="321"/>
  <c r="I914" i="321"/>
  <c r="O914" i="321"/>
  <c r="P914" i="321"/>
  <c r="Q914" i="321"/>
  <c r="R914" i="321"/>
  <c r="S914" i="321"/>
  <c r="I915" i="321"/>
  <c r="O915" i="321"/>
  <c r="P915" i="321"/>
  <c r="Q915" i="321"/>
  <c r="R915" i="321"/>
  <c r="S915" i="321"/>
  <c r="I916" i="321"/>
  <c r="O916" i="321"/>
  <c r="P916" i="321"/>
  <c r="Q916" i="321"/>
  <c r="R916" i="321"/>
  <c r="S916" i="321"/>
  <c r="I917" i="321"/>
  <c r="O917" i="321"/>
  <c r="P917" i="321"/>
  <c r="Q917" i="321"/>
  <c r="R917" i="321"/>
  <c r="S917" i="321"/>
  <c r="I918" i="321"/>
  <c r="O918" i="321"/>
  <c r="P918" i="321"/>
  <c r="Q918" i="321"/>
  <c r="R918" i="321"/>
  <c r="S918" i="321"/>
  <c r="I919" i="321"/>
  <c r="O919" i="321"/>
  <c r="P919" i="321"/>
  <c r="Q919" i="321"/>
  <c r="R919" i="321"/>
  <c r="S919" i="321"/>
  <c r="G920" i="321"/>
  <c r="I920" i="321"/>
  <c r="J920" i="321"/>
  <c r="O920" i="321"/>
  <c r="P920" i="321"/>
  <c r="Q920" i="321"/>
  <c r="R920" i="321"/>
  <c r="S920" i="321"/>
  <c r="G921" i="321"/>
  <c r="I921" i="321"/>
  <c r="J921" i="321"/>
  <c r="O921" i="321"/>
  <c r="P921" i="321"/>
  <c r="Q921" i="321"/>
  <c r="R921" i="321"/>
  <c r="S921" i="321"/>
  <c r="F922" i="321"/>
  <c r="G922" i="321"/>
  <c r="I922" i="321"/>
  <c r="O922" i="321"/>
  <c r="P922" i="321"/>
  <c r="Q922" i="321"/>
  <c r="R922" i="321"/>
  <c r="S922" i="321"/>
  <c r="F923" i="321"/>
  <c r="G923" i="321"/>
  <c r="I923" i="321"/>
  <c r="O923" i="321"/>
  <c r="P923" i="321"/>
  <c r="Q923" i="321"/>
  <c r="R923" i="321"/>
  <c r="S923" i="321"/>
  <c r="I924" i="321"/>
  <c r="O924" i="321"/>
  <c r="P924" i="321"/>
  <c r="Q924" i="321"/>
  <c r="R924" i="321"/>
  <c r="S924" i="321"/>
  <c r="I925" i="321"/>
  <c r="O925" i="321"/>
  <c r="P925" i="321"/>
  <c r="Q925" i="321"/>
  <c r="R925" i="321"/>
  <c r="S925" i="321"/>
  <c r="I926" i="321"/>
  <c r="O926" i="321"/>
  <c r="P926" i="321"/>
  <c r="Q926" i="321"/>
  <c r="R926" i="321"/>
  <c r="S926" i="321"/>
  <c r="I927" i="321"/>
  <c r="O927" i="321"/>
  <c r="P927" i="321"/>
  <c r="Q927" i="321"/>
  <c r="R927" i="321"/>
  <c r="S927" i="321"/>
  <c r="I928" i="321"/>
  <c r="O928" i="321"/>
  <c r="P928" i="321"/>
  <c r="Q928" i="321"/>
  <c r="R928" i="321"/>
  <c r="S928" i="321"/>
  <c r="I929" i="321"/>
  <c r="O929" i="321"/>
  <c r="P929" i="321"/>
  <c r="Q929" i="321"/>
  <c r="R929" i="321"/>
  <c r="S929" i="321"/>
  <c r="G930" i="321"/>
  <c r="I930" i="321"/>
  <c r="J930" i="321"/>
  <c r="O930" i="321"/>
  <c r="P930" i="321"/>
  <c r="Q930" i="321"/>
  <c r="R930" i="321"/>
  <c r="S930" i="321"/>
  <c r="G931" i="321"/>
  <c r="I931" i="321"/>
  <c r="J931" i="321"/>
  <c r="O931" i="321"/>
  <c r="P931" i="321"/>
  <c r="Q931" i="321"/>
  <c r="R931" i="321"/>
  <c r="S931" i="321"/>
  <c r="I932" i="321"/>
  <c r="O932" i="321"/>
  <c r="P932" i="321"/>
  <c r="Q932" i="321"/>
  <c r="R932" i="321"/>
  <c r="S932" i="321"/>
  <c r="I933" i="321"/>
  <c r="O933" i="321"/>
  <c r="P933" i="321"/>
  <c r="Q933" i="321"/>
  <c r="R933" i="321"/>
  <c r="S933" i="321"/>
  <c r="I934" i="321"/>
  <c r="O934" i="321"/>
  <c r="P934" i="321"/>
  <c r="Q934" i="321"/>
  <c r="R934" i="321"/>
  <c r="S934" i="321"/>
  <c r="I935" i="321"/>
  <c r="O935" i="321"/>
  <c r="P935" i="321"/>
  <c r="Q935" i="321"/>
  <c r="R935" i="321"/>
  <c r="S935" i="321"/>
  <c r="I936" i="321"/>
  <c r="O936" i="321"/>
  <c r="P936" i="321"/>
  <c r="Q936" i="321"/>
  <c r="R936" i="321"/>
  <c r="S936" i="321"/>
  <c r="I937" i="321"/>
  <c r="O937" i="321"/>
  <c r="P937" i="321"/>
  <c r="Q937" i="321"/>
  <c r="R937" i="321"/>
  <c r="S937" i="321"/>
  <c r="G938" i="321"/>
  <c r="I938" i="321"/>
  <c r="J938" i="321"/>
  <c r="O938" i="321"/>
  <c r="P938" i="321"/>
  <c r="Q938" i="321"/>
  <c r="R938" i="321"/>
  <c r="S938" i="321"/>
  <c r="G939" i="321"/>
  <c r="I939" i="321"/>
  <c r="J939" i="321"/>
  <c r="O939" i="321"/>
  <c r="P939" i="321"/>
  <c r="Q939" i="321"/>
  <c r="R939" i="321"/>
  <c r="S939" i="321"/>
  <c r="I940" i="321"/>
  <c r="O940" i="321"/>
  <c r="P940" i="321"/>
  <c r="Q940" i="321"/>
  <c r="R940" i="321"/>
  <c r="S940" i="321"/>
  <c r="I941" i="321"/>
  <c r="O941" i="321"/>
  <c r="P941" i="321"/>
  <c r="Q941" i="321"/>
  <c r="R941" i="321"/>
  <c r="S941" i="321"/>
  <c r="I942" i="321"/>
  <c r="O942" i="321"/>
  <c r="P942" i="321"/>
  <c r="Q942" i="321"/>
  <c r="R942" i="321"/>
  <c r="S942" i="321"/>
  <c r="I943" i="321"/>
  <c r="O943" i="321"/>
  <c r="P943" i="321"/>
  <c r="Q943" i="321"/>
  <c r="R943" i="321"/>
  <c r="S943" i="321"/>
  <c r="I944" i="321"/>
  <c r="O944" i="321"/>
  <c r="P944" i="321"/>
  <c r="Q944" i="321"/>
  <c r="R944" i="321"/>
  <c r="S944" i="321"/>
  <c r="I945" i="321"/>
  <c r="O945" i="321"/>
  <c r="P945" i="321"/>
  <c r="Q945" i="321"/>
  <c r="R945" i="321"/>
  <c r="S945" i="321"/>
  <c r="G946" i="321"/>
  <c r="I946" i="321"/>
  <c r="J946" i="321"/>
  <c r="O946" i="321"/>
  <c r="P946" i="321"/>
  <c r="Q946" i="321"/>
  <c r="R946" i="321"/>
  <c r="S946" i="321"/>
  <c r="G947" i="321"/>
  <c r="I947" i="321"/>
  <c r="J947" i="321"/>
  <c r="O947" i="321"/>
  <c r="P947" i="321"/>
  <c r="Q947" i="321"/>
  <c r="R947" i="321"/>
  <c r="S947" i="321"/>
  <c r="I948" i="321"/>
  <c r="O948" i="321"/>
  <c r="P948" i="321"/>
  <c r="Q948" i="321"/>
  <c r="R948" i="321"/>
  <c r="S948" i="321"/>
  <c r="F791" i="321"/>
  <c r="G791" i="321"/>
  <c r="I791" i="321"/>
  <c r="J791" i="321"/>
  <c r="O791" i="321"/>
  <c r="P791" i="321"/>
  <c r="Q791" i="321"/>
  <c r="R791" i="321"/>
  <c r="S791" i="321"/>
  <c r="G792" i="321"/>
  <c r="I792" i="321"/>
  <c r="J792" i="321"/>
  <c r="O792" i="321"/>
  <c r="P792" i="321"/>
  <c r="Q792" i="321"/>
  <c r="R792" i="321"/>
  <c r="S792" i="321"/>
  <c r="I793" i="321"/>
  <c r="O793" i="321"/>
  <c r="P793" i="321"/>
  <c r="Q793" i="321"/>
  <c r="R793" i="321"/>
  <c r="S793" i="321"/>
  <c r="O794" i="321"/>
  <c r="P794" i="321"/>
  <c r="Q794" i="321"/>
  <c r="R794" i="321"/>
  <c r="S794" i="321"/>
  <c r="F795" i="321"/>
  <c r="G795" i="321"/>
  <c r="I795" i="321"/>
  <c r="O795" i="321"/>
  <c r="P795" i="321"/>
  <c r="Q795" i="321"/>
  <c r="R795" i="321"/>
  <c r="S795" i="321"/>
  <c r="I796" i="321"/>
  <c r="O796" i="321"/>
  <c r="P796" i="321"/>
  <c r="Q796" i="321"/>
  <c r="R796" i="321"/>
  <c r="S796" i="321"/>
  <c r="I797" i="321"/>
  <c r="O797" i="321"/>
  <c r="P797" i="321"/>
  <c r="Q797" i="321"/>
  <c r="R797" i="321"/>
  <c r="S797" i="321"/>
  <c r="G798" i="321"/>
  <c r="I798" i="321"/>
  <c r="J798" i="321"/>
  <c r="O798" i="321"/>
  <c r="P798" i="321"/>
  <c r="Q798" i="321"/>
  <c r="R798" i="321"/>
  <c r="S798" i="321"/>
  <c r="I799" i="321"/>
  <c r="O799" i="321"/>
  <c r="P799" i="321"/>
  <c r="Q799" i="321"/>
  <c r="R799" i="321"/>
  <c r="S799" i="321"/>
  <c r="I800" i="321"/>
  <c r="O800" i="321"/>
  <c r="P800" i="321"/>
  <c r="Q800" i="321"/>
  <c r="R800" i="321"/>
  <c r="S800" i="321"/>
  <c r="G801" i="321"/>
  <c r="I801" i="321"/>
  <c r="J801" i="321"/>
  <c r="O801" i="321"/>
  <c r="P801" i="321"/>
  <c r="Q801" i="321"/>
  <c r="R801" i="321"/>
  <c r="S801" i="321"/>
  <c r="I802" i="321"/>
  <c r="O802" i="321"/>
  <c r="P802" i="321"/>
  <c r="Q802" i="321"/>
  <c r="R802" i="321"/>
  <c r="S802" i="321"/>
  <c r="I803" i="321"/>
  <c r="O803" i="321"/>
  <c r="P803" i="321"/>
  <c r="Q803" i="321"/>
  <c r="R803" i="321"/>
  <c r="S803" i="321"/>
  <c r="I804" i="321"/>
  <c r="O804" i="321"/>
  <c r="P804" i="321"/>
  <c r="Q804" i="321"/>
  <c r="R804" i="321"/>
  <c r="S804" i="321"/>
  <c r="I805" i="321"/>
  <c r="O805" i="321"/>
  <c r="P805" i="321"/>
  <c r="Q805" i="321"/>
  <c r="R805" i="321"/>
  <c r="S805" i="321"/>
  <c r="I806" i="321"/>
  <c r="O806" i="321"/>
  <c r="P806" i="321"/>
  <c r="Q806" i="321"/>
  <c r="R806" i="321"/>
  <c r="S806" i="321"/>
  <c r="G807" i="321"/>
  <c r="I807" i="321"/>
  <c r="J807" i="321"/>
  <c r="O807" i="321"/>
  <c r="P807" i="321"/>
  <c r="Q807" i="321"/>
  <c r="R807" i="321"/>
  <c r="S807" i="321"/>
  <c r="G808" i="321"/>
  <c r="I808" i="321"/>
  <c r="J808" i="321"/>
  <c r="O808" i="321"/>
  <c r="P808" i="321"/>
  <c r="Q808" i="321"/>
  <c r="R808" i="321"/>
  <c r="S808" i="321"/>
  <c r="F809" i="321"/>
  <c r="G809" i="321"/>
  <c r="I809" i="321"/>
  <c r="O809" i="321"/>
  <c r="P809" i="321"/>
  <c r="Q809" i="321"/>
  <c r="R809" i="321"/>
  <c r="S809" i="321"/>
  <c r="I810" i="321"/>
  <c r="O810" i="321"/>
  <c r="P810" i="321"/>
  <c r="Q810" i="321"/>
  <c r="R810" i="321"/>
  <c r="S810" i="321"/>
  <c r="I811" i="321"/>
  <c r="O811" i="321"/>
  <c r="P811" i="321"/>
  <c r="Q811" i="321"/>
  <c r="R811" i="321"/>
  <c r="S811" i="321"/>
  <c r="G812" i="321"/>
  <c r="I812" i="321"/>
  <c r="J812" i="321"/>
  <c r="O812" i="321"/>
  <c r="P812" i="321"/>
  <c r="Q812" i="321"/>
  <c r="R812" i="321"/>
  <c r="S812" i="321"/>
  <c r="G813" i="321"/>
  <c r="I813" i="321"/>
  <c r="J813" i="321"/>
  <c r="O813" i="321"/>
  <c r="P813" i="321"/>
  <c r="Q813" i="321"/>
  <c r="R813" i="321"/>
  <c r="S813" i="321"/>
  <c r="I814" i="321"/>
  <c r="O814" i="321"/>
  <c r="P814" i="321"/>
  <c r="Q814" i="321"/>
  <c r="R814" i="321"/>
  <c r="S814" i="321"/>
  <c r="I815" i="321"/>
  <c r="O815" i="321"/>
  <c r="P815" i="321"/>
  <c r="Q815" i="321"/>
  <c r="R815" i="321"/>
  <c r="S815" i="321"/>
  <c r="I816" i="321"/>
  <c r="O816" i="321"/>
  <c r="P816" i="321"/>
  <c r="Q816" i="321"/>
  <c r="R816" i="321"/>
  <c r="S816" i="321"/>
  <c r="I817" i="321"/>
  <c r="O817" i="321"/>
  <c r="P817" i="321"/>
  <c r="Q817" i="321"/>
  <c r="R817" i="321"/>
  <c r="S817" i="321"/>
  <c r="G818" i="321"/>
  <c r="I818" i="321"/>
  <c r="J818" i="321"/>
  <c r="O818" i="321"/>
  <c r="P818" i="321"/>
  <c r="Q818" i="321"/>
  <c r="R818" i="321"/>
  <c r="S818" i="321"/>
  <c r="G819" i="321"/>
  <c r="I819" i="321"/>
  <c r="J819" i="321"/>
  <c r="O819" i="321"/>
  <c r="P819" i="321"/>
  <c r="Q819" i="321"/>
  <c r="R819" i="321"/>
  <c r="S819" i="321"/>
  <c r="I820" i="321"/>
  <c r="O820" i="321"/>
  <c r="P820" i="321"/>
  <c r="Q820" i="321"/>
  <c r="R820" i="321"/>
  <c r="S820" i="321"/>
  <c r="I821" i="321"/>
  <c r="O821" i="321"/>
  <c r="P821" i="321"/>
  <c r="Q821" i="321"/>
  <c r="R821" i="321"/>
  <c r="S821" i="321"/>
  <c r="I822" i="321"/>
  <c r="O822" i="321"/>
  <c r="P822" i="321"/>
  <c r="Q822" i="321"/>
  <c r="R822" i="321"/>
  <c r="S822" i="321"/>
  <c r="I823" i="321"/>
  <c r="O823" i="321"/>
  <c r="P823" i="321"/>
  <c r="Q823" i="321"/>
  <c r="R823" i="321"/>
  <c r="S823" i="321"/>
  <c r="G824" i="321"/>
  <c r="I824" i="321"/>
  <c r="J824" i="321"/>
  <c r="O824" i="321"/>
  <c r="P824" i="321"/>
  <c r="Q824" i="321"/>
  <c r="R824" i="321"/>
  <c r="S824" i="321"/>
  <c r="G825" i="321"/>
  <c r="I825" i="321"/>
  <c r="J825" i="321"/>
  <c r="O825" i="321"/>
  <c r="P825" i="321"/>
  <c r="Q825" i="321"/>
  <c r="R825" i="321"/>
  <c r="S825" i="321"/>
  <c r="F826" i="321"/>
  <c r="G826" i="321"/>
  <c r="I826" i="321"/>
  <c r="O826" i="321"/>
  <c r="P826" i="321"/>
  <c r="Q826" i="321"/>
  <c r="R826" i="321"/>
  <c r="S826" i="321"/>
  <c r="F827" i="321"/>
  <c r="G827" i="321"/>
  <c r="I827" i="321"/>
  <c r="O827" i="321"/>
  <c r="P827" i="321"/>
  <c r="Q827" i="321"/>
  <c r="R827" i="321"/>
  <c r="S827" i="321"/>
  <c r="I828" i="321"/>
  <c r="O828" i="321"/>
  <c r="P828" i="321"/>
  <c r="Q828" i="321"/>
  <c r="R828" i="321"/>
  <c r="S828" i="321"/>
  <c r="I829" i="321"/>
  <c r="O829" i="321"/>
  <c r="P829" i="321"/>
  <c r="Q829" i="321"/>
  <c r="R829" i="321"/>
  <c r="S829" i="321"/>
  <c r="I830" i="321"/>
  <c r="O830" i="321"/>
  <c r="P830" i="321"/>
  <c r="Q830" i="321"/>
  <c r="R830" i="321"/>
  <c r="S830" i="321"/>
  <c r="I831" i="321"/>
  <c r="O831" i="321"/>
  <c r="P831" i="321"/>
  <c r="Q831" i="321"/>
  <c r="R831" i="321"/>
  <c r="S831" i="321"/>
  <c r="G832" i="321"/>
  <c r="I832" i="321"/>
  <c r="J832" i="321"/>
  <c r="O832" i="321"/>
  <c r="P832" i="321"/>
  <c r="Q832" i="321"/>
  <c r="R832" i="321"/>
  <c r="S832" i="321"/>
  <c r="G833" i="321"/>
  <c r="I833" i="321"/>
  <c r="J833" i="321"/>
  <c r="O833" i="321"/>
  <c r="P833" i="321"/>
  <c r="Q833" i="321"/>
  <c r="R833" i="321"/>
  <c r="S833" i="321"/>
  <c r="F834" i="321"/>
  <c r="G834" i="321"/>
  <c r="I834" i="321"/>
  <c r="O834" i="321"/>
  <c r="P834" i="321"/>
  <c r="Q834" i="321"/>
  <c r="R834" i="321"/>
  <c r="S834" i="321"/>
  <c r="I835" i="321"/>
  <c r="O835" i="321"/>
  <c r="P835" i="321"/>
  <c r="Q835" i="321"/>
  <c r="R835" i="321"/>
  <c r="S835" i="321"/>
  <c r="I836" i="321"/>
  <c r="O836" i="321"/>
  <c r="P836" i="321"/>
  <c r="Q836" i="321"/>
  <c r="R836" i="321"/>
  <c r="S836" i="321"/>
  <c r="I837" i="321"/>
  <c r="O837" i="321"/>
  <c r="P837" i="321"/>
  <c r="Q837" i="321"/>
  <c r="R837" i="321"/>
  <c r="S837" i="321"/>
  <c r="I838" i="321"/>
  <c r="O838" i="321"/>
  <c r="P838" i="321"/>
  <c r="Q838" i="321"/>
  <c r="R838" i="321"/>
  <c r="S838" i="321"/>
  <c r="G839" i="321"/>
  <c r="I839" i="321"/>
  <c r="J839" i="321"/>
  <c r="O839" i="321"/>
  <c r="P839" i="321"/>
  <c r="Q839" i="321"/>
  <c r="R839" i="321"/>
  <c r="S839" i="321"/>
  <c r="G840" i="321"/>
  <c r="I840" i="321"/>
  <c r="J840" i="321"/>
  <c r="O840" i="321"/>
  <c r="P840" i="321"/>
  <c r="Q840" i="321"/>
  <c r="R840" i="321"/>
  <c r="S840" i="321"/>
  <c r="I841" i="321"/>
  <c r="O841" i="321"/>
  <c r="P841" i="321"/>
  <c r="Q841" i="321"/>
  <c r="R841" i="321"/>
  <c r="S841" i="321"/>
  <c r="I842" i="321"/>
  <c r="O842" i="321"/>
  <c r="P842" i="321"/>
  <c r="Q842" i="321"/>
  <c r="R842" i="321"/>
  <c r="S842" i="321"/>
  <c r="G843" i="321"/>
  <c r="I843" i="321"/>
  <c r="J843" i="321"/>
  <c r="O843" i="321"/>
  <c r="P843" i="321"/>
  <c r="Q843" i="321"/>
  <c r="R843" i="321"/>
  <c r="S843" i="321"/>
  <c r="G844" i="321"/>
  <c r="I844" i="321"/>
  <c r="J844" i="321"/>
  <c r="O844" i="321"/>
  <c r="P844" i="321"/>
  <c r="Q844" i="321"/>
  <c r="R844" i="321"/>
  <c r="S844" i="321"/>
  <c r="I845" i="321"/>
  <c r="O845" i="321"/>
  <c r="P845" i="321"/>
  <c r="Q845" i="321"/>
  <c r="R845" i="321"/>
  <c r="S845" i="321"/>
  <c r="I846" i="321"/>
  <c r="O846" i="321"/>
  <c r="P846" i="321"/>
  <c r="Q846" i="321"/>
  <c r="R846" i="321"/>
  <c r="S846" i="321"/>
  <c r="G847" i="321"/>
  <c r="I847" i="321"/>
  <c r="J847" i="321"/>
  <c r="O847" i="321"/>
  <c r="P847" i="321"/>
  <c r="Q847" i="321"/>
  <c r="R847" i="321"/>
  <c r="S847" i="321"/>
  <c r="G848" i="321"/>
  <c r="I848" i="321"/>
  <c r="J848" i="321"/>
  <c r="O848" i="321"/>
  <c r="P848" i="321"/>
  <c r="Q848" i="321"/>
  <c r="R848" i="321"/>
  <c r="S848" i="321"/>
  <c r="F849" i="321"/>
  <c r="G849" i="321"/>
  <c r="I849" i="321"/>
  <c r="O849" i="321"/>
  <c r="P849" i="321"/>
  <c r="Q849" i="321"/>
  <c r="R849" i="321"/>
  <c r="S849" i="321"/>
  <c r="I850" i="321"/>
  <c r="O850" i="321"/>
  <c r="P850" i="321"/>
  <c r="Q850" i="321"/>
  <c r="R850" i="321"/>
  <c r="S850" i="321"/>
  <c r="I851" i="321"/>
  <c r="O851" i="321"/>
  <c r="P851" i="321"/>
  <c r="Q851" i="321"/>
  <c r="R851" i="321"/>
  <c r="S851" i="321"/>
  <c r="I852" i="321"/>
  <c r="O852" i="321"/>
  <c r="P852" i="321"/>
  <c r="Q852" i="321"/>
  <c r="R852" i="321"/>
  <c r="S852" i="321"/>
  <c r="I853" i="321"/>
  <c r="O853" i="321"/>
  <c r="P853" i="321"/>
  <c r="Q853" i="321"/>
  <c r="R853" i="321"/>
  <c r="S853" i="321"/>
  <c r="G854" i="321"/>
  <c r="I854" i="321"/>
  <c r="J854" i="321"/>
  <c r="O854" i="321"/>
  <c r="P854" i="321"/>
  <c r="Q854" i="321"/>
  <c r="R854" i="321"/>
  <c r="S854" i="321"/>
  <c r="G855" i="321"/>
  <c r="I855" i="321"/>
  <c r="J855" i="321"/>
  <c r="O855" i="321"/>
  <c r="P855" i="321"/>
  <c r="Q855" i="321"/>
  <c r="R855" i="321"/>
  <c r="S855" i="321"/>
  <c r="F856" i="321"/>
  <c r="G856" i="321"/>
  <c r="I856" i="321"/>
  <c r="O856" i="321"/>
  <c r="P856" i="321"/>
  <c r="Q856" i="321"/>
  <c r="R856" i="321"/>
  <c r="S856" i="321"/>
  <c r="I857" i="321"/>
  <c r="O857" i="321"/>
  <c r="P857" i="321"/>
  <c r="Q857" i="321"/>
  <c r="R857" i="321"/>
  <c r="S857" i="321"/>
  <c r="I858" i="321"/>
  <c r="O858" i="321"/>
  <c r="P858" i="321"/>
  <c r="Q858" i="321"/>
  <c r="R858" i="321"/>
  <c r="S858" i="321"/>
  <c r="I859" i="321"/>
  <c r="O859" i="321"/>
  <c r="P859" i="321"/>
  <c r="Q859" i="321"/>
  <c r="R859" i="321"/>
  <c r="S859" i="321"/>
  <c r="I860" i="321"/>
  <c r="O860" i="321"/>
  <c r="P860" i="321"/>
  <c r="Q860" i="321"/>
  <c r="R860" i="321"/>
  <c r="S860" i="321"/>
  <c r="I861" i="321"/>
  <c r="O861" i="321"/>
  <c r="P861" i="321"/>
  <c r="Q861" i="321"/>
  <c r="R861" i="321"/>
  <c r="S861" i="321"/>
  <c r="G862" i="321"/>
  <c r="I862" i="321"/>
  <c r="J862" i="321"/>
  <c r="O862" i="321"/>
  <c r="P862" i="321"/>
  <c r="Q862" i="321"/>
  <c r="R862" i="321"/>
  <c r="S862" i="321"/>
  <c r="G863" i="321"/>
  <c r="I863" i="321"/>
  <c r="J863" i="321"/>
  <c r="O863" i="321"/>
  <c r="P863" i="321"/>
  <c r="Q863" i="321"/>
  <c r="R863" i="321"/>
  <c r="S863" i="321"/>
  <c r="F864" i="321"/>
  <c r="G864" i="321"/>
  <c r="I864" i="321"/>
  <c r="O864" i="321"/>
  <c r="P864" i="321"/>
  <c r="Q864" i="321"/>
  <c r="R864" i="321"/>
  <c r="S864" i="321"/>
  <c r="I865" i="321"/>
  <c r="O865" i="321"/>
  <c r="P865" i="321"/>
  <c r="Q865" i="321"/>
  <c r="R865" i="321"/>
  <c r="S865" i="321"/>
  <c r="I866" i="321"/>
  <c r="O866" i="321"/>
  <c r="P866" i="321"/>
  <c r="Q866" i="321"/>
  <c r="R866" i="321"/>
  <c r="S866" i="321"/>
  <c r="I867" i="321"/>
  <c r="O867" i="321"/>
  <c r="P867" i="321"/>
  <c r="Q867" i="321"/>
  <c r="R867" i="321"/>
  <c r="S867" i="321"/>
  <c r="I868" i="321"/>
  <c r="O868" i="321"/>
  <c r="P868" i="321"/>
  <c r="Q868" i="321"/>
  <c r="R868" i="321"/>
  <c r="S868" i="321"/>
  <c r="G869" i="321"/>
  <c r="I869" i="321"/>
  <c r="J869" i="321"/>
  <c r="O869" i="321"/>
  <c r="P869" i="321"/>
  <c r="Q869" i="321"/>
  <c r="R869" i="321"/>
  <c r="S869" i="321"/>
  <c r="G712" i="321"/>
  <c r="I712" i="321"/>
  <c r="J712" i="321"/>
  <c r="O712" i="321"/>
  <c r="P712" i="321"/>
  <c r="Q712" i="321"/>
  <c r="R712" i="321"/>
  <c r="S712" i="321"/>
  <c r="F713" i="321"/>
  <c r="G713" i="321"/>
  <c r="I713" i="321"/>
  <c r="O713" i="321"/>
  <c r="P713" i="321"/>
  <c r="Q713" i="321"/>
  <c r="R713" i="321"/>
  <c r="S713" i="321"/>
  <c r="I714" i="321"/>
  <c r="O714" i="321"/>
  <c r="P714" i="321"/>
  <c r="Q714" i="321"/>
  <c r="R714" i="321"/>
  <c r="S714" i="321"/>
  <c r="I715" i="321"/>
  <c r="O715" i="321"/>
  <c r="P715" i="321"/>
  <c r="Q715" i="321"/>
  <c r="R715" i="321"/>
  <c r="S715" i="321"/>
  <c r="G716" i="321"/>
  <c r="I716" i="321"/>
  <c r="J716" i="321"/>
  <c r="O716" i="321"/>
  <c r="P716" i="321"/>
  <c r="Q716" i="321"/>
  <c r="R716" i="321"/>
  <c r="S716" i="321"/>
  <c r="G717" i="321"/>
  <c r="I717" i="321"/>
  <c r="J717" i="321"/>
  <c r="O717" i="321"/>
  <c r="P717" i="321"/>
  <c r="Q717" i="321"/>
  <c r="R717" i="321"/>
  <c r="S717" i="321"/>
  <c r="I718" i="321"/>
  <c r="O718" i="321"/>
  <c r="P718" i="321"/>
  <c r="Q718" i="321"/>
  <c r="R718" i="321"/>
  <c r="S718" i="321"/>
  <c r="I719" i="321"/>
  <c r="O719" i="321"/>
  <c r="P719" i="321"/>
  <c r="Q719" i="321"/>
  <c r="R719" i="321"/>
  <c r="S719" i="321"/>
  <c r="G720" i="321"/>
  <c r="I720" i="321"/>
  <c r="J720" i="321"/>
  <c r="O720" i="321"/>
  <c r="P720" i="321"/>
  <c r="Q720" i="321"/>
  <c r="R720" i="321"/>
  <c r="S720" i="321"/>
  <c r="F721" i="321"/>
  <c r="G721" i="321"/>
  <c r="I721" i="321"/>
  <c r="O721" i="321"/>
  <c r="P721" i="321"/>
  <c r="Q721" i="321"/>
  <c r="R721" i="321"/>
  <c r="S721" i="321"/>
  <c r="F722" i="321"/>
  <c r="G722" i="321"/>
  <c r="I722" i="321"/>
  <c r="O722" i="321"/>
  <c r="P722" i="321"/>
  <c r="Q722" i="321"/>
  <c r="R722" i="321"/>
  <c r="S722" i="321"/>
  <c r="I723" i="321"/>
  <c r="O723" i="321"/>
  <c r="P723" i="321"/>
  <c r="Q723" i="321"/>
  <c r="R723" i="321"/>
  <c r="S723" i="321"/>
  <c r="I724" i="321"/>
  <c r="O724" i="321"/>
  <c r="P724" i="321"/>
  <c r="Q724" i="321"/>
  <c r="R724" i="321"/>
  <c r="S724" i="321"/>
  <c r="I725" i="321"/>
  <c r="O725" i="321"/>
  <c r="P725" i="321"/>
  <c r="Q725" i="321"/>
  <c r="R725" i="321"/>
  <c r="S725" i="321"/>
  <c r="G726" i="321"/>
  <c r="I726" i="321"/>
  <c r="J726" i="321"/>
  <c r="O726" i="321"/>
  <c r="P726" i="321"/>
  <c r="Q726" i="321"/>
  <c r="R726" i="321"/>
  <c r="S726" i="321"/>
  <c r="G727" i="321"/>
  <c r="I727" i="321"/>
  <c r="J727" i="321"/>
  <c r="O727" i="321"/>
  <c r="P727" i="321"/>
  <c r="Q727" i="321"/>
  <c r="R727" i="321"/>
  <c r="S727" i="321"/>
  <c r="I728" i="321"/>
  <c r="O728" i="321"/>
  <c r="P728" i="321"/>
  <c r="Q728" i="321"/>
  <c r="R728" i="321"/>
  <c r="S728" i="321"/>
  <c r="G729" i="321"/>
  <c r="I729" i="321"/>
  <c r="J729" i="321"/>
  <c r="O729" i="321"/>
  <c r="P729" i="321"/>
  <c r="Q729" i="321"/>
  <c r="R729" i="321"/>
  <c r="S729" i="321"/>
  <c r="I730" i="321"/>
  <c r="O730" i="321"/>
  <c r="P730" i="321"/>
  <c r="Q730" i="321"/>
  <c r="R730" i="321"/>
  <c r="S730" i="321"/>
  <c r="I731" i="321"/>
  <c r="O731" i="321"/>
  <c r="P731" i="321"/>
  <c r="Q731" i="321"/>
  <c r="R731" i="321"/>
  <c r="S731" i="321"/>
  <c r="G732" i="321"/>
  <c r="I732" i="321"/>
  <c r="J732" i="321"/>
  <c r="O732" i="321"/>
  <c r="P732" i="321"/>
  <c r="Q732" i="321"/>
  <c r="R732" i="321"/>
  <c r="S732" i="321"/>
  <c r="F733" i="321"/>
  <c r="G733" i="321"/>
  <c r="I733" i="321"/>
  <c r="O733" i="321"/>
  <c r="P733" i="321"/>
  <c r="Q733" i="321"/>
  <c r="R733" i="321"/>
  <c r="S733" i="321"/>
  <c r="F734" i="321"/>
  <c r="G734" i="321"/>
  <c r="I734" i="321"/>
  <c r="O734" i="321"/>
  <c r="P734" i="321"/>
  <c r="Q734" i="321"/>
  <c r="R734" i="321"/>
  <c r="S734" i="321"/>
  <c r="I735" i="321"/>
  <c r="O735" i="321"/>
  <c r="P735" i="321"/>
  <c r="Q735" i="321"/>
  <c r="R735" i="321"/>
  <c r="S735" i="321"/>
  <c r="I736" i="321"/>
  <c r="O736" i="321"/>
  <c r="P736" i="321"/>
  <c r="Q736" i="321"/>
  <c r="R736" i="321"/>
  <c r="S736" i="321"/>
  <c r="G737" i="321"/>
  <c r="I737" i="321"/>
  <c r="J737" i="321"/>
  <c r="O737" i="321"/>
  <c r="P737" i="321"/>
  <c r="Q737" i="321"/>
  <c r="R737" i="321"/>
  <c r="S737" i="321"/>
  <c r="G738" i="321"/>
  <c r="I738" i="321"/>
  <c r="J738" i="321"/>
  <c r="O738" i="321"/>
  <c r="P738" i="321"/>
  <c r="Q738" i="321"/>
  <c r="R738" i="321"/>
  <c r="S738" i="321"/>
  <c r="F739" i="321"/>
  <c r="G739" i="321"/>
  <c r="I739" i="321"/>
  <c r="O739" i="321"/>
  <c r="P739" i="321"/>
  <c r="Q739" i="321"/>
  <c r="R739" i="321"/>
  <c r="S739" i="321"/>
  <c r="I740" i="321"/>
  <c r="O740" i="321"/>
  <c r="P740" i="321"/>
  <c r="Q740" i="321"/>
  <c r="R740" i="321"/>
  <c r="S740" i="321"/>
  <c r="F741" i="321"/>
  <c r="I741" i="321"/>
  <c r="O741" i="321"/>
  <c r="P741" i="321"/>
  <c r="Q741" i="321"/>
  <c r="R741" i="321"/>
  <c r="S741" i="321"/>
  <c r="I742" i="321"/>
  <c r="O742" i="321"/>
  <c r="P742" i="321"/>
  <c r="Q742" i="321"/>
  <c r="R742" i="321"/>
  <c r="S742" i="321"/>
  <c r="F743" i="321"/>
  <c r="I743" i="321"/>
  <c r="O743" i="321"/>
  <c r="P743" i="321"/>
  <c r="Q743" i="321"/>
  <c r="R743" i="321"/>
  <c r="S743" i="321"/>
  <c r="G744" i="321"/>
  <c r="I744" i="321"/>
  <c r="J744" i="321"/>
  <c r="O744" i="321"/>
  <c r="P744" i="321"/>
  <c r="Q744" i="321"/>
  <c r="R744" i="321"/>
  <c r="S744" i="321"/>
  <c r="G745" i="321"/>
  <c r="I745" i="321"/>
  <c r="J745" i="321"/>
  <c r="O745" i="321"/>
  <c r="P745" i="321"/>
  <c r="Q745" i="321"/>
  <c r="R745" i="321"/>
  <c r="S745" i="321"/>
  <c r="F746" i="321"/>
  <c r="G746" i="321"/>
  <c r="I746" i="321"/>
  <c r="J746" i="321"/>
  <c r="O746" i="321"/>
  <c r="P746" i="321"/>
  <c r="Q746" i="321"/>
  <c r="R746" i="321"/>
  <c r="S746" i="321"/>
  <c r="F747" i="321"/>
  <c r="G747" i="321"/>
  <c r="I747" i="321"/>
  <c r="O747" i="321"/>
  <c r="P747" i="321"/>
  <c r="Q747" i="321"/>
  <c r="R747" i="321"/>
  <c r="S747" i="321"/>
  <c r="I748" i="321"/>
  <c r="O748" i="321"/>
  <c r="P748" i="321"/>
  <c r="Q748" i="321"/>
  <c r="R748" i="321"/>
  <c r="S748" i="321"/>
  <c r="I749" i="321"/>
  <c r="O749" i="321"/>
  <c r="P749" i="321"/>
  <c r="Q749" i="321"/>
  <c r="R749" i="321"/>
  <c r="S749" i="321"/>
  <c r="I750" i="321"/>
  <c r="O750" i="321"/>
  <c r="P750" i="321"/>
  <c r="Q750" i="321"/>
  <c r="R750" i="321"/>
  <c r="S750" i="321"/>
  <c r="G751" i="321"/>
  <c r="I751" i="321"/>
  <c r="J751" i="321"/>
  <c r="O751" i="321"/>
  <c r="P751" i="321"/>
  <c r="Q751" i="321"/>
  <c r="R751" i="321"/>
  <c r="S751" i="321"/>
  <c r="G752" i="321"/>
  <c r="I752" i="321"/>
  <c r="J752" i="321"/>
  <c r="O752" i="321"/>
  <c r="P752" i="321"/>
  <c r="Q752" i="321"/>
  <c r="R752" i="321"/>
  <c r="S752" i="321"/>
  <c r="I753" i="321"/>
  <c r="O753" i="321"/>
  <c r="P753" i="321"/>
  <c r="Q753" i="321"/>
  <c r="R753" i="321"/>
  <c r="S753" i="321"/>
  <c r="G754" i="321"/>
  <c r="I754" i="321"/>
  <c r="J754" i="321"/>
  <c r="O754" i="321"/>
  <c r="P754" i="321"/>
  <c r="Q754" i="321"/>
  <c r="R754" i="321"/>
  <c r="S754" i="321"/>
  <c r="F755" i="321"/>
  <c r="G755" i="321"/>
  <c r="I755" i="321"/>
  <c r="O755" i="321"/>
  <c r="P755" i="321"/>
  <c r="Q755" i="321"/>
  <c r="R755" i="321"/>
  <c r="S755" i="321"/>
  <c r="I756" i="321"/>
  <c r="O756" i="321"/>
  <c r="P756" i="321"/>
  <c r="Q756" i="321"/>
  <c r="R756" i="321"/>
  <c r="S756" i="321"/>
  <c r="I757" i="321"/>
  <c r="O757" i="321"/>
  <c r="P757" i="321"/>
  <c r="Q757" i="321"/>
  <c r="R757" i="321"/>
  <c r="S757" i="321"/>
  <c r="G758" i="321"/>
  <c r="I758" i="321"/>
  <c r="J758" i="321"/>
  <c r="O758" i="321"/>
  <c r="P758" i="321"/>
  <c r="Q758" i="321"/>
  <c r="R758" i="321"/>
  <c r="S758" i="321"/>
  <c r="G759" i="321"/>
  <c r="I759" i="321"/>
  <c r="J759" i="321"/>
  <c r="O759" i="321"/>
  <c r="P759" i="321"/>
  <c r="Q759" i="321"/>
  <c r="R759" i="321"/>
  <c r="S759" i="321"/>
  <c r="I760" i="321"/>
  <c r="O760" i="321"/>
  <c r="P760" i="321"/>
  <c r="Q760" i="321"/>
  <c r="R760" i="321"/>
  <c r="S760" i="321"/>
  <c r="I761" i="321"/>
  <c r="O761" i="321"/>
  <c r="P761" i="321"/>
  <c r="Q761" i="321"/>
  <c r="R761" i="321"/>
  <c r="S761" i="321"/>
  <c r="G762" i="321"/>
  <c r="I762" i="321"/>
  <c r="J762" i="321"/>
  <c r="O762" i="321"/>
  <c r="P762" i="321"/>
  <c r="Q762" i="321"/>
  <c r="R762" i="321"/>
  <c r="S762" i="321"/>
  <c r="G763" i="321"/>
  <c r="I763" i="321"/>
  <c r="J763" i="321"/>
  <c r="O763" i="321"/>
  <c r="P763" i="321"/>
  <c r="Q763" i="321"/>
  <c r="R763" i="321"/>
  <c r="S763" i="321"/>
  <c r="I764" i="321"/>
  <c r="O764" i="321"/>
  <c r="P764" i="321"/>
  <c r="Q764" i="321"/>
  <c r="R764" i="321"/>
  <c r="S764" i="321"/>
  <c r="I765" i="321"/>
  <c r="O765" i="321"/>
  <c r="P765" i="321"/>
  <c r="Q765" i="321"/>
  <c r="R765" i="321"/>
  <c r="S765" i="321"/>
  <c r="G766" i="321"/>
  <c r="I766" i="321"/>
  <c r="J766" i="321"/>
  <c r="O766" i="321"/>
  <c r="P766" i="321"/>
  <c r="Q766" i="321"/>
  <c r="R766" i="321"/>
  <c r="S766" i="321"/>
  <c r="I767" i="321"/>
  <c r="O767" i="321"/>
  <c r="P767" i="321"/>
  <c r="Q767" i="321"/>
  <c r="R767" i="321"/>
  <c r="S767" i="321"/>
  <c r="O768" i="321"/>
  <c r="P768" i="321"/>
  <c r="Q768" i="321"/>
  <c r="R768" i="321"/>
  <c r="S768" i="321"/>
  <c r="F769" i="321"/>
  <c r="G769" i="321"/>
  <c r="I769" i="321"/>
  <c r="O769" i="321"/>
  <c r="P769" i="321"/>
  <c r="Q769" i="321"/>
  <c r="R769" i="321"/>
  <c r="S769" i="321"/>
  <c r="I770" i="321"/>
  <c r="O770" i="321"/>
  <c r="P770" i="321"/>
  <c r="Q770" i="321"/>
  <c r="R770" i="321"/>
  <c r="S770" i="321"/>
  <c r="G771" i="321"/>
  <c r="I771" i="321"/>
  <c r="J771" i="321"/>
  <c r="O771" i="321"/>
  <c r="P771" i="321"/>
  <c r="Q771" i="321"/>
  <c r="R771" i="321"/>
  <c r="S771" i="321"/>
  <c r="F772" i="321"/>
  <c r="G772" i="321"/>
  <c r="I772" i="321"/>
  <c r="O772" i="321"/>
  <c r="P772" i="321"/>
  <c r="Q772" i="321"/>
  <c r="R772" i="321"/>
  <c r="S772" i="321"/>
  <c r="I773" i="321"/>
  <c r="O773" i="321"/>
  <c r="P773" i="321"/>
  <c r="Q773" i="321"/>
  <c r="R773" i="321"/>
  <c r="S773" i="321"/>
  <c r="I774" i="321"/>
  <c r="O774" i="321"/>
  <c r="P774" i="321"/>
  <c r="Q774" i="321"/>
  <c r="R774" i="321"/>
  <c r="S774" i="321"/>
  <c r="G775" i="321"/>
  <c r="I775" i="321"/>
  <c r="J775" i="321"/>
  <c r="O775" i="321"/>
  <c r="P775" i="321"/>
  <c r="Q775" i="321"/>
  <c r="R775" i="321"/>
  <c r="S775" i="321"/>
  <c r="I776" i="321"/>
  <c r="O776" i="321"/>
  <c r="P776" i="321"/>
  <c r="Q776" i="321"/>
  <c r="R776" i="321"/>
  <c r="S776" i="321"/>
  <c r="I777" i="321"/>
  <c r="O777" i="321"/>
  <c r="P777" i="321"/>
  <c r="Q777" i="321"/>
  <c r="R777" i="321"/>
  <c r="S777" i="321"/>
  <c r="I778" i="321"/>
  <c r="O778" i="321"/>
  <c r="P778" i="321"/>
  <c r="Q778" i="321"/>
  <c r="R778" i="321"/>
  <c r="S778" i="321"/>
  <c r="I779" i="321"/>
  <c r="O779" i="321"/>
  <c r="P779" i="321"/>
  <c r="Q779" i="321"/>
  <c r="R779" i="321"/>
  <c r="S779" i="321"/>
  <c r="F780" i="321"/>
  <c r="I780" i="321"/>
  <c r="J780" i="321"/>
  <c r="O780" i="321"/>
  <c r="P780" i="321"/>
  <c r="Q780" i="321"/>
  <c r="R780" i="321"/>
  <c r="S780" i="321"/>
  <c r="G781" i="321"/>
  <c r="I781" i="321"/>
  <c r="J781" i="321"/>
  <c r="O781" i="321"/>
  <c r="P781" i="321"/>
  <c r="Q781" i="321"/>
  <c r="R781" i="321"/>
  <c r="S781" i="321"/>
  <c r="G782" i="321"/>
  <c r="I782" i="321"/>
  <c r="J782" i="321"/>
  <c r="O782" i="321"/>
  <c r="P782" i="321"/>
  <c r="Q782" i="321"/>
  <c r="R782" i="321"/>
  <c r="S782" i="321"/>
  <c r="G783" i="321"/>
  <c r="I783" i="321"/>
  <c r="O783" i="321"/>
  <c r="P783" i="321"/>
  <c r="Q783" i="321"/>
  <c r="R783" i="321"/>
  <c r="S783" i="321"/>
  <c r="I784" i="321"/>
  <c r="O784" i="321"/>
  <c r="P784" i="321"/>
  <c r="Q784" i="321"/>
  <c r="R784" i="321"/>
  <c r="S784" i="321"/>
  <c r="I785" i="321"/>
  <c r="O785" i="321"/>
  <c r="P785" i="321"/>
  <c r="Q785" i="321"/>
  <c r="R785" i="321"/>
  <c r="S785" i="321"/>
  <c r="F786" i="321"/>
  <c r="G786" i="321"/>
  <c r="I786" i="321"/>
  <c r="O786" i="321"/>
  <c r="P786" i="321"/>
  <c r="Q786" i="321"/>
  <c r="R786" i="321"/>
  <c r="S786" i="321"/>
  <c r="G787" i="321"/>
  <c r="I787" i="321"/>
  <c r="O787" i="321"/>
  <c r="P787" i="321"/>
  <c r="Q787" i="321"/>
  <c r="R787" i="321"/>
  <c r="S787" i="321"/>
  <c r="I788" i="321"/>
  <c r="O788" i="321"/>
  <c r="P788" i="321"/>
  <c r="Q788" i="321"/>
  <c r="R788" i="321"/>
  <c r="S788" i="321"/>
  <c r="I789" i="321"/>
  <c r="O789" i="321"/>
  <c r="P789" i="321"/>
  <c r="Q789" i="321"/>
  <c r="R789" i="321"/>
  <c r="S789" i="321"/>
  <c r="I790" i="321"/>
  <c r="O790" i="321"/>
  <c r="P790" i="321"/>
  <c r="Q790" i="321"/>
  <c r="R790" i="321"/>
  <c r="S790" i="321"/>
  <c r="G633" i="321"/>
  <c r="I633" i="321"/>
  <c r="J633" i="321"/>
  <c r="O633" i="321"/>
  <c r="P633" i="321"/>
  <c r="Q633" i="321"/>
  <c r="R633" i="321"/>
  <c r="S633" i="321"/>
  <c r="F634" i="321"/>
  <c r="G634" i="321"/>
  <c r="I634" i="321"/>
  <c r="J634" i="321"/>
  <c r="O634" i="321"/>
  <c r="P634" i="321"/>
  <c r="Q634" i="321"/>
  <c r="R634" i="321"/>
  <c r="S634" i="321"/>
  <c r="G635" i="321"/>
  <c r="I635" i="321"/>
  <c r="J635" i="321"/>
  <c r="O635" i="321"/>
  <c r="P635" i="321"/>
  <c r="Q635" i="321"/>
  <c r="R635" i="321"/>
  <c r="S635" i="321"/>
  <c r="G636" i="321"/>
  <c r="I636" i="321"/>
  <c r="J636" i="321"/>
  <c r="O636" i="321"/>
  <c r="P636" i="321"/>
  <c r="Q636" i="321"/>
  <c r="R636" i="321"/>
  <c r="S636" i="321"/>
  <c r="F637" i="321"/>
  <c r="G637" i="321"/>
  <c r="I637" i="321"/>
  <c r="J637" i="321"/>
  <c r="O637" i="321"/>
  <c r="P637" i="321"/>
  <c r="Q637" i="321"/>
  <c r="R637" i="321"/>
  <c r="S637" i="321"/>
  <c r="G638" i="321"/>
  <c r="I638" i="321"/>
  <c r="J638" i="321"/>
  <c r="O638" i="321"/>
  <c r="P638" i="321"/>
  <c r="Q638" i="321"/>
  <c r="R638" i="321"/>
  <c r="S638" i="321"/>
  <c r="G639" i="321"/>
  <c r="I639" i="321"/>
  <c r="J639" i="321"/>
  <c r="O639" i="321"/>
  <c r="P639" i="321"/>
  <c r="Q639" i="321"/>
  <c r="R639" i="321"/>
  <c r="S639" i="321"/>
  <c r="F640" i="321"/>
  <c r="G640" i="321"/>
  <c r="I640" i="321"/>
  <c r="J640" i="321"/>
  <c r="O640" i="321"/>
  <c r="P640" i="321"/>
  <c r="Q640" i="321"/>
  <c r="R640" i="321"/>
  <c r="S640" i="321"/>
  <c r="G641" i="321"/>
  <c r="I641" i="321"/>
  <c r="J641" i="321"/>
  <c r="O641" i="321"/>
  <c r="P641" i="321"/>
  <c r="Q641" i="321"/>
  <c r="R641" i="321"/>
  <c r="S641" i="321"/>
  <c r="G642" i="321"/>
  <c r="I642" i="321"/>
  <c r="J642" i="321"/>
  <c r="O642" i="321"/>
  <c r="P642" i="321"/>
  <c r="Q642" i="321"/>
  <c r="R642" i="321"/>
  <c r="S642" i="321"/>
  <c r="F643" i="321"/>
  <c r="G643" i="321"/>
  <c r="I643" i="321"/>
  <c r="J643" i="321"/>
  <c r="O643" i="321"/>
  <c r="P643" i="321"/>
  <c r="Q643" i="321"/>
  <c r="R643" i="321"/>
  <c r="S643" i="321"/>
  <c r="G644" i="321"/>
  <c r="I644" i="321"/>
  <c r="J644" i="321"/>
  <c r="O644" i="321"/>
  <c r="P644" i="321"/>
  <c r="Q644" i="321"/>
  <c r="R644" i="321"/>
  <c r="S644" i="321"/>
  <c r="G645" i="321"/>
  <c r="I645" i="321"/>
  <c r="J645" i="321"/>
  <c r="O645" i="321"/>
  <c r="P645" i="321"/>
  <c r="Q645" i="321"/>
  <c r="R645" i="321"/>
  <c r="S645" i="321"/>
  <c r="F646" i="321"/>
  <c r="G646" i="321"/>
  <c r="I646" i="321"/>
  <c r="J646" i="321"/>
  <c r="O646" i="321"/>
  <c r="P646" i="321"/>
  <c r="Q646" i="321"/>
  <c r="R646" i="321"/>
  <c r="S646" i="321"/>
  <c r="F647" i="321"/>
  <c r="I647" i="321"/>
  <c r="O647" i="321"/>
  <c r="P647" i="321"/>
  <c r="Q647" i="321"/>
  <c r="R647" i="321"/>
  <c r="S647" i="321"/>
  <c r="F648" i="321"/>
  <c r="G648" i="321"/>
  <c r="I648" i="321"/>
  <c r="O648" i="321"/>
  <c r="P648" i="321"/>
  <c r="Q648" i="321"/>
  <c r="R648" i="321"/>
  <c r="S648" i="321"/>
  <c r="F649" i="321"/>
  <c r="G649" i="321"/>
  <c r="I649" i="321"/>
  <c r="O649" i="321"/>
  <c r="P649" i="321"/>
  <c r="Q649" i="321"/>
  <c r="R649" i="321"/>
  <c r="S649" i="321"/>
  <c r="G650" i="321"/>
  <c r="I650" i="321"/>
  <c r="J650" i="321"/>
  <c r="O650" i="321"/>
  <c r="P650" i="321"/>
  <c r="Q650" i="321"/>
  <c r="R650" i="321"/>
  <c r="S650" i="321"/>
  <c r="G651" i="321"/>
  <c r="I651" i="321"/>
  <c r="J651" i="321"/>
  <c r="O651" i="321"/>
  <c r="P651" i="321"/>
  <c r="Q651" i="321"/>
  <c r="R651" i="321"/>
  <c r="S651" i="321"/>
  <c r="F652" i="321"/>
  <c r="G652" i="321"/>
  <c r="I652" i="321"/>
  <c r="J652" i="321"/>
  <c r="O652" i="321"/>
  <c r="P652" i="321"/>
  <c r="Q652" i="321"/>
  <c r="R652" i="321"/>
  <c r="S652" i="321"/>
  <c r="G653" i="321"/>
  <c r="I653" i="321"/>
  <c r="J653" i="321"/>
  <c r="O653" i="321"/>
  <c r="P653" i="321"/>
  <c r="Q653" i="321"/>
  <c r="R653" i="321"/>
  <c r="S653" i="321"/>
  <c r="G654" i="321"/>
  <c r="I654" i="321"/>
  <c r="J654" i="321"/>
  <c r="O654" i="321"/>
  <c r="P654" i="321"/>
  <c r="Q654" i="321"/>
  <c r="R654" i="321"/>
  <c r="S654" i="321"/>
  <c r="F655" i="321"/>
  <c r="G655" i="321"/>
  <c r="I655" i="321"/>
  <c r="J655" i="321"/>
  <c r="O655" i="321"/>
  <c r="P655" i="321"/>
  <c r="Q655" i="321"/>
  <c r="R655" i="321"/>
  <c r="S655" i="321"/>
  <c r="G656" i="321"/>
  <c r="I656" i="321"/>
  <c r="J656" i="321"/>
  <c r="O656" i="321"/>
  <c r="P656" i="321"/>
  <c r="Q656" i="321"/>
  <c r="R656" i="321"/>
  <c r="S656" i="321"/>
  <c r="G657" i="321"/>
  <c r="I657" i="321"/>
  <c r="J657" i="321"/>
  <c r="O657" i="321"/>
  <c r="P657" i="321"/>
  <c r="Q657" i="321"/>
  <c r="R657" i="321"/>
  <c r="S657" i="321"/>
  <c r="F658" i="321"/>
  <c r="G658" i="321"/>
  <c r="I658" i="321"/>
  <c r="J658" i="321"/>
  <c r="O658" i="321"/>
  <c r="P658" i="321"/>
  <c r="Q658" i="321"/>
  <c r="R658" i="321"/>
  <c r="S658" i="321"/>
  <c r="F659" i="321"/>
  <c r="I659" i="321"/>
  <c r="O659" i="321"/>
  <c r="P659" i="321"/>
  <c r="Q659" i="321"/>
  <c r="R659" i="321"/>
  <c r="S659" i="321"/>
  <c r="F660" i="321"/>
  <c r="I660" i="321"/>
  <c r="O660" i="321"/>
  <c r="P660" i="321"/>
  <c r="Q660" i="321"/>
  <c r="R660" i="321"/>
  <c r="S660" i="321"/>
  <c r="F661" i="321"/>
  <c r="G661" i="321"/>
  <c r="I661" i="321"/>
  <c r="O661" i="321"/>
  <c r="P661" i="321"/>
  <c r="Q661" i="321"/>
  <c r="R661" i="321"/>
  <c r="S661" i="321"/>
  <c r="F662" i="321"/>
  <c r="G662" i="321"/>
  <c r="I662" i="321"/>
  <c r="O662" i="321"/>
  <c r="P662" i="321"/>
  <c r="Q662" i="321"/>
  <c r="R662" i="321"/>
  <c r="S662" i="321"/>
  <c r="F663" i="321"/>
  <c r="O663" i="321"/>
  <c r="P663" i="321"/>
  <c r="Q663" i="321"/>
  <c r="R663" i="321"/>
  <c r="S663" i="321"/>
  <c r="F664" i="321"/>
  <c r="G664" i="321"/>
  <c r="I664" i="321"/>
  <c r="O664" i="321"/>
  <c r="P664" i="321"/>
  <c r="Q664" i="321"/>
  <c r="R664" i="321"/>
  <c r="S664" i="321"/>
  <c r="F665" i="321"/>
  <c r="G665" i="321"/>
  <c r="I665" i="321"/>
  <c r="O665" i="321"/>
  <c r="P665" i="321"/>
  <c r="Q665" i="321"/>
  <c r="R665" i="321"/>
  <c r="S665" i="321"/>
  <c r="G666" i="321"/>
  <c r="I666" i="321"/>
  <c r="J666" i="321"/>
  <c r="O666" i="321"/>
  <c r="P666" i="321"/>
  <c r="Q666" i="321"/>
  <c r="R666" i="321"/>
  <c r="S666" i="321"/>
  <c r="G667" i="321"/>
  <c r="I667" i="321"/>
  <c r="J667" i="321"/>
  <c r="O667" i="321"/>
  <c r="P667" i="321"/>
  <c r="Q667" i="321"/>
  <c r="R667" i="321"/>
  <c r="S667" i="321"/>
  <c r="F668" i="321"/>
  <c r="G668" i="321"/>
  <c r="I668" i="321"/>
  <c r="J668" i="321"/>
  <c r="O668" i="321"/>
  <c r="P668" i="321"/>
  <c r="Q668" i="321"/>
  <c r="R668" i="321"/>
  <c r="S668" i="321"/>
  <c r="F669" i="321"/>
  <c r="I669" i="321"/>
  <c r="O669" i="321"/>
  <c r="P669" i="321"/>
  <c r="Q669" i="321"/>
  <c r="R669" i="321"/>
  <c r="S669" i="321"/>
  <c r="F670" i="321"/>
  <c r="I670" i="321"/>
  <c r="O670" i="321"/>
  <c r="P670" i="321"/>
  <c r="Q670" i="321"/>
  <c r="R670" i="321"/>
  <c r="S670" i="321"/>
  <c r="F671" i="321"/>
  <c r="O671" i="321"/>
  <c r="P671" i="321"/>
  <c r="Q671" i="321"/>
  <c r="R671" i="321"/>
  <c r="S671" i="321"/>
  <c r="F672" i="321"/>
  <c r="O672" i="321"/>
  <c r="P672" i="321"/>
  <c r="Q672" i="321"/>
  <c r="R672" i="321"/>
  <c r="S672" i="321"/>
  <c r="F673" i="321"/>
  <c r="G673" i="321"/>
  <c r="I673" i="321"/>
  <c r="O673" i="321"/>
  <c r="P673" i="321"/>
  <c r="Q673" i="321"/>
  <c r="R673" i="321"/>
  <c r="S673" i="321"/>
  <c r="F674" i="321"/>
  <c r="G674" i="321"/>
  <c r="I674" i="321"/>
  <c r="O674" i="321"/>
  <c r="P674" i="321"/>
  <c r="Q674" i="321"/>
  <c r="R674" i="321"/>
  <c r="S674" i="321"/>
  <c r="F675" i="321"/>
  <c r="G675" i="321"/>
  <c r="I675" i="321"/>
  <c r="J675" i="321"/>
  <c r="O675" i="321"/>
  <c r="P675" i="321"/>
  <c r="Q675" i="321"/>
  <c r="R675" i="321"/>
  <c r="S675" i="321"/>
  <c r="F676" i="321"/>
  <c r="G676" i="321"/>
  <c r="I676" i="321"/>
  <c r="J676" i="321"/>
  <c r="O676" i="321"/>
  <c r="P676" i="321"/>
  <c r="Q676" i="321"/>
  <c r="R676" i="321"/>
  <c r="S676" i="321"/>
  <c r="F677" i="321"/>
  <c r="G677" i="321"/>
  <c r="I677" i="321"/>
  <c r="J677" i="321"/>
  <c r="O677" i="321"/>
  <c r="P677" i="321"/>
  <c r="Q677" i="321"/>
  <c r="R677" i="321"/>
  <c r="S677" i="321"/>
  <c r="F678" i="321"/>
  <c r="G678" i="321"/>
  <c r="I678" i="321"/>
  <c r="J678" i="321"/>
  <c r="O678" i="321"/>
  <c r="P678" i="321"/>
  <c r="Q678" i="321"/>
  <c r="R678" i="321"/>
  <c r="S678" i="321"/>
  <c r="F679" i="321"/>
  <c r="G679" i="321"/>
  <c r="I679" i="321"/>
  <c r="J679" i="321"/>
  <c r="O679" i="321"/>
  <c r="P679" i="321"/>
  <c r="Q679" i="321"/>
  <c r="R679" i="321"/>
  <c r="S679" i="321"/>
  <c r="F680" i="321"/>
  <c r="G680" i="321"/>
  <c r="I680" i="321"/>
  <c r="O680" i="321"/>
  <c r="P680" i="321"/>
  <c r="Q680" i="321"/>
  <c r="R680" i="321"/>
  <c r="S680" i="321"/>
  <c r="F681" i="321"/>
  <c r="G681" i="321"/>
  <c r="I681" i="321"/>
  <c r="O681" i="321"/>
  <c r="P681" i="321"/>
  <c r="Q681" i="321"/>
  <c r="R681" i="321"/>
  <c r="S681" i="321"/>
  <c r="F682" i="321"/>
  <c r="G682" i="321"/>
  <c r="I682" i="321"/>
  <c r="J682" i="321"/>
  <c r="O682" i="321"/>
  <c r="P682" i="321"/>
  <c r="Q682" i="321"/>
  <c r="R682" i="321"/>
  <c r="S682" i="321"/>
  <c r="F683" i="321"/>
  <c r="G683" i="321"/>
  <c r="I683" i="321"/>
  <c r="J683" i="321"/>
  <c r="O683" i="321"/>
  <c r="P683" i="321"/>
  <c r="Q683" i="321"/>
  <c r="R683" i="321"/>
  <c r="S683" i="321"/>
  <c r="F684" i="321"/>
  <c r="G684" i="321"/>
  <c r="I684" i="321"/>
  <c r="J684" i="321"/>
  <c r="O684" i="321"/>
  <c r="P684" i="321"/>
  <c r="Q684" i="321"/>
  <c r="R684" i="321"/>
  <c r="S684" i="321"/>
  <c r="F685" i="321"/>
  <c r="G685" i="321"/>
  <c r="I685" i="321"/>
  <c r="J685" i="321"/>
  <c r="O685" i="321"/>
  <c r="P685" i="321"/>
  <c r="Q685" i="321"/>
  <c r="R685" i="321"/>
  <c r="S685" i="321"/>
  <c r="F686" i="321"/>
  <c r="G686" i="321"/>
  <c r="I686" i="321"/>
  <c r="J686" i="321"/>
  <c r="O686" i="321"/>
  <c r="P686" i="321"/>
  <c r="Q686" i="321"/>
  <c r="R686" i="321"/>
  <c r="S686" i="321"/>
  <c r="G687" i="321"/>
  <c r="I687" i="321"/>
  <c r="J687" i="321"/>
  <c r="O687" i="321"/>
  <c r="P687" i="321"/>
  <c r="Q687" i="321"/>
  <c r="R687" i="321"/>
  <c r="S687" i="321"/>
  <c r="G688" i="321"/>
  <c r="I688" i="321"/>
  <c r="J688" i="321"/>
  <c r="O688" i="321"/>
  <c r="P688" i="321"/>
  <c r="Q688" i="321"/>
  <c r="R688" i="321"/>
  <c r="S688" i="321"/>
  <c r="F689" i="321"/>
  <c r="G689" i="321"/>
  <c r="I689" i="321"/>
  <c r="J689" i="321"/>
  <c r="O689" i="321"/>
  <c r="P689" i="321"/>
  <c r="Q689" i="321"/>
  <c r="R689" i="321"/>
  <c r="S689" i="321"/>
  <c r="I690" i="321"/>
  <c r="O690" i="321"/>
  <c r="P690" i="321"/>
  <c r="Q690" i="321"/>
  <c r="R690" i="321"/>
  <c r="S690" i="321"/>
  <c r="O691" i="321"/>
  <c r="P691" i="321"/>
  <c r="Q691" i="321"/>
  <c r="R691" i="321"/>
  <c r="S691" i="321"/>
  <c r="F692" i="321"/>
  <c r="G692" i="321"/>
  <c r="I692" i="321"/>
  <c r="O692" i="321"/>
  <c r="P692" i="321"/>
  <c r="Q692" i="321"/>
  <c r="R692" i="321"/>
  <c r="S692" i="321"/>
  <c r="G693" i="321"/>
  <c r="I693" i="321"/>
  <c r="J693" i="321"/>
  <c r="O693" i="321"/>
  <c r="P693" i="321"/>
  <c r="Q693" i="321"/>
  <c r="R693" i="321"/>
  <c r="S693" i="321"/>
  <c r="F694" i="321"/>
  <c r="G694" i="321"/>
  <c r="I694" i="321"/>
  <c r="J694" i="321"/>
  <c r="O694" i="321"/>
  <c r="P694" i="321"/>
  <c r="Q694" i="321"/>
  <c r="R694" i="321"/>
  <c r="S694" i="321"/>
  <c r="O695" i="321"/>
  <c r="P695" i="321"/>
  <c r="Q695" i="321"/>
  <c r="R695" i="321"/>
  <c r="S695" i="321"/>
  <c r="O696" i="321"/>
  <c r="P696" i="321"/>
  <c r="Q696" i="321"/>
  <c r="R696" i="321"/>
  <c r="S696" i="321"/>
  <c r="O697" i="321"/>
  <c r="P697" i="321"/>
  <c r="Q697" i="321"/>
  <c r="R697" i="321"/>
  <c r="S697" i="321"/>
  <c r="I698" i="321"/>
  <c r="O698" i="321"/>
  <c r="P698" i="321"/>
  <c r="Q698" i="321"/>
  <c r="R698" i="321"/>
  <c r="S698" i="321"/>
  <c r="O699" i="321"/>
  <c r="P699" i="321"/>
  <c r="Q699" i="321"/>
  <c r="R699" i="321"/>
  <c r="S699" i="321"/>
  <c r="F700" i="321"/>
  <c r="G700" i="321"/>
  <c r="I700" i="321"/>
  <c r="O700" i="321"/>
  <c r="P700" i="321"/>
  <c r="Q700" i="321"/>
  <c r="R700" i="321"/>
  <c r="S700" i="321"/>
  <c r="F701" i="321"/>
  <c r="G701" i="321"/>
  <c r="I701" i="321"/>
  <c r="O701" i="321"/>
  <c r="P701" i="321"/>
  <c r="Q701" i="321"/>
  <c r="R701" i="321"/>
  <c r="S701" i="321"/>
  <c r="I702" i="321"/>
  <c r="O702" i="321"/>
  <c r="P702" i="321"/>
  <c r="Q702" i="321"/>
  <c r="R702" i="321"/>
  <c r="S702" i="321"/>
  <c r="I703" i="321"/>
  <c r="O703" i="321"/>
  <c r="P703" i="321"/>
  <c r="Q703" i="321"/>
  <c r="R703" i="321"/>
  <c r="S703" i="321"/>
  <c r="I704" i="321"/>
  <c r="O704" i="321"/>
  <c r="P704" i="321"/>
  <c r="Q704" i="321"/>
  <c r="R704" i="321"/>
  <c r="S704" i="321"/>
  <c r="I705" i="321"/>
  <c r="O705" i="321"/>
  <c r="P705" i="321"/>
  <c r="Q705" i="321"/>
  <c r="R705" i="321"/>
  <c r="S705" i="321"/>
  <c r="G706" i="321"/>
  <c r="I706" i="321"/>
  <c r="J706" i="321"/>
  <c r="O706" i="321"/>
  <c r="P706" i="321"/>
  <c r="Q706" i="321"/>
  <c r="R706" i="321"/>
  <c r="S706" i="321"/>
  <c r="G707" i="321"/>
  <c r="I707" i="321"/>
  <c r="J707" i="321"/>
  <c r="O707" i="321"/>
  <c r="P707" i="321"/>
  <c r="Q707" i="321"/>
  <c r="R707" i="321"/>
  <c r="S707" i="321"/>
  <c r="F708" i="321"/>
  <c r="G708" i="321"/>
  <c r="I708" i="321"/>
  <c r="O708" i="321"/>
  <c r="P708" i="321"/>
  <c r="Q708" i="321"/>
  <c r="R708" i="321"/>
  <c r="S708" i="321"/>
  <c r="I709" i="321"/>
  <c r="O709" i="321"/>
  <c r="P709" i="321"/>
  <c r="Q709" i="321"/>
  <c r="R709" i="321"/>
  <c r="S709" i="321"/>
  <c r="I710" i="321"/>
  <c r="O710" i="321"/>
  <c r="P710" i="321"/>
  <c r="Q710" i="321"/>
  <c r="R710" i="321"/>
  <c r="S710" i="321"/>
  <c r="G711" i="321"/>
  <c r="I711" i="321"/>
  <c r="J711" i="321"/>
  <c r="O711" i="321"/>
  <c r="P711" i="321"/>
  <c r="Q711" i="321"/>
  <c r="R711" i="321"/>
  <c r="S711" i="321"/>
  <c r="F554" i="321"/>
  <c r="I554" i="321"/>
  <c r="O554" i="321"/>
  <c r="P554" i="321"/>
  <c r="Q554" i="321"/>
  <c r="R554" i="321"/>
  <c r="S554" i="321"/>
  <c r="F555" i="321"/>
  <c r="G555" i="321"/>
  <c r="I555" i="321"/>
  <c r="O555" i="321"/>
  <c r="P555" i="321"/>
  <c r="Q555" i="321"/>
  <c r="R555" i="321"/>
  <c r="S555" i="321"/>
  <c r="F556" i="321"/>
  <c r="G556" i="321"/>
  <c r="I556" i="321"/>
  <c r="O556" i="321"/>
  <c r="P556" i="321"/>
  <c r="Q556" i="321"/>
  <c r="R556" i="321"/>
  <c r="S556" i="321"/>
  <c r="F557" i="321"/>
  <c r="O557" i="321"/>
  <c r="P557" i="321"/>
  <c r="Q557" i="321"/>
  <c r="R557" i="321"/>
  <c r="S557" i="321"/>
  <c r="G558" i="321"/>
  <c r="I558" i="321"/>
  <c r="J558" i="321"/>
  <c r="O558" i="321"/>
  <c r="P558" i="321"/>
  <c r="Q558" i="321"/>
  <c r="R558" i="321"/>
  <c r="S558" i="321"/>
  <c r="G559" i="321"/>
  <c r="I559" i="321"/>
  <c r="J559" i="321"/>
  <c r="O559" i="321"/>
  <c r="P559" i="321"/>
  <c r="Q559" i="321"/>
  <c r="R559" i="321"/>
  <c r="S559" i="321"/>
  <c r="F560" i="321"/>
  <c r="G560" i="321"/>
  <c r="I560" i="321"/>
  <c r="J560" i="321"/>
  <c r="O560" i="321"/>
  <c r="P560" i="321"/>
  <c r="Q560" i="321"/>
  <c r="R560" i="321"/>
  <c r="S560" i="321"/>
  <c r="G561" i="321"/>
  <c r="I561" i="321"/>
  <c r="J561" i="321"/>
  <c r="O561" i="321"/>
  <c r="P561" i="321"/>
  <c r="Q561" i="321"/>
  <c r="R561" i="321"/>
  <c r="S561" i="321"/>
  <c r="G562" i="321"/>
  <c r="I562" i="321"/>
  <c r="J562" i="321"/>
  <c r="O562" i="321"/>
  <c r="P562" i="321"/>
  <c r="Q562" i="321"/>
  <c r="R562" i="321"/>
  <c r="S562" i="321"/>
  <c r="F563" i="321"/>
  <c r="G563" i="321"/>
  <c r="I563" i="321"/>
  <c r="J563" i="321"/>
  <c r="O563" i="321"/>
  <c r="P563" i="321"/>
  <c r="Q563" i="321"/>
  <c r="R563" i="321"/>
  <c r="S563" i="321"/>
  <c r="G564" i="321"/>
  <c r="I564" i="321"/>
  <c r="J564" i="321"/>
  <c r="O564" i="321"/>
  <c r="P564" i="321"/>
  <c r="Q564" i="321"/>
  <c r="R564" i="321"/>
  <c r="S564" i="321"/>
  <c r="G565" i="321"/>
  <c r="I565" i="321"/>
  <c r="J565" i="321"/>
  <c r="O565" i="321"/>
  <c r="P565" i="321"/>
  <c r="Q565" i="321"/>
  <c r="R565" i="321"/>
  <c r="S565" i="321"/>
  <c r="F566" i="321"/>
  <c r="G566" i="321"/>
  <c r="I566" i="321"/>
  <c r="J566" i="321"/>
  <c r="O566" i="321"/>
  <c r="P566" i="321"/>
  <c r="Q566" i="321"/>
  <c r="R566" i="321"/>
  <c r="S566" i="321"/>
  <c r="G567" i="321"/>
  <c r="I567" i="321"/>
  <c r="J567" i="321"/>
  <c r="O567" i="321"/>
  <c r="P567" i="321"/>
  <c r="Q567" i="321"/>
  <c r="R567" i="321"/>
  <c r="S567" i="321"/>
  <c r="G568" i="321"/>
  <c r="I568" i="321"/>
  <c r="J568" i="321"/>
  <c r="O568" i="321"/>
  <c r="P568" i="321"/>
  <c r="Q568" i="321"/>
  <c r="R568" i="321"/>
  <c r="S568" i="321"/>
  <c r="F569" i="321"/>
  <c r="G569" i="321"/>
  <c r="I569" i="321"/>
  <c r="J569" i="321"/>
  <c r="O569" i="321"/>
  <c r="P569" i="321"/>
  <c r="Q569" i="321"/>
  <c r="R569" i="321"/>
  <c r="S569" i="321"/>
  <c r="G570" i="321"/>
  <c r="I570" i="321"/>
  <c r="J570" i="321"/>
  <c r="O570" i="321"/>
  <c r="P570" i="321"/>
  <c r="Q570" i="321"/>
  <c r="R570" i="321"/>
  <c r="S570" i="321"/>
  <c r="G571" i="321"/>
  <c r="I571" i="321"/>
  <c r="J571" i="321"/>
  <c r="O571" i="321"/>
  <c r="P571" i="321"/>
  <c r="Q571" i="321"/>
  <c r="R571" i="321"/>
  <c r="S571" i="321"/>
  <c r="F572" i="321"/>
  <c r="G572" i="321"/>
  <c r="I572" i="321"/>
  <c r="J572" i="321"/>
  <c r="O572" i="321"/>
  <c r="P572" i="321"/>
  <c r="Q572" i="321"/>
  <c r="R572" i="321"/>
  <c r="S572" i="321"/>
  <c r="G573" i="321"/>
  <c r="I573" i="321"/>
  <c r="J573" i="321"/>
  <c r="O573" i="321"/>
  <c r="P573" i="321"/>
  <c r="Q573" i="321"/>
  <c r="R573" i="321"/>
  <c r="S573" i="321"/>
  <c r="G574" i="321"/>
  <c r="I574" i="321"/>
  <c r="J574" i="321"/>
  <c r="O574" i="321"/>
  <c r="P574" i="321"/>
  <c r="Q574" i="321"/>
  <c r="R574" i="321"/>
  <c r="S574" i="321"/>
  <c r="F575" i="321"/>
  <c r="G575" i="321"/>
  <c r="I575" i="321"/>
  <c r="J575" i="321"/>
  <c r="O575" i="321"/>
  <c r="P575" i="321"/>
  <c r="Q575" i="321"/>
  <c r="R575" i="321"/>
  <c r="S575" i="321"/>
  <c r="G576" i="321"/>
  <c r="I576" i="321"/>
  <c r="J576" i="321"/>
  <c r="O576" i="321"/>
  <c r="P576" i="321"/>
  <c r="Q576" i="321"/>
  <c r="R576" i="321"/>
  <c r="S576" i="321"/>
  <c r="G577" i="321"/>
  <c r="I577" i="321"/>
  <c r="J577" i="321"/>
  <c r="O577" i="321"/>
  <c r="P577" i="321"/>
  <c r="Q577" i="321"/>
  <c r="R577" i="321"/>
  <c r="S577" i="321"/>
  <c r="F578" i="321"/>
  <c r="G578" i="321"/>
  <c r="I578" i="321"/>
  <c r="J578" i="321"/>
  <c r="O578" i="321"/>
  <c r="P578" i="321"/>
  <c r="Q578" i="321"/>
  <c r="R578" i="321"/>
  <c r="S578" i="321"/>
  <c r="G579" i="321"/>
  <c r="I579" i="321"/>
  <c r="J579" i="321"/>
  <c r="O579" i="321"/>
  <c r="P579" i="321"/>
  <c r="Q579" i="321"/>
  <c r="R579" i="321"/>
  <c r="S579" i="321"/>
  <c r="G580" i="321"/>
  <c r="I580" i="321"/>
  <c r="J580" i="321"/>
  <c r="O580" i="321"/>
  <c r="P580" i="321"/>
  <c r="Q580" i="321"/>
  <c r="R580" i="321"/>
  <c r="S580" i="321"/>
  <c r="F581" i="321"/>
  <c r="G581" i="321"/>
  <c r="I581" i="321"/>
  <c r="J581" i="321"/>
  <c r="O581" i="321"/>
  <c r="P581" i="321"/>
  <c r="Q581" i="321"/>
  <c r="R581" i="321"/>
  <c r="S581" i="321"/>
  <c r="G582" i="321"/>
  <c r="I582" i="321"/>
  <c r="J582" i="321"/>
  <c r="O582" i="321"/>
  <c r="P582" i="321"/>
  <c r="Q582" i="321"/>
  <c r="R582" i="321"/>
  <c r="S582" i="321"/>
  <c r="G583" i="321"/>
  <c r="I583" i="321"/>
  <c r="J583" i="321"/>
  <c r="O583" i="321"/>
  <c r="P583" i="321"/>
  <c r="Q583" i="321"/>
  <c r="R583" i="321"/>
  <c r="S583" i="321"/>
  <c r="F584" i="321"/>
  <c r="G584" i="321"/>
  <c r="I584" i="321"/>
  <c r="J584" i="321"/>
  <c r="O584" i="321"/>
  <c r="P584" i="321"/>
  <c r="Q584" i="321"/>
  <c r="R584" i="321"/>
  <c r="S584" i="321"/>
  <c r="G585" i="321"/>
  <c r="I585" i="321"/>
  <c r="J585" i="321"/>
  <c r="O585" i="321"/>
  <c r="P585" i="321"/>
  <c r="Q585" i="321"/>
  <c r="R585" i="321"/>
  <c r="S585" i="321"/>
  <c r="G586" i="321"/>
  <c r="I586" i="321"/>
  <c r="J586" i="321"/>
  <c r="O586" i="321"/>
  <c r="P586" i="321"/>
  <c r="Q586" i="321"/>
  <c r="R586" i="321"/>
  <c r="S586" i="321"/>
  <c r="F587" i="321"/>
  <c r="G587" i="321"/>
  <c r="I587" i="321"/>
  <c r="J587" i="321"/>
  <c r="O587" i="321"/>
  <c r="P587" i="321"/>
  <c r="Q587" i="321"/>
  <c r="R587" i="321"/>
  <c r="S587" i="321"/>
  <c r="G588" i="321"/>
  <c r="I588" i="321"/>
  <c r="J588" i="321"/>
  <c r="O588" i="321"/>
  <c r="P588" i="321"/>
  <c r="Q588" i="321"/>
  <c r="R588" i="321"/>
  <c r="S588" i="321"/>
  <c r="G589" i="321"/>
  <c r="I589" i="321"/>
  <c r="J589" i="321"/>
  <c r="O589" i="321"/>
  <c r="P589" i="321"/>
  <c r="Q589" i="321"/>
  <c r="R589" i="321"/>
  <c r="S589" i="321"/>
  <c r="F590" i="321"/>
  <c r="G590" i="321"/>
  <c r="I590" i="321"/>
  <c r="J590" i="321"/>
  <c r="O590" i="321"/>
  <c r="P590" i="321"/>
  <c r="Q590" i="321"/>
  <c r="R590" i="321"/>
  <c r="S590" i="321"/>
  <c r="G591" i="321"/>
  <c r="I591" i="321"/>
  <c r="J591" i="321"/>
  <c r="O591" i="321"/>
  <c r="P591" i="321"/>
  <c r="Q591" i="321"/>
  <c r="R591" i="321"/>
  <c r="S591" i="321"/>
  <c r="G592" i="321"/>
  <c r="I592" i="321"/>
  <c r="J592" i="321"/>
  <c r="O592" i="321"/>
  <c r="P592" i="321"/>
  <c r="Q592" i="321"/>
  <c r="R592" i="321"/>
  <c r="S592" i="321"/>
  <c r="F593" i="321"/>
  <c r="G593" i="321"/>
  <c r="I593" i="321"/>
  <c r="J593" i="321"/>
  <c r="O593" i="321"/>
  <c r="P593" i="321"/>
  <c r="Q593" i="321"/>
  <c r="R593" i="321"/>
  <c r="S593" i="321"/>
  <c r="G594" i="321"/>
  <c r="I594" i="321"/>
  <c r="J594" i="321"/>
  <c r="O594" i="321"/>
  <c r="P594" i="321"/>
  <c r="Q594" i="321"/>
  <c r="R594" i="321"/>
  <c r="S594" i="321"/>
  <c r="G595" i="321"/>
  <c r="I595" i="321"/>
  <c r="J595" i="321"/>
  <c r="O595" i="321"/>
  <c r="P595" i="321"/>
  <c r="Q595" i="321"/>
  <c r="R595" i="321"/>
  <c r="S595" i="321"/>
  <c r="F596" i="321"/>
  <c r="G596" i="321"/>
  <c r="I596" i="321"/>
  <c r="J596" i="321"/>
  <c r="O596" i="321"/>
  <c r="P596" i="321"/>
  <c r="Q596" i="321"/>
  <c r="R596" i="321"/>
  <c r="S596" i="321"/>
  <c r="G597" i="321"/>
  <c r="I597" i="321"/>
  <c r="J597" i="321"/>
  <c r="O597" i="321"/>
  <c r="P597" i="321"/>
  <c r="Q597" i="321"/>
  <c r="R597" i="321"/>
  <c r="S597" i="321"/>
  <c r="G598" i="321"/>
  <c r="I598" i="321"/>
  <c r="J598" i="321"/>
  <c r="O598" i="321"/>
  <c r="P598" i="321"/>
  <c r="Q598" i="321"/>
  <c r="R598" i="321"/>
  <c r="S598" i="321"/>
  <c r="F599" i="321"/>
  <c r="G599" i="321"/>
  <c r="I599" i="321"/>
  <c r="J599" i="321"/>
  <c r="O599" i="321"/>
  <c r="P599" i="321"/>
  <c r="Q599" i="321"/>
  <c r="R599" i="321"/>
  <c r="S599" i="321"/>
  <c r="F600" i="321"/>
  <c r="I600" i="321"/>
  <c r="O600" i="321"/>
  <c r="P600" i="321"/>
  <c r="Q600" i="321"/>
  <c r="R600" i="321"/>
  <c r="S600" i="321"/>
  <c r="F601" i="321"/>
  <c r="I601" i="321"/>
  <c r="O601" i="321"/>
  <c r="P601" i="321"/>
  <c r="Q601" i="321"/>
  <c r="R601" i="321"/>
  <c r="S601" i="321"/>
  <c r="F602" i="321"/>
  <c r="G602" i="321"/>
  <c r="I602" i="321"/>
  <c r="O602" i="321"/>
  <c r="P602" i="321"/>
  <c r="Q602" i="321"/>
  <c r="R602" i="321"/>
  <c r="S602" i="321"/>
  <c r="F603" i="321"/>
  <c r="G603" i="321"/>
  <c r="I603" i="321"/>
  <c r="O603" i="321"/>
  <c r="P603" i="321"/>
  <c r="Q603" i="321"/>
  <c r="R603" i="321"/>
  <c r="S603" i="321"/>
  <c r="F604" i="321"/>
  <c r="O604" i="321"/>
  <c r="P604" i="321"/>
  <c r="Q604" i="321"/>
  <c r="R604" i="321"/>
  <c r="S604" i="321"/>
  <c r="G605" i="321"/>
  <c r="I605" i="321"/>
  <c r="J605" i="321"/>
  <c r="O605" i="321"/>
  <c r="P605" i="321"/>
  <c r="Q605" i="321"/>
  <c r="R605" i="321"/>
  <c r="S605" i="321"/>
  <c r="G606" i="321"/>
  <c r="I606" i="321"/>
  <c r="J606" i="321"/>
  <c r="O606" i="321"/>
  <c r="P606" i="321"/>
  <c r="Q606" i="321"/>
  <c r="R606" i="321"/>
  <c r="S606" i="321"/>
  <c r="F607" i="321"/>
  <c r="G607" i="321"/>
  <c r="I607" i="321"/>
  <c r="J607" i="321"/>
  <c r="O607" i="321"/>
  <c r="P607" i="321"/>
  <c r="Q607" i="321"/>
  <c r="R607" i="321"/>
  <c r="S607" i="321"/>
  <c r="G608" i="321"/>
  <c r="I608" i="321"/>
  <c r="J608" i="321"/>
  <c r="O608" i="321"/>
  <c r="P608" i="321"/>
  <c r="Q608" i="321"/>
  <c r="R608" i="321"/>
  <c r="S608" i="321"/>
  <c r="G609" i="321"/>
  <c r="I609" i="321"/>
  <c r="J609" i="321"/>
  <c r="O609" i="321"/>
  <c r="P609" i="321"/>
  <c r="Q609" i="321"/>
  <c r="R609" i="321"/>
  <c r="S609" i="321"/>
  <c r="F610" i="321"/>
  <c r="G610" i="321"/>
  <c r="I610" i="321"/>
  <c r="J610" i="321"/>
  <c r="O610" i="321"/>
  <c r="P610" i="321"/>
  <c r="Q610" i="321"/>
  <c r="R610" i="321"/>
  <c r="S610" i="321"/>
  <c r="F611" i="321"/>
  <c r="I611" i="321"/>
  <c r="O611" i="321"/>
  <c r="P611" i="321"/>
  <c r="Q611" i="321"/>
  <c r="R611" i="321"/>
  <c r="S611" i="321"/>
  <c r="F612" i="321"/>
  <c r="I612" i="321"/>
  <c r="O612" i="321"/>
  <c r="P612" i="321"/>
  <c r="Q612" i="321"/>
  <c r="R612" i="321"/>
  <c r="S612" i="321"/>
  <c r="F613" i="321"/>
  <c r="G613" i="321"/>
  <c r="I613" i="321"/>
  <c r="O613" i="321"/>
  <c r="P613" i="321"/>
  <c r="Q613" i="321"/>
  <c r="R613" i="321"/>
  <c r="S613" i="321"/>
  <c r="F614" i="321"/>
  <c r="G614" i="321"/>
  <c r="I614" i="321"/>
  <c r="O614" i="321"/>
  <c r="P614" i="321"/>
  <c r="Q614" i="321"/>
  <c r="R614" i="321"/>
  <c r="S614" i="321"/>
  <c r="F615" i="321"/>
  <c r="O615" i="321"/>
  <c r="P615" i="321"/>
  <c r="Q615" i="321"/>
  <c r="R615" i="321"/>
  <c r="S615" i="321"/>
  <c r="F616" i="321"/>
  <c r="O616" i="321"/>
  <c r="P616" i="321"/>
  <c r="Q616" i="321"/>
  <c r="R616" i="321"/>
  <c r="S616" i="321"/>
  <c r="G617" i="321"/>
  <c r="I617" i="321"/>
  <c r="J617" i="321"/>
  <c r="O617" i="321"/>
  <c r="P617" i="321"/>
  <c r="Q617" i="321"/>
  <c r="R617" i="321"/>
  <c r="S617" i="321"/>
  <c r="G618" i="321"/>
  <c r="I618" i="321"/>
  <c r="J618" i="321"/>
  <c r="O618" i="321"/>
  <c r="P618" i="321"/>
  <c r="Q618" i="321"/>
  <c r="R618" i="321"/>
  <c r="S618" i="321"/>
  <c r="F619" i="321"/>
  <c r="G619" i="321"/>
  <c r="I619" i="321"/>
  <c r="J619" i="321"/>
  <c r="O619" i="321"/>
  <c r="P619" i="321"/>
  <c r="Q619" i="321"/>
  <c r="R619" i="321"/>
  <c r="S619" i="321"/>
  <c r="F620" i="321"/>
  <c r="I620" i="321"/>
  <c r="O620" i="321"/>
  <c r="P620" i="321"/>
  <c r="Q620" i="321"/>
  <c r="R620" i="321"/>
  <c r="S620" i="321"/>
  <c r="F621" i="321"/>
  <c r="G621" i="321"/>
  <c r="I621" i="321"/>
  <c r="O621" i="321"/>
  <c r="P621" i="321"/>
  <c r="Q621" i="321"/>
  <c r="R621" i="321"/>
  <c r="S621" i="321"/>
  <c r="F622" i="321"/>
  <c r="G622" i="321"/>
  <c r="I622" i="321"/>
  <c r="O622" i="321"/>
  <c r="P622" i="321"/>
  <c r="Q622" i="321"/>
  <c r="R622" i="321"/>
  <c r="S622" i="321"/>
  <c r="G623" i="321"/>
  <c r="I623" i="321"/>
  <c r="J623" i="321"/>
  <c r="O623" i="321"/>
  <c r="P623" i="321"/>
  <c r="Q623" i="321"/>
  <c r="R623" i="321"/>
  <c r="S623" i="321"/>
  <c r="G624" i="321"/>
  <c r="I624" i="321"/>
  <c r="J624" i="321"/>
  <c r="O624" i="321"/>
  <c r="P624" i="321"/>
  <c r="Q624" i="321"/>
  <c r="R624" i="321"/>
  <c r="S624" i="321"/>
  <c r="F625" i="321"/>
  <c r="G625" i="321"/>
  <c r="I625" i="321"/>
  <c r="J625" i="321"/>
  <c r="O625" i="321"/>
  <c r="P625" i="321"/>
  <c r="Q625" i="321"/>
  <c r="R625" i="321"/>
  <c r="S625" i="321"/>
  <c r="G626" i="321"/>
  <c r="I626" i="321"/>
  <c r="J626" i="321"/>
  <c r="O626" i="321"/>
  <c r="P626" i="321"/>
  <c r="Q626" i="321"/>
  <c r="R626" i="321"/>
  <c r="S626" i="321"/>
  <c r="G627" i="321"/>
  <c r="I627" i="321"/>
  <c r="J627" i="321"/>
  <c r="O627" i="321"/>
  <c r="P627" i="321"/>
  <c r="Q627" i="321"/>
  <c r="R627" i="321"/>
  <c r="S627" i="321"/>
  <c r="F628" i="321"/>
  <c r="G628" i="321"/>
  <c r="I628" i="321"/>
  <c r="J628" i="321"/>
  <c r="O628" i="321"/>
  <c r="P628" i="321"/>
  <c r="Q628" i="321"/>
  <c r="R628" i="321"/>
  <c r="S628" i="321"/>
  <c r="G629" i="321"/>
  <c r="I629" i="321"/>
  <c r="J629" i="321"/>
  <c r="O629" i="321"/>
  <c r="P629" i="321"/>
  <c r="Q629" i="321"/>
  <c r="R629" i="321"/>
  <c r="S629" i="321"/>
  <c r="G630" i="321"/>
  <c r="I630" i="321"/>
  <c r="J630" i="321"/>
  <c r="O630" i="321"/>
  <c r="P630" i="321"/>
  <c r="Q630" i="321"/>
  <c r="R630" i="321"/>
  <c r="S630" i="321"/>
  <c r="F631" i="321"/>
  <c r="G631" i="321"/>
  <c r="I631" i="321"/>
  <c r="J631" i="321"/>
  <c r="O631" i="321"/>
  <c r="P631" i="321"/>
  <c r="Q631" i="321"/>
  <c r="R631" i="321"/>
  <c r="S631" i="321"/>
  <c r="G632" i="321"/>
  <c r="I632" i="321"/>
  <c r="J632" i="321"/>
  <c r="O632" i="321"/>
  <c r="P632" i="321"/>
  <c r="Q632" i="321"/>
  <c r="R632" i="321"/>
  <c r="S632" i="321"/>
  <c r="F475" i="321"/>
  <c r="G475" i="321"/>
  <c r="I475" i="321"/>
  <c r="O475" i="321"/>
  <c r="P475" i="321"/>
  <c r="Q475" i="321"/>
  <c r="R475" i="321"/>
  <c r="S475" i="321"/>
  <c r="F476" i="321"/>
  <c r="G476" i="321"/>
  <c r="I476" i="321"/>
  <c r="O476" i="321"/>
  <c r="P476" i="321"/>
  <c r="Q476" i="321"/>
  <c r="R476" i="321"/>
  <c r="S476" i="321"/>
  <c r="F477" i="321"/>
  <c r="O477" i="321"/>
  <c r="P477" i="321"/>
  <c r="Q477" i="321"/>
  <c r="R477" i="321"/>
  <c r="S477" i="321"/>
  <c r="G478" i="321"/>
  <c r="I478" i="321"/>
  <c r="J478" i="321"/>
  <c r="O478" i="321"/>
  <c r="P478" i="321"/>
  <c r="Q478" i="321"/>
  <c r="R478" i="321"/>
  <c r="S478" i="321"/>
  <c r="G479" i="321"/>
  <c r="I479" i="321"/>
  <c r="J479" i="321"/>
  <c r="O479" i="321"/>
  <c r="P479" i="321"/>
  <c r="Q479" i="321"/>
  <c r="R479" i="321"/>
  <c r="S479" i="321"/>
  <c r="F480" i="321"/>
  <c r="G480" i="321"/>
  <c r="I480" i="321"/>
  <c r="J480" i="321"/>
  <c r="O480" i="321"/>
  <c r="P480" i="321"/>
  <c r="Q480" i="321"/>
  <c r="R480" i="321"/>
  <c r="S480" i="321"/>
  <c r="G481" i="321"/>
  <c r="I481" i="321"/>
  <c r="J481" i="321"/>
  <c r="O481" i="321"/>
  <c r="P481" i="321"/>
  <c r="Q481" i="321"/>
  <c r="R481" i="321"/>
  <c r="S481" i="321"/>
  <c r="G482" i="321"/>
  <c r="I482" i="321"/>
  <c r="J482" i="321"/>
  <c r="O482" i="321"/>
  <c r="P482" i="321"/>
  <c r="Q482" i="321"/>
  <c r="R482" i="321"/>
  <c r="S482" i="321"/>
  <c r="F483" i="321"/>
  <c r="G483" i="321"/>
  <c r="I483" i="321"/>
  <c r="J483" i="321"/>
  <c r="O483" i="321"/>
  <c r="P483" i="321"/>
  <c r="Q483" i="321"/>
  <c r="R483" i="321"/>
  <c r="S483" i="321"/>
  <c r="G484" i="321"/>
  <c r="I484" i="321"/>
  <c r="J484" i="321"/>
  <c r="O484" i="321"/>
  <c r="P484" i="321"/>
  <c r="Q484" i="321"/>
  <c r="R484" i="321"/>
  <c r="S484" i="321"/>
  <c r="G485" i="321"/>
  <c r="I485" i="321"/>
  <c r="J485" i="321"/>
  <c r="O485" i="321"/>
  <c r="P485" i="321"/>
  <c r="Q485" i="321"/>
  <c r="R485" i="321"/>
  <c r="S485" i="321"/>
  <c r="F486" i="321"/>
  <c r="G486" i="321"/>
  <c r="I486" i="321"/>
  <c r="J486" i="321"/>
  <c r="O486" i="321"/>
  <c r="P486" i="321"/>
  <c r="Q486" i="321"/>
  <c r="R486" i="321"/>
  <c r="S486" i="321"/>
  <c r="G487" i="321"/>
  <c r="I487" i="321"/>
  <c r="J487" i="321"/>
  <c r="O487" i="321"/>
  <c r="P487" i="321"/>
  <c r="Q487" i="321"/>
  <c r="R487" i="321"/>
  <c r="S487" i="321"/>
  <c r="G488" i="321"/>
  <c r="I488" i="321"/>
  <c r="J488" i="321"/>
  <c r="O488" i="321"/>
  <c r="P488" i="321"/>
  <c r="Q488" i="321"/>
  <c r="R488" i="321"/>
  <c r="S488" i="321"/>
  <c r="F489" i="321"/>
  <c r="G489" i="321"/>
  <c r="I489" i="321"/>
  <c r="J489" i="321"/>
  <c r="O489" i="321"/>
  <c r="P489" i="321"/>
  <c r="Q489" i="321"/>
  <c r="R489" i="321"/>
  <c r="S489" i="321"/>
  <c r="G490" i="321"/>
  <c r="I490" i="321"/>
  <c r="J490" i="321"/>
  <c r="O490" i="321"/>
  <c r="P490" i="321"/>
  <c r="Q490" i="321"/>
  <c r="R490" i="321"/>
  <c r="S490" i="321"/>
  <c r="G491" i="321"/>
  <c r="I491" i="321"/>
  <c r="J491" i="321"/>
  <c r="O491" i="321"/>
  <c r="P491" i="321"/>
  <c r="Q491" i="321"/>
  <c r="R491" i="321"/>
  <c r="S491" i="321"/>
  <c r="F492" i="321"/>
  <c r="G492" i="321"/>
  <c r="I492" i="321"/>
  <c r="J492" i="321"/>
  <c r="O492" i="321"/>
  <c r="P492" i="321"/>
  <c r="Q492" i="321"/>
  <c r="R492" i="321"/>
  <c r="S492" i="321"/>
  <c r="F493" i="321"/>
  <c r="I493" i="321"/>
  <c r="O493" i="321"/>
  <c r="P493" i="321"/>
  <c r="Q493" i="321"/>
  <c r="R493" i="321"/>
  <c r="S493" i="321"/>
  <c r="F494" i="321"/>
  <c r="I494" i="321"/>
  <c r="O494" i="321"/>
  <c r="P494" i="321"/>
  <c r="Q494" i="321"/>
  <c r="R494" i="321"/>
  <c r="S494" i="321"/>
  <c r="F495" i="321"/>
  <c r="G495" i="321"/>
  <c r="I495" i="321"/>
  <c r="O495" i="321"/>
  <c r="P495" i="321"/>
  <c r="Q495" i="321"/>
  <c r="R495" i="321"/>
  <c r="S495" i="321"/>
  <c r="F496" i="321"/>
  <c r="G496" i="321"/>
  <c r="I496" i="321"/>
  <c r="O496" i="321"/>
  <c r="P496" i="321"/>
  <c r="Q496" i="321"/>
  <c r="R496" i="321"/>
  <c r="S496" i="321"/>
  <c r="F497" i="321"/>
  <c r="O497" i="321"/>
  <c r="P497" i="321"/>
  <c r="Q497" i="321"/>
  <c r="R497" i="321"/>
  <c r="S497" i="321"/>
  <c r="G498" i="321"/>
  <c r="I498" i="321"/>
  <c r="J498" i="321"/>
  <c r="O498" i="321"/>
  <c r="P498" i="321"/>
  <c r="Q498" i="321"/>
  <c r="R498" i="321"/>
  <c r="S498" i="321"/>
  <c r="G499" i="321"/>
  <c r="I499" i="321"/>
  <c r="J499" i="321"/>
  <c r="O499" i="321"/>
  <c r="P499" i="321"/>
  <c r="Q499" i="321"/>
  <c r="R499" i="321"/>
  <c r="S499" i="321"/>
  <c r="F500" i="321"/>
  <c r="G500" i="321"/>
  <c r="I500" i="321"/>
  <c r="J500" i="321"/>
  <c r="O500" i="321"/>
  <c r="P500" i="321"/>
  <c r="Q500" i="321"/>
  <c r="R500" i="321"/>
  <c r="S500" i="321"/>
  <c r="F501" i="321"/>
  <c r="I501" i="321"/>
  <c r="O501" i="321"/>
  <c r="P501" i="321"/>
  <c r="Q501" i="321"/>
  <c r="R501" i="321"/>
  <c r="S501" i="321"/>
  <c r="F502" i="321"/>
  <c r="I502" i="321"/>
  <c r="O502" i="321"/>
  <c r="P502" i="321"/>
  <c r="Q502" i="321"/>
  <c r="R502" i="321"/>
  <c r="S502" i="321"/>
  <c r="F503" i="321"/>
  <c r="G503" i="321"/>
  <c r="I503" i="321"/>
  <c r="O503" i="321"/>
  <c r="P503" i="321"/>
  <c r="Q503" i="321"/>
  <c r="R503" i="321"/>
  <c r="S503" i="321"/>
  <c r="F504" i="321"/>
  <c r="G504" i="321"/>
  <c r="I504" i="321"/>
  <c r="O504" i="321"/>
  <c r="P504" i="321"/>
  <c r="Q504" i="321"/>
  <c r="R504" i="321"/>
  <c r="S504" i="321"/>
  <c r="F505" i="321"/>
  <c r="O505" i="321"/>
  <c r="P505" i="321"/>
  <c r="Q505" i="321"/>
  <c r="R505" i="321"/>
  <c r="S505" i="321"/>
  <c r="G506" i="321"/>
  <c r="I506" i="321"/>
  <c r="J506" i="321"/>
  <c r="O506" i="321"/>
  <c r="P506" i="321"/>
  <c r="Q506" i="321"/>
  <c r="R506" i="321"/>
  <c r="S506" i="321"/>
  <c r="G507" i="321"/>
  <c r="I507" i="321"/>
  <c r="J507" i="321"/>
  <c r="O507" i="321"/>
  <c r="P507" i="321"/>
  <c r="Q507" i="321"/>
  <c r="R507" i="321"/>
  <c r="S507" i="321"/>
  <c r="F508" i="321"/>
  <c r="G508" i="321"/>
  <c r="I508" i="321"/>
  <c r="J508" i="321"/>
  <c r="O508" i="321"/>
  <c r="P508" i="321"/>
  <c r="Q508" i="321"/>
  <c r="R508" i="321"/>
  <c r="S508" i="321"/>
  <c r="G509" i="321"/>
  <c r="I509" i="321"/>
  <c r="J509" i="321"/>
  <c r="O509" i="321"/>
  <c r="P509" i="321"/>
  <c r="Q509" i="321"/>
  <c r="R509" i="321"/>
  <c r="S509" i="321"/>
  <c r="G510" i="321"/>
  <c r="I510" i="321"/>
  <c r="J510" i="321"/>
  <c r="O510" i="321"/>
  <c r="P510" i="321"/>
  <c r="Q510" i="321"/>
  <c r="R510" i="321"/>
  <c r="S510" i="321"/>
  <c r="F511" i="321"/>
  <c r="G511" i="321"/>
  <c r="I511" i="321"/>
  <c r="J511" i="321"/>
  <c r="O511" i="321"/>
  <c r="P511" i="321"/>
  <c r="Q511" i="321"/>
  <c r="R511" i="321"/>
  <c r="S511" i="321"/>
  <c r="G512" i="321"/>
  <c r="I512" i="321"/>
  <c r="J512" i="321"/>
  <c r="O512" i="321"/>
  <c r="P512" i="321"/>
  <c r="Q512" i="321"/>
  <c r="R512" i="321"/>
  <c r="S512" i="321"/>
  <c r="G513" i="321"/>
  <c r="I513" i="321"/>
  <c r="J513" i="321"/>
  <c r="O513" i="321"/>
  <c r="P513" i="321"/>
  <c r="Q513" i="321"/>
  <c r="R513" i="321"/>
  <c r="S513" i="321"/>
  <c r="F514" i="321"/>
  <c r="G514" i="321"/>
  <c r="I514" i="321"/>
  <c r="J514" i="321"/>
  <c r="O514" i="321"/>
  <c r="P514" i="321"/>
  <c r="Q514" i="321"/>
  <c r="R514" i="321"/>
  <c r="S514" i="321"/>
  <c r="G515" i="321"/>
  <c r="I515" i="321"/>
  <c r="J515" i="321"/>
  <c r="O515" i="321"/>
  <c r="P515" i="321"/>
  <c r="Q515" i="321"/>
  <c r="R515" i="321"/>
  <c r="S515" i="321"/>
  <c r="G516" i="321"/>
  <c r="I516" i="321"/>
  <c r="J516" i="321"/>
  <c r="O516" i="321"/>
  <c r="P516" i="321"/>
  <c r="Q516" i="321"/>
  <c r="R516" i="321"/>
  <c r="S516" i="321"/>
  <c r="F517" i="321"/>
  <c r="G517" i="321"/>
  <c r="I517" i="321"/>
  <c r="J517" i="321"/>
  <c r="O517" i="321"/>
  <c r="P517" i="321"/>
  <c r="Q517" i="321"/>
  <c r="R517" i="321"/>
  <c r="S517" i="321"/>
  <c r="G518" i="321"/>
  <c r="I518" i="321"/>
  <c r="J518" i="321"/>
  <c r="O518" i="321"/>
  <c r="P518" i="321"/>
  <c r="Q518" i="321"/>
  <c r="R518" i="321"/>
  <c r="S518" i="321"/>
  <c r="G519" i="321"/>
  <c r="I519" i="321"/>
  <c r="J519" i="321"/>
  <c r="O519" i="321"/>
  <c r="P519" i="321"/>
  <c r="Q519" i="321"/>
  <c r="R519" i="321"/>
  <c r="S519" i="321"/>
  <c r="F520" i="321"/>
  <c r="G520" i="321"/>
  <c r="I520" i="321"/>
  <c r="J520" i="321"/>
  <c r="O520" i="321"/>
  <c r="P520" i="321"/>
  <c r="Q520" i="321"/>
  <c r="R520" i="321"/>
  <c r="S520" i="321"/>
  <c r="G521" i="321"/>
  <c r="I521" i="321"/>
  <c r="J521" i="321"/>
  <c r="O521" i="321"/>
  <c r="P521" i="321"/>
  <c r="Q521" i="321"/>
  <c r="R521" i="321"/>
  <c r="S521" i="321"/>
  <c r="G522" i="321"/>
  <c r="I522" i="321"/>
  <c r="J522" i="321"/>
  <c r="O522" i="321"/>
  <c r="P522" i="321"/>
  <c r="Q522" i="321"/>
  <c r="R522" i="321"/>
  <c r="S522" i="321"/>
  <c r="F523" i="321"/>
  <c r="G523" i="321"/>
  <c r="I523" i="321"/>
  <c r="J523" i="321"/>
  <c r="O523" i="321"/>
  <c r="P523" i="321"/>
  <c r="Q523" i="321"/>
  <c r="R523" i="321"/>
  <c r="S523" i="321"/>
  <c r="F524" i="321"/>
  <c r="I524" i="321"/>
  <c r="O524" i="321"/>
  <c r="P524" i="321"/>
  <c r="Q524" i="321"/>
  <c r="R524" i="321"/>
  <c r="S524" i="321"/>
  <c r="F525" i="321"/>
  <c r="I525" i="321"/>
  <c r="O525" i="321"/>
  <c r="P525" i="321"/>
  <c r="Q525" i="321"/>
  <c r="R525" i="321"/>
  <c r="S525" i="321"/>
  <c r="F526" i="321"/>
  <c r="G526" i="321"/>
  <c r="I526" i="321"/>
  <c r="O526" i="321"/>
  <c r="P526" i="321"/>
  <c r="Q526" i="321"/>
  <c r="R526" i="321"/>
  <c r="S526" i="321"/>
  <c r="F527" i="321"/>
  <c r="G527" i="321"/>
  <c r="I527" i="321"/>
  <c r="O527" i="321"/>
  <c r="P527" i="321"/>
  <c r="Q527" i="321"/>
  <c r="R527" i="321"/>
  <c r="S527" i="321"/>
  <c r="F528" i="321"/>
  <c r="O528" i="321"/>
  <c r="P528" i="321"/>
  <c r="Q528" i="321"/>
  <c r="R528" i="321"/>
  <c r="S528" i="321"/>
  <c r="G529" i="321"/>
  <c r="I529" i="321"/>
  <c r="J529" i="321"/>
  <c r="O529" i="321"/>
  <c r="P529" i="321"/>
  <c r="Q529" i="321"/>
  <c r="R529" i="321"/>
  <c r="S529" i="321"/>
  <c r="G530" i="321"/>
  <c r="I530" i="321"/>
  <c r="J530" i="321"/>
  <c r="O530" i="321"/>
  <c r="P530" i="321"/>
  <c r="Q530" i="321"/>
  <c r="R530" i="321"/>
  <c r="S530" i="321"/>
  <c r="F531" i="321"/>
  <c r="G531" i="321"/>
  <c r="I531" i="321"/>
  <c r="J531" i="321"/>
  <c r="O531" i="321"/>
  <c r="P531" i="321"/>
  <c r="Q531" i="321"/>
  <c r="R531" i="321"/>
  <c r="S531" i="321"/>
  <c r="G532" i="321"/>
  <c r="I532" i="321"/>
  <c r="J532" i="321"/>
  <c r="O532" i="321"/>
  <c r="P532" i="321"/>
  <c r="Q532" i="321"/>
  <c r="R532" i="321"/>
  <c r="S532" i="321"/>
  <c r="G533" i="321"/>
  <c r="I533" i="321"/>
  <c r="J533" i="321"/>
  <c r="O533" i="321"/>
  <c r="P533" i="321"/>
  <c r="Q533" i="321"/>
  <c r="R533" i="321"/>
  <c r="S533" i="321"/>
  <c r="F534" i="321"/>
  <c r="G534" i="321"/>
  <c r="I534" i="321"/>
  <c r="J534" i="321"/>
  <c r="O534" i="321"/>
  <c r="P534" i="321"/>
  <c r="Q534" i="321"/>
  <c r="R534" i="321"/>
  <c r="S534" i="321"/>
  <c r="G535" i="321"/>
  <c r="I535" i="321"/>
  <c r="J535" i="321"/>
  <c r="O535" i="321"/>
  <c r="P535" i="321"/>
  <c r="Q535" i="321"/>
  <c r="R535" i="321"/>
  <c r="S535" i="321"/>
  <c r="G536" i="321"/>
  <c r="I536" i="321"/>
  <c r="J536" i="321"/>
  <c r="O536" i="321"/>
  <c r="P536" i="321"/>
  <c r="Q536" i="321"/>
  <c r="R536" i="321"/>
  <c r="S536" i="321"/>
  <c r="F537" i="321"/>
  <c r="G537" i="321"/>
  <c r="I537" i="321"/>
  <c r="J537" i="321"/>
  <c r="O537" i="321"/>
  <c r="P537" i="321"/>
  <c r="Q537" i="321"/>
  <c r="R537" i="321"/>
  <c r="S537" i="321"/>
  <c r="G538" i="321"/>
  <c r="I538" i="321"/>
  <c r="J538" i="321"/>
  <c r="O538" i="321"/>
  <c r="P538" i="321"/>
  <c r="Q538" i="321"/>
  <c r="R538" i="321"/>
  <c r="S538" i="321"/>
  <c r="G539" i="321"/>
  <c r="I539" i="321"/>
  <c r="J539" i="321"/>
  <c r="O539" i="321"/>
  <c r="P539" i="321"/>
  <c r="Q539" i="321"/>
  <c r="R539" i="321"/>
  <c r="S539" i="321"/>
  <c r="F540" i="321"/>
  <c r="G540" i="321"/>
  <c r="I540" i="321"/>
  <c r="J540" i="321"/>
  <c r="O540" i="321"/>
  <c r="P540" i="321"/>
  <c r="Q540" i="321"/>
  <c r="R540" i="321"/>
  <c r="S540" i="321"/>
  <c r="G541" i="321"/>
  <c r="I541" i="321"/>
  <c r="J541" i="321"/>
  <c r="O541" i="321"/>
  <c r="P541" i="321"/>
  <c r="Q541" i="321"/>
  <c r="R541" i="321"/>
  <c r="S541" i="321"/>
  <c r="G542" i="321"/>
  <c r="I542" i="321"/>
  <c r="J542" i="321"/>
  <c r="O542" i="321"/>
  <c r="P542" i="321"/>
  <c r="Q542" i="321"/>
  <c r="R542" i="321"/>
  <c r="S542" i="321"/>
  <c r="F543" i="321"/>
  <c r="G543" i="321"/>
  <c r="I543" i="321"/>
  <c r="J543" i="321"/>
  <c r="O543" i="321"/>
  <c r="P543" i="321"/>
  <c r="Q543" i="321"/>
  <c r="R543" i="321"/>
  <c r="S543" i="321"/>
  <c r="G544" i="321"/>
  <c r="I544" i="321"/>
  <c r="J544" i="321"/>
  <c r="O544" i="321"/>
  <c r="P544" i="321"/>
  <c r="Q544" i="321"/>
  <c r="R544" i="321"/>
  <c r="S544" i="321"/>
  <c r="G545" i="321"/>
  <c r="I545" i="321"/>
  <c r="J545" i="321"/>
  <c r="O545" i="321"/>
  <c r="P545" i="321"/>
  <c r="Q545" i="321"/>
  <c r="R545" i="321"/>
  <c r="S545" i="321"/>
  <c r="F546" i="321"/>
  <c r="G546" i="321"/>
  <c r="I546" i="321"/>
  <c r="J546" i="321"/>
  <c r="O546" i="321"/>
  <c r="P546" i="321"/>
  <c r="Q546" i="321"/>
  <c r="R546" i="321"/>
  <c r="S546" i="321"/>
  <c r="G547" i="321"/>
  <c r="I547" i="321"/>
  <c r="J547" i="321"/>
  <c r="O547" i="321"/>
  <c r="P547" i="321"/>
  <c r="Q547" i="321"/>
  <c r="R547" i="321"/>
  <c r="S547" i="321"/>
  <c r="G548" i="321"/>
  <c r="I548" i="321"/>
  <c r="J548" i="321"/>
  <c r="O548" i="321"/>
  <c r="P548" i="321"/>
  <c r="Q548" i="321"/>
  <c r="R548" i="321"/>
  <c r="S548" i="321"/>
  <c r="F549" i="321"/>
  <c r="G549" i="321"/>
  <c r="I549" i="321"/>
  <c r="J549" i="321"/>
  <c r="O549" i="321"/>
  <c r="P549" i="321"/>
  <c r="Q549" i="321"/>
  <c r="R549" i="321"/>
  <c r="S549" i="321"/>
  <c r="G550" i="321"/>
  <c r="I550" i="321"/>
  <c r="J550" i="321"/>
  <c r="O550" i="321"/>
  <c r="P550" i="321"/>
  <c r="Q550" i="321"/>
  <c r="R550" i="321"/>
  <c r="S550" i="321"/>
  <c r="G551" i="321"/>
  <c r="I551" i="321"/>
  <c r="J551" i="321"/>
  <c r="O551" i="321"/>
  <c r="P551" i="321"/>
  <c r="Q551" i="321"/>
  <c r="R551" i="321"/>
  <c r="S551" i="321"/>
  <c r="F552" i="321"/>
  <c r="G552" i="321"/>
  <c r="I552" i="321"/>
  <c r="J552" i="321"/>
  <c r="O552" i="321"/>
  <c r="P552" i="321"/>
  <c r="Q552" i="321"/>
  <c r="R552" i="321"/>
  <c r="S552" i="321"/>
  <c r="F553" i="321"/>
  <c r="I553" i="321"/>
  <c r="O553" i="321"/>
  <c r="P553" i="321"/>
  <c r="Q553" i="321"/>
  <c r="R553" i="321"/>
  <c r="S553" i="321"/>
  <c r="F396" i="321"/>
  <c r="I396" i="321"/>
  <c r="O396" i="321"/>
  <c r="P396" i="321"/>
  <c r="Q396" i="321"/>
  <c r="R396" i="321"/>
  <c r="S396" i="321"/>
  <c r="F397" i="321"/>
  <c r="G397" i="321"/>
  <c r="I397" i="321"/>
  <c r="O397" i="321"/>
  <c r="P397" i="321"/>
  <c r="Q397" i="321"/>
  <c r="R397" i="321"/>
  <c r="S397" i="321"/>
  <c r="G398" i="321"/>
  <c r="I398" i="321"/>
  <c r="O398" i="321"/>
  <c r="P398" i="321"/>
  <c r="Q398" i="321"/>
  <c r="R398" i="321"/>
  <c r="S398" i="321"/>
  <c r="F399" i="321"/>
  <c r="G399" i="321"/>
  <c r="I399" i="321"/>
  <c r="O399" i="321"/>
  <c r="P399" i="321"/>
  <c r="Q399" i="321"/>
  <c r="R399" i="321"/>
  <c r="S399" i="321"/>
  <c r="F400" i="321"/>
  <c r="G400" i="321"/>
  <c r="I400" i="321"/>
  <c r="O400" i="321"/>
  <c r="P400" i="321"/>
  <c r="Q400" i="321"/>
  <c r="R400" i="321"/>
  <c r="S400" i="321"/>
  <c r="F401" i="321"/>
  <c r="G401" i="321"/>
  <c r="I401" i="321"/>
  <c r="O401" i="321"/>
  <c r="P401" i="321"/>
  <c r="Q401" i="321"/>
  <c r="R401" i="321"/>
  <c r="S401" i="321"/>
  <c r="F402" i="321"/>
  <c r="G402" i="321"/>
  <c r="I402" i="321"/>
  <c r="O402" i="321"/>
  <c r="P402" i="321"/>
  <c r="Q402" i="321"/>
  <c r="R402" i="321"/>
  <c r="S402" i="321"/>
  <c r="F403" i="321"/>
  <c r="G403" i="321"/>
  <c r="I403" i="321"/>
  <c r="O403" i="321"/>
  <c r="P403" i="321"/>
  <c r="Q403" i="321"/>
  <c r="R403" i="321"/>
  <c r="S403" i="321"/>
  <c r="F404" i="321"/>
  <c r="G404" i="321"/>
  <c r="I404" i="321"/>
  <c r="O404" i="321"/>
  <c r="P404" i="321"/>
  <c r="Q404" i="321"/>
  <c r="R404" i="321"/>
  <c r="S404" i="321"/>
  <c r="G405" i="321"/>
  <c r="I405" i="321"/>
  <c r="O405" i="321"/>
  <c r="P405" i="321"/>
  <c r="Q405" i="321"/>
  <c r="R405" i="321"/>
  <c r="S405" i="321"/>
  <c r="G406" i="321"/>
  <c r="I406" i="321"/>
  <c r="O406" i="321"/>
  <c r="P406" i="321"/>
  <c r="Q406" i="321"/>
  <c r="R406" i="321"/>
  <c r="S406" i="321"/>
  <c r="G407" i="321"/>
  <c r="I407" i="321"/>
  <c r="O407" i="321"/>
  <c r="P407" i="321"/>
  <c r="Q407" i="321"/>
  <c r="R407" i="321"/>
  <c r="S407" i="321"/>
  <c r="F408" i="321"/>
  <c r="G408" i="321"/>
  <c r="I408" i="321"/>
  <c r="O408" i="321"/>
  <c r="P408" i="321"/>
  <c r="Q408" i="321"/>
  <c r="R408" i="321"/>
  <c r="S408" i="321"/>
  <c r="G409" i="321"/>
  <c r="I409" i="321"/>
  <c r="O409" i="321"/>
  <c r="P409" i="321"/>
  <c r="Q409" i="321"/>
  <c r="R409" i="321"/>
  <c r="S409" i="321"/>
  <c r="G410" i="321"/>
  <c r="I410" i="321"/>
  <c r="O410" i="321"/>
  <c r="P410" i="321"/>
  <c r="Q410" i="321"/>
  <c r="R410" i="321"/>
  <c r="S410" i="321"/>
  <c r="F411" i="321"/>
  <c r="O411" i="321"/>
  <c r="P411" i="321"/>
  <c r="Q411" i="321"/>
  <c r="R411" i="321"/>
  <c r="S411" i="321"/>
  <c r="F412" i="321"/>
  <c r="G412" i="321"/>
  <c r="I412" i="321"/>
  <c r="O412" i="321"/>
  <c r="P412" i="321"/>
  <c r="Q412" i="321"/>
  <c r="R412" i="321"/>
  <c r="S412" i="321"/>
  <c r="F413" i="321"/>
  <c r="G413" i="321"/>
  <c r="I413" i="321"/>
  <c r="O413" i="321"/>
  <c r="P413" i="321"/>
  <c r="Q413" i="321"/>
  <c r="R413" i="321"/>
  <c r="S413" i="321"/>
  <c r="F414" i="321"/>
  <c r="O414" i="321"/>
  <c r="P414" i="321"/>
  <c r="Q414" i="321"/>
  <c r="R414" i="321"/>
  <c r="S414" i="321"/>
  <c r="G415" i="321"/>
  <c r="I415" i="321"/>
  <c r="J415" i="321"/>
  <c r="O415" i="321"/>
  <c r="P415" i="321"/>
  <c r="Q415" i="321"/>
  <c r="R415" i="321"/>
  <c r="S415" i="321"/>
  <c r="G416" i="321"/>
  <c r="I416" i="321"/>
  <c r="J416" i="321"/>
  <c r="O416" i="321"/>
  <c r="P416" i="321"/>
  <c r="Q416" i="321"/>
  <c r="R416" i="321"/>
  <c r="S416" i="321"/>
  <c r="F417" i="321"/>
  <c r="G417" i="321"/>
  <c r="I417" i="321"/>
  <c r="J417" i="321"/>
  <c r="O417" i="321"/>
  <c r="P417" i="321"/>
  <c r="Q417" i="321"/>
  <c r="R417" i="321"/>
  <c r="S417" i="321"/>
  <c r="G418" i="321"/>
  <c r="I418" i="321"/>
  <c r="J418" i="321"/>
  <c r="O418" i="321"/>
  <c r="P418" i="321"/>
  <c r="Q418" i="321"/>
  <c r="R418" i="321"/>
  <c r="S418" i="321"/>
  <c r="G419" i="321"/>
  <c r="I419" i="321"/>
  <c r="J419" i="321"/>
  <c r="O419" i="321"/>
  <c r="P419" i="321"/>
  <c r="Q419" i="321"/>
  <c r="R419" i="321"/>
  <c r="S419" i="321"/>
  <c r="F420" i="321"/>
  <c r="G420" i="321"/>
  <c r="I420" i="321"/>
  <c r="J420" i="321"/>
  <c r="O420" i="321"/>
  <c r="P420" i="321"/>
  <c r="Q420" i="321"/>
  <c r="R420" i="321"/>
  <c r="S420" i="321"/>
  <c r="G421" i="321"/>
  <c r="I421" i="321"/>
  <c r="J421" i="321"/>
  <c r="O421" i="321"/>
  <c r="P421" i="321"/>
  <c r="Q421" i="321"/>
  <c r="R421" i="321"/>
  <c r="S421" i="321"/>
  <c r="G422" i="321"/>
  <c r="I422" i="321"/>
  <c r="J422" i="321"/>
  <c r="O422" i="321"/>
  <c r="P422" i="321"/>
  <c r="Q422" i="321"/>
  <c r="R422" i="321"/>
  <c r="S422" i="321"/>
  <c r="F423" i="321"/>
  <c r="G423" i="321"/>
  <c r="I423" i="321"/>
  <c r="J423" i="321"/>
  <c r="O423" i="321"/>
  <c r="P423" i="321"/>
  <c r="Q423" i="321"/>
  <c r="R423" i="321"/>
  <c r="S423" i="321"/>
  <c r="G424" i="321"/>
  <c r="I424" i="321"/>
  <c r="J424" i="321"/>
  <c r="O424" i="321"/>
  <c r="P424" i="321"/>
  <c r="Q424" i="321"/>
  <c r="R424" i="321"/>
  <c r="S424" i="321"/>
  <c r="G425" i="321"/>
  <c r="I425" i="321"/>
  <c r="J425" i="321"/>
  <c r="O425" i="321"/>
  <c r="P425" i="321"/>
  <c r="Q425" i="321"/>
  <c r="R425" i="321"/>
  <c r="S425" i="321"/>
  <c r="F426" i="321"/>
  <c r="G426" i="321"/>
  <c r="I426" i="321"/>
  <c r="J426" i="321"/>
  <c r="O426" i="321"/>
  <c r="P426" i="321"/>
  <c r="Q426" i="321"/>
  <c r="R426" i="321"/>
  <c r="S426" i="321"/>
  <c r="G427" i="321"/>
  <c r="I427" i="321"/>
  <c r="J427" i="321"/>
  <c r="O427" i="321"/>
  <c r="P427" i="321"/>
  <c r="Q427" i="321"/>
  <c r="R427" i="321"/>
  <c r="S427" i="321"/>
  <c r="G428" i="321"/>
  <c r="I428" i="321"/>
  <c r="J428" i="321"/>
  <c r="O428" i="321"/>
  <c r="P428" i="321"/>
  <c r="Q428" i="321"/>
  <c r="R428" i="321"/>
  <c r="S428" i="321"/>
  <c r="F429" i="321"/>
  <c r="G429" i="321"/>
  <c r="I429" i="321"/>
  <c r="J429" i="321"/>
  <c r="O429" i="321"/>
  <c r="P429" i="321"/>
  <c r="Q429" i="321"/>
  <c r="R429" i="321"/>
  <c r="S429" i="321"/>
  <c r="F430" i="321"/>
  <c r="I430" i="321"/>
  <c r="O430" i="321"/>
  <c r="P430" i="321"/>
  <c r="Q430" i="321"/>
  <c r="R430" i="321"/>
  <c r="S430" i="321"/>
  <c r="G431" i="321"/>
  <c r="I431" i="321"/>
  <c r="J431" i="321"/>
  <c r="O431" i="321"/>
  <c r="P431" i="321"/>
  <c r="Q431" i="321"/>
  <c r="R431" i="321"/>
  <c r="S431" i="321"/>
  <c r="G432" i="321"/>
  <c r="I432" i="321"/>
  <c r="J432" i="321"/>
  <c r="O432" i="321"/>
  <c r="P432" i="321"/>
  <c r="Q432" i="321"/>
  <c r="R432" i="321"/>
  <c r="S432" i="321"/>
  <c r="F433" i="321"/>
  <c r="G433" i="321"/>
  <c r="I433" i="321"/>
  <c r="J433" i="321"/>
  <c r="O433" i="321"/>
  <c r="P433" i="321"/>
  <c r="Q433" i="321"/>
  <c r="R433" i="321"/>
  <c r="S433" i="321"/>
  <c r="G434" i="321"/>
  <c r="I434" i="321"/>
  <c r="J434" i="321"/>
  <c r="O434" i="321"/>
  <c r="P434" i="321"/>
  <c r="Q434" i="321"/>
  <c r="R434" i="321"/>
  <c r="S434" i="321"/>
  <c r="G435" i="321"/>
  <c r="I435" i="321"/>
  <c r="J435" i="321"/>
  <c r="O435" i="321"/>
  <c r="P435" i="321"/>
  <c r="Q435" i="321"/>
  <c r="R435" i="321"/>
  <c r="S435" i="321"/>
  <c r="F436" i="321"/>
  <c r="G436" i="321"/>
  <c r="I436" i="321"/>
  <c r="J436" i="321"/>
  <c r="O436" i="321"/>
  <c r="P436" i="321"/>
  <c r="Q436" i="321"/>
  <c r="R436" i="321"/>
  <c r="S436" i="321"/>
  <c r="F437" i="321"/>
  <c r="I437" i="321"/>
  <c r="O437" i="321"/>
  <c r="P437" i="321"/>
  <c r="Q437" i="321"/>
  <c r="R437" i="321"/>
  <c r="S437" i="321"/>
  <c r="G438" i="321"/>
  <c r="I438" i="321"/>
  <c r="J438" i="321"/>
  <c r="O438" i="321"/>
  <c r="P438" i="321"/>
  <c r="Q438" i="321"/>
  <c r="R438" i="321"/>
  <c r="S438" i="321"/>
  <c r="G439" i="321"/>
  <c r="I439" i="321"/>
  <c r="J439" i="321"/>
  <c r="O439" i="321"/>
  <c r="P439" i="321"/>
  <c r="Q439" i="321"/>
  <c r="R439" i="321"/>
  <c r="S439" i="321"/>
  <c r="F440" i="321"/>
  <c r="G440" i="321"/>
  <c r="I440" i="321"/>
  <c r="J440" i="321"/>
  <c r="O440" i="321"/>
  <c r="P440" i="321"/>
  <c r="Q440" i="321"/>
  <c r="R440" i="321"/>
  <c r="S440" i="321"/>
  <c r="G441" i="321"/>
  <c r="I441" i="321"/>
  <c r="J441" i="321"/>
  <c r="O441" i="321"/>
  <c r="P441" i="321"/>
  <c r="Q441" i="321"/>
  <c r="R441" i="321"/>
  <c r="S441" i="321"/>
  <c r="G442" i="321"/>
  <c r="I442" i="321"/>
  <c r="J442" i="321"/>
  <c r="O442" i="321"/>
  <c r="P442" i="321"/>
  <c r="Q442" i="321"/>
  <c r="R442" i="321"/>
  <c r="S442" i="321"/>
  <c r="F443" i="321"/>
  <c r="G443" i="321"/>
  <c r="I443" i="321"/>
  <c r="J443" i="321"/>
  <c r="O443" i="321"/>
  <c r="P443" i="321"/>
  <c r="Q443" i="321"/>
  <c r="R443" i="321"/>
  <c r="S443" i="321"/>
  <c r="G444" i="321"/>
  <c r="I444" i="321"/>
  <c r="J444" i="321"/>
  <c r="O444" i="321"/>
  <c r="P444" i="321"/>
  <c r="Q444" i="321"/>
  <c r="R444" i="321"/>
  <c r="S444" i="321"/>
  <c r="G445" i="321"/>
  <c r="I445" i="321"/>
  <c r="J445" i="321"/>
  <c r="O445" i="321"/>
  <c r="P445" i="321"/>
  <c r="Q445" i="321"/>
  <c r="R445" i="321"/>
  <c r="S445" i="321"/>
  <c r="F446" i="321"/>
  <c r="G446" i="321"/>
  <c r="I446" i="321"/>
  <c r="J446" i="321"/>
  <c r="O446" i="321"/>
  <c r="P446" i="321"/>
  <c r="Q446" i="321"/>
  <c r="R446" i="321"/>
  <c r="S446" i="321"/>
  <c r="F447" i="321"/>
  <c r="I447" i="321"/>
  <c r="O447" i="321"/>
  <c r="P447" i="321"/>
  <c r="Q447" i="321"/>
  <c r="R447" i="321"/>
  <c r="S447" i="321"/>
  <c r="F448" i="321"/>
  <c r="I448" i="321"/>
  <c r="O448" i="321"/>
  <c r="P448" i="321"/>
  <c r="Q448" i="321"/>
  <c r="R448" i="321"/>
  <c r="S448" i="321"/>
  <c r="F449" i="321"/>
  <c r="O449" i="321"/>
  <c r="P449" i="321"/>
  <c r="Q449" i="321"/>
  <c r="R449" i="321"/>
  <c r="S449" i="321"/>
  <c r="F450" i="321"/>
  <c r="G450" i="321"/>
  <c r="I450" i="321"/>
  <c r="O450" i="321"/>
  <c r="P450" i="321"/>
  <c r="Q450" i="321"/>
  <c r="R450" i="321"/>
  <c r="S450" i="321"/>
  <c r="F451" i="321"/>
  <c r="G451" i="321"/>
  <c r="I451" i="321"/>
  <c r="O451" i="321"/>
  <c r="P451" i="321"/>
  <c r="Q451" i="321"/>
  <c r="R451" i="321"/>
  <c r="S451" i="321"/>
  <c r="G452" i="321"/>
  <c r="I452" i="321"/>
  <c r="O452" i="321"/>
  <c r="P452" i="321"/>
  <c r="Q452" i="321"/>
  <c r="R452" i="321"/>
  <c r="S452" i="321"/>
  <c r="G453" i="321"/>
  <c r="I453" i="321"/>
  <c r="O453" i="321"/>
  <c r="P453" i="321"/>
  <c r="Q453" i="321"/>
  <c r="R453" i="321"/>
  <c r="S453" i="321"/>
  <c r="F454" i="321"/>
  <c r="G454" i="321"/>
  <c r="I454" i="321"/>
  <c r="O454" i="321"/>
  <c r="P454" i="321"/>
  <c r="Q454" i="321"/>
  <c r="R454" i="321"/>
  <c r="S454" i="321"/>
  <c r="G455" i="321"/>
  <c r="I455" i="321"/>
  <c r="J455" i="321"/>
  <c r="O455" i="321"/>
  <c r="P455" i="321"/>
  <c r="Q455" i="321"/>
  <c r="R455" i="321"/>
  <c r="S455" i="321"/>
  <c r="G456" i="321"/>
  <c r="I456" i="321"/>
  <c r="J456" i="321"/>
  <c r="O456" i="321"/>
  <c r="P456" i="321"/>
  <c r="Q456" i="321"/>
  <c r="R456" i="321"/>
  <c r="S456" i="321"/>
  <c r="F457" i="321"/>
  <c r="G457" i="321"/>
  <c r="I457" i="321"/>
  <c r="J457" i="321"/>
  <c r="O457" i="321"/>
  <c r="P457" i="321"/>
  <c r="Q457" i="321"/>
  <c r="R457" i="321"/>
  <c r="S457" i="321"/>
  <c r="G458" i="321"/>
  <c r="I458" i="321"/>
  <c r="J458" i="321"/>
  <c r="O458" i="321"/>
  <c r="P458" i="321"/>
  <c r="Q458" i="321"/>
  <c r="R458" i="321"/>
  <c r="S458" i="321"/>
  <c r="G459" i="321"/>
  <c r="I459" i="321"/>
  <c r="J459" i="321"/>
  <c r="O459" i="321"/>
  <c r="P459" i="321"/>
  <c r="Q459" i="321"/>
  <c r="R459" i="321"/>
  <c r="S459" i="321"/>
  <c r="F460" i="321"/>
  <c r="G460" i="321"/>
  <c r="I460" i="321"/>
  <c r="J460" i="321"/>
  <c r="O460" i="321"/>
  <c r="P460" i="321"/>
  <c r="Q460" i="321"/>
  <c r="R460" i="321"/>
  <c r="S460" i="321"/>
  <c r="G461" i="321"/>
  <c r="I461" i="321"/>
  <c r="O461" i="321"/>
  <c r="P461" i="321"/>
  <c r="Q461" i="321"/>
  <c r="R461" i="321"/>
  <c r="S461" i="321"/>
  <c r="G462" i="321"/>
  <c r="I462" i="321"/>
  <c r="O462" i="321"/>
  <c r="P462" i="321"/>
  <c r="Q462" i="321"/>
  <c r="R462" i="321"/>
  <c r="S462" i="321"/>
  <c r="F463" i="321"/>
  <c r="G463" i="321"/>
  <c r="I463" i="321"/>
  <c r="O463" i="321"/>
  <c r="P463" i="321"/>
  <c r="Q463" i="321"/>
  <c r="R463" i="321"/>
  <c r="S463" i="321"/>
  <c r="G464" i="321"/>
  <c r="I464" i="321"/>
  <c r="O464" i="321"/>
  <c r="P464" i="321"/>
  <c r="Q464" i="321"/>
  <c r="R464" i="321"/>
  <c r="S464" i="321"/>
  <c r="G465" i="321"/>
  <c r="I465" i="321"/>
  <c r="O465" i="321"/>
  <c r="P465" i="321"/>
  <c r="Q465" i="321"/>
  <c r="R465" i="321"/>
  <c r="S465" i="321"/>
  <c r="F466" i="321"/>
  <c r="G466" i="321"/>
  <c r="I466" i="321"/>
  <c r="O466" i="321"/>
  <c r="P466" i="321"/>
  <c r="Q466" i="321"/>
  <c r="R466" i="321"/>
  <c r="S466" i="321"/>
  <c r="G467" i="321"/>
  <c r="I467" i="321"/>
  <c r="O467" i="321"/>
  <c r="P467" i="321"/>
  <c r="Q467" i="321"/>
  <c r="R467" i="321"/>
  <c r="S467" i="321"/>
  <c r="G468" i="321"/>
  <c r="I468" i="321"/>
  <c r="O468" i="321"/>
  <c r="P468" i="321"/>
  <c r="Q468" i="321"/>
  <c r="R468" i="321"/>
  <c r="S468" i="321"/>
  <c r="F469" i="321"/>
  <c r="G469" i="321"/>
  <c r="I469" i="321"/>
  <c r="O469" i="321"/>
  <c r="P469" i="321"/>
  <c r="Q469" i="321"/>
  <c r="R469" i="321"/>
  <c r="S469" i="321"/>
  <c r="G470" i="321"/>
  <c r="I470" i="321"/>
  <c r="O470" i="321"/>
  <c r="P470" i="321"/>
  <c r="Q470" i="321"/>
  <c r="R470" i="321"/>
  <c r="S470" i="321"/>
  <c r="G471" i="321"/>
  <c r="I471" i="321"/>
  <c r="O471" i="321"/>
  <c r="P471" i="321"/>
  <c r="Q471" i="321"/>
  <c r="R471" i="321"/>
  <c r="S471" i="321"/>
  <c r="F472" i="321"/>
  <c r="G472" i="321"/>
  <c r="I472" i="321"/>
  <c r="O472" i="321"/>
  <c r="P472" i="321"/>
  <c r="Q472" i="321"/>
  <c r="R472" i="321"/>
  <c r="S472" i="321"/>
  <c r="F473" i="321"/>
  <c r="I473" i="321"/>
  <c r="O473" i="321"/>
  <c r="P473" i="321"/>
  <c r="Q473" i="321"/>
  <c r="R473" i="321"/>
  <c r="S473" i="321"/>
  <c r="F474" i="321"/>
  <c r="I474" i="321"/>
  <c r="O474" i="321"/>
  <c r="P474" i="321"/>
  <c r="Q474" i="321"/>
  <c r="R474" i="321"/>
  <c r="S474" i="321"/>
  <c r="O317" i="321"/>
  <c r="P317" i="321"/>
  <c r="Q317" i="321"/>
  <c r="R317" i="321"/>
  <c r="S317" i="321"/>
  <c r="F318" i="321"/>
  <c r="G318" i="321"/>
  <c r="I318" i="321"/>
  <c r="O318" i="321"/>
  <c r="P318" i="321"/>
  <c r="Q318" i="321"/>
  <c r="R318" i="321"/>
  <c r="S318" i="321"/>
  <c r="I319" i="321"/>
  <c r="O319" i="321"/>
  <c r="P319" i="321"/>
  <c r="Q319" i="321"/>
  <c r="R319" i="321"/>
  <c r="S319" i="321"/>
  <c r="I320" i="321"/>
  <c r="O320" i="321"/>
  <c r="P320" i="321"/>
  <c r="Q320" i="321"/>
  <c r="R320" i="321"/>
  <c r="S320" i="321"/>
  <c r="I321" i="321"/>
  <c r="O321" i="321"/>
  <c r="P321" i="321"/>
  <c r="Q321" i="321"/>
  <c r="R321" i="321"/>
  <c r="S321" i="321"/>
  <c r="G322" i="321"/>
  <c r="I322" i="321"/>
  <c r="O322" i="321"/>
  <c r="P322" i="321"/>
  <c r="Q322" i="321"/>
  <c r="R322" i="321"/>
  <c r="S322" i="321"/>
  <c r="I323" i="321"/>
  <c r="O323" i="321"/>
  <c r="P323" i="321"/>
  <c r="Q323" i="321"/>
  <c r="R323" i="321"/>
  <c r="S323" i="321"/>
  <c r="I324" i="321"/>
  <c r="O324" i="321"/>
  <c r="P324" i="321"/>
  <c r="Q324" i="321"/>
  <c r="R324" i="321"/>
  <c r="S324" i="321"/>
  <c r="G325" i="321"/>
  <c r="I325" i="321"/>
  <c r="O325" i="321"/>
  <c r="P325" i="321"/>
  <c r="Q325" i="321"/>
  <c r="R325" i="321"/>
  <c r="S325" i="321"/>
  <c r="I326" i="321"/>
  <c r="O326" i="321"/>
  <c r="P326" i="321"/>
  <c r="Q326" i="321"/>
  <c r="R326" i="321"/>
  <c r="S326" i="321"/>
  <c r="F327" i="321"/>
  <c r="G327" i="321"/>
  <c r="I327" i="321"/>
  <c r="O327" i="321"/>
  <c r="P327" i="321"/>
  <c r="Q327" i="321"/>
  <c r="R327" i="321"/>
  <c r="S327" i="321"/>
  <c r="G328" i="321"/>
  <c r="I328" i="321"/>
  <c r="J328" i="321"/>
  <c r="O328" i="321"/>
  <c r="P328" i="321"/>
  <c r="Q328" i="321"/>
  <c r="R328" i="321"/>
  <c r="S328" i="321"/>
  <c r="G329" i="321"/>
  <c r="I329" i="321"/>
  <c r="J329" i="321"/>
  <c r="O329" i="321"/>
  <c r="P329" i="321"/>
  <c r="Q329" i="321"/>
  <c r="R329" i="321"/>
  <c r="S329" i="321"/>
  <c r="F330" i="321"/>
  <c r="G330" i="321"/>
  <c r="I330" i="321"/>
  <c r="O330" i="321"/>
  <c r="P330" i="321"/>
  <c r="Q330" i="321"/>
  <c r="R330" i="321"/>
  <c r="S330" i="321"/>
  <c r="G331" i="321"/>
  <c r="I331" i="321"/>
  <c r="O331" i="321"/>
  <c r="P331" i="321"/>
  <c r="Q331" i="321"/>
  <c r="R331" i="321"/>
  <c r="S331" i="321"/>
  <c r="G332" i="321"/>
  <c r="I332" i="321"/>
  <c r="O332" i="321"/>
  <c r="P332" i="321"/>
  <c r="Q332" i="321"/>
  <c r="R332" i="321"/>
  <c r="S332" i="321"/>
  <c r="I333" i="321"/>
  <c r="O333" i="321"/>
  <c r="P333" i="321"/>
  <c r="Q333" i="321"/>
  <c r="R333" i="321"/>
  <c r="S333" i="321"/>
  <c r="G334" i="321"/>
  <c r="I334" i="321"/>
  <c r="O334" i="321"/>
  <c r="P334" i="321"/>
  <c r="Q334" i="321"/>
  <c r="R334" i="321"/>
  <c r="S334" i="321"/>
  <c r="G335" i="321"/>
  <c r="I335" i="321"/>
  <c r="O335" i="321"/>
  <c r="P335" i="321"/>
  <c r="Q335" i="321"/>
  <c r="R335" i="321"/>
  <c r="S335" i="321"/>
  <c r="F336" i="321"/>
  <c r="G336" i="321"/>
  <c r="I336" i="321"/>
  <c r="O336" i="321"/>
  <c r="P336" i="321"/>
  <c r="Q336" i="321"/>
  <c r="R336" i="321"/>
  <c r="S336" i="321"/>
  <c r="I337" i="321"/>
  <c r="O337" i="321"/>
  <c r="P337" i="321"/>
  <c r="Q337" i="321"/>
  <c r="R337" i="321"/>
  <c r="S337" i="321"/>
  <c r="I338" i="321"/>
  <c r="O338" i="321"/>
  <c r="P338" i="321"/>
  <c r="Q338" i="321"/>
  <c r="R338" i="321"/>
  <c r="S338" i="321"/>
  <c r="F339" i="321"/>
  <c r="G339" i="321"/>
  <c r="I339" i="321"/>
  <c r="O339" i="321"/>
  <c r="P339" i="321"/>
  <c r="Q339" i="321"/>
  <c r="R339" i="321"/>
  <c r="S339" i="321"/>
  <c r="G340" i="321"/>
  <c r="I340" i="321"/>
  <c r="O340" i="321"/>
  <c r="P340" i="321"/>
  <c r="Q340" i="321"/>
  <c r="R340" i="321"/>
  <c r="S340" i="321"/>
  <c r="G341" i="321"/>
  <c r="I341" i="321"/>
  <c r="O341" i="321"/>
  <c r="P341" i="321"/>
  <c r="Q341" i="321"/>
  <c r="R341" i="321"/>
  <c r="S341" i="321"/>
  <c r="I342" i="321"/>
  <c r="O342" i="321"/>
  <c r="P342" i="321"/>
  <c r="Q342" i="321"/>
  <c r="R342" i="321"/>
  <c r="S342" i="321"/>
  <c r="I343" i="321"/>
  <c r="O343" i="321"/>
  <c r="P343" i="321"/>
  <c r="Q343" i="321"/>
  <c r="R343" i="321"/>
  <c r="S343" i="321"/>
  <c r="I344" i="321"/>
  <c r="O344" i="321"/>
  <c r="P344" i="321"/>
  <c r="Q344" i="321"/>
  <c r="R344" i="321"/>
  <c r="S344" i="321"/>
  <c r="I345" i="321"/>
  <c r="O345" i="321"/>
  <c r="P345" i="321"/>
  <c r="Q345" i="321"/>
  <c r="R345" i="321"/>
  <c r="S345" i="321"/>
  <c r="G346" i="321"/>
  <c r="I346" i="321"/>
  <c r="J346" i="321"/>
  <c r="O346" i="321"/>
  <c r="P346" i="321"/>
  <c r="Q346" i="321"/>
  <c r="R346" i="321"/>
  <c r="S346" i="321"/>
  <c r="G347" i="321"/>
  <c r="I347" i="321"/>
  <c r="J347" i="321"/>
  <c r="O347" i="321"/>
  <c r="P347" i="321"/>
  <c r="Q347" i="321"/>
  <c r="R347" i="321"/>
  <c r="S347" i="321"/>
  <c r="F348" i="321"/>
  <c r="G348" i="321"/>
  <c r="I348" i="321"/>
  <c r="J348" i="321"/>
  <c r="O348" i="321"/>
  <c r="P348" i="321"/>
  <c r="Q348" i="321"/>
  <c r="R348" i="321"/>
  <c r="S348" i="321"/>
  <c r="I349" i="321"/>
  <c r="O349" i="321"/>
  <c r="P349" i="321"/>
  <c r="Q349" i="321"/>
  <c r="R349" i="321"/>
  <c r="S349" i="321"/>
  <c r="I350" i="321"/>
  <c r="O350" i="321"/>
  <c r="P350" i="321"/>
  <c r="Q350" i="321"/>
  <c r="R350" i="321"/>
  <c r="S350" i="321"/>
  <c r="G351" i="321"/>
  <c r="I351" i="321"/>
  <c r="O351" i="321"/>
  <c r="P351" i="321"/>
  <c r="Q351" i="321"/>
  <c r="R351" i="321"/>
  <c r="S351" i="321"/>
  <c r="G352" i="321"/>
  <c r="I352" i="321"/>
  <c r="O352" i="321"/>
  <c r="P352" i="321"/>
  <c r="Q352" i="321"/>
  <c r="R352" i="321"/>
  <c r="S352" i="321"/>
  <c r="F353" i="321"/>
  <c r="G353" i="321"/>
  <c r="I353" i="321"/>
  <c r="O353" i="321"/>
  <c r="P353" i="321"/>
  <c r="Q353" i="321"/>
  <c r="R353" i="321"/>
  <c r="S353" i="321"/>
  <c r="F354" i="321"/>
  <c r="G354" i="321"/>
  <c r="I354" i="321"/>
  <c r="O354" i="321"/>
  <c r="P354" i="321"/>
  <c r="Q354" i="321"/>
  <c r="R354" i="321"/>
  <c r="S354" i="321"/>
  <c r="G355" i="321"/>
  <c r="I355" i="321"/>
  <c r="O355" i="321"/>
  <c r="P355" i="321"/>
  <c r="Q355" i="321"/>
  <c r="R355" i="321"/>
  <c r="S355" i="321"/>
  <c r="G356" i="321"/>
  <c r="I356" i="321"/>
  <c r="O356" i="321"/>
  <c r="P356" i="321"/>
  <c r="Q356" i="321"/>
  <c r="R356" i="321"/>
  <c r="S356" i="321"/>
  <c r="F357" i="321"/>
  <c r="G357" i="321"/>
  <c r="I357" i="321"/>
  <c r="O357" i="321"/>
  <c r="P357" i="321"/>
  <c r="Q357" i="321"/>
  <c r="R357" i="321"/>
  <c r="S357" i="321"/>
  <c r="F358" i="321"/>
  <c r="G358" i="321"/>
  <c r="I358" i="321"/>
  <c r="O358" i="321"/>
  <c r="P358" i="321"/>
  <c r="Q358" i="321"/>
  <c r="R358" i="321"/>
  <c r="S358" i="321"/>
  <c r="G359" i="321"/>
  <c r="I359" i="321"/>
  <c r="O359" i="321"/>
  <c r="P359" i="321"/>
  <c r="Q359" i="321"/>
  <c r="R359" i="321"/>
  <c r="S359" i="321"/>
  <c r="G360" i="321"/>
  <c r="I360" i="321"/>
  <c r="O360" i="321"/>
  <c r="P360" i="321"/>
  <c r="Q360" i="321"/>
  <c r="R360" i="321"/>
  <c r="S360" i="321"/>
  <c r="I361" i="321"/>
  <c r="O361" i="321"/>
  <c r="P361" i="321"/>
  <c r="Q361" i="321"/>
  <c r="R361" i="321"/>
  <c r="S361" i="321"/>
  <c r="G362" i="321"/>
  <c r="I362" i="321"/>
  <c r="O362" i="321"/>
  <c r="P362" i="321"/>
  <c r="Q362" i="321"/>
  <c r="R362" i="321"/>
  <c r="S362" i="321"/>
  <c r="G363" i="321"/>
  <c r="I363" i="321"/>
  <c r="O363" i="321"/>
  <c r="P363" i="321"/>
  <c r="Q363" i="321"/>
  <c r="R363" i="321"/>
  <c r="S363" i="321"/>
  <c r="I364" i="321"/>
  <c r="O364" i="321"/>
  <c r="P364" i="321"/>
  <c r="Q364" i="321"/>
  <c r="R364" i="321"/>
  <c r="S364" i="321"/>
  <c r="G365" i="321"/>
  <c r="I365" i="321"/>
  <c r="O365" i="321"/>
  <c r="P365" i="321"/>
  <c r="Q365" i="321"/>
  <c r="R365" i="321"/>
  <c r="S365" i="321"/>
  <c r="G366" i="321"/>
  <c r="I366" i="321"/>
  <c r="O366" i="321"/>
  <c r="P366" i="321"/>
  <c r="Q366" i="321"/>
  <c r="R366" i="321"/>
  <c r="S366" i="321"/>
  <c r="F367" i="321"/>
  <c r="G367" i="321"/>
  <c r="I367" i="321"/>
  <c r="O367" i="321"/>
  <c r="P367" i="321"/>
  <c r="Q367" i="321"/>
  <c r="R367" i="321"/>
  <c r="S367" i="321"/>
  <c r="F368" i="321"/>
  <c r="G368" i="321"/>
  <c r="I368" i="321"/>
  <c r="O368" i="321"/>
  <c r="P368" i="321"/>
  <c r="Q368" i="321"/>
  <c r="R368" i="321"/>
  <c r="S368" i="321"/>
  <c r="I369" i="321"/>
  <c r="O369" i="321"/>
  <c r="P369" i="321"/>
  <c r="Q369" i="321"/>
  <c r="R369" i="321"/>
  <c r="S369" i="321"/>
  <c r="G370" i="321"/>
  <c r="I370" i="321"/>
  <c r="O370" i="321"/>
  <c r="P370" i="321"/>
  <c r="Q370" i="321"/>
  <c r="R370" i="321"/>
  <c r="S370" i="321"/>
  <c r="F371" i="321"/>
  <c r="G371" i="321"/>
  <c r="I371" i="321"/>
  <c r="O371" i="321"/>
  <c r="P371" i="321"/>
  <c r="Q371" i="321"/>
  <c r="R371" i="321"/>
  <c r="S371" i="321"/>
  <c r="I372" i="321"/>
  <c r="O372" i="321"/>
  <c r="P372" i="321"/>
  <c r="Q372" i="321"/>
  <c r="R372" i="321"/>
  <c r="S372" i="321"/>
  <c r="I373" i="321"/>
  <c r="O373" i="321"/>
  <c r="P373" i="321"/>
  <c r="Q373" i="321"/>
  <c r="R373" i="321"/>
  <c r="S373" i="321"/>
  <c r="F374" i="321"/>
  <c r="G374" i="321"/>
  <c r="I374" i="321"/>
  <c r="O374" i="321"/>
  <c r="P374" i="321"/>
  <c r="Q374" i="321"/>
  <c r="R374" i="321"/>
  <c r="S374" i="321"/>
  <c r="G375" i="321"/>
  <c r="I375" i="321"/>
  <c r="O375" i="321"/>
  <c r="P375" i="321"/>
  <c r="Q375" i="321"/>
  <c r="R375" i="321"/>
  <c r="S375" i="321"/>
  <c r="G376" i="321"/>
  <c r="I376" i="321"/>
  <c r="O376" i="321"/>
  <c r="P376" i="321"/>
  <c r="Q376" i="321"/>
  <c r="R376" i="321"/>
  <c r="S376" i="321"/>
  <c r="I377" i="321"/>
  <c r="O377" i="321"/>
  <c r="P377" i="321"/>
  <c r="Q377" i="321"/>
  <c r="R377" i="321"/>
  <c r="S377" i="321"/>
  <c r="I378" i="321"/>
  <c r="O378" i="321"/>
  <c r="P378" i="321"/>
  <c r="Q378" i="321"/>
  <c r="R378" i="321"/>
  <c r="S378" i="321"/>
  <c r="I379" i="321"/>
  <c r="O379" i="321"/>
  <c r="P379" i="321"/>
  <c r="Q379" i="321"/>
  <c r="R379" i="321"/>
  <c r="S379" i="321"/>
  <c r="I380" i="321"/>
  <c r="O380" i="321"/>
  <c r="P380" i="321"/>
  <c r="Q380" i="321"/>
  <c r="R380" i="321"/>
  <c r="S380" i="321"/>
  <c r="G381" i="321"/>
  <c r="I381" i="321"/>
  <c r="J381" i="321"/>
  <c r="O381" i="321"/>
  <c r="P381" i="321"/>
  <c r="Q381" i="321"/>
  <c r="R381" i="321"/>
  <c r="S381" i="321"/>
  <c r="F382" i="321"/>
  <c r="G382" i="321"/>
  <c r="I382" i="321"/>
  <c r="O382" i="321"/>
  <c r="P382" i="321"/>
  <c r="Q382" i="321"/>
  <c r="R382" i="321"/>
  <c r="S382" i="321"/>
  <c r="I383" i="321"/>
  <c r="O383" i="321"/>
  <c r="P383" i="321"/>
  <c r="Q383" i="321"/>
  <c r="R383" i="321"/>
  <c r="S383" i="321"/>
  <c r="I384" i="321"/>
  <c r="O384" i="321"/>
  <c r="P384" i="321"/>
  <c r="Q384" i="321"/>
  <c r="R384" i="321"/>
  <c r="S384" i="321"/>
  <c r="G385" i="321"/>
  <c r="I385" i="321"/>
  <c r="J385" i="321"/>
  <c r="O385" i="321"/>
  <c r="P385" i="321"/>
  <c r="Q385" i="321"/>
  <c r="R385" i="321"/>
  <c r="S385" i="321"/>
  <c r="G386" i="321"/>
  <c r="I386" i="321"/>
  <c r="J386" i="321"/>
  <c r="O386" i="321"/>
  <c r="P386" i="321"/>
  <c r="Q386" i="321"/>
  <c r="R386" i="321"/>
  <c r="S386" i="321"/>
  <c r="O387" i="321"/>
  <c r="P387" i="321"/>
  <c r="Q387" i="321"/>
  <c r="R387" i="321"/>
  <c r="S387" i="321"/>
  <c r="O388" i="321"/>
  <c r="P388" i="321"/>
  <c r="Q388" i="321"/>
  <c r="R388" i="321"/>
  <c r="S388" i="321"/>
  <c r="G389" i="321"/>
  <c r="I389" i="321"/>
  <c r="O389" i="321"/>
  <c r="P389" i="321"/>
  <c r="Q389" i="321"/>
  <c r="R389" i="321"/>
  <c r="S389" i="321"/>
  <c r="G390" i="321"/>
  <c r="I390" i="321"/>
  <c r="O390" i="321"/>
  <c r="P390" i="321"/>
  <c r="Q390" i="321"/>
  <c r="R390" i="321"/>
  <c r="S390" i="321"/>
  <c r="I391" i="321"/>
  <c r="O391" i="321"/>
  <c r="P391" i="321"/>
  <c r="Q391" i="321"/>
  <c r="R391" i="321"/>
  <c r="S391" i="321"/>
  <c r="O392" i="321"/>
  <c r="P392" i="321"/>
  <c r="Q392" i="321"/>
  <c r="R392" i="321"/>
  <c r="S392" i="321"/>
  <c r="O393" i="321"/>
  <c r="P393" i="321"/>
  <c r="Q393" i="321"/>
  <c r="R393" i="321"/>
  <c r="S393" i="321"/>
  <c r="I394" i="321"/>
  <c r="O394" i="321"/>
  <c r="P394" i="321"/>
  <c r="Q394" i="321"/>
  <c r="R394" i="321"/>
  <c r="S394" i="321"/>
  <c r="O395" i="321"/>
  <c r="P395" i="321"/>
  <c r="Q395" i="321"/>
  <c r="R395" i="321"/>
  <c r="S395" i="321"/>
  <c r="G238" i="321"/>
  <c r="I238" i="321"/>
  <c r="J238" i="321"/>
  <c r="O238" i="321"/>
  <c r="P238" i="321"/>
  <c r="Q238" i="321"/>
  <c r="R238" i="321"/>
  <c r="S238" i="321"/>
  <c r="I239" i="321"/>
  <c r="O239" i="321"/>
  <c r="P239" i="321"/>
  <c r="Q239" i="321"/>
  <c r="R239" i="321"/>
  <c r="S239" i="321"/>
  <c r="I240" i="321"/>
  <c r="O240" i="321"/>
  <c r="P240" i="321"/>
  <c r="Q240" i="321"/>
  <c r="R240" i="321"/>
  <c r="S240" i="321"/>
  <c r="G241" i="321"/>
  <c r="I241" i="321"/>
  <c r="J241" i="321"/>
  <c r="O241" i="321"/>
  <c r="P241" i="321"/>
  <c r="Q241" i="321"/>
  <c r="R241" i="321"/>
  <c r="S241" i="321"/>
  <c r="I242" i="321"/>
  <c r="O242" i="321"/>
  <c r="P242" i="321"/>
  <c r="Q242" i="321"/>
  <c r="R242" i="321"/>
  <c r="S242" i="321"/>
  <c r="I243" i="321"/>
  <c r="O243" i="321"/>
  <c r="P243" i="321"/>
  <c r="Q243" i="321"/>
  <c r="R243" i="321"/>
  <c r="S243" i="321"/>
  <c r="I244" i="321"/>
  <c r="O244" i="321"/>
  <c r="P244" i="321"/>
  <c r="Q244" i="321"/>
  <c r="R244" i="321"/>
  <c r="S244" i="321"/>
  <c r="G245" i="321"/>
  <c r="I245" i="321"/>
  <c r="J245" i="321"/>
  <c r="O245" i="321"/>
  <c r="P245" i="321"/>
  <c r="Q245" i="321"/>
  <c r="R245" i="321"/>
  <c r="S245" i="321"/>
  <c r="F246" i="321"/>
  <c r="G246" i="321"/>
  <c r="I246" i="321"/>
  <c r="O246" i="321"/>
  <c r="P246" i="321"/>
  <c r="Q246" i="321"/>
  <c r="R246" i="321"/>
  <c r="S246" i="321"/>
  <c r="I247" i="321"/>
  <c r="O247" i="321"/>
  <c r="P247" i="321"/>
  <c r="Q247" i="321"/>
  <c r="R247" i="321"/>
  <c r="S247" i="321"/>
  <c r="I248" i="321"/>
  <c r="O248" i="321"/>
  <c r="P248" i="321"/>
  <c r="Q248" i="321"/>
  <c r="R248" i="321"/>
  <c r="S248" i="321"/>
  <c r="G249" i="321"/>
  <c r="I249" i="321"/>
  <c r="J249" i="321"/>
  <c r="O249" i="321"/>
  <c r="P249" i="321"/>
  <c r="Q249" i="321"/>
  <c r="R249" i="321"/>
  <c r="S249" i="321"/>
  <c r="G250" i="321"/>
  <c r="I250" i="321"/>
  <c r="J250" i="321"/>
  <c r="O250" i="321"/>
  <c r="P250" i="321"/>
  <c r="Q250" i="321"/>
  <c r="R250" i="321"/>
  <c r="S250" i="321"/>
  <c r="F251" i="321"/>
  <c r="G251" i="321"/>
  <c r="I251" i="321"/>
  <c r="O251" i="321"/>
  <c r="P251" i="321"/>
  <c r="Q251" i="321"/>
  <c r="R251" i="321"/>
  <c r="S251" i="321"/>
  <c r="G252" i="321"/>
  <c r="I252" i="321"/>
  <c r="J252" i="321"/>
  <c r="O252" i="321"/>
  <c r="P252" i="321"/>
  <c r="Q252" i="321"/>
  <c r="R252" i="321"/>
  <c r="S252" i="321"/>
  <c r="I253" i="321"/>
  <c r="O253" i="321"/>
  <c r="P253" i="321"/>
  <c r="Q253" i="321"/>
  <c r="R253" i="321"/>
  <c r="S253" i="321"/>
  <c r="I254" i="321"/>
  <c r="O254" i="321"/>
  <c r="P254" i="321"/>
  <c r="Q254" i="321"/>
  <c r="R254" i="321"/>
  <c r="S254" i="321"/>
  <c r="F255" i="321"/>
  <c r="G255" i="321"/>
  <c r="I255" i="321"/>
  <c r="J255" i="321"/>
  <c r="O255" i="321"/>
  <c r="P255" i="321"/>
  <c r="Q255" i="321"/>
  <c r="R255" i="321"/>
  <c r="S255" i="321"/>
  <c r="G256" i="321"/>
  <c r="I256" i="321"/>
  <c r="J256" i="321"/>
  <c r="O256" i="321"/>
  <c r="P256" i="321"/>
  <c r="Q256" i="321"/>
  <c r="R256" i="321"/>
  <c r="S256" i="321"/>
  <c r="F257" i="321"/>
  <c r="G257" i="321"/>
  <c r="I257" i="321"/>
  <c r="O257" i="321"/>
  <c r="P257" i="321"/>
  <c r="Q257" i="321"/>
  <c r="R257" i="321"/>
  <c r="S257" i="321"/>
  <c r="I258" i="321"/>
  <c r="O258" i="321"/>
  <c r="P258" i="321"/>
  <c r="Q258" i="321"/>
  <c r="R258" i="321"/>
  <c r="S258" i="321"/>
  <c r="I259" i="321"/>
  <c r="O259" i="321"/>
  <c r="P259" i="321"/>
  <c r="Q259" i="321"/>
  <c r="R259" i="321"/>
  <c r="S259" i="321"/>
  <c r="I260" i="321"/>
  <c r="O260" i="321"/>
  <c r="P260" i="321"/>
  <c r="Q260" i="321"/>
  <c r="R260" i="321"/>
  <c r="S260" i="321"/>
  <c r="I261" i="321"/>
  <c r="O261" i="321"/>
  <c r="P261" i="321"/>
  <c r="Q261" i="321"/>
  <c r="R261" i="321"/>
  <c r="S261" i="321"/>
  <c r="I262" i="321"/>
  <c r="O262" i="321"/>
  <c r="P262" i="321"/>
  <c r="Q262" i="321"/>
  <c r="R262" i="321"/>
  <c r="S262" i="321"/>
  <c r="G263" i="321"/>
  <c r="I263" i="321"/>
  <c r="J263" i="321"/>
  <c r="O263" i="321"/>
  <c r="P263" i="321"/>
  <c r="Q263" i="321"/>
  <c r="R263" i="321"/>
  <c r="S263" i="321"/>
  <c r="G264" i="321"/>
  <c r="I264" i="321"/>
  <c r="J264" i="321"/>
  <c r="O264" i="321"/>
  <c r="P264" i="321"/>
  <c r="Q264" i="321"/>
  <c r="R264" i="321"/>
  <c r="S264" i="321"/>
  <c r="G265" i="321"/>
  <c r="I265" i="321"/>
  <c r="J265" i="321"/>
  <c r="O265" i="321"/>
  <c r="P265" i="321"/>
  <c r="Q265" i="321"/>
  <c r="R265" i="321"/>
  <c r="S265" i="321"/>
  <c r="G266" i="321"/>
  <c r="I266" i="321"/>
  <c r="J266" i="321"/>
  <c r="O266" i="321"/>
  <c r="P266" i="321"/>
  <c r="Q266" i="321"/>
  <c r="R266" i="321"/>
  <c r="S266" i="321"/>
  <c r="F267" i="321"/>
  <c r="G267" i="321"/>
  <c r="I267" i="321"/>
  <c r="O267" i="321"/>
  <c r="P267" i="321"/>
  <c r="Q267" i="321"/>
  <c r="R267" i="321"/>
  <c r="S267" i="321"/>
  <c r="I268" i="321"/>
  <c r="O268" i="321"/>
  <c r="P268" i="321"/>
  <c r="Q268" i="321"/>
  <c r="R268" i="321"/>
  <c r="S268" i="321"/>
  <c r="I269" i="321"/>
  <c r="O269" i="321"/>
  <c r="P269" i="321"/>
  <c r="Q269" i="321"/>
  <c r="R269" i="321"/>
  <c r="S269" i="321"/>
  <c r="G270" i="321"/>
  <c r="I270" i="321"/>
  <c r="O270" i="321"/>
  <c r="P270" i="321"/>
  <c r="Q270" i="321"/>
  <c r="R270" i="321"/>
  <c r="S270" i="321"/>
  <c r="G271" i="321"/>
  <c r="I271" i="321"/>
  <c r="O271" i="321"/>
  <c r="P271" i="321"/>
  <c r="Q271" i="321"/>
  <c r="R271" i="321"/>
  <c r="S271" i="321"/>
  <c r="G272" i="321"/>
  <c r="I272" i="321"/>
  <c r="J272" i="321"/>
  <c r="O272" i="321"/>
  <c r="P272" i="321"/>
  <c r="Q272" i="321"/>
  <c r="R272" i="321"/>
  <c r="S272" i="321"/>
  <c r="G273" i="321"/>
  <c r="I273" i="321"/>
  <c r="J273" i="321"/>
  <c r="O273" i="321"/>
  <c r="P273" i="321"/>
  <c r="Q273" i="321"/>
  <c r="R273" i="321"/>
  <c r="S273" i="321"/>
  <c r="F274" i="321"/>
  <c r="G274" i="321"/>
  <c r="I274" i="321"/>
  <c r="O274" i="321"/>
  <c r="P274" i="321"/>
  <c r="Q274" i="321"/>
  <c r="R274" i="321"/>
  <c r="S274" i="321"/>
  <c r="I275" i="321"/>
  <c r="O275" i="321"/>
  <c r="P275" i="321"/>
  <c r="Q275" i="321"/>
  <c r="R275" i="321"/>
  <c r="S275" i="321"/>
  <c r="I276" i="321"/>
  <c r="O276" i="321"/>
  <c r="P276" i="321"/>
  <c r="Q276" i="321"/>
  <c r="R276" i="321"/>
  <c r="S276" i="321"/>
  <c r="I277" i="321"/>
  <c r="O277" i="321"/>
  <c r="P277" i="321"/>
  <c r="Q277" i="321"/>
  <c r="R277" i="321"/>
  <c r="S277" i="321"/>
  <c r="G278" i="321"/>
  <c r="I278" i="321"/>
  <c r="J278" i="321"/>
  <c r="O278" i="321"/>
  <c r="P278" i="321"/>
  <c r="Q278" i="321"/>
  <c r="R278" i="321"/>
  <c r="S278" i="321"/>
  <c r="G279" i="321"/>
  <c r="I279" i="321"/>
  <c r="J279" i="321"/>
  <c r="O279" i="321"/>
  <c r="P279" i="321"/>
  <c r="Q279" i="321"/>
  <c r="R279" i="321"/>
  <c r="S279" i="321"/>
  <c r="F280" i="321"/>
  <c r="G280" i="321"/>
  <c r="I280" i="321"/>
  <c r="O280" i="321"/>
  <c r="P280" i="321"/>
  <c r="Q280" i="321"/>
  <c r="R280" i="321"/>
  <c r="S280" i="321"/>
  <c r="I281" i="321"/>
  <c r="O281" i="321"/>
  <c r="P281" i="321"/>
  <c r="Q281" i="321"/>
  <c r="R281" i="321"/>
  <c r="S281" i="321"/>
  <c r="I282" i="321"/>
  <c r="O282" i="321"/>
  <c r="P282" i="321"/>
  <c r="Q282" i="321"/>
  <c r="R282" i="321"/>
  <c r="S282" i="321"/>
  <c r="G283" i="321"/>
  <c r="I283" i="321"/>
  <c r="J283" i="321"/>
  <c r="O283" i="321"/>
  <c r="P283" i="321"/>
  <c r="Q283" i="321"/>
  <c r="R283" i="321"/>
  <c r="S283" i="321"/>
  <c r="I284" i="321"/>
  <c r="O284" i="321"/>
  <c r="P284" i="321"/>
  <c r="Q284" i="321"/>
  <c r="R284" i="321"/>
  <c r="S284" i="321"/>
  <c r="I285" i="321"/>
  <c r="O285" i="321"/>
  <c r="P285" i="321"/>
  <c r="Q285" i="321"/>
  <c r="R285" i="321"/>
  <c r="S285" i="321"/>
  <c r="I286" i="321"/>
  <c r="O286" i="321"/>
  <c r="P286" i="321"/>
  <c r="Q286" i="321"/>
  <c r="R286" i="321"/>
  <c r="S286" i="321"/>
  <c r="I287" i="321"/>
  <c r="O287" i="321"/>
  <c r="P287" i="321"/>
  <c r="Q287" i="321"/>
  <c r="R287" i="321"/>
  <c r="S287" i="321"/>
  <c r="I288" i="321"/>
  <c r="O288" i="321"/>
  <c r="P288" i="321"/>
  <c r="Q288" i="321"/>
  <c r="R288" i="321"/>
  <c r="S288" i="321"/>
  <c r="G289" i="321"/>
  <c r="I289" i="321"/>
  <c r="J289" i="321"/>
  <c r="O289" i="321"/>
  <c r="P289" i="321"/>
  <c r="Q289" i="321"/>
  <c r="R289" i="321"/>
  <c r="S289" i="321"/>
  <c r="G290" i="321"/>
  <c r="I290" i="321"/>
  <c r="J290" i="321"/>
  <c r="O290" i="321"/>
  <c r="P290" i="321"/>
  <c r="Q290" i="321"/>
  <c r="R290" i="321"/>
  <c r="S290" i="321"/>
  <c r="F291" i="321"/>
  <c r="G291" i="321"/>
  <c r="I291" i="321"/>
  <c r="O291" i="321"/>
  <c r="P291" i="321"/>
  <c r="Q291" i="321"/>
  <c r="R291" i="321"/>
  <c r="S291" i="321"/>
  <c r="I292" i="321"/>
  <c r="O292" i="321"/>
  <c r="P292" i="321"/>
  <c r="Q292" i="321"/>
  <c r="R292" i="321"/>
  <c r="S292" i="321"/>
  <c r="I293" i="321"/>
  <c r="O293" i="321"/>
  <c r="P293" i="321"/>
  <c r="Q293" i="321"/>
  <c r="R293" i="321"/>
  <c r="S293" i="321"/>
  <c r="G294" i="321"/>
  <c r="I294" i="321"/>
  <c r="J294" i="321"/>
  <c r="O294" i="321"/>
  <c r="P294" i="321"/>
  <c r="Q294" i="321"/>
  <c r="R294" i="321"/>
  <c r="S294" i="321"/>
  <c r="I295" i="321"/>
  <c r="O295" i="321"/>
  <c r="P295" i="321"/>
  <c r="Q295" i="321"/>
  <c r="R295" i="321"/>
  <c r="S295" i="321"/>
  <c r="I296" i="321"/>
  <c r="O296" i="321"/>
  <c r="P296" i="321"/>
  <c r="Q296" i="321"/>
  <c r="R296" i="321"/>
  <c r="S296" i="321"/>
  <c r="I297" i="321"/>
  <c r="O297" i="321"/>
  <c r="P297" i="321"/>
  <c r="Q297" i="321"/>
  <c r="R297" i="321"/>
  <c r="S297" i="321"/>
  <c r="I298" i="321"/>
  <c r="O298" i="321"/>
  <c r="P298" i="321"/>
  <c r="Q298" i="321"/>
  <c r="R298" i="321"/>
  <c r="S298" i="321"/>
  <c r="I299" i="321"/>
  <c r="O299" i="321"/>
  <c r="P299" i="321"/>
  <c r="Q299" i="321"/>
  <c r="R299" i="321"/>
  <c r="S299" i="321"/>
  <c r="G300" i="321"/>
  <c r="I300" i="321"/>
  <c r="J300" i="321"/>
  <c r="O300" i="321"/>
  <c r="P300" i="321"/>
  <c r="Q300" i="321"/>
  <c r="R300" i="321"/>
  <c r="S300" i="321"/>
  <c r="G301" i="321"/>
  <c r="I301" i="321"/>
  <c r="J301" i="321"/>
  <c r="O301" i="321"/>
  <c r="P301" i="321"/>
  <c r="Q301" i="321"/>
  <c r="R301" i="321"/>
  <c r="S301" i="321"/>
  <c r="F302" i="321"/>
  <c r="G302" i="321"/>
  <c r="I302" i="321"/>
  <c r="O302" i="321"/>
  <c r="P302" i="321"/>
  <c r="Q302" i="321"/>
  <c r="R302" i="321"/>
  <c r="S302" i="321"/>
  <c r="I303" i="321"/>
  <c r="O303" i="321"/>
  <c r="P303" i="321"/>
  <c r="Q303" i="321"/>
  <c r="R303" i="321"/>
  <c r="S303" i="321"/>
  <c r="I304" i="321"/>
  <c r="O304" i="321"/>
  <c r="P304" i="321"/>
  <c r="Q304" i="321"/>
  <c r="R304" i="321"/>
  <c r="S304" i="321"/>
  <c r="I305" i="321"/>
  <c r="O305" i="321"/>
  <c r="P305" i="321"/>
  <c r="Q305" i="321"/>
  <c r="R305" i="321"/>
  <c r="S305" i="321"/>
  <c r="G306" i="321"/>
  <c r="I306" i="321"/>
  <c r="J306" i="321"/>
  <c r="O306" i="321"/>
  <c r="P306" i="321"/>
  <c r="Q306" i="321"/>
  <c r="R306" i="321"/>
  <c r="S306" i="321"/>
  <c r="G307" i="321"/>
  <c r="I307" i="321"/>
  <c r="J307" i="321"/>
  <c r="O307" i="321"/>
  <c r="P307" i="321"/>
  <c r="Q307" i="321"/>
  <c r="R307" i="321"/>
  <c r="S307" i="321"/>
  <c r="G308" i="321"/>
  <c r="I308" i="321"/>
  <c r="J308" i="321"/>
  <c r="O308" i="321"/>
  <c r="P308" i="321"/>
  <c r="Q308" i="321"/>
  <c r="R308" i="321"/>
  <c r="S308" i="321"/>
  <c r="G309" i="321"/>
  <c r="I309" i="321"/>
  <c r="J309" i="321"/>
  <c r="O309" i="321"/>
  <c r="P309" i="321"/>
  <c r="Q309" i="321"/>
  <c r="R309" i="321"/>
  <c r="S309" i="321"/>
  <c r="F310" i="321"/>
  <c r="G310" i="321"/>
  <c r="I310" i="321"/>
  <c r="O310" i="321"/>
  <c r="P310" i="321"/>
  <c r="Q310" i="321"/>
  <c r="R310" i="321"/>
  <c r="S310" i="321"/>
  <c r="I311" i="321"/>
  <c r="O311" i="321"/>
  <c r="P311" i="321"/>
  <c r="Q311" i="321"/>
  <c r="R311" i="321"/>
  <c r="S311" i="321"/>
  <c r="I312" i="321"/>
  <c r="O312" i="321"/>
  <c r="P312" i="321"/>
  <c r="Q312" i="321"/>
  <c r="R312" i="321"/>
  <c r="S312" i="321"/>
  <c r="I313" i="321"/>
  <c r="O313" i="321"/>
  <c r="P313" i="321"/>
  <c r="Q313" i="321"/>
  <c r="R313" i="321"/>
  <c r="S313" i="321"/>
  <c r="G314" i="321"/>
  <c r="I314" i="321"/>
  <c r="J314" i="321"/>
  <c r="O314" i="321"/>
  <c r="P314" i="321"/>
  <c r="Q314" i="321"/>
  <c r="R314" i="321"/>
  <c r="S314" i="321"/>
  <c r="G315" i="321"/>
  <c r="I315" i="321"/>
  <c r="J315" i="321"/>
  <c r="O315" i="321"/>
  <c r="P315" i="321"/>
  <c r="Q315" i="321"/>
  <c r="R315" i="321"/>
  <c r="S315" i="321"/>
  <c r="I316" i="321"/>
  <c r="O316" i="321"/>
  <c r="P316" i="321"/>
  <c r="Q316" i="321"/>
  <c r="R316" i="321"/>
  <c r="S316" i="321"/>
  <c r="F159" i="321"/>
  <c r="G159" i="321"/>
  <c r="I159" i="321"/>
  <c r="O159" i="321"/>
  <c r="P159" i="321"/>
  <c r="Q159" i="321"/>
  <c r="R159" i="321"/>
  <c r="S159" i="321"/>
  <c r="G160" i="321"/>
  <c r="I160" i="321"/>
  <c r="O160" i="321"/>
  <c r="P160" i="321"/>
  <c r="Q160" i="321"/>
  <c r="R160" i="321"/>
  <c r="S160" i="321"/>
  <c r="I161" i="321"/>
  <c r="O161" i="321"/>
  <c r="P161" i="321"/>
  <c r="Q161" i="321"/>
  <c r="R161" i="321"/>
  <c r="S161" i="321"/>
  <c r="I162" i="321"/>
  <c r="O162" i="321"/>
  <c r="P162" i="321"/>
  <c r="Q162" i="321"/>
  <c r="R162" i="321"/>
  <c r="S162" i="321"/>
  <c r="F163" i="321"/>
  <c r="G163" i="321"/>
  <c r="I163" i="321"/>
  <c r="O163" i="321"/>
  <c r="P163" i="321"/>
  <c r="Q163" i="321"/>
  <c r="R163" i="321"/>
  <c r="S163" i="321"/>
  <c r="G164" i="321"/>
  <c r="I164" i="321"/>
  <c r="O164" i="321"/>
  <c r="P164" i="321"/>
  <c r="Q164" i="321"/>
  <c r="R164" i="321"/>
  <c r="S164" i="321"/>
  <c r="F165" i="321"/>
  <c r="G165" i="321"/>
  <c r="I165" i="321"/>
  <c r="O165" i="321"/>
  <c r="P165" i="321"/>
  <c r="Q165" i="321"/>
  <c r="R165" i="321"/>
  <c r="S165" i="321"/>
  <c r="G166" i="321"/>
  <c r="I166" i="321"/>
  <c r="O166" i="321"/>
  <c r="P166" i="321"/>
  <c r="Q166" i="321"/>
  <c r="R166" i="321"/>
  <c r="S166" i="321"/>
  <c r="I167" i="321"/>
  <c r="O167" i="321"/>
  <c r="P167" i="321"/>
  <c r="Q167" i="321"/>
  <c r="R167" i="321"/>
  <c r="S167" i="321"/>
  <c r="I168" i="321"/>
  <c r="O168" i="321"/>
  <c r="P168" i="321"/>
  <c r="Q168" i="321"/>
  <c r="R168" i="321"/>
  <c r="S168" i="321"/>
  <c r="F169" i="321"/>
  <c r="G169" i="321"/>
  <c r="I169" i="321"/>
  <c r="O169" i="321"/>
  <c r="P169" i="321"/>
  <c r="Q169" i="321"/>
  <c r="R169" i="321"/>
  <c r="S169" i="321"/>
  <c r="G170" i="321"/>
  <c r="I170" i="321"/>
  <c r="O170" i="321"/>
  <c r="P170" i="321"/>
  <c r="Q170" i="321"/>
  <c r="R170" i="321"/>
  <c r="S170" i="321"/>
  <c r="F171" i="321"/>
  <c r="G171" i="321"/>
  <c r="I171" i="321"/>
  <c r="O171" i="321"/>
  <c r="P171" i="321"/>
  <c r="Q171" i="321"/>
  <c r="R171" i="321"/>
  <c r="S171" i="321"/>
  <c r="I172" i="321"/>
  <c r="O172" i="321"/>
  <c r="P172" i="321"/>
  <c r="Q172" i="321"/>
  <c r="R172" i="321"/>
  <c r="S172" i="321"/>
  <c r="I173" i="321"/>
  <c r="O173" i="321"/>
  <c r="P173" i="321"/>
  <c r="Q173" i="321"/>
  <c r="R173" i="321"/>
  <c r="S173" i="321"/>
  <c r="G174" i="321"/>
  <c r="I174" i="321"/>
  <c r="O174" i="321"/>
  <c r="P174" i="321"/>
  <c r="Q174" i="321"/>
  <c r="R174" i="321"/>
  <c r="S174" i="321"/>
  <c r="I175" i="321"/>
  <c r="O175" i="321"/>
  <c r="P175" i="321"/>
  <c r="Q175" i="321"/>
  <c r="R175" i="321"/>
  <c r="S175" i="321"/>
  <c r="I176" i="321"/>
  <c r="O176" i="321"/>
  <c r="P176" i="321"/>
  <c r="Q176" i="321"/>
  <c r="R176" i="321"/>
  <c r="S176" i="321"/>
  <c r="G177" i="321"/>
  <c r="I177" i="321"/>
  <c r="O177" i="321"/>
  <c r="P177" i="321"/>
  <c r="Q177" i="321"/>
  <c r="R177" i="321"/>
  <c r="S177" i="321"/>
  <c r="I178" i="321"/>
  <c r="O178" i="321"/>
  <c r="P178" i="321"/>
  <c r="Q178" i="321"/>
  <c r="R178" i="321"/>
  <c r="S178" i="321"/>
  <c r="I179" i="321"/>
  <c r="O179" i="321"/>
  <c r="P179" i="321"/>
  <c r="Q179" i="321"/>
  <c r="R179" i="321"/>
  <c r="S179" i="321"/>
  <c r="F180" i="321"/>
  <c r="I180" i="321"/>
  <c r="O180" i="321"/>
  <c r="P180" i="321"/>
  <c r="Q180" i="321"/>
  <c r="R180" i="321"/>
  <c r="S180" i="321"/>
  <c r="G181" i="321"/>
  <c r="I181" i="321"/>
  <c r="O181" i="321"/>
  <c r="P181" i="321"/>
  <c r="Q181" i="321"/>
  <c r="R181" i="321"/>
  <c r="S181" i="321"/>
  <c r="G182" i="321"/>
  <c r="I182" i="321"/>
  <c r="O182" i="321"/>
  <c r="P182" i="321"/>
  <c r="Q182" i="321"/>
  <c r="R182" i="321"/>
  <c r="S182" i="321"/>
  <c r="G183" i="321"/>
  <c r="I183" i="321"/>
  <c r="O183" i="321"/>
  <c r="P183" i="321"/>
  <c r="Q183" i="321"/>
  <c r="R183" i="321"/>
  <c r="S183" i="321"/>
  <c r="I184" i="321"/>
  <c r="O184" i="321"/>
  <c r="P184" i="321"/>
  <c r="Q184" i="321"/>
  <c r="R184" i="321"/>
  <c r="S184" i="321"/>
  <c r="I185" i="321"/>
  <c r="O185" i="321"/>
  <c r="P185" i="321"/>
  <c r="Q185" i="321"/>
  <c r="R185" i="321"/>
  <c r="S185" i="321"/>
  <c r="I186" i="321"/>
  <c r="O186" i="321"/>
  <c r="P186" i="321"/>
  <c r="Q186" i="321"/>
  <c r="R186" i="321"/>
  <c r="S186" i="321"/>
  <c r="O187" i="321"/>
  <c r="P187" i="321"/>
  <c r="Q187" i="321"/>
  <c r="R187" i="321"/>
  <c r="S187" i="321"/>
  <c r="F188" i="321"/>
  <c r="G188" i="321"/>
  <c r="I188" i="321"/>
  <c r="O188" i="321"/>
  <c r="P188" i="321"/>
  <c r="Q188" i="321"/>
  <c r="R188" i="321"/>
  <c r="S188" i="321"/>
  <c r="I189" i="321"/>
  <c r="O189" i="321"/>
  <c r="P189" i="321"/>
  <c r="Q189" i="321"/>
  <c r="R189" i="321"/>
  <c r="S189" i="321"/>
  <c r="I190" i="321"/>
  <c r="O190" i="321"/>
  <c r="P190" i="321"/>
  <c r="Q190" i="321"/>
  <c r="R190" i="321"/>
  <c r="S190" i="321"/>
  <c r="I191" i="321"/>
  <c r="O191" i="321"/>
  <c r="P191" i="321"/>
  <c r="Q191" i="321"/>
  <c r="R191" i="321"/>
  <c r="S191" i="321"/>
  <c r="G192" i="321"/>
  <c r="I192" i="321"/>
  <c r="J192" i="321"/>
  <c r="O192" i="321"/>
  <c r="P192" i="321"/>
  <c r="Q192" i="321"/>
  <c r="R192" i="321"/>
  <c r="S192" i="321"/>
  <c r="G193" i="321"/>
  <c r="I193" i="321"/>
  <c r="J193" i="321"/>
  <c r="O193" i="321"/>
  <c r="P193" i="321"/>
  <c r="Q193" i="321"/>
  <c r="R193" i="321"/>
  <c r="S193" i="321"/>
  <c r="I194" i="321"/>
  <c r="O194" i="321"/>
  <c r="P194" i="321"/>
  <c r="Q194" i="321"/>
  <c r="R194" i="321"/>
  <c r="S194" i="321"/>
  <c r="O195" i="321"/>
  <c r="P195" i="321"/>
  <c r="Q195" i="321"/>
  <c r="R195" i="321"/>
  <c r="S195" i="321"/>
  <c r="F196" i="321"/>
  <c r="G196" i="321"/>
  <c r="I196" i="321"/>
  <c r="O196" i="321"/>
  <c r="P196" i="321"/>
  <c r="Q196" i="321"/>
  <c r="R196" i="321"/>
  <c r="S196" i="321"/>
  <c r="I197" i="321"/>
  <c r="O197" i="321"/>
  <c r="P197" i="321"/>
  <c r="Q197" i="321"/>
  <c r="R197" i="321"/>
  <c r="S197" i="321"/>
  <c r="I198" i="321"/>
  <c r="O198" i="321"/>
  <c r="P198" i="321"/>
  <c r="Q198" i="321"/>
  <c r="R198" i="321"/>
  <c r="S198" i="321"/>
  <c r="I199" i="321"/>
  <c r="O199" i="321"/>
  <c r="P199" i="321"/>
  <c r="Q199" i="321"/>
  <c r="R199" i="321"/>
  <c r="S199" i="321"/>
  <c r="G200" i="321"/>
  <c r="I200" i="321"/>
  <c r="J200" i="321"/>
  <c r="O200" i="321"/>
  <c r="P200" i="321"/>
  <c r="Q200" i="321"/>
  <c r="R200" i="321"/>
  <c r="S200" i="321"/>
  <c r="G201" i="321"/>
  <c r="I201" i="321"/>
  <c r="J201" i="321"/>
  <c r="O201" i="321"/>
  <c r="P201" i="321"/>
  <c r="Q201" i="321"/>
  <c r="R201" i="321"/>
  <c r="S201" i="321"/>
  <c r="I202" i="321"/>
  <c r="O202" i="321"/>
  <c r="P202" i="321"/>
  <c r="Q202" i="321"/>
  <c r="R202" i="321"/>
  <c r="S202" i="321"/>
  <c r="G203" i="321"/>
  <c r="I203" i="321"/>
  <c r="O203" i="321"/>
  <c r="P203" i="321"/>
  <c r="Q203" i="321"/>
  <c r="R203" i="321"/>
  <c r="S203" i="321"/>
  <c r="F204" i="321"/>
  <c r="G204" i="321"/>
  <c r="I204" i="321"/>
  <c r="O204" i="321"/>
  <c r="P204" i="321"/>
  <c r="Q204" i="321"/>
  <c r="R204" i="321"/>
  <c r="S204" i="321"/>
  <c r="F205" i="321"/>
  <c r="G205" i="321"/>
  <c r="I205" i="321"/>
  <c r="O205" i="321"/>
  <c r="P205" i="321"/>
  <c r="Q205" i="321"/>
  <c r="R205" i="321"/>
  <c r="S205" i="321"/>
  <c r="I206" i="321"/>
  <c r="O206" i="321"/>
  <c r="P206" i="321"/>
  <c r="Q206" i="321"/>
  <c r="R206" i="321"/>
  <c r="S206" i="321"/>
  <c r="I207" i="321"/>
  <c r="O207" i="321"/>
  <c r="P207" i="321"/>
  <c r="Q207" i="321"/>
  <c r="R207" i="321"/>
  <c r="S207" i="321"/>
  <c r="G208" i="321"/>
  <c r="I208" i="321"/>
  <c r="O208" i="321"/>
  <c r="P208" i="321"/>
  <c r="Q208" i="321"/>
  <c r="R208" i="321"/>
  <c r="S208" i="321"/>
  <c r="G209" i="321"/>
  <c r="I209" i="321"/>
  <c r="O209" i="321"/>
  <c r="P209" i="321"/>
  <c r="Q209" i="321"/>
  <c r="R209" i="321"/>
  <c r="S209" i="321"/>
  <c r="F210" i="321"/>
  <c r="G210" i="321"/>
  <c r="I210" i="321"/>
  <c r="O210" i="321"/>
  <c r="P210" i="321"/>
  <c r="Q210" i="321"/>
  <c r="R210" i="321"/>
  <c r="S210" i="321"/>
  <c r="I211" i="321"/>
  <c r="O211" i="321"/>
  <c r="P211" i="321"/>
  <c r="Q211" i="321"/>
  <c r="R211" i="321"/>
  <c r="S211" i="321"/>
  <c r="F212" i="321"/>
  <c r="G212" i="321"/>
  <c r="I212" i="321"/>
  <c r="O212" i="321"/>
  <c r="P212" i="321"/>
  <c r="Q212" i="321"/>
  <c r="R212" i="321"/>
  <c r="S212" i="321"/>
  <c r="I213" i="321"/>
  <c r="O213" i="321"/>
  <c r="P213" i="321"/>
  <c r="Q213" i="321"/>
  <c r="R213" i="321"/>
  <c r="S213" i="321"/>
  <c r="G214" i="321"/>
  <c r="I214" i="321"/>
  <c r="O214" i="321"/>
  <c r="P214" i="321"/>
  <c r="Q214" i="321"/>
  <c r="R214" i="321"/>
  <c r="S214" i="321"/>
  <c r="G215" i="321"/>
  <c r="I215" i="321"/>
  <c r="O215" i="321"/>
  <c r="P215" i="321"/>
  <c r="Q215" i="321"/>
  <c r="R215" i="321"/>
  <c r="S215" i="321"/>
  <c r="F216" i="321"/>
  <c r="G216" i="321"/>
  <c r="I216" i="321"/>
  <c r="O216" i="321"/>
  <c r="P216" i="321"/>
  <c r="Q216" i="321"/>
  <c r="R216" i="321"/>
  <c r="S216" i="321"/>
  <c r="F217" i="321"/>
  <c r="G217" i="321"/>
  <c r="I217" i="321"/>
  <c r="O217" i="321"/>
  <c r="P217" i="321"/>
  <c r="Q217" i="321"/>
  <c r="R217" i="321"/>
  <c r="S217" i="321"/>
  <c r="I218" i="321"/>
  <c r="O218" i="321"/>
  <c r="P218" i="321"/>
  <c r="Q218" i="321"/>
  <c r="R218" i="321"/>
  <c r="S218" i="321"/>
  <c r="I219" i="321"/>
  <c r="O219" i="321"/>
  <c r="P219" i="321"/>
  <c r="Q219" i="321"/>
  <c r="R219" i="321"/>
  <c r="S219" i="321"/>
  <c r="G220" i="321"/>
  <c r="I220" i="321"/>
  <c r="J220" i="321"/>
  <c r="O220" i="321"/>
  <c r="P220" i="321"/>
  <c r="Q220" i="321"/>
  <c r="R220" i="321"/>
  <c r="S220" i="321"/>
  <c r="I221" i="321"/>
  <c r="O221" i="321"/>
  <c r="P221" i="321"/>
  <c r="Q221" i="321"/>
  <c r="R221" i="321"/>
  <c r="S221" i="321"/>
  <c r="I222" i="321"/>
  <c r="O222" i="321"/>
  <c r="P222" i="321"/>
  <c r="Q222" i="321"/>
  <c r="R222" i="321"/>
  <c r="S222" i="321"/>
  <c r="I223" i="321"/>
  <c r="O223" i="321"/>
  <c r="P223" i="321"/>
  <c r="Q223" i="321"/>
  <c r="R223" i="321"/>
  <c r="S223" i="321"/>
  <c r="G224" i="321"/>
  <c r="I224" i="321"/>
  <c r="J224" i="321"/>
  <c r="O224" i="321"/>
  <c r="P224" i="321"/>
  <c r="Q224" i="321"/>
  <c r="R224" i="321"/>
  <c r="S224" i="321"/>
  <c r="G225" i="321"/>
  <c r="I225" i="321"/>
  <c r="J225" i="321"/>
  <c r="O225" i="321"/>
  <c r="P225" i="321"/>
  <c r="Q225" i="321"/>
  <c r="R225" i="321"/>
  <c r="S225" i="321"/>
  <c r="I226" i="321"/>
  <c r="O226" i="321"/>
  <c r="P226" i="321"/>
  <c r="Q226" i="321"/>
  <c r="R226" i="321"/>
  <c r="S226" i="321"/>
  <c r="I227" i="321"/>
  <c r="O227" i="321"/>
  <c r="P227" i="321"/>
  <c r="Q227" i="321"/>
  <c r="R227" i="321"/>
  <c r="S227" i="321"/>
  <c r="G228" i="321"/>
  <c r="I228" i="321"/>
  <c r="J228" i="321"/>
  <c r="O228" i="321"/>
  <c r="P228" i="321"/>
  <c r="Q228" i="321"/>
  <c r="R228" i="321"/>
  <c r="S228" i="321"/>
  <c r="F229" i="321"/>
  <c r="G229" i="321"/>
  <c r="I229" i="321"/>
  <c r="J229" i="321"/>
  <c r="O229" i="321"/>
  <c r="P229" i="321"/>
  <c r="Q229" i="321"/>
  <c r="R229" i="321"/>
  <c r="S229" i="321"/>
  <c r="G230" i="321"/>
  <c r="I230" i="321"/>
  <c r="J230" i="321"/>
  <c r="O230" i="321"/>
  <c r="P230" i="321"/>
  <c r="Q230" i="321"/>
  <c r="R230" i="321"/>
  <c r="S230" i="321"/>
  <c r="I231" i="321"/>
  <c r="O231" i="321"/>
  <c r="P231" i="321"/>
  <c r="Q231" i="321"/>
  <c r="R231" i="321"/>
  <c r="S231" i="321"/>
  <c r="I232" i="321"/>
  <c r="O232" i="321"/>
  <c r="P232" i="321"/>
  <c r="Q232" i="321"/>
  <c r="R232" i="321"/>
  <c r="S232" i="321"/>
  <c r="I233" i="321"/>
  <c r="O233" i="321"/>
  <c r="P233" i="321"/>
  <c r="Q233" i="321"/>
  <c r="R233" i="321"/>
  <c r="S233" i="321"/>
  <c r="G234" i="321"/>
  <c r="I234" i="321"/>
  <c r="J234" i="321"/>
  <c r="O234" i="321"/>
  <c r="P234" i="321"/>
  <c r="Q234" i="321"/>
  <c r="R234" i="321"/>
  <c r="S234" i="321"/>
  <c r="G235" i="321"/>
  <c r="I235" i="321"/>
  <c r="J235" i="321"/>
  <c r="O235" i="321"/>
  <c r="P235" i="321"/>
  <c r="Q235" i="321"/>
  <c r="R235" i="321"/>
  <c r="S235" i="321"/>
  <c r="I236" i="321"/>
  <c r="O236" i="321"/>
  <c r="P236" i="321"/>
  <c r="Q236" i="321"/>
  <c r="R236" i="321"/>
  <c r="S236" i="321"/>
  <c r="I237" i="321"/>
  <c r="O237" i="321"/>
  <c r="P237" i="321"/>
  <c r="Q237" i="321"/>
  <c r="R237" i="321"/>
  <c r="S237" i="321"/>
  <c r="F80" i="321"/>
  <c r="O80" i="321"/>
  <c r="P80" i="321"/>
  <c r="Q80" i="321"/>
  <c r="R80" i="321"/>
  <c r="S80" i="321"/>
  <c r="O81" i="321"/>
  <c r="P81" i="321"/>
  <c r="Q81" i="321"/>
  <c r="R81" i="321"/>
  <c r="S81" i="321"/>
  <c r="O82" i="321"/>
  <c r="P82" i="321"/>
  <c r="Q82" i="321"/>
  <c r="R82" i="321"/>
  <c r="S82" i="321"/>
  <c r="O83" i="321"/>
  <c r="P83" i="321"/>
  <c r="Q83" i="321"/>
  <c r="R83" i="321"/>
  <c r="S83" i="321"/>
  <c r="O84" i="321"/>
  <c r="P84" i="321"/>
  <c r="Q84" i="321"/>
  <c r="R84" i="321"/>
  <c r="S84" i="321"/>
  <c r="O85" i="321"/>
  <c r="P85" i="321"/>
  <c r="Q85" i="321"/>
  <c r="R85" i="321"/>
  <c r="S85" i="321"/>
  <c r="G86" i="321"/>
  <c r="I86" i="321"/>
  <c r="J86" i="321"/>
  <c r="O86" i="321"/>
  <c r="P86" i="321"/>
  <c r="Q86" i="321"/>
  <c r="R86" i="321"/>
  <c r="S86" i="321"/>
  <c r="F87" i="321"/>
  <c r="O87" i="321"/>
  <c r="P87" i="321"/>
  <c r="Q87" i="321"/>
  <c r="R87" i="321"/>
  <c r="S87" i="321"/>
  <c r="I88" i="321"/>
  <c r="O88" i="321"/>
  <c r="P88" i="321"/>
  <c r="Q88" i="321"/>
  <c r="R88" i="321"/>
  <c r="S88" i="321"/>
  <c r="O89" i="321"/>
  <c r="P89" i="321"/>
  <c r="Q89" i="321"/>
  <c r="R89" i="321"/>
  <c r="S89" i="321"/>
  <c r="F90" i="321"/>
  <c r="G90" i="321"/>
  <c r="I90" i="321"/>
  <c r="O90" i="321"/>
  <c r="P90" i="321"/>
  <c r="Q90" i="321"/>
  <c r="R90" i="321"/>
  <c r="S90" i="321"/>
  <c r="I91" i="321"/>
  <c r="O91" i="321"/>
  <c r="P91" i="321"/>
  <c r="Q91" i="321"/>
  <c r="R91" i="321"/>
  <c r="S91" i="321"/>
  <c r="I92" i="321"/>
  <c r="O92" i="321"/>
  <c r="P92" i="321"/>
  <c r="Q92" i="321"/>
  <c r="R92" i="321"/>
  <c r="S92" i="321"/>
  <c r="G93" i="321"/>
  <c r="I93" i="321"/>
  <c r="O93" i="321"/>
  <c r="P93" i="321"/>
  <c r="Q93" i="321"/>
  <c r="R93" i="321"/>
  <c r="S93" i="321"/>
  <c r="G94" i="321"/>
  <c r="I94" i="321"/>
  <c r="O94" i="321"/>
  <c r="P94" i="321"/>
  <c r="Q94" i="321"/>
  <c r="R94" i="321"/>
  <c r="S94" i="321"/>
  <c r="I95" i="321"/>
  <c r="O95" i="321"/>
  <c r="P95" i="321"/>
  <c r="Q95" i="321"/>
  <c r="R95" i="321"/>
  <c r="S95" i="321"/>
  <c r="I96" i="321"/>
  <c r="O96" i="321"/>
  <c r="P96" i="321"/>
  <c r="Q96" i="321"/>
  <c r="R96" i="321"/>
  <c r="S96" i="321"/>
  <c r="G97" i="321"/>
  <c r="I97" i="321"/>
  <c r="O97" i="321"/>
  <c r="P97" i="321"/>
  <c r="Q97" i="321"/>
  <c r="R97" i="321"/>
  <c r="S97" i="321"/>
  <c r="G98" i="321"/>
  <c r="I98" i="321"/>
  <c r="O98" i="321"/>
  <c r="P98" i="321"/>
  <c r="Q98" i="321"/>
  <c r="R98" i="321"/>
  <c r="S98" i="321"/>
  <c r="F99" i="321"/>
  <c r="G99" i="321"/>
  <c r="I99" i="321"/>
  <c r="O99" i="321"/>
  <c r="P99" i="321"/>
  <c r="Q99" i="321"/>
  <c r="R99" i="321"/>
  <c r="S99" i="321"/>
  <c r="F100" i="321"/>
  <c r="G100" i="321"/>
  <c r="I100" i="321"/>
  <c r="O100" i="321"/>
  <c r="P100" i="321"/>
  <c r="Q100" i="321"/>
  <c r="R100" i="321"/>
  <c r="S100" i="321"/>
  <c r="I101" i="321"/>
  <c r="O101" i="321"/>
  <c r="P101" i="321"/>
  <c r="Q101" i="321"/>
  <c r="R101" i="321"/>
  <c r="S101" i="321"/>
  <c r="I102" i="321"/>
  <c r="O102" i="321"/>
  <c r="P102" i="321"/>
  <c r="Q102" i="321"/>
  <c r="R102" i="321"/>
  <c r="S102" i="321"/>
  <c r="I103" i="321"/>
  <c r="O103" i="321"/>
  <c r="P103" i="321"/>
  <c r="Q103" i="321"/>
  <c r="R103" i="321"/>
  <c r="S103" i="321"/>
  <c r="G104" i="321"/>
  <c r="I104" i="321"/>
  <c r="O104" i="321"/>
  <c r="P104" i="321"/>
  <c r="Q104" i="321"/>
  <c r="R104" i="321"/>
  <c r="S104" i="321"/>
  <c r="G105" i="321"/>
  <c r="I105" i="321"/>
  <c r="O105" i="321"/>
  <c r="P105" i="321"/>
  <c r="Q105" i="321"/>
  <c r="R105" i="321"/>
  <c r="S105" i="321"/>
  <c r="F106" i="321"/>
  <c r="G106" i="321"/>
  <c r="I106" i="321"/>
  <c r="O106" i="321"/>
  <c r="P106" i="321"/>
  <c r="Q106" i="321"/>
  <c r="R106" i="321"/>
  <c r="S106" i="321"/>
  <c r="I107" i="321"/>
  <c r="O107" i="321"/>
  <c r="P107" i="321"/>
  <c r="Q107" i="321"/>
  <c r="R107" i="321"/>
  <c r="S107" i="321"/>
  <c r="I108" i="321"/>
  <c r="O108" i="321"/>
  <c r="P108" i="321"/>
  <c r="Q108" i="321"/>
  <c r="R108" i="321"/>
  <c r="S108" i="321"/>
  <c r="G109" i="321"/>
  <c r="I109" i="321"/>
  <c r="O109" i="321"/>
  <c r="P109" i="321"/>
  <c r="Q109" i="321"/>
  <c r="R109" i="321"/>
  <c r="S109" i="321"/>
  <c r="G110" i="321"/>
  <c r="I110" i="321"/>
  <c r="O110" i="321"/>
  <c r="P110" i="321"/>
  <c r="Q110" i="321"/>
  <c r="R110" i="321"/>
  <c r="S110" i="321"/>
  <c r="F111" i="321"/>
  <c r="G111" i="321"/>
  <c r="I111" i="321"/>
  <c r="O111" i="321"/>
  <c r="P111" i="321"/>
  <c r="Q111" i="321"/>
  <c r="R111" i="321"/>
  <c r="S111" i="321"/>
  <c r="I112" i="321"/>
  <c r="O112" i="321"/>
  <c r="P112" i="321"/>
  <c r="Q112" i="321"/>
  <c r="R112" i="321"/>
  <c r="S112" i="321"/>
  <c r="I113" i="321"/>
  <c r="O113" i="321"/>
  <c r="P113" i="321"/>
  <c r="Q113" i="321"/>
  <c r="R113" i="321"/>
  <c r="S113" i="321"/>
  <c r="G114" i="321"/>
  <c r="I114" i="321"/>
  <c r="O114" i="321"/>
  <c r="P114" i="321"/>
  <c r="Q114" i="321"/>
  <c r="R114" i="321"/>
  <c r="S114" i="321"/>
  <c r="G115" i="321"/>
  <c r="I115" i="321"/>
  <c r="O115" i="321"/>
  <c r="P115" i="321"/>
  <c r="Q115" i="321"/>
  <c r="R115" i="321"/>
  <c r="S115" i="321"/>
  <c r="F116" i="321"/>
  <c r="G116" i="321"/>
  <c r="I116" i="321"/>
  <c r="O116" i="321"/>
  <c r="P116" i="321"/>
  <c r="Q116" i="321"/>
  <c r="R116" i="321"/>
  <c r="S116" i="321"/>
  <c r="I117" i="321"/>
  <c r="O117" i="321"/>
  <c r="P117" i="321"/>
  <c r="Q117" i="321"/>
  <c r="R117" i="321"/>
  <c r="S117" i="321"/>
  <c r="I118" i="321"/>
  <c r="O118" i="321"/>
  <c r="P118" i="321"/>
  <c r="Q118" i="321"/>
  <c r="R118" i="321"/>
  <c r="S118" i="321"/>
  <c r="G119" i="321"/>
  <c r="I119" i="321"/>
  <c r="O119" i="321"/>
  <c r="P119" i="321"/>
  <c r="Q119" i="321"/>
  <c r="R119" i="321"/>
  <c r="S119" i="321"/>
  <c r="G120" i="321"/>
  <c r="I120" i="321"/>
  <c r="O120" i="321"/>
  <c r="P120" i="321"/>
  <c r="Q120" i="321"/>
  <c r="R120" i="321"/>
  <c r="S120" i="321"/>
  <c r="F121" i="321"/>
  <c r="G121" i="321"/>
  <c r="I121" i="321"/>
  <c r="O121" i="321"/>
  <c r="P121" i="321"/>
  <c r="Q121" i="321"/>
  <c r="R121" i="321"/>
  <c r="S121" i="321"/>
  <c r="I122" i="321"/>
  <c r="O122" i="321"/>
  <c r="P122" i="321"/>
  <c r="Q122" i="321"/>
  <c r="R122" i="321"/>
  <c r="S122" i="321"/>
  <c r="I123" i="321"/>
  <c r="O123" i="321"/>
  <c r="P123" i="321"/>
  <c r="Q123" i="321"/>
  <c r="R123" i="321"/>
  <c r="S123" i="321"/>
  <c r="G124" i="321"/>
  <c r="I124" i="321"/>
  <c r="O124" i="321"/>
  <c r="P124" i="321"/>
  <c r="Q124" i="321"/>
  <c r="R124" i="321"/>
  <c r="S124" i="321"/>
  <c r="G125" i="321"/>
  <c r="I125" i="321"/>
  <c r="O125" i="321"/>
  <c r="P125" i="321"/>
  <c r="Q125" i="321"/>
  <c r="R125" i="321"/>
  <c r="S125" i="321"/>
  <c r="F126" i="321"/>
  <c r="G126" i="321"/>
  <c r="I126" i="321"/>
  <c r="O126" i="321"/>
  <c r="P126" i="321"/>
  <c r="Q126" i="321"/>
  <c r="R126" i="321"/>
  <c r="S126" i="321"/>
  <c r="I127" i="321"/>
  <c r="O127" i="321"/>
  <c r="P127" i="321"/>
  <c r="Q127" i="321"/>
  <c r="R127" i="321"/>
  <c r="S127" i="321"/>
  <c r="I128" i="321"/>
  <c r="O128" i="321"/>
  <c r="P128" i="321"/>
  <c r="Q128" i="321"/>
  <c r="R128" i="321"/>
  <c r="S128" i="321"/>
  <c r="I129" i="321"/>
  <c r="O129" i="321"/>
  <c r="P129" i="321"/>
  <c r="Q129" i="321"/>
  <c r="R129" i="321"/>
  <c r="S129" i="321"/>
  <c r="I130" i="321"/>
  <c r="O130" i="321"/>
  <c r="P130" i="321"/>
  <c r="Q130" i="321"/>
  <c r="R130" i="321"/>
  <c r="S130" i="321"/>
  <c r="I131" i="321"/>
  <c r="O131" i="321"/>
  <c r="P131" i="321"/>
  <c r="Q131" i="321"/>
  <c r="R131" i="321"/>
  <c r="S131" i="321"/>
  <c r="I132" i="321"/>
  <c r="O132" i="321"/>
  <c r="P132" i="321"/>
  <c r="Q132" i="321"/>
  <c r="R132" i="321"/>
  <c r="S132" i="321"/>
  <c r="I133" i="321"/>
  <c r="O133" i="321"/>
  <c r="P133" i="321"/>
  <c r="Q133" i="321"/>
  <c r="R133" i="321"/>
  <c r="S133" i="321"/>
  <c r="F134" i="321"/>
  <c r="I134" i="321"/>
  <c r="O134" i="321"/>
  <c r="P134" i="321"/>
  <c r="Q134" i="321"/>
  <c r="R134" i="321"/>
  <c r="S134" i="321"/>
  <c r="G135" i="321"/>
  <c r="I135" i="321"/>
  <c r="O135" i="321"/>
  <c r="P135" i="321"/>
  <c r="Q135" i="321"/>
  <c r="R135" i="321"/>
  <c r="S135" i="321"/>
  <c r="G136" i="321"/>
  <c r="I136" i="321"/>
  <c r="O136" i="321"/>
  <c r="P136" i="321"/>
  <c r="Q136" i="321"/>
  <c r="R136" i="321"/>
  <c r="S136" i="321"/>
  <c r="G137" i="321"/>
  <c r="I137" i="321"/>
  <c r="O137" i="321"/>
  <c r="P137" i="321"/>
  <c r="Q137" i="321"/>
  <c r="R137" i="321"/>
  <c r="S137" i="321"/>
  <c r="I138" i="321"/>
  <c r="O138" i="321"/>
  <c r="P138" i="321"/>
  <c r="Q138" i="321"/>
  <c r="R138" i="321"/>
  <c r="S138" i="321"/>
  <c r="I139" i="321"/>
  <c r="O139" i="321"/>
  <c r="P139" i="321"/>
  <c r="Q139" i="321"/>
  <c r="R139" i="321"/>
  <c r="S139" i="321"/>
  <c r="I140" i="321"/>
  <c r="O140" i="321"/>
  <c r="P140" i="321"/>
  <c r="Q140" i="321"/>
  <c r="R140" i="321"/>
  <c r="S140" i="321"/>
  <c r="G141" i="321"/>
  <c r="I141" i="321"/>
  <c r="J141" i="321"/>
  <c r="O141" i="321"/>
  <c r="P141" i="321"/>
  <c r="Q141" i="321"/>
  <c r="R141" i="321"/>
  <c r="S141" i="321"/>
  <c r="O142" i="321"/>
  <c r="P142" i="321"/>
  <c r="Q142" i="321"/>
  <c r="R142" i="321"/>
  <c r="S142" i="321"/>
  <c r="I143" i="321"/>
  <c r="O143" i="321"/>
  <c r="P143" i="321"/>
  <c r="Q143" i="321"/>
  <c r="R143" i="321"/>
  <c r="S143" i="321"/>
  <c r="O144" i="321"/>
  <c r="P144" i="321"/>
  <c r="Q144" i="321"/>
  <c r="R144" i="321"/>
  <c r="S144" i="321"/>
  <c r="F145" i="321"/>
  <c r="G145" i="321"/>
  <c r="I145" i="321"/>
  <c r="O145" i="321"/>
  <c r="P145" i="321"/>
  <c r="Q145" i="321"/>
  <c r="R145" i="321"/>
  <c r="S145" i="321"/>
  <c r="I146" i="321"/>
  <c r="O146" i="321"/>
  <c r="P146" i="321"/>
  <c r="Q146" i="321"/>
  <c r="R146" i="321"/>
  <c r="S146" i="321"/>
  <c r="I147" i="321"/>
  <c r="O147" i="321"/>
  <c r="P147" i="321"/>
  <c r="Q147" i="321"/>
  <c r="R147" i="321"/>
  <c r="S147" i="321"/>
  <c r="F148" i="321"/>
  <c r="I148" i="321"/>
  <c r="O148" i="321"/>
  <c r="P148" i="321"/>
  <c r="Q148" i="321"/>
  <c r="R148" i="321"/>
  <c r="S148" i="321"/>
  <c r="G149" i="321"/>
  <c r="I149" i="321"/>
  <c r="O149" i="321"/>
  <c r="P149" i="321"/>
  <c r="Q149" i="321"/>
  <c r="R149" i="321"/>
  <c r="S149" i="321"/>
  <c r="G150" i="321"/>
  <c r="I150" i="321"/>
  <c r="O150" i="321"/>
  <c r="P150" i="321"/>
  <c r="Q150" i="321"/>
  <c r="R150" i="321"/>
  <c r="S150" i="321"/>
  <c r="G151" i="321"/>
  <c r="I151" i="321"/>
  <c r="O151" i="321"/>
  <c r="P151" i="321"/>
  <c r="Q151" i="321"/>
  <c r="R151" i="321"/>
  <c r="S151" i="321"/>
  <c r="I152" i="321"/>
  <c r="O152" i="321"/>
  <c r="P152" i="321"/>
  <c r="Q152" i="321"/>
  <c r="R152" i="321"/>
  <c r="S152" i="321"/>
  <c r="I153" i="321"/>
  <c r="O153" i="321"/>
  <c r="P153" i="321"/>
  <c r="Q153" i="321"/>
  <c r="R153" i="321"/>
  <c r="S153" i="321"/>
  <c r="G154" i="321"/>
  <c r="I154" i="321"/>
  <c r="O154" i="321"/>
  <c r="P154" i="321"/>
  <c r="Q154" i="321"/>
  <c r="R154" i="321"/>
  <c r="S154" i="321"/>
  <c r="I155" i="321"/>
  <c r="O155" i="321"/>
  <c r="P155" i="321"/>
  <c r="Q155" i="321"/>
  <c r="R155" i="321"/>
  <c r="S155" i="321"/>
  <c r="I156" i="321"/>
  <c r="O156" i="321"/>
  <c r="P156" i="321"/>
  <c r="Q156" i="321"/>
  <c r="R156" i="321"/>
  <c r="S156" i="321"/>
  <c r="F157" i="321"/>
  <c r="G157" i="321"/>
  <c r="I157" i="321"/>
  <c r="O157" i="321"/>
  <c r="P157" i="321"/>
  <c r="Q157" i="321"/>
  <c r="R157" i="321"/>
  <c r="S157" i="321"/>
  <c r="G158" i="321"/>
  <c r="I158" i="321"/>
  <c r="O158" i="321"/>
  <c r="P158" i="321"/>
  <c r="Q158" i="321"/>
  <c r="R158" i="321"/>
  <c r="S158" i="321"/>
  <c r="O2" i="321"/>
  <c r="S2" i="321"/>
  <c r="O3" i="321"/>
  <c r="S3" i="321"/>
  <c r="O4" i="321"/>
  <c r="S4" i="321"/>
  <c r="O5" i="321"/>
  <c r="S5" i="321"/>
  <c r="O6" i="321"/>
  <c r="S6" i="321"/>
  <c r="O7" i="321"/>
  <c r="S7" i="321"/>
  <c r="O8" i="321"/>
  <c r="S8" i="321"/>
  <c r="O9" i="321"/>
  <c r="S9" i="321"/>
  <c r="O10" i="321"/>
  <c r="S10" i="321"/>
  <c r="O11" i="321"/>
  <c r="S11" i="321"/>
  <c r="O12" i="321"/>
  <c r="S12" i="321"/>
  <c r="O13" i="321"/>
  <c r="S13" i="321"/>
  <c r="O14" i="321"/>
  <c r="S14" i="321"/>
  <c r="O15" i="321"/>
  <c r="S15" i="321"/>
  <c r="O16" i="321"/>
  <c r="S16" i="321"/>
  <c r="O17" i="321"/>
  <c r="S17" i="321"/>
  <c r="O18" i="321"/>
  <c r="S18" i="321"/>
  <c r="O19" i="321"/>
  <c r="S19" i="321"/>
  <c r="O20" i="321"/>
  <c r="S20" i="321"/>
  <c r="O21" i="321"/>
  <c r="S21" i="321"/>
  <c r="O22" i="321"/>
  <c r="S22" i="321"/>
  <c r="O23" i="321"/>
  <c r="S23" i="321"/>
  <c r="O24" i="321"/>
  <c r="S24" i="321"/>
  <c r="O25" i="321"/>
  <c r="S25" i="321"/>
  <c r="O26" i="321"/>
  <c r="S26" i="321"/>
  <c r="O27" i="321"/>
  <c r="S27" i="321"/>
  <c r="O28" i="321"/>
  <c r="S28" i="321"/>
  <c r="O29" i="321"/>
  <c r="S29" i="321"/>
  <c r="O30" i="321"/>
  <c r="S30" i="321"/>
  <c r="O31" i="321"/>
  <c r="S31" i="321"/>
  <c r="O32" i="321"/>
  <c r="S32" i="321"/>
  <c r="O33" i="321"/>
  <c r="S33" i="321"/>
  <c r="O34" i="321"/>
  <c r="S34" i="321"/>
  <c r="O35" i="321"/>
  <c r="S35" i="321"/>
  <c r="O36" i="321"/>
  <c r="S36" i="321"/>
  <c r="O37" i="321"/>
  <c r="S37" i="321"/>
  <c r="O38" i="321"/>
  <c r="S38" i="321"/>
  <c r="O39" i="321"/>
  <c r="S39" i="321"/>
  <c r="O40" i="321"/>
  <c r="S40" i="321"/>
  <c r="O41" i="321"/>
  <c r="S41" i="321"/>
  <c r="O42" i="321"/>
  <c r="S42" i="321"/>
  <c r="O43" i="321"/>
  <c r="S43" i="321"/>
  <c r="O44" i="321"/>
  <c r="S44" i="321"/>
  <c r="O45" i="321"/>
  <c r="S45" i="321"/>
  <c r="O46" i="321"/>
  <c r="S46" i="321"/>
  <c r="O47" i="321"/>
  <c r="S47" i="321"/>
  <c r="O48" i="321"/>
  <c r="S48" i="321"/>
  <c r="O49" i="321"/>
  <c r="S49" i="321"/>
  <c r="O50" i="321"/>
  <c r="S50" i="321"/>
  <c r="O51" i="321"/>
  <c r="S51" i="321"/>
  <c r="O52" i="321"/>
  <c r="S52" i="321"/>
  <c r="O53" i="321"/>
  <c r="S53" i="321"/>
  <c r="O54" i="321"/>
  <c r="S54" i="321"/>
  <c r="O55" i="321"/>
  <c r="S55" i="321"/>
  <c r="O56" i="321"/>
  <c r="S56" i="321"/>
  <c r="O57" i="321"/>
  <c r="S57" i="321"/>
  <c r="O58" i="321"/>
  <c r="S58" i="321"/>
  <c r="O59" i="321"/>
  <c r="S59" i="321"/>
  <c r="O60" i="321"/>
  <c r="S60" i="321"/>
  <c r="O61" i="321"/>
  <c r="S61" i="321"/>
  <c r="O62" i="321"/>
  <c r="S62" i="321"/>
  <c r="O63" i="321"/>
  <c r="S63" i="321"/>
  <c r="O64" i="321"/>
  <c r="S64" i="321"/>
  <c r="O65" i="321"/>
  <c r="S65" i="321"/>
  <c r="O66" i="321"/>
  <c r="S66" i="321"/>
  <c r="O67" i="321"/>
  <c r="S67" i="321"/>
  <c r="O68" i="321"/>
  <c r="S68" i="321"/>
  <c r="O69" i="321"/>
  <c r="S69" i="321"/>
  <c r="O70" i="321"/>
  <c r="S70" i="321"/>
  <c r="O71" i="321"/>
  <c r="S71" i="321"/>
  <c r="O72" i="321"/>
  <c r="S72" i="321"/>
  <c r="O73" i="321"/>
  <c r="S73" i="321"/>
  <c r="O74" i="321"/>
  <c r="S74" i="321"/>
  <c r="I76" i="321"/>
  <c r="O76" i="321"/>
  <c r="P76" i="321"/>
  <c r="Q76" i="321"/>
  <c r="R76" i="321"/>
  <c r="S76" i="321"/>
  <c r="O77" i="321"/>
  <c r="P77" i="321"/>
  <c r="Q77" i="321"/>
  <c r="R77" i="321"/>
  <c r="S77" i="321"/>
  <c r="F78" i="321"/>
  <c r="G78" i="321"/>
  <c r="I78" i="321"/>
  <c r="O78" i="321"/>
  <c r="P78" i="321"/>
  <c r="Q78" i="321"/>
  <c r="R78" i="321"/>
  <c r="S78" i="321"/>
  <c r="G79" i="321"/>
  <c r="I79" i="321"/>
  <c r="J79" i="321"/>
  <c r="O79" i="321"/>
  <c r="P79" i="321"/>
  <c r="Q79" i="321"/>
  <c r="R79" i="321"/>
  <c r="S79" i="321"/>
  <c r="G14" i="269"/>
  <c r="E14" i="269"/>
  <c r="G13" i="269"/>
  <c r="E13" i="269"/>
  <c r="G12" i="269"/>
  <c r="E12" i="269"/>
  <c r="G11" i="269"/>
  <c r="E11" i="269"/>
  <c r="G10" i="269"/>
  <c r="E10" i="269"/>
  <c r="N1318" i="321" a="1"/>
  <c r="N1316" i="321" a="1"/>
  <c r="N1319" i="321" a="1"/>
  <c r="N1317" i="321" a="1"/>
  <c r="N1315" i="321" a="1"/>
  <c r="N1265" i="321" a="1"/>
  <c r="N1270" i="321" a="1"/>
  <c r="N1273" i="321" a="1"/>
  <c r="N1280" i="321" a="1"/>
  <c r="N1283" i="321" a="1"/>
  <c r="N1287" i="321" a="1"/>
  <c r="N1291" i="321" a="1"/>
  <c r="N1293" i="321" a="1"/>
  <c r="N1299" i="321" a="1"/>
  <c r="N1305" i="321" a="1"/>
  <c r="N1308" i="321" a="1"/>
  <c r="N1311" i="321" a="1"/>
  <c r="N1186" i="321" a="1"/>
  <c r="N1190" i="321" a="1"/>
  <c r="N1197" i="321" a="1"/>
  <c r="N1267" i="321" a="1"/>
  <c r="N1269" i="321" a="1"/>
  <c r="N1272" i="321" a="1"/>
  <c r="N1276" i="321" a="1"/>
  <c r="N1279" i="321" a="1"/>
  <c r="N1282" i="321" a="1"/>
  <c r="N1286" i="321" a="1"/>
  <c r="N1290" i="321" a="1"/>
  <c r="N1295" i="321" a="1"/>
  <c r="N1298" i="321" a="1"/>
  <c r="N1301" i="321" a="1"/>
  <c r="N1304" i="321" a="1"/>
  <c r="N1307" i="321" a="1"/>
  <c r="N1314" i="321" a="1"/>
  <c r="N1189" i="321" a="1"/>
  <c r="N1193" i="321" a="1"/>
  <c r="N1196" i="321" a="1"/>
  <c r="N1203" i="321" a="1"/>
  <c r="N1206" i="321" a="1"/>
  <c r="N1210" i="321" a="1"/>
  <c r="N1214" i="321" a="1"/>
  <c r="N1217" i="321" a="1"/>
  <c r="N1223" i="321" a="1"/>
  <c r="N1226" i="321" a="1"/>
  <c r="N1230" i="321" a="1"/>
  <c r="N1234" i="321" a="1"/>
  <c r="N1238" i="321" a="1"/>
  <c r="N1241" i="321" a="1"/>
  <c r="N1266" i="321" a="1"/>
  <c r="N1275" i="321" a="1"/>
  <c r="N1278" i="321" a="1"/>
  <c r="N1285" i="321" a="1"/>
  <c r="N1289" i="321" a="1"/>
  <c r="N1292" i="321" a="1"/>
  <c r="N1297" i="321" a="1"/>
  <c r="N1303" i="321" a="1"/>
  <c r="N1306" i="321" a="1"/>
  <c r="N1310" i="321" a="1"/>
  <c r="N1313" i="321" a="1"/>
  <c r="N1188" i="321" a="1"/>
  <c r="N1192" i="321" a="1"/>
  <c r="N1195" i="321" a="1"/>
  <c r="N1199" i="321" a="1"/>
  <c r="N1202" i="321" a="1"/>
  <c r="N1205" i="321" a="1"/>
  <c r="N1209" i="321" a="1"/>
  <c r="N1213" i="321" a="1"/>
  <c r="N1216" i="321" a="1"/>
  <c r="N1220" i="321" a="1"/>
  <c r="N1225" i="321" a="1"/>
  <c r="N1312" i="321" a="1"/>
  <c r="N1224" i="321" a="1"/>
  <c r="N1228" i="321" a="1"/>
  <c r="N1232" i="321" a="1"/>
  <c r="N1236" i="321" a="1"/>
  <c r="N1240" i="321" a="1"/>
  <c r="N1243" i="321" a="1"/>
  <c r="N1246" i="321" a="1"/>
  <c r="N1250" i="321" a="1"/>
  <c r="N1254" i="321" a="1"/>
  <c r="N1258" i="321" a="1"/>
  <c r="N1261" i="321" a="1"/>
  <c r="N1263" i="321" a="1"/>
  <c r="N1109" i="321" a="1"/>
  <c r="N1113" i="321" a="1"/>
  <c r="N1116" i="321" a="1"/>
  <c r="N1118" i="321" a="1"/>
  <c r="N1119" i="321" a="1"/>
  <c r="N1122" i="321" a="1"/>
  <c r="N1125" i="321" a="1"/>
  <c r="N1129" i="321" a="1"/>
  <c r="N1144" i="321" a="1"/>
  <c r="N1147" i="321" a="1"/>
  <c r="N1268" i="321" a="1"/>
  <c r="N1274" i="321" a="1"/>
  <c r="N1284" i="321" a="1"/>
  <c r="N1294" i="321" a="1"/>
  <c r="N1296" i="321" a="1"/>
  <c r="N1302" i="321" a="1"/>
  <c r="N1200" i="321" a="1"/>
  <c r="N1204" i="321" a="1"/>
  <c r="N1211" i="321" a="1"/>
  <c r="N1218" i="321" a="1"/>
  <c r="N1277" i="321" a="1"/>
  <c r="N1288" i="321" a="1"/>
  <c r="N1300" i="321" a="1"/>
  <c r="N1194" i="321" a="1"/>
  <c r="N1198" i="321" a="1"/>
  <c r="N1201" i="321" a="1"/>
  <c r="N1207" i="321" a="1"/>
  <c r="N1221" i="321" a="1"/>
  <c r="N1227" i="321" a="1"/>
  <c r="N1229" i="321" a="1"/>
  <c r="N1231" i="321" a="1"/>
  <c r="N1233" i="321" a="1"/>
  <c r="N1235" i="321" a="1"/>
  <c r="N1239" i="321" a="1"/>
  <c r="N1244" i="321" a="1"/>
  <c r="N1248" i="321" a="1"/>
  <c r="N1252" i="321" a="1"/>
  <c r="N1256" i="321" a="1"/>
  <c r="N1259" i="321" a="1"/>
  <c r="N1262" i="321" a="1"/>
  <c r="N1107" i="321" a="1"/>
  <c r="N1111" i="321" a="1"/>
  <c r="N1117" i="321" a="1"/>
  <c r="N1120" i="321" a="1"/>
  <c r="N1123" i="321" a="1"/>
  <c r="N1131" i="321" a="1"/>
  <c r="N1138" i="321" a="1"/>
  <c r="N1142" i="321" a="1"/>
  <c r="N1149" i="321" a="1"/>
  <c r="N1187" i="321" a="1"/>
  <c r="N1260" i="321" a="1"/>
  <c r="N1127" i="321" a="1"/>
  <c r="N1132" i="321" a="1"/>
  <c r="N1135" i="321" a="1"/>
  <c r="N1145" i="321" a="1"/>
  <c r="N1153" i="321" a="1"/>
  <c r="N1157" i="321" a="1"/>
  <c r="N1161" i="321" a="1"/>
  <c r="N1164" i="321" a="1"/>
  <c r="N1168" i="321" a="1"/>
  <c r="N1171" i="321" a="1"/>
  <c r="N1174" i="321" a="1"/>
  <c r="N1177" i="321" a="1"/>
  <c r="N1184" i="321" a="1"/>
  <c r="N1029" i="321" a="1"/>
  <c r="N1033" i="321" a="1"/>
  <c r="N1036" i="321" a="1"/>
  <c r="N1040" i="321" a="1"/>
  <c r="N1044" i="321" a="1"/>
  <c r="N1048" i="321" a="1"/>
  <c r="N1052" i="321" a="1"/>
  <c r="N1055" i="321" a="1"/>
  <c r="N1059" i="321" a="1"/>
  <c r="N1061" i="321" a="1"/>
  <c r="N1065" i="321" a="1"/>
  <c r="N1069" i="321" a="1"/>
  <c r="N1072" i="321" a="1"/>
  <c r="N1076" i="321" a="1"/>
  <c r="N1079" i="321" a="1"/>
  <c r="N1083" i="321" a="1"/>
  <c r="N1086" i="321" a="1"/>
  <c r="N1089" i="321" a="1"/>
  <c r="N1090" i="321" a="1"/>
  <c r="N1093" i="321" a="1"/>
  <c r="N1212" i="321" a="1"/>
  <c r="N1222" i="321" a="1"/>
  <c r="N1245" i="321" a="1"/>
  <c r="N1130" i="321" a="1"/>
  <c r="N1136" i="321" a="1"/>
  <c r="N1143" i="321" a="1"/>
  <c r="N1146" i="321" a="1"/>
  <c r="N1150" i="321" a="1"/>
  <c r="N1152" i="321" a="1"/>
  <c r="N1156" i="321" a="1"/>
  <c r="N1160" i="321" a="1"/>
  <c r="N1163" i="321" a="1"/>
  <c r="N1167" i="321" a="1"/>
  <c r="N1170" i="321" a="1"/>
  <c r="N1176" i="321" a="1"/>
  <c r="N1180" i="321" a="1"/>
  <c r="N1183" i="321" a="1"/>
  <c r="N1028" i="321" a="1"/>
  <c r="N1032" i="321" a="1"/>
  <c r="N1039" i="321" a="1"/>
  <c r="N1043" i="321" a="1"/>
  <c r="N1047" i="321" a="1"/>
  <c r="N1309" i="321" a="1"/>
  <c r="N1191" i="321" a="1"/>
  <c r="N1219" i="321" a="1"/>
  <c r="N1247" i="321" a="1"/>
  <c r="N1251" i="321" a="1"/>
  <c r="N1253" i="321" a="1"/>
  <c r="N1257" i="321" a="1"/>
  <c r="N1108" i="321" a="1"/>
  <c r="N1112" i="321" a="1"/>
  <c r="N1128" i="321" a="1"/>
  <c r="N1133" i="321" a="1"/>
  <c r="N1134" i="321" a="1"/>
  <c r="N1137" i="321" a="1"/>
  <c r="N1139" i="321" a="1"/>
  <c r="N1148" i="321" a="1"/>
  <c r="N1151" i="321" a="1"/>
  <c r="N1155" i="321" a="1"/>
  <c r="N1159" i="321" a="1"/>
  <c r="N1166" i="321" a="1"/>
  <c r="N1169" i="321" a="1"/>
  <c r="N1173" i="321" a="1"/>
  <c r="N1175" i="321" a="1"/>
  <c r="N1179" i="321" a="1"/>
  <c r="N1182" i="321" a="1"/>
  <c r="N1185" i="321" a="1"/>
  <c r="N1031" i="321" a="1"/>
  <c r="N1035" i="321" a="1"/>
  <c r="N1038" i="321" a="1"/>
  <c r="N1042" i="321" a="1"/>
  <c r="N1046" i="321" a="1"/>
  <c r="N1050" i="321" a="1"/>
  <c r="N1053" i="321" a="1"/>
  <c r="N1057" i="321" a="1"/>
  <c r="N1060" i="321" a="1"/>
  <c r="N1063" i="321" a="1"/>
  <c r="N1067" i="321" a="1"/>
  <c r="N1070" i="321" a="1"/>
  <c r="N1074" i="321" a="1"/>
  <c r="N1078" i="321" a="1"/>
  <c r="N1081" i="321" a="1"/>
  <c r="N1084" i="321" a="1"/>
  <c r="N1088" i="321" a="1"/>
  <c r="N1091" i="321" a="1"/>
  <c r="N1095" i="321" a="1"/>
  <c r="N1281" i="321" a="1"/>
  <c r="N1215" i="321" a="1"/>
  <c r="N1237" i="321" a="1"/>
  <c r="N1255" i="321" a="1"/>
  <c r="N1124" i="321" a="1"/>
  <c r="N1162" i="321" a="1"/>
  <c r="N1172" i="321" a="1"/>
  <c r="N1181" i="321" a="1"/>
  <c r="N1045" i="321" a="1"/>
  <c r="N1051" i="321" a="1"/>
  <c r="N1058" i="321" a="1"/>
  <c r="N1064" i="321" a="1"/>
  <c r="N1068" i="321" a="1"/>
  <c r="N1075" i="321" a="1"/>
  <c r="N1082" i="321" a="1"/>
  <c r="N1087" i="321" a="1"/>
  <c r="N1098" i="321" a="1"/>
  <c r="N1102" i="321" a="1"/>
  <c r="N1106" i="321" a="1"/>
  <c r="N952" i="321" a="1"/>
  <c r="N956" i="321" a="1"/>
  <c r="N960" i="321" a="1"/>
  <c r="N964" i="321" a="1"/>
  <c r="N968" i="321" a="1"/>
  <c r="N972" i="321" a="1"/>
  <c r="N976" i="321" a="1"/>
  <c r="N980" i="321" a="1"/>
  <c r="N984" i="321" a="1"/>
  <c r="N988" i="321" a="1"/>
  <c r="N992" i="321" a="1"/>
  <c r="N996" i="321" a="1"/>
  <c r="N1000" i="321" a="1"/>
  <c r="N1004" i="321" a="1"/>
  <c r="N1008" i="321" a="1"/>
  <c r="N1012" i="321" a="1"/>
  <c r="N1016" i="321" a="1"/>
  <c r="N1020" i="321" a="1"/>
  <c r="N1024" i="321" a="1"/>
  <c r="N870" i="321" a="1"/>
  <c r="N872" i="321" a="1"/>
  <c r="N876" i="321" a="1"/>
  <c r="N883" i="321" a="1"/>
  <c r="N887" i="321" a="1"/>
  <c r="N890" i="321" a="1"/>
  <c r="N894" i="321" a="1"/>
  <c r="N897" i="321" a="1"/>
  <c r="N901" i="321" a="1"/>
  <c r="N1110" i="321" a="1"/>
  <c r="N1178" i="321" a="1"/>
  <c r="N1034" i="321" a="1"/>
  <c r="N1049" i="321" a="1"/>
  <c r="N1056" i="321" a="1"/>
  <c r="N1066" i="321" a="1"/>
  <c r="N1080" i="321" a="1"/>
  <c r="N1092" i="321" a="1"/>
  <c r="N1097" i="321" a="1"/>
  <c r="N1101" i="321" a="1"/>
  <c r="N1105" i="321" a="1"/>
  <c r="N951" i="321" a="1"/>
  <c r="N955" i="321" a="1"/>
  <c r="N959" i="321" a="1"/>
  <c r="N963" i="321" a="1"/>
  <c r="N967" i="321" a="1"/>
  <c r="N971" i="321" a="1"/>
  <c r="N975" i="321" a="1"/>
  <c r="N979" i="321" a="1"/>
  <c r="N983" i="321" a="1"/>
  <c r="N987" i="321" a="1"/>
  <c r="N991" i="321" a="1"/>
  <c r="N995" i="321" a="1"/>
  <c r="N999" i="321" a="1"/>
  <c r="N1003" i="321" a="1"/>
  <c r="N1007" i="321" a="1"/>
  <c r="N1011" i="321" a="1"/>
  <c r="N1015" i="321" a="1"/>
  <c r="N1019" i="321" a="1"/>
  <c r="N1023" i="321" a="1"/>
  <c r="N1027" i="321" a="1"/>
  <c r="N1271" i="321" a="1"/>
  <c r="N1208" i="321" a="1"/>
  <c r="N1242" i="321" a="1"/>
  <c r="N1249" i="321" a="1"/>
  <c r="N1264" i="321" a="1"/>
  <c r="N1030" i="321" a="1"/>
  <c r="N1037" i="321" a="1"/>
  <c r="N1054" i="321" a="1"/>
  <c r="N1071" i="321" a="1"/>
  <c r="N1085" i="321" a="1"/>
  <c r="N1100" i="321" a="1"/>
  <c r="N1104" i="321" a="1"/>
  <c r="N950" i="321" a="1"/>
  <c r="N954" i="321" a="1"/>
  <c r="N958" i="321" a="1"/>
  <c r="N962" i="321" a="1"/>
  <c r="N966" i="321" a="1"/>
  <c r="N970" i="321" a="1"/>
  <c r="N974" i="321" a="1"/>
  <c r="N978" i="321" a="1"/>
  <c r="N982" i="321" a="1"/>
  <c r="N986" i="321" a="1"/>
  <c r="N990" i="321" a="1"/>
  <c r="N994" i="321" a="1"/>
  <c r="N998" i="321" a="1"/>
  <c r="N1002" i="321" a="1"/>
  <c r="N1006" i="321" a="1"/>
  <c r="N1010" i="321" a="1"/>
  <c r="N1014" i="321" a="1"/>
  <c r="N1018" i="321" a="1"/>
  <c r="N1022" i="321" a="1"/>
  <c r="N1026" i="321" a="1"/>
  <c r="N871" i="321" a="1"/>
  <c r="N874" i="321" a="1"/>
  <c r="N878" i="321" a="1"/>
  <c r="N881" i="321" a="1"/>
  <c r="N885" i="321" a="1"/>
  <c r="N888" i="321" a="1"/>
  <c r="N892" i="321" a="1"/>
  <c r="N899" i="321" a="1"/>
  <c r="N903" i="321" a="1"/>
  <c r="N906" i="321" a="1"/>
  <c r="N1062" i="321" a="1"/>
  <c r="N949" i="321" a="1"/>
  <c r="N977" i="321" a="1"/>
  <c r="N981" i="321" a="1"/>
  <c r="N1009" i="321" a="1"/>
  <c r="N1013" i="321" a="1"/>
  <c r="N873" i="321" a="1"/>
  <c r="N877" i="321" a="1"/>
  <c r="N880" i="321" a="1"/>
  <c r="N891" i="321" a="1"/>
  <c r="N895" i="321" a="1"/>
  <c r="N910" i="321" a="1"/>
  <c r="N917" i="321" a="1"/>
  <c r="N921" i="321" a="1"/>
  <c r="N923" i="321" a="1"/>
  <c r="N927" i="321" a="1"/>
  <c r="N931" i="321" a="1"/>
  <c r="N935" i="321" a="1"/>
  <c r="N939" i="321" a="1"/>
  <c r="N943" i="321" a="1"/>
  <c r="N947" i="321" a="1"/>
  <c r="N796" i="321" a="1"/>
  <c r="N800" i="321" a="1"/>
  <c r="N804" i="321" a="1"/>
  <c r="N808" i="321" a="1"/>
  <c r="N811" i="321" a="1"/>
  <c r="N815" i="321" a="1"/>
  <c r="N819" i="321" a="1"/>
  <c r="N823" i="321" a="1"/>
  <c r="N826" i="321" a="1"/>
  <c r="N829" i="321" a="1"/>
  <c r="N833" i="321" a="1"/>
  <c r="N836" i="321" a="1"/>
  <c r="N840" i="321" a="1"/>
  <c r="N844" i="321" a="1"/>
  <c r="N848" i="321" a="1"/>
  <c r="N851" i="321" a="1"/>
  <c r="N855" i="321" a="1"/>
  <c r="N858" i="321" a="1"/>
  <c r="N862" i="321" a="1"/>
  <c r="N865" i="321" a="1"/>
  <c r="N869" i="321" a="1"/>
  <c r="N714" i="321" a="1"/>
  <c r="N718" i="321" a="1"/>
  <c r="N1126" i="321" a="1"/>
  <c r="N1154" i="321" a="1"/>
  <c r="N1094" i="321" a="1"/>
  <c r="N953" i="321" a="1"/>
  <c r="N957" i="321" a="1"/>
  <c r="N985" i="321" a="1"/>
  <c r="N989" i="321" a="1"/>
  <c r="N1017" i="321" a="1"/>
  <c r="N1021" i="321" a="1"/>
  <c r="N882" i="321" a="1"/>
  <c r="N886" i="321" a="1"/>
  <c r="N893" i="321" a="1"/>
  <c r="N896" i="321" a="1"/>
  <c r="N902" i="321" a="1"/>
  <c r="N904" i="321" a="1"/>
  <c r="N907" i="321" a="1"/>
  <c r="N909" i="321" a="1"/>
  <c r="N913" i="321" a="1"/>
  <c r="N916" i="321" a="1"/>
  <c r="N920" i="321" a="1"/>
  <c r="N926" i="321" a="1"/>
  <c r="N930" i="321" a="1"/>
  <c r="N934" i="321" a="1"/>
  <c r="N938" i="321" a="1"/>
  <c r="N942" i="321" a="1"/>
  <c r="N946" i="321" a="1"/>
  <c r="N792" i="321" a="1"/>
  <c r="N795" i="321" a="1"/>
  <c r="N799" i="321" a="1"/>
  <c r="N803" i="321" a="1"/>
  <c r="N807" i="321" a="1"/>
  <c r="N810" i="321" a="1"/>
  <c r="N814" i="321" a="1"/>
  <c r="N818" i="321" a="1"/>
  <c r="N822" i="321" a="1"/>
  <c r="N828" i="321" a="1"/>
  <c r="N832" i="321" a="1"/>
  <c r="N835" i="321" a="1"/>
  <c r="N839" i="321" a="1"/>
  <c r="N843" i="321" a="1"/>
  <c r="N847" i="321" a="1"/>
  <c r="N850" i="321" a="1"/>
  <c r="N854" i="321" a="1"/>
  <c r="N857" i="321" a="1"/>
  <c r="N861" i="321" a="1"/>
  <c r="N864" i="321" a="1"/>
  <c r="N868" i="321" a="1"/>
  <c r="N1041" i="321" a="1"/>
  <c r="N1077" i="321" a="1"/>
  <c r="N1099" i="321" a="1"/>
  <c r="N961" i="321" a="1"/>
  <c r="N965" i="321" a="1"/>
  <c r="N993" i="321" a="1"/>
  <c r="N997" i="321" a="1"/>
  <c r="N1025" i="321" a="1"/>
  <c r="N884" i="321" a="1"/>
  <c r="N898" i="321" a="1"/>
  <c r="N905" i="321" a="1"/>
  <c r="N912" i="321" a="1"/>
  <c r="N915" i="321" a="1"/>
  <c r="N919" i="321" a="1"/>
  <c r="N922" i="321" a="1"/>
  <c r="N925" i="321" a="1"/>
  <c r="N929" i="321" a="1"/>
  <c r="N933" i="321" a="1"/>
  <c r="N937" i="321" a="1"/>
  <c r="N941" i="321" a="1"/>
  <c r="N945" i="321" a="1"/>
  <c r="N791" i="321" a="1"/>
  <c r="N798" i="321" a="1"/>
  <c r="N802" i="321" a="1"/>
  <c r="N806" i="321" a="1"/>
  <c r="N809" i="321" a="1"/>
  <c r="N813" i="321" a="1"/>
  <c r="N817" i="321" a="1"/>
  <c r="N821" i="321" a="1"/>
  <c r="N825" i="321" a="1"/>
  <c r="N827" i="321" a="1"/>
  <c r="N831" i="321" a="1"/>
  <c r="N834" i="321" a="1"/>
  <c r="N838" i="321" a="1"/>
  <c r="N842" i="321" a="1"/>
  <c r="N846" i="321" a="1"/>
  <c r="N849" i="321" a="1"/>
  <c r="N853" i="321" a="1"/>
  <c r="N856" i="321" a="1"/>
  <c r="N860" i="321" a="1"/>
  <c r="N867" i="321" a="1"/>
  <c r="N716" i="321" a="1"/>
  <c r="N720" i="321" a="1"/>
  <c r="N722" i="321" a="1"/>
  <c r="N1073" i="321" a="1"/>
  <c r="N969" i="321" a="1"/>
  <c r="N900" i="321" a="1"/>
  <c r="N928" i="321" a="1"/>
  <c r="N932" i="321" a="1"/>
  <c r="N797" i="321" a="1"/>
  <c r="N801" i="321" a="1"/>
  <c r="N713" i="321" a="1"/>
  <c r="N717" i="321" a="1"/>
  <c r="N726" i="321" a="1"/>
  <c r="N730" i="321" a="1"/>
  <c r="N733" i="321" a="1"/>
  <c r="N736" i="321" a="1"/>
  <c r="N739" i="321" a="1"/>
  <c r="N743" i="321" a="1"/>
  <c r="N750" i="321" a="1"/>
  <c r="N754" i="321" a="1"/>
  <c r="N757" i="321" a="1"/>
  <c r="N761" i="321" a="1"/>
  <c r="N765" i="321" a="1"/>
  <c r="N775" i="321" a="1"/>
  <c r="N779" i="321" a="1"/>
  <c r="N783" i="321" a="1"/>
  <c r="N786" i="321" a="1"/>
  <c r="N790" i="321" a="1"/>
  <c r="N636" i="321" a="1"/>
  <c r="N640" i="321" a="1"/>
  <c r="N644" i="321" a="1"/>
  <c r="N647" i="321" a="1"/>
  <c r="N649" i="321" a="1"/>
  <c r="N653" i="321" a="1"/>
  <c r="N657" i="321" a="1"/>
  <c r="N668" i="321" a="1"/>
  <c r="N670" i="321" a="1"/>
  <c r="N671" i="321" a="1"/>
  <c r="N672" i="321" a="1"/>
  <c r="N674" i="321" a="1"/>
  <c r="N678" i="321" a="1"/>
  <c r="N681" i="321" a="1"/>
  <c r="N685" i="321" a="1"/>
  <c r="N689" i="321" a="1"/>
  <c r="N692" i="321" a="1"/>
  <c r="N704" i="321" a="1"/>
  <c r="N711" i="321" a="1"/>
  <c r="N555" i="321" a="1"/>
  <c r="N559" i="321" a="1"/>
  <c r="N563" i="321" a="1"/>
  <c r="N567" i="321" a="1"/>
  <c r="N571" i="321" a="1"/>
  <c r="N575" i="321" a="1"/>
  <c r="N579" i="321" a="1"/>
  <c r="N583" i="321" a="1"/>
  <c r="N587" i="321" a="1"/>
  <c r="N591" i="321" a="1"/>
  <c r="N1158" i="321" a="1"/>
  <c r="N1103" i="321" a="1"/>
  <c r="N1001" i="321" a="1"/>
  <c r="N908" i="321" a="1"/>
  <c r="N914" i="321" a="1"/>
  <c r="N936" i="321" a="1"/>
  <c r="N940" i="321" a="1"/>
  <c r="N794" i="321" a="1"/>
  <c r="N805" i="321" a="1"/>
  <c r="N812" i="321" a="1"/>
  <c r="N830" i="321" a="1"/>
  <c r="N852" i="321" a="1"/>
  <c r="N715" i="321" a="1"/>
  <c r="N719" i="321" a="1"/>
  <c r="N725" i="321" a="1"/>
  <c r="N729" i="321" a="1"/>
  <c r="N735" i="321" a="1"/>
  <c r="N742" i="321" a="1"/>
  <c r="N746" i="321" a="1"/>
  <c r="N749" i="321" a="1"/>
  <c r="N753" i="321" a="1"/>
  <c r="N756" i="321" a="1"/>
  <c r="N760" i="321" a="1"/>
  <c r="N764" i="321" a="1"/>
  <c r="N767" i="321" a="1"/>
  <c r="N768" i="321" a="1"/>
  <c r="N771" i="321" a="1"/>
  <c r="N774" i="321" a="1"/>
  <c r="N778" i="321" a="1"/>
  <c r="N782" i="321" a="1"/>
  <c r="N789" i="321" a="1"/>
  <c r="N635" i="321" a="1"/>
  <c r="N639" i="321" a="1"/>
  <c r="N643" i="321" a="1"/>
  <c r="N652" i="321" a="1"/>
  <c r="N656" i="321" a="1"/>
  <c r="N659" i="321" a="1"/>
  <c r="N661" i="321" a="1"/>
  <c r="N664" i="321" a="1"/>
  <c r="N667" i="321" a="1"/>
  <c r="N677" i="321" a="1"/>
  <c r="N684" i="321" a="1"/>
  <c r="N688" i="321" a="1"/>
  <c r="N700" i="321" a="1"/>
  <c r="N703" i="321" a="1"/>
  <c r="N707" i="321" a="1"/>
  <c r="N710" i="321" a="1"/>
  <c r="N558" i="321" a="1"/>
  <c r="N562" i="321" a="1"/>
  <c r="N566" i="321" a="1"/>
  <c r="N570" i="321" a="1"/>
  <c r="N574" i="321" a="1"/>
  <c r="N578" i="321" a="1"/>
  <c r="N582" i="321" a="1"/>
  <c r="N973" i="321" a="1"/>
  <c r="N879" i="321" a="1"/>
  <c r="N918" i="321" a="1"/>
  <c r="N944" i="321" a="1"/>
  <c r="N948" i="321" a="1"/>
  <c r="N824" i="321" a="1"/>
  <c r="N866" i="321" a="1"/>
  <c r="N724" i="321" a="1"/>
  <c r="N728" i="321" a="1"/>
  <c r="N732" i="321" a="1"/>
  <c r="N734" i="321" a="1"/>
  <c r="N738" i="321" a="1"/>
  <c r="N741" i="321" a="1"/>
  <c r="N745" i="321" a="1"/>
  <c r="N748" i="321" a="1"/>
  <c r="N752" i="321" a="1"/>
  <c r="N755" i="321" a="1"/>
  <c r="N759" i="321" a="1"/>
  <c r="N763" i="321" a="1"/>
  <c r="N770" i="321" a="1"/>
  <c r="N773" i="321" a="1"/>
  <c r="N777" i="321" a="1"/>
  <c r="N781" i="321" a="1"/>
  <c r="N785" i="321" a="1"/>
  <c r="N788" i="321" a="1"/>
  <c r="N634" i="321" a="1"/>
  <c r="N638" i="321" a="1"/>
  <c r="N642" i="321" a="1"/>
  <c r="N646" i="321" a="1"/>
  <c r="N648" i="321" a="1"/>
  <c r="N651" i="321" a="1"/>
  <c r="N655" i="321" a="1"/>
  <c r="N666" i="321" a="1"/>
  <c r="N669" i="321" a="1"/>
  <c r="N673" i="321" a="1"/>
  <c r="N676" i="321" a="1"/>
  <c r="N680" i="321" a="1"/>
  <c r="N683" i="321" a="1"/>
  <c r="N687" i="321" a="1"/>
  <c r="N690" i="321" a="1"/>
  <c r="N691" i="321" a="1"/>
  <c r="N694" i="321" a="1"/>
  <c r="N702" i="321" a="1"/>
  <c r="N706" i="321" a="1"/>
  <c r="N709" i="321" a="1"/>
  <c r="N554" i="321" a="1"/>
  <c r="N556" i="321" a="1"/>
  <c r="N557" i="321" a="1"/>
  <c r="N561" i="321" a="1"/>
  <c r="N565" i="321" a="1"/>
  <c r="N569" i="321" a="1"/>
  <c r="N573" i="321" a="1"/>
  <c r="N577" i="321" a="1"/>
  <c r="N581" i="321" a="1"/>
  <c r="N585" i="321" a="1"/>
  <c r="N589" i="321" a="1"/>
  <c r="N593" i="321" a="1"/>
  <c r="N1096" i="321" a="1"/>
  <c r="N744" i="321" a="1"/>
  <c r="N784" i="321" a="1"/>
  <c r="N633" i="321" a="1"/>
  <c r="N637" i="321" a="1"/>
  <c r="N641" i="321" a="1"/>
  <c r="N645" i="321" a="1"/>
  <c r="N650" i="321" a="1"/>
  <c r="N654" i="321" a="1"/>
  <c r="N658" i="321" a="1"/>
  <c r="N660" i="321" a="1"/>
  <c r="N663" i="321" a="1"/>
  <c r="N686" i="321" a="1"/>
  <c r="N699" i="321" a="1"/>
  <c r="N708" i="321" a="1"/>
  <c r="N560" i="321" a="1"/>
  <c r="N564" i="321" a="1"/>
  <c r="N568" i="321" a="1"/>
  <c r="N572" i="321" a="1"/>
  <c r="N576" i="321" a="1"/>
  <c r="N580" i="321" a="1"/>
  <c r="N584" i="321" a="1"/>
  <c r="N598" i="321" a="1"/>
  <c r="N607" i="321" a="1"/>
  <c r="N617" i="321" a="1"/>
  <c r="N620" i="321" a="1"/>
  <c r="N622" i="321" a="1"/>
  <c r="N626" i="321" a="1"/>
  <c r="N630" i="321" a="1"/>
  <c r="N475" i="321" a="1"/>
  <c r="N479" i="321" a="1"/>
  <c r="N483" i="321" a="1"/>
  <c r="N487" i="321" a="1"/>
  <c r="N491" i="321" a="1"/>
  <c r="N500" i="321" a="1"/>
  <c r="N502" i="321" a="1"/>
  <c r="N504" i="321" a="1"/>
  <c r="N505" i="321" a="1"/>
  <c r="N509" i="321" a="1"/>
  <c r="N513" i="321" a="1"/>
  <c r="N517" i="321" a="1"/>
  <c r="N521" i="321" a="1"/>
  <c r="N524" i="321" a="1"/>
  <c r="N526" i="321" a="1"/>
  <c r="N530" i="321" a="1"/>
  <c r="N534" i="321" a="1"/>
  <c r="N538" i="321" a="1"/>
  <c r="N542" i="321" a="1"/>
  <c r="N546" i="321" a="1"/>
  <c r="N550" i="321" a="1"/>
  <c r="N553" i="321" a="1"/>
  <c r="N397" i="321" a="1"/>
  <c r="N399" i="321" a="1"/>
  <c r="N401" i="321" a="1"/>
  <c r="N403" i="321" a="1"/>
  <c r="N405" i="321" a="1"/>
  <c r="N407" i="321" a="1"/>
  <c r="N409" i="321" a="1"/>
  <c r="N412" i="321" a="1"/>
  <c r="N416" i="321" a="1"/>
  <c r="N420" i="321" a="1"/>
  <c r="N424" i="321" a="1"/>
  <c r="N428" i="321" a="1"/>
  <c r="N431" i="321" a="1"/>
  <c r="N435" i="321" a="1"/>
  <c r="N438" i="321" a="1"/>
  <c r="N442" i="321" a="1"/>
  <c r="N446" i="321" a="1"/>
  <c r="N448" i="321" a="1"/>
  <c r="N449" i="321" a="1"/>
  <c r="N451" i="321" a="1"/>
  <c r="N455" i="321" a="1"/>
  <c r="N459" i="321" a="1"/>
  <c r="N463" i="321" a="1"/>
  <c r="N467" i="321" a="1"/>
  <c r="N471" i="321" a="1"/>
  <c r="N319" i="321" a="1"/>
  <c r="N323" i="321" a="1"/>
  <c r="N333" i="321" a="1"/>
  <c r="N336" i="321" a="1"/>
  <c r="N339" i="321" a="1"/>
  <c r="N343" i="321" a="1"/>
  <c r="N347" i="321" a="1"/>
  <c r="N351" i="321" a="1"/>
  <c r="N359" i="321" a="1"/>
  <c r="N363" i="321" a="1"/>
  <c r="N369" i="321" a="1"/>
  <c r="N372" i="321" a="1"/>
  <c r="N375" i="321" a="1"/>
  <c r="N379" i="321" a="1"/>
  <c r="N382" i="321" a="1"/>
  <c r="N386" i="321" a="1"/>
  <c r="N389" i="321" a="1"/>
  <c r="N391" i="321" a="1"/>
  <c r="N392" i="321" a="1"/>
  <c r="N393" i="321" a="1"/>
  <c r="N239" i="321" a="1"/>
  <c r="N243" i="321" a="1"/>
  <c r="N246" i="321" a="1"/>
  <c r="N250" i="321" a="1"/>
  <c r="N253" i="321" a="1"/>
  <c r="N260" i="321" a="1"/>
  <c r="N264" i="321" a="1"/>
  <c r="N267" i="321" a="1"/>
  <c r="N271" i="321" a="1"/>
  <c r="N274" i="321" a="1"/>
  <c r="N278" i="321" a="1"/>
  <c r="N281" i="321" a="1"/>
  <c r="N285" i="321" a="1"/>
  <c r="N289" i="321" a="1"/>
  <c r="N292" i="321" a="1"/>
  <c r="N296" i="321" a="1"/>
  <c r="N300" i="321" a="1"/>
  <c r="N303" i="321" a="1"/>
  <c r="N307" i="321" a="1"/>
  <c r="N310" i="321" a="1"/>
  <c r="N314" i="321" a="1"/>
  <c r="N162" i="321" a="1"/>
  <c r="N165" i="321" a="1"/>
  <c r="N169" i="321" a="1"/>
  <c r="N172" i="321" a="1"/>
  <c r="N176" i="321" a="1"/>
  <c r="N180" i="321" a="1"/>
  <c r="N184" i="321" a="1"/>
  <c r="N875" i="321" a="1"/>
  <c r="N816" i="321" a="1"/>
  <c r="N837" i="321" a="1"/>
  <c r="N845" i="321" a="1"/>
  <c r="N863" i="321" a="1"/>
  <c r="N731" i="321" a="1"/>
  <c r="N758" i="321" a="1"/>
  <c r="N762" i="321" a="1"/>
  <c r="N766" i="321" a="1"/>
  <c r="N776" i="321" a="1"/>
  <c r="N787" i="321" a="1"/>
  <c r="N662" i="321" a="1"/>
  <c r="N665" i="321" a="1"/>
  <c r="N675" i="321" a="1"/>
  <c r="N701" i="321" a="1"/>
  <c r="N592" i="321" a="1"/>
  <c r="N594" i="321" a="1"/>
  <c r="N597" i="321" a="1"/>
  <c r="N600" i="321" a="1"/>
  <c r="N602" i="321" a="1"/>
  <c r="N606" i="321" a="1"/>
  <c r="N610" i="321" a="1"/>
  <c r="N612" i="321" a="1"/>
  <c r="N614" i="321" a="1"/>
  <c r="N615" i="321" a="1"/>
  <c r="N616" i="321" a="1"/>
  <c r="N625" i="321" a="1"/>
  <c r="N629" i="321" a="1"/>
  <c r="N478" i="321" a="1"/>
  <c r="N482" i="321" a="1"/>
  <c r="N486" i="321" a="1"/>
  <c r="N490" i="321" a="1"/>
  <c r="N493" i="321" a="1"/>
  <c r="N495" i="321" a="1"/>
  <c r="N499" i="321" a="1"/>
  <c r="N508" i="321" a="1"/>
  <c r="N512" i="321" a="1"/>
  <c r="N516" i="321" a="1"/>
  <c r="N520" i="321" a="1"/>
  <c r="N529" i="321" a="1"/>
  <c r="N533" i="321" a="1"/>
  <c r="N537" i="321" a="1"/>
  <c r="N541" i="321" a="1"/>
  <c r="N545" i="321" a="1"/>
  <c r="N549" i="321" a="1"/>
  <c r="N415" i="321" a="1"/>
  <c r="N419" i="321" a="1"/>
  <c r="N423" i="321" a="1"/>
  <c r="N427" i="321" a="1"/>
  <c r="N430" i="321" a="1"/>
  <c r="N434" i="321" a="1"/>
  <c r="N437" i="321" a="1"/>
  <c r="N441" i="321" a="1"/>
  <c r="N445" i="321" a="1"/>
  <c r="N454" i="321" a="1"/>
  <c r="N458" i="321" a="1"/>
  <c r="N462" i="321" a="1"/>
  <c r="N466" i="321" a="1"/>
  <c r="N470" i="321" a="1"/>
  <c r="N473" i="321" a="1"/>
  <c r="N318" i="321" a="1"/>
  <c r="N322" i="321" a="1"/>
  <c r="N326" i="321" a="1"/>
  <c r="N329" i="321" a="1"/>
  <c r="N332" i="321" a="1"/>
  <c r="N342" i="321" a="1"/>
  <c r="N346" i="321" a="1"/>
  <c r="N350" i="321" a="1"/>
  <c r="N353" i="321" a="1"/>
  <c r="N356" i="321" a="1"/>
  <c r="N358" i="321" a="1"/>
  <c r="N362" i="321" a="1"/>
  <c r="N366" i="321" a="1"/>
  <c r="N368" i="321" a="1"/>
  <c r="N371" i="321" a="1"/>
  <c r="N374" i="321" a="1"/>
  <c r="N378" i="321" a="1"/>
  <c r="N385" i="321" a="1"/>
  <c r="N238" i="321" a="1"/>
  <c r="N242" i="321" a="1"/>
  <c r="N249" i="321" a="1"/>
  <c r="N252" i="321" a="1"/>
  <c r="N256" i="321" a="1"/>
  <c r="N259" i="321" a="1"/>
  <c r="N263" i="321" a="1"/>
  <c r="N270" i="321" a="1"/>
  <c r="N277" i="321" a="1"/>
  <c r="N280" i="321" a="1"/>
  <c r="N284" i="321" a="1"/>
  <c r="N288" i="321" a="1"/>
  <c r="N291" i="321" a="1"/>
  <c r="N295" i="321" a="1"/>
  <c r="N299" i="321" a="1"/>
  <c r="N302" i="321" a="1"/>
  <c r="N306" i="321" a="1"/>
  <c r="N313" i="321" a="1"/>
  <c r="N316" i="321" a="1"/>
  <c r="N161" i="321" a="1"/>
  <c r="N168" i="321" a="1"/>
  <c r="N171" i="321" a="1"/>
  <c r="N175" i="321" a="1"/>
  <c r="N179" i="321" a="1"/>
  <c r="N183" i="321" a="1"/>
  <c r="N186" i="321" a="1"/>
  <c r="N187" i="321" a="1"/>
  <c r="N190" i="321" a="1"/>
  <c r="N197" i="321" a="1"/>
  <c r="N201" i="321" a="1"/>
  <c r="N204" i="321" a="1"/>
  <c r="N1165" i="321" a="1"/>
  <c r="N1005" i="321" a="1"/>
  <c r="N924" i="321" a="1"/>
  <c r="N859" i="321" a="1"/>
  <c r="N721" i="321" a="1"/>
  <c r="N723" i="321" a="1"/>
  <c r="N727" i="321" a="1"/>
  <c r="N737" i="321" a="1"/>
  <c r="N751" i="321" a="1"/>
  <c r="N769" i="321" a="1"/>
  <c r="N682" i="321" a="1"/>
  <c r="N693" i="321" a="1"/>
  <c r="N698" i="321" a="1"/>
  <c r="N705" i="321" a="1"/>
  <c r="N590" i="321" a="1"/>
  <c r="N596" i="321" a="1"/>
  <c r="N605" i="321" a="1"/>
  <c r="N609" i="321" a="1"/>
  <c r="N619" i="321" a="1"/>
  <c r="N621" i="321" a="1"/>
  <c r="N624" i="321" a="1"/>
  <c r="N628" i="321" a="1"/>
  <c r="N632" i="321" a="1"/>
  <c r="N476" i="321" a="1"/>
  <c r="N477" i="321" a="1"/>
  <c r="N481" i="321" a="1"/>
  <c r="N485" i="321" a="1"/>
  <c r="N489" i="321" a="1"/>
  <c r="N498" i="321" a="1"/>
  <c r="N501" i="321" a="1"/>
  <c r="N503" i="321" a="1"/>
  <c r="N507" i="321" a="1"/>
  <c r="N511" i="321" a="1"/>
  <c r="N515" i="321" a="1"/>
  <c r="N519" i="321" a="1"/>
  <c r="N523" i="321" a="1"/>
  <c r="N525" i="321" a="1"/>
  <c r="N527" i="321" a="1"/>
  <c r="N528" i="321" a="1"/>
  <c r="N532" i="321" a="1"/>
  <c r="N536" i="321" a="1"/>
  <c r="N540" i="321" a="1"/>
  <c r="N544" i="321" a="1"/>
  <c r="N548" i="321" a="1"/>
  <c r="N552" i="321" a="1"/>
  <c r="N396" i="321" a="1"/>
  <c r="N398" i="321" a="1"/>
  <c r="N400" i="321" a="1"/>
  <c r="N402" i="321" a="1"/>
  <c r="N404" i="321" a="1"/>
  <c r="N406" i="321" a="1"/>
  <c r="N408" i="321" a="1"/>
  <c r="N410" i="321" a="1"/>
  <c r="N411" i="321" a="1"/>
  <c r="N413" i="321" a="1"/>
  <c r="N414" i="321" a="1"/>
  <c r="N418" i="321" a="1"/>
  <c r="N422" i="321" a="1"/>
  <c r="N426" i="321" a="1"/>
  <c r="N433" i="321" a="1"/>
  <c r="N440" i="321" a="1"/>
  <c r="N444" i="321" a="1"/>
  <c r="N447" i="321" a="1"/>
  <c r="N450" i="321" a="1"/>
  <c r="N453" i="321" a="1"/>
  <c r="N457" i="321" a="1"/>
  <c r="N461" i="321" a="1"/>
  <c r="N465" i="321" a="1"/>
  <c r="N469" i="321" a="1"/>
  <c r="N321" i="321" a="1"/>
  <c r="N325" i="321" a="1"/>
  <c r="N328" i="321" a="1"/>
  <c r="N331" i="321" a="1"/>
  <c r="N335" i="321" a="1"/>
  <c r="N338" i="321" a="1"/>
  <c r="N341" i="321" a="1"/>
  <c r="N345" i="321" a="1"/>
  <c r="N349" i="321" a="1"/>
  <c r="N355" i="321" a="1"/>
  <c r="N361" i="321" a="1"/>
  <c r="N365" i="321" a="1"/>
  <c r="N377" i="321" a="1"/>
  <c r="N381" i="321" a="1"/>
  <c r="N384" i="321" a="1"/>
  <c r="N390" i="321" a="1"/>
  <c r="N394" i="321" a="1"/>
  <c r="N395" i="321" a="1"/>
  <c r="N241" i="321" a="1"/>
  <c r="N245" i="321" a="1"/>
  <c r="N248" i="321" a="1"/>
  <c r="N251" i="321" a="1"/>
  <c r="N255" i="321" a="1"/>
  <c r="N258" i="321" a="1"/>
  <c r="N262" i="321" a="1"/>
  <c r="N266" i="321" a="1"/>
  <c r="N269" i="321" a="1"/>
  <c r="N273" i="321" a="1"/>
  <c r="N276" i="321" a="1"/>
  <c r="N283" i="321" a="1"/>
  <c r="N287" i="321" a="1"/>
  <c r="N294" i="321" a="1"/>
  <c r="N298" i="321" a="1"/>
  <c r="N305" i="321" a="1"/>
  <c r="N309" i="321" a="1"/>
  <c r="N312" i="321" a="1"/>
  <c r="N160" i="321" a="1"/>
  <c r="N164" i="321" a="1"/>
  <c r="N167" i="321" a="1"/>
  <c r="N174" i="321" a="1"/>
  <c r="N178" i="321" a="1"/>
  <c r="N182" i="321" a="1"/>
  <c r="N189" i="321" a="1"/>
  <c r="N193" i="321" a="1"/>
  <c r="N196" i="321" a="1"/>
  <c r="N200" i="321" a="1"/>
  <c r="N206" i="321" a="1"/>
  <c r="N889" i="321" a="1"/>
  <c r="N793" i="321" a="1"/>
  <c r="N712" i="321" a="1"/>
  <c r="N588" i="321" a="1"/>
  <c r="N611" i="321" a="1"/>
  <c r="N506" i="321" a="1"/>
  <c r="N510" i="321" a="1"/>
  <c r="N514" i="321" a="1"/>
  <c r="N518" i="321" a="1"/>
  <c r="N522" i="321" a="1"/>
  <c r="N456" i="321" a="1"/>
  <c r="N460" i="321" a="1"/>
  <c r="N320" i="321" a="1"/>
  <c r="N344" i="321" a="1"/>
  <c r="N383" i="321" a="1"/>
  <c r="N247" i="321" a="1"/>
  <c r="N254" i="321" a="1"/>
  <c r="N261" i="321" a="1"/>
  <c r="N272" i="321" a="1"/>
  <c r="N282" i="321" a="1"/>
  <c r="N308" i="321" a="1"/>
  <c r="N166" i="321" a="1"/>
  <c r="N170" i="321" a="1"/>
  <c r="N181" i="321" a="1"/>
  <c r="N207" i="321" a="1"/>
  <c r="N209" i="321" a="1"/>
  <c r="N215" i="321" a="1"/>
  <c r="N217" i="321" a="1"/>
  <c r="N221" i="321" a="1"/>
  <c r="N225" i="321" a="1"/>
  <c r="N229" i="321" a="1"/>
  <c r="N233" i="321" a="1"/>
  <c r="N237" i="321" a="1"/>
  <c r="N80" i="321" a="1"/>
  <c r="N86" i="321" a="1"/>
  <c r="N87" i="321" a="1"/>
  <c r="N90" i="321" a="1"/>
  <c r="N94" i="321" a="1"/>
  <c r="N98" i="321" a="1"/>
  <c r="N100" i="321" a="1"/>
  <c r="N104" i="321" a="1"/>
  <c r="N107" i="321" a="1"/>
  <c r="N114" i="321" a="1"/>
  <c r="N117" i="321" a="1"/>
  <c r="N124" i="321" a="1"/>
  <c r="N127" i="321" a="1"/>
  <c r="N131" i="321" a="1"/>
  <c r="N135" i="321" a="1"/>
  <c r="N139" i="321" a="1"/>
  <c r="N143" i="321" a="1"/>
  <c r="N144" i="321" a="1"/>
  <c r="N147" i="321" a="1"/>
  <c r="N151" i="321" a="1"/>
  <c r="N155" i="321" a="1"/>
  <c r="N740" i="321" a="1"/>
  <c r="N627" i="321" a="1"/>
  <c r="N539" i="321" a="1"/>
  <c r="N436" i="321" a="1"/>
  <c r="N474" i="321" a="1"/>
  <c r="N360" i="321" a="1"/>
  <c r="N301" i="321" a="1"/>
  <c r="N163" i="321" a="1"/>
  <c r="N185" i="321" a="1"/>
  <c r="N91" i="321" a="1"/>
  <c r="N95" i="321" a="1"/>
  <c r="N105" i="321" a="1"/>
  <c r="N115" i="321" a="1"/>
  <c r="N128" i="321" a="1"/>
  <c r="N152" i="321" a="1"/>
  <c r="N156" i="321" a="1"/>
  <c r="N841" i="321" a="1"/>
  <c r="N747" i="321" a="1"/>
  <c r="N772" i="321" a="1"/>
  <c r="N780" i="321" a="1"/>
  <c r="N586" i="321" a="1"/>
  <c r="N613" i="321" a="1"/>
  <c r="N417" i="321" a="1"/>
  <c r="N421" i="321" a="1"/>
  <c r="N425" i="321" a="1"/>
  <c r="N429" i="321" a="1"/>
  <c r="N439" i="321" a="1"/>
  <c r="N443" i="321" a="1"/>
  <c r="N464" i="321" a="1"/>
  <c r="N317" i="321" a="1"/>
  <c r="N327" i="321" a="1"/>
  <c r="N352" i="321" a="1"/>
  <c r="N373" i="321" a="1"/>
  <c r="N240" i="321" a="1"/>
  <c r="N275" i="321" a="1"/>
  <c r="N279" i="321" a="1"/>
  <c r="N293" i="321" a="1"/>
  <c r="N311" i="321" a="1"/>
  <c r="N315" i="321" a="1"/>
  <c r="N159" i="321" a="1"/>
  <c r="N177" i="321" a="1"/>
  <c r="N192" i="321" a="1"/>
  <c r="N195" i="321" a="1"/>
  <c r="N205" i="321" a="1"/>
  <c r="N211" i="321" a="1"/>
  <c r="N214" i="321" a="1"/>
  <c r="N220" i="321" a="1"/>
  <c r="N224" i="321" a="1"/>
  <c r="N228" i="321" a="1"/>
  <c r="N232" i="321" a="1"/>
  <c r="N236" i="321" a="1"/>
  <c r="N93" i="321" a="1"/>
  <c r="N97" i="321" a="1"/>
  <c r="N103" i="321" a="1"/>
  <c r="N106" i="321" a="1"/>
  <c r="N110" i="321" a="1"/>
  <c r="N113" i="321" a="1"/>
  <c r="N116" i="321" a="1"/>
  <c r="N120" i="321" a="1"/>
  <c r="N123" i="321" a="1"/>
  <c r="N126" i="321" a="1"/>
  <c r="N130" i="321" a="1"/>
  <c r="N134" i="321" a="1"/>
  <c r="N138" i="321" a="1"/>
  <c r="N146" i="321" a="1"/>
  <c r="N150" i="321" a="1"/>
  <c r="N154" i="321" a="1"/>
  <c r="N158" i="321" a="1"/>
  <c r="N76" i="321" a="1"/>
  <c r="N77" i="321" a="1"/>
  <c r="N820" i="321" a="1"/>
  <c r="N623" i="321" a="1"/>
  <c r="N631" i="321" a="1"/>
  <c r="N531" i="321" a="1"/>
  <c r="N543" i="321" a="1"/>
  <c r="N551" i="321" a="1"/>
  <c r="N432" i="321" a="1"/>
  <c r="N472" i="321" a="1"/>
  <c r="N340" i="321" a="1"/>
  <c r="N244" i="321" a="1"/>
  <c r="N268" i="321" a="1"/>
  <c r="N199" i="321" a="1"/>
  <c r="N212" i="321" a="1"/>
  <c r="N230" i="321" a="1"/>
  <c r="N234" i="321" a="1"/>
  <c r="N108" i="321" a="1"/>
  <c r="N118" i="321" a="1"/>
  <c r="N132" i="321" a="1"/>
  <c r="N140" i="321" a="1"/>
  <c r="N911" i="321" a="1"/>
  <c r="N679" i="321" a="1"/>
  <c r="N595" i="321" a="1"/>
  <c r="N599" i="321" a="1"/>
  <c r="N601" i="321" a="1"/>
  <c r="N604" i="321" a="1"/>
  <c r="N608" i="321" a="1"/>
  <c r="N480" i="321" a="1"/>
  <c r="N484" i="321" a="1"/>
  <c r="N488" i="321" a="1"/>
  <c r="N492" i="321" a="1"/>
  <c r="N494" i="321" a="1"/>
  <c r="N497" i="321" a="1"/>
  <c r="N452" i="321" a="1"/>
  <c r="N468" i="321" a="1"/>
  <c r="N324" i="321" a="1"/>
  <c r="N334" i="321" a="1"/>
  <c r="N337" i="321" a="1"/>
  <c r="N348" i="321" a="1"/>
  <c r="N354" i="321" a="1"/>
  <c r="N357" i="321" a="1"/>
  <c r="N364" i="321" a="1"/>
  <c r="N367" i="321" a="1"/>
  <c r="N370" i="321" a="1"/>
  <c r="N376" i="321" a="1"/>
  <c r="N265" i="321" a="1"/>
  <c r="N286" i="321" a="1"/>
  <c r="N290" i="321" a="1"/>
  <c r="N304" i="321" a="1"/>
  <c r="N188" i="321" a="1"/>
  <c r="N194" i="321" a="1"/>
  <c r="N198" i="321" a="1"/>
  <c r="N202" i="321" a="1"/>
  <c r="N208" i="321" a="1"/>
  <c r="N210" i="321" a="1"/>
  <c r="N213" i="321" a="1"/>
  <c r="N216" i="321" a="1"/>
  <c r="N219" i="321" a="1"/>
  <c r="N223" i="321" a="1"/>
  <c r="N227" i="321" a="1"/>
  <c r="N231" i="321" a="1"/>
  <c r="N235" i="321" a="1"/>
  <c r="N88" i="321" a="1"/>
  <c r="N89" i="321" a="1"/>
  <c r="N92" i="321" a="1"/>
  <c r="N96" i="321" a="1"/>
  <c r="N99" i="321" a="1"/>
  <c r="N102" i="321" a="1"/>
  <c r="N109" i="321" a="1"/>
  <c r="N112" i="321" a="1"/>
  <c r="N119" i="321" a="1"/>
  <c r="N122" i="321" a="1"/>
  <c r="N129" i="321" a="1"/>
  <c r="N133" i="321" a="1"/>
  <c r="N137" i="321" a="1"/>
  <c r="N141" i="321" a="1"/>
  <c r="N142" i="321" a="1"/>
  <c r="N145" i="321" a="1"/>
  <c r="N149" i="321" a="1"/>
  <c r="N153" i="321" a="1"/>
  <c r="N157" i="321" a="1"/>
  <c r="N79" i="321" a="1"/>
  <c r="N1121" i="321" a="1"/>
  <c r="N603" i="321" a="1"/>
  <c r="N618" i="321" a="1"/>
  <c r="N496" i="321" a="1"/>
  <c r="N535" i="321" a="1"/>
  <c r="N547" i="321" a="1"/>
  <c r="N330" i="321" a="1"/>
  <c r="N380" i="321" a="1"/>
  <c r="N257" i="321" a="1"/>
  <c r="N297" i="321" a="1"/>
  <c r="N173" i="321" a="1"/>
  <c r="N191" i="321" a="1"/>
  <c r="N203" i="321" a="1"/>
  <c r="N218" i="321" a="1"/>
  <c r="N222" i="321" a="1"/>
  <c r="N226" i="321" a="1"/>
  <c r="N101" i="321" a="1"/>
  <c r="N111" i="321" a="1"/>
  <c r="N121" i="321" a="1"/>
  <c r="N125" i="321" a="1"/>
  <c r="N136" i="321" a="1"/>
  <c r="N148" i="321" a="1"/>
  <c r="N78" i="321" a="1"/>
  <c r="N1315" i="321" l="1"/>
  <c r="N1317" i="321"/>
  <c r="N1319" i="321"/>
  <c r="N1316" i="321"/>
  <c r="N1318" i="321"/>
  <c r="N78" i="321"/>
  <c r="N148" i="321"/>
  <c r="N136" i="321"/>
  <c r="N125" i="321"/>
  <c r="N121" i="321"/>
  <c r="N111" i="321"/>
  <c r="N101" i="321"/>
  <c r="N226" i="321"/>
  <c r="N222" i="321"/>
  <c r="N218" i="321"/>
  <c r="N203" i="321"/>
  <c r="N191" i="321"/>
  <c r="N173" i="321"/>
  <c r="N297" i="321"/>
  <c r="N257" i="321"/>
  <c r="N380" i="321"/>
  <c r="N330" i="321"/>
  <c r="N547" i="321"/>
  <c r="N535" i="321"/>
  <c r="N496" i="321"/>
  <c r="N618" i="321"/>
  <c r="N603" i="321"/>
  <c r="N1121" i="321"/>
  <c r="N79" i="321"/>
  <c r="N157" i="321"/>
  <c r="N153" i="321"/>
  <c r="N149" i="321"/>
  <c r="N145" i="321"/>
  <c r="N142" i="321"/>
  <c r="N141" i="321"/>
  <c r="N137" i="321"/>
  <c r="N133" i="321"/>
  <c r="N129" i="321"/>
  <c r="N122" i="321"/>
  <c r="N119" i="321"/>
  <c r="N112" i="321"/>
  <c r="N109" i="321"/>
  <c r="N102" i="321"/>
  <c r="N99" i="321"/>
  <c r="N96" i="321"/>
  <c r="N92" i="321"/>
  <c r="N89" i="321"/>
  <c r="N88" i="321"/>
  <c r="N235" i="321"/>
  <c r="N231" i="321"/>
  <c r="N227" i="321"/>
  <c r="N223" i="321"/>
  <c r="N219" i="321"/>
  <c r="N216" i="321"/>
  <c r="N213" i="321"/>
  <c r="N210" i="321"/>
  <c r="N208" i="321"/>
  <c r="N202" i="321"/>
  <c r="N198" i="321"/>
  <c r="N194" i="321"/>
  <c r="N188" i="321"/>
  <c r="N304" i="321"/>
  <c r="N290" i="321"/>
  <c r="N286" i="321"/>
  <c r="N265" i="321"/>
  <c r="N376" i="321"/>
  <c r="N370" i="321"/>
  <c r="N367" i="321"/>
  <c r="N364" i="321"/>
  <c r="N357" i="321"/>
  <c r="N354" i="321"/>
  <c r="N348" i="321"/>
  <c r="N337" i="321"/>
  <c r="N334" i="321"/>
  <c r="N324" i="321"/>
  <c r="N468" i="321"/>
  <c r="N452" i="321"/>
  <c r="N497" i="321"/>
  <c r="N494" i="321"/>
  <c r="N492" i="321"/>
  <c r="N488" i="321"/>
  <c r="N484" i="321"/>
  <c r="N480" i="321"/>
  <c r="N608" i="321"/>
  <c r="N604" i="321"/>
  <c r="N601" i="321"/>
  <c r="N599" i="321"/>
  <c r="N595" i="321"/>
  <c r="N679" i="321"/>
  <c r="N911" i="321"/>
  <c r="N140" i="321"/>
  <c r="N132" i="321"/>
  <c r="N118" i="321"/>
  <c r="N108" i="321"/>
  <c r="N234" i="321"/>
  <c r="N230" i="321"/>
  <c r="N212" i="321"/>
  <c r="N199" i="321"/>
  <c r="N268" i="321"/>
  <c r="N244" i="321"/>
  <c r="N340" i="321"/>
  <c r="N472" i="321"/>
  <c r="N432" i="321"/>
  <c r="N551" i="321"/>
  <c r="N543" i="321"/>
  <c r="N531" i="321"/>
  <c r="N631" i="321"/>
  <c r="N623" i="321"/>
  <c r="N820" i="321"/>
  <c r="N77" i="321"/>
  <c r="N76" i="321"/>
  <c r="N158" i="321"/>
  <c r="N154" i="321"/>
  <c r="N150" i="321"/>
  <c r="N146" i="321"/>
  <c r="N138" i="321"/>
  <c r="N134" i="321"/>
  <c r="N130" i="321"/>
  <c r="N126" i="321"/>
  <c r="N123" i="321"/>
  <c r="N120" i="321"/>
  <c r="N116" i="321"/>
  <c r="N113" i="321"/>
  <c r="N110" i="321"/>
  <c r="N106" i="321"/>
  <c r="N103" i="321"/>
  <c r="N97" i="321"/>
  <c r="N93" i="321"/>
  <c r="N236" i="321"/>
  <c r="N232" i="321"/>
  <c r="N228" i="321"/>
  <c r="N224" i="321"/>
  <c r="N220" i="321"/>
  <c r="N214" i="321"/>
  <c r="N211" i="321"/>
  <c r="N205" i="321"/>
  <c r="N195" i="321"/>
  <c r="N192" i="321"/>
  <c r="N177" i="321"/>
  <c r="N159" i="321"/>
  <c r="N315" i="321"/>
  <c r="N311" i="321"/>
  <c r="N293" i="321"/>
  <c r="N279" i="321"/>
  <c r="N275" i="321"/>
  <c r="N240" i="321"/>
  <c r="N373" i="321"/>
  <c r="N352" i="321"/>
  <c r="N327" i="321"/>
  <c r="N317" i="321"/>
  <c r="N464" i="321"/>
  <c r="N443" i="321"/>
  <c r="N439" i="321"/>
  <c r="N429" i="321"/>
  <c r="N425" i="321"/>
  <c r="N421" i="321"/>
  <c r="N417" i="321"/>
  <c r="N613" i="321"/>
  <c r="N586" i="321"/>
  <c r="N780" i="321"/>
  <c r="N772" i="321"/>
  <c r="N747" i="321"/>
  <c r="N841" i="321"/>
  <c r="N156" i="321"/>
  <c r="N152" i="321"/>
  <c r="N128" i="321"/>
  <c r="N115" i="321"/>
  <c r="N105" i="321"/>
  <c r="N95" i="321"/>
  <c r="N91" i="321"/>
  <c r="N185" i="321"/>
  <c r="N163" i="321"/>
  <c r="N301" i="321"/>
  <c r="N360" i="321"/>
  <c r="N474" i="321"/>
  <c r="N436" i="321"/>
  <c r="N539" i="321"/>
  <c r="N627" i="321"/>
  <c r="N740" i="321"/>
  <c r="N155" i="321"/>
  <c r="N151" i="321"/>
  <c r="N147" i="321"/>
  <c r="N144" i="321"/>
  <c r="N143" i="321"/>
  <c r="N139" i="321"/>
  <c r="N135" i="321"/>
  <c r="N131" i="321"/>
  <c r="N127" i="321"/>
  <c r="N124" i="321"/>
  <c r="N117" i="321"/>
  <c r="N114" i="321"/>
  <c r="N107" i="321"/>
  <c r="N104" i="321"/>
  <c r="N100" i="321"/>
  <c r="N98" i="321"/>
  <c r="N94" i="321"/>
  <c r="N90" i="321"/>
  <c r="N87" i="321"/>
  <c r="N86" i="321"/>
  <c r="N80" i="321"/>
  <c r="N237" i="321"/>
  <c r="N233" i="321"/>
  <c r="N229" i="321"/>
  <c r="N225" i="321"/>
  <c r="N221" i="321"/>
  <c r="N217" i="321"/>
  <c r="N215" i="321"/>
  <c r="N209" i="321"/>
  <c r="N207" i="321"/>
  <c r="N181" i="321"/>
  <c r="N170" i="321"/>
  <c r="N166" i="321"/>
  <c r="N308" i="321"/>
  <c r="N282" i="321"/>
  <c r="N272" i="321"/>
  <c r="N261" i="321"/>
  <c r="N254" i="321"/>
  <c r="N247" i="321"/>
  <c r="N383" i="321"/>
  <c r="N344" i="321"/>
  <c r="N320" i="321"/>
  <c r="N460" i="321"/>
  <c r="N456" i="321"/>
  <c r="N522" i="321"/>
  <c r="N518" i="321"/>
  <c r="N514" i="321"/>
  <c r="N510" i="321"/>
  <c r="N506" i="321"/>
  <c r="N611" i="321"/>
  <c r="N588" i="321"/>
  <c r="N712" i="321"/>
  <c r="N793" i="321"/>
  <c r="N889" i="321"/>
  <c r="N206" i="321"/>
  <c r="N200" i="321"/>
  <c r="N196" i="321"/>
  <c r="N193" i="321"/>
  <c r="N189" i="321"/>
  <c r="N182" i="321"/>
  <c r="N178" i="321"/>
  <c r="N174" i="321"/>
  <c r="N167" i="321"/>
  <c r="N164" i="321"/>
  <c r="N160" i="321"/>
  <c r="N312" i="321"/>
  <c r="N309" i="321"/>
  <c r="N305" i="321"/>
  <c r="N298" i="321"/>
  <c r="N294" i="321"/>
  <c r="N287" i="321"/>
  <c r="N283" i="321"/>
  <c r="N276" i="321"/>
  <c r="N273" i="321"/>
  <c r="N269" i="321"/>
  <c r="N266" i="321"/>
  <c r="N262" i="321"/>
  <c r="N258" i="321"/>
  <c r="N255" i="321"/>
  <c r="N251" i="321"/>
  <c r="N248" i="321"/>
  <c r="N245" i="321"/>
  <c r="N241" i="321"/>
  <c r="N395" i="321"/>
  <c r="N394" i="321"/>
  <c r="N390" i="321"/>
  <c r="N384" i="321"/>
  <c r="N381" i="321"/>
  <c r="N377" i="321"/>
  <c r="N365" i="321"/>
  <c r="N361" i="321"/>
  <c r="N355" i="321"/>
  <c r="N349" i="321"/>
  <c r="N345" i="321"/>
  <c r="N341" i="321"/>
  <c r="N338" i="321"/>
  <c r="N335" i="321"/>
  <c r="N331" i="321"/>
  <c r="N328" i="321"/>
  <c r="N325" i="321"/>
  <c r="N321" i="321"/>
  <c r="N469" i="321"/>
  <c r="N465" i="321"/>
  <c r="N461" i="321"/>
  <c r="N457" i="321"/>
  <c r="N453" i="321"/>
  <c r="N450" i="321"/>
  <c r="N447" i="321"/>
  <c r="N444" i="321"/>
  <c r="N440" i="321"/>
  <c r="N433" i="321"/>
  <c r="N426" i="321"/>
  <c r="N422" i="321"/>
  <c r="N418" i="321"/>
  <c r="N414" i="321"/>
  <c r="N413" i="321"/>
  <c r="N411" i="321"/>
  <c r="N410" i="321"/>
  <c r="N408" i="321"/>
  <c r="N406" i="321"/>
  <c r="N404" i="321"/>
  <c r="N402" i="321"/>
  <c r="N400" i="321"/>
  <c r="N398" i="321"/>
  <c r="N396" i="321"/>
  <c r="N552" i="321"/>
  <c r="N548" i="321"/>
  <c r="N544" i="321"/>
  <c r="N540" i="321"/>
  <c r="N536" i="321"/>
  <c r="N532" i="321"/>
  <c r="N528" i="321"/>
  <c r="N527" i="321"/>
  <c r="N525" i="321"/>
  <c r="N523" i="321"/>
  <c r="N519" i="321"/>
  <c r="N515" i="321"/>
  <c r="N511" i="321"/>
  <c r="N507" i="321"/>
  <c r="N503" i="321"/>
  <c r="N501" i="321"/>
  <c r="N498" i="321"/>
  <c r="N489" i="321"/>
  <c r="N485" i="321"/>
  <c r="N481" i="321"/>
  <c r="N477" i="321"/>
  <c r="N476" i="321"/>
  <c r="N632" i="321"/>
  <c r="N628" i="321"/>
  <c r="N624" i="321"/>
  <c r="N621" i="321"/>
  <c r="N619" i="321"/>
  <c r="N609" i="321"/>
  <c r="N605" i="321"/>
  <c r="N596" i="321"/>
  <c r="N590" i="321"/>
  <c r="N705" i="321"/>
  <c r="N698" i="321"/>
  <c r="N693" i="321"/>
  <c r="N682" i="321"/>
  <c r="N769" i="321"/>
  <c r="N751" i="321"/>
  <c r="N737" i="321"/>
  <c r="N727" i="321"/>
  <c r="N723" i="321"/>
  <c r="N721" i="321"/>
  <c r="N859" i="321"/>
  <c r="N924" i="321"/>
  <c r="N1005" i="321"/>
  <c r="N1165" i="321"/>
  <c r="N204" i="321"/>
  <c r="N201" i="321"/>
  <c r="N197" i="321"/>
  <c r="N190" i="321"/>
  <c r="N187" i="321"/>
  <c r="N186" i="321"/>
  <c r="N183" i="321"/>
  <c r="N179" i="321"/>
  <c r="N175" i="321"/>
  <c r="N171" i="321"/>
  <c r="N168" i="321"/>
  <c r="N161" i="321"/>
  <c r="N316" i="321"/>
  <c r="N313" i="321"/>
  <c r="N306" i="321"/>
  <c r="N302" i="321"/>
  <c r="N299" i="321"/>
  <c r="N295" i="321"/>
  <c r="N291" i="321"/>
  <c r="N288" i="321"/>
  <c r="N284" i="321"/>
  <c r="N280" i="321"/>
  <c r="N277" i="321"/>
  <c r="N270" i="321"/>
  <c r="N263" i="321"/>
  <c r="N259" i="321"/>
  <c r="N256" i="321"/>
  <c r="N252" i="321"/>
  <c r="N249" i="321"/>
  <c r="N242" i="321"/>
  <c r="N238" i="321"/>
  <c r="N385" i="321"/>
  <c r="N378" i="321"/>
  <c r="N374" i="321"/>
  <c r="N371" i="321"/>
  <c r="N368" i="321"/>
  <c r="N366" i="321"/>
  <c r="N362" i="321"/>
  <c r="N358" i="321"/>
  <c r="N356" i="321"/>
  <c r="N353" i="321"/>
  <c r="N350" i="321"/>
  <c r="N346" i="321"/>
  <c r="N342" i="321"/>
  <c r="N332" i="321"/>
  <c r="N329" i="321"/>
  <c r="N326" i="321"/>
  <c r="N322" i="321"/>
  <c r="N318" i="321"/>
  <c r="N473" i="321"/>
  <c r="N470" i="321"/>
  <c r="N466" i="321"/>
  <c r="N462" i="321"/>
  <c r="N458" i="321"/>
  <c r="N454" i="321"/>
  <c r="N445" i="321"/>
  <c r="N441" i="321"/>
  <c r="N437" i="321"/>
  <c r="N434" i="321"/>
  <c r="N430" i="321"/>
  <c r="N427" i="321"/>
  <c r="N423" i="321"/>
  <c r="N419" i="321"/>
  <c r="N415" i="321"/>
  <c r="N549" i="321"/>
  <c r="N545" i="321"/>
  <c r="N541" i="321"/>
  <c r="N537" i="321"/>
  <c r="N533" i="321"/>
  <c r="N529" i="321"/>
  <c r="N520" i="321"/>
  <c r="N516" i="321"/>
  <c r="N512" i="321"/>
  <c r="N508" i="321"/>
  <c r="N499" i="321"/>
  <c r="N495" i="321"/>
  <c r="N493" i="321"/>
  <c r="N490" i="321"/>
  <c r="N486" i="321"/>
  <c r="N482" i="321"/>
  <c r="N478" i="321"/>
  <c r="N629" i="321"/>
  <c r="N625" i="321"/>
  <c r="N616" i="321"/>
  <c r="N615" i="321"/>
  <c r="N614" i="321"/>
  <c r="N612" i="321"/>
  <c r="N610" i="321"/>
  <c r="N606" i="321"/>
  <c r="N602" i="321"/>
  <c r="N600" i="321"/>
  <c r="N597" i="321"/>
  <c r="N594" i="321"/>
  <c r="N592" i="321"/>
  <c r="N701" i="321"/>
  <c r="N675" i="321"/>
  <c r="N665" i="321"/>
  <c r="N662" i="321"/>
  <c r="N787" i="321"/>
  <c r="N776" i="321"/>
  <c r="N766" i="321"/>
  <c r="N762" i="321"/>
  <c r="N758" i="321"/>
  <c r="N731" i="321"/>
  <c r="N863" i="321"/>
  <c r="N845" i="321"/>
  <c r="N837" i="321"/>
  <c r="N816" i="321"/>
  <c r="N875" i="321"/>
  <c r="N184" i="321"/>
  <c r="N180" i="321"/>
  <c r="N176" i="321"/>
  <c r="N172" i="321"/>
  <c r="N169" i="321"/>
  <c r="N165" i="321"/>
  <c r="N162" i="321"/>
  <c r="N314" i="321"/>
  <c r="N310" i="321"/>
  <c r="N307" i="321"/>
  <c r="N303" i="321"/>
  <c r="N300" i="321"/>
  <c r="N296" i="321"/>
  <c r="N292" i="321"/>
  <c r="N289" i="321"/>
  <c r="N285" i="321"/>
  <c r="N281" i="321"/>
  <c r="N278" i="321"/>
  <c r="N274" i="321"/>
  <c r="N271" i="321"/>
  <c r="N267" i="321"/>
  <c r="N264" i="321"/>
  <c r="N260" i="321"/>
  <c r="N253" i="321"/>
  <c r="N250" i="321"/>
  <c r="N246" i="321"/>
  <c r="N243" i="321"/>
  <c r="N239" i="321"/>
  <c r="N393" i="321"/>
  <c r="N392" i="321"/>
  <c r="N391" i="321"/>
  <c r="N389" i="321"/>
  <c r="N386" i="321"/>
  <c r="N382" i="321"/>
  <c r="N379" i="321"/>
  <c r="N375" i="321"/>
  <c r="N372" i="321"/>
  <c r="N369" i="321"/>
  <c r="N363" i="321"/>
  <c r="N359" i="321"/>
  <c r="N351" i="321"/>
  <c r="N347" i="321"/>
  <c r="N343" i="321"/>
  <c r="N339" i="321"/>
  <c r="N336" i="321"/>
  <c r="N333" i="321"/>
  <c r="N323" i="321"/>
  <c r="N319" i="321"/>
  <c r="N471" i="321"/>
  <c r="N467" i="321"/>
  <c r="N463" i="321"/>
  <c r="N459" i="321"/>
  <c r="N455" i="321"/>
  <c r="N451" i="321"/>
  <c r="N449" i="321"/>
  <c r="N448" i="321"/>
  <c r="N446" i="321"/>
  <c r="N442" i="321"/>
  <c r="N438" i="321"/>
  <c r="N435" i="321"/>
  <c r="N431" i="321"/>
  <c r="N428" i="321"/>
  <c r="N424" i="321"/>
  <c r="N420" i="321"/>
  <c r="N416" i="321"/>
  <c r="N412" i="321"/>
  <c r="N409" i="321"/>
  <c r="N407" i="321"/>
  <c r="N405" i="321"/>
  <c r="N403" i="321"/>
  <c r="N401" i="321"/>
  <c r="N399" i="321"/>
  <c r="N397" i="321"/>
  <c r="N553" i="321"/>
  <c r="N550" i="321"/>
  <c r="N546" i="321"/>
  <c r="N542" i="321"/>
  <c r="N538" i="321"/>
  <c r="N534" i="321"/>
  <c r="N530" i="321"/>
  <c r="N526" i="321"/>
  <c r="N524" i="321"/>
  <c r="N521" i="321"/>
  <c r="N517" i="321"/>
  <c r="N513" i="321"/>
  <c r="N509" i="321"/>
  <c r="N505" i="321"/>
  <c r="N504" i="321"/>
  <c r="N502" i="321"/>
  <c r="N500" i="321"/>
  <c r="N491" i="321"/>
  <c r="N487" i="321"/>
  <c r="N483" i="321"/>
  <c r="N479" i="321"/>
  <c r="N475" i="321"/>
  <c r="N630" i="321"/>
  <c r="N626" i="321"/>
  <c r="N622" i="321"/>
  <c r="N620" i="321"/>
  <c r="N617" i="321"/>
  <c r="N607" i="321"/>
  <c r="N598" i="321"/>
  <c r="N584" i="321"/>
  <c r="N580" i="321"/>
  <c r="N576" i="321"/>
  <c r="N572" i="321"/>
  <c r="N568" i="321"/>
  <c r="N564" i="321"/>
  <c r="N560" i="321"/>
  <c r="N708" i="321"/>
  <c r="N699" i="321"/>
  <c r="N686" i="321"/>
  <c r="N663" i="321"/>
  <c r="N660" i="321"/>
  <c r="N658" i="321"/>
  <c r="N654" i="321"/>
  <c r="N650" i="321"/>
  <c r="N645" i="321"/>
  <c r="N641" i="321"/>
  <c r="N637" i="321"/>
  <c r="N633" i="321"/>
  <c r="N784" i="321"/>
  <c r="N744" i="321"/>
  <c r="N1096" i="321"/>
  <c r="N593" i="321"/>
  <c r="N589" i="321"/>
  <c r="N585" i="321"/>
  <c r="N581" i="321"/>
  <c r="N577" i="321"/>
  <c r="N573" i="321"/>
  <c r="N569" i="321"/>
  <c r="N565" i="321"/>
  <c r="N561" i="321"/>
  <c r="N557" i="321"/>
  <c r="N556" i="321"/>
  <c r="N554" i="321"/>
  <c r="N709" i="321"/>
  <c r="N706" i="321"/>
  <c r="N702" i="321"/>
  <c r="N694" i="321"/>
  <c r="N691" i="321"/>
  <c r="N690" i="321"/>
  <c r="N687" i="321"/>
  <c r="N683" i="321"/>
  <c r="N680" i="321"/>
  <c r="N676" i="321"/>
  <c r="N673" i="321"/>
  <c r="N669" i="321"/>
  <c r="N666" i="321"/>
  <c r="N655" i="321"/>
  <c r="N651" i="321"/>
  <c r="N648" i="321"/>
  <c r="N646" i="321"/>
  <c r="N642" i="321"/>
  <c r="N638" i="321"/>
  <c r="N634" i="321"/>
  <c r="N788" i="321"/>
  <c r="N785" i="321"/>
  <c r="N781" i="321"/>
  <c r="N777" i="321"/>
  <c r="N773" i="321"/>
  <c r="N770" i="321"/>
  <c r="N763" i="321"/>
  <c r="N759" i="321"/>
  <c r="N755" i="321"/>
  <c r="N752" i="321"/>
  <c r="N748" i="321"/>
  <c r="N745" i="321"/>
  <c r="N741" i="321"/>
  <c r="N738" i="321"/>
  <c r="N734" i="321"/>
  <c r="N732" i="321"/>
  <c r="N728" i="321"/>
  <c r="N724" i="321"/>
  <c r="N866" i="321"/>
  <c r="N824" i="321"/>
  <c r="N948" i="321"/>
  <c r="N944" i="321"/>
  <c r="N918" i="321"/>
  <c r="N879" i="321"/>
  <c r="N973" i="321"/>
  <c r="N582" i="321"/>
  <c r="N578" i="321"/>
  <c r="N574" i="321"/>
  <c r="N570" i="321"/>
  <c r="N566" i="321"/>
  <c r="N562" i="321"/>
  <c r="N558" i="321"/>
  <c r="N710" i="321"/>
  <c r="N707" i="321"/>
  <c r="N703" i="321"/>
  <c r="N700" i="321"/>
  <c r="N688" i="321"/>
  <c r="N684" i="321"/>
  <c r="N677" i="321"/>
  <c r="N667" i="321"/>
  <c r="N664" i="321"/>
  <c r="N661" i="321"/>
  <c r="N659" i="321"/>
  <c r="N656" i="321"/>
  <c r="N652" i="321"/>
  <c r="N643" i="321"/>
  <c r="N639" i="321"/>
  <c r="N635" i="321"/>
  <c r="N789" i="321"/>
  <c r="N782" i="321"/>
  <c r="N778" i="321"/>
  <c r="N774" i="321"/>
  <c r="N771" i="321"/>
  <c r="N768" i="321"/>
  <c r="N767" i="321"/>
  <c r="N764" i="321"/>
  <c r="N760" i="321"/>
  <c r="N756" i="321"/>
  <c r="N753" i="321"/>
  <c r="N749" i="321"/>
  <c r="N746" i="321"/>
  <c r="N742" i="321"/>
  <c r="N735" i="321"/>
  <c r="N729" i="321"/>
  <c r="N725" i="321"/>
  <c r="N719" i="321"/>
  <c r="N715" i="321"/>
  <c r="N852" i="321"/>
  <c r="N830" i="321"/>
  <c r="N812" i="321"/>
  <c r="N805" i="321"/>
  <c r="N794" i="321"/>
  <c r="N940" i="321"/>
  <c r="N936" i="321"/>
  <c r="N914" i="321"/>
  <c r="N908" i="321"/>
  <c r="N1001" i="321"/>
  <c r="N1103" i="321"/>
  <c r="N1158" i="321"/>
  <c r="N591" i="321"/>
  <c r="N587" i="321"/>
  <c r="N583" i="321"/>
  <c r="N579" i="321"/>
  <c r="N575" i="321"/>
  <c r="N571" i="321"/>
  <c r="N567" i="321"/>
  <c r="N563" i="321"/>
  <c r="N559" i="321"/>
  <c r="N555" i="321"/>
  <c r="N711" i="321"/>
  <c r="N704" i="321"/>
  <c r="N692" i="321"/>
  <c r="N689" i="321"/>
  <c r="N685" i="321"/>
  <c r="N681" i="321"/>
  <c r="N678" i="321"/>
  <c r="N674" i="321"/>
  <c r="N672" i="321"/>
  <c r="N671" i="321"/>
  <c r="N670" i="321"/>
  <c r="N668" i="321"/>
  <c r="N657" i="321"/>
  <c r="N653" i="321"/>
  <c r="N649" i="321"/>
  <c r="N647" i="321"/>
  <c r="N644" i="321"/>
  <c r="N640" i="321"/>
  <c r="N636" i="321"/>
  <c r="N790" i="321"/>
  <c r="N786" i="321"/>
  <c r="N783" i="321"/>
  <c r="N779" i="321"/>
  <c r="N775" i="321"/>
  <c r="N765" i="321"/>
  <c r="N761" i="321"/>
  <c r="N757" i="321"/>
  <c r="N754" i="321"/>
  <c r="N750" i="321"/>
  <c r="N743" i="321"/>
  <c r="N739" i="321"/>
  <c r="N736" i="321"/>
  <c r="N733" i="321"/>
  <c r="N730" i="321"/>
  <c r="N726" i="321"/>
  <c r="N717" i="321"/>
  <c r="N713" i="321"/>
  <c r="N801" i="321"/>
  <c r="N797" i="321"/>
  <c r="N932" i="321"/>
  <c r="N928" i="321"/>
  <c r="N900" i="321"/>
  <c r="N969" i="321"/>
  <c r="N1073" i="321"/>
  <c r="N722" i="321"/>
  <c r="N720" i="321"/>
  <c r="N716" i="321"/>
  <c r="N867" i="321"/>
  <c r="N860" i="321"/>
  <c r="N856" i="321"/>
  <c r="N853" i="321"/>
  <c r="N849" i="321"/>
  <c r="N846" i="321"/>
  <c r="N842" i="321"/>
  <c r="N838" i="321"/>
  <c r="N834" i="321"/>
  <c r="N831" i="321"/>
  <c r="N827" i="321"/>
  <c r="N825" i="321"/>
  <c r="N821" i="321"/>
  <c r="N817" i="321"/>
  <c r="N813" i="321"/>
  <c r="N809" i="321"/>
  <c r="N806" i="321"/>
  <c r="N802" i="321"/>
  <c r="N798" i="321"/>
  <c r="N791" i="321"/>
  <c r="N945" i="321"/>
  <c r="N941" i="321"/>
  <c r="N937" i="321"/>
  <c r="N933" i="321"/>
  <c r="N929" i="321"/>
  <c r="N925" i="321"/>
  <c r="N922" i="321"/>
  <c r="N919" i="321"/>
  <c r="N915" i="321"/>
  <c r="N912" i="321"/>
  <c r="N905" i="321"/>
  <c r="N898" i="321"/>
  <c r="N884" i="321"/>
  <c r="N1025" i="321"/>
  <c r="N997" i="321"/>
  <c r="N993" i="321"/>
  <c r="N965" i="321"/>
  <c r="N961" i="321"/>
  <c r="N1099" i="321"/>
  <c r="N1077" i="321"/>
  <c r="N1041" i="321"/>
  <c r="N868" i="321"/>
  <c r="N864" i="321"/>
  <c r="N861" i="321"/>
  <c r="N857" i="321"/>
  <c r="N854" i="321"/>
  <c r="N850" i="321"/>
  <c r="N847" i="321"/>
  <c r="N843" i="321"/>
  <c r="N839" i="321"/>
  <c r="N835" i="321"/>
  <c r="N832" i="321"/>
  <c r="N828" i="321"/>
  <c r="N822" i="321"/>
  <c r="N818" i="321"/>
  <c r="N814" i="321"/>
  <c r="N810" i="321"/>
  <c r="N807" i="321"/>
  <c r="N803" i="321"/>
  <c r="N799" i="321"/>
  <c r="N795" i="321"/>
  <c r="N792" i="321"/>
  <c r="N946" i="321"/>
  <c r="N942" i="321"/>
  <c r="N938" i="321"/>
  <c r="N934" i="321"/>
  <c r="N930" i="321"/>
  <c r="N926" i="321"/>
  <c r="N920" i="321"/>
  <c r="N916" i="321"/>
  <c r="N913" i="321"/>
  <c r="N909" i="321"/>
  <c r="N907" i="321"/>
  <c r="N904" i="321"/>
  <c r="N902" i="321"/>
  <c r="N896" i="321"/>
  <c r="N893" i="321"/>
  <c r="N886" i="321"/>
  <c r="N882" i="321"/>
  <c r="N1021" i="321"/>
  <c r="N1017" i="321"/>
  <c r="N989" i="321"/>
  <c r="N985" i="321"/>
  <c r="N957" i="321"/>
  <c r="N953" i="321"/>
  <c r="N1094" i="321"/>
  <c r="N1154" i="321"/>
  <c r="N1126" i="321"/>
  <c r="N718" i="321"/>
  <c r="N714" i="321"/>
  <c r="N869" i="321"/>
  <c r="N865" i="321"/>
  <c r="N862" i="321"/>
  <c r="N858" i="321"/>
  <c r="N855" i="321"/>
  <c r="N851" i="321"/>
  <c r="N848" i="321"/>
  <c r="N844" i="321"/>
  <c r="N840" i="321"/>
  <c r="N836" i="321"/>
  <c r="N833" i="321"/>
  <c r="N829" i="321"/>
  <c r="N826" i="321"/>
  <c r="N823" i="321"/>
  <c r="N819" i="321"/>
  <c r="N815" i="321"/>
  <c r="N811" i="321"/>
  <c r="N808" i="321"/>
  <c r="N804" i="321"/>
  <c r="N800" i="321"/>
  <c r="N796" i="321"/>
  <c r="N947" i="321"/>
  <c r="N943" i="321"/>
  <c r="N939" i="321"/>
  <c r="N935" i="321"/>
  <c r="N931" i="321"/>
  <c r="N927" i="321"/>
  <c r="N923" i="321"/>
  <c r="N921" i="321"/>
  <c r="N917" i="321"/>
  <c r="N910" i="321"/>
  <c r="N895" i="321"/>
  <c r="N891" i="321"/>
  <c r="N880" i="321"/>
  <c r="N877" i="321"/>
  <c r="N873" i="321"/>
  <c r="N1013" i="321"/>
  <c r="N1009" i="321"/>
  <c r="N981" i="321"/>
  <c r="N977" i="321"/>
  <c r="N949" i="321"/>
  <c r="N1062" i="321"/>
  <c r="N906" i="321"/>
  <c r="N903" i="321"/>
  <c r="N899" i="321"/>
  <c r="N892" i="321"/>
  <c r="N888" i="321"/>
  <c r="N885" i="321"/>
  <c r="N881" i="321"/>
  <c r="N878" i="321"/>
  <c r="N874" i="321"/>
  <c r="N871" i="321"/>
  <c r="N1026" i="321"/>
  <c r="N1022" i="321"/>
  <c r="N1018" i="321"/>
  <c r="N1014" i="321"/>
  <c r="N1010" i="321"/>
  <c r="N1006" i="321"/>
  <c r="N1002" i="321"/>
  <c r="N998" i="321"/>
  <c r="N994" i="321"/>
  <c r="N990" i="321"/>
  <c r="N986" i="321"/>
  <c r="N982" i="321"/>
  <c r="N978" i="321"/>
  <c r="N974" i="321"/>
  <c r="N970" i="321"/>
  <c r="N966" i="321"/>
  <c r="N962" i="321"/>
  <c r="N958" i="321"/>
  <c r="N954" i="321"/>
  <c r="N950" i="321"/>
  <c r="N1104" i="321"/>
  <c r="N1100" i="321"/>
  <c r="N1085" i="321"/>
  <c r="N1071" i="321"/>
  <c r="N1054" i="321"/>
  <c r="N1037" i="321"/>
  <c r="N1030" i="321"/>
  <c r="N1264" i="321"/>
  <c r="N1249" i="321"/>
  <c r="N1242" i="321"/>
  <c r="N1208" i="321"/>
  <c r="N1271" i="321"/>
  <c r="N1027" i="321"/>
  <c r="N1023" i="321"/>
  <c r="N1019" i="321"/>
  <c r="N1015" i="321"/>
  <c r="N1011" i="321"/>
  <c r="N1007" i="321"/>
  <c r="N1003" i="321"/>
  <c r="N999" i="321"/>
  <c r="N995" i="321"/>
  <c r="N991" i="321"/>
  <c r="N987" i="321"/>
  <c r="N983" i="321"/>
  <c r="N979" i="321"/>
  <c r="N975" i="321"/>
  <c r="N971" i="321"/>
  <c r="N967" i="321"/>
  <c r="N963" i="321"/>
  <c r="N959" i="321"/>
  <c r="N955" i="321"/>
  <c r="N951" i="321"/>
  <c r="N1105" i="321"/>
  <c r="N1101" i="321"/>
  <c r="N1097" i="321"/>
  <c r="N1092" i="321"/>
  <c r="N1080" i="321"/>
  <c r="N1066" i="321"/>
  <c r="N1056" i="321"/>
  <c r="N1049" i="321"/>
  <c r="N1034" i="321"/>
  <c r="N1178" i="321"/>
  <c r="N1110" i="321"/>
  <c r="N901" i="321"/>
  <c r="N897" i="321"/>
  <c r="N894" i="321"/>
  <c r="N890" i="321"/>
  <c r="N887" i="321"/>
  <c r="N883" i="321"/>
  <c r="N876" i="321"/>
  <c r="N872" i="321"/>
  <c r="N870" i="321"/>
  <c r="N1024" i="321"/>
  <c r="N1020" i="321"/>
  <c r="N1016" i="321"/>
  <c r="N1012" i="321"/>
  <c r="N1008" i="321"/>
  <c r="N1004" i="321"/>
  <c r="N1000" i="321"/>
  <c r="N996" i="321"/>
  <c r="N992" i="321"/>
  <c r="N988" i="321"/>
  <c r="N984" i="321"/>
  <c r="N980" i="321"/>
  <c r="N976" i="321"/>
  <c r="N972" i="321"/>
  <c r="N968" i="321"/>
  <c r="N964" i="321"/>
  <c r="N960" i="321"/>
  <c r="N956" i="321"/>
  <c r="N952" i="321"/>
  <c r="N1106" i="321"/>
  <c r="N1102" i="321"/>
  <c r="N1098" i="321"/>
  <c r="N1087" i="321"/>
  <c r="N1082" i="321"/>
  <c r="N1075" i="321"/>
  <c r="N1068" i="321"/>
  <c r="N1064" i="321"/>
  <c r="N1058" i="321"/>
  <c r="N1051" i="321"/>
  <c r="N1045" i="321"/>
  <c r="N1181" i="321"/>
  <c r="N1172" i="321"/>
  <c r="N1162" i="321"/>
  <c r="N1124" i="321"/>
  <c r="N1255" i="321"/>
  <c r="N1237" i="321"/>
  <c r="N1215" i="321"/>
  <c r="N1281" i="321"/>
  <c r="N1095" i="321"/>
  <c r="N1091" i="321"/>
  <c r="N1088" i="321"/>
  <c r="N1084" i="321"/>
  <c r="N1081" i="321"/>
  <c r="N1078" i="321"/>
  <c r="N1074" i="321"/>
  <c r="N1070" i="321"/>
  <c r="N1067" i="321"/>
  <c r="N1063" i="321"/>
  <c r="N1060" i="321"/>
  <c r="N1057" i="321"/>
  <c r="N1053" i="321"/>
  <c r="N1050" i="321"/>
  <c r="N1046" i="321"/>
  <c r="N1042" i="321"/>
  <c r="N1038" i="321"/>
  <c r="N1035" i="321"/>
  <c r="N1031" i="321"/>
  <c r="N1185" i="321"/>
  <c r="N1182" i="321"/>
  <c r="N1179" i="321"/>
  <c r="N1175" i="321"/>
  <c r="N1173" i="321"/>
  <c r="N1169" i="321"/>
  <c r="N1166" i="321"/>
  <c r="N1159" i="321"/>
  <c r="N1155" i="321"/>
  <c r="N1151" i="321"/>
  <c r="N1148" i="321"/>
  <c r="N1139" i="321"/>
  <c r="N1137" i="321"/>
  <c r="N1134" i="321"/>
  <c r="N1133" i="321"/>
  <c r="N1128" i="321"/>
  <c r="N1112" i="321"/>
  <c r="N1108" i="321"/>
  <c r="N1257" i="321"/>
  <c r="N1253" i="321"/>
  <c r="N1251" i="321"/>
  <c r="N1247" i="321"/>
  <c r="N1219" i="321"/>
  <c r="N1191" i="321"/>
  <c r="N1309" i="321"/>
  <c r="N1047" i="321"/>
  <c r="N1043" i="321"/>
  <c r="N1039" i="321"/>
  <c r="N1032" i="321"/>
  <c r="N1028" i="321"/>
  <c r="N1183" i="321"/>
  <c r="N1180" i="321"/>
  <c r="N1176" i="321"/>
  <c r="N1170" i="321"/>
  <c r="N1167" i="321"/>
  <c r="N1163" i="321"/>
  <c r="N1160" i="321"/>
  <c r="N1156" i="321"/>
  <c r="N1152" i="321"/>
  <c r="N1150" i="321"/>
  <c r="N1146" i="321"/>
  <c r="N1143" i="321"/>
  <c r="N1136" i="321"/>
  <c r="N1130" i="321"/>
  <c r="N1245" i="321"/>
  <c r="N1222" i="321"/>
  <c r="N1212" i="321"/>
  <c r="N1093" i="321"/>
  <c r="N1090" i="321"/>
  <c r="N1089" i="321"/>
  <c r="N1086" i="321"/>
  <c r="N1083" i="321"/>
  <c r="N1079" i="321"/>
  <c r="N1076" i="321"/>
  <c r="N1072" i="321"/>
  <c r="N1069" i="321"/>
  <c r="N1065" i="321"/>
  <c r="N1061" i="321"/>
  <c r="N1059" i="321"/>
  <c r="N1055" i="321"/>
  <c r="N1052" i="321"/>
  <c r="N1048" i="321"/>
  <c r="N1044" i="321"/>
  <c r="N1040" i="321"/>
  <c r="N1036" i="321"/>
  <c r="N1033" i="321"/>
  <c r="N1029" i="321"/>
  <c r="N1184" i="321"/>
  <c r="N1177" i="321"/>
  <c r="N1174" i="321"/>
  <c r="N1171" i="321"/>
  <c r="N1168" i="321"/>
  <c r="N1164" i="321"/>
  <c r="N1161" i="321"/>
  <c r="N1157" i="321"/>
  <c r="N1153" i="321"/>
  <c r="N1145" i="321"/>
  <c r="N1135" i="321"/>
  <c r="N1132" i="321"/>
  <c r="N1127" i="321"/>
  <c r="N1260" i="321"/>
  <c r="N1187" i="321"/>
  <c r="N1149" i="321"/>
  <c r="N1142" i="321"/>
  <c r="N1138" i="321"/>
  <c r="N1131" i="321"/>
  <c r="N1123" i="321"/>
  <c r="N1120" i="321"/>
  <c r="N1117" i="321"/>
  <c r="N1111" i="321"/>
  <c r="N1107" i="321"/>
  <c r="N1262" i="321"/>
  <c r="N1259" i="321"/>
  <c r="N1256" i="321"/>
  <c r="N1252" i="321"/>
  <c r="N1248" i="321"/>
  <c r="N1244" i="321"/>
  <c r="N1239" i="321"/>
  <c r="N1235" i="321"/>
  <c r="N1233" i="321"/>
  <c r="N1231" i="321"/>
  <c r="N1229" i="321"/>
  <c r="N1227" i="321"/>
  <c r="N1221" i="321"/>
  <c r="N1207" i="321"/>
  <c r="N1201" i="321"/>
  <c r="N1198" i="321"/>
  <c r="N1194" i="321"/>
  <c r="N1300" i="321"/>
  <c r="N1288" i="321"/>
  <c r="N1277" i="321"/>
  <c r="N1218" i="321"/>
  <c r="N1211" i="321"/>
  <c r="N1204" i="321"/>
  <c r="N1200" i="321"/>
  <c r="N1302" i="321"/>
  <c r="N1296" i="321"/>
  <c r="N1294" i="321"/>
  <c r="N1284" i="321"/>
  <c r="N1274" i="321"/>
  <c r="N1268" i="321"/>
  <c r="N1147" i="321"/>
  <c r="N1144" i="321"/>
  <c r="N1129" i="321"/>
  <c r="N1125" i="321"/>
  <c r="N1122" i="321"/>
  <c r="N1119" i="321"/>
  <c r="N1118" i="321"/>
  <c r="N1116" i="321"/>
  <c r="N1113" i="321"/>
  <c r="N1109" i="321"/>
  <c r="N1263" i="321"/>
  <c r="N1261" i="321"/>
  <c r="N1258" i="321"/>
  <c r="N1254" i="321"/>
  <c r="N1250" i="321"/>
  <c r="N1246" i="321"/>
  <c r="N1243" i="321"/>
  <c r="N1240" i="321"/>
  <c r="N1236" i="321"/>
  <c r="N1232" i="321"/>
  <c r="N1228" i="321"/>
  <c r="N1224" i="321"/>
  <c r="N1312" i="321"/>
  <c r="N1225" i="321"/>
  <c r="N1220" i="321"/>
  <c r="N1216" i="321"/>
  <c r="N1213" i="321"/>
  <c r="N1209" i="321"/>
  <c r="N1205" i="321"/>
  <c r="N1202" i="321"/>
  <c r="N1199" i="321"/>
  <c r="N1195" i="321"/>
  <c r="N1192" i="321"/>
  <c r="N1188" i="321"/>
  <c r="N1313" i="321"/>
  <c r="N1310" i="321"/>
  <c r="N1306" i="321"/>
  <c r="N1303" i="321"/>
  <c r="N1297" i="321"/>
  <c r="N1292" i="321"/>
  <c r="N1289" i="321"/>
  <c r="N1285" i="321"/>
  <c r="N1278" i="321"/>
  <c r="N1275" i="321"/>
  <c r="N1266" i="321"/>
  <c r="N1241" i="321"/>
  <c r="N1238" i="321"/>
  <c r="N1234" i="321"/>
  <c r="N1230" i="321"/>
  <c r="N1226" i="321"/>
  <c r="N1223" i="321"/>
  <c r="N1217" i="321"/>
  <c r="N1214" i="321"/>
  <c r="N1210" i="321"/>
  <c r="N1206" i="321"/>
  <c r="N1203" i="321"/>
  <c r="N1196" i="321"/>
  <c r="N1193" i="321"/>
  <c r="N1189" i="321"/>
  <c r="N1314" i="321"/>
  <c r="N1307" i="321"/>
  <c r="N1304" i="321"/>
  <c r="N1301" i="321"/>
  <c r="N1298" i="321"/>
  <c r="N1295" i="321"/>
  <c r="N1290" i="321"/>
  <c r="N1286" i="321"/>
  <c r="N1282" i="321"/>
  <c r="N1279" i="321"/>
  <c r="N1276" i="321"/>
  <c r="N1272" i="321"/>
  <c r="N1269" i="321"/>
  <c r="N1267" i="321"/>
  <c r="N1197" i="321"/>
  <c r="N1190" i="321"/>
  <c r="N1186" i="321"/>
  <c r="N1311" i="321"/>
  <c r="N1308" i="321"/>
  <c r="N1305" i="321"/>
  <c r="N1299" i="321"/>
  <c r="N1293" i="321"/>
  <c r="N1291" i="321"/>
  <c r="N1287" i="321"/>
  <c r="N1283" i="321"/>
  <c r="N1280" i="321"/>
  <c r="N1273" i="321"/>
  <c r="N1270" i="321"/>
  <c r="N1265" i="321"/>
  <c r="F2" i="265"/>
  <c r="D3" i="322"/>
  <c r="E3" i="322"/>
  <c r="D4" i="322"/>
  <c r="E4" i="322"/>
  <c r="D5" i="322"/>
  <c r="D6" i="322"/>
  <c r="E6" i="322"/>
  <c r="D7" i="322"/>
  <c r="D8" i="322"/>
  <c r="E8" i="322"/>
  <c r="D9" i="322"/>
  <c r="D10" i="322"/>
  <c r="D11" i="322"/>
  <c r="E11" i="322"/>
  <c r="D12" i="322"/>
  <c r="GJ110" i="273"/>
  <c r="GJ61" i="288" s="1"/>
  <c r="GJ63" i="288" s="1"/>
  <c r="GJ65" i="288" s="1"/>
  <c r="GJ57" i="288"/>
  <c r="GJ62" i="288" s="1"/>
  <c r="G109" i="273"/>
  <c r="E109" i="273"/>
  <c r="G1240" i="321" s="1"/>
  <c r="G65" i="288"/>
  <c r="J753" i="321" s="1"/>
  <c r="E65" i="288"/>
  <c r="G753" i="321" s="1"/>
  <c r="G62" i="288"/>
  <c r="J750" i="321" s="1"/>
  <c r="E62" i="288"/>
  <c r="G750" i="321" s="1"/>
  <c r="G61" i="288"/>
  <c r="J749" i="321" s="1"/>
  <c r="E61" i="288"/>
  <c r="G749" i="321" s="1"/>
  <c r="H60" i="288"/>
  <c r="G60" i="288"/>
  <c r="J748" i="321" s="1"/>
  <c r="E60" i="288"/>
  <c r="G748" i="321" s="1"/>
  <c r="G56" i="288"/>
  <c r="E56" i="288"/>
  <c r="G55" i="288"/>
  <c r="E55" i="288"/>
  <c r="G740" i="321" s="1"/>
  <c r="G51" i="288"/>
  <c r="J736" i="321" s="1"/>
  <c r="E51" i="288"/>
  <c r="G736" i="321" s="1"/>
  <c r="J50" i="288"/>
  <c r="F735" i="321" s="1"/>
  <c r="K50" i="288"/>
  <c r="L50" i="288"/>
  <c r="M50" i="288"/>
  <c r="N50" i="288"/>
  <c r="O50" i="288"/>
  <c r="P50" i="288"/>
  <c r="Q50" i="288"/>
  <c r="R50" i="288"/>
  <c r="S50" i="288"/>
  <c r="T50" i="288"/>
  <c r="U50" i="288"/>
  <c r="V50" i="288"/>
  <c r="W50" i="288"/>
  <c r="X50" i="288"/>
  <c r="Y50" i="288"/>
  <c r="Z50" i="288"/>
  <c r="AA50" i="288"/>
  <c r="AB50" i="288"/>
  <c r="AC50" i="288"/>
  <c r="AD50" i="288"/>
  <c r="AE50" i="288"/>
  <c r="AF50" i="288"/>
  <c r="AG50" i="288"/>
  <c r="AH50" i="288"/>
  <c r="AI50" i="288"/>
  <c r="AJ50" i="288"/>
  <c r="AK50" i="288"/>
  <c r="AL50" i="288"/>
  <c r="AM50" i="288"/>
  <c r="AN50" i="288"/>
  <c r="AO50" i="288"/>
  <c r="AP50" i="288"/>
  <c r="AQ50" i="288"/>
  <c r="AR50" i="288"/>
  <c r="AS50" i="288"/>
  <c r="AT50" i="288"/>
  <c r="AU50" i="288"/>
  <c r="AV50" i="288"/>
  <c r="AW50" i="288"/>
  <c r="AX50" i="288"/>
  <c r="AY50" i="288"/>
  <c r="AZ50" i="288"/>
  <c r="BA50" i="288"/>
  <c r="BB50" i="288"/>
  <c r="BC50" i="288"/>
  <c r="BD50" i="288"/>
  <c r="BE50" i="288"/>
  <c r="BF50" i="288"/>
  <c r="BG50" i="288"/>
  <c r="BH50" i="288"/>
  <c r="BI50" i="288"/>
  <c r="BJ50" i="288"/>
  <c r="BK50" i="288"/>
  <c r="BL50" i="288"/>
  <c r="BM50" i="288"/>
  <c r="BN50" i="288"/>
  <c r="BO50" i="288"/>
  <c r="BP50" i="288"/>
  <c r="BQ50" i="288"/>
  <c r="BR50" i="288"/>
  <c r="BS50" i="288"/>
  <c r="BT50" i="288"/>
  <c r="BU50" i="288"/>
  <c r="BV50" i="288"/>
  <c r="BW50" i="288"/>
  <c r="BX50" i="288"/>
  <c r="BY50" i="288"/>
  <c r="BZ50" i="288"/>
  <c r="CA50" i="288"/>
  <c r="CB50" i="288"/>
  <c r="CC50" i="288"/>
  <c r="CD50" i="288"/>
  <c r="CE50" i="288"/>
  <c r="CF50" i="288"/>
  <c r="CG50" i="288"/>
  <c r="CH50" i="288"/>
  <c r="CI50" i="288"/>
  <c r="CJ50" i="288"/>
  <c r="CK50" i="288"/>
  <c r="CL50" i="288"/>
  <c r="CM50" i="288"/>
  <c r="CN50" i="288"/>
  <c r="CO50" i="288"/>
  <c r="CP50" i="288"/>
  <c r="CQ50" i="288"/>
  <c r="CR50" i="288"/>
  <c r="CS50" i="288"/>
  <c r="CT50" i="288"/>
  <c r="CU50" i="288"/>
  <c r="CV50" i="288"/>
  <c r="CW50" i="288"/>
  <c r="CX50" i="288"/>
  <c r="CY50" i="288"/>
  <c r="CZ50" i="288"/>
  <c r="DA50" i="288"/>
  <c r="DB50" i="288"/>
  <c r="DC50" i="288"/>
  <c r="DD50" i="288"/>
  <c r="DE50" i="288"/>
  <c r="DF50" i="288"/>
  <c r="DG50" i="288"/>
  <c r="DH50" i="288"/>
  <c r="DI50" i="288"/>
  <c r="DJ50" i="288"/>
  <c r="DK50" i="288"/>
  <c r="DL50" i="288"/>
  <c r="DM50" i="288"/>
  <c r="DN50" i="288"/>
  <c r="DO50" i="288"/>
  <c r="DP50" i="288"/>
  <c r="DQ50" i="288"/>
  <c r="DR50" i="288"/>
  <c r="DS50" i="288"/>
  <c r="DT50" i="288"/>
  <c r="DU50" i="288"/>
  <c r="DV50" i="288"/>
  <c r="DW50" i="288"/>
  <c r="DX50" i="288"/>
  <c r="DY50" i="288"/>
  <c r="DZ50" i="288"/>
  <c r="EA50" i="288"/>
  <c r="EB50" i="288"/>
  <c r="EC50" i="288"/>
  <c r="ED50" i="288"/>
  <c r="EE50" i="288"/>
  <c r="EF50" i="288"/>
  <c r="EG50" i="288"/>
  <c r="EH50" i="288"/>
  <c r="EI50" i="288"/>
  <c r="EJ50" i="288"/>
  <c r="EK50" i="288"/>
  <c r="EL50" i="288"/>
  <c r="EM50" i="288"/>
  <c r="EN50" i="288"/>
  <c r="EO50" i="288"/>
  <c r="EP50" i="288"/>
  <c r="EQ50" i="288"/>
  <c r="ER50" i="288"/>
  <c r="ES50" i="288"/>
  <c r="ET50" i="288"/>
  <c r="EU50" i="288"/>
  <c r="EV50" i="288"/>
  <c r="EW50" i="288"/>
  <c r="EX50" i="288"/>
  <c r="EY50" i="288"/>
  <c r="EZ50" i="288"/>
  <c r="FA50" i="288"/>
  <c r="FB50" i="288"/>
  <c r="FC50" i="288"/>
  <c r="FD50" i="288"/>
  <c r="FE50" i="288"/>
  <c r="FF50" i="288"/>
  <c r="FG50" i="288"/>
  <c r="FH50" i="288"/>
  <c r="FI50" i="288"/>
  <c r="FJ50" i="288"/>
  <c r="FK50" i="288"/>
  <c r="FL50" i="288"/>
  <c r="FM50" i="288"/>
  <c r="FN50" i="288"/>
  <c r="FO50" i="288"/>
  <c r="FP50" i="288"/>
  <c r="FQ50" i="288"/>
  <c r="FR50" i="288"/>
  <c r="FS50" i="288"/>
  <c r="FT50" i="288"/>
  <c r="FU50" i="288"/>
  <c r="FV50" i="288"/>
  <c r="FW50" i="288"/>
  <c r="FX50" i="288"/>
  <c r="FY50" i="288"/>
  <c r="FZ50" i="288"/>
  <c r="GA50" i="288"/>
  <c r="GB50" i="288"/>
  <c r="GC50" i="288"/>
  <c r="GD50" i="288"/>
  <c r="GE50" i="288"/>
  <c r="GF50" i="288"/>
  <c r="GG50" i="288"/>
  <c r="GH50" i="288"/>
  <c r="GI50" i="288"/>
  <c r="GJ50" i="288"/>
  <c r="H50" i="288"/>
  <c r="G50" i="288"/>
  <c r="J735" i="321" s="1"/>
  <c r="E50" i="288"/>
  <c r="G735" i="321" s="1"/>
  <c r="D14" i="322"/>
  <c r="E14" i="322"/>
  <c r="D15" i="322"/>
  <c r="E15" i="322"/>
  <c r="D16" i="322"/>
  <c r="D17" i="322"/>
  <c r="D18" i="322"/>
  <c r="G43" i="288"/>
  <c r="J731" i="321" s="1"/>
  <c r="E43" i="288"/>
  <c r="G731" i="321" s="1"/>
  <c r="G42" i="288"/>
  <c r="J730" i="321" s="1"/>
  <c r="E42" i="288"/>
  <c r="G730" i="321" s="1"/>
  <c r="G39" i="288"/>
  <c r="J728" i="321" s="1"/>
  <c r="E39" i="288"/>
  <c r="G728" i="321" s="1"/>
  <c r="G36" i="288"/>
  <c r="J725" i="321" s="1"/>
  <c r="E36" i="288"/>
  <c r="G725" i="321" s="1"/>
  <c r="G35" i="288"/>
  <c r="J724" i="321" s="1"/>
  <c r="E35" i="288"/>
  <c r="G724" i="321" s="1"/>
  <c r="G34" i="288"/>
  <c r="J723" i="321" s="1"/>
  <c r="E34" i="288"/>
  <c r="G723" i="321" s="1"/>
  <c r="D20" i="322"/>
  <c r="E20" i="322"/>
  <c r="D21" i="322"/>
  <c r="D22" i="322"/>
  <c r="D23" i="322"/>
  <c r="G80" i="288"/>
  <c r="J765" i="321" s="1"/>
  <c r="E80" i="288"/>
  <c r="G765" i="321" s="1"/>
  <c r="H79" i="288"/>
  <c r="G79" i="288"/>
  <c r="J764" i="321" s="1"/>
  <c r="E79" i="288"/>
  <c r="G764" i="321" s="1"/>
  <c r="G76" i="288"/>
  <c r="J761" i="321" s="1"/>
  <c r="E76" i="288"/>
  <c r="G761" i="321" s="1"/>
  <c r="G75" i="288"/>
  <c r="J760" i="321" s="1"/>
  <c r="E75" i="288"/>
  <c r="G760" i="321" s="1"/>
  <c r="E72" i="288"/>
  <c r="G757" i="321" s="1"/>
  <c r="E71" i="288"/>
  <c r="G756" i="321" s="1"/>
  <c r="D25" i="322"/>
  <c r="E25" i="322"/>
  <c r="D26" i="322"/>
  <c r="D27" i="322"/>
  <c r="E27" i="322"/>
  <c r="D28" i="322"/>
  <c r="E28" i="322"/>
  <c r="D29" i="322"/>
  <c r="D30" i="322"/>
  <c r="E30" i="322"/>
  <c r="D31" i="322"/>
  <c r="D32" i="322"/>
  <c r="E32" i="322"/>
  <c r="D33" i="322"/>
  <c r="D34" i="322"/>
  <c r="G27" i="288"/>
  <c r="J719" i="321" s="1"/>
  <c r="E27" i="288"/>
  <c r="G719" i="321" s="1"/>
  <c r="H26" i="288"/>
  <c r="G26" i="288"/>
  <c r="J718" i="321" s="1"/>
  <c r="E26" i="288"/>
  <c r="G718" i="321" s="1"/>
  <c r="G23" i="288"/>
  <c r="J715" i="321" s="1"/>
  <c r="E23" i="288"/>
  <c r="G715" i="321" s="1"/>
  <c r="G22" i="288"/>
  <c r="J714" i="321" s="1"/>
  <c r="E22" i="288"/>
  <c r="G714" i="321" s="1"/>
  <c r="E18" i="288"/>
  <c r="G710" i="321" s="1"/>
  <c r="G17" i="288"/>
  <c r="J709" i="321" s="1"/>
  <c r="E17" i="288"/>
  <c r="G709" i="321" s="1"/>
  <c r="G13" i="288"/>
  <c r="J705" i="321" s="1"/>
  <c r="E13" i="288"/>
  <c r="G705" i="321" s="1"/>
  <c r="G12" i="288"/>
  <c r="J704" i="321" s="1"/>
  <c r="E12" i="288"/>
  <c r="G704" i="321" s="1"/>
  <c r="G11" i="288"/>
  <c r="J703" i="321" s="1"/>
  <c r="E11" i="288"/>
  <c r="G703" i="321" s="1"/>
  <c r="F10" i="288"/>
  <c r="F702" i="321" s="1"/>
  <c r="E10" i="288"/>
  <c r="G702" i="321" s="1"/>
  <c r="E139" i="325"/>
  <c r="G313" i="321" s="1"/>
  <c r="G138" i="325"/>
  <c r="J312" i="321" s="1"/>
  <c r="E138" i="325"/>
  <c r="G312" i="321" s="1"/>
  <c r="F137" i="325"/>
  <c r="F311" i="321" s="1"/>
  <c r="E137" i="325"/>
  <c r="G311" i="321" s="1"/>
  <c r="E16" i="265"/>
  <c r="G326" i="321" s="1"/>
  <c r="F16" i="265"/>
  <c r="G16" i="265"/>
  <c r="J326" i="321" s="1"/>
  <c r="I16" i="265"/>
  <c r="E40" i="265"/>
  <c r="G349" i="321" s="1"/>
  <c r="F40" i="265"/>
  <c r="G40" i="265"/>
  <c r="J349" i="321" s="1"/>
  <c r="I40" i="265"/>
  <c r="E41" i="265"/>
  <c r="G350" i="321" s="1"/>
  <c r="F41" i="265"/>
  <c r="G41" i="265"/>
  <c r="J350" i="321" s="1"/>
  <c r="I41" i="265"/>
  <c r="E59" i="325"/>
  <c r="G240" i="321" s="1"/>
  <c r="G22" i="325"/>
  <c r="J206" i="321" s="1"/>
  <c r="E22" i="325"/>
  <c r="G206" i="321" s="1"/>
  <c r="E69" i="325"/>
  <c r="G247" i="321" s="1"/>
  <c r="G69" i="325"/>
  <c r="J247" i="321" s="1"/>
  <c r="G64" i="325"/>
  <c r="J244" i="321" s="1"/>
  <c r="E64" i="325"/>
  <c r="G244" i="321" s="1"/>
  <c r="E63" i="325"/>
  <c r="G243" i="321" s="1"/>
  <c r="G63" i="325"/>
  <c r="J243" i="321" s="1"/>
  <c r="E62" i="325"/>
  <c r="G242" i="321" s="1"/>
  <c r="G62" i="325"/>
  <c r="J242" i="321" s="1"/>
  <c r="E58" i="325"/>
  <c r="G239" i="321" s="1"/>
  <c r="G58" i="325"/>
  <c r="J239" i="321" s="1"/>
  <c r="G743" i="321" l="1"/>
  <c r="G742" i="321"/>
  <c r="J1240" i="321"/>
  <c r="G1241" i="321"/>
  <c r="J1241" i="321"/>
  <c r="J742" i="321"/>
  <c r="J743" i="321"/>
  <c r="J741" i="321"/>
  <c r="J740" i="321"/>
  <c r="G741" i="321"/>
  <c r="GJ70" i="325"/>
  <c r="GI70" i="325"/>
  <c r="GH70" i="325"/>
  <c r="GG70" i="325"/>
  <c r="GF70" i="325"/>
  <c r="GE70" i="325"/>
  <c r="GD70" i="325"/>
  <c r="GC70" i="325"/>
  <c r="GB70" i="325"/>
  <c r="GA70" i="325"/>
  <c r="FZ70" i="325"/>
  <c r="FY70" i="325"/>
  <c r="FX70" i="325"/>
  <c r="FW70" i="325"/>
  <c r="FV70" i="325"/>
  <c r="FU70" i="325"/>
  <c r="FT70" i="325"/>
  <c r="FS70" i="325"/>
  <c r="FR70" i="325"/>
  <c r="FQ70" i="325"/>
  <c r="FP70" i="325"/>
  <c r="FO70" i="325"/>
  <c r="FN70" i="325"/>
  <c r="FM70" i="325"/>
  <c r="FL70" i="325"/>
  <c r="FK70" i="325"/>
  <c r="FJ70" i="325"/>
  <c r="FI70" i="325"/>
  <c r="FH70" i="325"/>
  <c r="FG70" i="325"/>
  <c r="FF70" i="325"/>
  <c r="FE70" i="325"/>
  <c r="FD70" i="325"/>
  <c r="FC70" i="325"/>
  <c r="FB70" i="325"/>
  <c r="FA70" i="325"/>
  <c r="EZ70" i="325"/>
  <c r="EY70" i="325"/>
  <c r="EX70" i="325"/>
  <c r="EW70" i="325"/>
  <c r="EV70" i="325"/>
  <c r="EU70" i="325"/>
  <c r="ET70" i="325"/>
  <c r="ES70" i="325"/>
  <c r="ER70" i="325"/>
  <c r="EQ70" i="325"/>
  <c r="EP70" i="325"/>
  <c r="EO70" i="325"/>
  <c r="EN70" i="325"/>
  <c r="EM70" i="325"/>
  <c r="EL70" i="325"/>
  <c r="EK70" i="325"/>
  <c r="EJ70" i="325"/>
  <c r="EI70" i="325"/>
  <c r="EH70" i="325"/>
  <c r="EG70" i="325"/>
  <c r="EF70" i="325"/>
  <c r="EE70" i="325"/>
  <c r="ED70" i="325"/>
  <c r="EC70" i="325"/>
  <c r="EB70" i="325"/>
  <c r="EA70" i="325"/>
  <c r="DZ70" i="325"/>
  <c r="DY70" i="325"/>
  <c r="DX70" i="325"/>
  <c r="DW70" i="325"/>
  <c r="DV70" i="325"/>
  <c r="DU70" i="325"/>
  <c r="DT70" i="325"/>
  <c r="DS70" i="325"/>
  <c r="DR70" i="325"/>
  <c r="DQ70" i="325"/>
  <c r="DP70" i="325"/>
  <c r="DO70" i="325"/>
  <c r="DN70" i="325"/>
  <c r="DM70" i="325"/>
  <c r="DL70" i="325"/>
  <c r="DK70" i="325"/>
  <c r="DJ70" i="325"/>
  <c r="DI70" i="325"/>
  <c r="DH70" i="325"/>
  <c r="DG70" i="325"/>
  <c r="DF70" i="325"/>
  <c r="DE70" i="325"/>
  <c r="DD70" i="325"/>
  <c r="DC70" i="325"/>
  <c r="DB70" i="325"/>
  <c r="DA70" i="325"/>
  <c r="CZ70" i="325"/>
  <c r="CY70" i="325"/>
  <c r="CX70" i="325"/>
  <c r="CW70" i="325"/>
  <c r="CV70" i="325"/>
  <c r="CU70" i="325"/>
  <c r="CT70" i="325"/>
  <c r="CS70" i="325"/>
  <c r="CR70" i="325"/>
  <c r="CQ70" i="325"/>
  <c r="CP70" i="325"/>
  <c r="CO70" i="325"/>
  <c r="CN70" i="325"/>
  <c r="CM70" i="325"/>
  <c r="CL70" i="325"/>
  <c r="CK70" i="325"/>
  <c r="CJ70" i="325"/>
  <c r="CI70" i="325"/>
  <c r="CH70" i="325"/>
  <c r="CG70" i="325"/>
  <c r="CF70" i="325"/>
  <c r="CE70" i="325"/>
  <c r="CD70" i="325"/>
  <c r="CC70" i="325"/>
  <c r="CB70" i="325"/>
  <c r="CA70" i="325"/>
  <c r="BZ70" i="325"/>
  <c r="BY70" i="325"/>
  <c r="BX70" i="325"/>
  <c r="BW70" i="325"/>
  <c r="BV70" i="325"/>
  <c r="BU70" i="325"/>
  <c r="BT70" i="325"/>
  <c r="BS70" i="325"/>
  <c r="BR70" i="325"/>
  <c r="BQ70" i="325"/>
  <c r="BP70" i="325"/>
  <c r="BO70" i="325"/>
  <c r="BN70" i="325"/>
  <c r="BM70" i="325"/>
  <c r="BL70" i="325"/>
  <c r="BK70" i="325"/>
  <c r="BJ70" i="325"/>
  <c r="BI70" i="325"/>
  <c r="BH70" i="325"/>
  <c r="BG70" i="325"/>
  <c r="BF70" i="325"/>
  <c r="BE70" i="325"/>
  <c r="BD70" i="325"/>
  <c r="BC70" i="325"/>
  <c r="BB70" i="325"/>
  <c r="BA70" i="325"/>
  <c r="AZ70" i="325"/>
  <c r="AY70" i="325"/>
  <c r="AX70" i="325"/>
  <c r="AW70" i="325"/>
  <c r="AV70" i="325"/>
  <c r="AU70" i="325"/>
  <c r="AT70" i="325"/>
  <c r="AS70" i="325"/>
  <c r="AR70" i="325"/>
  <c r="AQ70" i="325"/>
  <c r="AP70" i="325"/>
  <c r="AO70" i="325"/>
  <c r="AN70" i="325"/>
  <c r="AM70" i="325"/>
  <c r="AL70" i="325"/>
  <c r="AK70" i="325"/>
  <c r="AJ70" i="325"/>
  <c r="AI70" i="325"/>
  <c r="AH70" i="325"/>
  <c r="AG70" i="325"/>
  <c r="AF70" i="325"/>
  <c r="AE70" i="325"/>
  <c r="AD70" i="325"/>
  <c r="AC70" i="325"/>
  <c r="AB70" i="325"/>
  <c r="AA70" i="325"/>
  <c r="Z70" i="325"/>
  <c r="Y70" i="325"/>
  <c r="X70" i="325"/>
  <c r="W70" i="325"/>
  <c r="V70" i="325"/>
  <c r="U70" i="325"/>
  <c r="T70" i="325"/>
  <c r="S70" i="325"/>
  <c r="R70" i="325"/>
  <c r="Q70" i="325"/>
  <c r="P70" i="325"/>
  <c r="O70" i="325"/>
  <c r="N70" i="325"/>
  <c r="M70" i="325"/>
  <c r="L70" i="325"/>
  <c r="K70" i="325"/>
  <c r="J70" i="325"/>
  <c r="F248" i="321" s="1"/>
  <c r="I70" i="325"/>
  <c r="H70" i="325"/>
  <c r="G70" i="325"/>
  <c r="J248" i="321" s="1"/>
  <c r="F70" i="325"/>
  <c r="E70" i="325"/>
  <c r="G248" i="321" s="1"/>
  <c r="GJ23" i="325"/>
  <c r="GI23" i="325"/>
  <c r="GH23" i="325"/>
  <c r="GG23" i="325"/>
  <c r="GF23" i="325"/>
  <c r="GE23" i="325"/>
  <c r="GD23" i="325"/>
  <c r="GC23" i="325"/>
  <c r="GB23" i="325"/>
  <c r="GA23" i="325"/>
  <c r="FZ23" i="325"/>
  <c r="FY23" i="325"/>
  <c r="FX23" i="325"/>
  <c r="FW23" i="325"/>
  <c r="FV23" i="325"/>
  <c r="FU23" i="325"/>
  <c r="FT23" i="325"/>
  <c r="FS23" i="325"/>
  <c r="FR23" i="325"/>
  <c r="FQ23" i="325"/>
  <c r="FP23" i="325"/>
  <c r="FO23" i="325"/>
  <c r="FN23" i="325"/>
  <c r="FM23" i="325"/>
  <c r="FL23" i="325"/>
  <c r="FK23" i="325"/>
  <c r="FJ23" i="325"/>
  <c r="FI23" i="325"/>
  <c r="FH23" i="325"/>
  <c r="FG23" i="325"/>
  <c r="FF23" i="325"/>
  <c r="FE23" i="325"/>
  <c r="FD23" i="325"/>
  <c r="FC23" i="325"/>
  <c r="FB23" i="325"/>
  <c r="FA23" i="325"/>
  <c r="EZ23" i="325"/>
  <c r="EY23" i="325"/>
  <c r="EX23" i="325"/>
  <c r="EW23" i="325"/>
  <c r="EV23" i="325"/>
  <c r="EU23" i="325"/>
  <c r="ET23" i="325"/>
  <c r="ES23" i="325"/>
  <c r="ER23" i="325"/>
  <c r="EQ23" i="325"/>
  <c r="EP23" i="325"/>
  <c r="EO23" i="325"/>
  <c r="EN23" i="325"/>
  <c r="EM23" i="325"/>
  <c r="EL23" i="325"/>
  <c r="EK23" i="325"/>
  <c r="EJ23" i="325"/>
  <c r="EI23" i="325"/>
  <c r="EH23" i="325"/>
  <c r="EG23" i="325"/>
  <c r="EF23" i="325"/>
  <c r="EE23" i="325"/>
  <c r="ED23" i="325"/>
  <c r="EC23" i="325"/>
  <c r="EB23" i="325"/>
  <c r="EA23" i="325"/>
  <c r="DZ23" i="325"/>
  <c r="DY23" i="325"/>
  <c r="DX23" i="325"/>
  <c r="DW23" i="325"/>
  <c r="DV23" i="325"/>
  <c r="DU23" i="325"/>
  <c r="DT23" i="325"/>
  <c r="DS23" i="325"/>
  <c r="DR23" i="325"/>
  <c r="DQ23" i="325"/>
  <c r="DP23" i="325"/>
  <c r="DO23" i="325"/>
  <c r="DN23" i="325"/>
  <c r="DM23" i="325"/>
  <c r="DL23" i="325"/>
  <c r="DK23" i="325"/>
  <c r="DJ23" i="325"/>
  <c r="DI23" i="325"/>
  <c r="DH23" i="325"/>
  <c r="DG23" i="325"/>
  <c r="DF23" i="325"/>
  <c r="DE23" i="325"/>
  <c r="DD23" i="325"/>
  <c r="DC23" i="325"/>
  <c r="DB23" i="325"/>
  <c r="DA23" i="325"/>
  <c r="CZ23" i="325"/>
  <c r="CY23" i="325"/>
  <c r="CX23" i="325"/>
  <c r="CW23" i="325"/>
  <c r="CV23" i="325"/>
  <c r="CU23" i="325"/>
  <c r="CT23" i="325"/>
  <c r="CS23" i="325"/>
  <c r="CR23" i="325"/>
  <c r="CQ23" i="325"/>
  <c r="CP23" i="325"/>
  <c r="CO23" i="325"/>
  <c r="CN23" i="325"/>
  <c r="CM23" i="325"/>
  <c r="CL23" i="325"/>
  <c r="CK23" i="325"/>
  <c r="CJ23" i="325"/>
  <c r="CI23" i="325"/>
  <c r="CH23" i="325"/>
  <c r="CG23" i="325"/>
  <c r="CF23" i="325"/>
  <c r="CE23" i="325"/>
  <c r="CD23" i="325"/>
  <c r="CC23" i="325"/>
  <c r="CB23" i="325"/>
  <c r="CA23" i="325"/>
  <c r="BZ23" i="325"/>
  <c r="BY23" i="325"/>
  <c r="BX23" i="325"/>
  <c r="BW23" i="325"/>
  <c r="BV23" i="325"/>
  <c r="BU23" i="325"/>
  <c r="BT23" i="325"/>
  <c r="BS23" i="325"/>
  <c r="BR23" i="325"/>
  <c r="BQ23" i="325"/>
  <c r="BP23" i="325"/>
  <c r="BO23" i="325"/>
  <c r="BN23" i="325"/>
  <c r="BM23" i="325"/>
  <c r="BL23" i="325"/>
  <c r="BK23" i="325"/>
  <c r="BJ23" i="325"/>
  <c r="BI23" i="325"/>
  <c r="BH23" i="325"/>
  <c r="BG23" i="325"/>
  <c r="BF23" i="325"/>
  <c r="BE23" i="325"/>
  <c r="BD23" i="325"/>
  <c r="BC23" i="325"/>
  <c r="BB23" i="325"/>
  <c r="BA23" i="325"/>
  <c r="AZ23" i="325"/>
  <c r="AY23" i="325"/>
  <c r="AX23" i="325"/>
  <c r="AW23" i="325"/>
  <c r="AV23" i="325"/>
  <c r="AU23" i="325"/>
  <c r="AT23" i="325"/>
  <c r="AS23" i="325"/>
  <c r="AR23" i="325"/>
  <c r="AQ23" i="325"/>
  <c r="AP23" i="325"/>
  <c r="AO23" i="325"/>
  <c r="AN23" i="325"/>
  <c r="AM23" i="325"/>
  <c r="AL23" i="325"/>
  <c r="AK23" i="325"/>
  <c r="AJ23" i="325"/>
  <c r="AI23" i="325"/>
  <c r="AH23" i="325"/>
  <c r="AG23" i="325"/>
  <c r="AF23" i="325"/>
  <c r="AE23" i="325"/>
  <c r="AD23" i="325"/>
  <c r="AC23" i="325"/>
  <c r="AB23" i="325"/>
  <c r="AA23" i="325"/>
  <c r="Z23" i="325"/>
  <c r="Y23" i="325"/>
  <c r="X23" i="325"/>
  <c r="W23" i="325"/>
  <c r="V23" i="325"/>
  <c r="U23" i="325"/>
  <c r="T23" i="325"/>
  <c r="S23" i="325"/>
  <c r="R23" i="325"/>
  <c r="Q23" i="325"/>
  <c r="P23" i="325"/>
  <c r="O23" i="325"/>
  <c r="N23" i="325"/>
  <c r="M23" i="325"/>
  <c r="L23" i="325"/>
  <c r="K23" i="325"/>
  <c r="J23" i="325"/>
  <c r="F207" i="321" s="1"/>
  <c r="I23" i="325"/>
  <c r="H23" i="325"/>
  <c r="G23" i="325"/>
  <c r="J207" i="321" s="1"/>
  <c r="F23" i="325"/>
  <c r="E23" i="325"/>
  <c r="G207" i="321" s="1"/>
  <c r="G16" i="325"/>
  <c r="J202" i="321" s="1"/>
  <c r="H16" i="325"/>
  <c r="I16" i="325"/>
  <c r="J16" i="325"/>
  <c r="F202" i="321" s="1"/>
  <c r="K16" i="325"/>
  <c r="L16" i="325"/>
  <c r="M16" i="325"/>
  <c r="N16" i="325"/>
  <c r="O16" i="325"/>
  <c r="P16" i="325"/>
  <c r="Q16" i="325"/>
  <c r="R16" i="325"/>
  <c r="S16" i="325"/>
  <c r="T16" i="325"/>
  <c r="U16" i="325"/>
  <c r="V16" i="325"/>
  <c r="W16" i="325"/>
  <c r="X16" i="325"/>
  <c r="Y16" i="325"/>
  <c r="Z16" i="325"/>
  <c r="AA16" i="325"/>
  <c r="AB16" i="325"/>
  <c r="AC16" i="325"/>
  <c r="AD16" i="325"/>
  <c r="AE16" i="325"/>
  <c r="AF16" i="325"/>
  <c r="AG16" i="325"/>
  <c r="AH16" i="325"/>
  <c r="AI16" i="325"/>
  <c r="AJ16" i="325"/>
  <c r="AK16" i="325"/>
  <c r="AL16" i="325"/>
  <c r="AM16" i="325"/>
  <c r="AN16" i="325"/>
  <c r="AO16" i="325"/>
  <c r="AP16" i="325"/>
  <c r="AQ16" i="325"/>
  <c r="AR16" i="325"/>
  <c r="AS16" i="325"/>
  <c r="AT16" i="325"/>
  <c r="AU16" i="325"/>
  <c r="AV16" i="325"/>
  <c r="AW16" i="325"/>
  <c r="AX16" i="325"/>
  <c r="AY16" i="325"/>
  <c r="AZ16" i="325"/>
  <c r="BA16" i="325"/>
  <c r="BB16" i="325"/>
  <c r="BC16" i="325"/>
  <c r="BD16" i="325"/>
  <c r="BE16" i="325"/>
  <c r="BF16" i="325"/>
  <c r="BG16" i="325"/>
  <c r="BH16" i="325"/>
  <c r="BI16" i="325"/>
  <c r="BJ16" i="325"/>
  <c r="BK16" i="325"/>
  <c r="BL16" i="325"/>
  <c r="BM16" i="325"/>
  <c r="BN16" i="325"/>
  <c r="BO16" i="325"/>
  <c r="BP16" i="325"/>
  <c r="BQ16" i="325"/>
  <c r="BR16" i="325"/>
  <c r="BS16" i="325"/>
  <c r="BT16" i="325"/>
  <c r="BU16" i="325"/>
  <c r="BV16" i="325"/>
  <c r="BW16" i="325"/>
  <c r="BX16" i="325"/>
  <c r="BY16" i="325"/>
  <c r="BZ16" i="325"/>
  <c r="CA16" i="325"/>
  <c r="CB16" i="325"/>
  <c r="CC16" i="325"/>
  <c r="CD16" i="325"/>
  <c r="CE16" i="325"/>
  <c r="CF16" i="325"/>
  <c r="CG16" i="325"/>
  <c r="CH16" i="325"/>
  <c r="CI16" i="325"/>
  <c r="CJ16" i="325"/>
  <c r="CK16" i="325"/>
  <c r="CL16" i="325"/>
  <c r="CM16" i="325"/>
  <c r="CN16" i="325"/>
  <c r="CO16" i="325"/>
  <c r="CP16" i="325"/>
  <c r="CQ16" i="325"/>
  <c r="CR16" i="325"/>
  <c r="CS16" i="325"/>
  <c r="CT16" i="325"/>
  <c r="CU16" i="325"/>
  <c r="CV16" i="325"/>
  <c r="CW16" i="325"/>
  <c r="CX16" i="325"/>
  <c r="CY16" i="325"/>
  <c r="CZ16" i="325"/>
  <c r="DA16" i="325"/>
  <c r="DB16" i="325"/>
  <c r="DC16" i="325"/>
  <c r="DD16" i="325"/>
  <c r="DE16" i="325"/>
  <c r="DF16" i="325"/>
  <c r="DG16" i="325"/>
  <c r="DH16" i="325"/>
  <c r="DI16" i="325"/>
  <c r="DJ16" i="325"/>
  <c r="DK16" i="325"/>
  <c r="DL16" i="325"/>
  <c r="DM16" i="325"/>
  <c r="DN16" i="325"/>
  <c r="DO16" i="325"/>
  <c r="DP16" i="325"/>
  <c r="DQ16" i="325"/>
  <c r="DR16" i="325"/>
  <c r="DS16" i="325"/>
  <c r="DT16" i="325"/>
  <c r="DU16" i="325"/>
  <c r="DV16" i="325"/>
  <c r="DW16" i="325"/>
  <c r="DX16" i="325"/>
  <c r="DY16" i="325"/>
  <c r="DZ16" i="325"/>
  <c r="EA16" i="325"/>
  <c r="EB16" i="325"/>
  <c r="EC16" i="325"/>
  <c r="ED16" i="325"/>
  <c r="EE16" i="325"/>
  <c r="EF16" i="325"/>
  <c r="EG16" i="325"/>
  <c r="EH16" i="325"/>
  <c r="EI16" i="325"/>
  <c r="EJ16" i="325"/>
  <c r="EK16" i="325"/>
  <c r="EL16" i="325"/>
  <c r="EM16" i="325"/>
  <c r="EN16" i="325"/>
  <c r="EO16" i="325"/>
  <c r="EP16" i="325"/>
  <c r="EQ16" i="325"/>
  <c r="ER16" i="325"/>
  <c r="ES16" i="325"/>
  <c r="ET16" i="325"/>
  <c r="EU16" i="325"/>
  <c r="EV16" i="325"/>
  <c r="EW16" i="325"/>
  <c r="EX16" i="325"/>
  <c r="EY16" i="325"/>
  <c r="EZ16" i="325"/>
  <c r="FA16" i="325"/>
  <c r="FB16" i="325"/>
  <c r="FC16" i="325"/>
  <c r="FD16" i="325"/>
  <c r="FE16" i="325"/>
  <c r="FF16" i="325"/>
  <c r="FG16" i="325"/>
  <c r="FH16" i="325"/>
  <c r="FI16" i="325"/>
  <c r="FJ16" i="325"/>
  <c r="FK16" i="325"/>
  <c r="FL16" i="325"/>
  <c r="FM16" i="325"/>
  <c r="FN16" i="325"/>
  <c r="FO16" i="325"/>
  <c r="FP16" i="325"/>
  <c r="FQ16" i="325"/>
  <c r="FR16" i="325"/>
  <c r="FS16" i="325"/>
  <c r="FT16" i="325"/>
  <c r="FU16" i="325"/>
  <c r="FV16" i="325"/>
  <c r="FW16" i="325"/>
  <c r="FX16" i="325"/>
  <c r="FY16" i="325"/>
  <c r="FZ16" i="325"/>
  <c r="GA16" i="325"/>
  <c r="GB16" i="325"/>
  <c r="GC16" i="325"/>
  <c r="GD16" i="325"/>
  <c r="GE16" i="325"/>
  <c r="GF16" i="325"/>
  <c r="GG16" i="325"/>
  <c r="GH16" i="325"/>
  <c r="GI16" i="325"/>
  <c r="GJ16" i="325"/>
  <c r="E16" i="325"/>
  <c r="G202" i="321" s="1"/>
  <c r="F16" i="325"/>
  <c r="E17" i="315"/>
  <c r="G1122" i="321" s="1"/>
  <c r="F17" i="315"/>
  <c r="G17" i="315"/>
  <c r="J1122" i="321" s="1"/>
  <c r="I17" i="315"/>
  <c r="GK17" i="315"/>
  <c r="GL17" i="315"/>
  <c r="GM17" i="315"/>
  <c r="GN17" i="315"/>
  <c r="GO17" i="315"/>
  <c r="GP17" i="315"/>
  <c r="GQ17" i="315"/>
  <c r="GR17" i="315"/>
  <c r="GS17" i="315"/>
  <c r="GT17" i="315"/>
  <c r="GU17" i="315"/>
  <c r="GV17" i="315"/>
  <c r="GW17" i="315"/>
  <c r="GX17" i="315"/>
  <c r="GY17" i="315"/>
  <c r="GZ17" i="315"/>
  <c r="HA17" i="315"/>
  <c r="HB17" i="315"/>
  <c r="HC17" i="315"/>
  <c r="HD17" i="315"/>
  <c r="HE17" i="315"/>
  <c r="HF17" i="315"/>
  <c r="HG17" i="315"/>
  <c r="HH17" i="315"/>
  <c r="HI17" i="315"/>
  <c r="HJ17" i="315"/>
  <c r="HK17" i="315"/>
  <c r="HL17" i="315"/>
  <c r="HM17" i="315"/>
  <c r="HN17" i="315"/>
  <c r="HO17" i="315"/>
  <c r="HP17" i="315"/>
  <c r="HQ17" i="315"/>
  <c r="HR17" i="315"/>
  <c r="HS17" i="315"/>
  <c r="HT17" i="315"/>
  <c r="HU17" i="315"/>
  <c r="HV17" i="315"/>
  <c r="HW17" i="315"/>
  <c r="HX17" i="315"/>
  <c r="HY17" i="315"/>
  <c r="HZ17" i="315"/>
  <c r="IA17" i="315"/>
  <c r="IB17" i="315"/>
  <c r="IC17" i="315"/>
  <c r="ID17" i="315"/>
  <c r="IE17" i="315"/>
  <c r="IF17" i="315"/>
  <c r="IG17" i="315"/>
  <c r="IH17" i="315"/>
  <c r="II17" i="315"/>
  <c r="IJ17" i="315"/>
  <c r="IK17" i="315"/>
  <c r="IL17" i="315"/>
  <c r="IM17" i="315"/>
  <c r="IN17" i="315"/>
  <c r="IO17" i="315"/>
  <c r="IP17" i="315"/>
  <c r="IQ17" i="315"/>
  <c r="IR17" i="315"/>
  <c r="IS17" i="315"/>
  <c r="IT17" i="315"/>
  <c r="IU17" i="315"/>
  <c r="IV17" i="315"/>
  <c r="IW17" i="315"/>
  <c r="IX17" i="315"/>
  <c r="IY17" i="315"/>
  <c r="IZ17" i="315"/>
  <c r="JA17" i="315"/>
  <c r="JB17" i="315"/>
  <c r="JC17" i="315"/>
  <c r="JD17" i="315"/>
  <c r="JE17" i="315"/>
  <c r="JF17" i="315"/>
  <c r="JG17" i="315"/>
  <c r="JH17" i="315"/>
  <c r="JI17" i="315"/>
  <c r="JJ17" i="315"/>
  <c r="JK17" i="315"/>
  <c r="JL17" i="315"/>
  <c r="JM17" i="315"/>
  <c r="JN17" i="315"/>
  <c r="JO17" i="315"/>
  <c r="JP17" i="315"/>
  <c r="JQ17" i="315"/>
  <c r="JR17" i="315"/>
  <c r="JS17" i="315"/>
  <c r="JT17" i="315"/>
  <c r="JU17" i="315"/>
  <c r="JV17" i="315"/>
  <c r="JW17" i="315"/>
  <c r="JX17" i="315"/>
  <c r="JY17" i="315"/>
  <c r="JZ17" i="315"/>
  <c r="KA17" i="315"/>
  <c r="KB17" i="315"/>
  <c r="KC17" i="315"/>
  <c r="KD17" i="315"/>
  <c r="KE17" i="315"/>
  <c r="KF17" i="315"/>
  <c r="KG17" i="315"/>
  <c r="KH17" i="315"/>
  <c r="KI17" i="315"/>
  <c r="KJ17" i="315"/>
  <c r="KK17" i="315"/>
  <c r="KL17" i="315"/>
  <c r="KM17" i="315"/>
  <c r="KN17" i="315"/>
  <c r="KO17" i="315"/>
  <c r="KP17" i="315"/>
  <c r="KQ17" i="315"/>
  <c r="KR17" i="315"/>
  <c r="KS17" i="315"/>
  <c r="KT17" i="315"/>
  <c r="G50" i="325"/>
  <c r="J232" i="321" s="1"/>
  <c r="H50" i="325"/>
  <c r="I50" i="325"/>
  <c r="J50" i="325"/>
  <c r="F232" i="321" s="1"/>
  <c r="K50" i="325"/>
  <c r="L50" i="325"/>
  <c r="M50" i="325"/>
  <c r="N50" i="325"/>
  <c r="O50" i="325"/>
  <c r="P50" i="325"/>
  <c r="Q50" i="325"/>
  <c r="R50" i="325"/>
  <c r="S50" i="325"/>
  <c r="T50" i="325"/>
  <c r="U50" i="325"/>
  <c r="V50" i="325"/>
  <c r="W50" i="325"/>
  <c r="X50" i="325"/>
  <c r="Y50" i="325"/>
  <c r="Z50" i="325"/>
  <c r="AA50" i="325"/>
  <c r="AB50" i="325"/>
  <c r="AC50" i="325"/>
  <c r="AD50" i="325"/>
  <c r="AE50" i="325"/>
  <c r="AF50" i="325"/>
  <c r="AG50" i="325"/>
  <c r="AH50" i="325"/>
  <c r="AI50" i="325"/>
  <c r="AJ50" i="325"/>
  <c r="AK50" i="325"/>
  <c r="AL50" i="325"/>
  <c r="AM50" i="325"/>
  <c r="AN50" i="325"/>
  <c r="AO50" i="325"/>
  <c r="AP50" i="325"/>
  <c r="AQ50" i="325"/>
  <c r="AR50" i="325"/>
  <c r="AS50" i="325"/>
  <c r="AT50" i="325"/>
  <c r="AU50" i="325"/>
  <c r="AV50" i="325"/>
  <c r="AW50" i="325"/>
  <c r="AX50" i="325"/>
  <c r="AY50" i="325"/>
  <c r="AZ50" i="325"/>
  <c r="BA50" i="325"/>
  <c r="BB50" i="325"/>
  <c r="BC50" i="325"/>
  <c r="BD50" i="325"/>
  <c r="BE50" i="325"/>
  <c r="BF50" i="325"/>
  <c r="BG50" i="325"/>
  <c r="BH50" i="325"/>
  <c r="BI50" i="325"/>
  <c r="BJ50" i="325"/>
  <c r="BK50" i="325"/>
  <c r="BL50" i="325"/>
  <c r="BM50" i="325"/>
  <c r="BN50" i="325"/>
  <c r="BO50" i="325"/>
  <c r="BP50" i="325"/>
  <c r="BQ50" i="325"/>
  <c r="BR50" i="325"/>
  <c r="BS50" i="325"/>
  <c r="BT50" i="325"/>
  <c r="BU50" i="325"/>
  <c r="BV50" i="325"/>
  <c r="BW50" i="325"/>
  <c r="BX50" i="325"/>
  <c r="BY50" i="325"/>
  <c r="BZ50" i="325"/>
  <c r="CA50" i="325"/>
  <c r="CB50" i="325"/>
  <c r="CC50" i="325"/>
  <c r="CD50" i="325"/>
  <c r="CE50" i="325"/>
  <c r="CF50" i="325"/>
  <c r="CG50" i="325"/>
  <c r="CH50" i="325"/>
  <c r="CI50" i="325"/>
  <c r="CJ50" i="325"/>
  <c r="CK50" i="325"/>
  <c r="CL50" i="325"/>
  <c r="CM50" i="325"/>
  <c r="CN50" i="325"/>
  <c r="CO50" i="325"/>
  <c r="CP50" i="325"/>
  <c r="CQ50" i="325"/>
  <c r="CR50" i="325"/>
  <c r="CS50" i="325"/>
  <c r="CT50" i="325"/>
  <c r="CU50" i="325"/>
  <c r="CV50" i="325"/>
  <c r="CW50" i="325"/>
  <c r="CX50" i="325"/>
  <c r="CY50" i="325"/>
  <c r="CZ50" i="325"/>
  <c r="DA50" i="325"/>
  <c r="DB50" i="325"/>
  <c r="DC50" i="325"/>
  <c r="DD50" i="325"/>
  <c r="DE50" i="325"/>
  <c r="DF50" i="325"/>
  <c r="DG50" i="325"/>
  <c r="DH50" i="325"/>
  <c r="DI50" i="325"/>
  <c r="DJ50" i="325"/>
  <c r="DK50" i="325"/>
  <c r="DL50" i="325"/>
  <c r="DM50" i="325"/>
  <c r="DN50" i="325"/>
  <c r="DO50" i="325"/>
  <c r="DP50" i="325"/>
  <c r="DQ50" i="325"/>
  <c r="DR50" i="325"/>
  <c r="DS50" i="325"/>
  <c r="DT50" i="325"/>
  <c r="DU50" i="325"/>
  <c r="DV50" i="325"/>
  <c r="DW50" i="325"/>
  <c r="DX50" i="325"/>
  <c r="DY50" i="325"/>
  <c r="DZ50" i="325"/>
  <c r="EA50" i="325"/>
  <c r="EB50" i="325"/>
  <c r="EC50" i="325"/>
  <c r="ED50" i="325"/>
  <c r="EE50" i="325"/>
  <c r="EF50" i="325"/>
  <c r="EG50" i="325"/>
  <c r="EH50" i="325"/>
  <c r="EI50" i="325"/>
  <c r="EJ50" i="325"/>
  <c r="EK50" i="325"/>
  <c r="EL50" i="325"/>
  <c r="EM50" i="325"/>
  <c r="EN50" i="325"/>
  <c r="EO50" i="325"/>
  <c r="EP50" i="325"/>
  <c r="EQ50" i="325"/>
  <c r="ER50" i="325"/>
  <c r="ES50" i="325"/>
  <c r="ET50" i="325"/>
  <c r="EU50" i="325"/>
  <c r="EV50" i="325"/>
  <c r="EW50" i="325"/>
  <c r="EX50" i="325"/>
  <c r="EY50" i="325"/>
  <c r="EZ50" i="325"/>
  <c r="FA50" i="325"/>
  <c r="FB50" i="325"/>
  <c r="FC50" i="325"/>
  <c r="FD50" i="325"/>
  <c r="FE50" i="325"/>
  <c r="FF50" i="325"/>
  <c r="FG50" i="325"/>
  <c r="FH50" i="325"/>
  <c r="FI50" i="325"/>
  <c r="FJ50" i="325"/>
  <c r="FK50" i="325"/>
  <c r="FL50" i="325"/>
  <c r="FM50" i="325"/>
  <c r="FN50" i="325"/>
  <c r="FO50" i="325"/>
  <c r="FP50" i="325"/>
  <c r="FQ50" i="325"/>
  <c r="FR50" i="325"/>
  <c r="FS50" i="325"/>
  <c r="FT50" i="325"/>
  <c r="FU50" i="325"/>
  <c r="FV50" i="325"/>
  <c r="FW50" i="325"/>
  <c r="FX50" i="325"/>
  <c r="FY50" i="325"/>
  <c r="FZ50" i="325"/>
  <c r="GA50" i="325"/>
  <c r="GB50" i="325"/>
  <c r="GC50" i="325"/>
  <c r="GD50" i="325"/>
  <c r="GE50" i="325"/>
  <c r="GF50" i="325"/>
  <c r="GG50" i="325"/>
  <c r="GH50" i="325"/>
  <c r="GI50" i="325"/>
  <c r="GJ50" i="325"/>
  <c r="E50" i="325"/>
  <c r="G232" i="321" s="1"/>
  <c r="F50" i="325"/>
  <c r="E16" i="315"/>
  <c r="G1121" i="321" s="1"/>
  <c r="F16" i="315"/>
  <c r="G16" i="315"/>
  <c r="J1121" i="321" s="1"/>
  <c r="I16" i="315"/>
  <c r="GK16" i="315"/>
  <c r="GK44" i="315" s="1"/>
  <c r="F1130" i="321" s="1"/>
  <c r="GL16" i="315"/>
  <c r="GL44" i="315" s="1"/>
  <c r="GM16" i="315"/>
  <c r="GM44" i="315" s="1"/>
  <c r="GN16" i="315"/>
  <c r="GN44" i="315" s="1"/>
  <c r="GO16" i="315"/>
  <c r="GO44" i="315" s="1"/>
  <c r="GP16" i="315"/>
  <c r="GP44" i="315" s="1"/>
  <c r="GQ16" i="315"/>
  <c r="GQ44" i="315" s="1"/>
  <c r="GR16" i="315"/>
  <c r="GR44" i="315" s="1"/>
  <c r="GS16" i="315"/>
  <c r="GS44" i="315" s="1"/>
  <c r="GT16" i="315"/>
  <c r="GT44" i="315" s="1"/>
  <c r="GU16" i="315"/>
  <c r="GU44" i="315" s="1"/>
  <c r="GV16" i="315"/>
  <c r="GV44" i="315" s="1"/>
  <c r="GW16" i="315"/>
  <c r="GW44" i="315" s="1"/>
  <c r="GX16" i="315"/>
  <c r="GX44" i="315" s="1"/>
  <c r="GY16" i="315"/>
  <c r="GY44" i="315" s="1"/>
  <c r="GZ16" i="315"/>
  <c r="GZ44" i="315" s="1"/>
  <c r="HA16" i="315"/>
  <c r="HA44" i="315" s="1"/>
  <c r="HB16" i="315"/>
  <c r="HB44" i="315" s="1"/>
  <c r="HC16" i="315"/>
  <c r="HC44" i="315" s="1"/>
  <c r="HD16" i="315"/>
  <c r="HD44" i="315" s="1"/>
  <c r="HE16" i="315"/>
  <c r="HE44" i="315" s="1"/>
  <c r="HF16" i="315"/>
  <c r="HF44" i="315" s="1"/>
  <c r="HG16" i="315"/>
  <c r="HG44" i="315" s="1"/>
  <c r="HH16" i="315"/>
  <c r="HH44" i="315" s="1"/>
  <c r="HI16" i="315"/>
  <c r="HI44" i="315" s="1"/>
  <c r="HJ16" i="315"/>
  <c r="HJ44" i="315" s="1"/>
  <c r="HK16" i="315"/>
  <c r="HK44" i="315" s="1"/>
  <c r="HL16" i="315"/>
  <c r="HL44" i="315" s="1"/>
  <c r="HM16" i="315"/>
  <c r="HM44" i="315" s="1"/>
  <c r="HN16" i="315"/>
  <c r="HN44" i="315" s="1"/>
  <c r="HO16" i="315"/>
  <c r="HO44" i="315" s="1"/>
  <c r="HP16" i="315"/>
  <c r="HP44" i="315" s="1"/>
  <c r="HQ16" i="315"/>
  <c r="HQ44" i="315" s="1"/>
  <c r="HR16" i="315"/>
  <c r="HR44" i="315" s="1"/>
  <c r="HS16" i="315"/>
  <c r="HS44" i="315" s="1"/>
  <c r="HT16" i="315"/>
  <c r="HT44" i="315" s="1"/>
  <c r="HU16" i="315"/>
  <c r="HU44" i="315" s="1"/>
  <c r="HV16" i="315"/>
  <c r="HV44" i="315" s="1"/>
  <c r="HW16" i="315"/>
  <c r="HW44" i="315" s="1"/>
  <c r="HX16" i="315"/>
  <c r="HX44" i="315" s="1"/>
  <c r="HY16" i="315"/>
  <c r="HY44" i="315" s="1"/>
  <c r="HZ16" i="315"/>
  <c r="HZ44" i="315" s="1"/>
  <c r="IA16" i="315"/>
  <c r="IA44" i="315" s="1"/>
  <c r="IB16" i="315"/>
  <c r="IB44" i="315" s="1"/>
  <c r="IC16" i="315"/>
  <c r="IC44" i="315" s="1"/>
  <c r="ID16" i="315"/>
  <c r="ID44" i="315" s="1"/>
  <c r="IE16" i="315"/>
  <c r="IE44" i="315" s="1"/>
  <c r="IF16" i="315"/>
  <c r="IF44" i="315" s="1"/>
  <c r="IG16" i="315"/>
  <c r="IG44" i="315" s="1"/>
  <c r="IH16" i="315"/>
  <c r="IH44" i="315" s="1"/>
  <c r="II16" i="315"/>
  <c r="II44" i="315" s="1"/>
  <c r="IJ16" i="315"/>
  <c r="IJ44" i="315" s="1"/>
  <c r="IK16" i="315"/>
  <c r="IK44" i="315" s="1"/>
  <c r="IL16" i="315"/>
  <c r="IL44" i="315" s="1"/>
  <c r="IM16" i="315"/>
  <c r="IM44" i="315" s="1"/>
  <c r="IN16" i="315"/>
  <c r="IN44" i="315" s="1"/>
  <c r="IO16" i="315"/>
  <c r="IO44" i="315" s="1"/>
  <c r="IP16" i="315"/>
  <c r="IP44" i="315" s="1"/>
  <c r="IQ16" i="315"/>
  <c r="IQ44" i="315" s="1"/>
  <c r="IR16" i="315"/>
  <c r="IR44" i="315" s="1"/>
  <c r="IS16" i="315"/>
  <c r="IS44" i="315" s="1"/>
  <c r="IT16" i="315"/>
  <c r="IT44" i="315" s="1"/>
  <c r="IU16" i="315"/>
  <c r="IU44" i="315" s="1"/>
  <c r="IV16" i="315"/>
  <c r="IV44" i="315" s="1"/>
  <c r="IW16" i="315"/>
  <c r="IW44" i="315" s="1"/>
  <c r="IX16" i="315"/>
  <c r="IX44" i="315" s="1"/>
  <c r="IY16" i="315"/>
  <c r="IY44" i="315" s="1"/>
  <c r="IZ16" i="315"/>
  <c r="IZ44" i="315" s="1"/>
  <c r="JA16" i="315"/>
  <c r="JA44" i="315" s="1"/>
  <c r="JB16" i="315"/>
  <c r="JB44" i="315" s="1"/>
  <c r="JC16" i="315"/>
  <c r="JC44" i="315" s="1"/>
  <c r="JD16" i="315"/>
  <c r="JD44" i="315" s="1"/>
  <c r="JE16" i="315"/>
  <c r="JE44" i="315" s="1"/>
  <c r="JF16" i="315"/>
  <c r="JF44" i="315" s="1"/>
  <c r="JG16" i="315"/>
  <c r="JG44" i="315" s="1"/>
  <c r="JH16" i="315"/>
  <c r="JH44" i="315" s="1"/>
  <c r="JI16" i="315"/>
  <c r="JI44" i="315" s="1"/>
  <c r="JJ16" i="315"/>
  <c r="JJ44" i="315" s="1"/>
  <c r="JK16" i="315"/>
  <c r="JK44" i="315" s="1"/>
  <c r="JL16" i="315"/>
  <c r="JL44" i="315" s="1"/>
  <c r="JM16" i="315"/>
  <c r="JM44" i="315" s="1"/>
  <c r="JN16" i="315"/>
  <c r="JN44" i="315" s="1"/>
  <c r="JO16" i="315"/>
  <c r="JO44" i="315" s="1"/>
  <c r="JP16" i="315"/>
  <c r="JP44" i="315" s="1"/>
  <c r="JQ16" i="315"/>
  <c r="JQ44" i="315" s="1"/>
  <c r="JR16" i="315"/>
  <c r="JR44" i="315" s="1"/>
  <c r="JS16" i="315"/>
  <c r="JS44" i="315" s="1"/>
  <c r="JT16" i="315"/>
  <c r="JT44" i="315" s="1"/>
  <c r="JU16" i="315"/>
  <c r="JU44" i="315" s="1"/>
  <c r="JV16" i="315"/>
  <c r="JV44" i="315" s="1"/>
  <c r="JW16" i="315"/>
  <c r="JW44" i="315" s="1"/>
  <c r="JX16" i="315"/>
  <c r="JX44" i="315" s="1"/>
  <c r="JY16" i="315"/>
  <c r="JY44" i="315" s="1"/>
  <c r="JZ16" i="315"/>
  <c r="JZ44" i="315" s="1"/>
  <c r="KA16" i="315"/>
  <c r="KA44" i="315" s="1"/>
  <c r="KB16" i="315"/>
  <c r="KB44" i="315" s="1"/>
  <c r="KC16" i="315"/>
  <c r="KC44" i="315" s="1"/>
  <c r="KD16" i="315"/>
  <c r="KD44" i="315" s="1"/>
  <c r="KE16" i="315"/>
  <c r="KE44" i="315" s="1"/>
  <c r="KF16" i="315"/>
  <c r="KF44" i="315" s="1"/>
  <c r="KG16" i="315"/>
  <c r="KG44" i="315" s="1"/>
  <c r="KH16" i="315"/>
  <c r="KH44" i="315" s="1"/>
  <c r="KI16" i="315"/>
  <c r="KI44" i="315" s="1"/>
  <c r="KJ16" i="315"/>
  <c r="KJ44" i="315" s="1"/>
  <c r="KK16" i="315"/>
  <c r="KK44" i="315" s="1"/>
  <c r="KL16" i="315"/>
  <c r="KL44" i="315" s="1"/>
  <c r="KM16" i="315"/>
  <c r="KM44" i="315" s="1"/>
  <c r="KN16" i="315"/>
  <c r="KN44" i="315" s="1"/>
  <c r="KO16" i="315"/>
  <c r="KO44" i="315" s="1"/>
  <c r="KP16" i="315"/>
  <c r="KP44" i="315" s="1"/>
  <c r="KQ16" i="315"/>
  <c r="KQ44" i="315" s="1"/>
  <c r="KR16" i="315"/>
  <c r="KR44" i="315" s="1"/>
  <c r="KS16" i="315"/>
  <c r="KS44" i="315" s="1"/>
  <c r="KT16" i="315"/>
  <c r="KT44" i="315" s="1"/>
  <c r="G93" i="325"/>
  <c r="E77" i="325"/>
  <c r="G254" i="321" s="1"/>
  <c r="F77" i="325"/>
  <c r="I77" i="325"/>
  <c r="E92" i="325"/>
  <c r="G269" i="321" s="1"/>
  <c r="F92" i="325"/>
  <c r="G92" i="325"/>
  <c r="J269" i="321" s="1"/>
  <c r="I92" i="325"/>
  <c r="E91" i="325"/>
  <c r="G268" i="321" s="1"/>
  <c r="F91" i="325"/>
  <c r="G91" i="325"/>
  <c r="J268" i="321" s="1"/>
  <c r="I91" i="325"/>
  <c r="D36" i="322"/>
  <c r="E36" i="322"/>
  <c r="D37" i="322"/>
  <c r="D38" i="322"/>
  <c r="H86" i="325"/>
  <c r="G86" i="325"/>
  <c r="J262" i="321" s="1"/>
  <c r="E86" i="325"/>
  <c r="G262" i="321" s="1"/>
  <c r="H85" i="325"/>
  <c r="G85" i="325"/>
  <c r="J261" i="321" s="1"/>
  <c r="E85" i="325"/>
  <c r="G261" i="321" s="1"/>
  <c r="G84" i="325"/>
  <c r="J260" i="321" s="1"/>
  <c r="E84" i="325"/>
  <c r="G260" i="321" s="1"/>
  <c r="G83" i="325"/>
  <c r="J259" i="321" s="1"/>
  <c r="E83" i="325"/>
  <c r="G259" i="321" s="1"/>
  <c r="G82" i="325"/>
  <c r="J258" i="321" s="1"/>
  <c r="E82" i="325"/>
  <c r="G258" i="321" s="1"/>
  <c r="D40" i="322"/>
  <c r="E40" i="322"/>
  <c r="D41" i="322"/>
  <c r="D42" i="322"/>
  <c r="D43" i="322"/>
  <c r="D44" i="322"/>
  <c r="D45" i="322"/>
  <c r="D46" i="322"/>
  <c r="E46" i="322"/>
  <c r="D47" i="322"/>
  <c r="D48" i="322"/>
  <c r="D49" i="322"/>
  <c r="D50" i="322"/>
  <c r="E50" i="322"/>
  <c r="D51" i="322"/>
  <c r="D52" i="322"/>
  <c r="D53" i="322"/>
  <c r="G105" i="273"/>
  <c r="E105" i="273"/>
  <c r="G1235" i="321" s="1"/>
  <c r="G104" i="273"/>
  <c r="J1233" i="321" s="1"/>
  <c r="E104" i="273"/>
  <c r="G1233" i="321" s="1"/>
  <c r="H101" i="273"/>
  <c r="G101" i="273"/>
  <c r="J1230" i="321" s="1"/>
  <c r="E101" i="273"/>
  <c r="G1230" i="321" s="1"/>
  <c r="G100" i="273"/>
  <c r="J1229" i="321" s="1"/>
  <c r="E100" i="273"/>
  <c r="G1229" i="321" s="1"/>
  <c r="G97" i="273"/>
  <c r="J1227" i="321" s="1"/>
  <c r="E97" i="273"/>
  <c r="G1227" i="321" s="1"/>
  <c r="F96" i="273"/>
  <c r="F1226" i="321" s="1"/>
  <c r="G96" i="273"/>
  <c r="J1226" i="321" s="1"/>
  <c r="E96" i="273"/>
  <c r="G1226" i="321" s="1"/>
  <c r="G95" i="273"/>
  <c r="J1225" i="321" s="1"/>
  <c r="E95" i="273"/>
  <c r="G1225" i="321" s="1"/>
  <c r="G55" i="325"/>
  <c r="J237" i="321" s="1"/>
  <c r="E55" i="325"/>
  <c r="G237" i="321" s="1"/>
  <c r="G54" i="325"/>
  <c r="J236" i="321" s="1"/>
  <c r="E54" i="325"/>
  <c r="G236" i="321" s="1"/>
  <c r="G51" i="325"/>
  <c r="J233" i="321" s="1"/>
  <c r="E51" i="325"/>
  <c r="G233" i="321" s="1"/>
  <c r="G49" i="325"/>
  <c r="J231" i="321" s="1"/>
  <c r="E49" i="325"/>
  <c r="G231" i="321" s="1"/>
  <c r="G46" i="325"/>
  <c r="J227" i="321" s="1"/>
  <c r="E46" i="325"/>
  <c r="G227" i="321" s="1"/>
  <c r="G45" i="325"/>
  <c r="J226" i="321" s="1"/>
  <c r="E45" i="325"/>
  <c r="G226" i="321" s="1"/>
  <c r="H42" i="325"/>
  <c r="G42" i="325"/>
  <c r="J223" i="321" s="1"/>
  <c r="E42" i="325"/>
  <c r="G223" i="321" s="1"/>
  <c r="G41" i="325"/>
  <c r="J222" i="321" s="1"/>
  <c r="E41" i="325"/>
  <c r="G222" i="321" s="1"/>
  <c r="G40" i="325"/>
  <c r="J221" i="321" s="1"/>
  <c r="E40" i="325"/>
  <c r="G221" i="321" s="1"/>
  <c r="G37" i="325"/>
  <c r="J219" i="321" s="1"/>
  <c r="E37" i="325"/>
  <c r="G219" i="321" s="1"/>
  <c r="G36" i="325"/>
  <c r="J218" i="321" s="1"/>
  <c r="E36" i="325"/>
  <c r="G218" i="321" s="1"/>
  <c r="D55" i="322"/>
  <c r="E55" i="322"/>
  <c r="D56" i="322"/>
  <c r="D57" i="322"/>
  <c r="D58" i="322"/>
  <c r="D59" i="322"/>
  <c r="D60" i="322"/>
  <c r="D61" i="322"/>
  <c r="D62" i="322"/>
  <c r="E62" i="322"/>
  <c r="D63" i="322"/>
  <c r="D64" i="322"/>
  <c r="D65" i="322"/>
  <c r="D66" i="322"/>
  <c r="E66" i="322"/>
  <c r="D67" i="322"/>
  <c r="D68" i="322"/>
  <c r="D69" i="322"/>
  <c r="F67" i="269"/>
  <c r="F66" i="269"/>
  <c r="H48" i="269"/>
  <c r="G48" i="269"/>
  <c r="F48" i="269"/>
  <c r="E48" i="269"/>
  <c r="G47" i="269"/>
  <c r="F47" i="269"/>
  <c r="E47" i="269"/>
  <c r="F20" i="269"/>
  <c r="F33" i="269"/>
  <c r="F32" i="269"/>
  <c r="F31" i="269"/>
  <c r="G27" i="285"/>
  <c r="J787" i="321" s="1"/>
  <c r="J27" i="285"/>
  <c r="F787" i="321" s="1"/>
  <c r="D71" i="322"/>
  <c r="E71" i="322"/>
  <c r="D72" i="322"/>
  <c r="D73" i="322"/>
  <c r="D74" i="322"/>
  <c r="D75" i="322"/>
  <c r="G29" i="285"/>
  <c r="J789" i="321" s="1"/>
  <c r="E29" i="285"/>
  <c r="G789" i="321" s="1"/>
  <c r="G18" i="285"/>
  <c r="J776" i="321" s="1"/>
  <c r="E18" i="285"/>
  <c r="G776" i="321" s="1"/>
  <c r="G15" i="285"/>
  <c r="J774" i="321" s="1"/>
  <c r="E15" i="285"/>
  <c r="G774" i="321" s="1"/>
  <c r="G14" i="285"/>
  <c r="J773" i="321" s="1"/>
  <c r="E14" i="285"/>
  <c r="G773" i="321" s="1"/>
  <c r="G9" i="285"/>
  <c r="J770" i="321" s="1"/>
  <c r="E9" i="285"/>
  <c r="G770" i="321" s="1"/>
  <c r="D77" i="322"/>
  <c r="D78" i="322"/>
  <c r="D80" i="322"/>
  <c r="H74" i="265"/>
  <c r="G74" i="265"/>
  <c r="J378" i="321" s="1"/>
  <c r="E74" i="265"/>
  <c r="G378" i="321" s="1"/>
  <c r="D82" i="322"/>
  <c r="E82" i="322"/>
  <c r="D83" i="322"/>
  <c r="E83" i="322"/>
  <c r="D84" i="322"/>
  <c r="D85" i="322"/>
  <c r="D86" i="322"/>
  <c r="D87" i="322"/>
  <c r="G35" i="265"/>
  <c r="J343" i="321" s="1"/>
  <c r="E35" i="265"/>
  <c r="G343" i="321" s="1"/>
  <c r="G130" i="325"/>
  <c r="J305" i="321" s="1"/>
  <c r="E130" i="325"/>
  <c r="G305" i="321" s="1"/>
  <c r="G129" i="325"/>
  <c r="J304" i="321" s="1"/>
  <c r="E129" i="325"/>
  <c r="G304" i="321" s="1"/>
  <c r="G128" i="325"/>
  <c r="J303" i="321" s="1"/>
  <c r="E128" i="325"/>
  <c r="G303" i="321" s="1"/>
  <c r="G13" i="325"/>
  <c r="J199" i="321" s="1"/>
  <c r="E13" i="325"/>
  <c r="G199" i="321" s="1"/>
  <c r="D89" i="322"/>
  <c r="D90" i="322"/>
  <c r="G36" i="265"/>
  <c r="J344" i="321" s="1"/>
  <c r="E36" i="265"/>
  <c r="G344" i="321" s="1"/>
  <c r="J75" i="325"/>
  <c r="F252" i="321" s="1"/>
  <c r="D92" i="322"/>
  <c r="D93" i="322"/>
  <c r="E93" i="322"/>
  <c r="D94" i="322"/>
  <c r="E94" i="322"/>
  <c r="D95" i="322"/>
  <c r="D96" i="322"/>
  <c r="E96" i="322"/>
  <c r="D97" i="322"/>
  <c r="D98" i="322"/>
  <c r="D99" i="322"/>
  <c r="E99" i="322"/>
  <c r="D100" i="322"/>
  <c r="D101" i="322"/>
  <c r="E101" i="322"/>
  <c r="D102" i="322"/>
  <c r="D103" i="322"/>
  <c r="D104" i="322"/>
  <c r="E104" i="322"/>
  <c r="D105" i="322"/>
  <c r="D106" i="322"/>
  <c r="D107" i="322"/>
  <c r="E107" i="322"/>
  <c r="D108" i="322"/>
  <c r="D109" i="322"/>
  <c r="D110" i="322"/>
  <c r="E110" i="322"/>
  <c r="D111" i="322"/>
  <c r="D112" i="322"/>
  <c r="D113" i="322"/>
  <c r="D114" i="322"/>
  <c r="D115" i="322"/>
  <c r="D116" i="322"/>
  <c r="D117" i="322"/>
  <c r="D118" i="322"/>
  <c r="G27" i="327"/>
  <c r="J1107" i="321" s="1"/>
  <c r="E27" i="327"/>
  <c r="G1107" i="321" s="1"/>
  <c r="G26" i="327"/>
  <c r="J1106" i="321" s="1"/>
  <c r="E26" i="327"/>
  <c r="G1106" i="321" s="1"/>
  <c r="G25" i="327"/>
  <c r="J1105" i="321" s="1"/>
  <c r="E25" i="327"/>
  <c r="G1105" i="321" s="1"/>
  <c r="G12" i="327"/>
  <c r="J1094" i="321" s="1"/>
  <c r="E12" i="327"/>
  <c r="G1094" i="321" s="1"/>
  <c r="G124" i="325"/>
  <c r="J299" i="321" s="1"/>
  <c r="E124" i="325"/>
  <c r="G299" i="321" s="1"/>
  <c r="H123" i="325"/>
  <c r="G123" i="325"/>
  <c r="J298" i="321" s="1"/>
  <c r="E123" i="325"/>
  <c r="G298" i="321" s="1"/>
  <c r="G122" i="325"/>
  <c r="J297" i="321" s="1"/>
  <c r="E122" i="325"/>
  <c r="G297" i="321" s="1"/>
  <c r="G121" i="325"/>
  <c r="J296" i="321" s="1"/>
  <c r="E121" i="325"/>
  <c r="G296" i="321" s="1"/>
  <c r="G120" i="325"/>
  <c r="J295" i="321" s="1"/>
  <c r="E120" i="325"/>
  <c r="G295" i="321" s="1"/>
  <c r="G117" i="325"/>
  <c r="J293" i="321" s="1"/>
  <c r="E117" i="325"/>
  <c r="G293" i="321" s="1"/>
  <c r="G116" i="325"/>
  <c r="J292" i="321" s="1"/>
  <c r="E116" i="325"/>
  <c r="G292" i="321" s="1"/>
  <c r="G112" i="325"/>
  <c r="J288" i="321" s="1"/>
  <c r="E112" i="325"/>
  <c r="G288" i="321" s="1"/>
  <c r="H111" i="325"/>
  <c r="G111" i="325"/>
  <c r="J287" i="321" s="1"/>
  <c r="E111" i="325"/>
  <c r="G287" i="321" s="1"/>
  <c r="G110" i="325"/>
  <c r="J286" i="321" s="1"/>
  <c r="E110" i="325"/>
  <c r="G286" i="321" s="1"/>
  <c r="G109" i="325"/>
  <c r="J285" i="321" s="1"/>
  <c r="E109" i="325"/>
  <c r="G285" i="321" s="1"/>
  <c r="G108" i="325"/>
  <c r="J284" i="321" s="1"/>
  <c r="E108" i="325"/>
  <c r="G284" i="321" s="1"/>
  <c r="G105" i="325"/>
  <c r="J282" i="321" s="1"/>
  <c r="E105" i="325"/>
  <c r="G282" i="321" s="1"/>
  <c r="G104" i="325"/>
  <c r="J281" i="321" s="1"/>
  <c r="E104" i="325"/>
  <c r="G281" i="321" s="1"/>
  <c r="G100" i="325"/>
  <c r="J277" i="321" s="1"/>
  <c r="E100" i="325"/>
  <c r="G277" i="321" s="1"/>
  <c r="G99" i="325"/>
  <c r="J276" i="321" s="1"/>
  <c r="E99" i="325"/>
  <c r="G276" i="321" s="1"/>
  <c r="G98" i="325"/>
  <c r="J275" i="321" s="1"/>
  <c r="E98" i="325"/>
  <c r="G275" i="321" s="1"/>
  <c r="G76" i="325"/>
  <c r="J253" i="321" s="1"/>
  <c r="E76" i="325"/>
  <c r="G253" i="321" s="1"/>
  <c r="D120" i="322"/>
  <c r="E11" i="289"/>
  <c r="G189" i="321" s="1"/>
  <c r="G11" i="289"/>
  <c r="J189" i="321" s="1"/>
  <c r="E12" i="289"/>
  <c r="G190" i="321" s="1"/>
  <c r="G12" i="289"/>
  <c r="J190" i="321" s="1"/>
  <c r="E13" i="289"/>
  <c r="G191" i="321" s="1"/>
  <c r="G13" i="289"/>
  <c r="J191" i="321" s="1"/>
  <c r="H13" i="289"/>
  <c r="E313" i="278"/>
  <c r="G1085" i="321" s="1"/>
  <c r="F313" i="278"/>
  <c r="I313" i="278"/>
  <c r="E73" i="265"/>
  <c r="G377" i="321" s="1"/>
  <c r="F73" i="265"/>
  <c r="G73" i="265"/>
  <c r="J377" i="321" s="1"/>
  <c r="I73" i="265"/>
  <c r="E67" i="265"/>
  <c r="G373" i="321" s="1"/>
  <c r="F67" i="265"/>
  <c r="G67" i="265"/>
  <c r="J373" i="321" s="1"/>
  <c r="I67" i="265"/>
  <c r="E30" i="265"/>
  <c r="G338" i="321" s="1"/>
  <c r="F30" i="265"/>
  <c r="G30" i="265"/>
  <c r="J338" i="321" s="1"/>
  <c r="I30" i="265"/>
  <c r="E29" i="265"/>
  <c r="G337" i="321" s="1"/>
  <c r="F29" i="265"/>
  <c r="I29" i="265"/>
  <c r="D122" i="322"/>
  <c r="E122" i="322"/>
  <c r="D123" i="322"/>
  <c r="D124" i="322"/>
  <c r="D125" i="322"/>
  <c r="E125" i="322"/>
  <c r="D126" i="322"/>
  <c r="E126" i="322"/>
  <c r="D127" i="322"/>
  <c r="D128" i="322"/>
  <c r="D129" i="322"/>
  <c r="E129" i="322"/>
  <c r="D130" i="322"/>
  <c r="D131" i="322"/>
  <c r="D132" i="322"/>
  <c r="E132" i="322"/>
  <c r="D133" i="322"/>
  <c r="G307" i="278"/>
  <c r="J1081" i="321" s="1"/>
  <c r="E307" i="278"/>
  <c r="G1081" i="321" s="1"/>
  <c r="G306" i="278"/>
  <c r="J1080" i="321" s="1"/>
  <c r="E306" i="278"/>
  <c r="G1080" i="321" s="1"/>
  <c r="G302" i="278"/>
  <c r="E302" i="278"/>
  <c r="G299" i="278"/>
  <c r="J1073" i="321" s="1"/>
  <c r="E299" i="278"/>
  <c r="G1073" i="321" s="1"/>
  <c r="H298" i="278"/>
  <c r="G298" i="278"/>
  <c r="J1072" i="321" s="1"/>
  <c r="E298" i="278"/>
  <c r="G1072" i="321" s="1"/>
  <c r="G297" i="278"/>
  <c r="J1071" i="321" s="1"/>
  <c r="E297" i="278"/>
  <c r="G1071" i="321" s="1"/>
  <c r="G293" i="278"/>
  <c r="E293" i="278"/>
  <c r="G290" i="278"/>
  <c r="J1064" i="321" s="1"/>
  <c r="E290" i="278"/>
  <c r="G1064" i="321" s="1"/>
  <c r="H289" i="278"/>
  <c r="G289" i="278"/>
  <c r="J1063" i="321" s="1"/>
  <c r="E289" i="278"/>
  <c r="G1063" i="321" s="1"/>
  <c r="G288" i="278"/>
  <c r="J1062" i="321" s="1"/>
  <c r="E288" i="278"/>
  <c r="G1062" i="321" s="1"/>
  <c r="E11" i="327"/>
  <c r="G1093" i="321" s="1"/>
  <c r="F11" i="327"/>
  <c r="F19" i="269" s="1"/>
  <c r="I11" i="327"/>
  <c r="E10" i="327"/>
  <c r="G1092" i="321" s="1"/>
  <c r="F10" i="327"/>
  <c r="I10" i="327"/>
  <c r="E10" i="265"/>
  <c r="G320" i="321" s="1"/>
  <c r="F10" i="265"/>
  <c r="G10" i="265"/>
  <c r="J320" i="321" s="1"/>
  <c r="I10" i="265"/>
  <c r="E9" i="265"/>
  <c r="G319" i="321" s="1"/>
  <c r="F9" i="265"/>
  <c r="G9" i="265"/>
  <c r="J319" i="321" s="1"/>
  <c r="I9" i="265"/>
  <c r="E12" i="325"/>
  <c r="G198" i="321" s="1"/>
  <c r="F12" i="325"/>
  <c r="I12" i="325"/>
  <c r="G315" i="278"/>
  <c r="E314" i="278"/>
  <c r="G1086" i="321" s="1"/>
  <c r="F314" i="278"/>
  <c r="G314" i="278"/>
  <c r="J1086" i="321" s="1"/>
  <c r="I314" i="278"/>
  <c r="G1066" i="321" l="1"/>
  <c r="G1067" i="321"/>
  <c r="J270" i="321"/>
  <c r="J271" i="321"/>
  <c r="J1087" i="321"/>
  <c r="J1088" i="321"/>
  <c r="J1066" i="321"/>
  <c r="J1067" i="321"/>
  <c r="G1075" i="321"/>
  <c r="G1076" i="321"/>
  <c r="J1234" i="321"/>
  <c r="J1235" i="321"/>
  <c r="G1234" i="321"/>
  <c r="J1075" i="321"/>
  <c r="J1076" i="321"/>
  <c r="G18" i="288"/>
  <c r="J710" i="321" s="1"/>
  <c r="G77" i="325"/>
  <c r="J254" i="321" s="1"/>
  <c r="F17" i="325"/>
  <c r="F203" i="321" s="1"/>
  <c r="J86" i="325"/>
  <c r="F262" i="321" s="1"/>
  <c r="E20" i="269"/>
  <c r="E66" i="269"/>
  <c r="E67" i="269"/>
  <c r="E32" i="269"/>
  <c r="G20" i="269"/>
  <c r="G66" i="269"/>
  <c r="G67" i="269"/>
  <c r="E31" i="269"/>
  <c r="G33" i="269"/>
  <c r="G32" i="269"/>
  <c r="G31" i="269"/>
  <c r="E33" i="269"/>
  <c r="E97" i="322"/>
  <c r="J124" i="325"/>
  <c r="F299" i="321" s="1"/>
  <c r="J105" i="325"/>
  <c r="F282" i="321" s="1"/>
  <c r="E19" i="269"/>
  <c r="G11" i="327"/>
  <c r="J1093" i="321" s="1"/>
  <c r="G12" i="325"/>
  <c r="J198" i="321" s="1"/>
  <c r="F59" i="325" l="1"/>
  <c r="F240" i="321" s="1"/>
  <c r="G19" i="269"/>
  <c r="D135" i="322"/>
  <c r="E135" i="322"/>
  <c r="D136" i="322"/>
  <c r="D137" i="322"/>
  <c r="D138" i="322"/>
  <c r="D139" i="322"/>
  <c r="D140" i="322"/>
  <c r="D141" i="322"/>
  <c r="E141" i="322"/>
  <c r="D142" i="322"/>
  <c r="D143" i="322"/>
  <c r="E143" i="322"/>
  <c r="D144" i="322"/>
  <c r="D145" i="322"/>
  <c r="D146" i="322"/>
  <c r="D147" i="322"/>
  <c r="D148" i="322"/>
  <c r="D149" i="322"/>
  <c r="D150" i="322"/>
  <c r="E150" i="322"/>
  <c r="D151" i="322"/>
  <c r="D152" i="322"/>
  <c r="D153" i="322"/>
  <c r="D154" i="322"/>
  <c r="D155" i="322"/>
  <c r="D156" i="322"/>
  <c r="D157" i="322"/>
  <c r="D158" i="322"/>
  <c r="D159" i="322"/>
  <c r="E159" i="322"/>
  <c r="D160" i="322"/>
  <c r="D161" i="322"/>
  <c r="D162" i="322"/>
  <c r="D163" i="322"/>
  <c r="D164" i="322"/>
  <c r="D165" i="322"/>
  <c r="D166" i="322"/>
  <c r="D167" i="322"/>
  <c r="D168" i="322"/>
  <c r="D169" i="322"/>
  <c r="D170" i="322"/>
  <c r="D171" i="322"/>
  <c r="D172" i="322"/>
  <c r="D173" i="322"/>
  <c r="D174" i="322"/>
  <c r="E174" i="322"/>
  <c r="D175" i="322"/>
  <c r="D176" i="322"/>
  <c r="E176" i="322"/>
  <c r="D177" i="322"/>
  <c r="D178" i="322"/>
  <c r="D179" i="322"/>
  <c r="D180" i="322"/>
  <c r="E180" i="322"/>
  <c r="D181" i="322"/>
  <c r="D182" i="322"/>
  <c r="D183" i="322"/>
  <c r="D184" i="322"/>
  <c r="E184" i="322"/>
  <c r="D185" i="322"/>
  <c r="E185" i="322"/>
  <c r="D186" i="322"/>
  <c r="D187" i="322"/>
  <c r="E187" i="322"/>
  <c r="D188" i="322"/>
  <c r="D189" i="322"/>
  <c r="D190" i="322"/>
  <c r="D191" i="322"/>
  <c r="E191" i="322"/>
  <c r="D192" i="322"/>
  <c r="D193" i="322"/>
  <c r="E193" i="322"/>
  <c r="D194" i="322"/>
  <c r="D195" i="322"/>
  <c r="E195" i="322"/>
  <c r="D196" i="322"/>
  <c r="D197" i="322"/>
  <c r="E197" i="322"/>
  <c r="D198" i="322"/>
  <c r="E198" i="322"/>
  <c r="D199" i="322"/>
  <c r="D200" i="322"/>
  <c r="E200" i="322"/>
  <c r="D201" i="322"/>
  <c r="D202" i="322"/>
  <c r="E202" i="322"/>
  <c r="D203" i="322"/>
  <c r="D204" i="322"/>
  <c r="E204" i="322"/>
  <c r="D205" i="322"/>
  <c r="D206" i="322"/>
  <c r="E206" i="322"/>
  <c r="D207" i="322"/>
  <c r="D208" i="322"/>
  <c r="E208" i="322"/>
  <c r="D209" i="322"/>
  <c r="D210" i="322"/>
  <c r="E210" i="322"/>
  <c r="D211" i="322"/>
  <c r="E211" i="322"/>
  <c r="D212" i="322"/>
  <c r="D213" i="322"/>
  <c r="D214" i="322"/>
  <c r="D215" i="322"/>
  <c r="D216" i="322"/>
  <c r="D217" i="322"/>
  <c r="D218" i="322"/>
  <c r="D219" i="322"/>
  <c r="D220" i="322"/>
  <c r="D221" i="322"/>
  <c r="D222" i="322"/>
  <c r="D223" i="322"/>
  <c r="D224" i="322"/>
  <c r="D225" i="322"/>
  <c r="D226" i="322"/>
  <c r="E226" i="322"/>
  <c r="D227" i="322"/>
  <c r="D228" i="322"/>
  <c r="E228" i="322"/>
  <c r="D229" i="322"/>
  <c r="D230" i="322"/>
  <c r="G280" i="278"/>
  <c r="J1055" i="321" s="1"/>
  <c r="E280" i="278"/>
  <c r="G1055" i="321" s="1"/>
  <c r="G279" i="278"/>
  <c r="J1054" i="321" s="1"/>
  <c r="E279" i="278"/>
  <c r="G1054" i="321" s="1"/>
  <c r="G273" i="278"/>
  <c r="J1050" i="321" s="1"/>
  <c r="E273" i="278"/>
  <c r="G1050" i="321" s="1"/>
  <c r="G272" i="278"/>
  <c r="J1049" i="321" s="1"/>
  <c r="E272" i="278"/>
  <c r="G1049" i="321" s="1"/>
  <c r="G271" i="278"/>
  <c r="J1048" i="321" s="1"/>
  <c r="E271" i="278"/>
  <c r="G1048" i="321" s="1"/>
  <c r="G270" i="278"/>
  <c r="J1047" i="321" s="1"/>
  <c r="E270" i="278"/>
  <c r="G1047" i="321" s="1"/>
  <c r="G269" i="278"/>
  <c r="J1046" i="321" s="1"/>
  <c r="E269" i="278"/>
  <c r="G1046" i="321" s="1"/>
  <c r="G268" i="278"/>
  <c r="J1045" i="321" s="1"/>
  <c r="E268" i="278"/>
  <c r="G1045" i="321" s="1"/>
  <c r="G267" i="278"/>
  <c r="J1044" i="321" s="1"/>
  <c r="E267" i="278"/>
  <c r="G1044" i="321" s="1"/>
  <c r="G266" i="278"/>
  <c r="J1043" i="321" s="1"/>
  <c r="E266" i="278"/>
  <c r="G1043" i="321" s="1"/>
  <c r="G265" i="278"/>
  <c r="J1042" i="321" s="1"/>
  <c r="E265" i="278"/>
  <c r="G1042" i="321" s="1"/>
  <c r="G264" i="278"/>
  <c r="J1041" i="321" s="1"/>
  <c r="E264" i="278"/>
  <c r="G1041" i="321" s="1"/>
  <c r="G263" i="278"/>
  <c r="J1040" i="321" s="1"/>
  <c r="E263" i="278"/>
  <c r="G1040" i="321" s="1"/>
  <c r="G262" i="278"/>
  <c r="J1039" i="321" s="1"/>
  <c r="E262" i="278"/>
  <c r="G1039" i="321" s="1"/>
  <c r="G261" i="278"/>
  <c r="J1038" i="321" s="1"/>
  <c r="E261" i="278"/>
  <c r="G1038" i="321" s="1"/>
  <c r="G260" i="278"/>
  <c r="J1037" i="321" s="1"/>
  <c r="E260" i="278"/>
  <c r="G1037" i="321" s="1"/>
  <c r="G256" i="278"/>
  <c r="J1033" i="321" s="1"/>
  <c r="E256" i="278"/>
  <c r="G1033" i="321" s="1"/>
  <c r="G255" i="278"/>
  <c r="J1032" i="321" s="1"/>
  <c r="E255" i="278"/>
  <c r="G1032" i="321" s="1"/>
  <c r="H254" i="278"/>
  <c r="G254" i="278"/>
  <c r="J1031" i="321" s="1"/>
  <c r="E254" i="278"/>
  <c r="G1031" i="321" s="1"/>
  <c r="F253" i="278"/>
  <c r="F1030" i="321" s="1"/>
  <c r="G253" i="278"/>
  <c r="J1030" i="321" s="1"/>
  <c r="E253" i="278"/>
  <c r="G1030" i="321" s="1"/>
  <c r="G252" i="278"/>
  <c r="J1029" i="321" s="1"/>
  <c r="E252" i="278"/>
  <c r="G1029" i="321" s="1"/>
  <c r="G251" i="278"/>
  <c r="J1028" i="321" s="1"/>
  <c r="E251" i="278"/>
  <c r="G1028" i="321" s="1"/>
  <c r="G248" i="278"/>
  <c r="J1025" i="321" s="1"/>
  <c r="E248" i="278"/>
  <c r="G1025" i="321" s="1"/>
  <c r="G247" i="278"/>
  <c r="J1024" i="321" s="1"/>
  <c r="E247" i="278"/>
  <c r="G1024" i="321" s="1"/>
  <c r="H246" i="278"/>
  <c r="G246" i="278"/>
  <c r="J1023" i="321" s="1"/>
  <c r="E246" i="278"/>
  <c r="G1023" i="321" s="1"/>
  <c r="F245" i="278"/>
  <c r="F1022" i="321" s="1"/>
  <c r="G245" i="278"/>
  <c r="J1022" i="321" s="1"/>
  <c r="E245" i="278"/>
  <c r="G1022" i="321" s="1"/>
  <c r="G244" i="278"/>
  <c r="J1021" i="321" s="1"/>
  <c r="E244" i="278"/>
  <c r="G1021" i="321" s="1"/>
  <c r="G243" i="278"/>
  <c r="J1020" i="321" s="1"/>
  <c r="E243" i="278"/>
  <c r="G1020" i="321" s="1"/>
  <c r="G240" i="278"/>
  <c r="J1017" i="321" s="1"/>
  <c r="E240" i="278"/>
  <c r="G1017" i="321" s="1"/>
  <c r="G239" i="278"/>
  <c r="J1016" i="321" s="1"/>
  <c r="E239" i="278"/>
  <c r="G1016" i="321" s="1"/>
  <c r="H238" i="278"/>
  <c r="G238" i="278"/>
  <c r="J1015" i="321" s="1"/>
  <c r="E238" i="278"/>
  <c r="G1015" i="321" s="1"/>
  <c r="F237" i="278"/>
  <c r="F1014" i="321" s="1"/>
  <c r="G237" i="278"/>
  <c r="J1014" i="321" s="1"/>
  <c r="E237" i="278"/>
  <c r="G1014" i="321" s="1"/>
  <c r="G236" i="278"/>
  <c r="J1013" i="321" s="1"/>
  <c r="E236" i="278"/>
  <c r="G1013" i="321" s="1"/>
  <c r="G235" i="278"/>
  <c r="J1012" i="321" s="1"/>
  <c r="E235" i="278"/>
  <c r="G1012" i="321" s="1"/>
  <c r="G232" i="278"/>
  <c r="J1009" i="321" s="1"/>
  <c r="E232" i="278"/>
  <c r="G1009" i="321" s="1"/>
  <c r="G231" i="278"/>
  <c r="J1008" i="321" s="1"/>
  <c r="E231" i="278"/>
  <c r="G1008" i="321" s="1"/>
  <c r="H230" i="278"/>
  <c r="G230" i="278"/>
  <c r="J1007" i="321" s="1"/>
  <c r="E230" i="278"/>
  <c r="G1007" i="321" s="1"/>
  <c r="F229" i="278"/>
  <c r="F1006" i="321" s="1"/>
  <c r="G229" i="278"/>
  <c r="J1006" i="321" s="1"/>
  <c r="E229" i="278"/>
  <c r="G1006" i="321" s="1"/>
  <c r="G228" i="278"/>
  <c r="J1005" i="321" s="1"/>
  <c r="E228" i="278"/>
  <c r="G1005" i="321" s="1"/>
  <c r="G227" i="278"/>
  <c r="J1004" i="321" s="1"/>
  <c r="E227" i="278"/>
  <c r="G1004" i="321" s="1"/>
  <c r="G224" i="278"/>
  <c r="J1001" i="321" s="1"/>
  <c r="E224" i="278"/>
  <c r="G1001" i="321" s="1"/>
  <c r="G223" i="278"/>
  <c r="J1000" i="321" s="1"/>
  <c r="E223" i="278"/>
  <c r="G1000" i="321" s="1"/>
  <c r="H222" i="278"/>
  <c r="G222" i="278"/>
  <c r="J999" i="321" s="1"/>
  <c r="E222" i="278"/>
  <c r="G999" i="321" s="1"/>
  <c r="F221" i="278"/>
  <c r="F998" i="321" s="1"/>
  <c r="G221" i="278"/>
  <c r="J998" i="321" s="1"/>
  <c r="E221" i="278"/>
  <c r="G998" i="321" s="1"/>
  <c r="G220" i="278"/>
  <c r="J997" i="321" s="1"/>
  <c r="E220" i="278"/>
  <c r="G997" i="321" s="1"/>
  <c r="G219" i="278"/>
  <c r="J996" i="321" s="1"/>
  <c r="E219" i="278"/>
  <c r="G996" i="321" s="1"/>
  <c r="G216" i="278"/>
  <c r="J993" i="321" s="1"/>
  <c r="E216" i="278"/>
  <c r="G993" i="321" s="1"/>
  <c r="G215" i="278"/>
  <c r="J992" i="321" s="1"/>
  <c r="E215" i="278"/>
  <c r="G992" i="321" s="1"/>
  <c r="H214" i="278"/>
  <c r="G214" i="278"/>
  <c r="J991" i="321" s="1"/>
  <c r="E214" i="278"/>
  <c r="G991" i="321" s="1"/>
  <c r="F213" i="278"/>
  <c r="F990" i="321" s="1"/>
  <c r="G213" i="278"/>
  <c r="J990" i="321" s="1"/>
  <c r="E213" i="278"/>
  <c r="G990" i="321" s="1"/>
  <c r="G212" i="278"/>
  <c r="J989" i="321" s="1"/>
  <c r="E212" i="278"/>
  <c r="G989" i="321" s="1"/>
  <c r="G211" i="278"/>
  <c r="J988" i="321" s="1"/>
  <c r="E211" i="278"/>
  <c r="G988" i="321" s="1"/>
  <c r="G208" i="278"/>
  <c r="J985" i="321" s="1"/>
  <c r="E208" i="278"/>
  <c r="G985" i="321" s="1"/>
  <c r="G207" i="278"/>
  <c r="J984" i="321" s="1"/>
  <c r="E207" i="278"/>
  <c r="G984" i="321" s="1"/>
  <c r="H206" i="278"/>
  <c r="G206" i="278"/>
  <c r="J983" i="321" s="1"/>
  <c r="E206" i="278"/>
  <c r="G983" i="321" s="1"/>
  <c r="F205" i="278"/>
  <c r="F982" i="321" s="1"/>
  <c r="G205" i="278"/>
  <c r="J982" i="321" s="1"/>
  <c r="E205" i="278"/>
  <c r="G982" i="321" s="1"/>
  <c r="G204" i="278"/>
  <c r="J981" i="321" s="1"/>
  <c r="E204" i="278"/>
  <c r="G981" i="321" s="1"/>
  <c r="G203" i="278"/>
  <c r="J980" i="321" s="1"/>
  <c r="E203" i="278"/>
  <c r="G980" i="321" s="1"/>
  <c r="G200" i="278"/>
  <c r="J977" i="321" s="1"/>
  <c r="E200" i="278"/>
  <c r="G977" i="321" s="1"/>
  <c r="G199" i="278"/>
  <c r="J976" i="321" s="1"/>
  <c r="E199" i="278"/>
  <c r="G976" i="321" s="1"/>
  <c r="H198" i="278"/>
  <c r="G198" i="278"/>
  <c r="J975" i="321" s="1"/>
  <c r="E198" i="278"/>
  <c r="G975" i="321" s="1"/>
  <c r="F197" i="278"/>
  <c r="F974" i="321" s="1"/>
  <c r="G197" i="278"/>
  <c r="J974" i="321" s="1"/>
  <c r="E197" i="278"/>
  <c r="G974" i="321" s="1"/>
  <c r="G196" i="278"/>
  <c r="J973" i="321" s="1"/>
  <c r="E196" i="278"/>
  <c r="G973" i="321" s="1"/>
  <c r="G195" i="278"/>
  <c r="J972" i="321" s="1"/>
  <c r="E195" i="278"/>
  <c r="G972" i="321" s="1"/>
  <c r="G192" i="278"/>
  <c r="J969" i="321" s="1"/>
  <c r="E192" i="278"/>
  <c r="G969" i="321" s="1"/>
  <c r="G191" i="278"/>
  <c r="J968" i="321" s="1"/>
  <c r="E191" i="278"/>
  <c r="G968" i="321" s="1"/>
  <c r="H190" i="278"/>
  <c r="G190" i="278"/>
  <c r="J967" i="321" s="1"/>
  <c r="E190" i="278"/>
  <c r="G967" i="321" s="1"/>
  <c r="F189" i="278"/>
  <c r="F966" i="321" s="1"/>
  <c r="G189" i="278"/>
  <c r="J966" i="321" s="1"/>
  <c r="E189" i="278"/>
  <c r="G966" i="321" s="1"/>
  <c r="G188" i="278"/>
  <c r="J965" i="321" s="1"/>
  <c r="E188" i="278"/>
  <c r="G965" i="321" s="1"/>
  <c r="G187" i="278"/>
  <c r="J964" i="321" s="1"/>
  <c r="E187" i="278"/>
  <c r="G964" i="321" s="1"/>
  <c r="G184" i="278"/>
  <c r="J961" i="321" s="1"/>
  <c r="E184" i="278"/>
  <c r="G961" i="321" s="1"/>
  <c r="G183" i="278"/>
  <c r="J960" i="321" s="1"/>
  <c r="E183" i="278"/>
  <c r="G960" i="321" s="1"/>
  <c r="H182" i="278"/>
  <c r="G182" i="278"/>
  <c r="J959" i="321" s="1"/>
  <c r="E182" i="278"/>
  <c r="G959" i="321" s="1"/>
  <c r="F181" i="278"/>
  <c r="F958" i="321" s="1"/>
  <c r="G181" i="278"/>
  <c r="J958" i="321" s="1"/>
  <c r="E181" i="278"/>
  <c r="G958" i="321" s="1"/>
  <c r="G180" i="278"/>
  <c r="J957" i="321" s="1"/>
  <c r="E180" i="278"/>
  <c r="G957" i="321" s="1"/>
  <c r="G179" i="278"/>
  <c r="J956" i="321" s="1"/>
  <c r="E179" i="278"/>
  <c r="G956" i="321" s="1"/>
  <c r="G176" i="278"/>
  <c r="J953" i="321" s="1"/>
  <c r="E176" i="278"/>
  <c r="G953" i="321" s="1"/>
  <c r="G175" i="278"/>
  <c r="J952" i="321" s="1"/>
  <c r="E175" i="278"/>
  <c r="G952" i="321" s="1"/>
  <c r="H174" i="278"/>
  <c r="G174" i="278"/>
  <c r="J951" i="321" s="1"/>
  <c r="E174" i="278"/>
  <c r="G951" i="321" s="1"/>
  <c r="F173" i="278"/>
  <c r="F950" i="321" s="1"/>
  <c r="G173" i="278"/>
  <c r="J950" i="321" s="1"/>
  <c r="E173" i="278"/>
  <c r="G950" i="321" s="1"/>
  <c r="G172" i="278"/>
  <c r="J949" i="321" s="1"/>
  <c r="E172" i="278"/>
  <c r="G949" i="321" s="1"/>
  <c r="G171" i="278"/>
  <c r="J948" i="321" s="1"/>
  <c r="E171" i="278"/>
  <c r="G948" i="321" s="1"/>
  <c r="G168" i="278"/>
  <c r="J945" i="321" s="1"/>
  <c r="E168" i="278"/>
  <c r="G945" i="321" s="1"/>
  <c r="G167" i="278"/>
  <c r="J944" i="321" s="1"/>
  <c r="E167" i="278"/>
  <c r="G944" i="321" s="1"/>
  <c r="H166" i="278"/>
  <c r="G166" i="278"/>
  <c r="J943" i="321" s="1"/>
  <c r="E166" i="278"/>
  <c r="G943" i="321" s="1"/>
  <c r="F165" i="278"/>
  <c r="F942" i="321" s="1"/>
  <c r="G165" i="278"/>
  <c r="J942" i="321" s="1"/>
  <c r="E165" i="278"/>
  <c r="G942" i="321" s="1"/>
  <c r="G164" i="278"/>
  <c r="J941" i="321" s="1"/>
  <c r="E164" i="278"/>
  <c r="G941" i="321" s="1"/>
  <c r="G163" i="278"/>
  <c r="J940" i="321" s="1"/>
  <c r="E163" i="278"/>
  <c r="G940" i="321" s="1"/>
  <c r="G160" i="278"/>
  <c r="J937" i="321" s="1"/>
  <c r="E160" i="278"/>
  <c r="G937" i="321" s="1"/>
  <c r="G159" i="278"/>
  <c r="J936" i="321" s="1"/>
  <c r="E159" i="278"/>
  <c r="G936" i="321" s="1"/>
  <c r="H158" i="278"/>
  <c r="G158" i="278"/>
  <c r="J935" i="321" s="1"/>
  <c r="E158" i="278"/>
  <c r="G935" i="321" s="1"/>
  <c r="F157" i="278"/>
  <c r="F934" i="321" s="1"/>
  <c r="G157" i="278"/>
  <c r="J934" i="321" s="1"/>
  <c r="E157" i="278"/>
  <c r="G934" i="321" s="1"/>
  <c r="G156" i="278"/>
  <c r="J933" i="321" s="1"/>
  <c r="E156" i="278"/>
  <c r="G933" i="321" s="1"/>
  <c r="G155" i="278"/>
  <c r="J932" i="321" s="1"/>
  <c r="E155" i="278"/>
  <c r="G932" i="321" s="1"/>
  <c r="G152" i="278"/>
  <c r="J929" i="321" s="1"/>
  <c r="E152" i="278"/>
  <c r="G929" i="321" s="1"/>
  <c r="G151" i="278"/>
  <c r="J928" i="321" s="1"/>
  <c r="E151" i="278"/>
  <c r="G928" i="321" s="1"/>
  <c r="H150" i="278"/>
  <c r="G150" i="278"/>
  <c r="J927" i="321" s="1"/>
  <c r="E150" i="278"/>
  <c r="G927" i="321" s="1"/>
  <c r="F149" i="278"/>
  <c r="F926" i="321" s="1"/>
  <c r="G149" i="278"/>
  <c r="J926" i="321" s="1"/>
  <c r="E149" i="278"/>
  <c r="G926" i="321" s="1"/>
  <c r="G148" i="278"/>
  <c r="J925" i="321" s="1"/>
  <c r="E148" i="278"/>
  <c r="G925" i="321" s="1"/>
  <c r="G147" i="278"/>
  <c r="J924" i="321" s="1"/>
  <c r="E147" i="278"/>
  <c r="G924" i="321" s="1"/>
  <c r="G140" i="278"/>
  <c r="J919" i="321" s="1"/>
  <c r="E140" i="278"/>
  <c r="G919" i="321" s="1"/>
  <c r="G139" i="278"/>
  <c r="J918" i="321" s="1"/>
  <c r="E139" i="278"/>
  <c r="G918" i="321" s="1"/>
  <c r="G138" i="278"/>
  <c r="J917" i="321" s="1"/>
  <c r="E138" i="278"/>
  <c r="G917" i="321" s="1"/>
  <c r="G137" i="278"/>
  <c r="J916" i="321" s="1"/>
  <c r="E137" i="278"/>
  <c r="G916" i="321" s="1"/>
  <c r="G136" i="278"/>
  <c r="J915" i="321" s="1"/>
  <c r="E136" i="278"/>
  <c r="G915" i="321" s="1"/>
  <c r="G132" i="278"/>
  <c r="J911" i="321" s="1"/>
  <c r="E132" i="278"/>
  <c r="G911" i="321" s="1"/>
  <c r="G131" i="278"/>
  <c r="J910" i="321" s="1"/>
  <c r="E131" i="278"/>
  <c r="G910" i="321" s="1"/>
  <c r="H130" i="278"/>
  <c r="G130" i="278"/>
  <c r="J909" i="321" s="1"/>
  <c r="E130" i="278"/>
  <c r="G909" i="321" s="1"/>
  <c r="F129" i="278"/>
  <c r="F908" i="321" s="1"/>
  <c r="G129" i="278"/>
  <c r="J908" i="321" s="1"/>
  <c r="E129" i="278"/>
  <c r="G908" i="321" s="1"/>
  <c r="G128" i="278"/>
  <c r="J907" i="321" s="1"/>
  <c r="E128" i="278"/>
  <c r="G907" i="321" s="1"/>
  <c r="G127" i="278"/>
  <c r="J906" i="321" s="1"/>
  <c r="E127" i="278"/>
  <c r="G906" i="321" s="1"/>
  <c r="G123" i="278"/>
  <c r="J902" i="321" s="1"/>
  <c r="E123" i="278"/>
  <c r="G902" i="321" s="1"/>
  <c r="G122" i="278"/>
  <c r="J901" i="321" s="1"/>
  <c r="E122" i="278"/>
  <c r="G901" i="321" s="1"/>
  <c r="H121" i="278"/>
  <c r="G121" i="278"/>
  <c r="J900" i="321" s="1"/>
  <c r="E121" i="278"/>
  <c r="G900" i="321" s="1"/>
  <c r="G120" i="278"/>
  <c r="J899" i="321" s="1"/>
  <c r="E120" i="278"/>
  <c r="G899" i="321" s="1"/>
  <c r="G119" i="278"/>
  <c r="J898" i="321" s="1"/>
  <c r="E119" i="278"/>
  <c r="G898" i="321" s="1"/>
  <c r="G118" i="278"/>
  <c r="J897" i="321" s="1"/>
  <c r="E118" i="278"/>
  <c r="G897" i="321" s="1"/>
  <c r="G114" i="278"/>
  <c r="J893" i="321" s="1"/>
  <c r="E114" i="278"/>
  <c r="G893" i="321" s="1"/>
  <c r="G113" i="278"/>
  <c r="J892" i="321" s="1"/>
  <c r="E113" i="278"/>
  <c r="G892" i="321" s="1"/>
  <c r="H112" i="278"/>
  <c r="G112" i="278"/>
  <c r="J891" i="321" s="1"/>
  <c r="E112" i="278"/>
  <c r="G891" i="321" s="1"/>
  <c r="G111" i="278"/>
  <c r="J890" i="321" s="1"/>
  <c r="E111" i="278"/>
  <c r="G890" i="321" s="1"/>
  <c r="G110" i="278"/>
  <c r="J889" i="321" s="1"/>
  <c r="E110" i="278"/>
  <c r="G889" i="321" s="1"/>
  <c r="G106" i="278"/>
  <c r="J885" i="321" s="1"/>
  <c r="E106" i="278"/>
  <c r="G885" i="321" s="1"/>
  <c r="G105" i="278"/>
  <c r="J884" i="321" s="1"/>
  <c r="E105" i="278"/>
  <c r="G884" i="321" s="1"/>
  <c r="F104" i="278"/>
  <c r="F883" i="321" s="1"/>
  <c r="G104" i="278"/>
  <c r="J883" i="321" s="1"/>
  <c r="E104" i="278"/>
  <c r="G883" i="321" s="1"/>
  <c r="G103" i="278"/>
  <c r="J882" i="321" s="1"/>
  <c r="E103" i="278"/>
  <c r="G882" i="321" s="1"/>
  <c r="G102" i="278"/>
  <c r="J881" i="321" s="1"/>
  <c r="E102" i="278"/>
  <c r="G881" i="321" s="1"/>
  <c r="G98" i="278"/>
  <c r="J877" i="321" s="1"/>
  <c r="E98" i="278"/>
  <c r="G877" i="321" s="1"/>
  <c r="G97" i="278"/>
  <c r="J876" i="321" s="1"/>
  <c r="E97" i="278"/>
  <c r="G876" i="321" s="1"/>
  <c r="F96" i="278"/>
  <c r="F875" i="321" s="1"/>
  <c r="G96" i="278"/>
  <c r="J875" i="321" s="1"/>
  <c r="E96" i="278"/>
  <c r="G875" i="321" s="1"/>
  <c r="G95" i="278"/>
  <c r="J874" i="321" s="1"/>
  <c r="E95" i="278"/>
  <c r="G874" i="321" s="1"/>
  <c r="G94" i="278"/>
  <c r="J873" i="321" s="1"/>
  <c r="E94" i="278"/>
  <c r="G873" i="321" s="1"/>
  <c r="G87" i="278"/>
  <c r="J868" i="321" s="1"/>
  <c r="E87" i="278"/>
  <c r="G868" i="321" s="1"/>
  <c r="G86" i="278"/>
  <c r="J867" i="321" s="1"/>
  <c r="E86" i="278"/>
  <c r="G867" i="321" s="1"/>
  <c r="G85" i="278"/>
  <c r="J866" i="321" s="1"/>
  <c r="E85" i="278"/>
  <c r="G866" i="321" s="1"/>
  <c r="G84" i="278"/>
  <c r="J865" i="321" s="1"/>
  <c r="E84" i="278"/>
  <c r="G865" i="321" s="1"/>
  <c r="G80" i="278"/>
  <c r="J861" i="321" s="1"/>
  <c r="E80" i="278"/>
  <c r="G861" i="321" s="1"/>
  <c r="G79" i="278"/>
  <c r="J860" i="321" s="1"/>
  <c r="E79" i="278"/>
  <c r="G860" i="321" s="1"/>
  <c r="F78" i="278"/>
  <c r="F859" i="321" s="1"/>
  <c r="G78" i="278"/>
  <c r="J859" i="321" s="1"/>
  <c r="E78" i="278"/>
  <c r="G859" i="321" s="1"/>
  <c r="G77" i="278"/>
  <c r="J858" i="321" s="1"/>
  <c r="E77" i="278"/>
  <c r="G858" i="321" s="1"/>
  <c r="G76" i="278"/>
  <c r="J857" i="321" s="1"/>
  <c r="E76" i="278"/>
  <c r="G857" i="321" s="1"/>
  <c r="G72" i="278"/>
  <c r="J853" i="321" s="1"/>
  <c r="E72" i="278"/>
  <c r="G853" i="321" s="1"/>
  <c r="G71" i="278"/>
  <c r="J852" i="321" s="1"/>
  <c r="E71" i="278"/>
  <c r="G852" i="321" s="1"/>
  <c r="F70" i="278"/>
  <c r="F851" i="321" s="1"/>
  <c r="G70" i="278"/>
  <c r="J851" i="321" s="1"/>
  <c r="E70" i="278"/>
  <c r="G851" i="321" s="1"/>
  <c r="G69" i="278"/>
  <c r="J850" i="321" s="1"/>
  <c r="E69" i="278"/>
  <c r="G850" i="321" s="1"/>
  <c r="G65" i="278"/>
  <c r="J846" i="321" s="1"/>
  <c r="E65" i="278"/>
  <c r="G846" i="321" s="1"/>
  <c r="G64" i="278"/>
  <c r="J845" i="321" s="1"/>
  <c r="E64" i="278"/>
  <c r="G845" i="321" s="1"/>
  <c r="G61" i="278"/>
  <c r="J842" i="321" s="1"/>
  <c r="E61" i="278"/>
  <c r="G842" i="321" s="1"/>
  <c r="G60" i="278"/>
  <c r="J841" i="321" s="1"/>
  <c r="E60" i="278"/>
  <c r="G841" i="321" s="1"/>
  <c r="G57" i="278"/>
  <c r="J838" i="321" s="1"/>
  <c r="E57" i="278"/>
  <c r="G838" i="321" s="1"/>
  <c r="G56" i="278"/>
  <c r="J837" i="321" s="1"/>
  <c r="E56" i="278"/>
  <c r="G837" i="321" s="1"/>
  <c r="F55" i="278"/>
  <c r="F836" i="321" s="1"/>
  <c r="G55" i="278"/>
  <c r="J836" i="321" s="1"/>
  <c r="E55" i="278"/>
  <c r="G836" i="321" s="1"/>
  <c r="G54" i="278"/>
  <c r="J835" i="321" s="1"/>
  <c r="E54" i="278"/>
  <c r="G835" i="321" s="1"/>
  <c r="G50" i="278"/>
  <c r="J831" i="321" s="1"/>
  <c r="E50" i="278"/>
  <c r="G831" i="321" s="1"/>
  <c r="G49" i="278"/>
  <c r="J830" i="321" s="1"/>
  <c r="E49" i="278"/>
  <c r="G830" i="321" s="1"/>
  <c r="F48" i="278"/>
  <c r="F829" i="321" s="1"/>
  <c r="G48" i="278"/>
  <c r="J829" i="321" s="1"/>
  <c r="E48" i="278"/>
  <c r="G829" i="321" s="1"/>
  <c r="G47" i="278"/>
  <c r="J828" i="321" s="1"/>
  <c r="E47" i="278"/>
  <c r="G828" i="321" s="1"/>
  <c r="G40" i="278"/>
  <c r="J823" i="321" s="1"/>
  <c r="E40" i="278"/>
  <c r="G823" i="321" s="1"/>
  <c r="G39" i="278"/>
  <c r="J822" i="321" s="1"/>
  <c r="E39" i="278"/>
  <c r="G822" i="321" s="1"/>
  <c r="G38" i="278"/>
  <c r="J821" i="321" s="1"/>
  <c r="E38" i="278"/>
  <c r="G821" i="321" s="1"/>
  <c r="G37" i="278"/>
  <c r="J820" i="321" s="1"/>
  <c r="E37" i="278"/>
  <c r="G820" i="321" s="1"/>
  <c r="G34" i="278"/>
  <c r="J817" i="321" s="1"/>
  <c r="E34" i="278"/>
  <c r="G817" i="321" s="1"/>
  <c r="G33" i="278"/>
  <c r="J816" i="321" s="1"/>
  <c r="E33" i="278"/>
  <c r="G816" i="321" s="1"/>
  <c r="G32" i="278"/>
  <c r="J815" i="321" s="1"/>
  <c r="E32" i="278"/>
  <c r="G815" i="321" s="1"/>
  <c r="G31" i="278"/>
  <c r="J814" i="321" s="1"/>
  <c r="E31" i="278"/>
  <c r="G814" i="321" s="1"/>
  <c r="H28" i="278"/>
  <c r="G28" i="278"/>
  <c r="J811" i="321" s="1"/>
  <c r="E28" i="278"/>
  <c r="G811" i="321" s="1"/>
  <c r="F27" i="278"/>
  <c r="F810" i="321" s="1"/>
  <c r="G27" i="278"/>
  <c r="J810" i="321" s="1"/>
  <c r="E27" i="278"/>
  <c r="G810" i="321" s="1"/>
  <c r="G21" i="278"/>
  <c r="J806" i="321" s="1"/>
  <c r="E21" i="278"/>
  <c r="G806" i="321" s="1"/>
  <c r="G20" i="278"/>
  <c r="J805" i="321" s="1"/>
  <c r="E20" i="278"/>
  <c r="G805" i="321" s="1"/>
  <c r="G19" i="278"/>
  <c r="J804" i="321" s="1"/>
  <c r="E19" i="278"/>
  <c r="G804" i="321" s="1"/>
  <c r="G18" i="278"/>
  <c r="J803" i="321" s="1"/>
  <c r="E18" i="278"/>
  <c r="G803" i="321" s="1"/>
  <c r="G17" i="278"/>
  <c r="J802" i="321" s="1"/>
  <c r="E17" i="278"/>
  <c r="G802" i="321" s="1"/>
  <c r="G14" i="278"/>
  <c r="J800" i="321" s="1"/>
  <c r="E14" i="278"/>
  <c r="G800" i="321" s="1"/>
  <c r="G13" i="278"/>
  <c r="J799" i="321" s="1"/>
  <c r="E13" i="278"/>
  <c r="G799" i="321" s="1"/>
  <c r="G10" i="278"/>
  <c r="J797" i="321" s="1"/>
  <c r="E10" i="278"/>
  <c r="G797" i="321" s="1"/>
  <c r="G9" i="278"/>
  <c r="J796" i="321" s="1"/>
  <c r="E9" i="278"/>
  <c r="G796" i="321" s="1"/>
  <c r="E52" i="324"/>
  <c r="G132" i="321" s="1"/>
  <c r="F52" i="324"/>
  <c r="I52" i="324"/>
  <c r="F34" i="269"/>
  <c r="E34" i="269"/>
  <c r="F21" i="269"/>
  <c r="E21" i="269"/>
  <c r="E13" i="264"/>
  <c r="G13" i="264"/>
  <c r="E24" i="327"/>
  <c r="G1104" i="321" s="1"/>
  <c r="F24" i="327"/>
  <c r="F30" i="269" s="1"/>
  <c r="I24" i="327"/>
  <c r="E23" i="327"/>
  <c r="G1103" i="321" s="1"/>
  <c r="F23" i="327"/>
  <c r="F29" i="269" s="1"/>
  <c r="I23" i="327"/>
  <c r="E22" i="327"/>
  <c r="G1102" i="321" s="1"/>
  <c r="F22" i="327"/>
  <c r="F28" i="269" s="1"/>
  <c r="I22" i="327"/>
  <c r="E21" i="327"/>
  <c r="G1101" i="321" s="1"/>
  <c r="F21" i="327"/>
  <c r="F27" i="269" s="1"/>
  <c r="I21" i="327"/>
  <c r="E20" i="327"/>
  <c r="G1100" i="321" s="1"/>
  <c r="F20" i="327"/>
  <c r="F26" i="269" s="1"/>
  <c r="I20" i="327"/>
  <c r="E19" i="327"/>
  <c r="G1099" i="321" s="1"/>
  <c r="F19" i="327"/>
  <c r="F25" i="269" s="1"/>
  <c r="I19" i="327"/>
  <c r="E18" i="327"/>
  <c r="G1098" i="321" s="1"/>
  <c r="F18" i="327"/>
  <c r="F24" i="269" s="1"/>
  <c r="I18" i="327"/>
  <c r="F18" i="269"/>
  <c r="I31" i="327"/>
  <c r="F31" i="327"/>
  <c r="E31" i="327"/>
  <c r="G1111" i="321" s="1"/>
  <c r="I30" i="327"/>
  <c r="F30" i="327"/>
  <c r="E30" i="327"/>
  <c r="G1110" i="321" s="1"/>
  <c r="E5" i="327"/>
  <c r="E4" i="327"/>
  <c r="E3" i="327"/>
  <c r="E2" i="327"/>
  <c r="E57" i="324"/>
  <c r="G140" i="321" s="1"/>
  <c r="F57" i="324"/>
  <c r="I57" i="324"/>
  <c r="E28" i="285"/>
  <c r="G788" i="321" s="1"/>
  <c r="F28" i="285"/>
  <c r="I28" i="285"/>
  <c r="E37" i="265"/>
  <c r="G345" i="321" s="1"/>
  <c r="F37" i="265"/>
  <c r="F68" i="269" s="1"/>
  <c r="I37" i="265"/>
  <c r="F34" i="265"/>
  <c r="I34" i="265"/>
  <c r="E55" i="324"/>
  <c r="E16" i="286"/>
  <c r="G155" i="321" s="1"/>
  <c r="F16" i="286"/>
  <c r="I16" i="286"/>
  <c r="E29" i="325"/>
  <c r="G213" i="321" s="1"/>
  <c r="F29" i="325"/>
  <c r="I29" i="325"/>
  <c r="E11" i="325"/>
  <c r="G197" i="321" s="1"/>
  <c r="F11" i="325"/>
  <c r="I11" i="325"/>
  <c r="G30" i="325"/>
  <c r="G27" i="325"/>
  <c r="J211" i="321" s="1"/>
  <c r="E27" i="325"/>
  <c r="G211" i="321" s="1"/>
  <c r="G24" i="325"/>
  <c r="G17" i="325"/>
  <c r="J203" i="321" s="1"/>
  <c r="E5" i="325"/>
  <c r="E4" i="325"/>
  <c r="E3" i="325"/>
  <c r="E2" i="325"/>
  <c r="E53" i="324"/>
  <c r="F53" i="324"/>
  <c r="I53" i="324"/>
  <c r="E51" i="324"/>
  <c r="G131" i="321" s="1"/>
  <c r="F51" i="324"/>
  <c r="I51" i="324"/>
  <c r="E50" i="324"/>
  <c r="G130" i="321" s="1"/>
  <c r="F50" i="324"/>
  <c r="I50" i="324"/>
  <c r="E49" i="324"/>
  <c r="G129" i="321" s="1"/>
  <c r="F49" i="324"/>
  <c r="I49" i="324"/>
  <c r="E48" i="324"/>
  <c r="G128" i="321" s="1"/>
  <c r="F48" i="324"/>
  <c r="I48" i="324"/>
  <c r="E47" i="324"/>
  <c r="G127" i="321" s="1"/>
  <c r="F47" i="324"/>
  <c r="I47" i="324"/>
  <c r="E42" i="324"/>
  <c r="G123" i="321" s="1"/>
  <c r="F42" i="324"/>
  <c r="G42" i="324"/>
  <c r="J123" i="321" s="1"/>
  <c r="I42" i="324"/>
  <c r="I37" i="324"/>
  <c r="G37" i="324"/>
  <c r="J118" i="321" s="1"/>
  <c r="F37" i="324"/>
  <c r="E37" i="324"/>
  <c r="G118" i="321" s="1"/>
  <c r="I32" i="324"/>
  <c r="G32" i="324"/>
  <c r="J113" i="321" s="1"/>
  <c r="F32" i="324"/>
  <c r="E32" i="324"/>
  <c r="G113" i="321" s="1"/>
  <c r="E27" i="324"/>
  <c r="G108" i="321" s="1"/>
  <c r="F27" i="324"/>
  <c r="G27" i="324"/>
  <c r="J108" i="321" s="1"/>
  <c r="I27" i="324"/>
  <c r="E22" i="324"/>
  <c r="G103" i="321" s="1"/>
  <c r="F22" i="324"/>
  <c r="G22" i="324"/>
  <c r="J103" i="321" s="1"/>
  <c r="I22" i="324"/>
  <c r="E14" i="324"/>
  <c r="G96" i="321" s="1"/>
  <c r="F14" i="324"/>
  <c r="I14" i="324"/>
  <c r="E10" i="324"/>
  <c r="G92" i="321" s="1"/>
  <c r="F10" i="324"/>
  <c r="G10" i="324"/>
  <c r="J92" i="321" s="1"/>
  <c r="I10" i="324"/>
  <c r="J10" i="324"/>
  <c r="F92" i="321" s="1"/>
  <c r="K10" i="324"/>
  <c r="L10" i="324"/>
  <c r="M10" i="324"/>
  <c r="N10" i="324"/>
  <c r="O10" i="324"/>
  <c r="P10" i="324"/>
  <c r="BF10" i="324"/>
  <c r="BG10" i="324"/>
  <c r="BH10" i="324"/>
  <c r="BI10" i="324"/>
  <c r="BJ10" i="324"/>
  <c r="BK10" i="324"/>
  <c r="BL10" i="324"/>
  <c r="BM10" i="324"/>
  <c r="BN10" i="324"/>
  <c r="BO10" i="324"/>
  <c r="BP10" i="324"/>
  <c r="BQ10" i="324"/>
  <c r="BR10" i="324"/>
  <c r="BS10" i="324"/>
  <c r="BT10" i="324"/>
  <c r="BU10" i="324"/>
  <c r="BV10" i="324"/>
  <c r="BW10" i="324"/>
  <c r="BX10" i="324"/>
  <c r="BY10" i="324"/>
  <c r="BZ10" i="324"/>
  <c r="CA10" i="324"/>
  <c r="CB10" i="324"/>
  <c r="CC10" i="324"/>
  <c r="CD10" i="324"/>
  <c r="CE10" i="324"/>
  <c r="CF10" i="324"/>
  <c r="CG10" i="324"/>
  <c r="CH10" i="324"/>
  <c r="CI10" i="324"/>
  <c r="CJ10" i="324"/>
  <c r="CK10" i="324"/>
  <c r="CL10" i="324"/>
  <c r="CM10" i="324"/>
  <c r="CN10" i="324"/>
  <c r="CO10" i="324"/>
  <c r="CP10" i="324"/>
  <c r="CQ10" i="324"/>
  <c r="CR10" i="324"/>
  <c r="CS10" i="324"/>
  <c r="CT10" i="324"/>
  <c r="CU10" i="324"/>
  <c r="CV10" i="324"/>
  <c r="CW10" i="324"/>
  <c r="CX10" i="324"/>
  <c r="CY10" i="324"/>
  <c r="CZ10" i="324"/>
  <c r="DA10" i="324"/>
  <c r="DB10" i="324"/>
  <c r="DC10" i="324"/>
  <c r="DD10" i="324"/>
  <c r="DE10" i="324"/>
  <c r="DF10" i="324"/>
  <c r="DG10" i="324"/>
  <c r="DH10" i="324"/>
  <c r="DI10" i="324"/>
  <c r="DJ10" i="324"/>
  <c r="DK10" i="324"/>
  <c r="DL10" i="324"/>
  <c r="DM10" i="324"/>
  <c r="DN10" i="324"/>
  <c r="DO10" i="324"/>
  <c r="DP10" i="324"/>
  <c r="DQ10" i="324"/>
  <c r="DR10" i="324"/>
  <c r="DS10" i="324"/>
  <c r="DT10" i="324"/>
  <c r="DU10" i="324"/>
  <c r="DV10" i="324"/>
  <c r="DW10" i="324"/>
  <c r="DX10" i="324"/>
  <c r="DY10" i="324"/>
  <c r="DZ10" i="324"/>
  <c r="EA10" i="324"/>
  <c r="EB10" i="324"/>
  <c r="EC10" i="324"/>
  <c r="ED10" i="324"/>
  <c r="EE10" i="324"/>
  <c r="EF10" i="324"/>
  <c r="EG10" i="324"/>
  <c r="EH10" i="324"/>
  <c r="EI10" i="324"/>
  <c r="EJ10" i="324"/>
  <c r="EK10" i="324"/>
  <c r="EL10" i="324"/>
  <c r="EM10" i="324"/>
  <c r="EN10" i="324"/>
  <c r="EO10" i="324"/>
  <c r="EP10" i="324"/>
  <c r="EQ10" i="324"/>
  <c r="ER10" i="324"/>
  <c r="ES10" i="324"/>
  <c r="ET10" i="324"/>
  <c r="EU10" i="324"/>
  <c r="EV10" i="324"/>
  <c r="EW10" i="324"/>
  <c r="EX10" i="324"/>
  <c r="EY10" i="324"/>
  <c r="EZ10" i="324"/>
  <c r="FA10" i="324"/>
  <c r="FB10" i="324"/>
  <c r="FC10" i="324"/>
  <c r="FD10" i="324"/>
  <c r="FE10" i="324"/>
  <c r="FF10" i="324"/>
  <c r="FG10" i="324"/>
  <c r="FH10" i="324"/>
  <c r="FI10" i="324"/>
  <c r="FJ10" i="324"/>
  <c r="FK10" i="324"/>
  <c r="FL10" i="324"/>
  <c r="FM10" i="324"/>
  <c r="FN10" i="324"/>
  <c r="FO10" i="324"/>
  <c r="FP10" i="324"/>
  <c r="FQ10" i="324"/>
  <c r="FR10" i="324"/>
  <c r="FS10" i="324"/>
  <c r="FT10" i="324"/>
  <c r="FU10" i="324"/>
  <c r="FV10" i="324"/>
  <c r="FW10" i="324"/>
  <c r="FX10" i="324"/>
  <c r="FY10" i="324"/>
  <c r="FZ10" i="324"/>
  <c r="GA10" i="324"/>
  <c r="GB10" i="324"/>
  <c r="GC10" i="324"/>
  <c r="GD10" i="324"/>
  <c r="GE10" i="324"/>
  <c r="GF10" i="324"/>
  <c r="GG10" i="324"/>
  <c r="GH10" i="324"/>
  <c r="GI10" i="324"/>
  <c r="GJ10" i="324"/>
  <c r="G54" i="324"/>
  <c r="G43" i="324"/>
  <c r="E41" i="324"/>
  <c r="G122" i="321" s="1"/>
  <c r="G38" i="324"/>
  <c r="E36" i="324"/>
  <c r="G117" i="321" s="1"/>
  <c r="G33" i="324"/>
  <c r="E31" i="324"/>
  <c r="G112" i="321" s="1"/>
  <c r="G28" i="324"/>
  <c r="E26" i="324"/>
  <c r="G107" i="321" s="1"/>
  <c r="G23" i="324"/>
  <c r="G21" i="324"/>
  <c r="J102" i="321" s="1"/>
  <c r="F21" i="324"/>
  <c r="F102" i="321" s="1"/>
  <c r="E21" i="324"/>
  <c r="G102" i="321" s="1"/>
  <c r="G20" i="324"/>
  <c r="J101" i="321" s="1"/>
  <c r="E20" i="324"/>
  <c r="G101" i="321" s="1"/>
  <c r="G15" i="324"/>
  <c r="G13" i="324"/>
  <c r="J95" i="321" s="1"/>
  <c r="E13" i="324"/>
  <c r="G95" i="321" s="1"/>
  <c r="G11" i="324"/>
  <c r="E9" i="324"/>
  <c r="G91" i="321" s="1"/>
  <c r="E5" i="324"/>
  <c r="E4" i="324"/>
  <c r="E3" i="324"/>
  <c r="E2" i="324"/>
  <c r="BE9" i="323"/>
  <c r="BE10" i="324" s="1"/>
  <c r="BD9" i="323"/>
  <c r="BD10" i="324" s="1"/>
  <c r="BC9" i="323"/>
  <c r="BC10" i="324" s="1"/>
  <c r="BB9" i="323"/>
  <c r="BB10" i="324" s="1"/>
  <c r="BA9" i="323"/>
  <c r="BA10" i="324" s="1"/>
  <c r="AZ9" i="323"/>
  <c r="AZ10" i="324" s="1"/>
  <c r="AY9" i="323"/>
  <c r="AY10" i="324" s="1"/>
  <c r="AX9" i="323"/>
  <c r="AX10" i="324" s="1"/>
  <c r="AW9" i="323"/>
  <c r="AW10" i="324" s="1"/>
  <c r="AV9" i="323"/>
  <c r="AV10" i="324" s="1"/>
  <c r="AU9" i="323"/>
  <c r="AU10" i="324" s="1"/>
  <c r="AT9" i="323"/>
  <c r="AT10" i="324" s="1"/>
  <c r="AS9" i="323"/>
  <c r="AS10" i="324" s="1"/>
  <c r="AR9" i="323"/>
  <c r="AR10" i="324" s="1"/>
  <c r="AQ9" i="323"/>
  <c r="AQ10" i="324" s="1"/>
  <c r="AP9" i="323"/>
  <c r="AP10" i="324" s="1"/>
  <c r="AO9" i="323"/>
  <c r="AO10" i="324" s="1"/>
  <c r="AN9" i="323"/>
  <c r="AN10" i="324" s="1"/>
  <c r="AM9" i="323"/>
  <c r="AM10" i="324" s="1"/>
  <c r="AL9" i="323"/>
  <c r="AL10" i="324" s="1"/>
  <c r="AK9" i="323"/>
  <c r="AK10" i="324" s="1"/>
  <c r="AJ9" i="323"/>
  <c r="AJ10" i="324" s="1"/>
  <c r="AI9" i="323"/>
  <c r="AI10" i="324" s="1"/>
  <c r="AH9" i="323"/>
  <c r="AH10" i="324" s="1"/>
  <c r="AG9" i="323"/>
  <c r="AG10" i="324" s="1"/>
  <c r="AF9" i="323"/>
  <c r="AF10" i="324" s="1"/>
  <c r="AE9" i="323"/>
  <c r="AE10" i="324" s="1"/>
  <c r="AD9" i="323"/>
  <c r="AD10" i="324" s="1"/>
  <c r="AC9" i="323"/>
  <c r="AC10" i="324" s="1"/>
  <c r="AB9" i="323"/>
  <c r="AB10" i="324" s="1"/>
  <c r="AA9" i="323"/>
  <c r="AA10" i="324" s="1"/>
  <c r="Z9" i="323"/>
  <c r="Z10" i="324" s="1"/>
  <c r="Y9" i="323"/>
  <c r="Y10" i="324" s="1"/>
  <c r="X9" i="323"/>
  <c r="X10" i="324" s="1"/>
  <c r="W9" i="323"/>
  <c r="W10" i="324" s="1"/>
  <c r="V9" i="323"/>
  <c r="V10" i="324" s="1"/>
  <c r="U9" i="323"/>
  <c r="U10" i="324" s="1"/>
  <c r="T9" i="323"/>
  <c r="T10" i="324" s="1"/>
  <c r="S9" i="323"/>
  <c r="S10" i="324" s="1"/>
  <c r="R9" i="323"/>
  <c r="R10" i="324" s="1"/>
  <c r="Q9" i="323"/>
  <c r="E5" i="323"/>
  <c r="E4" i="323"/>
  <c r="E3" i="323"/>
  <c r="E2" i="323"/>
  <c r="E41" i="273"/>
  <c r="G1170" i="321" s="1"/>
  <c r="F41" i="273"/>
  <c r="G41" i="273"/>
  <c r="J1170" i="321" s="1"/>
  <c r="H41" i="273"/>
  <c r="I41" i="273"/>
  <c r="E61" i="273"/>
  <c r="G1189" i="321" s="1"/>
  <c r="G61" i="273"/>
  <c r="J1189" i="321" s="1"/>
  <c r="G58" i="273"/>
  <c r="J1187" i="321" s="1"/>
  <c r="E58" i="273"/>
  <c r="G1187" i="321" s="1"/>
  <c r="G57" i="273"/>
  <c r="J1186" i="321" s="1"/>
  <c r="E57" i="273"/>
  <c r="G1186" i="321" s="1"/>
  <c r="I42" i="273"/>
  <c r="H42" i="273"/>
  <c r="G42" i="273"/>
  <c r="J1171" i="321" s="1"/>
  <c r="F42" i="273"/>
  <c r="E42" i="273"/>
  <c r="G1171" i="321" s="1"/>
  <c r="E37" i="273"/>
  <c r="G1166" i="321" s="1"/>
  <c r="F37" i="273"/>
  <c r="G37" i="273"/>
  <c r="J1166" i="321" s="1"/>
  <c r="H37" i="273"/>
  <c r="I37" i="273"/>
  <c r="F1166" i="321" s="1"/>
  <c r="E36" i="273"/>
  <c r="G1165" i="321" s="1"/>
  <c r="F36" i="273"/>
  <c r="G36" i="273"/>
  <c r="J1165" i="321" s="1"/>
  <c r="I36" i="273"/>
  <c r="G35" i="273"/>
  <c r="J1164" i="321" s="1"/>
  <c r="E35" i="273"/>
  <c r="G1164" i="321" s="1"/>
  <c r="E31" i="273"/>
  <c r="G1160" i="321" s="1"/>
  <c r="F31" i="273"/>
  <c r="G31" i="273"/>
  <c r="J1160" i="321" s="1"/>
  <c r="I31" i="273"/>
  <c r="E30" i="273"/>
  <c r="G1159" i="321" s="1"/>
  <c r="F30" i="273"/>
  <c r="G30" i="273"/>
  <c r="J1159" i="321" s="1"/>
  <c r="I30" i="273"/>
  <c r="G29" i="273"/>
  <c r="J1158" i="321" s="1"/>
  <c r="E29" i="273"/>
  <c r="G1158" i="321" s="1"/>
  <c r="E26" i="273"/>
  <c r="G1155" i="321" s="1"/>
  <c r="F26" i="273"/>
  <c r="G26" i="273"/>
  <c r="J1155" i="321" s="1"/>
  <c r="I26" i="273"/>
  <c r="E23" i="273"/>
  <c r="G1152" i="321" s="1"/>
  <c r="F23" i="273"/>
  <c r="G23" i="273"/>
  <c r="J1152" i="321" s="1"/>
  <c r="H23" i="273"/>
  <c r="I23" i="273"/>
  <c r="E22" i="273"/>
  <c r="G1151" i="321" s="1"/>
  <c r="G22" i="273"/>
  <c r="J1151" i="321" s="1"/>
  <c r="E19" i="273"/>
  <c r="G1149" i="321" s="1"/>
  <c r="F19" i="273"/>
  <c r="F1149" i="321" s="1"/>
  <c r="G19" i="273"/>
  <c r="J1149" i="321" s="1"/>
  <c r="G18" i="273"/>
  <c r="J1148" i="321" s="1"/>
  <c r="E18" i="273"/>
  <c r="G1148" i="321" s="1"/>
  <c r="G17" i="273"/>
  <c r="J1147" i="321" s="1"/>
  <c r="E17" i="273"/>
  <c r="G1147" i="321" s="1"/>
  <c r="J104" i="321" l="1"/>
  <c r="J105" i="321"/>
  <c r="J114" i="321"/>
  <c r="J115" i="321"/>
  <c r="J124" i="321"/>
  <c r="J125" i="321"/>
  <c r="G134" i="321"/>
  <c r="G133" i="321"/>
  <c r="G139" i="321"/>
  <c r="F137" i="321"/>
  <c r="G138" i="321"/>
  <c r="J134" i="321"/>
  <c r="J136" i="321"/>
  <c r="J135" i="321"/>
  <c r="J214" i="321"/>
  <c r="J215" i="321"/>
  <c r="J93" i="321"/>
  <c r="J94" i="321"/>
  <c r="J97" i="321"/>
  <c r="J98" i="321"/>
  <c r="J110" i="321"/>
  <c r="J109" i="321"/>
  <c r="J120" i="321"/>
  <c r="J119" i="321"/>
  <c r="J209" i="321"/>
  <c r="J208" i="321"/>
  <c r="G139" i="325"/>
  <c r="J313" i="321" s="1"/>
  <c r="G59" i="325"/>
  <c r="J240" i="321" s="1"/>
  <c r="E68" i="269"/>
  <c r="G10" i="327"/>
  <c r="J1092" i="321" s="1"/>
  <c r="G29" i="325"/>
  <c r="J213" i="321" s="1"/>
  <c r="E34" i="265"/>
  <c r="G342" i="321" s="1"/>
  <c r="E26" i="269"/>
  <c r="E30" i="269"/>
  <c r="G30" i="327"/>
  <c r="J1110" i="321" s="1"/>
  <c r="E18" i="269"/>
  <c r="E25" i="269"/>
  <c r="E29" i="269"/>
  <c r="G34" i="269"/>
  <c r="E24" i="269"/>
  <c r="E28" i="269"/>
  <c r="E27" i="269"/>
  <c r="G16" i="286"/>
  <c r="J155" i="321" s="1"/>
  <c r="G37" i="265"/>
  <c r="J345" i="321" s="1"/>
  <c r="G23" i="327"/>
  <c r="J1103" i="321" s="1"/>
  <c r="G52" i="324"/>
  <c r="J132" i="321" s="1"/>
  <c r="G31" i="327"/>
  <c r="J1111" i="321" s="1"/>
  <c r="G21" i="269"/>
  <c r="G28" i="285"/>
  <c r="J788" i="321" s="1"/>
  <c r="G51" i="324"/>
  <c r="J131" i="321" s="1"/>
  <c r="G22" i="327"/>
  <c r="J1102" i="321" s="1"/>
  <c r="G50" i="324"/>
  <c r="J130" i="321" s="1"/>
  <c r="G21" i="327"/>
  <c r="J1101" i="321" s="1"/>
  <c r="G53" i="324"/>
  <c r="J133" i="321" s="1"/>
  <c r="G24" i="327"/>
  <c r="J1104" i="321" s="1"/>
  <c r="G49" i="324"/>
  <c r="J129" i="321" s="1"/>
  <c r="G20" i="327"/>
  <c r="J1100" i="321" s="1"/>
  <c r="G47" i="324"/>
  <c r="J127" i="321" s="1"/>
  <c r="G18" i="327"/>
  <c r="J1098" i="321" s="1"/>
  <c r="G48" i="324"/>
  <c r="J128" i="321" s="1"/>
  <c r="G19" i="327"/>
  <c r="J1099" i="321" s="1"/>
  <c r="G55" i="324"/>
  <c r="G57" i="324"/>
  <c r="J140" i="321" s="1"/>
  <c r="G11" i="325"/>
  <c r="J197" i="321" s="1"/>
  <c r="G14" i="324"/>
  <c r="J96" i="321" s="1"/>
  <c r="Q10" i="324"/>
  <c r="H9" i="323"/>
  <c r="F693" i="321" s="1"/>
  <c r="J138" i="321" l="1"/>
  <c r="J137" i="321"/>
  <c r="J139" i="321"/>
  <c r="G68" i="269"/>
  <c r="G18" i="269"/>
  <c r="G34" i="265"/>
  <c r="J342" i="321" s="1"/>
  <c r="G27" i="269"/>
  <c r="G25" i="269"/>
  <c r="G26" i="269"/>
  <c r="G29" i="269"/>
  <c r="H10" i="324"/>
  <c r="G24" i="269"/>
  <c r="G30" i="269"/>
  <c r="G28" i="269"/>
  <c r="D232" i="322"/>
  <c r="E232" i="322"/>
  <c r="D233" i="322"/>
  <c r="D234" i="322"/>
  <c r="D235" i="322"/>
  <c r="D236" i="322"/>
  <c r="D237" i="322"/>
  <c r="D238" i="322"/>
  <c r="D239" i="322"/>
  <c r="D240" i="322"/>
  <c r="D241" i="322"/>
  <c r="D242" i="322"/>
  <c r="D243" i="322"/>
  <c r="D244" i="322"/>
  <c r="D245" i="322"/>
  <c r="D246" i="322"/>
  <c r="D247" i="322"/>
  <c r="E247" i="322"/>
  <c r="D248" i="322"/>
  <c r="E248" i="322"/>
  <c r="D249" i="322"/>
  <c r="D250" i="322"/>
  <c r="E250" i="322"/>
  <c r="D251" i="322"/>
  <c r="D252" i="322"/>
  <c r="E252" i="322"/>
  <c r="D253" i="322"/>
  <c r="D254" i="322"/>
  <c r="E254" i="322"/>
  <c r="D255" i="322"/>
  <c r="D256" i="322"/>
  <c r="E256" i="322"/>
  <c r="D257" i="322"/>
  <c r="D258" i="322"/>
  <c r="E258" i="322"/>
  <c r="D259" i="322"/>
  <c r="D260" i="322"/>
  <c r="E260" i="322"/>
  <c r="D261" i="322"/>
  <c r="D262" i="322"/>
  <c r="E262" i="322"/>
  <c r="D263" i="322"/>
  <c r="D264" i="322"/>
  <c r="E264" i="322"/>
  <c r="D265" i="322"/>
  <c r="D266" i="322"/>
  <c r="E266" i="322"/>
  <c r="D267" i="322"/>
  <c r="D268" i="322"/>
  <c r="E268" i="322"/>
  <c r="D269" i="322"/>
  <c r="D270" i="322"/>
  <c r="E270" i="322"/>
  <c r="D271" i="322"/>
  <c r="D272" i="322"/>
  <c r="E272" i="322"/>
  <c r="D273" i="322"/>
  <c r="D274" i="322"/>
  <c r="E274" i="322"/>
  <c r="D275" i="322"/>
  <c r="D276" i="322"/>
  <c r="E276" i="322"/>
  <c r="D277" i="322"/>
  <c r="D278" i="322"/>
  <c r="D280" i="322"/>
  <c r="E280" i="322"/>
  <c r="D281" i="322"/>
  <c r="E281" i="322"/>
  <c r="D282" i="322"/>
  <c r="D283" i="322"/>
  <c r="D284" i="322"/>
  <c r="D285" i="322"/>
  <c r="D286" i="322"/>
  <c r="E286" i="322"/>
  <c r="D287" i="322"/>
  <c r="D288" i="322"/>
  <c r="D289" i="322"/>
  <c r="E289" i="322"/>
  <c r="D290" i="322"/>
  <c r="D291" i="322"/>
  <c r="E291" i="322"/>
  <c r="D292" i="322"/>
  <c r="E292" i="322"/>
  <c r="D293" i="322"/>
  <c r="D294" i="322"/>
  <c r="E294" i="322"/>
  <c r="D295" i="322"/>
  <c r="D296" i="322"/>
  <c r="E296" i="322"/>
  <c r="D297" i="322"/>
  <c r="D298" i="322"/>
  <c r="E298" i="322"/>
  <c r="D299" i="322"/>
  <c r="D300" i="322"/>
  <c r="E300" i="322"/>
  <c r="D301" i="322"/>
  <c r="D302" i="322"/>
  <c r="E302" i="322"/>
  <c r="D303" i="322"/>
  <c r="D304" i="322"/>
  <c r="D306" i="322" l="1"/>
  <c r="E306" i="322"/>
  <c r="D307" i="322"/>
  <c r="E307" i="322"/>
  <c r="D308" i="322"/>
  <c r="D309" i="322"/>
  <c r="E309" i="322"/>
  <c r="D310" i="322"/>
  <c r="D311" i="322"/>
  <c r="D312" i="322"/>
  <c r="E312" i="322"/>
  <c r="D313" i="322"/>
  <c r="D314" i="322"/>
  <c r="D315" i="322"/>
  <c r="D316" i="322"/>
  <c r="D317" i="322"/>
  <c r="D318" i="322"/>
  <c r="E318" i="322"/>
  <c r="D319" i="322"/>
  <c r="D320" i="322"/>
  <c r="D321" i="322"/>
  <c r="D322" i="322"/>
  <c r="D323" i="322"/>
  <c r="D324" i="322"/>
  <c r="D325" i="322"/>
  <c r="E325" i="322"/>
  <c r="D326" i="322"/>
  <c r="D327" i="322"/>
  <c r="D328" i="322"/>
  <c r="E328" i="322"/>
  <c r="D329" i="322"/>
  <c r="E329" i="322"/>
  <c r="D330" i="322"/>
  <c r="D331" i="322"/>
  <c r="E331" i="322"/>
  <c r="D332" i="322"/>
  <c r="D333" i="322"/>
  <c r="E333" i="322"/>
  <c r="D334" i="322"/>
  <c r="D335" i="322"/>
  <c r="E335" i="322"/>
  <c r="D336" i="322"/>
  <c r="D337" i="322"/>
  <c r="E337" i="322"/>
  <c r="D338" i="322"/>
  <c r="E338" i="322"/>
  <c r="D339" i="322"/>
  <c r="D340" i="322"/>
  <c r="E340" i="322"/>
  <c r="D341" i="322"/>
  <c r="D342" i="322"/>
  <c r="D343" i="322"/>
  <c r="D344" i="322"/>
  <c r="E344" i="322"/>
  <c r="D345" i="322"/>
  <c r="D346" i="322"/>
  <c r="E346" i="322"/>
  <c r="D347" i="322"/>
  <c r="D348" i="322"/>
  <c r="E348" i="322"/>
  <c r="D349" i="322"/>
  <c r="D350" i="322"/>
  <c r="E350" i="322"/>
  <c r="D351" i="322"/>
  <c r="G189" i="273"/>
  <c r="J1307" i="321" s="1"/>
  <c r="E189" i="273"/>
  <c r="G1307" i="321" s="1"/>
  <c r="E308" i="322" l="1"/>
  <c r="E5" i="320" l="1"/>
  <c r="E4" i="320"/>
  <c r="E3" i="320"/>
  <c r="E2" i="320"/>
  <c r="E14" i="264" l="1"/>
  <c r="G14" i="264"/>
  <c r="E128" i="273" l="1"/>
  <c r="G1260" i="321" s="1"/>
  <c r="G128" i="273"/>
  <c r="J1260" i="321" s="1"/>
  <c r="E3" i="265"/>
  <c r="F69" i="269" l="1"/>
  <c r="E69" i="269"/>
  <c r="F65" i="269"/>
  <c r="E65" i="269"/>
  <c r="F71" i="269"/>
  <c r="G72" i="269"/>
  <c r="M2" i="48"/>
  <c r="F87" i="269"/>
  <c r="G50" i="265"/>
  <c r="F84" i="269"/>
  <c r="E84" i="269"/>
  <c r="H82" i="269"/>
  <c r="G82" i="269"/>
  <c r="F82" i="269"/>
  <c r="E82" i="269"/>
  <c r="F81" i="269"/>
  <c r="E81" i="269"/>
  <c r="G80" i="269"/>
  <c r="F80" i="269"/>
  <c r="E80" i="269"/>
  <c r="G79" i="269"/>
  <c r="F79" i="269"/>
  <c r="E79" i="269"/>
  <c r="F77" i="269"/>
  <c r="E77" i="269"/>
  <c r="G76" i="269"/>
  <c r="F76" i="269"/>
  <c r="E76" i="269"/>
  <c r="G75" i="269"/>
  <c r="F75" i="269"/>
  <c r="E75" i="269"/>
  <c r="F73" i="269"/>
  <c r="E73" i="269"/>
  <c r="F72" i="269"/>
  <c r="F63" i="269"/>
  <c r="E63" i="269"/>
  <c r="H62" i="269"/>
  <c r="G62" i="269"/>
  <c r="F62" i="269"/>
  <c r="E62" i="269"/>
  <c r="F55" i="269"/>
  <c r="E55" i="269"/>
  <c r="H53" i="269"/>
  <c r="G53" i="269"/>
  <c r="F53" i="269"/>
  <c r="E53" i="269"/>
  <c r="F52" i="269"/>
  <c r="E52" i="269"/>
  <c r="H51" i="269"/>
  <c r="G51" i="269"/>
  <c r="F51" i="269"/>
  <c r="E51" i="269"/>
  <c r="F49" i="269"/>
  <c r="E49" i="269"/>
  <c r="F45" i="269"/>
  <c r="E45" i="269"/>
  <c r="F42" i="269"/>
  <c r="E42" i="269"/>
  <c r="G46" i="26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H23" i="275"/>
  <c r="G23" i="275"/>
  <c r="G20" i="275"/>
  <c r="J17" i="275"/>
  <c r="G17" i="275"/>
  <c r="I15" i="275"/>
  <c r="G15" i="275"/>
  <c r="F15" i="275"/>
  <c r="E15" i="275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E5" i="275"/>
  <c r="E4" i="275"/>
  <c r="E3" i="275"/>
  <c r="E2" i="275"/>
  <c r="F24" i="264"/>
  <c r="F86" i="321" s="1"/>
  <c r="G12" i="264"/>
  <c r="E12" i="264"/>
  <c r="H93" i="269"/>
  <c r="H92" i="269"/>
  <c r="J5" i="269"/>
  <c r="H2" i="269"/>
  <c r="I83" i="265"/>
  <c r="F83" i="265"/>
  <c r="E83" i="265"/>
  <c r="G384" i="321" s="1"/>
  <c r="I82" i="265"/>
  <c r="H82" i="265"/>
  <c r="F82" i="265"/>
  <c r="E82" i="265"/>
  <c r="G383" i="321" s="1"/>
  <c r="I76" i="265"/>
  <c r="H76" i="265"/>
  <c r="F76" i="265"/>
  <c r="E76" i="265"/>
  <c r="G380" i="321" s="1"/>
  <c r="I75" i="265"/>
  <c r="H75" i="265"/>
  <c r="F75" i="265"/>
  <c r="E75" i="265"/>
  <c r="G379" i="321" s="1"/>
  <c r="G71" i="265"/>
  <c r="J376" i="321" s="1"/>
  <c r="G69" i="265"/>
  <c r="J375" i="321" s="1"/>
  <c r="I66" i="265"/>
  <c r="H66" i="265"/>
  <c r="F66" i="265"/>
  <c r="E66" i="265"/>
  <c r="G372" i="321" s="1"/>
  <c r="G63" i="265"/>
  <c r="J370" i="321" s="1"/>
  <c r="I62" i="265"/>
  <c r="F62" i="265"/>
  <c r="E62" i="265"/>
  <c r="G369" i="321" s="1"/>
  <c r="G56" i="265"/>
  <c r="I55" i="265"/>
  <c r="F55" i="265"/>
  <c r="G53" i="265"/>
  <c r="I52" i="265"/>
  <c r="F52" i="265"/>
  <c r="F83" i="269" s="1"/>
  <c r="G42" i="265"/>
  <c r="G32" i="265"/>
  <c r="F60" i="269"/>
  <c r="G24" i="265"/>
  <c r="I23" i="265"/>
  <c r="F23" i="265"/>
  <c r="F54" i="269" s="1"/>
  <c r="G21" i="265"/>
  <c r="G14" i="265"/>
  <c r="I13" i="265"/>
  <c r="F13" i="265"/>
  <c r="F44" i="269" s="1"/>
  <c r="G11" i="265"/>
  <c r="F41" i="269"/>
  <c r="F40" i="269"/>
  <c r="E40" i="269"/>
  <c r="E5" i="265"/>
  <c r="E4" i="265"/>
  <c r="E2" i="265"/>
  <c r="E5" i="288"/>
  <c r="E4" i="288"/>
  <c r="E3" i="288"/>
  <c r="E2" i="288"/>
  <c r="E5" i="282"/>
  <c r="E4" i="282"/>
  <c r="E3" i="282"/>
  <c r="E2" i="282"/>
  <c r="G49" i="286"/>
  <c r="E49" i="286"/>
  <c r="G48" i="286"/>
  <c r="I47" i="286"/>
  <c r="H47" i="286"/>
  <c r="F47" i="286"/>
  <c r="E47" i="286"/>
  <c r="I46" i="286"/>
  <c r="H46" i="286"/>
  <c r="F46" i="286"/>
  <c r="E46" i="286"/>
  <c r="G178" i="321" s="1"/>
  <c r="G44" i="286"/>
  <c r="J177" i="321" s="1"/>
  <c r="I43" i="286"/>
  <c r="F43" i="286"/>
  <c r="E43" i="286"/>
  <c r="G176" i="321" s="1"/>
  <c r="I42" i="286"/>
  <c r="H42" i="286"/>
  <c r="F42" i="286"/>
  <c r="E42" i="286"/>
  <c r="G175" i="321" s="1"/>
  <c r="G40" i="286"/>
  <c r="J174" i="321" s="1"/>
  <c r="I39" i="286"/>
  <c r="F39" i="286"/>
  <c r="E39" i="286"/>
  <c r="G173" i="321" s="1"/>
  <c r="I38" i="286"/>
  <c r="H38" i="286"/>
  <c r="F38" i="286"/>
  <c r="E38" i="286"/>
  <c r="G172" i="321" s="1"/>
  <c r="G34" i="286"/>
  <c r="I33" i="286"/>
  <c r="F33" i="286"/>
  <c r="E33" i="286"/>
  <c r="G168" i="321" s="1"/>
  <c r="I32" i="286"/>
  <c r="F32" i="286"/>
  <c r="E32" i="286"/>
  <c r="G167" i="321" s="1"/>
  <c r="J31" i="286"/>
  <c r="F166" i="321" s="1"/>
  <c r="G31" i="286"/>
  <c r="J166" i="321" s="1"/>
  <c r="G26" i="286"/>
  <c r="I25" i="286"/>
  <c r="F25" i="286"/>
  <c r="E25" i="286"/>
  <c r="G162" i="321" s="1"/>
  <c r="I24" i="286"/>
  <c r="F24" i="286"/>
  <c r="E24" i="286"/>
  <c r="G161" i="321" s="1"/>
  <c r="J23" i="286"/>
  <c r="F160" i="321" s="1"/>
  <c r="G23" i="286"/>
  <c r="J160" i="321" s="1"/>
  <c r="G18" i="286"/>
  <c r="I17" i="286"/>
  <c r="F17" i="286"/>
  <c r="E17" i="286"/>
  <c r="G156" i="321" s="1"/>
  <c r="J15" i="286"/>
  <c r="F154" i="321" s="1"/>
  <c r="G15" i="286"/>
  <c r="J154" i="321" s="1"/>
  <c r="G13" i="286"/>
  <c r="E13" i="286"/>
  <c r="G12" i="286"/>
  <c r="I11" i="286"/>
  <c r="G11" i="286"/>
  <c r="J147" i="321" s="1"/>
  <c r="F11" i="286"/>
  <c r="E11" i="286"/>
  <c r="I10" i="286"/>
  <c r="H10" i="286"/>
  <c r="F10" i="286"/>
  <c r="E10" i="286"/>
  <c r="G146" i="321" s="1"/>
  <c r="E5" i="286"/>
  <c r="E4" i="286"/>
  <c r="E3" i="286"/>
  <c r="E2" i="286"/>
  <c r="I30" i="285"/>
  <c r="F30" i="285"/>
  <c r="E30" i="285"/>
  <c r="G790" i="321" s="1"/>
  <c r="G23" i="285"/>
  <c r="E23" i="285"/>
  <c r="I21" i="285"/>
  <c r="G21" i="285"/>
  <c r="J779" i="321" s="1"/>
  <c r="F21" i="285"/>
  <c r="E21" i="285"/>
  <c r="G20" i="285"/>
  <c r="J778" i="321" s="1"/>
  <c r="F20" i="285"/>
  <c r="F778" i="321" s="1"/>
  <c r="E20" i="285"/>
  <c r="G778" i="321" s="1"/>
  <c r="G19" i="285"/>
  <c r="J777" i="321" s="1"/>
  <c r="E19" i="285"/>
  <c r="G777" i="321" s="1"/>
  <c r="E5" i="285"/>
  <c r="E4" i="285"/>
  <c r="E3" i="285"/>
  <c r="E2" i="285"/>
  <c r="G61" i="269"/>
  <c r="G41" i="269"/>
  <c r="E41" i="269"/>
  <c r="E5" i="278"/>
  <c r="E4" i="278"/>
  <c r="E3" i="278"/>
  <c r="E2" i="278"/>
  <c r="E5" i="289"/>
  <c r="E4" i="289"/>
  <c r="E3" i="289"/>
  <c r="E2" i="289"/>
  <c r="I195" i="273"/>
  <c r="H195" i="273"/>
  <c r="G195" i="273"/>
  <c r="J1313" i="321" s="1"/>
  <c r="F195" i="273"/>
  <c r="E195" i="273"/>
  <c r="G1313" i="321" s="1"/>
  <c r="I194" i="273"/>
  <c r="H194" i="273"/>
  <c r="G194" i="273"/>
  <c r="J1312" i="321" s="1"/>
  <c r="F194" i="273"/>
  <c r="E194" i="273"/>
  <c r="G1312" i="321" s="1"/>
  <c r="I183" i="273"/>
  <c r="G183" i="273"/>
  <c r="J1303" i="321" s="1"/>
  <c r="F183" i="273"/>
  <c r="E183" i="273"/>
  <c r="G1303" i="321" s="1"/>
  <c r="I182" i="273"/>
  <c r="F1302" i="321" s="1"/>
  <c r="H182" i="273"/>
  <c r="G182" i="273"/>
  <c r="F182" i="273"/>
  <c r="E182" i="273"/>
  <c r="G1302" i="321" s="1"/>
  <c r="G181" i="273"/>
  <c r="F181" i="273"/>
  <c r="E181" i="273"/>
  <c r="I177" i="273"/>
  <c r="G177" i="273"/>
  <c r="J1298" i="321" s="1"/>
  <c r="F177" i="273"/>
  <c r="E177" i="273"/>
  <c r="G1298" i="321" s="1"/>
  <c r="I176" i="273"/>
  <c r="H176" i="273"/>
  <c r="G176" i="273"/>
  <c r="F176" i="273"/>
  <c r="E176" i="273"/>
  <c r="G175" i="273"/>
  <c r="J1297" i="321" s="1"/>
  <c r="F175" i="273"/>
  <c r="F1297" i="321" s="1"/>
  <c r="E175" i="273"/>
  <c r="G1297" i="321" s="1"/>
  <c r="I172" i="273"/>
  <c r="G172" i="273"/>
  <c r="J1294" i="321" s="1"/>
  <c r="F172" i="273"/>
  <c r="E172" i="273"/>
  <c r="G1294" i="321" s="1"/>
  <c r="I129" i="273"/>
  <c r="H129" i="273"/>
  <c r="G129" i="273"/>
  <c r="J1261" i="321" s="1"/>
  <c r="F129" i="273"/>
  <c r="E129" i="273"/>
  <c r="G1261" i="321" s="1"/>
  <c r="I123" i="273"/>
  <c r="F1255" i="321" s="1"/>
  <c r="G123" i="273"/>
  <c r="J1255" i="321" s="1"/>
  <c r="F123" i="273"/>
  <c r="E123" i="273"/>
  <c r="G1255" i="321" s="1"/>
  <c r="I122" i="273"/>
  <c r="G122" i="273"/>
  <c r="J1254" i="321" s="1"/>
  <c r="F122" i="273"/>
  <c r="E122" i="273"/>
  <c r="G1254" i="321" s="1"/>
  <c r="I119" i="273"/>
  <c r="H119" i="273"/>
  <c r="G119" i="273"/>
  <c r="J1250" i="321" s="1"/>
  <c r="F119" i="273"/>
  <c r="E119" i="273"/>
  <c r="G1250" i="321" s="1"/>
  <c r="G118" i="273"/>
  <c r="J1249" i="321" s="1"/>
  <c r="E118" i="273"/>
  <c r="G1249" i="321" s="1"/>
  <c r="G115" i="273"/>
  <c r="J1247" i="321" s="1"/>
  <c r="F115" i="273"/>
  <c r="F1247" i="321" s="1"/>
  <c r="E115" i="273"/>
  <c r="G1247" i="321" s="1"/>
  <c r="G114" i="273"/>
  <c r="J1246" i="321" s="1"/>
  <c r="E114" i="273"/>
  <c r="G1246" i="321" s="1"/>
  <c r="GJ113" i="273"/>
  <c r="GI113" i="273"/>
  <c r="GH113" i="273"/>
  <c r="GG113" i="273"/>
  <c r="GF113" i="273"/>
  <c r="GE113" i="273"/>
  <c r="GD113" i="273"/>
  <c r="GC113" i="273"/>
  <c r="GB113" i="273"/>
  <c r="GA113" i="273"/>
  <c r="FZ113" i="273"/>
  <c r="FY113" i="273"/>
  <c r="FX113" i="273"/>
  <c r="FW113" i="273"/>
  <c r="FV113" i="273"/>
  <c r="FU113" i="273"/>
  <c r="FT113" i="273"/>
  <c r="FS113" i="273"/>
  <c r="FR113" i="273"/>
  <c r="FQ113" i="273"/>
  <c r="FP113" i="273"/>
  <c r="FO113" i="273"/>
  <c r="FN113" i="273"/>
  <c r="FM113" i="273"/>
  <c r="FL113" i="273"/>
  <c r="FK113" i="273"/>
  <c r="FJ113" i="273"/>
  <c r="FI113" i="273"/>
  <c r="FH113" i="273"/>
  <c r="FG113" i="273"/>
  <c r="FF113" i="273"/>
  <c r="FE113" i="273"/>
  <c r="FD113" i="273"/>
  <c r="FC113" i="273"/>
  <c r="FB113" i="273"/>
  <c r="FA113" i="273"/>
  <c r="EZ113" i="273"/>
  <c r="EY113" i="273"/>
  <c r="EX113" i="273"/>
  <c r="EW113" i="273"/>
  <c r="EV113" i="273"/>
  <c r="EU113" i="273"/>
  <c r="ET113" i="273"/>
  <c r="ES113" i="273"/>
  <c r="ER113" i="273"/>
  <c r="EQ113" i="273"/>
  <c r="EP113" i="273"/>
  <c r="EO113" i="273"/>
  <c r="EN113" i="273"/>
  <c r="EM113" i="273"/>
  <c r="EL113" i="273"/>
  <c r="EK113" i="273"/>
  <c r="EJ113" i="273"/>
  <c r="EI113" i="273"/>
  <c r="EH113" i="273"/>
  <c r="EG113" i="273"/>
  <c r="EF113" i="273"/>
  <c r="EE113" i="273"/>
  <c r="ED113" i="273"/>
  <c r="EC113" i="273"/>
  <c r="EB113" i="273"/>
  <c r="EA113" i="273"/>
  <c r="DZ113" i="273"/>
  <c r="DY113" i="273"/>
  <c r="DX113" i="273"/>
  <c r="DW113" i="273"/>
  <c r="DV113" i="273"/>
  <c r="DU113" i="273"/>
  <c r="DT113" i="273"/>
  <c r="DS113" i="273"/>
  <c r="DR113" i="273"/>
  <c r="DQ113" i="273"/>
  <c r="DP113" i="273"/>
  <c r="DO113" i="273"/>
  <c r="DN113" i="273"/>
  <c r="DM113" i="273"/>
  <c r="DL113" i="273"/>
  <c r="DK113" i="273"/>
  <c r="DJ113" i="273"/>
  <c r="DI113" i="273"/>
  <c r="DH113" i="273"/>
  <c r="DG113" i="273"/>
  <c r="DF113" i="273"/>
  <c r="DE113" i="273"/>
  <c r="DD113" i="273"/>
  <c r="DC113" i="273"/>
  <c r="DB113" i="273"/>
  <c r="DA113" i="273"/>
  <c r="CZ113" i="273"/>
  <c r="CY113" i="273"/>
  <c r="CX113" i="273"/>
  <c r="CW113" i="273"/>
  <c r="CV113" i="273"/>
  <c r="CU113" i="273"/>
  <c r="CT113" i="273"/>
  <c r="CS113" i="273"/>
  <c r="CR113" i="273"/>
  <c r="CQ113" i="273"/>
  <c r="CP113" i="273"/>
  <c r="CO113" i="273"/>
  <c r="CN113" i="273"/>
  <c r="CM113" i="273"/>
  <c r="CL113" i="273"/>
  <c r="CK113" i="273"/>
  <c r="CJ113" i="273"/>
  <c r="CI113" i="273"/>
  <c r="CH113" i="273"/>
  <c r="CG113" i="273"/>
  <c r="CF113" i="273"/>
  <c r="CE113" i="273"/>
  <c r="CD113" i="273"/>
  <c r="CC113" i="273"/>
  <c r="CB113" i="273"/>
  <c r="CA113" i="273"/>
  <c r="BZ113" i="273"/>
  <c r="BY113" i="273"/>
  <c r="BX113" i="273"/>
  <c r="BW113" i="273"/>
  <c r="BV113" i="273"/>
  <c r="BU113" i="273"/>
  <c r="BT113" i="273"/>
  <c r="BS113" i="273"/>
  <c r="BR113" i="273"/>
  <c r="BQ113" i="273"/>
  <c r="BP113" i="273"/>
  <c r="BO113" i="273"/>
  <c r="BN113" i="273"/>
  <c r="BM113" i="273"/>
  <c r="BL113" i="273"/>
  <c r="BK113" i="273"/>
  <c r="BJ113" i="273"/>
  <c r="BI113" i="273"/>
  <c r="BH113" i="273"/>
  <c r="BG113" i="273"/>
  <c r="BF113" i="273"/>
  <c r="BE113" i="273"/>
  <c r="BD113" i="273"/>
  <c r="BC113" i="273"/>
  <c r="BB113" i="273"/>
  <c r="BA113" i="273"/>
  <c r="AZ113" i="273"/>
  <c r="AY113" i="273"/>
  <c r="AX113" i="273"/>
  <c r="AW113" i="273"/>
  <c r="AV113" i="273"/>
  <c r="AU113" i="273"/>
  <c r="AT113" i="273"/>
  <c r="AS113" i="273"/>
  <c r="AR113" i="273"/>
  <c r="AQ113" i="273"/>
  <c r="AP113" i="273"/>
  <c r="AO113" i="273"/>
  <c r="AN113" i="273"/>
  <c r="AM113" i="273"/>
  <c r="AL113" i="273"/>
  <c r="AK113" i="273"/>
  <c r="AJ113" i="273"/>
  <c r="AI113" i="273"/>
  <c r="AH113" i="273"/>
  <c r="AG113" i="273"/>
  <c r="AF113" i="273"/>
  <c r="AE113" i="273"/>
  <c r="AD113" i="273"/>
  <c r="AC113" i="273"/>
  <c r="AB113" i="273"/>
  <c r="AA113" i="273"/>
  <c r="Z113" i="273"/>
  <c r="Y113" i="273"/>
  <c r="X113" i="273"/>
  <c r="W113" i="273"/>
  <c r="V113" i="273"/>
  <c r="U113" i="273"/>
  <c r="T113" i="273"/>
  <c r="S113" i="273"/>
  <c r="R113" i="273"/>
  <c r="Q113" i="273"/>
  <c r="P113" i="273"/>
  <c r="O113" i="273"/>
  <c r="N113" i="273"/>
  <c r="M113" i="273"/>
  <c r="L113" i="273"/>
  <c r="K113" i="273"/>
  <c r="J113" i="273"/>
  <c r="I113" i="273"/>
  <c r="H113" i="273"/>
  <c r="G113" i="273"/>
  <c r="J1245" i="321" s="1"/>
  <c r="E113" i="273"/>
  <c r="G1245" i="321" s="1"/>
  <c r="I91" i="273"/>
  <c r="F1222" i="321" s="1"/>
  <c r="G91" i="273"/>
  <c r="J1222" i="321" s="1"/>
  <c r="F91" i="273"/>
  <c r="E91" i="273"/>
  <c r="G1222" i="321" s="1"/>
  <c r="I87" i="273"/>
  <c r="F1217" i="321" s="1"/>
  <c r="G87" i="273"/>
  <c r="J1217" i="321" s="1"/>
  <c r="F87" i="273"/>
  <c r="E87" i="273"/>
  <c r="G1217" i="321" s="1"/>
  <c r="I86" i="273"/>
  <c r="G86" i="273"/>
  <c r="J1216" i="321" s="1"/>
  <c r="F86" i="273"/>
  <c r="E86" i="273"/>
  <c r="G1216" i="321" s="1"/>
  <c r="I82" i="273"/>
  <c r="H82" i="273"/>
  <c r="G82" i="273"/>
  <c r="J1211" i="321" s="1"/>
  <c r="F82" i="273"/>
  <c r="E82" i="273"/>
  <c r="G1211" i="321" s="1"/>
  <c r="G81" i="273"/>
  <c r="J1210" i="321" s="1"/>
  <c r="E81" i="273"/>
  <c r="G1210" i="321" s="1"/>
  <c r="G78" i="273"/>
  <c r="J1208" i="321" s="1"/>
  <c r="F78" i="273"/>
  <c r="F1208" i="321" s="1"/>
  <c r="E78" i="273"/>
  <c r="G1208" i="321" s="1"/>
  <c r="G77" i="273"/>
  <c r="J1207" i="321" s="1"/>
  <c r="E77" i="273"/>
  <c r="G1207" i="321" s="1"/>
  <c r="G76" i="273"/>
  <c r="J1206" i="321" s="1"/>
  <c r="E76" i="273"/>
  <c r="G1206" i="321" s="1"/>
  <c r="G75" i="273"/>
  <c r="J1205" i="321" s="1"/>
  <c r="E75" i="273"/>
  <c r="G1205" i="321" s="1"/>
  <c r="I71" i="273"/>
  <c r="F1201" i="321" s="1"/>
  <c r="G71" i="273"/>
  <c r="J1201" i="321" s="1"/>
  <c r="F71" i="273"/>
  <c r="E71" i="273"/>
  <c r="G1201" i="321" s="1"/>
  <c r="I67" i="273"/>
  <c r="F1196" i="321" s="1"/>
  <c r="G67" i="273"/>
  <c r="J1196" i="321" s="1"/>
  <c r="F67" i="273"/>
  <c r="E67" i="273"/>
  <c r="G1196" i="321" s="1"/>
  <c r="I66" i="273"/>
  <c r="G66" i="273"/>
  <c r="J1195" i="321" s="1"/>
  <c r="F66" i="273"/>
  <c r="E66" i="273"/>
  <c r="G1195" i="321" s="1"/>
  <c r="I62" i="273"/>
  <c r="F1190" i="321" s="1"/>
  <c r="H62" i="273"/>
  <c r="G62" i="273"/>
  <c r="J1190" i="321" s="1"/>
  <c r="F62" i="273"/>
  <c r="E62" i="273"/>
  <c r="G1190" i="321" s="1"/>
  <c r="I53" i="273"/>
  <c r="F1182" i="321" s="1"/>
  <c r="G53" i="273"/>
  <c r="J1182" i="321" s="1"/>
  <c r="F53" i="273"/>
  <c r="E53" i="273"/>
  <c r="G1182" i="321" s="1"/>
  <c r="I49" i="273"/>
  <c r="F1177" i="321" s="1"/>
  <c r="H49" i="273"/>
  <c r="G49" i="273"/>
  <c r="J1177" i="321" s="1"/>
  <c r="F49" i="273"/>
  <c r="E49" i="273"/>
  <c r="G1177" i="321" s="1"/>
  <c r="G48" i="273"/>
  <c r="J1176" i="321" s="1"/>
  <c r="E48" i="273"/>
  <c r="G1176" i="321" s="1"/>
  <c r="I164" i="273"/>
  <c r="H164" i="273"/>
  <c r="G164" i="273"/>
  <c r="J1290" i="321" s="1"/>
  <c r="F164" i="273"/>
  <c r="E164" i="273"/>
  <c r="G1290" i="321" s="1"/>
  <c r="G163" i="273"/>
  <c r="J1289" i="321" s="1"/>
  <c r="F163" i="273"/>
  <c r="F1289" i="321" s="1"/>
  <c r="E163" i="273"/>
  <c r="G1289" i="321" s="1"/>
  <c r="G162" i="273"/>
  <c r="J1288" i="321" s="1"/>
  <c r="F162" i="273"/>
  <c r="F1288" i="321" s="1"/>
  <c r="E162" i="273"/>
  <c r="G1288" i="321" s="1"/>
  <c r="G161" i="273"/>
  <c r="J1287" i="321" s="1"/>
  <c r="F161" i="273"/>
  <c r="F1287" i="321" s="1"/>
  <c r="E161" i="273"/>
  <c r="G1287" i="321" s="1"/>
  <c r="G160" i="273"/>
  <c r="J1286" i="321" s="1"/>
  <c r="F160" i="273"/>
  <c r="F1286" i="321" s="1"/>
  <c r="E160" i="273"/>
  <c r="G1286" i="321" s="1"/>
  <c r="G159" i="273"/>
  <c r="J1285" i="321" s="1"/>
  <c r="F159" i="273"/>
  <c r="F1285" i="321" s="1"/>
  <c r="E159" i="273"/>
  <c r="G1285" i="321" s="1"/>
  <c r="I156" i="273"/>
  <c r="H156" i="273"/>
  <c r="G156" i="273"/>
  <c r="F156" i="273"/>
  <c r="E156" i="273"/>
  <c r="G1282" i="321" s="1"/>
  <c r="I155" i="273"/>
  <c r="G155" i="273"/>
  <c r="J1281" i="321" s="1"/>
  <c r="F155" i="273"/>
  <c r="E155" i="273"/>
  <c r="G1281" i="321" s="1"/>
  <c r="I154" i="273"/>
  <c r="G154" i="273"/>
  <c r="J1280" i="321" s="1"/>
  <c r="F154" i="273"/>
  <c r="E154" i="273"/>
  <c r="G1280" i="321" s="1"/>
  <c r="I153" i="273"/>
  <c r="G153" i="273"/>
  <c r="J1279" i="321" s="1"/>
  <c r="F153" i="273"/>
  <c r="E153" i="273"/>
  <c r="G1279" i="321" s="1"/>
  <c r="I152" i="273"/>
  <c r="G152" i="273"/>
  <c r="J1278" i="321" s="1"/>
  <c r="F152" i="273"/>
  <c r="E152" i="273"/>
  <c r="G1278" i="321" s="1"/>
  <c r="I147" i="273"/>
  <c r="H147" i="273"/>
  <c r="G147" i="273"/>
  <c r="J1275" i="321" s="1"/>
  <c r="F147" i="273"/>
  <c r="E147" i="273"/>
  <c r="G1275" i="321" s="1"/>
  <c r="I144" i="273"/>
  <c r="F1272" i="321" s="1"/>
  <c r="H144" i="273"/>
  <c r="G144" i="273"/>
  <c r="F144" i="273"/>
  <c r="E144" i="273"/>
  <c r="G1272" i="321" s="1"/>
  <c r="I143" i="273"/>
  <c r="G143" i="273"/>
  <c r="J1271" i="321" s="1"/>
  <c r="F143" i="273"/>
  <c r="E143" i="273"/>
  <c r="G1271" i="321" s="1"/>
  <c r="G142" i="273"/>
  <c r="F142" i="273"/>
  <c r="E142" i="273"/>
  <c r="G141" i="273"/>
  <c r="J1270" i="321" s="1"/>
  <c r="E141" i="273"/>
  <c r="G1270" i="321" s="1"/>
  <c r="I138" i="273"/>
  <c r="H138" i="273"/>
  <c r="G138" i="273"/>
  <c r="J1267" i="321" s="1"/>
  <c r="F138" i="273"/>
  <c r="E138" i="273"/>
  <c r="G1267" i="321" s="1"/>
  <c r="G137" i="273"/>
  <c r="J1266" i="321" s="1"/>
  <c r="E137" i="273"/>
  <c r="G1266" i="321" s="1"/>
  <c r="G134" i="273"/>
  <c r="J1264" i="321" s="1"/>
  <c r="E134" i="273"/>
  <c r="G1264" i="321" s="1"/>
  <c r="I13" i="273"/>
  <c r="H13" i="273"/>
  <c r="G13" i="273"/>
  <c r="J1143" i="321" s="1"/>
  <c r="F13" i="273"/>
  <c r="E13" i="273"/>
  <c r="G1143" i="321" s="1"/>
  <c r="J10" i="273"/>
  <c r="F1139" i="321" s="1"/>
  <c r="E5" i="273"/>
  <c r="E4" i="273"/>
  <c r="E3" i="273"/>
  <c r="E2" i="273"/>
  <c r="G139" i="48"/>
  <c r="J680" i="321" s="1"/>
  <c r="G35" i="48"/>
  <c r="G34" i="48"/>
  <c r="G33" i="48"/>
  <c r="G32" i="48"/>
  <c r="G29" i="48"/>
  <c r="F6" i="48"/>
  <c r="F406" i="321" s="1"/>
  <c r="I5" i="48"/>
  <c r="F405" i="321" s="1"/>
  <c r="I4" i="48"/>
  <c r="F398" i="321" s="1"/>
  <c r="F3" i="48"/>
  <c r="R2" i="48"/>
  <c r="Q2" i="48"/>
  <c r="P2" i="48"/>
  <c r="O2" i="48"/>
  <c r="F394" i="321" s="1"/>
  <c r="L2" i="48"/>
  <c r="K2" i="48"/>
  <c r="J469" i="321" l="1"/>
  <c r="J468" i="321"/>
  <c r="J467" i="321"/>
  <c r="G780" i="321"/>
  <c r="G779" i="321"/>
  <c r="G180" i="321"/>
  <c r="G179" i="321"/>
  <c r="J182" i="321"/>
  <c r="J181" i="321"/>
  <c r="J180" i="321"/>
  <c r="G324" i="321"/>
  <c r="J325" i="321"/>
  <c r="J324" i="321"/>
  <c r="G396" i="321"/>
  <c r="F395" i="321"/>
  <c r="J454" i="321"/>
  <c r="J453" i="321"/>
  <c r="J452" i="321"/>
  <c r="J470" i="321"/>
  <c r="J472" i="321"/>
  <c r="J471" i="321"/>
  <c r="J785" i="321"/>
  <c r="J784" i="321"/>
  <c r="J783" i="321"/>
  <c r="G148" i="321"/>
  <c r="G147" i="321"/>
  <c r="J150" i="321"/>
  <c r="J149" i="321"/>
  <c r="J148" i="321"/>
  <c r="J158" i="321"/>
  <c r="J157" i="321"/>
  <c r="F183" i="321"/>
  <c r="G184" i="321"/>
  <c r="G185" i="321"/>
  <c r="J322" i="321"/>
  <c r="J321" i="321"/>
  <c r="G321" i="321"/>
  <c r="J332" i="321"/>
  <c r="J331" i="321"/>
  <c r="J366" i="321"/>
  <c r="J365" i="321"/>
  <c r="J462" i="321"/>
  <c r="J461" i="321"/>
  <c r="J463" i="321"/>
  <c r="F151" i="321"/>
  <c r="G152" i="321"/>
  <c r="G153" i="321"/>
  <c r="J164" i="321"/>
  <c r="J163" i="321"/>
  <c r="J183" i="321"/>
  <c r="J185" i="321"/>
  <c r="J184" i="321"/>
  <c r="J341" i="321"/>
  <c r="J340" i="321"/>
  <c r="J362" i="321"/>
  <c r="J363" i="321"/>
  <c r="J356" i="321"/>
  <c r="J355" i="321"/>
  <c r="F783" i="321"/>
  <c r="G784" i="321"/>
  <c r="G785" i="321"/>
  <c r="G394" i="321"/>
  <c r="F393" i="321"/>
  <c r="J466" i="321"/>
  <c r="J465" i="321"/>
  <c r="J464" i="321"/>
  <c r="J151" i="321"/>
  <c r="J153" i="321"/>
  <c r="J152" i="321"/>
  <c r="J170" i="321"/>
  <c r="J169" i="321"/>
  <c r="J352" i="321"/>
  <c r="J351" i="321"/>
  <c r="J335" i="321"/>
  <c r="J334" i="321"/>
  <c r="J360" i="321"/>
  <c r="J359" i="321"/>
  <c r="G72" i="288"/>
  <c r="J757" i="321" s="1"/>
  <c r="G71" i="288"/>
  <c r="J756" i="321" s="1"/>
  <c r="G10" i="288"/>
  <c r="J702" i="321" s="1"/>
  <c r="G137" i="325"/>
  <c r="J311" i="321" s="1"/>
  <c r="F105" i="48"/>
  <c r="F626" i="321" s="1"/>
  <c r="F114" i="48"/>
  <c r="F650" i="321" s="1"/>
  <c r="F116" i="48"/>
  <c r="F656" i="321" s="1"/>
  <c r="F115" i="48"/>
  <c r="F653" i="321" s="1"/>
  <c r="K48" i="269"/>
  <c r="F110" i="48"/>
  <c r="F641" i="321" s="1"/>
  <c r="F106" i="48"/>
  <c r="F629" i="321" s="1"/>
  <c r="F111" i="48"/>
  <c r="F644" i="321" s="1"/>
  <c r="F107" i="48"/>
  <c r="F632" i="321" s="1"/>
  <c r="F109" i="48"/>
  <c r="F638" i="321" s="1"/>
  <c r="F104" i="48"/>
  <c r="F623" i="321" s="1"/>
  <c r="F108" i="48"/>
  <c r="F635" i="321" s="1"/>
  <c r="G313" i="278"/>
  <c r="J1085" i="321" s="1"/>
  <c r="G29" i="265"/>
  <c r="J337" i="321" s="1"/>
  <c r="F94" i="48"/>
  <c r="F605" i="321" s="1"/>
  <c r="F95" i="48"/>
  <c r="F608" i="321" s="1"/>
  <c r="F89" i="48"/>
  <c r="F597" i="321" s="1"/>
  <c r="F85" i="48"/>
  <c r="F585" i="321" s="1"/>
  <c r="F81" i="48"/>
  <c r="F573" i="321" s="1"/>
  <c r="F77" i="48"/>
  <c r="F561" i="321" s="1"/>
  <c r="F69" i="48"/>
  <c r="F544" i="321" s="1"/>
  <c r="F65" i="48"/>
  <c r="F532" i="321" s="1"/>
  <c r="F57" i="48"/>
  <c r="F515" i="321" s="1"/>
  <c r="F49" i="48"/>
  <c r="F498" i="321" s="1"/>
  <c r="F41" i="48"/>
  <c r="F481" i="321" s="1"/>
  <c r="F86" i="48"/>
  <c r="F588" i="321" s="1"/>
  <c r="F82" i="48"/>
  <c r="F576" i="321" s="1"/>
  <c r="F78" i="48"/>
  <c r="F564" i="321" s="1"/>
  <c r="F70" i="48"/>
  <c r="F547" i="321" s="1"/>
  <c r="F66" i="48"/>
  <c r="F535" i="321" s="1"/>
  <c r="F58" i="48"/>
  <c r="F518" i="321" s="1"/>
  <c r="F54" i="48"/>
  <c r="F506" i="321" s="1"/>
  <c r="F42" i="48"/>
  <c r="F484" i="321" s="1"/>
  <c r="F87" i="48"/>
  <c r="F591" i="321" s="1"/>
  <c r="F83" i="48"/>
  <c r="F579" i="321" s="1"/>
  <c r="F79" i="48"/>
  <c r="F567" i="321" s="1"/>
  <c r="F71" i="48"/>
  <c r="F550" i="321" s="1"/>
  <c r="F67" i="48"/>
  <c r="F538" i="321" s="1"/>
  <c r="F59" i="48"/>
  <c r="F521" i="321" s="1"/>
  <c r="F55" i="48"/>
  <c r="F509" i="321" s="1"/>
  <c r="F43" i="48"/>
  <c r="F487" i="321" s="1"/>
  <c r="F80" i="48"/>
  <c r="F570" i="321" s="1"/>
  <c r="F56" i="48"/>
  <c r="F512" i="321" s="1"/>
  <c r="F76" i="48"/>
  <c r="F558" i="321" s="1"/>
  <c r="F84" i="48"/>
  <c r="F582" i="321" s="1"/>
  <c r="F64" i="48"/>
  <c r="F529" i="321" s="1"/>
  <c r="F44" i="48"/>
  <c r="F490" i="321" s="1"/>
  <c r="F88" i="48"/>
  <c r="F594" i="321" s="1"/>
  <c r="F68" i="48"/>
  <c r="F541" i="321" s="1"/>
  <c r="F40" i="48"/>
  <c r="F478" i="321" s="1"/>
  <c r="I83" i="48" a="1"/>
  <c r="I83" i="48" s="1"/>
  <c r="F580" i="321" s="1"/>
  <c r="G26" i="324"/>
  <c r="J107" i="321" s="1"/>
  <c r="G31" i="324"/>
  <c r="J112" i="321" s="1"/>
  <c r="G36" i="324"/>
  <c r="J117" i="321" s="1"/>
  <c r="G9" i="324"/>
  <c r="J91" i="321" s="1"/>
  <c r="G41" i="324"/>
  <c r="J122" i="321" s="1"/>
  <c r="F4" i="323"/>
  <c r="F4" i="325"/>
  <c r="F4" i="324"/>
  <c r="F4" i="327"/>
  <c r="A1" i="325"/>
  <c r="A1" i="323"/>
  <c r="A1" i="324"/>
  <c r="A1" i="327"/>
  <c r="J5" i="327"/>
  <c r="J5" i="325"/>
  <c r="J5" i="324"/>
  <c r="J5" i="323"/>
  <c r="J23" i="273"/>
  <c r="F1152" i="321" s="1"/>
  <c r="F20" i="48"/>
  <c r="F434" i="321" s="1"/>
  <c r="G66" i="265"/>
  <c r="J372" i="321" s="1"/>
  <c r="G46" i="286"/>
  <c r="J178" i="321" s="1"/>
  <c r="G47" i="286"/>
  <c r="J179" i="321" s="1"/>
  <c r="G63" i="269"/>
  <c r="G84" i="269"/>
  <c r="G30" i="285"/>
  <c r="J790" i="321" s="1"/>
  <c r="G62" i="265"/>
  <c r="J369" i="321" s="1"/>
  <c r="G10" i="286"/>
  <c r="J146" i="321" s="1"/>
  <c r="G45" i="269"/>
  <c r="G81" i="269"/>
  <c r="G52" i="265"/>
  <c r="J361" i="321" s="1"/>
  <c r="J54" i="273"/>
  <c r="F1184" i="321" s="1"/>
  <c r="J72" i="273"/>
  <c r="F1203" i="321" s="1"/>
  <c r="J92" i="273"/>
  <c r="F1223" i="321" s="1"/>
  <c r="E13" i="265"/>
  <c r="G323" i="321" s="1"/>
  <c r="J10" i="286"/>
  <c r="F146" i="321" s="1"/>
  <c r="G75" i="265"/>
  <c r="J379" i="321" s="1"/>
  <c r="G42" i="269"/>
  <c r="G49" i="269"/>
  <c r="G55" i="269"/>
  <c r="G82" i="265"/>
  <c r="J383" i="321" s="1"/>
  <c r="L7" i="48"/>
  <c r="G13" i="265"/>
  <c r="J323" i="321" s="1"/>
  <c r="E52" i="265"/>
  <c r="G361" i="321" s="1"/>
  <c r="G38" i="286"/>
  <c r="J172" i="321" s="1"/>
  <c r="G76" i="265"/>
  <c r="J380" i="321" s="1"/>
  <c r="G52" i="269"/>
  <c r="G87" i="269"/>
  <c r="G83" i="265"/>
  <c r="J384" i="321" s="1"/>
  <c r="J5" i="320"/>
  <c r="F4" i="264"/>
  <c r="F4" i="320"/>
  <c r="F4" i="315"/>
  <c r="A1" i="315"/>
  <c r="A1" i="320"/>
  <c r="F142" i="321" s="1"/>
  <c r="F101" i="48"/>
  <c r="F617" i="321" s="1"/>
  <c r="F4" i="282"/>
  <c r="H24" i="275"/>
  <c r="F4" i="278"/>
  <c r="F4" i="289"/>
  <c r="J5" i="315"/>
  <c r="F4" i="265"/>
  <c r="J5" i="273"/>
  <c r="G40" i="269"/>
  <c r="J38" i="286"/>
  <c r="F172" i="321" s="1"/>
  <c r="K99" i="269"/>
  <c r="G73" i="269"/>
  <c r="J42" i="286"/>
  <c r="F175" i="321" s="1"/>
  <c r="G77" i="269"/>
  <c r="J13" i="273"/>
  <c r="F1143" i="321" s="1"/>
  <c r="G42" i="286"/>
  <c r="J175" i="321" s="1"/>
  <c r="G65" i="269"/>
  <c r="G69" i="269"/>
  <c r="E55" i="265"/>
  <c r="G364" i="321" s="1"/>
  <c r="E23" i="265"/>
  <c r="G333" i="321" s="1"/>
  <c r="F4" i="273"/>
  <c r="F4" i="285"/>
  <c r="F4" i="286"/>
  <c r="F4" i="288"/>
  <c r="F4" i="275"/>
  <c r="G25" i="286"/>
  <c r="J162" i="321" s="1"/>
  <c r="E72" i="269"/>
  <c r="G71" i="269"/>
  <c r="F86" i="269"/>
  <c r="A1" i="269"/>
  <c r="G43" i="286"/>
  <c r="J176" i="321" s="1"/>
  <c r="K10" i="273"/>
  <c r="J5" i="275"/>
  <c r="J5" i="286"/>
  <c r="J5" i="265"/>
  <c r="J5" i="288"/>
  <c r="J5" i="282"/>
  <c r="J5" i="285"/>
  <c r="J5" i="289"/>
  <c r="J5" i="278"/>
  <c r="E71" i="269"/>
  <c r="E61" i="269"/>
  <c r="F61" i="269"/>
  <c r="E60" i="269"/>
  <c r="A1" i="48"/>
  <c r="G33" i="286"/>
  <c r="J168" i="321" s="1"/>
  <c r="M7" i="48"/>
  <c r="K82" i="269"/>
  <c r="J82" i="269" s="1"/>
  <c r="K62" i="269"/>
  <c r="J62" i="269" s="1"/>
  <c r="G24" i="286"/>
  <c r="J161" i="321" s="1"/>
  <c r="G32" i="286"/>
  <c r="J167" i="321" s="1"/>
  <c r="G39" i="286"/>
  <c r="J173" i="321" s="1"/>
  <c r="K7" i="48"/>
  <c r="F410" i="321" s="1"/>
  <c r="A1" i="273"/>
  <c r="A1" i="289"/>
  <c r="A1" i="288"/>
  <c r="A1" i="265"/>
  <c r="I6" i="48"/>
  <c r="F407" i="321" s="1"/>
  <c r="F13" i="48"/>
  <c r="F415" i="321" s="1"/>
  <c r="F30" i="48"/>
  <c r="F455" i="321" s="1"/>
  <c r="A1" i="278"/>
  <c r="A1" i="285"/>
  <c r="H3" i="269"/>
  <c r="A1" i="264"/>
  <c r="A1" i="275"/>
  <c r="A1" i="286"/>
  <c r="A1" i="282"/>
  <c r="F1133" i="321" s="1"/>
  <c r="G17" i="286"/>
  <c r="J156" i="321" s="1"/>
  <c r="G55" i="265"/>
  <c r="J364" i="321" s="1"/>
  <c r="G23" i="265"/>
  <c r="J333" i="321" s="1"/>
  <c r="F793" i="321" l="1"/>
  <c r="G793" i="321"/>
  <c r="F794" i="321"/>
  <c r="F317" i="321"/>
  <c r="F316" i="321"/>
  <c r="G316" i="321"/>
  <c r="F391" i="321"/>
  <c r="G391" i="321"/>
  <c r="F392" i="321"/>
  <c r="G690" i="321"/>
  <c r="F691" i="321"/>
  <c r="F690" i="321"/>
  <c r="F768" i="321"/>
  <c r="F767" i="321"/>
  <c r="G767" i="321"/>
  <c r="F77" i="321"/>
  <c r="G76" i="321"/>
  <c r="F76" i="321"/>
  <c r="F698" i="321"/>
  <c r="G698" i="321"/>
  <c r="F699" i="321"/>
  <c r="F194" i="321"/>
  <c r="G194" i="321"/>
  <c r="F195" i="321"/>
  <c r="F143" i="321"/>
  <c r="G143" i="321"/>
  <c r="F144" i="321"/>
  <c r="F1134" i="321"/>
  <c r="F1135" i="321"/>
  <c r="G1134" i="321"/>
  <c r="G88" i="321"/>
  <c r="F89" i="321"/>
  <c r="F88" i="321"/>
  <c r="F186" i="321"/>
  <c r="F187" i="321"/>
  <c r="G186" i="321"/>
  <c r="G1118" i="321"/>
  <c r="F1118" i="321"/>
  <c r="F1119" i="321"/>
  <c r="G1089" i="321"/>
  <c r="F1090" i="321"/>
  <c r="F1089" i="321"/>
  <c r="F64" i="325"/>
  <c r="F244" i="321" s="1"/>
  <c r="I108" i="48" a="1"/>
  <c r="I108" i="48" s="1"/>
  <c r="F636" i="321" s="1"/>
  <c r="I105" i="48" a="1"/>
  <c r="I105" i="48" s="1"/>
  <c r="F627" i="321" s="1"/>
  <c r="F62" i="325"/>
  <c r="F242" i="321" s="1"/>
  <c r="I111" i="48" a="1"/>
  <c r="I111" i="48" s="1"/>
  <c r="I106" i="48" a="1"/>
  <c r="I106" i="48" s="1"/>
  <c r="F630" i="321" s="1"/>
  <c r="I104" i="48" a="1"/>
  <c r="I104" i="48" s="1"/>
  <c r="F624" i="321" s="1"/>
  <c r="I107" i="48" a="1"/>
  <c r="I107" i="48" s="1"/>
  <c r="F633" i="321" s="1"/>
  <c r="I110" i="48" a="1"/>
  <c r="I110" i="48" s="1"/>
  <c r="F642" i="321" s="1"/>
  <c r="I109" i="48" a="1"/>
  <c r="I109" i="48" s="1"/>
  <c r="F639" i="321" s="1"/>
  <c r="F82" i="325"/>
  <c r="F258" i="321" s="1"/>
  <c r="I116" i="48" a="1"/>
  <c r="I116" i="48" s="1"/>
  <c r="I115" i="48" a="1"/>
  <c r="I115" i="48" s="1"/>
  <c r="F654" i="321" s="1"/>
  <c r="I114" i="48" a="1"/>
  <c r="I114" i="48" s="1"/>
  <c r="F651" i="321" s="1"/>
  <c r="E49" i="322"/>
  <c r="F95" i="273"/>
  <c r="F1225" i="321" s="1"/>
  <c r="F40" i="325"/>
  <c r="F221" i="321" s="1"/>
  <c r="E48" i="322"/>
  <c r="F37" i="325"/>
  <c r="F219" i="321" s="1"/>
  <c r="F36" i="325"/>
  <c r="F218" i="321" s="1"/>
  <c r="E47" i="322"/>
  <c r="F49" i="325"/>
  <c r="F231" i="321" s="1"/>
  <c r="J104" i="273"/>
  <c r="F1233" i="321" s="1"/>
  <c r="E65" i="322"/>
  <c r="E64" i="322"/>
  <c r="E63" i="322"/>
  <c r="L48" i="269"/>
  <c r="J48" i="269"/>
  <c r="E78" i="322"/>
  <c r="E113" i="322"/>
  <c r="F117" i="325"/>
  <c r="F293" i="321" s="1"/>
  <c r="E116" i="322"/>
  <c r="F99" i="325"/>
  <c r="F276" i="321" s="1"/>
  <c r="E109" i="322"/>
  <c r="E111" i="322"/>
  <c r="F98" i="325"/>
  <c r="F275" i="321" s="1"/>
  <c r="F104" i="325"/>
  <c r="F281" i="321" s="1"/>
  <c r="E114" i="322"/>
  <c r="F120" i="325"/>
  <c r="F295" i="321" s="1"/>
  <c r="F108" i="325"/>
  <c r="F284" i="321" s="1"/>
  <c r="E115" i="322"/>
  <c r="F109" i="325"/>
  <c r="F285" i="321" s="1"/>
  <c r="E112" i="322"/>
  <c r="F116" i="325"/>
  <c r="F292" i="321" s="1"/>
  <c r="I57" i="48" a="1"/>
  <c r="I57" i="48" s="1"/>
  <c r="F516" i="321" s="1"/>
  <c r="I94" i="48" a="1"/>
  <c r="I94" i="48" s="1"/>
  <c r="F606" i="321" s="1"/>
  <c r="F12" i="289"/>
  <c r="F190" i="321" s="1"/>
  <c r="G60" i="269"/>
  <c r="I84" i="48" a="1"/>
  <c r="I84" i="48" s="1"/>
  <c r="F583" i="321" s="1"/>
  <c r="I54" i="48" a="1"/>
  <c r="I54" i="48" s="1"/>
  <c r="F507" i="321" s="1"/>
  <c r="E124" i="322"/>
  <c r="F297" i="278"/>
  <c r="F1071" i="321" s="1"/>
  <c r="I44" i="48" a="1"/>
  <c r="I44" i="48" s="1"/>
  <c r="F288" i="278"/>
  <c r="F1062" i="321" s="1"/>
  <c r="E123" i="322"/>
  <c r="I49" i="48" a="1"/>
  <c r="I49" i="48" s="1"/>
  <c r="I95" i="48" a="1"/>
  <c r="I95" i="48" s="1"/>
  <c r="I41" i="48" a="1"/>
  <c r="I41" i="48" s="1"/>
  <c r="F482" i="321" s="1"/>
  <c r="I42" i="48" a="1"/>
  <c r="I42" i="48" s="1"/>
  <c r="F485" i="321" s="1"/>
  <c r="I89" i="48" a="1"/>
  <c r="I89" i="48" s="1"/>
  <c r="I43" i="48" a="1"/>
  <c r="I43" i="48" s="1"/>
  <c r="F488" i="321" s="1"/>
  <c r="I65" i="48" a="1"/>
  <c r="I65" i="48" s="1"/>
  <c r="F533" i="321" s="1"/>
  <c r="I71" i="48" a="1"/>
  <c r="I71" i="48" s="1"/>
  <c r="I70" i="48" a="1"/>
  <c r="I70" i="48" s="1"/>
  <c r="F548" i="321" s="1"/>
  <c r="I77" i="48" a="1"/>
  <c r="I77" i="48" s="1"/>
  <c r="F562" i="321" s="1"/>
  <c r="I55" i="48" a="1"/>
  <c r="I55" i="48" s="1"/>
  <c r="F510" i="321" s="1"/>
  <c r="I64" i="48" a="1"/>
  <c r="I64" i="48" s="1"/>
  <c r="F530" i="321" s="1"/>
  <c r="I79" i="48" a="1"/>
  <c r="I79" i="48" s="1"/>
  <c r="F568" i="321" s="1"/>
  <c r="I59" i="48" a="1"/>
  <c r="I59" i="48" s="1"/>
  <c r="I85" i="48" a="1"/>
  <c r="I85" i="48" s="1"/>
  <c r="F586" i="321" s="1"/>
  <c r="I80" i="48" a="1"/>
  <c r="I80" i="48" s="1"/>
  <c r="F571" i="321" s="1"/>
  <c r="I66" i="48" a="1"/>
  <c r="I66" i="48" s="1"/>
  <c r="F536" i="321" s="1"/>
  <c r="I40" i="48" a="1"/>
  <c r="I40" i="48" s="1"/>
  <c r="F479" i="321" s="1"/>
  <c r="I67" i="48" a="1"/>
  <c r="I67" i="48" s="1"/>
  <c r="F539" i="321" s="1"/>
  <c r="I87" i="48" a="1"/>
  <c r="I87" i="48" s="1"/>
  <c r="F592" i="321" s="1"/>
  <c r="I88" i="48" a="1"/>
  <c r="I88" i="48" s="1"/>
  <c r="F595" i="321" s="1"/>
  <c r="I76" i="48" a="1"/>
  <c r="I76" i="48" s="1"/>
  <c r="F559" i="321" s="1"/>
  <c r="I78" i="48" a="1"/>
  <c r="I78" i="48" s="1"/>
  <c r="F565" i="321" s="1"/>
  <c r="I86" i="48" a="1"/>
  <c r="I86" i="48" s="1"/>
  <c r="F589" i="321" s="1"/>
  <c r="E140" i="322"/>
  <c r="F14" i="278"/>
  <c r="F800" i="321" s="1"/>
  <c r="E146" i="322"/>
  <c r="F60" i="278"/>
  <c r="F841" i="321" s="1"/>
  <c r="E149" i="322"/>
  <c r="F77" i="278"/>
  <c r="F858" i="321" s="1"/>
  <c r="E167" i="322"/>
  <c r="F204" i="278"/>
  <c r="F981" i="321" s="1"/>
  <c r="E148" i="322"/>
  <c r="F76" i="278"/>
  <c r="F857" i="321" s="1"/>
  <c r="E166" i="322"/>
  <c r="F196" i="278"/>
  <c r="F973" i="321" s="1"/>
  <c r="E147" i="322"/>
  <c r="F69" i="278"/>
  <c r="F850" i="321" s="1"/>
  <c r="E165" i="322"/>
  <c r="F188" i="278"/>
  <c r="F965" i="321" s="1"/>
  <c r="I81" i="48" a="1"/>
  <c r="I81" i="48" s="1"/>
  <c r="F574" i="321" s="1"/>
  <c r="I56" i="48" a="1"/>
  <c r="I56" i="48" s="1"/>
  <c r="F513" i="321" s="1"/>
  <c r="E136" i="322"/>
  <c r="F31" i="278"/>
  <c r="F814" i="321" s="1"/>
  <c r="E151" i="322"/>
  <c r="F94" i="278"/>
  <c r="F873" i="321" s="1"/>
  <c r="E164" i="322"/>
  <c r="F180" i="278"/>
  <c r="F957" i="321" s="1"/>
  <c r="E154" i="322"/>
  <c r="F103" i="278"/>
  <c r="F882" i="321" s="1"/>
  <c r="E171" i="322"/>
  <c r="F236" i="278"/>
  <c r="F1013" i="321" s="1"/>
  <c r="E153" i="322"/>
  <c r="F102" i="278"/>
  <c r="F881" i="321" s="1"/>
  <c r="E170" i="322"/>
  <c r="F228" i="278"/>
  <c r="F1005" i="321" s="1"/>
  <c r="E152" i="322"/>
  <c r="F95" i="278"/>
  <c r="F874" i="321" s="1"/>
  <c r="E169" i="322"/>
  <c r="F220" i="278"/>
  <c r="F997" i="321" s="1"/>
  <c r="I58" i="48" a="1"/>
  <c r="I58" i="48" s="1"/>
  <c r="F519" i="321" s="1"/>
  <c r="I82" i="48" a="1"/>
  <c r="I82" i="48" s="1"/>
  <c r="F577" i="321" s="1"/>
  <c r="E155" i="322"/>
  <c r="F111" i="278"/>
  <c r="F890" i="321" s="1"/>
  <c r="E168" i="322"/>
  <c r="F212" i="278"/>
  <c r="F989" i="321" s="1"/>
  <c r="E139" i="322"/>
  <c r="F10" i="278"/>
  <c r="F797" i="321" s="1"/>
  <c r="E158" i="322"/>
  <c r="F128" i="278"/>
  <c r="F907" i="321" s="1"/>
  <c r="E138" i="322"/>
  <c r="F38" i="278"/>
  <c r="F821" i="321" s="1"/>
  <c r="F32" i="278"/>
  <c r="F815" i="321" s="1"/>
  <c r="E157" i="322"/>
  <c r="F120" i="278"/>
  <c r="F899" i="321" s="1"/>
  <c r="E137" i="322"/>
  <c r="F37" i="278"/>
  <c r="F820" i="321" s="1"/>
  <c r="E156" i="322"/>
  <c r="F119" i="278"/>
  <c r="F898" i="321" s="1"/>
  <c r="E173" i="322"/>
  <c r="F252" i="278"/>
  <c r="F1029" i="321" s="1"/>
  <c r="I69" i="48" a="1"/>
  <c r="I69" i="48" s="1"/>
  <c r="F545" i="321" s="1"/>
  <c r="I68" i="48" a="1"/>
  <c r="I68" i="48" s="1"/>
  <c r="F542" i="321" s="1"/>
  <c r="E172" i="322"/>
  <c r="F244" i="278"/>
  <c r="F1021" i="321" s="1"/>
  <c r="E160" i="322"/>
  <c r="F148" i="278"/>
  <c r="F925" i="321" s="1"/>
  <c r="E145" i="322"/>
  <c r="F54" i="278"/>
  <c r="F835" i="321" s="1"/>
  <c r="E163" i="322"/>
  <c r="F172" i="278"/>
  <c r="F949" i="321" s="1"/>
  <c r="E144" i="322"/>
  <c r="F47" i="278"/>
  <c r="F828" i="321" s="1"/>
  <c r="E162" i="322"/>
  <c r="F164" i="278"/>
  <c r="F941" i="321" s="1"/>
  <c r="E142" i="322"/>
  <c r="E161" i="322"/>
  <c r="F156" i="278"/>
  <c r="F933" i="321" s="1"/>
  <c r="F58" i="273"/>
  <c r="F1187" i="321" s="1"/>
  <c r="F13" i="324"/>
  <c r="F95" i="321" s="1"/>
  <c r="F27" i="325"/>
  <c r="F211" i="321" s="1"/>
  <c r="F17" i="273"/>
  <c r="F1147" i="321" s="1"/>
  <c r="F35" i="273"/>
  <c r="F1164" i="321" s="1"/>
  <c r="K5" i="325"/>
  <c r="K5" i="327"/>
  <c r="K23" i="273"/>
  <c r="K5" i="324"/>
  <c r="K5" i="323"/>
  <c r="J154" i="273"/>
  <c r="F1280" i="321" s="1"/>
  <c r="E311" i="322"/>
  <c r="E242" i="322"/>
  <c r="E236" i="322"/>
  <c r="E245" i="322"/>
  <c r="E235" i="322"/>
  <c r="E234" i="322"/>
  <c r="E240" i="322"/>
  <c r="E243" i="322"/>
  <c r="E239" i="322"/>
  <c r="E238" i="322"/>
  <c r="E233" i="322"/>
  <c r="E246" i="322"/>
  <c r="E244" i="322"/>
  <c r="E241" i="322"/>
  <c r="E237" i="322"/>
  <c r="E283" i="322"/>
  <c r="E285" i="322"/>
  <c r="E288" i="322"/>
  <c r="E287" i="322"/>
  <c r="E282" i="322"/>
  <c r="E290" i="322"/>
  <c r="E284" i="322"/>
  <c r="I20" i="48" a="1"/>
  <c r="I20" i="48" s="1"/>
  <c r="E44" i="269"/>
  <c r="J86" i="273"/>
  <c r="F1216" i="321" s="1"/>
  <c r="E321" i="322"/>
  <c r="E324" i="322"/>
  <c r="E313" i="322"/>
  <c r="E326" i="322"/>
  <c r="E314" i="322"/>
  <c r="E317" i="322"/>
  <c r="E315" i="322"/>
  <c r="E319" i="322"/>
  <c r="E322" i="322"/>
  <c r="J155" i="273"/>
  <c r="F1281" i="321" s="1"/>
  <c r="E316" i="322"/>
  <c r="E320" i="322"/>
  <c r="E323" i="322"/>
  <c r="E327" i="322"/>
  <c r="G83" i="269"/>
  <c r="J122" i="273"/>
  <c r="F1254" i="321" s="1"/>
  <c r="F24" i="48"/>
  <c r="F444" i="321" s="1"/>
  <c r="E86" i="269"/>
  <c r="J14" i="273"/>
  <c r="F1145" i="321" s="1"/>
  <c r="E83" i="269"/>
  <c r="G44" i="269"/>
  <c r="G54" i="269"/>
  <c r="I13" i="48" a="1"/>
  <c r="I13" i="48" s="1"/>
  <c r="F416" i="321" s="1"/>
  <c r="E54" i="269"/>
  <c r="J156" i="273"/>
  <c r="F1282" i="321" s="1"/>
  <c r="J66" i="273"/>
  <c r="F1195" i="321" s="1"/>
  <c r="K5" i="289"/>
  <c r="K5" i="320"/>
  <c r="I101" i="48" a="1"/>
  <c r="I101" i="48" s="1"/>
  <c r="K5" i="315"/>
  <c r="F17" i="48"/>
  <c r="F427" i="321" s="1"/>
  <c r="K5" i="265"/>
  <c r="K5" i="286"/>
  <c r="K5" i="285"/>
  <c r="K13" i="273"/>
  <c r="K14" i="273" s="1"/>
  <c r="K5" i="282"/>
  <c r="L10" i="273"/>
  <c r="K5" i="288"/>
  <c r="K5" i="273"/>
  <c r="K5" i="278"/>
  <c r="K5" i="275"/>
  <c r="J99" i="269"/>
  <c r="L99" i="269"/>
  <c r="F34" i="48"/>
  <c r="F467" i="321" s="1"/>
  <c r="F22" i="48"/>
  <c r="F438" i="321" s="1"/>
  <c r="F122" i="48"/>
  <c r="F666" i="321" s="1"/>
  <c r="F29" i="48"/>
  <c r="F452" i="321" s="1"/>
  <c r="F15" i="48"/>
  <c r="F421" i="321" s="1"/>
  <c r="F16" i="48"/>
  <c r="F424" i="321" s="1"/>
  <c r="F35" i="48"/>
  <c r="F470" i="321" s="1"/>
  <c r="F19" i="48"/>
  <c r="F431" i="321" s="1"/>
  <c r="F14" i="48"/>
  <c r="F418" i="321" s="1"/>
  <c r="F31" i="48"/>
  <c r="F458" i="321" s="1"/>
  <c r="F32" i="48"/>
  <c r="F461" i="321" s="1"/>
  <c r="F33" i="48"/>
  <c r="F464" i="321" s="1"/>
  <c r="F23" i="48"/>
  <c r="F441" i="321" s="1"/>
  <c r="G86" i="269"/>
  <c r="L62" i="269"/>
  <c r="L82" i="269"/>
  <c r="I30" i="48" a="1"/>
  <c r="I30" i="48" s="1"/>
  <c r="F456" i="321" s="1"/>
  <c r="F148" i="48"/>
  <c r="F687" i="321" s="1"/>
  <c r="G525" i="321" l="1"/>
  <c r="G524" i="321"/>
  <c r="F522" i="321"/>
  <c r="G611" i="321"/>
  <c r="F609" i="321"/>
  <c r="G612" i="321"/>
  <c r="F491" i="321"/>
  <c r="G494" i="321"/>
  <c r="G493" i="321"/>
  <c r="G647" i="321"/>
  <c r="F645" i="321"/>
  <c r="G620" i="321"/>
  <c r="F618" i="321"/>
  <c r="F598" i="321"/>
  <c r="G601" i="321"/>
  <c r="G600" i="321"/>
  <c r="G501" i="321"/>
  <c r="F499" i="321"/>
  <c r="G502" i="321"/>
  <c r="F657" i="321"/>
  <c r="G660" i="321"/>
  <c r="G659" i="321"/>
  <c r="F435" i="321"/>
  <c r="G437" i="321"/>
  <c r="G554" i="321"/>
  <c r="G553" i="321"/>
  <c r="F551" i="321"/>
  <c r="J13" i="288"/>
  <c r="F705" i="321" s="1"/>
  <c r="J138" i="325"/>
  <c r="F312" i="321" s="1"/>
  <c r="K13" i="288"/>
  <c r="K138" i="325"/>
  <c r="F38" i="325"/>
  <c r="F220" i="321" s="1"/>
  <c r="J106" i="273"/>
  <c r="F1238" i="321" s="1"/>
  <c r="J106" i="325"/>
  <c r="F283" i="321" s="1"/>
  <c r="F118" i="325"/>
  <c r="F294" i="321" s="1"/>
  <c r="F11" i="289"/>
  <c r="F189" i="321" s="1"/>
  <c r="F251" i="278"/>
  <c r="F1028" i="321" s="1"/>
  <c r="F227" i="278"/>
  <c r="F1004" i="321" s="1"/>
  <c r="F235" i="278"/>
  <c r="F1012" i="321" s="1"/>
  <c r="F243" i="278"/>
  <c r="F1020" i="321" s="1"/>
  <c r="F211" i="278"/>
  <c r="F988" i="321" s="1"/>
  <c r="F219" i="278"/>
  <c r="F996" i="321" s="1"/>
  <c r="F195" i="278"/>
  <c r="F972" i="321" s="1"/>
  <c r="F203" i="278"/>
  <c r="F980" i="321" s="1"/>
  <c r="F179" i="278"/>
  <c r="F956" i="321" s="1"/>
  <c r="F187" i="278"/>
  <c r="F964" i="321" s="1"/>
  <c r="F171" i="278"/>
  <c r="F948" i="321" s="1"/>
  <c r="F155" i="278"/>
  <c r="F932" i="321" s="1"/>
  <c r="F163" i="278"/>
  <c r="F940" i="321" s="1"/>
  <c r="F127" i="278"/>
  <c r="F906" i="321" s="1"/>
  <c r="F147" i="278"/>
  <c r="F924" i="321" s="1"/>
  <c r="F118" i="278"/>
  <c r="F897" i="321" s="1"/>
  <c r="F110" i="278"/>
  <c r="F889" i="321" s="1"/>
  <c r="F13" i="278"/>
  <c r="F799" i="321" s="1"/>
  <c r="F9" i="278"/>
  <c r="F796" i="321" s="1"/>
  <c r="J36" i="273"/>
  <c r="F1165" i="321" s="1"/>
  <c r="F31" i="324"/>
  <c r="F112" i="321" s="1"/>
  <c r="L5" i="325"/>
  <c r="L5" i="327"/>
  <c r="F26" i="324"/>
  <c r="F107" i="321" s="1"/>
  <c r="F57" i="273"/>
  <c r="F1186" i="321" s="1"/>
  <c r="F9" i="324"/>
  <c r="F91" i="321" s="1"/>
  <c r="F36" i="324"/>
  <c r="F117" i="321" s="1"/>
  <c r="F29" i="273"/>
  <c r="F1158" i="321" s="1"/>
  <c r="F20" i="324"/>
  <c r="F101" i="321" s="1"/>
  <c r="F41" i="324"/>
  <c r="F122" i="321" s="1"/>
  <c r="L5" i="324"/>
  <c r="L5" i="323"/>
  <c r="K143" i="273"/>
  <c r="K36" i="273"/>
  <c r="L5" i="320"/>
  <c r="L23" i="273"/>
  <c r="I24" i="48" a="1"/>
  <c r="I24" i="48" s="1"/>
  <c r="J152" i="273"/>
  <c r="F1278" i="321" s="1"/>
  <c r="J124" i="273"/>
  <c r="F1258" i="321" s="1"/>
  <c r="J88" i="273"/>
  <c r="F1220" i="321" s="1"/>
  <c r="J143" i="273"/>
  <c r="F1271" i="321" s="1"/>
  <c r="F77" i="273"/>
  <c r="F1207" i="321" s="1"/>
  <c r="I148" i="48" a="1"/>
  <c r="I148" i="48" s="1"/>
  <c r="F688" i="321" s="1"/>
  <c r="I23" i="48" a="1"/>
  <c r="I23" i="48" s="1"/>
  <c r="F442" i="321" s="1"/>
  <c r="I29" i="48" a="1"/>
  <c r="I29" i="48" s="1"/>
  <c r="F453" i="321" s="1"/>
  <c r="I122" i="48" a="1"/>
  <c r="I122" i="48" s="1"/>
  <c r="F76" i="273"/>
  <c r="F1206" i="321" s="1"/>
  <c r="I17" i="48" a="1"/>
  <c r="I17" i="48" s="1"/>
  <c r="J68" i="273"/>
  <c r="F1199" i="321" s="1"/>
  <c r="I16" i="48" a="1"/>
  <c r="I16" i="48" s="1"/>
  <c r="F425" i="321" s="1"/>
  <c r="F137" i="273"/>
  <c r="F1266" i="321" s="1"/>
  <c r="I15" i="48" a="1"/>
  <c r="I15" i="48" s="1"/>
  <c r="F422" i="321" s="1"/>
  <c r="I14" i="48" a="1"/>
  <c r="I14" i="48" s="1"/>
  <c r="F419" i="321" s="1"/>
  <c r="L13" i="273"/>
  <c r="L14" i="273" s="1"/>
  <c r="L5" i="286"/>
  <c r="L5" i="275"/>
  <c r="L5" i="278"/>
  <c r="L5" i="282"/>
  <c r="L5" i="288"/>
  <c r="L5" i="273"/>
  <c r="L5" i="265"/>
  <c r="L5" i="289"/>
  <c r="L5" i="285"/>
  <c r="M10" i="273"/>
  <c r="K152" i="273"/>
  <c r="L5" i="315"/>
  <c r="F128" i="273"/>
  <c r="F1260" i="321" s="1"/>
  <c r="I34" i="48" a="1"/>
  <c r="I34" i="48" s="1"/>
  <c r="F468" i="321" s="1"/>
  <c r="F48" i="273"/>
  <c r="F1176" i="321" s="1"/>
  <c r="I19" i="48" a="1"/>
  <c r="I19" i="48" s="1"/>
  <c r="F432" i="321" s="1"/>
  <c r="F141" i="273"/>
  <c r="F1270" i="321" s="1"/>
  <c r="I33" i="48" a="1"/>
  <c r="I33" i="48" s="1"/>
  <c r="F465" i="321" s="1"/>
  <c r="I35" i="48" a="1"/>
  <c r="I35" i="48" s="1"/>
  <c r="F114" i="273"/>
  <c r="F1246" i="321" s="1"/>
  <c r="F19" i="285"/>
  <c r="F777" i="321" s="1"/>
  <c r="I22" i="48" a="1"/>
  <c r="I22" i="48" s="1"/>
  <c r="F439" i="321" s="1"/>
  <c r="I32" i="48" a="1"/>
  <c r="I32" i="48" s="1"/>
  <c r="F462" i="321" s="1"/>
  <c r="I31" i="48" a="1"/>
  <c r="I31" i="48" s="1"/>
  <c r="F459" i="321" s="1"/>
  <c r="G669" i="321" l="1"/>
  <c r="F667" i="321"/>
  <c r="G670" i="321"/>
  <c r="F428" i="321"/>
  <c r="G430" i="321"/>
  <c r="F471" i="321"/>
  <c r="G474" i="321"/>
  <c r="G473" i="321"/>
  <c r="G447" i="321"/>
  <c r="F445" i="321"/>
  <c r="G448" i="321"/>
  <c r="J109" i="273"/>
  <c r="J51" i="288"/>
  <c r="F736" i="321" s="1"/>
  <c r="J35" i="288"/>
  <c r="F724" i="321" s="1"/>
  <c r="J42" i="288"/>
  <c r="F730" i="321" s="1"/>
  <c r="L138" i="325"/>
  <c r="L13" i="288"/>
  <c r="F83" i="325"/>
  <c r="F259" i="321" s="1"/>
  <c r="J84" i="325"/>
  <c r="F260" i="321" s="1"/>
  <c r="J51" i="325"/>
  <c r="F233" i="321" s="1"/>
  <c r="E53" i="322"/>
  <c r="E41" i="322"/>
  <c r="F41" i="325"/>
  <c r="F222" i="321" s="1"/>
  <c r="E56" i="322"/>
  <c r="E69" i="322"/>
  <c r="J110" i="325"/>
  <c r="F286" i="321" s="1"/>
  <c r="J122" i="325"/>
  <c r="F297" i="321" s="1"/>
  <c r="E105" i="322"/>
  <c r="F121" i="325"/>
  <c r="F296" i="321" s="1"/>
  <c r="E102" i="322"/>
  <c r="J112" i="325"/>
  <c r="F288" i="321" s="1"/>
  <c r="J314" i="278"/>
  <c r="F1086" i="321" s="1"/>
  <c r="J19" i="278"/>
  <c r="F804" i="321" s="1"/>
  <c r="F11" i="278"/>
  <c r="F798" i="321" s="1"/>
  <c r="J255" i="278"/>
  <c r="F1032" i="321" s="1"/>
  <c r="J215" i="278"/>
  <c r="F992" i="321" s="1"/>
  <c r="J231" i="278"/>
  <c r="F1008" i="321" s="1"/>
  <c r="J247" i="278"/>
  <c r="F1024" i="321" s="1"/>
  <c r="J239" i="278"/>
  <c r="F1016" i="321" s="1"/>
  <c r="J183" i="278"/>
  <c r="F960" i="321" s="1"/>
  <c r="J223" i="278"/>
  <c r="F1000" i="321" s="1"/>
  <c r="J191" i="278"/>
  <c r="F968" i="321" s="1"/>
  <c r="J199" i="278"/>
  <c r="F976" i="321" s="1"/>
  <c r="J207" i="278"/>
  <c r="F984" i="321" s="1"/>
  <c r="J175" i="278"/>
  <c r="F952" i="321" s="1"/>
  <c r="J159" i="278"/>
  <c r="F936" i="321" s="1"/>
  <c r="J167" i="278"/>
  <c r="F944" i="321" s="1"/>
  <c r="J151" i="278"/>
  <c r="F928" i="321" s="1"/>
  <c r="J113" i="278"/>
  <c r="F892" i="321" s="1"/>
  <c r="J122" i="278"/>
  <c r="F901" i="321" s="1"/>
  <c r="J131" i="278"/>
  <c r="F910" i="321" s="1"/>
  <c r="J20" i="278"/>
  <c r="F805" i="321" s="1"/>
  <c r="F15" i="278"/>
  <c r="F801" i="321" s="1"/>
  <c r="J38" i="273"/>
  <c r="F1168" i="321" s="1"/>
  <c r="F59" i="273"/>
  <c r="F1188" i="321" s="1"/>
  <c r="GG11" i="324"/>
  <c r="FQ11" i="324"/>
  <c r="FA11" i="324"/>
  <c r="EK11" i="324"/>
  <c r="DU11" i="324"/>
  <c r="DE11" i="324"/>
  <c r="CO11" i="324"/>
  <c r="BY11" i="324"/>
  <c r="BI11" i="324"/>
  <c r="AS11" i="324"/>
  <c r="AC11" i="324"/>
  <c r="GJ11" i="324"/>
  <c r="FT11" i="324"/>
  <c r="FD11" i="324"/>
  <c r="EN11" i="324"/>
  <c r="DX11" i="324"/>
  <c r="DH11" i="324"/>
  <c r="CR11" i="324"/>
  <c r="CB11" i="324"/>
  <c r="BL11" i="324"/>
  <c r="AV11" i="324"/>
  <c r="AF11" i="324"/>
  <c r="P11" i="324"/>
  <c r="GA11" i="324"/>
  <c r="FK11" i="324"/>
  <c r="EU11" i="324"/>
  <c r="EE11" i="324"/>
  <c r="DO11" i="324"/>
  <c r="CY11" i="324"/>
  <c r="CI11" i="324"/>
  <c r="BS11" i="324"/>
  <c r="BC11" i="324"/>
  <c r="AM11" i="324"/>
  <c r="W11" i="324"/>
  <c r="GH11" i="324"/>
  <c r="FR11" i="324"/>
  <c r="FB11" i="324"/>
  <c r="EL11" i="324"/>
  <c r="DV11" i="324"/>
  <c r="DF11" i="324"/>
  <c r="CP11" i="324"/>
  <c r="BZ11" i="324"/>
  <c r="BJ11" i="324"/>
  <c r="AT11" i="324"/>
  <c r="AD11" i="324"/>
  <c r="N11" i="324"/>
  <c r="DM11" i="324"/>
  <c r="CG11" i="324"/>
  <c r="BA11" i="324"/>
  <c r="U11" i="324"/>
  <c r="FL11" i="324"/>
  <c r="EF11" i="324"/>
  <c r="CZ11" i="324"/>
  <c r="BT11" i="324"/>
  <c r="AN11" i="324"/>
  <c r="GI11" i="324"/>
  <c r="EM11" i="324"/>
  <c r="DG11" i="324"/>
  <c r="BK11" i="324"/>
  <c r="AE11" i="324"/>
  <c r="FJ11" i="324"/>
  <c r="DN11" i="324"/>
  <c r="BR11" i="324"/>
  <c r="V11" i="324"/>
  <c r="FU11" i="324"/>
  <c r="FE11" i="324"/>
  <c r="DY11" i="324"/>
  <c r="CC11" i="324"/>
  <c r="AG11" i="324"/>
  <c r="ER11" i="324"/>
  <c r="CV11" i="324"/>
  <c r="T11" i="324"/>
  <c r="EY11" i="324"/>
  <c r="EI11" i="324"/>
  <c r="BG11" i="324"/>
  <c r="K11" i="324"/>
  <c r="EP11" i="324"/>
  <c r="CT11" i="324"/>
  <c r="AX11" i="324"/>
  <c r="GC11" i="324"/>
  <c r="FM11" i="324"/>
  <c r="EW11" i="324"/>
  <c r="EG11" i="324"/>
  <c r="DQ11" i="324"/>
  <c r="DA11" i="324"/>
  <c r="CK11" i="324"/>
  <c r="BU11" i="324"/>
  <c r="BE11" i="324"/>
  <c r="AO11" i="324"/>
  <c r="Y11" i="324"/>
  <c r="GF11" i="324"/>
  <c r="FP11" i="324"/>
  <c r="EZ11" i="324"/>
  <c r="EJ11" i="324"/>
  <c r="DT11" i="324"/>
  <c r="DD11" i="324"/>
  <c r="CN11" i="324"/>
  <c r="BX11" i="324"/>
  <c r="BH11" i="324"/>
  <c r="AR11" i="324"/>
  <c r="AB11" i="324"/>
  <c r="L11" i="324"/>
  <c r="FW11" i="324"/>
  <c r="FG11" i="324"/>
  <c r="EQ11" i="324"/>
  <c r="EA11" i="324"/>
  <c r="DK11" i="324"/>
  <c r="CU11" i="324"/>
  <c r="CE11" i="324"/>
  <c r="BO11" i="324"/>
  <c r="AY11" i="324"/>
  <c r="AI11" i="324"/>
  <c r="S11" i="324"/>
  <c r="GD11" i="324"/>
  <c r="FN11" i="324"/>
  <c r="EX11" i="324"/>
  <c r="EH11" i="324"/>
  <c r="DR11" i="324"/>
  <c r="DB11" i="324"/>
  <c r="CL11" i="324"/>
  <c r="BV11" i="324"/>
  <c r="BF11" i="324"/>
  <c r="AP11" i="324"/>
  <c r="Z11" i="324"/>
  <c r="CA11" i="324"/>
  <c r="O11" i="324"/>
  <c r="ET11" i="324"/>
  <c r="CH11" i="324"/>
  <c r="AL11" i="324"/>
  <c r="DI11" i="324"/>
  <c r="BM11" i="324"/>
  <c r="FX11" i="324"/>
  <c r="EB11" i="324"/>
  <c r="CF11" i="324"/>
  <c r="AZ11" i="324"/>
  <c r="GE11" i="324"/>
  <c r="DC11" i="324"/>
  <c r="BW11" i="324"/>
  <c r="AA11" i="324"/>
  <c r="FF11" i="324"/>
  <c r="DJ11" i="324"/>
  <c r="BN11" i="324"/>
  <c r="R11" i="324"/>
  <c r="J11" i="324"/>
  <c r="F94" i="321" s="1"/>
  <c r="FY11" i="324"/>
  <c r="FI11" i="324"/>
  <c r="ES11" i="324"/>
  <c r="EC11" i="324"/>
  <c r="CW11" i="324"/>
  <c r="BQ11" i="324"/>
  <c r="AK11" i="324"/>
  <c r="GB11" i="324"/>
  <c r="EV11" i="324"/>
  <c r="DP11" i="324"/>
  <c r="CJ11" i="324"/>
  <c r="BD11" i="324"/>
  <c r="X11" i="324"/>
  <c r="FS11" i="324"/>
  <c r="FC11" i="324"/>
  <c r="DW11" i="324"/>
  <c r="CQ11" i="324"/>
  <c r="AU11" i="324"/>
  <c r="FZ11" i="324"/>
  <c r="ED11" i="324"/>
  <c r="CX11" i="324"/>
  <c r="BB11" i="324"/>
  <c r="EO11" i="324"/>
  <c r="CS11" i="324"/>
  <c r="AW11" i="324"/>
  <c r="M11" i="324"/>
  <c r="FH11" i="324"/>
  <c r="DL11" i="324"/>
  <c r="BP11" i="324"/>
  <c r="AJ11" i="324"/>
  <c r="FO11" i="324"/>
  <c r="DS11" i="324"/>
  <c r="CM11" i="324"/>
  <c r="AQ11" i="324"/>
  <c r="FV11" i="324"/>
  <c r="DZ11" i="324"/>
  <c r="CD11" i="324"/>
  <c r="AH11" i="324"/>
  <c r="Q11" i="324"/>
  <c r="M5" i="325"/>
  <c r="M5" i="327"/>
  <c r="J22" i="324"/>
  <c r="F103" i="321" s="1"/>
  <c r="M5" i="324"/>
  <c r="M5" i="323"/>
  <c r="L36" i="273"/>
  <c r="J21" i="285"/>
  <c r="F779" i="321" s="1"/>
  <c r="M5" i="320"/>
  <c r="M23" i="273"/>
  <c r="J172" i="273"/>
  <c r="F1294" i="321" s="1"/>
  <c r="J183" i="273"/>
  <c r="F1303" i="321" s="1"/>
  <c r="J177" i="273"/>
  <c r="F1298" i="321" s="1"/>
  <c r="E310" i="322"/>
  <c r="L143" i="273"/>
  <c r="J189" i="273"/>
  <c r="F1307" i="321" s="1"/>
  <c r="L152" i="273"/>
  <c r="J145" i="273"/>
  <c r="F1274" i="321" s="1"/>
  <c r="N10" i="273"/>
  <c r="M5" i="265"/>
  <c r="M5" i="282"/>
  <c r="M5" i="273"/>
  <c r="M5" i="289"/>
  <c r="M5" i="286"/>
  <c r="M5" i="315"/>
  <c r="M13" i="273"/>
  <c r="M14" i="273" s="1"/>
  <c r="M5" i="285"/>
  <c r="M5" i="275"/>
  <c r="M5" i="288"/>
  <c r="M5" i="278"/>
  <c r="F7" i="48"/>
  <c r="F409" i="321" s="1"/>
  <c r="J52" i="288" l="1"/>
  <c r="F738" i="321" s="1"/>
  <c r="J37" i="288"/>
  <c r="F727" i="321" s="1"/>
  <c r="M13" i="288"/>
  <c r="M138" i="325"/>
  <c r="F97" i="273"/>
  <c r="F1227" i="321" s="1"/>
  <c r="J41" i="273"/>
  <c r="F1170" i="321" s="1"/>
  <c r="E178" i="322"/>
  <c r="F18" i="278"/>
  <c r="F803" i="321" s="1"/>
  <c r="E177" i="322"/>
  <c r="F17" i="278"/>
  <c r="F802" i="321" s="1"/>
  <c r="F61" i="273"/>
  <c r="F1189" i="321" s="1"/>
  <c r="F18" i="273"/>
  <c r="F1148" i="321" s="1"/>
  <c r="J23" i="324"/>
  <c r="F105" i="321" s="1"/>
  <c r="Q18" i="327"/>
  <c r="Q47" i="324"/>
  <c r="Q14" i="324"/>
  <c r="Q15" i="324" s="1"/>
  <c r="FV18" i="327"/>
  <c r="FV47" i="324"/>
  <c r="FV14" i="324"/>
  <c r="FV15" i="324" s="1"/>
  <c r="FO18" i="327"/>
  <c r="FO47" i="324"/>
  <c r="FO14" i="324"/>
  <c r="FO15" i="324" s="1"/>
  <c r="FH18" i="327"/>
  <c r="FH47" i="324"/>
  <c r="FH14" i="324"/>
  <c r="FH15" i="324" s="1"/>
  <c r="EO18" i="327"/>
  <c r="EO14" i="324"/>
  <c r="EO15" i="324" s="1"/>
  <c r="EO47" i="324"/>
  <c r="FZ18" i="327"/>
  <c r="FZ47" i="324"/>
  <c r="FZ14" i="324"/>
  <c r="FZ15" i="324" s="1"/>
  <c r="FC18" i="327"/>
  <c r="FC47" i="324"/>
  <c r="FC14" i="324"/>
  <c r="FC15" i="324" s="1"/>
  <c r="CJ18" i="327"/>
  <c r="CJ14" i="324"/>
  <c r="CJ15" i="324" s="1"/>
  <c r="CJ47" i="324"/>
  <c r="AK18" i="327"/>
  <c r="AK14" i="324"/>
  <c r="AK15" i="324" s="1"/>
  <c r="AK47" i="324"/>
  <c r="ES18" i="327"/>
  <c r="ES47" i="324"/>
  <c r="ES14" i="324"/>
  <c r="ES15" i="324" s="1"/>
  <c r="R18" i="327"/>
  <c r="R47" i="324"/>
  <c r="R14" i="324"/>
  <c r="R15" i="324" s="1"/>
  <c r="AA18" i="327"/>
  <c r="AA47" i="324"/>
  <c r="AA14" i="324"/>
  <c r="AA15" i="324" s="1"/>
  <c r="AZ18" i="327"/>
  <c r="AZ47" i="324"/>
  <c r="AZ14" i="324"/>
  <c r="AZ15" i="324" s="1"/>
  <c r="BM18" i="327"/>
  <c r="BM47" i="324"/>
  <c r="BM14" i="324"/>
  <c r="BM15" i="324" s="1"/>
  <c r="ET18" i="327"/>
  <c r="ET47" i="324"/>
  <c r="ET14" i="324"/>
  <c r="ET15" i="324" s="1"/>
  <c r="AP18" i="327"/>
  <c r="AP14" i="324"/>
  <c r="AP15" i="324" s="1"/>
  <c r="AP47" i="324"/>
  <c r="DB18" i="327"/>
  <c r="DB47" i="324"/>
  <c r="DB14" i="324"/>
  <c r="DB15" i="324" s="1"/>
  <c r="FN18" i="327"/>
  <c r="FN47" i="324"/>
  <c r="FN14" i="324"/>
  <c r="FN15" i="324" s="1"/>
  <c r="AY18" i="327"/>
  <c r="AY47" i="324"/>
  <c r="AY14" i="324"/>
  <c r="AY15" i="324" s="1"/>
  <c r="DK18" i="327"/>
  <c r="DK47" i="324"/>
  <c r="DK14" i="324"/>
  <c r="DK15" i="324" s="1"/>
  <c r="FW18" i="327"/>
  <c r="FW47" i="324"/>
  <c r="FW14" i="324"/>
  <c r="FW15" i="324" s="1"/>
  <c r="BH18" i="327"/>
  <c r="BH47" i="324"/>
  <c r="BH14" i="324"/>
  <c r="BH15" i="324" s="1"/>
  <c r="DT18" i="327"/>
  <c r="DT47" i="324"/>
  <c r="DT14" i="324"/>
  <c r="DT15" i="324" s="1"/>
  <c r="GF18" i="327"/>
  <c r="GF47" i="324"/>
  <c r="GF14" i="324"/>
  <c r="GF15" i="324" s="1"/>
  <c r="BU18" i="327"/>
  <c r="BU47" i="324"/>
  <c r="BU14" i="324"/>
  <c r="BU15" i="324" s="1"/>
  <c r="EG18" i="327"/>
  <c r="EG47" i="324"/>
  <c r="EG14" i="324"/>
  <c r="EG15" i="324" s="1"/>
  <c r="AX18" i="327"/>
  <c r="AX47" i="324"/>
  <c r="AX14" i="324"/>
  <c r="AX15" i="324" s="1"/>
  <c r="BG18" i="327"/>
  <c r="BG47" i="324"/>
  <c r="BG14" i="324"/>
  <c r="BG15" i="324" s="1"/>
  <c r="CV18" i="327"/>
  <c r="CV47" i="324"/>
  <c r="CV14" i="324"/>
  <c r="CV15" i="324" s="1"/>
  <c r="DY18" i="327"/>
  <c r="DY47" i="324"/>
  <c r="DY14" i="324"/>
  <c r="DY15" i="324" s="1"/>
  <c r="BR18" i="327"/>
  <c r="BR47" i="324"/>
  <c r="BR14" i="324"/>
  <c r="BR15" i="324" s="1"/>
  <c r="BK18" i="327"/>
  <c r="BK47" i="324"/>
  <c r="BK14" i="324"/>
  <c r="BK15" i="324" s="1"/>
  <c r="AN18" i="327"/>
  <c r="AN47" i="324"/>
  <c r="AN14" i="324"/>
  <c r="AN15" i="324" s="1"/>
  <c r="FL18" i="327"/>
  <c r="FL47" i="324"/>
  <c r="FL14" i="324"/>
  <c r="FL15" i="324" s="1"/>
  <c r="DM18" i="327"/>
  <c r="DM47" i="324"/>
  <c r="DM14" i="324"/>
  <c r="DM15" i="324" s="1"/>
  <c r="BJ18" i="327"/>
  <c r="BJ14" i="324"/>
  <c r="BJ15" i="324" s="1"/>
  <c r="BJ47" i="324"/>
  <c r="DV18" i="327"/>
  <c r="DV14" i="324"/>
  <c r="DV15" i="324" s="1"/>
  <c r="DV47" i="324"/>
  <c r="GH18" i="327"/>
  <c r="GH14" i="324"/>
  <c r="GH15" i="324" s="1"/>
  <c r="GH47" i="324"/>
  <c r="BS18" i="327"/>
  <c r="BS47" i="324"/>
  <c r="BS14" i="324"/>
  <c r="BS15" i="324" s="1"/>
  <c r="EE18" i="327"/>
  <c r="EE47" i="324"/>
  <c r="EE14" i="324"/>
  <c r="EE15" i="324" s="1"/>
  <c r="P18" i="327"/>
  <c r="P47" i="324"/>
  <c r="P14" i="324"/>
  <c r="P15" i="324" s="1"/>
  <c r="CB18" i="327"/>
  <c r="CB47" i="324"/>
  <c r="CB14" i="324"/>
  <c r="CB15" i="324" s="1"/>
  <c r="EN18" i="327"/>
  <c r="EN47" i="324"/>
  <c r="EN14" i="324"/>
  <c r="EN15" i="324" s="1"/>
  <c r="AC18" i="327"/>
  <c r="AC47" i="324"/>
  <c r="AC14" i="324"/>
  <c r="AC15" i="324" s="1"/>
  <c r="CO18" i="327"/>
  <c r="CO47" i="324"/>
  <c r="CO14" i="324"/>
  <c r="CO15" i="324" s="1"/>
  <c r="FA18" i="327"/>
  <c r="FA47" i="324"/>
  <c r="FA14" i="324"/>
  <c r="FA15" i="324" s="1"/>
  <c r="AH18" i="327"/>
  <c r="AH47" i="324"/>
  <c r="AH14" i="324"/>
  <c r="AH15" i="324" s="1"/>
  <c r="AQ18" i="327"/>
  <c r="AQ47" i="324"/>
  <c r="AQ14" i="324"/>
  <c r="AQ15" i="324" s="1"/>
  <c r="AJ18" i="327"/>
  <c r="AJ47" i="324"/>
  <c r="AJ14" i="324"/>
  <c r="AJ15" i="324" s="1"/>
  <c r="M18" i="327"/>
  <c r="M14" i="324"/>
  <c r="M15" i="324" s="1"/>
  <c r="M47" i="324"/>
  <c r="BB18" i="327"/>
  <c r="BB47" i="324"/>
  <c r="BB14" i="324"/>
  <c r="BB15" i="324" s="1"/>
  <c r="AU18" i="327"/>
  <c r="AU14" i="324"/>
  <c r="AU15" i="324" s="1"/>
  <c r="AU47" i="324"/>
  <c r="FS18" i="327"/>
  <c r="FS14" i="324"/>
  <c r="FS15" i="324" s="1"/>
  <c r="FS47" i="324"/>
  <c r="DP18" i="327"/>
  <c r="DP14" i="324"/>
  <c r="DP15" i="324" s="1"/>
  <c r="DP47" i="324"/>
  <c r="BQ18" i="327"/>
  <c r="BQ47" i="324"/>
  <c r="BQ14" i="324"/>
  <c r="BQ15" i="324" s="1"/>
  <c r="FI18" i="327"/>
  <c r="FI14" i="324"/>
  <c r="FI15" i="324" s="1"/>
  <c r="FI47" i="324"/>
  <c r="BN18" i="327"/>
  <c r="BN14" i="324"/>
  <c r="BN15" i="324" s="1"/>
  <c r="BN47" i="324"/>
  <c r="BW18" i="327"/>
  <c r="BW14" i="324"/>
  <c r="BW15" i="324" s="1"/>
  <c r="BW47" i="324"/>
  <c r="CF18" i="327"/>
  <c r="CF47" i="324"/>
  <c r="CF14" i="324"/>
  <c r="CF15" i="324" s="1"/>
  <c r="DI18" i="327"/>
  <c r="DI14" i="324"/>
  <c r="DI15" i="324" s="1"/>
  <c r="DI47" i="324"/>
  <c r="O18" i="327"/>
  <c r="O14" i="324"/>
  <c r="O15" i="324" s="1"/>
  <c r="O47" i="324"/>
  <c r="BF18" i="327"/>
  <c r="BF47" i="324"/>
  <c r="BF14" i="324"/>
  <c r="BF15" i="324" s="1"/>
  <c r="DR18" i="327"/>
  <c r="DR14" i="324"/>
  <c r="DR15" i="324" s="1"/>
  <c r="DR47" i="324"/>
  <c r="GD18" i="327"/>
  <c r="GD47" i="324"/>
  <c r="GD14" i="324"/>
  <c r="GD15" i="324" s="1"/>
  <c r="BO18" i="327"/>
  <c r="BO47" i="324"/>
  <c r="BO14" i="324"/>
  <c r="BO15" i="324" s="1"/>
  <c r="EA18" i="327"/>
  <c r="EA47" i="324"/>
  <c r="EA14" i="324"/>
  <c r="EA15" i="324" s="1"/>
  <c r="L18" i="327"/>
  <c r="L47" i="324"/>
  <c r="L14" i="324"/>
  <c r="L15" i="324" s="1"/>
  <c r="BX18" i="327"/>
  <c r="BX47" i="324"/>
  <c r="BX14" i="324"/>
  <c r="BX15" i="324" s="1"/>
  <c r="EJ18" i="327"/>
  <c r="EJ14" i="324"/>
  <c r="EJ15" i="324" s="1"/>
  <c r="EJ47" i="324"/>
  <c r="Y18" i="327"/>
  <c r="Y47" i="324"/>
  <c r="Y14" i="324"/>
  <c r="Y15" i="324" s="1"/>
  <c r="CK18" i="327"/>
  <c r="CK47" i="324"/>
  <c r="CK14" i="324"/>
  <c r="CK15" i="324" s="1"/>
  <c r="EW18" i="327"/>
  <c r="EW47" i="324"/>
  <c r="EW14" i="324"/>
  <c r="EW15" i="324" s="1"/>
  <c r="CT18" i="327"/>
  <c r="CT47" i="324"/>
  <c r="CT14" i="324"/>
  <c r="CT15" i="324" s="1"/>
  <c r="EI18" i="327"/>
  <c r="EI47" i="324"/>
  <c r="EI14" i="324"/>
  <c r="EI15" i="324" s="1"/>
  <c r="ER18" i="327"/>
  <c r="ER47" i="324"/>
  <c r="ER14" i="324"/>
  <c r="ER15" i="324" s="1"/>
  <c r="FE18" i="327"/>
  <c r="FE47" i="324"/>
  <c r="FE14" i="324"/>
  <c r="FE15" i="324" s="1"/>
  <c r="DN18" i="327"/>
  <c r="DN47" i="324"/>
  <c r="DN14" i="324"/>
  <c r="DN15" i="324" s="1"/>
  <c r="DG18" i="327"/>
  <c r="DG14" i="324"/>
  <c r="DG15" i="324" s="1"/>
  <c r="DG47" i="324"/>
  <c r="BT18" i="327"/>
  <c r="BT47" i="324"/>
  <c r="BT14" i="324"/>
  <c r="BT15" i="324" s="1"/>
  <c r="U18" i="327"/>
  <c r="U47" i="324"/>
  <c r="U14" i="324"/>
  <c r="U15" i="324" s="1"/>
  <c r="N18" i="327"/>
  <c r="N47" i="324"/>
  <c r="N14" i="324"/>
  <c r="N15" i="324" s="1"/>
  <c r="BZ18" i="327"/>
  <c r="BZ47" i="324"/>
  <c r="BZ14" i="324"/>
  <c r="BZ15" i="324" s="1"/>
  <c r="EL18" i="327"/>
  <c r="EL47" i="324"/>
  <c r="EL14" i="324"/>
  <c r="EL15" i="324" s="1"/>
  <c r="W18" i="327"/>
  <c r="W47" i="324"/>
  <c r="W14" i="324"/>
  <c r="W15" i="324" s="1"/>
  <c r="CI18" i="327"/>
  <c r="CI47" i="324"/>
  <c r="CI14" i="324"/>
  <c r="CI15" i="324" s="1"/>
  <c r="EU18" i="327"/>
  <c r="EU47" i="324"/>
  <c r="EU14" i="324"/>
  <c r="EU15" i="324" s="1"/>
  <c r="AF18" i="327"/>
  <c r="AF47" i="324"/>
  <c r="AF14" i="324"/>
  <c r="AF15" i="324" s="1"/>
  <c r="CR18" i="327"/>
  <c r="CR47" i="324"/>
  <c r="CR14" i="324"/>
  <c r="CR15" i="324" s="1"/>
  <c r="FD18" i="327"/>
  <c r="FD47" i="324"/>
  <c r="FD14" i="324"/>
  <c r="FD15" i="324" s="1"/>
  <c r="AS18" i="327"/>
  <c r="AS47" i="324"/>
  <c r="AS14" i="324"/>
  <c r="AS15" i="324" s="1"/>
  <c r="DE18" i="327"/>
  <c r="DE47" i="324"/>
  <c r="DE14" i="324"/>
  <c r="DE15" i="324" s="1"/>
  <c r="FQ18" i="327"/>
  <c r="FQ47" i="324"/>
  <c r="FQ14" i="324"/>
  <c r="FQ15" i="324" s="1"/>
  <c r="CD18" i="327"/>
  <c r="CD14" i="324"/>
  <c r="CD15" i="324" s="1"/>
  <c r="CD47" i="324"/>
  <c r="CM18" i="327"/>
  <c r="CM47" i="324"/>
  <c r="CM14" i="324"/>
  <c r="CM15" i="324" s="1"/>
  <c r="BP18" i="327"/>
  <c r="BP47" i="324"/>
  <c r="BP14" i="324"/>
  <c r="BP15" i="324" s="1"/>
  <c r="AW18" i="327"/>
  <c r="AW14" i="324"/>
  <c r="AW15" i="324" s="1"/>
  <c r="AW47" i="324"/>
  <c r="CX18" i="327"/>
  <c r="CX47" i="324"/>
  <c r="CX14" i="324"/>
  <c r="CX15" i="324" s="1"/>
  <c r="CQ18" i="327"/>
  <c r="CQ47" i="324"/>
  <c r="CQ14" i="324"/>
  <c r="CQ15" i="324" s="1"/>
  <c r="X18" i="327"/>
  <c r="X14" i="324"/>
  <c r="X15" i="324" s="1"/>
  <c r="X47" i="324"/>
  <c r="EV18" i="327"/>
  <c r="EV14" i="324"/>
  <c r="EV15" i="324" s="1"/>
  <c r="EV47" i="324"/>
  <c r="CW18" i="327"/>
  <c r="CW14" i="324"/>
  <c r="CW15" i="324" s="1"/>
  <c r="CW47" i="324"/>
  <c r="FY18" i="327"/>
  <c r="FY14" i="324"/>
  <c r="FY15" i="324" s="1"/>
  <c r="FY47" i="324"/>
  <c r="DJ18" i="327"/>
  <c r="DJ47" i="324"/>
  <c r="DJ14" i="324"/>
  <c r="DJ15" i="324" s="1"/>
  <c r="DC18" i="327"/>
  <c r="DC14" i="324"/>
  <c r="DC15" i="324" s="1"/>
  <c r="DC47" i="324"/>
  <c r="EB18" i="327"/>
  <c r="EB47" i="324"/>
  <c r="EB14" i="324"/>
  <c r="EB15" i="324" s="1"/>
  <c r="AL18" i="327"/>
  <c r="AL47" i="324"/>
  <c r="AL14" i="324"/>
  <c r="AL15" i="324" s="1"/>
  <c r="CA18" i="327"/>
  <c r="CA14" i="324"/>
  <c r="CA15" i="324" s="1"/>
  <c r="CA47" i="324"/>
  <c r="BV18" i="327"/>
  <c r="BV14" i="324"/>
  <c r="BV15" i="324" s="1"/>
  <c r="BV47" i="324"/>
  <c r="EH18" i="327"/>
  <c r="EH47" i="324"/>
  <c r="EH14" i="324"/>
  <c r="EH15" i="324" s="1"/>
  <c r="S18" i="327"/>
  <c r="S14" i="324"/>
  <c r="S15" i="324" s="1"/>
  <c r="S47" i="324"/>
  <c r="CE18" i="327"/>
  <c r="CE14" i="324"/>
  <c r="CE15" i="324" s="1"/>
  <c r="CE47" i="324"/>
  <c r="EQ18" i="327"/>
  <c r="EQ14" i="324"/>
  <c r="EQ15" i="324" s="1"/>
  <c r="EQ47" i="324"/>
  <c r="AB18" i="327"/>
  <c r="AB14" i="324"/>
  <c r="AB15" i="324" s="1"/>
  <c r="AB47" i="324"/>
  <c r="CN18" i="327"/>
  <c r="CN14" i="324"/>
  <c r="CN15" i="324" s="1"/>
  <c r="CN47" i="324"/>
  <c r="EZ18" i="327"/>
  <c r="EZ47" i="324"/>
  <c r="EZ14" i="324"/>
  <c r="EZ15" i="324" s="1"/>
  <c r="AO18" i="327"/>
  <c r="AO47" i="324"/>
  <c r="AO14" i="324"/>
  <c r="AO15" i="324" s="1"/>
  <c r="DA18" i="327"/>
  <c r="DA47" i="324"/>
  <c r="DA14" i="324"/>
  <c r="DA15" i="324" s="1"/>
  <c r="FM18" i="327"/>
  <c r="FM47" i="324"/>
  <c r="FM14" i="324"/>
  <c r="FM15" i="324" s="1"/>
  <c r="EP18" i="327"/>
  <c r="EP14" i="324"/>
  <c r="EP15" i="324" s="1"/>
  <c r="EP47" i="324"/>
  <c r="EY18" i="327"/>
  <c r="EY47" i="324"/>
  <c r="EY14" i="324"/>
  <c r="EY15" i="324" s="1"/>
  <c r="AG18" i="327"/>
  <c r="AG47" i="324"/>
  <c r="AG14" i="324"/>
  <c r="AG15" i="324" s="1"/>
  <c r="FU18" i="327"/>
  <c r="FU14" i="324"/>
  <c r="FU15" i="324" s="1"/>
  <c r="FU47" i="324"/>
  <c r="FJ18" i="327"/>
  <c r="FJ47" i="324"/>
  <c r="FJ14" i="324"/>
  <c r="FJ15" i="324" s="1"/>
  <c r="EM18" i="327"/>
  <c r="EM14" i="324"/>
  <c r="EM15" i="324" s="1"/>
  <c r="EM47" i="324"/>
  <c r="CZ18" i="327"/>
  <c r="CZ47" i="324"/>
  <c r="CZ14" i="324"/>
  <c r="CZ15" i="324" s="1"/>
  <c r="BA18" i="327"/>
  <c r="BA14" i="324"/>
  <c r="BA15" i="324" s="1"/>
  <c r="BA47" i="324"/>
  <c r="AD18" i="327"/>
  <c r="AD14" i="324"/>
  <c r="AD15" i="324" s="1"/>
  <c r="AD47" i="324"/>
  <c r="CP18" i="327"/>
  <c r="CP14" i="324"/>
  <c r="CP15" i="324" s="1"/>
  <c r="CP47" i="324"/>
  <c r="FB18" i="327"/>
  <c r="FB14" i="324"/>
  <c r="FB15" i="324" s="1"/>
  <c r="FB47" i="324"/>
  <c r="AM18" i="327"/>
  <c r="AM47" i="324"/>
  <c r="AM14" i="324"/>
  <c r="AM15" i="324" s="1"/>
  <c r="CY18" i="327"/>
  <c r="CY47" i="324"/>
  <c r="CY14" i="324"/>
  <c r="CY15" i="324" s="1"/>
  <c r="FK18" i="327"/>
  <c r="FK47" i="324"/>
  <c r="FK14" i="324"/>
  <c r="FK15" i="324" s="1"/>
  <c r="AV18" i="327"/>
  <c r="AV47" i="324"/>
  <c r="AV14" i="324"/>
  <c r="AV15" i="324" s="1"/>
  <c r="DH18" i="327"/>
  <c r="DH47" i="324"/>
  <c r="DH14" i="324"/>
  <c r="DH15" i="324" s="1"/>
  <c r="FT18" i="327"/>
  <c r="FT47" i="324"/>
  <c r="FT14" i="324"/>
  <c r="FT15" i="324" s="1"/>
  <c r="BI18" i="327"/>
  <c r="BI47" i="324"/>
  <c r="BI14" i="324"/>
  <c r="BI15" i="324" s="1"/>
  <c r="DU18" i="327"/>
  <c r="DU47" i="324"/>
  <c r="DU14" i="324"/>
  <c r="DU15" i="324" s="1"/>
  <c r="GG18" i="327"/>
  <c r="GG47" i="324"/>
  <c r="GG14" i="324"/>
  <c r="GG15" i="324" s="1"/>
  <c r="N5" i="327"/>
  <c r="N5" i="325"/>
  <c r="DZ18" i="327"/>
  <c r="DZ47" i="324"/>
  <c r="DZ14" i="324"/>
  <c r="DZ15" i="324" s="1"/>
  <c r="DS18" i="327"/>
  <c r="DS47" i="324"/>
  <c r="DS14" i="324"/>
  <c r="DS15" i="324" s="1"/>
  <c r="DL18" i="327"/>
  <c r="DL47" i="324"/>
  <c r="DL14" i="324"/>
  <c r="DL15" i="324" s="1"/>
  <c r="CS18" i="327"/>
  <c r="CS47" i="324"/>
  <c r="CS14" i="324"/>
  <c r="CS15" i="324" s="1"/>
  <c r="ED18" i="327"/>
  <c r="ED47" i="324"/>
  <c r="ED14" i="324"/>
  <c r="ED15" i="324" s="1"/>
  <c r="DW18" i="327"/>
  <c r="DW47" i="324"/>
  <c r="DW14" i="324"/>
  <c r="DW15" i="324" s="1"/>
  <c r="BD18" i="327"/>
  <c r="BD14" i="324"/>
  <c r="BD15" i="324" s="1"/>
  <c r="BD47" i="324"/>
  <c r="GB18" i="327"/>
  <c r="GB14" i="324"/>
  <c r="GB15" i="324" s="1"/>
  <c r="GB47" i="324"/>
  <c r="EC18" i="327"/>
  <c r="EC14" i="324"/>
  <c r="EC15" i="324" s="1"/>
  <c r="EC47" i="324"/>
  <c r="J47" i="324"/>
  <c r="F127" i="321" s="1"/>
  <c r="J18" i="327"/>
  <c r="F1098" i="321" s="1"/>
  <c r="H11" i="324"/>
  <c r="F93" i="321" s="1"/>
  <c r="J14" i="324"/>
  <c r="F96" i="321" s="1"/>
  <c r="FF18" i="327"/>
  <c r="FF47" i="324"/>
  <c r="FF14" i="324"/>
  <c r="FF15" i="324" s="1"/>
  <c r="GE18" i="327"/>
  <c r="GE14" i="324"/>
  <c r="GE15" i="324" s="1"/>
  <c r="GE47" i="324"/>
  <c r="FX18" i="327"/>
  <c r="FX47" i="324"/>
  <c r="FX14" i="324"/>
  <c r="FX15" i="324" s="1"/>
  <c r="CH18" i="327"/>
  <c r="CH47" i="324"/>
  <c r="CH14" i="324"/>
  <c r="CH15" i="324" s="1"/>
  <c r="Z18" i="327"/>
  <c r="Z47" i="324"/>
  <c r="Z14" i="324"/>
  <c r="Z15" i="324" s="1"/>
  <c r="CL18" i="327"/>
  <c r="CL14" i="324"/>
  <c r="CL15" i="324" s="1"/>
  <c r="CL47" i="324"/>
  <c r="EX18" i="327"/>
  <c r="EX14" i="324"/>
  <c r="EX15" i="324" s="1"/>
  <c r="EX47" i="324"/>
  <c r="AI18" i="327"/>
  <c r="AI14" i="324"/>
  <c r="AI15" i="324" s="1"/>
  <c r="AI47" i="324"/>
  <c r="CU18" i="327"/>
  <c r="CU14" i="324"/>
  <c r="CU15" i="324" s="1"/>
  <c r="CU47" i="324"/>
  <c r="FG18" i="327"/>
  <c r="FG14" i="324"/>
  <c r="FG15" i="324" s="1"/>
  <c r="FG47" i="324"/>
  <c r="AR18" i="327"/>
  <c r="AR14" i="324"/>
  <c r="AR15" i="324" s="1"/>
  <c r="AR47" i="324"/>
  <c r="DD18" i="327"/>
  <c r="DD14" i="324"/>
  <c r="DD15" i="324" s="1"/>
  <c r="DD47" i="324"/>
  <c r="FP18" i="327"/>
  <c r="FP14" i="324"/>
  <c r="FP15" i="324" s="1"/>
  <c r="FP47" i="324"/>
  <c r="BE18" i="327"/>
  <c r="BE47" i="324"/>
  <c r="BE14" i="324"/>
  <c r="BE15" i="324" s="1"/>
  <c r="DQ18" i="327"/>
  <c r="DQ47" i="324"/>
  <c r="DQ14" i="324"/>
  <c r="DQ15" i="324" s="1"/>
  <c r="GC18" i="327"/>
  <c r="GC47" i="324"/>
  <c r="GC14" i="324"/>
  <c r="GC15" i="324" s="1"/>
  <c r="K18" i="327"/>
  <c r="K14" i="324"/>
  <c r="K15" i="324" s="1"/>
  <c r="K47" i="324"/>
  <c r="T18" i="327"/>
  <c r="T47" i="324"/>
  <c r="T14" i="324"/>
  <c r="T15" i="324" s="1"/>
  <c r="CC18" i="327"/>
  <c r="CC14" i="324"/>
  <c r="CC15" i="324" s="1"/>
  <c r="CC47" i="324"/>
  <c r="V18" i="327"/>
  <c r="V47" i="324"/>
  <c r="V14" i="324"/>
  <c r="V15" i="324" s="1"/>
  <c r="AE18" i="327"/>
  <c r="AE47" i="324"/>
  <c r="AE14" i="324"/>
  <c r="AE15" i="324" s="1"/>
  <c r="GI18" i="327"/>
  <c r="GI47" i="324"/>
  <c r="GI14" i="324"/>
  <c r="GI15" i="324" s="1"/>
  <c r="EF18" i="327"/>
  <c r="EF47" i="324"/>
  <c r="EF14" i="324"/>
  <c r="EF15" i="324" s="1"/>
  <c r="CG18" i="327"/>
  <c r="CG47" i="324"/>
  <c r="CG14" i="324"/>
  <c r="CG15" i="324" s="1"/>
  <c r="AT18" i="327"/>
  <c r="AT47" i="324"/>
  <c r="AT14" i="324"/>
  <c r="AT15" i="324" s="1"/>
  <c r="DF18" i="327"/>
  <c r="DF47" i="324"/>
  <c r="DF14" i="324"/>
  <c r="DF15" i="324" s="1"/>
  <c r="FR18" i="327"/>
  <c r="FR47" i="324"/>
  <c r="FR14" i="324"/>
  <c r="FR15" i="324" s="1"/>
  <c r="BC18" i="327"/>
  <c r="BC47" i="324"/>
  <c r="BC14" i="324"/>
  <c r="BC15" i="324" s="1"/>
  <c r="DO18" i="327"/>
  <c r="DO47" i="324"/>
  <c r="DO14" i="324"/>
  <c r="DO15" i="324" s="1"/>
  <c r="GA18" i="327"/>
  <c r="GA47" i="324"/>
  <c r="GA14" i="324"/>
  <c r="GA15" i="324" s="1"/>
  <c r="BL18" i="327"/>
  <c r="BL47" i="324"/>
  <c r="BL14" i="324"/>
  <c r="BL15" i="324" s="1"/>
  <c r="DX18" i="327"/>
  <c r="DX47" i="324"/>
  <c r="DX14" i="324"/>
  <c r="DX15" i="324" s="1"/>
  <c r="GJ18" i="327"/>
  <c r="GJ47" i="324"/>
  <c r="GJ14" i="324"/>
  <c r="GJ15" i="324" s="1"/>
  <c r="BY18" i="327"/>
  <c r="BY47" i="324"/>
  <c r="BY14" i="324"/>
  <c r="BY15" i="324" s="1"/>
  <c r="EK18" i="327"/>
  <c r="EK47" i="324"/>
  <c r="EK14" i="324"/>
  <c r="EK15" i="324" s="1"/>
  <c r="J173" i="273"/>
  <c r="F1296" i="321" s="1"/>
  <c r="N23" i="273"/>
  <c r="N5" i="324"/>
  <c r="N5" i="323"/>
  <c r="M143" i="273"/>
  <c r="M36" i="273"/>
  <c r="J178" i="273"/>
  <c r="F1300" i="321" s="1"/>
  <c r="J194" i="273"/>
  <c r="F1312" i="321" s="1"/>
  <c r="J184" i="273"/>
  <c r="F1305" i="321" s="1"/>
  <c r="J190" i="273"/>
  <c r="F1310" i="321" s="1"/>
  <c r="F113" i="273"/>
  <c r="F1245" i="321" s="1"/>
  <c r="F134" i="273"/>
  <c r="F1264" i="321" s="1"/>
  <c r="F75" i="273"/>
  <c r="F1205" i="321" s="1"/>
  <c r="J147" i="273"/>
  <c r="F1275" i="321" s="1"/>
  <c r="N5" i="320"/>
  <c r="N5" i="265"/>
  <c r="N13" i="273"/>
  <c r="N14" i="273" s="1"/>
  <c r="N5" i="285"/>
  <c r="N5" i="282"/>
  <c r="N5" i="288"/>
  <c r="N5" i="315"/>
  <c r="N5" i="273"/>
  <c r="N5" i="275"/>
  <c r="N5" i="278"/>
  <c r="N5" i="286"/>
  <c r="O10" i="273"/>
  <c r="N5" i="289"/>
  <c r="M152" i="273"/>
  <c r="E5" i="322" l="1"/>
  <c r="J56" i="288"/>
  <c r="E16" i="322"/>
  <c r="J43" i="288"/>
  <c r="F731" i="321" s="1"/>
  <c r="J39" i="288"/>
  <c r="F728" i="321" s="1"/>
  <c r="N13" i="288"/>
  <c r="N138" i="325"/>
  <c r="F98" i="273"/>
  <c r="F1228" i="321" s="1"/>
  <c r="J21" i="278"/>
  <c r="F806" i="321" s="1"/>
  <c r="J20" i="327"/>
  <c r="F1100" i="321" s="1"/>
  <c r="J49" i="324"/>
  <c r="F129" i="321" s="1"/>
  <c r="J15" i="324"/>
  <c r="F98" i="321" s="1"/>
  <c r="F20" i="273"/>
  <c r="F1150" i="321" s="1"/>
  <c r="J176" i="273"/>
  <c r="AE19" i="327"/>
  <c r="AE48" i="324"/>
  <c r="FF48" i="324"/>
  <c r="FF19" i="327"/>
  <c r="H18" i="327"/>
  <c r="H24" i="269" s="1"/>
  <c r="K24" i="269" s="1"/>
  <c r="L24" i="269" s="1"/>
  <c r="H14" i="324"/>
  <c r="H47" i="324"/>
  <c r="EC48" i="324"/>
  <c r="EC19" i="327"/>
  <c r="DW48" i="324"/>
  <c r="DW19" i="327"/>
  <c r="GG48" i="324"/>
  <c r="GG19" i="327"/>
  <c r="FM48" i="324"/>
  <c r="FM19" i="327"/>
  <c r="AB48" i="324"/>
  <c r="AB19" i="327"/>
  <c r="AL48" i="324"/>
  <c r="AL19" i="327"/>
  <c r="CW48" i="324"/>
  <c r="CW19" i="327"/>
  <c r="CQ19" i="327"/>
  <c r="CQ48" i="324"/>
  <c r="CM48" i="324"/>
  <c r="CM19" i="327"/>
  <c r="CD48" i="324"/>
  <c r="CD19" i="327"/>
  <c r="FQ48" i="324"/>
  <c r="FQ19" i="327"/>
  <c r="CR48" i="324"/>
  <c r="CR19" i="327"/>
  <c r="W48" i="324"/>
  <c r="W19" i="327"/>
  <c r="U48" i="324"/>
  <c r="U19" i="327"/>
  <c r="BX48" i="324"/>
  <c r="BX19" i="327"/>
  <c r="GD48" i="324"/>
  <c r="GD19" i="327"/>
  <c r="DR48" i="324"/>
  <c r="DR19" i="327"/>
  <c r="AQ48" i="324"/>
  <c r="AQ19" i="327"/>
  <c r="AC48" i="324"/>
  <c r="AC19" i="327"/>
  <c r="BY48" i="324"/>
  <c r="BY19" i="327"/>
  <c r="GA48" i="324"/>
  <c r="GA19" i="327"/>
  <c r="DF48" i="324"/>
  <c r="DF19" i="327"/>
  <c r="GI48" i="324"/>
  <c r="GI19" i="327"/>
  <c r="T48" i="324"/>
  <c r="T19" i="327"/>
  <c r="K19" i="327"/>
  <c r="K48" i="324"/>
  <c r="BE48" i="324"/>
  <c r="BE19" i="327"/>
  <c r="FP48" i="324"/>
  <c r="FP19" i="327"/>
  <c r="CU48" i="324"/>
  <c r="CU19" i="327"/>
  <c r="DL48" i="324"/>
  <c r="DL19" i="327"/>
  <c r="FT48" i="324"/>
  <c r="FT19" i="327"/>
  <c r="CY48" i="324"/>
  <c r="CY19" i="327"/>
  <c r="BA48" i="324"/>
  <c r="BA19" i="327"/>
  <c r="FJ48" i="324"/>
  <c r="FJ19" i="327"/>
  <c r="FU48" i="324"/>
  <c r="FU19" i="327"/>
  <c r="EZ48" i="324"/>
  <c r="EZ19" i="327"/>
  <c r="CN48" i="324"/>
  <c r="CN19" i="327"/>
  <c r="S48" i="324"/>
  <c r="S19" i="327"/>
  <c r="DJ48" i="324"/>
  <c r="DJ19" i="327"/>
  <c r="FY48" i="324"/>
  <c r="FY19" i="327"/>
  <c r="BP48" i="324"/>
  <c r="BP19" i="327"/>
  <c r="FD48" i="324"/>
  <c r="FD19" i="327"/>
  <c r="CI48" i="324"/>
  <c r="CI19" i="327"/>
  <c r="N48" i="324"/>
  <c r="N19" i="327"/>
  <c r="DN48" i="324"/>
  <c r="DN19" i="327"/>
  <c r="CT48" i="324"/>
  <c r="CT19" i="327"/>
  <c r="BO19" i="327"/>
  <c r="BO48" i="324"/>
  <c r="DI48" i="324"/>
  <c r="DI19" i="327"/>
  <c r="FI48" i="324"/>
  <c r="FI19" i="327"/>
  <c r="AU48" i="324"/>
  <c r="AU19" i="327"/>
  <c r="AJ48" i="324"/>
  <c r="AJ19" i="327"/>
  <c r="CO48" i="324"/>
  <c r="CO19" i="327"/>
  <c r="P48" i="324"/>
  <c r="P19" i="327"/>
  <c r="BJ48" i="324"/>
  <c r="BJ19" i="327"/>
  <c r="AN19" i="327"/>
  <c r="AN48" i="324"/>
  <c r="CV48" i="324"/>
  <c r="CV19" i="327"/>
  <c r="BU48" i="324"/>
  <c r="BU19" i="327"/>
  <c r="FW19" i="327"/>
  <c r="FW48" i="324"/>
  <c r="DB48" i="324"/>
  <c r="DB19" i="327"/>
  <c r="AP48" i="324"/>
  <c r="AP19" i="327"/>
  <c r="AZ48" i="324"/>
  <c r="AZ19" i="327"/>
  <c r="CJ48" i="324"/>
  <c r="CJ19" i="327"/>
  <c r="Q48" i="324"/>
  <c r="Q19" i="327"/>
  <c r="GJ48" i="324"/>
  <c r="GJ19" i="327"/>
  <c r="DO48" i="324"/>
  <c r="DO19" i="327"/>
  <c r="AT48" i="324"/>
  <c r="AT19" i="327"/>
  <c r="DD48" i="324"/>
  <c r="DD19" i="327"/>
  <c r="AI48" i="324"/>
  <c r="AI19" i="327"/>
  <c r="Z48" i="324"/>
  <c r="Z19" i="327"/>
  <c r="DS48" i="324"/>
  <c r="DS19" i="327"/>
  <c r="DH48" i="324"/>
  <c r="DH19" i="327"/>
  <c r="AM48" i="324"/>
  <c r="AM19" i="327"/>
  <c r="FB48" i="324"/>
  <c r="FB19" i="327"/>
  <c r="FE48" i="324"/>
  <c r="FE19" i="327"/>
  <c r="EW48" i="324"/>
  <c r="EW19" i="327"/>
  <c r="EE48" i="324"/>
  <c r="EE19" i="327"/>
  <c r="BK48" i="324"/>
  <c r="BK19" i="327"/>
  <c r="BG19" i="327"/>
  <c r="BG48" i="324"/>
  <c r="GF48" i="324"/>
  <c r="GF19" i="327"/>
  <c r="DK48" i="324"/>
  <c r="DK19" i="327"/>
  <c r="AA48" i="324"/>
  <c r="AA19" i="327"/>
  <c r="FH48" i="324"/>
  <c r="FH19" i="327"/>
  <c r="O5" i="325"/>
  <c r="O5" i="327"/>
  <c r="EK48" i="324"/>
  <c r="EK19" i="327"/>
  <c r="BL48" i="324"/>
  <c r="BL19" i="327"/>
  <c r="FR48" i="324"/>
  <c r="FR19" i="327"/>
  <c r="EF48" i="324"/>
  <c r="EF19" i="327"/>
  <c r="DQ48" i="324"/>
  <c r="DQ19" i="327"/>
  <c r="FG48" i="324"/>
  <c r="FG19" i="327"/>
  <c r="CL48" i="324"/>
  <c r="CL19" i="327"/>
  <c r="FX48" i="324"/>
  <c r="FX19" i="327"/>
  <c r="GE48" i="324"/>
  <c r="GE19" i="327"/>
  <c r="BD48" i="324"/>
  <c r="BD19" i="327"/>
  <c r="CS48" i="324"/>
  <c r="CS19" i="327"/>
  <c r="BI48" i="324"/>
  <c r="BI19" i="327"/>
  <c r="FK48" i="324"/>
  <c r="FK19" i="327"/>
  <c r="AD48" i="324"/>
  <c r="AD19" i="327"/>
  <c r="EY48" i="324"/>
  <c r="EY19" i="327"/>
  <c r="EP48" i="324"/>
  <c r="EP19" i="327"/>
  <c r="AO48" i="324"/>
  <c r="AO19" i="327"/>
  <c r="CE48" i="324"/>
  <c r="CE19" i="327"/>
  <c r="CA48" i="324"/>
  <c r="CA19" i="327"/>
  <c r="X48" i="324"/>
  <c r="X19" i="327"/>
  <c r="AS48" i="324"/>
  <c r="AS19" i="327"/>
  <c r="EU48" i="324"/>
  <c r="EU19" i="327"/>
  <c r="BZ48" i="324"/>
  <c r="BZ19" i="327"/>
  <c r="EI48" i="324"/>
  <c r="EI19" i="327"/>
  <c r="Y48" i="324"/>
  <c r="Y19" i="327"/>
  <c r="EJ48" i="324"/>
  <c r="EJ19" i="327"/>
  <c r="EA48" i="324"/>
  <c r="EA19" i="327"/>
  <c r="BF48" i="324"/>
  <c r="BF19" i="327"/>
  <c r="O48" i="324"/>
  <c r="O19" i="327"/>
  <c r="BN48" i="324"/>
  <c r="BN19" i="327"/>
  <c r="FS48" i="324"/>
  <c r="FS19" i="327"/>
  <c r="FA48" i="324"/>
  <c r="FA19" i="327"/>
  <c r="CB48" i="324"/>
  <c r="CB19" i="327"/>
  <c r="DV48" i="324"/>
  <c r="DV19" i="327"/>
  <c r="FL19" i="327"/>
  <c r="FL48" i="324"/>
  <c r="DY19" i="327"/>
  <c r="DY48" i="324"/>
  <c r="EG48" i="324"/>
  <c r="EG19" i="327"/>
  <c r="BH48" i="324"/>
  <c r="BH19" i="327"/>
  <c r="FN48" i="324"/>
  <c r="FN19" i="327"/>
  <c r="BM19" i="327"/>
  <c r="BM48" i="324"/>
  <c r="ES48" i="324"/>
  <c r="ES19" i="327"/>
  <c r="AK48" i="324"/>
  <c r="AK19" i="327"/>
  <c r="FZ48" i="324"/>
  <c r="FZ19" i="327"/>
  <c r="EO48" i="324"/>
  <c r="EO19" i="327"/>
  <c r="FV48" i="324"/>
  <c r="FV19" i="327"/>
  <c r="DX48" i="324"/>
  <c r="DX19" i="327"/>
  <c r="BC48" i="324"/>
  <c r="BC19" i="327"/>
  <c r="CG48" i="324"/>
  <c r="CG19" i="327"/>
  <c r="V19" i="327"/>
  <c r="V48" i="324"/>
  <c r="CC48" i="324"/>
  <c r="CC19" i="327"/>
  <c r="GC48" i="324"/>
  <c r="GC19" i="327"/>
  <c r="AR48" i="324"/>
  <c r="AR19" i="327"/>
  <c r="EX48" i="324"/>
  <c r="EX19" i="327"/>
  <c r="CH19" i="327"/>
  <c r="CH48" i="324"/>
  <c r="GB48" i="324"/>
  <c r="GB19" i="327"/>
  <c r="ED48" i="324"/>
  <c r="ED19" i="327"/>
  <c r="DZ48" i="324"/>
  <c r="DZ19" i="327"/>
  <c r="DU48" i="324"/>
  <c r="DU19" i="327"/>
  <c r="AV48" i="324"/>
  <c r="AV19" i="327"/>
  <c r="CP48" i="324"/>
  <c r="CP19" i="327"/>
  <c r="CZ19" i="327"/>
  <c r="CZ48" i="324"/>
  <c r="EM48" i="324"/>
  <c r="EM19" i="327"/>
  <c r="AG48" i="324"/>
  <c r="AG19" i="327"/>
  <c r="DA48" i="324"/>
  <c r="DA19" i="327"/>
  <c r="EQ48" i="324"/>
  <c r="EQ19" i="327"/>
  <c r="EH48" i="324"/>
  <c r="EH19" i="327"/>
  <c r="BV48" i="324"/>
  <c r="BV19" i="327"/>
  <c r="EB48" i="324"/>
  <c r="EB19" i="327"/>
  <c r="DC48" i="324"/>
  <c r="DC19" i="327"/>
  <c r="EV48" i="324"/>
  <c r="EV19" i="327"/>
  <c r="CX48" i="324"/>
  <c r="CX19" i="327"/>
  <c r="AW48" i="324"/>
  <c r="AW19" i="327"/>
  <c r="DE48" i="324"/>
  <c r="DE19" i="327"/>
  <c r="AF48" i="324"/>
  <c r="AF19" i="327"/>
  <c r="EL48" i="324"/>
  <c r="EL19" i="327"/>
  <c r="BT48" i="324"/>
  <c r="BT19" i="327"/>
  <c r="DG48" i="324"/>
  <c r="DG19" i="327"/>
  <c r="ER19" i="327"/>
  <c r="ER48" i="324"/>
  <c r="CK48" i="324"/>
  <c r="CK19" i="327"/>
  <c r="L48" i="324"/>
  <c r="L19" i="327"/>
  <c r="CF48" i="324"/>
  <c r="CF19" i="327"/>
  <c r="BW48" i="324"/>
  <c r="BW19" i="327"/>
  <c r="BQ48" i="324"/>
  <c r="BQ19" i="327"/>
  <c r="DP48" i="324"/>
  <c r="DP19" i="327"/>
  <c r="BB48" i="324"/>
  <c r="BB19" i="327"/>
  <c r="M48" i="324"/>
  <c r="M19" i="327"/>
  <c r="AH48" i="324"/>
  <c r="AH19" i="327"/>
  <c r="EN48" i="324"/>
  <c r="EN19" i="327"/>
  <c r="BS48" i="324"/>
  <c r="BS19" i="327"/>
  <c r="GH48" i="324"/>
  <c r="GH19" i="327"/>
  <c r="DM48" i="324"/>
  <c r="DM19" i="327"/>
  <c r="BR48" i="324"/>
  <c r="BR19" i="327"/>
  <c r="AX48" i="324"/>
  <c r="AX19" i="327"/>
  <c r="DT48" i="324"/>
  <c r="DT19" i="327"/>
  <c r="AY48" i="324"/>
  <c r="AY19" i="327"/>
  <c r="ET19" i="327"/>
  <c r="ET48" i="324"/>
  <c r="R19" i="327"/>
  <c r="R48" i="324"/>
  <c r="FC19" i="327"/>
  <c r="FC48" i="324"/>
  <c r="FO48" i="324"/>
  <c r="FO19" i="327"/>
  <c r="O23" i="273"/>
  <c r="O5" i="324"/>
  <c r="O5" i="323"/>
  <c r="N152" i="273"/>
  <c r="N36" i="273"/>
  <c r="F116" i="273"/>
  <c r="F1248" i="321" s="1"/>
  <c r="F79" i="273"/>
  <c r="F1209" i="321" s="1"/>
  <c r="E273" i="322"/>
  <c r="E257" i="322"/>
  <c r="E263" i="322"/>
  <c r="E275" i="322"/>
  <c r="E255" i="322"/>
  <c r="E265" i="322"/>
  <c r="E251" i="322"/>
  <c r="E259" i="322"/>
  <c r="E271" i="322"/>
  <c r="E269" i="322"/>
  <c r="E249" i="322"/>
  <c r="E261" i="322"/>
  <c r="E267" i="322"/>
  <c r="E253" i="322"/>
  <c r="F135" i="273"/>
  <c r="F1265" i="321" s="1"/>
  <c r="E299" i="322"/>
  <c r="E301" i="322"/>
  <c r="E297" i="322"/>
  <c r="E330" i="322"/>
  <c r="E351" i="322"/>
  <c r="J148" i="273"/>
  <c r="F1276" i="321" s="1"/>
  <c r="O5" i="320"/>
  <c r="O5" i="278"/>
  <c r="O5" i="265"/>
  <c r="N143" i="273"/>
  <c r="O5" i="273"/>
  <c r="O5" i="285"/>
  <c r="P10" i="273"/>
  <c r="O5" i="286"/>
  <c r="O5" i="289"/>
  <c r="O5" i="275"/>
  <c r="O5" i="315"/>
  <c r="O13" i="273"/>
  <c r="O14" i="273" s="1"/>
  <c r="O5" i="282"/>
  <c r="O5" i="288"/>
  <c r="O13" i="288" l="1"/>
  <c r="O138" i="325"/>
  <c r="E51" i="322"/>
  <c r="F100" i="273"/>
  <c r="F1229" i="321" s="1"/>
  <c r="E67" i="322"/>
  <c r="H15" i="324"/>
  <c r="F97" i="321" s="1"/>
  <c r="J22" i="278"/>
  <c r="F808" i="321" s="1"/>
  <c r="J19" i="327"/>
  <c r="F1099" i="321" s="1"/>
  <c r="J48" i="324"/>
  <c r="F128" i="321" s="1"/>
  <c r="F22" i="273"/>
  <c r="F1151" i="321" s="1"/>
  <c r="J4" i="325"/>
  <c r="J4" i="327"/>
  <c r="P5" i="325"/>
  <c r="P5" i="327"/>
  <c r="P5" i="324"/>
  <c r="P5" i="323"/>
  <c r="J4" i="324"/>
  <c r="J4" i="323"/>
  <c r="F118" i="273"/>
  <c r="F1249" i="321" s="1"/>
  <c r="O152" i="273"/>
  <c r="O36" i="273"/>
  <c r="F81" i="273"/>
  <c r="F1210" i="321" s="1"/>
  <c r="P5" i="320"/>
  <c r="P23" i="273"/>
  <c r="J4" i="320"/>
  <c r="J4" i="286"/>
  <c r="J4" i="289"/>
  <c r="J4" i="315"/>
  <c r="J4" i="273"/>
  <c r="J4" i="285"/>
  <c r="J4" i="278"/>
  <c r="J4" i="282"/>
  <c r="J4" i="265"/>
  <c r="J4" i="275"/>
  <c r="J4" i="288"/>
  <c r="O143" i="273"/>
  <c r="P5" i="285"/>
  <c r="P5" i="288"/>
  <c r="P5" i="289"/>
  <c r="P5" i="315"/>
  <c r="P5" i="273"/>
  <c r="P5" i="265"/>
  <c r="Q10" i="273"/>
  <c r="P13" i="273"/>
  <c r="P14" i="273" s="1"/>
  <c r="P5" i="286"/>
  <c r="P5" i="275"/>
  <c r="P5" i="278"/>
  <c r="P5" i="282"/>
  <c r="J24" i="269"/>
  <c r="P138" i="325" l="1"/>
  <c r="P13" i="288"/>
  <c r="H19" i="327"/>
  <c r="H25" i="269" s="1"/>
  <c r="K25" i="269" s="1"/>
  <c r="L25" i="269" s="1"/>
  <c r="H48" i="324"/>
  <c r="E179" i="322"/>
  <c r="J33" i="278"/>
  <c r="F816" i="321" s="1"/>
  <c r="J39" i="278"/>
  <c r="F822" i="321" s="1"/>
  <c r="O24" i="273"/>
  <c r="O26" i="273" s="1"/>
  <c r="O27" i="273" s="1"/>
  <c r="O31" i="273" s="1"/>
  <c r="P24" i="273"/>
  <c r="P30" i="273" s="1"/>
  <c r="J24" i="273"/>
  <c r="F1154" i="321" s="1"/>
  <c r="L24" i="273"/>
  <c r="M24" i="273"/>
  <c r="K24" i="273"/>
  <c r="N24" i="273"/>
  <c r="Q5" i="325"/>
  <c r="Q5" i="327"/>
  <c r="Q5" i="324"/>
  <c r="Q5" i="323"/>
  <c r="P143" i="273"/>
  <c r="P36" i="273"/>
  <c r="Q5" i="320"/>
  <c r="Q23" i="273"/>
  <c r="Q24" i="273" s="1"/>
  <c r="E277" i="322"/>
  <c r="Q13" i="273"/>
  <c r="Q14" i="273" s="1"/>
  <c r="Q5" i="273"/>
  <c r="Q5" i="282"/>
  <c r="Q5" i="288"/>
  <c r="Q5" i="286"/>
  <c r="P152" i="273"/>
  <c r="Q5" i="289"/>
  <c r="Q5" i="275"/>
  <c r="Q5" i="285"/>
  <c r="Q5" i="278"/>
  <c r="R10" i="273"/>
  <c r="Q5" i="265"/>
  <c r="Q5" i="315"/>
  <c r="Q13" i="288" l="1"/>
  <c r="Q138" i="325"/>
  <c r="J25" i="269"/>
  <c r="O30" i="273"/>
  <c r="O32" i="273" s="1"/>
  <c r="P26" i="273"/>
  <c r="P27" i="273" s="1"/>
  <c r="P31" i="273" s="1"/>
  <c r="P32" i="273" s="1"/>
  <c r="M26" i="273"/>
  <c r="M27" i="273" s="1"/>
  <c r="M31" i="273" s="1"/>
  <c r="M30" i="273"/>
  <c r="L26" i="273"/>
  <c r="L27" i="273" s="1"/>
  <c r="L31" i="273" s="1"/>
  <c r="L30" i="273"/>
  <c r="N30" i="273"/>
  <c r="N26" i="273"/>
  <c r="N27" i="273" s="1"/>
  <c r="N31" i="273" s="1"/>
  <c r="J30" i="273"/>
  <c r="F1159" i="321" s="1"/>
  <c r="J26" i="273"/>
  <c r="F1155" i="321" s="1"/>
  <c r="K30" i="273"/>
  <c r="K26" i="273"/>
  <c r="K27" i="273" s="1"/>
  <c r="K31" i="273" s="1"/>
  <c r="R5" i="327"/>
  <c r="R5" i="325"/>
  <c r="R23" i="273"/>
  <c r="R24" i="273" s="1"/>
  <c r="R26" i="273" s="1"/>
  <c r="R27" i="273" s="1"/>
  <c r="R31" i="273" s="1"/>
  <c r="R5" i="324"/>
  <c r="R5" i="323"/>
  <c r="Q36" i="273"/>
  <c r="Q26" i="273"/>
  <c r="Q27" i="273" s="1"/>
  <c r="Q31" i="273" s="1"/>
  <c r="Q30" i="273"/>
  <c r="E278" i="322"/>
  <c r="E332" i="322"/>
  <c r="R5" i="315"/>
  <c r="R5" i="320"/>
  <c r="Q143" i="273"/>
  <c r="Q152" i="273"/>
  <c r="R5" i="282"/>
  <c r="R5" i="288"/>
  <c r="R13" i="273"/>
  <c r="R14" i="273" s="1"/>
  <c r="R5" i="285"/>
  <c r="R5" i="265"/>
  <c r="R5" i="278"/>
  <c r="R5" i="286"/>
  <c r="R5" i="275"/>
  <c r="R5" i="273"/>
  <c r="S10" i="273"/>
  <c r="R5" i="289"/>
  <c r="R13" i="288" l="1"/>
  <c r="R138" i="325"/>
  <c r="P298" i="278"/>
  <c r="P289" i="278"/>
  <c r="O289" i="278"/>
  <c r="O298" i="278"/>
  <c r="P37" i="273"/>
  <c r="P254" i="278"/>
  <c r="P246" i="278"/>
  <c r="P230" i="278"/>
  <c r="P238" i="278"/>
  <c r="P182" i="278"/>
  <c r="P214" i="278"/>
  <c r="P190" i="278"/>
  <c r="P222" i="278"/>
  <c r="P198" i="278"/>
  <c r="P206" i="278"/>
  <c r="P158" i="278"/>
  <c r="P174" i="278"/>
  <c r="P150" i="278"/>
  <c r="P112" i="278"/>
  <c r="P121" i="278"/>
  <c r="P130" i="278"/>
  <c r="P166" i="278"/>
  <c r="O254" i="278"/>
  <c r="O222" i="278"/>
  <c r="O230" i="278"/>
  <c r="O238" i="278"/>
  <c r="O246" i="278"/>
  <c r="O214" i="278"/>
  <c r="O190" i="278"/>
  <c r="O198" i="278"/>
  <c r="O206" i="278"/>
  <c r="O182" i="278"/>
  <c r="O166" i="278"/>
  <c r="O174" i="278"/>
  <c r="O150" i="278"/>
  <c r="O158" i="278"/>
  <c r="O121" i="278"/>
  <c r="O130" i="278"/>
  <c r="O112" i="278"/>
  <c r="M32" i="273"/>
  <c r="P42" i="273"/>
  <c r="O37" i="273"/>
  <c r="O42" i="273"/>
  <c r="L32" i="273"/>
  <c r="K32" i="273"/>
  <c r="J27" i="273"/>
  <c r="F1157" i="321" s="1"/>
  <c r="N32" i="273"/>
  <c r="S5" i="325"/>
  <c r="S5" i="327"/>
  <c r="R30" i="273"/>
  <c r="R32" i="273" s="1"/>
  <c r="S23" i="273"/>
  <c r="S24" i="273" s="1"/>
  <c r="S26" i="273" s="1"/>
  <c r="S27" i="273" s="1"/>
  <c r="S31" i="273" s="1"/>
  <c r="S5" i="323"/>
  <c r="S5" i="324"/>
  <c r="R36" i="273"/>
  <c r="Q32" i="273"/>
  <c r="R152" i="273"/>
  <c r="S5" i="320"/>
  <c r="S5" i="289"/>
  <c r="R143" i="273"/>
  <c r="S5" i="286"/>
  <c r="S5" i="275"/>
  <c r="S5" i="282"/>
  <c r="S5" i="288"/>
  <c r="T10" i="273"/>
  <c r="S13" i="273"/>
  <c r="S14" i="273" s="1"/>
  <c r="S5" i="278"/>
  <c r="S5" i="265"/>
  <c r="S5" i="273"/>
  <c r="S5" i="285"/>
  <c r="S5" i="315"/>
  <c r="S13" i="288" l="1"/>
  <c r="S138" i="325"/>
  <c r="M298" i="278"/>
  <c r="M289" i="278"/>
  <c r="Q298" i="278"/>
  <c r="Q289" i="278"/>
  <c r="N298" i="278"/>
  <c r="N289" i="278"/>
  <c r="R298" i="278"/>
  <c r="R289" i="278"/>
  <c r="L298" i="278"/>
  <c r="L289" i="278"/>
  <c r="K298" i="278"/>
  <c r="K289" i="278"/>
  <c r="R37" i="273"/>
  <c r="R254" i="278"/>
  <c r="R230" i="278"/>
  <c r="R238" i="278"/>
  <c r="R246" i="278"/>
  <c r="R214" i="278"/>
  <c r="R222" i="278"/>
  <c r="R198" i="278"/>
  <c r="R206" i="278"/>
  <c r="R182" i="278"/>
  <c r="R190" i="278"/>
  <c r="R174" i="278"/>
  <c r="R158" i="278"/>
  <c r="R166" i="278"/>
  <c r="R130" i="278"/>
  <c r="R112" i="278"/>
  <c r="R150" i="278"/>
  <c r="R121" i="278"/>
  <c r="L37" i="273"/>
  <c r="L254" i="278"/>
  <c r="L246" i="278"/>
  <c r="L230" i="278"/>
  <c r="L238" i="278"/>
  <c r="L182" i="278"/>
  <c r="L222" i="278"/>
  <c r="L190" i="278"/>
  <c r="L198" i="278"/>
  <c r="L214" i="278"/>
  <c r="L206" i="278"/>
  <c r="L158" i="278"/>
  <c r="L174" i="278"/>
  <c r="L150" i="278"/>
  <c r="L112" i="278"/>
  <c r="L121" i="278"/>
  <c r="L166" i="278"/>
  <c r="L130" i="278"/>
  <c r="M37" i="273"/>
  <c r="M238" i="278"/>
  <c r="M246" i="278"/>
  <c r="M254" i="278"/>
  <c r="M222" i="278"/>
  <c r="M230" i="278"/>
  <c r="M214" i="278"/>
  <c r="M206" i="278"/>
  <c r="M182" i="278"/>
  <c r="M190" i="278"/>
  <c r="M198" i="278"/>
  <c r="M150" i="278"/>
  <c r="M166" i="278"/>
  <c r="M174" i="278"/>
  <c r="M112" i="278"/>
  <c r="M158" i="278"/>
  <c r="M121" i="278"/>
  <c r="M130" i="278"/>
  <c r="L42" i="273"/>
  <c r="M42" i="273"/>
  <c r="Q238" i="278"/>
  <c r="Q246" i="278"/>
  <c r="Q222" i="278"/>
  <c r="Q254" i="278"/>
  <c r="Q230" i="278"/>
  <c r="Q206" i="278"/>
  <c r="Q182" i="278"/>
  <c r="Q214" i="278"/>
  <c r="Q190" i="278"/>
  <c r="Q198" i="278"/>
  <c r="Q150" i="278"/>
  <c r="Q166" i="278"/>
  <c r="Q174" i="278"/>
  <c r="Q112" i="278"/>
  <c r="Q121" i="278"/>
  <c r="Q158" i="278"/>
  <c r="Q130" i="278"/>
  <c r="N254" i="278"/>
  <c r="N230" i="278"/>
  <c r="N238" i="278"/>
  <c r="N246" i="278"/>
  <c r="N214" i="278"/>
  <c r="N222" i="278"/>
  <c r="N198" i="278"/>
  <c r="N206" i="278"/>
  <c r="N182" i="278"/>
  <c r="N190" i="278"/>
  <c r="N174" i="278"/>
  <c r="N158" i="278"/>
  <c r="N166" i="278"/>
  <c r="N130" i="278"/>
  <c r="N150" i="278"/>
  <c r="N112" i="278"/>
  <c r="N121" i="278"/>
  <c r="K254" i="278"/>
  <c r="K222" i="278"/>
  <c r="K230" i="278"/>
  <c r="K238" i="278"/>
  <c r="K246" i="278"/>
  <c r="K214" i="278"/>
  <c r="K190" i="278"/>
  <c r="K198" i="278"/>
  <c r="K206" i="278"/>
  <c r="K182" i="278"/>
  <c r="K166" i="278"/>
  <c r="K174" i="278"/>
  <c r="K150" i="278"/>
  <c r="K158" i="278"/>
  <c r="K121" i="278"/>
  <c r="K130" i="278"/>
  <c r="K112" i="278"/>
  <c r="J31" i="273"/>
  <c r="F1160" i="321" s="1"/>
  <c r="N37" i="273"/>
  <c r="N42" i="273"/>
  <c r="K42" i="273"/>
  <c r="K37" i="273"/>
  <c r="S30" i="273"/>
  <c r="S32" i="273" s="1"/>
  <c r="R42" i="273"/>
  <c r="T5" i="325"/>
  <c r="T5" i="327"/>
  <c r="T5" i="324"/>
  <c r="T5" i="323"/>
  <c r="S143" i="273"/>
  <c r="S36" i="273"/>
  <c r="Q37" i="273"/>
  <c r="Q42" i="273"/>
  <c r="T5" i="315"/>
  <c r="T23" i="273"/>
  <c r="T24" i="273" s="1"/>
  <c r="T5" i="282"/>
  <c r="E336" i="322"/>
  <c r="E334" i="322"/>
  <c r="T5" i="278"/>
  <c r="S152" i="273"/>
  <c r="T5" i="320"/>
  <c r="T5" i="288"/>
  <c r="T5" i="289"/>
  <c r="T5" i="285"/>
  <c r="T5" i="273"/>
  <c r="T5" i="265"/>
  <c r="U10" i="273"/>
  <c r="T13" i="273"/>
  <c r="T14" i="273" s="1"/>
  <c r="T5" i="286"/>
  <c r="T5" i="275"/>
  <c r="T138" i="325" l="1"/>
  <c r="T13" i="288"/>
  <c r="S298" i="278"/>
  <c r="S289" i="278"/>
  <c r="S254" i="278"/>
  <c r="S222" i="278"/>
  <c r="S230" i="278"/>
  <c r="S238" i="278"/>
  <c r="S246" i="278"/>
  <c r="S214" i="278"/>
  <c r="S190" i="278"/>
  <c r="S198" i="278"/>
  <c r="S206" i="278"/>
  <c r="S182" i="278"/>
  <c r="S166" i="278"/>
  <c r="S174" i="278"/>
  <c r="S150" i="278"/>
  <c r="S158" i="278"/>
  <c r="S121" i="278"/>
  <c r="S130" i="278"/>
  <c r="S112" i="278"/>
  <c r="J32" i="273"/>
  <c r="F1162" i="321" s="1"/>
  <c r="U5" i="325"/>
  <c r="U5" i="327"/>
  <c r="U5" i="324"/>
  <c r="U5" i="323"/>
  <c r="S42" i="273"/>
  <c r="S37" i="273"/>
  <c r="T26" i="273"/>
  <c r="T27" i="273" s="1"/>
  <c r="T31" i="273" s="1"/>
  <c r="T30" i="273"/>
  <c r="T36" i="273"/>
  <c r="U5" i="320"/>
  <c r="U23" i="273"/>
  <c r="U24" i="273" s="1"/>
  <c r="U5" i="275"/>
  <c r="U5" i="286"/>
  <c r="U5" i="265"/>
  <c r="V10" i="273"/>
  <c r="U5" i="289"/>
  <c r="U5" i="285"/>
  <c r="U5" i="278"/>
  <c r="U5" i="282"/>
  <c r="U5" i="315"/>
  <c r="U5" i="273"/>
  <c r="U5" i="288"/>
  <c r="U13" i="273"/>
  <c r="U14" i="273" s="1"/>
  <c r="T143" i="273"/>
  <c r="T152" i="273"/>
  <c r="U13" i="288" l="1"/>
  <c r="U138" i="325"/>
  <c r="J298" i="278"/>
  <c r="F1072" i="321" s="1"/>
  <c r="J289" i="278"/>
  <c r="F1063" i="321" s="1"/>
  <c r="J254" i="278"/>
  <c r="F1031" i="321" s="1"/>
  <c r="J230" i="278"/>
  <c r="F1007" i="321" s="1"/>
  <c r="J238" i="278"/>
  <c r="F1015" i="321" s="1"/>
  <c r="J246" i="278"/>
  <c r="F1023" i="321" s="1"/>
  <c r="J214" i="278"/>
  <c r="F991" i="321" s="1"/>
  <c r="J222" i="278"/>
  <c r="F999" i="321" s="1"/>
  <c r="J198" i="278"/>
  <c r="F975" i="321" s="1"/>
  <c r="J206" i="278"/>
  <c r="F983" i="321" s="1"/>
  <c r="J182" i="278"/>
  <c r="F959" i="321" s="1"/>
  <c r="J190" i="278"/>
  <c r="F967" i="321" s="1"/>
  <c r="J174" i="278"/>
  <c r="F951" i="321" s="1"/>
  <c r="J158" i="278"/>
  <c r="F935" i="321" s="1"/>
  <c r="J166" i="278"/>
  <c r="F943" i="321" s="1"/>
  <c r="J130" i="278"/>
  <c r="F909" i="321" s="1"/>
  <c r="J150" i="278"/>
  <c r="F927" i="321" s="1"/>
  <c r="J112" i="278"/>
  <c r="F891" i="321" s="1"/>
  <c r="J121" i="278"/>
  <c r="F900" i="321" s="1"/>
  <c r="J37" i="273"/>
  <c r="K38" i="273" s="1"/>
  <c r="J42" i="273"/>
  <c r="F1171" i="321" s="1"/>
  <c r="V5" i="327"/>
  <c r="V5" i="325"/>
  <c r="V5" i="324"/>
  <c r="V5" i="323"/>
  <c r="T32" i="273"/>
  <c r="U152" i="273"/>
  <c r="U36" i="273"/>
  <c r="U26" i="273"/>
  <c r="U27" i="273" s="1"/>
  <c r="U31" i="273" s="1"/>
  <c r="U30" i="273"/>
  <c r="V5" i="320"/>
  <c r="V23" i="273"/>
  <c r="V24" i="273" s="1"/>
  <c r="E293" i="322"/>
  <c r="E295" i="322"/>
  <c r="E339" i="322"/>
  <c r="E347" i="322"/>
  <c r="E345" i="322"/>
  <c r="E341" i="322"/>
  <c r="V5" i="289"/>
  <c r="V5" i="265"/>
  <c r="W10" i="273"/>
  <c r="V13" i="273"/>
  <c r="V14" i="273" s="1"/>
  <c r="V5" i="285"/>
  <c r="V5" i="286"/>
  <c r="V5" i="278"/>
  <c r="V5" i="282"/>
  <c r="V5" i="275"/>
  <c r="V5" i="273"/>
  <c r="V5" i="288"/>
  <c r="V5" i="315"/>
  <c r="U143" i="273"/>
  <c r="V13" i="288" l="1"/>
  <c r="V138" i="325"/>
  <c r="T298" i="278"/>
  <c r="T289" i="278"/>
  <c r="T254" i="278"/>
  <c r="T246" i="278"/>
  <c r="T230" i="278"/>
  <c r="T238" i="278"/>
  <c r="T182" i="278"/>
  <c r="T190" i="278"/>
  <c r="T198" i="278"/>
  <c r="T222" i="278"/>
  <c r="T214" i="278"/>
  <c r="T206" i="278"/>
  <c r="T158" i="278"/>
  <c r="T174" i="278"/>
  <c r="T150" i="278"/>
  <c r="T166" i="278"/>
  <c r="T112" i="278"/>
  <c r="T121" i="278"/>
  <c r="T130" i="278"/>
  <c r="J43" i="273"/>
  <c r="F1173" i="321" s="1"/>
  <c r="K194" i="273"/>
  <c r="K41" i="273"/>
  <c r="K43" i="273" s="1"/>
  <c r="K79" i="288" s="1"/>
  <c r="L38" i="273"/>
  <c r="W5" i="325"/>
  <c r="W5" i="327"/>
  <c r="U32" i="273"/>
  <c r="W5" i="324"/>
  <c r="W5" i="323"/>
  <c r="V152" i="273"/>
  <c r="V36" i="273"/>
  <c r="V26" i="273"/>
  <c r="V27" i="273" s="1"/>
  <c r="V31" i="273" s="1"/>
  <c r="V30" i="273"/>
  <c r="T37" i="273"/>
  <c r="T42" i="273"/>
  <c r="W5" i="320"/>
  <c r="W23" i="273"/>
  <c r="W24" i="273" s="1"/>
  <c r="X10" i="273"/>
  <c r="Y10" i="273" s="1"/>
  <c r="W5" i="286"/>
  <c r="W5" i="278"/>
  <c r="W5" i="265"/>
  <c r="W13" i="273"/>
  <c r="W14" i="273" s="1"/>
  <c r="W5" i="275"/>
  <c r="W5" i="315"/>
  <c r="W5" i="289"/>
  <c r="W5" i="282"/>
  <c r="W5" i="273"/>
  <c r="W5" i="285"/>
  <c r="W5" i="288"/>
  <c r="V143" i="273"/>
  <c r="J79" i="288" l="1"/>
  <c r="F764" i="321" s="1"/>
  <c r="K101" i="273"/>
  <c r="K102" i="273" s="1"/>
  <c r="K105" i="273" s="1"/>
  <c r="K26" i="288"/>
  <c r="W13" i="288"/>
  <c r="W138" i="325"/>
  <c r="J26" i="288"/>
  <c r="F718" i="321" s="1"/>
  <c r="J101" i="273"/>
  <c r="F1230" i="321" s="1"/>
  <c r="K13" i="289"/>
  <c r="K14" i="289" s="1"/>
  <c r="K256" i="278" s="1"/>
  <c r="J13" i="289"/>
  <c r="F191" i="321" s="1"/>
  <c r="U298" i="278"/>
  <c r="U289" i="278"/>
  <c r="U37" i="273"/>
  <c r="U254" i="278"/>
  <c r="U238" i="278"/>
  <c r="U246" i="278"/>
  <c r="U222" i="278"/>
  <c r="U230" i="278"/>
  <c r="U214" i="278"/>
  <c r="U206" i="278"/>
  <c r="U182" i="278"/>
  <c r="U190" i="278"/>
  <c r="U198" i="278"/>
  <c r="U150" i="278"/>
  <c r="U166" i="278"/>
  <c r="U174" i="278"/>
  <c r="U158" i="278"/>
  <c r="U112" i="278"/>
  <c r="U121" i="278"/>
  <c r="U130" i="278"/>
  <c r="K2" i="327"/>
  <c r="K2" i="320"/>
  <c r="K138" i="273"/>
  <c r="K139" i="273" s="1"/>
  <c r="K129" i="273"/>
  <c r="K130" i="273" s="1"/>
  <c r="K2" i="273"/>
  <c r="K2" i="275"/>
  <c r="K2" i="323"/>
  <c r="K195" i="273"/>
  <c r="K196" i="273" s="1"/>
  <c r="K2" i="286"/>
  <c r="K2" i="324"/>
  <c r="K49" i="273"/>
  <c r="K2" i="285"/>
  <c r="K2" i="289"/>
  <c r="K62" i="273"/>
  <c r="K119" i="273"/>
  <c r="K120" i="273" s="1"/>
  <c r="K123" i="273" s="1"/>
  <c r="K2" i="325"/>
  <c r="K2" i="288"/>
  <c r="K2" i="282"/>
  <c r="K82" i="273"/>
  <c r="K83" i="273" s="1"/>
  <c r="K2" i="278"/>
  <c r="K2" i="315"/>
  <c r="K2" i="265"/>
  <c r="M38" i="273"/>
  <c r="L41" i="273"/>
  <c r="L43" i="273" s="1"/>
  <c r="L79" i="288" s="1"/>
  <c r="L194" i="273"/>
  <c r="J2" i="325"/>
  <c r="J82" i="273"/>
  <c r="F1211" i="321" s="1"/>
  <c r="J2" i="275"/>
  <c r="J2" i="278"/>
  <c r="J2" i="288"/>
  <c r="J2" i="273"/>
  <c r="J2" i="323"/>
  <c r="J129" i="273"/>
  <c r="F1261" i="321" s="1"/>
  <c r="J119" i="273"/>
  <c r="F1250" i="321" s="1"/>
  <c r="J2" i="327"/>
  <c r="J62" i="273"/>
  <c r="J2" i="315"/>
  <c r="J2" i="324"/>
  <c r="J138" i="273"/>
  <c r="F1267" i="321" s="1"/>
  <c r="J2" i="285"/>
  <c r="J2" i="289"/>
  <c r="J2" i="265"/>
  <c r="J2" i="320"/>
  <c r="J195" i="273"/>
  <c r="F1313" i="321" s="1"/>
  <c r="J49" i="273"/>
  <c r="J2" i="286"/>
  <c r="J2" i="282"/>
  <c r="Y5" i="325"/>
  <c r="Y5" i="327"/>
  <c r="X5" i="325"/>
  <c r="X5" i="327"/>
  <c r="U42" i="273"/>
  <c r="Y5" i="324"/>
  <c r="Y5" i="323"/>
  <c r="X5" i="324"/>
  <c r="X5" i="323"/>
  <c r="V32" i="273"/>
  <c r="W36" i="273"/>
  <c r="W26" i="273"/>
  <c r="W27" i="273" s="1"/>
  <c r="W31" i="273" s="1"/>
  <c r="W30" i="273"/>
  <c r="Y5" i="320"/>
  <c r="Y23" i="273"/>
  <c r="Y24" i="273" s="1"/>
  <c r="X5" i="320"/>
  <c r="X23" i="273"/>
  <c r="X24" i="273" s="1"/>
  <c r="W152" i="273"/>
  <c r="X5" i="286"/>
  <c r="X5" i="289"/>
  <c r="X5" i="275"/>
  <c r="X5" i="315"/>
  <c r="X13" i="273"/>
  <c r="X14" i="273" s="1"/>
  <c r="X5" i="285"/>
  <c r="X5" i="282"/>
  <c r="X5" i="273"/>
  <c r="X5" i="278"/>
  <c r="X5" i="265"/>
  <c r="X5" i="288"/>
  <c r="E303" i="322"/>
  <c r="E342" i="322"/>
  <c r="W143" i="273"/>
  <c r="Y5" i="315"/>
  <c r="Y5" i="275"/>
  <c r="Y5" i="286"/>
  <c r="Y5" i="265"/>
  <c r="Y5" i="288"/>
  <c r="Y5" i="282"/>
  <c r="Y5" i="278"/>
  <c r="Y5" i="285"/>
  <c r="Y5" i="289"/>
  <c r="Y13" i="273"/>
  <c r="Y14" i="273" s="1"/>
  <c r="Z10" i="273"/>
  <c r="Y5" i="273"/>
  <c r="X13" i="288" l="1"/>
  <c r="X138" i="325"/>
  <c r="Y36" i="273"/>
  <c r="Y13" i="288"/>
  <c r="Y138" i="325"/>
  <c r="L101" i="273"/>
  <c r="L102" i="273" s="1"/>
  <c r="L105" i="273" s="1"/>
  <c r="L26" i="288"/>
  <c r="K42" i="325"/>
  <c r="K43" i="325" s="1"/>
  <c r="K85" i="325"/>
  <c r="J102" i="273"/>
  <c r="F1232" i="321" s="1"/>
  <c r="K49" i="278"/>
  <c r="K105" i="278"/>
  <c r="K232" i="278"/>
  <c r="K79" i="278"/>
  <c r="K200" i="278"/>
  <c r="K160" i="278"/>
  <c r="K152" i="278"/>
  <c r="K192" i="278"/>
  <c r="K248" i="278"/>
  <c r="K132" i="278"/>
  <c r="K168" i="278"/>
  <c r="K208" i="278"/>
  <c r="K97" i="278"/>
  <c r="K71" i="278"/>
  <c r="K176" i="278"/>
  <c r="K240" i="278"/>
  <c r="L13" i="289"/>
  <c r="L14" i="289" s="1"/>
  <c r="L216" i="278" s="1"/>
  <c r="K56" i="278"/>
  <c r="K114" i="278"/>
  <c r="K123" i="278"/>
  <c r="K184" i="278"/>
  <c r="K216" i="278"/>
  <c r="K224" i="278"/>
  <c r="K28" i="278"/>
  <c r="K29" i="278" s="1"/>
  <c r="K40" i="278" s="1"/>
  <c r="K123" i="325"/>
  <c r="K111" i="325"/>
  <c r="J14" i="289"/>
  <c r="F193" i="321" s="1"/>
  <c r="V298" i="278"/>
  <c r="V289" i="278"/>
  <c r="V254" i="278"/>
  <c r="V230" i="278"/>
  <c r="V238" i="278"/>
  <c r="V246" i="278"/>
  <c r="V214" i="278"/>
  <c r="V222" i="278"/>
  <c r="V198" i="278"/>
  <c r="V206" i="278"/>
  <c r="V182" i="278"/>
  <c r="V190" i="278"/>
  <c r="V174" i="278"/>
  <c r="V158" i="278"/>
  <c r="V166" i="278"/>
  <c r="V150" i="278"/>
  <c r="V130" i="278"/>
  <c r="V112" i="278"/>
  <c r="V121" i="278"/>
  <c r="J120" i="273"/>
  <c r="F1253" i="321" s="1"/>
  <c r="M41" i="273"/>
  <c r="M43" i="273" s="1"/>
  <c r="M79" i="288" s="1"/>
  <c r="M194" i="273"/>
  <c r="N38" i="273"/>
  <c r="J50" i="273"/>
  <c r="F1180" i="321" s="1"/>
  <c r="K50" i="273"/>
  <c r="K100" i="325" s="1"/>
  <c r="K101" i="325" s="1"/>
  <c r="K128" i="325" s="1"/>
  <c r="J130" i="273"/>
  <c r="F1262" i="321" s="1"/>
  <c r="K11" i="286"/>
  <c r="K91" i="273"/>
  <c r="L92" i="273" s="1"/>
  <c r="L156" i="273" s="1"/>
  <c r="K87" i="273"/>
  <c r="K144" i="273"/>
  <c r="K182" i="273"/>
  <c r="J196" i="273"/>
  <c r="F1314" i="321" s="1"/>
  <c r="J63" i="273"/>
  <c r="F1193" i="321" s="1"/>
  <c r="K63" i="273"/>
  <c r="K45" i="325" s="1"/>
  <c r="J139" i="273"/>
  <c r="F1269" i="321" s="1"/>
  <c r="J83" i="273"/>
  <c r="F1214" i="321" s="1"/>
  <c r="L2" i="275"/>
  <c r="L62" i="273"/>
  <c r="L2" i="278"/>
  <c r="L138" i="273"/>
  <c r="L139" i="273" s="1"/>
  <c r="L2" i="265"/>
  <c r="L82" i="273"/>
  <c r="L83" i="273" s="1"/>
  <c r="L49" i="273"/>
  <c r="L50" i="273" s="1"/>
  <c r="L100" i="325" s="1"/>
  <c r="L101" i="325" s="1"/>
  <c r="L128" i="325" s="1"/>
  <c r="L2" i="282"/>
  <c r="L2" i="325"/>
  <c r="L2" i="315"/>
  <c r="L2" i="327"/>
  <c r="L2" i="324"/>
  <c r="L2" i="285"/>
  <c r="L2" i="288"/>
  <c r="L2" i="323"/>
  <c r="L195" i="273"/>
  <c r="L196" i="273" s="1"/>
  <c r="L2" i="320"/>
  <c r="L2" i="289"/>
  <c r="L2" i="286"/>
  <c r="L129" i="273"/>
  <c r="L130" i="273" s="1"/>
  <c r="L119" i="273"/>
  <c r="L120" i="273" s="1"/>
  <c r="L123" i="273" s="1"/>
  <c r="L2" i="273"/>
  <c r="Z5" i="327"/>
  <c r="Z5" i="325"/>
  <c r="Z5" i="324"/>
  <c r="Z5" i="323"/>
  <c r="W32" i="273"/>
  <c r="X26" i="273"/>
  <c r="X27" i="273" s="1"/>
  <c r="X31" i="273" s="1"/>
  <c r="X30" i="273"/>
  <c r="Y26" i="273"/>
  <c r="Y27" i="273" s="1"/>
  <c r="Y31" i="273" s="1"/>
  <c r="Y30" i="273"/>
  <c r="X152" i="273"/>
  <c r="X36" i="273"/>
  <c r="V42" i="273"/>
  <c r="V37" i="273"/>
  <c r="Z5" i="320"/>
  <c r="Z23" i="273"/>
  <c r="Z24" i="273" s="1"/>
  <c r="X143" i="273"/>
  <c r="E304" i="322"/>
  <c r="Z5" i="315"/>
  <c r="Z5" i="275"/>
  <c r="Z5" i="286"/>
  <c r="Z5" i="265"/>
  <c r="Z5" i="288"/>
  <c r="Z5" i="282"/>
  <c r="Z5" i="285"/>
  <c r="Z5" i="289"/>
  <c r="Z5" i="278"/>
  <c r="Z13" i="273"/>
  <c r="Z14" i="273" s="1"/>
  <c r="AA10" i="273"/>
  <c r="Z5" i="273"/>
  <c r="Y152" i="273"/>
  <c r="Y143" i="273"/>
  <c r="K46" i="325" l="1"/>
  <c r="K55" i="288"/>
  <c r="F740" i="321" s="1"/>
  <c r="Z36" i="273"/>
  <c r="Z13" i="288"/>
  <c r="Z138" i="325"/>
  <c r="M101" i="273"/>
  <c r="M102" i="273" s="1"/>
  <c r="M105" i="273" s="1"/>
  <c r="M26" i="288"/>
  <c r="L42" i="325"/>
  <c r="L43" i="325" s="1"/>
  <c r="L85" i="325"/>
  <c r="L49" i="278"/>
  <c r="L192" i="278"/>
  <c r="J85" i="325"/>
  <c r="F261" i="321" s="1"/>
  <c r="L97" i="278"/>
  <c r="L132" i="278"/>
  <c r="L79" i="278"/>
  <c r="J45" i="325"/>
  <c r="F226" i="321" s="1"/>
  <c r="J42" i="325"/>
  <c r="F223" i="321" s="1"/>
  <c r="L152" i="278"/>
  <c r="E52" i="322"/>
  <c r="J105" i="273"/>
  <c r="F1235" i="321" s="1"/>
  <c r="L256" i="278"/>
  <c r="L105" i="278"/>
  <c r="L71" i="278"/>
  <c r="L168" i="278"/>
  <c r="L248" i="278"/>
  <c r="L56" i="278"/>
  <c r="L123" i="278"/>
  <c r="L200" i="278"/>
  <c r="L208" i="278"/>
  <c r="L240" i="278"/>
  <c r="L176" i="278"/>
  <c r="L224" i="278"/>
  <c r="L232" i="278"/>
  <c r="L114" i="278"/>
  <c r="L160" i="278"/>
  <c r="L184" i="278"/>
  <c r="M13" i="289"/>
  <c r="M14" i="289" s="1"/>
  <c r="M248" i="278" s="1"/>
  <c r="E68" i="322"/>
  <c r="K34" i="278"/>
  <c r="L25" i="327"/>
  <c r="L28" i="278"/>
  <c r="L29" i="278" s="1"/>
  <c r="L40" i="278" s="1"/>
  <c r="L123" i="325"/>
  <c r="L111" i="325"/>
  <c r="K25" i="327"/>
  <c r="J123" i="325"/>
  <c r="F298" i="321" s="1"/>
  <c r="J111" i="325"/>
  <c r="F287" i="321" s="1"/>
  <c r="J100" i="325"/>
  <c r="F277" i="321" s="1"/>
  <c r="E120" i="322"/>
  <c r="W289" i="278"/>
  <c r="W298" i="278"/>
  <c r="W42" i="273"/>
  <c r="W254" i="278"/>
  <c r="W222" i="278"/>
  <c r="W238" i="278"/>
  <c r="W246" i="278"/>
  <c r="W214" i="278"/>
  <c r="W190" i="278"/>
  <c r="W198" i="278"/>
  <c r="W206" i="278"/>
  <c r="W230" i="278"/>
  <c r="W182" i="278"/>
  <c r="W166" i="278"/>
  <c r="W174" i="278"/>
  <c r="W150" i="278"/>
  <c r="W158" i="278"/>
  <c r="W121" i="278"/>
  <c r="W130" i="278"/>
  <c r="W112" i="278"/>
  <c r="J28" i="278"/>
  <c r="F811" i="321" s="1"/>
  <c r="E175" i="322"/>
  <c r="J256" i="278"/>
  <c r="F1033" i="321" s="1"/>
  <c r="J232" i="278"/>
  <c r="F1009" i="321" s="1"/>
  <c r="J248" i="278"/>
  <c r="F1025" i="321" s="1"/>
  <c r="J240" i="278"/>
  <c r="F1017" i="321" s="1"/>
  <c r="J216" i="278"/>
  <c r="F993" i="321" s="1"/>
  <c r="J224" i="278"/>
  <c r="F1001" i="321" s="1"/>
  <c r="J208" i="278"/>
  <c r="F985" i="321" s="1"/>
  <c r="J200" i="278"/>
  <c r="F977" i="321" s="1"/>
  <c r="J176" i="278"/>
  <c r="F953" i="321" s="1"/>
  <c r="J184" i="278"/>
  <c r="F961" i="321" s="1"/>
  <c r="J192" i="278"/>
  <c r="F969" i="321" s="1"/>
  <c r="J160" i="278"/>
  <c r="F937" i="321" s="1"/>
  <c r="J168" i="278"/>
  <c r="F945" i="321" s="1"/>
  <c r="J132" i="278"/>
  <c r="F911" i="321" s="1"/>
  <c r="J105" i="278"/>
  <c r="F884" i="321" s="1"/>
  <c r="J152" i="278"/>
  <c r="F929" i="321" s="1"/>
  <c r="J97" i="278"/>
  <c r="F876" i="321" s="1"/>
  <c r="J114" i="278"/>
  <c r="F893" i="321" s="1"/>
  <c r="J123" i="278"/>
  <c r="F902" i="321" s="1"/>
  <c r="J71" i="278"/>
  <c r="F852" i="321" s="1"/>
  <c r="J79" i="278"/>
  <c r="F860" i="321" s="1"/>
  <c r="J49" i="278"/>
  <c r="F830" i="321" s="1"/>
  <c r="J56" i="278"/>
  <c r="F837" i="321" s="1"/>
  <c r="K53" i="273"/>
  <c r="L54" i="273" s="1"/>
  <c r="K153" i="273"/>
  <c r="K37" i="324"/>
  <c r="K38" i="324" s="1"/>
  <c r="K32" i="324"/>
  <c r="K33" i="324" s="1"/>
  <c r="K27" i="324"/>
  <c r="K28" i="324" s="1"/>
  <c r="M2" i="324"/>
  <c r="M2" i="278"/>
  <c r="M2" i="323"/>
  <c r="M129" i="273"/>
  <c r="M130" i="273" s="1"/>
  <c r="M2" i="265"/>
  <c r="M2" i="273"/>
  <c r="M2" i="275"/>
  <c r="M2" i="289"/>
  <c r="M2" i="285"/>
  <c r="M195" i="273"/>
  <c r="M196" i="273" s="1"/>
  <c r="M2" i="286"/>
  <c r="M2" i="320"/>
  <c r="M138" i="273"/>
  <c r="M139" i="273" s="1"/>
  <c r="M2" i="288"/>
  <c r="M2" i="282"/>
  <c r="M2" i="315"/>
  <c r="M2" i="327"/>
  <c r="M49" i="273"/>
  <c r="M119" i="273"/>
  <c r="M120" i="273" s="1"/>
  <c r="M123" i="273" s="1"/>
  <c r="M62" i="273"/>
  <c r="M63" i="273" s="1"/>
  <c r="M45" i="325" s="1"/>
  <c r="M2" i="325"/>
  <c r="M82" i="273"/>
  <c r="M83" i="273" s="1"/>
  <c r="L87" i="273"/>
  <c r="L91" i="273"/>
  <c r="M92" i="273" s="1"/>
  <c r="M156" i="273" s="1"/>
  <c r="L11" i="286"/>
  <c r="L63" i="273"/>
  <c r="L45" i="325" s="1"/>
  <c r="J182" i="273"/>
  <c r="J144" i="273"/>
  <c r="K145" i="273" s="1"/>
  <c r="K147" i="273" s="1"/>
  <c r="K148" i="273" s="1"/>
  <c r="L144" i="273"/>
  <c r="L182" i="273"/>
  <c r="J11" i="286"/>
  <c r="F147" i="321" s="1"/>
  <c r="J87" i="273"/>
  <c r="J91" i="273"/>
  <c r="K92" i="273" s="1"/>
  <c r="K156" i="273" s="1"/>
  <c r="K15" i="275"/>
  <c r="K42" i="324"/>
  <c r="K43" i="324" s="1"/>
  <c r="K71" i="273"/>
  <c r="L72" i="273" s="1"/>
  <c r="L104" i="273" s="1"/>
  <c r="K67" i="273"/>
  <c r="J27" i="324"/>
  <c r="F108" i="321" s="1"/>
  <c r="J53" i="273"/>
  <c r="K54" i="273" s="1"/>
  <c r="J153" i="273"/>
  <c r="F1279" i="321" s="1"/>
  <c r="J32" i="324"/>
  <c r="F113" i="321" s="1"/>
  <c r="J37" i="324"/>
  <c r="F118" i="321" s="1"/>
  <c r="J123" i="273"/>
  <c r="L153" i="273"/>
  <c r="L53" i="273"/>
  <c r="M54" i="273" s="1"/>
  <c r="L27" i="324"/>
  <c r="L28" i="324" s="1"/>
  <c r="L32" i="324"/>
  <c r="L33" i="324" s="1"/>
  <c r="L37" i="324"/>
  <c r="L38" i="324" s="1"/>
  <c r="J42" i="324"/>
  <c r="F123" i="321" s="1"/>
  <c r="J15" i="275"/>
  <c r="J20" i="275" s="1"/>
  <c r="K17" i="275" s="1"/>
  <c r="J67" i="273"/>
  <c r="J71" i="273"/>
  <c r="K72" i="273" s="1"/>
  <c r="K104" i="273" s="1"/>
  <c r="N194" i="273"/>
  <c r="O38" i="273"/>
  <c r="N41" i="273"/>
  <c r="N43" i="273" s="1"/>
  <c r="N79" i="288" s="1"/>
  <c r="AA5" i="325"/>
  <c r="AA5" i="327"/>
  <c r="X32" i="273"/>
  <c r="Y32" i="273"/>
  <c r="Y37" i="273" s="1"/>
  <c r="W37" i="273"/>
  <c r="AA5" i="323"/>
  <c r="AA5" i="324"/>
  <c r="Z26" i="273"/>
  <c r="Z27" i="273" s="1"/>
  <c r="Z31" i="273" s="1"/>
  <c r="Z30" i="273"/>
  <c r="AA5" i="320"/>
  <c r="AA23" i="273"/>
  <c r="AA24" i="273" s="1"/>
  <c r="E343" i="322"/>
  <c r="AA5" i="315"/>
  <c r="AA5" i="265"/>
  <c r="AA5" i="288"/>
  <c r="AA5" i="282"/>
  <c r="AA5" i="275"/>
  <c r="AA5" i="286"/>
  <c r="AA5" i="285"/>
  <c r="AA5" i="289"/>
  <c r="AA5" i="278"/>
  <c r="AA13" i="273"/>
  <c r="AA14" i="273" s="1"/>
  <c r="AB10" i="273"/>
  <c r="AA5" i="273"/>
  <c r="Z152" i="273"/>
  <c r="Z143" i="273"/>
  <c r="L46" i="325" l="1"/>
  <c r="L55" i="288"/>
  <c r="N101" i="273"/>
  <c r="N102" i="273" s="1"/>
  <c r="N105" i="273" s="1"/>
  <c r="N26" i="288"/>
  <c r="AA36" i="273"/>
  <c r="AA13" i="288"/>
  <c r="AA138" i="325"/>
  <c r="M42" i="325"/>
  <c r="M43" i="325" s="1"/>
  <c r="M85" i="325"/>
  <c r="J87" i="325"/>
  <c r="F264" i="321" s="1"/>
  <c r="K106" i="273"/>
  <c r="M123" i="278"/>
  <c r="M56" i="278"/>
  <c r="M71" i="278"/>
  <c r="M97" i="278"/>
  <c r="M105" i="278"/>
  <c r="M152" i="278"/>
  <c r="M49" i="278"/>
  <c r="M132" i="278"/>
  <c r="J43" i="325"/>
  <c r="F225" i="321" s="1"/>
  <c r="M216" i="278"/>
  <c r="M79" i="278"/>
  <c r="M200" i="278"/>
  <c r="M208" i="278"/>
  <c r="M256" i="278"/>
  <c r="M176" i="278"/>
  <c r="M114" i="278"/>
  <c r="M192" i="278"/>
  <c r="M240" i="278"/>
  <c r="M224" i="278"/>
  <c r="N13" i="289"/>
  <c r="N14" i="289" s="1"/>
  <c r="N248" i="278" s="1"/>
  <c r="M160" i="278"/>
  <c r="M168" i="278"/>
  <c r="M184" i="278"/>
  <c r="M232" i="278"/>
  <c r="L34" i="278"/>
  <c r="J101" i="325"/>
  <c r="F279" i="321" s="1"/>
  <c r="M28" i="278"/>
  <c r="M29" i="278" s="1"/>
  <c r="M34" i="278" s="1"/>
  <c r="M111" i="325"/>
  <c r="M123" i="325"/>
  <c r="J113" i="325"/>
  <c r="F290" i="321" s="1"/>
  <c r="J125" i="325"/>
  <c r="F301" i="321" s="1"/>
  <c r="Y298" i="278"/>
  <c r="Y289" i="278"/>
  <c r="X298" i="278"/>
  <c r="X289" i="278"/>
  <c r="X37" i="273"/>
  <c r="X254" i="278"/>
  <c r="X246" i="278"/>
  <c r="X230" i="278"/>
  <c r="X238" i="278"/>
  <c r="X222" i="278"/>
  <c r="X182" i="278"/>
  <c r="X214" i="278"/>
  <c r="X190" i="278"/>
  <c r="X198" i="278"/>
  <c r="X206" i="278"/>
  <c r="X158" i="278"/>
  <c r="X174" i="278"/>
  <c r="X150" i="278"/>
  <c r="X112" i="278"/>
  <c r="X166" i="278"/>
  <c r="X121" i="278"/>
  <c r="X130" i="278"/>
  <c r="J169" i="278"/>
  <c r="F947" i="321" s="1"/>
  <c r="J177" i="278"/>
  <c r="F955" i="321" s="1"/>
  <c r="J217" i="278"/>
  <c r="F995" i="321" s="1"/>
  <c r="J257" i="278"/>
  <c r="F1035" i="321" s="1"/>
  <c r="J153" i="278"/>
  <c r="F931" i="321" s="1"/>
  <c r="J161" i="278"/>
  <c r="F939" i="321" s="1"/>
  <c r="J201" i="278"/>
  <c r="F979" i="321" s="1"/>
  <c r="J241" i="278"/>
  <c r="F1019" i="321" s="1"/>
  <c r="J124" i="278"/>
  <c r="F904" i="321" s="1"/>
  <c r="J193" i="278"/>
  <c r="F971" i="321" s="1"/>
  <c r="J209" i="278"/>
  <c r="F987" i="321" s="1"/>
  <c r="J249" i="278"/>
  <c r="F1027" i="321" s="1"/>
  <c r="Y42" i="273"/>
  <c r="Y238" i="278"/>
  <c r="Y254" i="278"/>
  <c r="Y246" i="278"/>
  <c r="Y222" i="278"/>
  <c r="Y230" i="278"/>
  <c r="Y206" i="278"/>
  <c r="Y182" i="278"/>
  <c r="Y214" i="278"/>
  <c r="Y190" i="278"/>
  <c r="Y198" i="278"/>
  <c r="Y150" i="278"/>
  <c r="Y166" i="278"/>
  <c r="Y174" i="278"/>
  <c r="Y158" i="278"/>
  <c r="Y112" i="278"/>
  <c r="Y121" i="278"/>
  <c r="Y130" i="278"/>
  <c r="N256" i="278"/>
  <c r="J115" i="278"/>
  <c r="F895" i="321" s="1"/>
  <c r="J133" i="278"/>
  <c r="F913" i="321" s="1"/>
  <c r="J185" i="278"/>
  <c r="F963" i="321" s="1"/>
  <c r="J225" i="278"/>
  <c r="F1003" i="321" s="1"/>
  <c r="J233" i="278"/>
  <c r="F1011" i="321" s="1"/>
  <c r="J29" i="278"/>
  <c r="F813" i="321" s="1"/>
  <c r="K20" i="275"/>
  <c r="L17" i="275" s="1"/>
  <c r="N2" i="273"/>
  <c r="N2" i="282"/>
  <c r="N2" i="327"/>
  <c r="N2" i="320"/>
  <c r="N2" i="325"/>
  <c r="N2" i="275"/>
  <c r="N2" i="285"/>
  <c r="N2" i="286"/>
  <c r="N2" i="288"/>
  <c r="N129" i="273"/>
  <c r="N130" i="273" s="1"/>
  <c r="N2" i="278"/>
  <c r="N82" i="273"/>
  <c r="N83" i="273" s="1"/>
  <c r="N49" i="273"/>
  <c r="N50" i="273" s="1"/>
  <c r="N100" i="325" s="1"/>
  <c r="N101" i="325" s="1"/>
  <c r="N128" i="325" s="1"/>
  <c r="N2" i="289"/>
  <c r="N2" i="324"/>
  <c r="N62" i="273"/>
  <c r="N2" i="265"/>
  <c r="N195" i="273"/>
  <c r="N196" i="273" s="1"/>
  <c r="N2" i="315"/>
  <c r="N119" i="273"/>
  <c r="N120" i="273" s="1"/>
  <c r="N123" i="273" s="1"/>
  <c r="N2" i="323"/>
  <c r="N138" i="273"/>
  <c r="N139" i="273" s="1"/>
  <c r="K122" i="273"/>
  <c r="K124" i="273" s="1"/>
  <c r="K21" i="285" s="1"/>
  <c r="K155" i="273"/>
  <c r="K86" i="273"/>
  <c r="K88" i="273" s="1"/>
  <c r="M66" i="273"/>
  <c r="M154" i="273"/>
  <c r="J38" i="324"/>
  <c r="F120" i="321" s="1"/>
  <c r="J28" i="324"/>
  <c r="F110" i="321" s="1"/>
  <c r="K53" i="324"/>
  <c r="K24" i="327"/>
  <c r="J12" i="286"/>
  <c r="F150" i="321" s="1"/>
  <c r="K4" i="315"/>
  <c r="K4" i="327"/>
  <c r="K4" i="285"/>
  <c r="K4" i="289"/>
  <c r="K4" i="320"/>
  <c r="K4" i="282"/>
  <c r="K4" i="286"/>
  <c r="K4" i="324"/>
  <c r="K4" i="325"/>
  <c r="K4" i="273"/>
  <c r="K4" i="323"/>
  <c r="K4" i="278"/>
  <c r="K4" i="265"/>
  <c r="K4" i="275"/>
  <c r="K4" i="288"/>
  <c r="L67" i="273"/>
  <c r="L71" i="273"/>
  <c r="M72" i="273" s="1"/>
  <c r="M104" i="273" s="1"/>
  <c r="L15" i="275"/>
  <c r="L42" i="324"/>
  <c r="L43" i="324" s="1"/>
  <c r="M11" i="286"/>
  <c r="M91" i="273"/>
  <c r="N92" i="273" s="1"/>
  <c r="N156" i="273" s="1"/>
  <c r="M87" i="273"/>
  <c r="M50" i="273"/>
  <c r="M100" i="325" s="1"/>
  <c r="M101" i="325" s="1"/>
  <c r="M128" i="325" s="1"/>
  <c r="K22" i="327"/>
  <c r="K51" i="324"/>
  <c r="O41" i="273"/>
  <c r="O43" i="273" s="1"/>
  <c r="O79" i="288" s="1"/>
  <c r="P38" i="273"/>
  <c r="O194" i="273"/>
  <c r="L52" i="324"/>
  <c r="L23" i="327"/>
  <c r="J33" i="324"/>
  <c r="F115" i="321" s="1"/>
  <c r="M144" i="273"/>
  <c r="M182" i="273"/>
  <c r="K23" i="327"/>
  <c r="K52" i="324"/>
  <c r="L51" i="324"/>
  <c r="L22" i="327"/>
  <c r="J157" i="273"/>
  <c r="F1284" i="321" s="1"/>
  <c r="L145" i="273"/>
  <c r="L147" i="273" s="1"/>
  <c r="L148" i="273" s="1"/>
  <c r="J43" i="324"/>
  <c r="F125" i="321" s="1"/>
  <c r="L50" i="324"/>
  <c r="L21" i="327"/>
  <c r="K66" i="273"/>
  <c r="K68" i="273" s="1"/>
  <c r="K154" i="273"/>
  <c r="L155" i="273"/>
  <c r="L86" i="273"/>
  <c r="L122" i="273"/>
  <c r="M67" i="273"/>
  <c r="M42" i="324"/>
  <c r="M43" i="324" s="1"/>
  <c r="M71" i="273"/>
  <c r="N72" i="273" s="1"/>
  <c r="N104" i="273" s="1"/>
  <c r="M15" i="275"/>
  <c r="K21" i="327"/>
  <c r="K50" i="324"/>
  <c r="L66" i="273"/>
  <c r="L154" i="273"/>
  <c r="X42" i="273"/>
  <c r="AB5" i="325"/>
  <c r="AB5" i="327"/>
  <c r="AB5" i="324"/>
  <c r="AB5" i="323"/>
  <c r="AA26" i="273"/>
  <c r="AA27" i="273" s="1"/>
  <c r="AA31" i="273" s="1"/>
  <c r="AA30" i="273"/>
  <c r="Z32" i="273"/>
  <c r="AB5" i="320"/>
  <c r="AB23" i="273"/>
  <c r="AB24" i="273" s="1"/>
  <c r="AB5" i="315"/>
  <c r="AB5" i="288"/>
  <c r="AB5" i="282"/>
  <c r="AB5" i="275"/>
  <c r="AB5" i="286"/>
  <c r="AB5" i="265"/>
  <c r="AB5" i="285"/>
  <c r="AB5" i="289"/>
  <c r="AB5" i="278"/>
  <c r="AB13" i="273"/>
  <c r="AB14" i="273" s="1"/>
  <c r="AC10" i="273"/>
  <c r="AB5" i="273"/>
  <c r="AA152" i="273"/>
  <c r="AA143" i="273"/>
  <c r="J55" i="288" l="1"/>
  <c r="M46" i="325"/>
  <c r="M55" i="288"/>
  <c r="K109" i="273"/>
  <c r="F1240" i="321" s="1"/>
  <c r="K51" i="288"/>
  <c r="K52" i="288" s="1"/>
  <c r="K51" i="325"/>
  <c r="K42" i="288"/>
  <c r="K35" i="288"/>
  <c r="K37" i="288" s="1"/>
  <c r="J72" i="288"/>
  <c r="F757" i="321" s="1"/>
  <c r="J17" i="288"/>
  <c r="F709" i="321" s="1"/>
  <c r="AB36" i="273"/>
  <c r="AB138" i="325"/>
  <c r="AB13" i="288"/>
  <c r="O101" i="273"/>
  <c r="O102" i="273" s="1"/>
  <c r="O105" i="273" s="1"/>
  <c r="O26" i="288"/>
  <c r="N49" i="278"/>
  <c r="N71" i="278"/>
  <c r="N184" i="278"/>
  <c r="N123" i="278"/>
  <c r="N56" i="278"/>
  <c r="N105" i="278"/>
  <c r="J92" i="325"/>
  <c r="F269" i="321" s="1"/>
  <c r="J88" i="325"/>
  <c r="F266" i="321" s="1"/>
  <c r="E37" i="322"/>
  <c r="N42" i="325"/>
  <c r="N43" i="325" s="1"/>
  <c r="N85" i="325"/>
  <c r="N152" i="278"/>
  <c r="L106" i="273"/>
  <c r="K84" i="325"/>
  <c r="N168" i="278"/>
  <c r="N216" i="278"/>
  <c r="N97" i="278"/>
  <c r="N192" i="278"/>
  <c r="N232" i="278"/>
  <c r="N79" i="278"/>
  <c r="N114" i="278"/>
  <c r="N132" i="278"/>
  <c r="N208" i="278"/>
  <c r="N224" i="278"/>
  <c r="E42" i="322"/>
  <c r="J46" i="325"/>
  <c r="F227" i="321" s="1"/>
  <c r="N200" i="278"/>
  <c r="N240" i="278"/>
  <c r="N160" i="278"/>
  <c r="N176" i="278"/>
  <c r="E57" i="322"/>
  <c r="O13" i="289"/>
  <c r="O14" i="289" s="1"/>
  <c r="O224" i="278" s="1"/>
  <c r="J130" i="325"/>
  <c r="F305" i="321" s="1"/>
  <c r="J129" i="325"/>
  <c r="F304" i="321" s="1"/>
  <c r="J128" i="325"/>
  <c r="F303" i="321" s="1"/>
  <c r="L20" i="275"/>
  <c r="M17" i="275" s="1"/>
  <c r="M20" i="275" s="1"/>
  <c r="N17" i="275" s="1"/>
  <c r="M25" i="327"/>
  <c r="K122" i="325"/>
  <c r="K110" i="325"/>
  <c r="M40" i="278"/>
  <c r="E106" i="322"/>
  <c r="J27" i="327"/>
  <c r="F1107" i="321" s="1"/>
  <c r="E103" i="322"/>
  <c r="J26" i="327"/>
  <c r="F1106" i="321" s="1"/>
  <c r="N28" i="278"/>
  <c r="N29" i="278" s="1"/>
  <c r="N34" i="278" s="1"/>
  <c r="N123" i="325"/>
  <c r="N111" i="325"/>
  <c r="E100" i="322"/>
  <c r="J25" i="327"/>
  <c r="F1105" i="321" s="1"/>
  <c r="N25" i="327"/>
  <c r="Z298" i="278"/>
  <c r="Z289" i="278"/>
  <c r="L124" i="273"/>
  <c r="L21" i="285" s="1"/>
  <c r="K19" i="278"/>
  <c r="K314" i="278"/>
  <c r="Z254" i="278"/>
  <c r="Z230" i="278"/>
  <c r="Z238" i="278"/>
  <c r="Z246" i="278"/>
  <c r="Z214" i="278"/>
  <c r="Z222" i="278"/>
  <c r="Z198" i="278"/>
  <c r="Z206" i="278"/>
  <c r="Z182" i="278"/>
  <c r="Z190" i="278"/>
  <c r="Z174" i="278"/>
  <c r="Z158" i="278"/>
  <c r="Z166" i="278"/>
  <c r="Z130" i="278"/>
  <c r="Z150" i="278"/>
  <c r="Z112" i="278"/>
  <c r="Z121" i="278"/>
  <c r="E221" i="322"/>
  <c r="J269" i="278"/>
  <c r="F1046" i="321" s="1"/>
  <c r="E207" i="322"/>
  <c r="J140" i="278"/>
  <c r="F919" i="321" s="1"/>
  <c r="E181" i="322"/>
  <c r="J40" i="278"/>
  <c r="F823" i="321" s="1"/>
  <c r="J34" i="278"/>
  <c r="F817" i="321" s="1"/>
  <c r="E224" i="322"/>
  <c r="J272" i="278"/>
  <c r="F1049" i="321" s="1"/>
  <c r="E217" i="322"/>
  <c r="J265" i="278"/>
  <c r="F1042" i="321" s="1"/>
  <c r="E218" i="322"/>
  <c r="J266" i="278"/>
  <c r="F1043" i="321" s="1"/>
  <c r="E212" i="322"/>
  <c r="J260" i="278"/>
  <c r="F1037" i="321" s="1"/>
  <c r="E220" i="322"/>
  <c r="J268" i="278"/>
  <c r="F1045" i="321" s="1"/>
  <c r="E214" i="322"/>
  <c r="J262" i="278"/>
  <c r="F1039" i="321" s="1"/>
  <c r="E222" i="322"/>
  <c r="J270" i="278"/>
  <c r="F1047" i="321" s="1"/>
  <c r="E216" i="322"/>
  <c r="J264" i="278"/>
  <c r="F1041" i="321" s="1"/>
  <c r="E203" i="322"/>
  <c r="J138" i="278"/>
  <c r="F917" i="321" s="1"/>
  <c r="K255" i="278"/>
  <c r="K257" i="278" s="1"/>
  <c r="K273" i="278" s="1"/>
  <c r="K247" i="278"/>
  <c r="K249" i="278" s="1"/>
  <c r="K272" i="278" s="1"/>
  <c r="K239" i="278"/>
  <c r="K241" i="278" s="1"/>
  <c r="K271" i="278" s="1"/>
  <c r="K223" i="278"/>
  <c r="K225" i="278" s="1"/>
  <c r="K269" i="278" s="1"/>
  <c r="K231" i="278"/>
  <c r="K233" i="278" s="1"/>
  <c r="K270" i="278" s="1"/>
  <c r="K207" i="278"/>
  <c r="K209" i="278" s="1"/>
  <c r="K267" i="278" s="1"/>
  <c r="K175" i="278"/>
  <c r="K177" i="278" s="1"/>
  <c r="K263" i="278" s="1"/>
  <c r="K215" i="278"/>
  <c r="K217" i="278" s="1"/>
  <c r="K268" i="278" s="1"/>
  <c r="K183" i="278"/>
  <c r="K185" i="278" s="1"/>
  <c r="K264" i="278" s="1"/>
  <c r="K191" i="278"/>
  <c r="K193" i="278" s="1"/>
  <c r="K265" i="278" s="1"/>
  <c r="K199" i="278"/>
  <c r="K201" i="278" s="1"/>
  <c r="K266" i="278" s="1"/>
  <c r="K151" i="278"/>
  <c r="K153" i="278" s="1"/>
  <c r="K260" i="278" s="1"/>
  <c r="K167" i="278"/>
  <c r="K169" i="278" s="1"/>
  <c r="K262" i="278" s="1"/>
  <c r="K113" i="278"/>
  <c r="K115" i="278" s="1"/>
  <c r="K138" i="278" s="1"/>
  <c r="K159" i="278"/>
  <c r="K161" i="278" s="1"/>
  <c r="K261" i="278" s="1"/>
  <c r="K122" i="278"/>
  <c r="K124" i="278" s="1"/>
  <c r="K139" i="278" s="1"/>
  <c r="K131" i="278"/>
  <c r="K133" i="278" s="1"/>
  <c r="K140" i="278" s="1"/>
  <c r="K20" i="278"/>
  <c r="E219" i="322"/>
  <c r="J267" i="278"/>
  <c r="F1044" i="321" s="1"/>
  <c r="E205" i="322"/>
  <c r="J139" i="278"/>
  <c r="F918" i="321" s="1"/>
  <c r="E223" i="322"/>
  <c r="J271" i="278"/>
  <c r="F1048" i="321" s="1"/>
  <c r="E213" i="322"/>
  <c r="J261" i="278"/>
  <c r="F1038" i="321" s="1"/>
  <c r="E225" i="322"/>
  <c r="J273" i="278"/>
  <c r="F1050" i="321" s="1"/>
  <c r="E215" i="322"/>
  <c r="J263" i="278"/>
  <c r="F1040" i="321" s="1"/>
  <c r="L68" i="273"/>
  <c r="L88" i="273"/>
  <c r="M24" i="327"/>
  <c r="M53" i="324"/>
  <c r="L4" i="289"/>
  <c r="L4" i="275"/>
  <c r="L4" i="286"/>
  <c r="L4" i="324"/>
  <c r="L4" i="288"/>
  <c r="L4" i="315"/>
  <c r="L4" i="282"/>
  <c r="L4" i="285"/>
  <c r="L4" i="265"/>
  <c r="L4" i="327"/>
  <c r="L4" i="325"/>
  <c r="L4" i="320"/>
  <c r="L4" i="278"/>
  <c r="L4" i="273"/>
  <c r="L4" i="323"/>
  <c r="J21" i="327"/>
  <c r="F1101" i="321" s="1"/>
  <c r="J50" i="324"/>
  <c r="F130" i="321" s="1"/>
  <c r="N182" i="273"/>
  <c r="N144" i="273"/>
  <c r="N86" i="273"/>
  <c r="N122" i="273"/>
  <c r="N155" i="273"/>
  <c r="K22" i="324"/>
  <c r="K23" i="324" s="1"/>
  <c r="K189" i="273"/>
  <c r="K190" i="273" s="1"/>
  <c r="K21" i="278" s="1"/>
  <c r="J13" i="286"/>
  <c r="F153" i="321" s="1"/>
  <c r="J17" i="286"/>
  <c r="F156" i="321" s="1"/>
  <c r="K157" i="273"/>
  <c r="J164" i="273"/>
  <c r="F1290" i="321" s="1"/>
  <c r="M86" i="273"/>
  <c r="M155" i="273"/>
  <c r="M122" i="273"/>
  <c r="K183" i="273"/>
  <c r="K184" i="273" s="1"/>
  <c r="K172" i="273"/>
  <c r="K173" i="273" s="1"/>
  <c r="K176" i="273" s="1"/>
  <c r="K177" i="273"/>
  <c r="K178" i="273" s="1"/>
  <c r="J24" i="327"/>
  <c r="F1104" i="321" s="1"/>
  <c r="J53" i="324"/>
  <c r="F133" i="321" s="1"/>
  <c r="O2" i="278"/>
  <c r="O2" i="315"/>
  <c r="O195" i="273"/>
  <c r="O196" i="273" s="1"/>
  <c r="O2" i="289"/>
  <c r="O2" i="282"/>
  <c r="O2" i="327"/>
  <c r="O2" i="285"/>
  <c r="O2" i="273"/>
  <c r="O129" i="273"/>
  <c r="O130" i="273" s="1"/>
  <c r="O2" i="324"/>
  <c r="O2" i="265"/>
  <c r="O49" i="273"/>
  <c r="O50" i="273" s="1"/>
  <c r="O100" i="325" s="1"/>
  <c r="O101" i="325" s="1"/>
  <c r="O128" i="325" s="1"/>
  <c r="O2" i="286"/>
  <c r="O62" i="273"/>
  <c r="O63" i="273" s="1"/>
  <c r="O45" i="325" s="1"/>
  <c r="O2" i="275"/>
  <c r="O2" i="323"/>
  <c r="O2" i="288"/>
  <c r="O119" i="273"/>
  <c r="O120" i="273" s="1"/>
  <c r="O123" i="273" s="1"/>
  <c r="O82" i="273"/>
  <c r="O83" i="273" s="1"/>
  <c r="O2" i="320"/>
  <c r="O138" i="273"/>
  <c r="O139" i="273" s="1"/>
  <c r="O2" i="325"/>
  <c r="M53" i="273"/>
  <c r="N54" i="273" s="1"/>
  <c r="M153" i="273"/>
  <c r="M32" i="324"/>
  <c r="M33" i="324" s="1"/>
  <c r="M37" i="324"/>
  <c r="M38" i="324" s="1"/>
  <c r="M27" i="324"/>
  <c r="M28" i="324" s="1"/>
  <c r="L24" i="327"/>
  <c r="L53" i="324"/>
  <c r="M145" i="273"/>
  <c r="M147" i="273" s="1"/>
  <c r="M148" i="273" s="1"/>
  <c r="J51" i="324"/>
  <c r="F131" i="321" s="1"/>
  <c r="J22" i="327"/>
  <c r="F1102" i="321" s="1"/>
  <c r="P41" i="273"/>
  <c r="P43" i="273" s="1"/>
  <c r="P79" i="288" s="1"/>
  <c r="P194" i="273"/>
  <c r="Q38" i="273"/>
  <c r="N27" i="324"/>
  <c r="N28" i="324" s="1"/>
  <c r="N37" i="324"/>
  <c r="N38" i="324" s="1"/>
  <c r="N32" i="324"/>
  <c r="N33" i="324" s="1"/>
  <c r="N153" i="273"/>
  <c r="N53" i="273"/>
  <c r="O54" i="273" s="1"/>
  <c r="J23" i="327"/>
  <c r="F1103" i="321" s="1"/>
  <c r="J52" i="324"/>
  <c r="F132" i="321" s="1"/>
  <c r="N63" i="273"/>
  <c r="N45" i="325" s="1"/>
  <c r="N11" i="286"/>
  <c r="N87" i="273"/>
  <c r="N91" i="273"/>
  <c r="O92" i="273" s="1"/>
  <c r="O156" i="273" s="1"/>
  <c r="AC5" i="325"/>
  <c r="AC5" i="327"/>
  <c r="AC5" i="324"/>
  <c r="AC5" i="323"/>
  <c r="AA32" i="273"/>
  <c r="AB26" i="273"/>
  <c r="AB27" i="273" s="1"/>
  <c r="AB31" i="273" s="1"/>
  <c r="AB30" i="273"/>
  <c r="Z42" i="273"/>
  <c r="Z37" i="273"/>
  <c r="AC5" i="320"/>
  <c r="AC23" i="273"/>
  <c r="AC24" i="273" s="1"/>
  <c r="E349" i="322"/>
  <c r="AC5" i="315"/>
  <c r="AB152" i="273"/>
  <c r="AB143" i="273"/>
  <c r="AC5" i="275"/>
  <c r="AC5" i="286"/>
  <c r="AC5" i="265"/>
  <c r="AC5" i="288"/>
  <c r="AC5" i="282"/>
  <c r="AC5" i="278"/>
  <c r="AC5" i="285"/>
  <c r="AC5" i="289"/>
  <c r="AC13" i="273"/>
  <c r="AC14" i="273" s="1"/>
  <c r="AD10" i="273"/>
  <c r="AC5" i="273"/>
  <c r="J110" i="273" l="1"/>
  <c r="F1243" i="321" s="1"/>
  <c r="N46" i="325"/>
  <c r="N55" i="288"/>
  <c r="L109" i="273"/>
  <c r="K110" i="273" s="1"/>
  <c r="K61" i="288" s="1"/>
  <c r="K63" i="288" s="1"/>
  <c r="K65" i="288" s="1"/>
  <c r="L51" i="288"/>
  <c r="L52" i="288" s="1"/>
  <c r="L56" i="288" s="1"/>
  <c r="K56" i="288"/>
  <c r="F742" i="321" s="1"/>
  <c r="J61" i="288"/>
  <c r="F749" i="321" s="1"/>
  <c r="K43" i="288"/>
  <c r="K39" i="288"/>
  <c r="L84" i="325"/>
  <c r="L42" i="288"/>
  <c r="L35" i="288"/>
  <c r="L37" i="288" s="1"/>
  <c r="P101" i="273"/>
  <c r="P102" i="273" s="1"/>
  <c r="P105" i="273" s="1"/>
  <c r="P26" i="288"/>
  <c r="AC36" i="273"/>
  <c r="AC13" i="288"/>
  <c r="AC138" i="325"/>
  <c r="J16" i="265"/>
  <c r="F326" i="321" s="1"/>
  <c r="J40" i="265"/>
  <c r="F349" i="321" s="1"/>
  <c r="L51" i="325"/>
  <c r="O42" i="325"/>
  <c r="O43" i="325" s="1"/>
  <c r="O85" i="325"/>
  <c r="M106" i="273"/>
  <c r="E38" i="322"/>
  <c r="O216" i="278"/>
  <c r="O49" i="278"/>
  <c r="J47" i="325"/>
  <c r="F230" i="321" s="1"/>
  <c r="O168" i="278"/>
  <c r="O132" i="278"/>
  <c r="O160" i="278"/>
  <c r="O256" i="278"/>
  <c r="O79" i="278"/>
  <c r="O176" i="278"/>
  <c r="O105" i="278"/>
  <c r="O152" i="278"/>
  <c r="O200" i="278"/>
  <c r="O248" i="278"/>
  <c r="O97" i="278"/>
  <c r="O71" i="278"/>
  <c r="O208" i="278"/>
  <c r="O240" i="278"/>
  <c r="O232" i="278"/>
  <c r="P13" i="289"/>
  <c r="P14" i="289" s="1"/>
  <c r="P232" i="278" s="1"/>
  <c r="O56" i="278"/>
  <c r="O114" i="278"/>
  <c r="O123" i="278"/>
  <c r="O184" i="278"/>
  <c r="O192" i="278"/>
  <c r="J131" i="325"/>
  <c r="F307" i="321" s="1"/>
  <c r="N40" i="278"/>
  <c r="J28" i="327"/>
  <c r="F1109" i="321" s="1"/>
  <c r="O25" i="327"/>
  <c r="L314" i="278"/>
  <c r="L122" i="325"/>
  <c r="L110" i="325"/>
  <c r="O28" i="278"/>
  <c r="O29" i="278" s="1"/>
  <c r="O34" i="278" s="1"/>
  <c r="O123" i="325"/>
  <c r="O111" i="325"/>
  <c r="M124" i="273"/>
  <c r="M21" i="285" s="1"/>
  <c r="L189" i="273"/>
  <c r="L190" i="273" s="1"/>
  <c r="L21" i="278" s="1"/>
  <c r="AA289" i="278"/>
  <c r="AA298" i="278"/>
  <c r="K22" i="278"/>
  <c r="K33" i="278" s="1"/>
  <c r="K35" i="278" s="1"/>
  <c r="AA254" i="278"/>
  <c r="AA222" i="278"/>
  <c r="AA238" i="278"/>
  <c r="AA246" i="278"/>
  <c r="AA214" i="278"/>
  <c r="AA230" i="278"/>
  <c r="AA190" i="278"/>
  <c r="AA198" i="278"/>
  <c r="AA206" i="278"/>
  <c r="AA182" i="278"/>
  <c r="AA166" i="278"/>
  <c r="AA174" i="278"/>
  <c r="AA150" i="278"/>
  <c r="AA158" i="278"/>
  <c r="AA121" i="278"/>
  <c r="AA130" i="278"/>
  <c r="AA112" i="278"/>
  <c r="L183" i="273"/>
  <c r="L184" i="273" s="1"/>
  <c r="L255" i="278"/>
  <c r="L257" i="278" s="1"/>
  <c r="L231" i="278"/>
  <c r="L233" i="278" s="1"/>
  <c r="L270" i="278" s="1"/>
  <c r="L247" i="278"/>
  <c r="L249" i="278" s="1"/>
  <c r="L272" i="278" s="1"/>
  <c r="L239" i="278"/>
  <c r="L241" i="278" s="1"/>
  <c r="L215" i="278"/>
  <c r="L217" i="278" s="1"/>
  <c r="L268" i="278" s="1"/>
  <c r="L223" i="278"/>
  <c r="L225" i="278" s="1"/>
  <c r="L269" i="278" s="1"/>
  <c r="L199" i="278"/>
  <c r="L201" i="278" s="1"/>
  <c r="L266" i="278" s="1"/>
  <c r="L207" i="278"/>
  <c r="L209" i="278" s="1"/>
  <c r="L267" i="278" s="1"/>
  <c r="L183" i="278"/>
  <c r="L185" i="278" s="1"/>
  <c r="L264" i="278" s="1"/>
  <c r="L191" i="278"/>
  <c r="L193" i="278" s="1"/>
  <c r="L265" i="278" s="1"/>
  <c r="L175" i="278"/>
  <c r="L177" i="278" s="1"/>
  <c r="L159" i="278"/>
  <c r="L161" i="278" s="1"/>
  <c r="L167" i="278"/>
  <c r="L169" i="278" s="1"/>
  <c r="L262" i="278" s="1"/>
  <c r="L131" i="278"/>
  <c r="L133" i="278" s="1"/>
  <c r="L140" i="278" s="1"/>
  <c r="L151" i="278"/>
  <c r="L153" i="278" s="1"/>
  <c r="L260" i="278" s="1"/>
  <c r="L113" i="278"/>
  <c r="L115" i="278" s="1"/>
  <c r="L138" i="278" s="1"/>
  <c r="L122" i="278"/>
  <c r="L124" i="278" s="1"/>
  <c r="L139" i="278" s="1"/>
  <c r="L20" i="278"/>
  <c r="K274" i="278"/>
  <c r="K280" i="278" s="1"/>
  <c r="J274" i="278"/>
  <c r="F1052" i="321" s="1"/>
  <c r="L22" i="324"/>
  <c r="L23" i="324" s="1"/>
  <c r="L49" i="324" s="1"/>
  <c r="L54" i="324" s="1"/>
  <c r="L19" i="278"/>
  <c r="J35" i="278"/>
  <c r="F819" i="321" s="1"/>
  <c r="M88" i="273"/>
  <c r="N88" i="273" s="1"/>
  <c r="J41" i="278"/>
  <c r="F825" i="321" s="1"/>
  <c r="L172" i="273"/>
  <c r="L173" i="273" s="1"/>
  <c r="L176" i="273" s="1"/>
  <c r="M68" i="273"/>
  <c r="L177" i="273"/>
  <c r="L178" i="273" s="1"/>
  <c r="O67" i="273"/>
  <c r="O15" i="275"/>
  <c r="O42" i="324"/>
  <c r="O43" i="324" s="1"/>
  <c r="O71" i="273"/>
  <c r="P72" i="273" s="1"/>
  <c r="P104" i="273" s="1"/>
  <c r="N15" i="275"/>
  <c r="N20" i="275" s="1"/>
  <c r="O17" i="275" s="1"/>
  <c r="N71" i="273"/>
  <c r="O72" i="273" s="1"/>
  <c r="O104" i="273" s="1"/>
  <c r="N42" i="324"/>
  <c r="N43" i="324" s="1"/>
  <c r="N67" i="273"/>
  <c r="O66" i="273"/>
  <c r="O154" i="273"/>
  <c r="N21" i="327"/>
  <c r="N50" i="324"/>
  <c r="M23" i="327"/>
  <c r="M52" i="324"/>
  <c r="J165" i="273"/>
  <c r="F1291" i="321" s="1"/>
  <c r="J52" i="265"/>
  <c r="F361" i="321" s="1"/>
  <c r="R38" i="273"/>
  <c r="Q41" i="273"/>
  <c r="Q43" i="273" s="1"/>
  <c r="Q79" i="288" s="1"/>
  <c r="Q194" i="273"/>
  <c r="M51" i="324"/>
  <c r="M22" i="327"/>
  <c r="O144" i="273"/>
  <c r="O182" i="273"/>
  <c r="K164" i="273"/>
  <c r="K165" i="273" s="1"/>
  <c r="L157" i="273"/>
  <c r="N145" i="273"/>
  <c r="N147" i="273" s="1"/>
  <c r="N148" i="273" s="1"/>
  <c r="N51" i="324"/>
  <c r="N22" i="327"/>
  <c r="O153" i="273"/>
  <c r="O32" i="324"/>
  <c r="O33" i="324" s="1"/>
  <c r="O37" i="324"/>
  <c r="O38" i="324" s="1"/>
  <c r="O53" i="273"/>
  <c r="P54" i="273" s="1"/>
  <c r="O27" i="324"/>
  <c r="O28" i="324" s="1"/>
  <c r="J54" i="324"/>
  <c r="F136" i="321" s="1"/>
  <c r="N23" i="327"/>
  <c r="N52" i="324"/>
  <c r="P2" i="273"/>
  <c r="P2" i="327"/>
  <c r="P2" i="282"/>
  <c r="P2" i="323"/>
  <c r="P2" i="285"/>
  <c r="P2" i="288"/>
  <c r="P119" i="273"/>
  <c r="P120" i="273" s="1"/>
  <c r="P123" i="273" s="1"/>
  <c r="P2" i="265"/>
  <c r="P2" i="320"/>
  <c r="P62" i="273"/>
  <c r="P63" i="273" s="1"/>
  <c r="P45" i="325" s="1"/>
  <c r="P129" i="273"/>
  <c r="P130" i="273" s="1"/>
  <c r="P2" i="286"/>
  <c r="P2" i="325"/>
  <c r="P2" i="315"/>
  <c r="P2" i="275"/>
  <c r="P138" i="273"/>
  <c r="P139" i="273" s="1"/>
  <c r="P2" i="324"/>
  <c r="P195" i="273"/>
  <c r="P196" i="273" s="1"/>
  <c r="P2" i="278"/>
  <c r="P82" i="273"/>
  <c r="P83" i="273" s="1"/>
  <c r="P2" i="289"/>
  <c r="P49" i="273"/>
  <c r="M4" i="273"/>
  <c r="M4" i="324"/>
  <c r="M4" i="286"/>
  <c r="M4" i="275"/>
  <c r="M4" i="323"/>
  <c r="M4" i="289"/>
  <c r="M4" i="288"/>
  <c r="M4" i="320"/>
  <c r="M4" i="265"/>
  <c r="M4" i="282"/>
  <c r="M4" i="315"/>
  <c r="M4" i="278"/>
  <c r="M4" i="325"/>
  <c r="M4" i="327"/>
  <c r="M4" i="285"/>
  <c r="M50" i="324"/>
  <c r="M21" i="327"/>
  <c r="N154" i="273"/>
  <c r="N66" i="273"/>
  <c r="O91" i="273"/>
  <c r="P92" i="273" s="1"/>
  <c r="P156" i="273" s="1"/>
  <c r="O87" i="273"/>
  <c r="O11" i="286"/>
  <c r="K20" i="327"/>
  <c r="K49" i="324"/>
  <c r="K54" i="324" s="1"/>
  <c r="AD5" i="327"/>
  <c r="AD5" i="325"/>
  <c r="AD5" i="324"/>
  <c r="AD5" i="323"/>
  <c r="AB32" i="273"/>
  <c r="AA42" i="273"/>
  <c r="AA37" i="273"/>
  <c r="AC26" i="273"/>
  <c r="AC27" i="273" s="1"/>
  <c r="AC31" i="273" s="1"/>
  <c r="AC30" i="273"/>
  <c r="AD5" i="320"/>
  <c r="AD23" i="273"/>
  <c r="AD24" i="273" s="1"/>
  <c r="AD5" i="315"/>
  <c r="AD5" i="275"/>
  <c r="AD5" i="286"/>
  <c r="AD5" i="265"/>
  <c r="AD5" i="288"/>
  <c r="AD5" i="282"/>
  <c r="AD5" i="285"/>
  <c r="AD5" i="289"/>
  <c r="AD5" i="278"/>
  <c r="AD13" i="273"/>
  <c r="AD14" i="273" s="1"/>
  <c r="AE10" i="273"/>
  <c r="AD5" i="273"/>
  <c r="AC152" i="273"/>
  <c r="AC143" i="273"/>
  <c r="E12" i="322" l="1"/>
  <c r="M109" i="273"/>
  <c r="L110" i="273" s="1"/>
  <c r="M51" i="288"/>
  <c r="M52" i="288" s="1"/>
  <c r="M56" i="288" s="1"/>
  <c r="J63" i="288"/>
  <c r="F752" i="321" s="1"/>
  <c r="O46" i="325"/>
  <c r="O55" i="288"/>
  <c r="L43" i="288"/>
  <c r="L39" i="288"/>
  <c r="M84" i="325"/>
  <c r="M42" i="288"/>
  <c r="M35" i="288"/>
  <c r="M37" i="288" s="1"/>
  <c r="AD36" i="273"/>
  <c r="AD13" i="288"/>
  <c r="AD138" i="325"/>
  <c r="Q101" i="273"/>
  <c r="Q102" i="273" s="1"/>
  <c r="Q105" i="273" s="1"/>
  <c r="Q26" i="288"/>
  <c r="J12" i="288"/>
  <c r="F704" i="321" s="1"/>
  <c r="M51" i="325"/>
  <c r="N106" i="273"/>
  <c r="P42" i="325"/>
  <c r="P43" i="325" s="1"/>
  <c r="P85" i="325"/>
  <c r="E43" i="322"/>
  <c r="J54" i="325"/>
  <c r="F236" i="321" s="1"/>
  <c r="K47" i="325"/>
  <c r="P71" i="278"/>
  <c r="P49" i="278"/>
  <c r="P114" i="278"/>
  <c r="P105" i="278"/>
  <c r="P160" i="278"/>
  <c r="P132" i="278"/>
  <c r="P200" i="278"/>
  <c r="P152" i="278"/>
  <c r="P208" i="278"/>
  <c r="P256" i="278"/>
  <c r="P216" i="278"/>
  <c r="P184" i="278"/>
  <c r="Q13" i="289"/>
  <c r="Q14" i="289" s="1"/>
  <c r="Q256" i="278" s="1"/>
  <c r="P56" i="278"/>
  <c r="P123" i="278"/>
  <c r="P176" i="278"/>
  <c r="P224" i="278"/>
  <c r="P240" i="278"/>
  <c r="P248" i="278"/>
  <c r="P97" i="278"/>
  <c r="P79" i="278"/>
  <c r="P168" i="278"/>
  <c r="P192" i="278"/>
  <c r="E58" i="322"/>
  <c r="J29" i="285"/>
  <c r="F789" i="321" s="1"/>
  <c r="J9" i="285"/>
  <c r="F770" i="321" s="1"/>
  <c r="E85" i="322"/>
  <c r="J132" i="325"/>
  <c r="F309" i="321" s="1"/>
  <c r="J13" i="325"/>
  <c r="F199" i="321" s="1"/>
  <c r="N124" i="273"/>
  <c r="N21" i="285" s="1"/>
  <c r="O40" i="278"/>
  <c r="E118" i="322"/>
  <c r="M314" i="278"/>
  <c r="M122" i="325"/>
  <c r="M110" i="325"/>
  <c r="P28" i="278"/>
  <c r="P29" i="278" s="1"/>
  <c r="P40" i="278" s="1"/>
  <c r="P111" i="325"/>
  <c r="P123" i="325"/>
  <c r="E108" i="322"/>
  <c r="AB289" i="278"/>
  <c r="AB298" i="278"/>
  <c r="K39" i="278"/>
  <c r="K41" i="278" s="1"/>
  <c r="K80" i="278" s="1"/>
  <c r="K81" i="278" s="1"/>
  <c r="K87" i="278" s="1"/>
  <c r="L22" i="278"/>
  <c r="L33" i="278" s="1"/>
  <c r="L35" i="278" s="1"/>
  <c r="N68" i="273"/>
  <c r="N22" i="324" s="1"/>
  <c r="N23" i="324" s="1"/>
  <c r="L20" i="327"/>
  <c r="M22" i="324"/>
  <c r="M23" i="324" s="1"/>
  <c r="M49" i="324" s="1"/>
  <c r="M54" i="324" s="1"/>
  <c r="M172" i="273"/>
  <c r="M173" i="273" s="1"/>
  <c r="M176" i="273" s="1"/>
  <c r="M177" i="273"/>
  <c r="M178" i="273" s="1"/>
  <c r="M183" i="273"/>
  <c r="M184" i="273" s="1"/>
  <c r="L263" i="278"/>
  <c r="M189" i="273"/>
  <c r="M190" i="273" s="1"/>
  <c r="M19" i="278"/>
  <c r="M247" i="278"/>
  <c r="M249" i="278" s="1"/>
  <c r="M255" i="278"/>
  <c r="M257" i="278" s="1"/>
  <c r="M273" i="278" s="1"/>
  <c r="M223" i="278"/>
  <c r="M225" i="278" s="1"/>
  <c r="M269" i="278" s="1"/>
  <c r="M231" i="278"/>
  <c r="M233" i="278" s="1"/>
  <c r="M239" i="278"/>
  <c r="M241" i="278" s="1"/>
  <c r="M271" i="278" s="1"/>
  <c r="M215" i="278"/>
  <c r="M217" i="278" s="1"/>
  <c r="M191" i="278"/>
  <c r="M193" i="278" s="1"/>
  <c r="M199" i="278"/>
  <c r="M201" i="278" s="1"/>
  <c r="M207" i="278"/>
  <c r="M209" i="278" s="1"/>
  <c r="M267" i="278" s="1"/>
  <c r="M183" i="278"/>
  <c r="M185" i="278" s="1"/>
  <c r="M167" i="278"/>
  <c r="M169" i="278" s="1"/>
  <c r="M262" i="278" s="1"/>
  <c r="M175" i="278"/>
  <c r="M177" i="278" s="1"/>
  <c r="M263" i="278" s="1"/>
  <c r="M151" i="278"/>
  <c r="M153" i="278" s="1"/>
  <c r="M159" i="278"/>
  <c r="M161" i="278" s="1"/>
  <c r="M261" i="278" s="1"/>
  <c r="M122" i="278"/>
  <c r="M124" i="278" s="1"/>
  <c r="M131" i="278"/>
  <c r="M133" i="278" s="1"/>
  <c r="M113" i="278"/>
  <c r="M115" i="278" s="1"/>
  <c r="M20" i="278"/>
  <c r="E182" i="322"/>
  <c r="J57" i="278"/>
  <c r="F838" i="321" s="1"/>
  <c r="J72" i="278"/>
  <c r="F853" i="321" s="1"/>
  <c r="E227" i="322"/>
  <c r="J280" i="278"/>
  <c r="F1055" i="321" s="1"/>
  <c r="AB37" i="273"/>
  <c r="AB254" i="278"/>
  <c r="AB246" i="278"/>
  <c r="AB230" i="278"/>
  <c r="AB238" i="278"/>
  <c r="AB182" i="278"/>
  <c r="AB222" i="278"/>
  <c r="AB190" i="278"/>
  <c r="AB198" i="278"/>
  <c r="AB214" i="278"/>
  <c r="AB206" i="278"/>
  <c r="AB158" i="278"/>
  <c r="AB174" i="278"/>
  <c r="AB150" i="278"/>
  <c r="AB112" i="278"/>
  <c r="AB121" i="278"/>
  <c r="AB166" i="278"/>
  <c r="AB130" i="278"/>
  <c r="E183" i="322"/>
  <c r="J80" i="278"/>
  <c r="F861" i="321" s="1"/>
  <c r="J106" i="278"/>
  <c r="F885" i="321" s="1"/>
  <c r="J98" i="278"/>
  <c r="F877" i="321" s="1"/>
  <c r="J50" i="278"/>
  <c r="F831" i="321" s="1"/>
  <c r="L273" i="278"/>
  <c r="K72" i="278"/>
  <c r="K73" i="278" s="1"/>
  <c r="K86" i="278" s="1"/>
  <c r="K57" i="278"/>
  <c r="K58" i="278" s="1"/>
  <c r="N177" i="273"/>
  <c r="N255" i="278"/>
  <c r="N257" i="278" s="1"/>
  <c r="N273" i="278" s="1"/>
  <c r="N215" i="278"/>
  <c r="N217" i="278" s="1"/>
  <c r="N268" i="278" s="1"/>
  <c r="N247" i="278"/>
  <c r="N249" i="278" s="1"/>
  <c r="N272" i="278" s="1"/>
  <c r="N231" i="278"/>
  <c r="N233" i="278" s="1"/>
  <c r="N270" i="278" s="1"/>
  <c r="N239" i="278"/>
  <c r="N241" i="278" s="1"/>
  <c r="N271" i="278" s="1"/>
  <c r="N183" i="278"/>
  <c r="N185" i="278" s="1"/>
  <c r="N264" i="278" s="1"/>
  <c r="N191" i="278"/>
  <c r="N193" i="278" s="1"/>
  <c r="N265" i="278" s="1"/>
  <c r="N223" i="278"/>
  <c r="N225" i="278" s="1"/>
  <c r="N269" i="278" s="1"/>
  <c r="N199" i="278"/>
  <c r="N201" i="278" s="1"/>
  <c r="N266" i="278" s="1"/>
  <c r="N207" i="278"/>
  <c r="N209" i="278" s="1"/>
  <c r="N267" i="278" s="1"/>
  <c r="N159" i="278"/>
  <c r="N161" i="278" s="1"/>
  <c r="N261" i="278" s="1"/>
  <c r="N167" i="278"/>
  <c r="N169" i="278" s="1"/>
  <c r="N262" i="278" s="1"/>
  <c r="N175" i="278"/>
  <c r="N177" i="278" s="1"/>
  <c r="N263" i="278" s="1"/>
  <c r="N151" i="278"/>
  <c r="N153" i="278" s="1"/>
  <c r="N260" i="278" s="1"/>
  <c r="N113" i="278"/>
  <c r="N115" i="278" s="1"/>
  <c r="N138" i="278" s="1"/>
  <c r="N122" i="278"/>
  <c r="N124" i="278" s="1"/>
  <c r="N139" i="278" s="1"/>
  <c r="N131" i="278"/>
  <c r="N133" i="278" s="1"/>
  <c r="N140" i="278" s="1"/>
  <c r="N20" i="278"/>
  <c r="L261" i="278"/>
  <c r="L271" i="278"/>
  <c r="O145" i="273"/>
  <c r="O147" i="273" s="1"/>
  <c r="O148" i="273" s="1"/>
  <c r="O4" i="327" s="1"/>
  <c r="N183" i="273"/>
  <c r="N172" i="273"/>
  <c r="P50" i="273"/>
  <c r="P100" i="325" s="1"/>
  <c r="P101" i="325" s="1"/>
  <c r="P128" i="325" s="1"/>
  <c r="P15" i="275"/>
  <c r="P42" i="324"/>
  <c r="P43" i="324" s="1"/>
  <c r="P67" i="273"/>
  <c r="P71" i="273"/>
  <c r="Q72" i="273" s="1"/>
  <c r="Q104" i="273" s="1"/>
  <c r="P66" i="273"/>
  <c r="P154" i="273"/>
  <c r="Q2" i="282"/>
  <c r="Q2" i="288"/>
  <c r="Q2" i="285"/>
  <c r="Q195" i="273"/>
  <c r="Q196" i="273" s="1"/>
  <c r="Q2" i="327"/>
  <c r="Q2" i="325"/>
  <c r="Q2" i="273"/>
  <c r="Q129" i="273"/>
  <c r="Q130" i="273" s="1"/>
  <c r="Q82" i="273"/>
  <c r="Q83" i="273" s="1"/>
  <c r="Q2" i="323"/>
  <c r="Q2" i="324"/>
  <c r="Q138" i="273"/>
  <c r="Q139" i="273" s="1"/>
  <c r="Q2" i="289"/>
  <c r="Q2" i="286"/>
  <c r="Q2" i="275"/>
  <c r="Q119" i="273"/>
  <c r="Q120" i="273" s="1"/>
  <c r="Q123" i="273" s="1"/>
  <c r="Q49" i="273"/>
  <c r="Q50" i="273" s="1"/>
  <c r="Q100" i="325" s="1"/>
  <c r="Q101" i="325" s="1"/>
  <c r="Q128" i="325" s="1"/>
  <c r="Q62" i="273"/>
  <c r="Q2" i="320"/>
  <c r="Q2" i="315"/>
  <c r="Q2" i="278"/>
  <c r="Q2" i="265"/>
  <c r="J3" i="327"/>
  <c r="J3" i="285"/>
  <c r="J3" i="286"/>
  <c r="J3" i="265"/>
  <c r="J3" i="315"/>
  <c r="J3" i="320"/>
  <c r="J3" i="324"/>
  <c r="J3" i="289"/>
  <c r="J3" i="273"/>
  <c r="J3" i="275"/>
  <c r="J3" i="325"/>
  <c r="J3" i="282"/>
  <c r="J3" i="278"/>
  <c r="J3" i="323"/>
  <c r="J3" i="288"/>
  <c r="P122" i="273"/>
  <c r="P86" i="273"/>
  <c r="P155" i="273"/>
  <c r="L28" i="285"/>
  <c r="L11" i="325"/>
  <c r="L57" i="324"/>
  <c r="L55" i="324"/>
  <c r="L34" i="265" s="1"/>
  <c r="O52" i="324"/>
  <c r="O23" i="327"/>
  <c r="M157" i="273"/>
  <c r="L164" i="273"/>
  <c r="L165" i="273" s="1"/>
  <c r="R41" i="273"/>
  <c r="R43" i="273" s="1"/>
  <c r="R79" i="288" s="1"/>
  <c r="R194" i="273"/>
  <c r="S38" i="273"/>
  <c r="N24" i="327"/>
  <c r="N53" i="324"/>
  <c r="O24" i="327"/>
  <c r="O53" i="324"/>
  <c r="J31" i="327"/>
  <c r="F1111" i="321" s="1"/>
  <c r="P87" i="273"/>
  <c r="P11" i="286"/>
  <c r="P91" i="273"/>
  <c r="Q92" i="273" s="1"/>
  <c r="Q156" i="273" s="1"/>
  <c r="P144" i="273"/>
  <c r="P182" i="273"/>
  <c r="J28" i="285"/>
  <c r="F788" i="321" s="1"/>
  <c r="J57" i="324"/>
  <c r="F140" i="321" s="1"/>
  <c r="J11" i="325"/>
  <c r="F197" i="321" s="1"/>
  <c r="J55" i="324"/>
  <c r="F139" i="321" s="1"/>
  <c r="O51" i="324"/>
  <c r="O22" i="327"/>
  <c r="K3" i="282"/>
  <c r="K3" i="285"/>
  <c r="K3" i="273"/>
  <c r="K3" i="278"/>
  <c r="K3" i="289"/>
  <c r="K3" i="265"/>
  <c r="K3" i="275"/>
  <c r="K3" i="315"/>
  <c r="K3" i="325"/>
  <c r="K3" i="288"/>
  <c r="K3" i="286"/>
  <c r="K3" i="320"/>
  <c r="K3" i="324"/>
  <c r="K3" i="323"/>
  <c r="K3" i="327"/>
  <c r="O86" i="273"/>
  <c r="O88" i="273" s="1"/>
  <c r="O155" i="273"/>
  <c r="O122" i="273"/>
  <c r="O20" i="275"/>
  <c r="P17" i="275" s="1"/>
  <c r="K57" i="324"/>
  <c r="K11" i="325"/>
  <c r="K28" i="285"/>
  <c r="K55" i="324"/>
  <c r="K34" i="265" s="1"/>
  <c r="O21" i="327"/>
  <c r="O50" i="324"/>
  <c r="N4" i="278"/>
  <c r="N4" i="315"/>
  <c r="N4" i="282"/>
  <c r="N4" i="320"/>
  <c r="N4" i="288"/>
  <c r="N4" i="273"/>
  <c r="N4" i="323"/>
  <c r="N4" i="275"/>
  <c r="N4" i="286"/>
  <c r="N4" i="327"/>
  <c r="N4" i="325"/>
  <c r="N4" i="324"/>
  <c r="N4" i="265"/>
  <c r="N4" i="285"/>
  <c r="N4" i="289"/>
  <c r="AE5" i="325"/>
  <c r="AE5" i="327"/>
  <c r="AE5" i="324"/>
  <c r="AE5" i="323"/>
  <c r="AB42" i="273"/>
  <c r="AC32" i="273"/>
  <c r="AD26" i="273"/>
  <c r="AD27" i="273" s="1"/>
  <c r="AD31" i="273" s="1"/>
  <c r="AD30" i="273"/>
  <c r="AE5" i="320"/>
  <c r="AE23" i="273"/>
  <c r="AE24" i="273" s="1"/>
  <c r="AE5" i="315"/>
  <c r="AE5" i="265"/>
  <c r="AE5" i="288"/>
  <c r="AE5" i="282"/>
  <c r="AE5" i="275"/>
  <c r="AE5" i="286"/>
  <c r="AE5" i="285"/>
  <c r="AE5" i="289"/>
  <c r="AE5" i="278"/>
  <c r="AE13" i="273"/>
  <c r="AE14" i="273" s="1"/>
  <c r="AF10" i="273"/>
  <c r="AE5" i="273"/>
  <c r="AD152" i="273"/>
  <c r="AD143" i="273"/>
  <c r="P46" i="325" l="1"/>
  <c r="P55" i="288"/>
  <c r="E9" i="322"/>
  <c r="J65" i="288"/>
  <c r="F753" i="321" s="1"/>
  <c r="N109" i="273"/>
  <c r="M110" i="273" s="1"/>
  <c r="M61" i="288" s="1"/>
  <c r="M63" i="288" s="1"/>
  <c r="M65" i="288" s="1"/>
  <c r="N51" i="288"/>
  <c r="N52" i="288" s="1"/>
  <c r="L61" i="288"/>
  <c r="L63" i="288" s="1"/>
  <c r="L65" i="288" s="1"/>
  <c r="N84" i="325"/>
  <c r="N42" i="288"/>
  <c r="N35" i="288"/>
  <c r="N37" i="288" s="1"/>
  <c r="M43" i="288"/>
  <c r="M39" i="288"/>
  <c r="R101" i="273"/>
  <c r="R102" i="273" s="1"/>
  <c r="R105" i="273" s="1"/>
  <c r="R26" i="288"/>
  <c r="AE36" i="273"/>
  <c r="AE13" i="288"/>
  <c r="AE138" i="325"/>
  <c r="O106" i="273"/>
  <c r="N51" i="325"/>
  <c r="Q42" i="325"/>
  <c r="Q43" i="325" s="1"/>
  <c r="Q85" i="325"/>
  <c r="Q132" i="278"/>
  <c r="Q152" i="278"/>
  <c r="Q224" i="278"/>
  <c r="K54" i="325"/>
  <c r="L47" i="325"/>
  <c r="Q49" i="278"/>
  <c r="Q160" i="278"/>
  <c r="Q192" i="278"/>
  <c r="Q248" i="278"/>
  <c r="Q56" i="278"/>
  <c r="Q79" i="278"/>
  <c r="Q184" i="278"/>
  <c r="Q105" i="278"/>
  <c r="Q97" i="278"/>
  <c r="Q208" i="278"/>
  <c r="Q114" i="278"/>
  <c r="Q200" i="278"/>
  <c r="Q176" i="278"/>
  <c r="Q240" i="278"/>
  <c r="Q71" i="278"/>
  <c r="Q123" i="278"/>
  <c r="Q168" i="278"/>
  <c r="Q216" i="278"/>
  <c r="Q232" i="278"/>
  <c r="R13" i="289"/>
  <c r="R14" i="289" s="1"/>
  <c r="R256" i="278" s="1"/>
  <c r="E86" i="322"/>
  <c r="J35" i="265"/>
  <c r="F343" i="321" s="1"/>
  <c r="P34" i="278"/>
  <c r="K98" i="278"/>
  <c r="K99" i="278" s="1"/>
  <c r="K136" i="278" s="1"/>
  <c r="E89" i="322"/>
  <c r="O68" i="273"/>
  <c r="O110" i="325" s="1"/>
  <c r="O124" i="273"/>
  <c r="O21" i="285" s="1"/>
  <c r="Q28" i="278"/>
  <c r="Q29" i="278" s="1"/>
  <c r="Q40" i="278" s="1"/>
  <c r="Q111" i="325"/>
  <c r="Q123" i="325"/>
  <c r="Q25" i="327"/>
  <c r="P25" i="327"/>
  <c r="N19" i="278"/>
  <c r="N122" i="325"/>
  <c r="N110" i="325"/>
  <c r="N189" i="273"/>
  <c r="N190" i="273" s="1"/>
  <c r="N21" i="278" s="1"/>
  <c r="M20" i="327"/>
  <c r="K106" i="278"/>
  <c r="K107" i="278" s="1"/>
  <c r="K137" i="278" s="1"/>
  <c r="O4" i="323"/>
  <c r="L39" i="278"/>
  <c r="L41" i="278" s="1"/>
  <c r="L106" i="278" s="1"/>
  <c r="L107" i="278" s="1"/>
  <c r="L137" i="278" s="1"/>
  <c r="AC298" i="278"/>
  <c r="AC289" i="278"/>
  <c r="K50" i="278"/>
  <c r="K51" i="278" s="1"/>
  <c r="K84" i="278" s="1"/>
  <c r="O4" i="286"/>
  <c r="O4" i="273"/>
  <c r="O4" i="315"/>
  <c r="O4" i="289"/>
  <c r="O4" i="275"/>
  <c r="O4" i="324"/>
  <c r="O4" i="265"/>
  <c r="O4" i="320"/>
  <c r="O4" i="282"/>
  <c r="O4" i="288"/>
  <c r="O4" i="325"/>
  <c r="O4" i="285"/>
  <c r="O4" i="278"/>
  <c r="N314" i="278"/>
  <c r="N178" i="273"/>
  <c r="N184" i="273"/>
  <c r="L274" i="278"/>
  <c r="L280" i="278" s="1"/>
  <c r="O255" i="278"/>
  <c r="O257" i="278" s="1"/>
  <c r="O273" i="278" s="1"/>
  <c r="O239" i="278"/>
  <c r="O241" i="278" s="1"/>
  <c r="O271" i="278" s="1"/>
  <c r="O223" i="278"/>
  <c r="O225" i="278" s="1"/>
  <c r="O269" i="278" s="1"/>
  <c r="O247" i="278"/>
  <c r="O249" i="278" s="1"/>
  <c r="O272" i="278" s="1"/>
  <c r="O231" i="278"/>
  <c r="O233" i="278" s="1"/>
  <c r="O270" i="278" s="1"/>
  <c r="O207" i="278"/>
  <c r="O209" i="278" s="1"/>
  <c r="O175" i="278"/>
  <c r="O177" i="278" s="1"/>
  <c r="O263" i="278" s="1"/>
  <c r="O183" i="278"/>
  <c r="O185" i="278" s="1"/>
  <c r="O264" i="278" s="1"/>
  <c r="O215" i="278"/>
  <c r="O217" i="278" s="1"/>
  <c r="O268" i="278" s="1"/>
  <c r="O191" i="278"/>
  <c r="O193" i="278" s="1"/>
  <c r="O265" i="278" s="1"/>
  <c r="O199" i="278"/>
  <c r="O201" i="278" s="1"/>
  <c r="O266" i="278" s="1"/>
  <c r="O151" i="278"/>
  <c r="O153" i="278" s="1"/>
  <c r="O260" i="278" s="1"/>
  <c r="O167" i="278"/>
  <c r="O169" i="278" s="1"/>
  <c r="O113" i="278"/>
  <c r="O115" i="278" s="1"/>
  <c r="O138" i="278" s="1"/>
  <c r="O122" i="278"/>
  <c r="O124" i="278" s="1"/>
  <c r="O139" i="278" s="1"/>
  <c r="O159" i="278"/>
  <c r="O161" i="278" s="1"/>
  <c r="O261" i="278" s="1"/>
  <c r="O131" i="278"/>
  <c r="O133" i="278" s="1"/>
  <c r="O140" i="278" s="1"/>
  <c r="O20" i="278"/>
  <c r="L72" i="278"/>
  <c r="L73" i="278" s="1"/>
  <c r="L86" i="278" s="1"/>
  <c r="L57" i="278"/>
  <c r="L58" i="278" s="1"/>
  <c r="M138" i="278"/>
  <c r="M260" i="278"/>
  <c r="M272" i="278"/>
  <c r="AC238" i="278"/>
  <c r="AC246" i="278"/>
  <c r="AC254" i="278"/>
  <c r="AC222" i="278"/>
  <c r="AC230" i="278"/>
  <c r="AC214" i="278"/>
  <c r="AC206" i="278"/>
  <c r="AC182" i="278"/>
  <c r="AC190" i="278"/>
  <c r="AC198" i="278"/>
  <c r="AC150" i="278"/>
  <c r="AC166" i="278"/>
  <c r="AC174" i="278"/>
  <c r="AC112" i="278"/>
  <c r="AC158" i="278"/>
  <c r="AC121" i="278"/>
  <c r="AC130" i="278"/>
  <c r="M21" i="278"/>
  <c r="M22" i="278" s="1"/>
  <c r="P145" i="273"/>
  <c r="P147" i="273" s="1"/>
  <c r="P148" i="273" s="1"/>
  <c r="P4" i="320" s="1"/>
  <c r="J99" i="278"/>
  <c r="F879" i="321" s="1"/>
  <c r="J73" i="278"/>
  <c r="F855" i="321" s="1"/>
  <c r="M140" i="278"/>
  <c r="M266" i="278"/>
  <c r="M270" i="278"/>
  <c r="K61" i="278"/>
  <c r="K62" i="278" s="1"/>
  <c r="K65" i="278" s="1"/>
  <c r="K64" i="278"/>
  <c r="J107" i="278"/>
  <c r="F887" i="321" s="1"/>
  <c r="J58" i="278"/>
  <c r="F840" i="321" s="1"/>
  <c r="M139" i="278"/>
  <c r="M265" i="278"/>
  <c r="N274" i="278"/>
  <c r="N280" i="278" s="1"/>
  <c r="J51" i="278"/>
  <c r="F833" i="321" s="1"/>
  <c r="J81" i="278"/>
  <c r="F863" i="321" s="1"/>
  <c r="M264" i="278"/>
  <c r="M268" i="278"/>
  <c r="N173" i="273"/>
  <c r="N176" i="273" s="1"/>
  <c r="Q27" i="324"/>
  <c r="Q28" i="324" s="1"/>
  <c r="Q37" i="324"/>
  <c r="Q38" i="324" s="1"/>
  <c r="Q153" i="273"/>
  <c r="Q32" i="324"/>
  <c r="Q33" i="324" s="1"/>
  <c r="Q53" i="273"/>
  <c r="R54" i="273" s="1"/>
  <c r="O172" i="273"/>
  <c r="O183" i="273"/>
  <c r="O177" i="273"/>
  <c r="L3" i="288"/>
  <c r="L3" i="323"/>
  <c r="L3" i="275"/>
  <c r="L3" i="324"/>
  <c r="L3" i="289"/>
  <c r="L3" i="325"/>
  <c r="L3" i="315"/>
  <c r="L3" i="282"/>
  <c r="L3" i="327"/>
  <c r="L3" i="278"/>
  <c r="L3" i="285"/>
  <c r="L3" i="320"/>
  <c r="L3" i="286"/>
  <c r="L3" i="265"/>
  <c r="L3" i="273"/>
  <c r="M55" i="324"/>
  <c r="M34" i="265" s="1"/>
  <c r="M57" i="324"/>
  <c r="M11" i="325"/>
  <c r="M28" i="285"/>
  <c r="P88" i="273"/>
  <c r="Q155" i="273"/>
  <c r="Q86" i="273"/>
  <c r="Q122" i="273"/>
  <c r="T38" i="273"/>
  <c r="S194" i="273"/>
  <c r="S41" i="273"/>
  <c r="S43" i="273" s="1"/>
  <c r="S79" i="288" s="1"/>
  <c r="N157" i="273"/>
  <c r="M164" i="273"/>
  <c r="M165" i="273" s="1"/>
  <c r="Q182" i="273"/>
  <c r="Q144" i="273"/>
  <c r="Q91" i="273"/>
  <c r="R92" i="273" s="1"/>
  <c r="R156" i="273" s="1"/>
  <c r="Q87" i="273"/>
  <c r="Q11" i="286"/>
  <c r="P53" i="273"/>
  <c r="Q54" i="273" s="1"/>
  <c r="P37" i="324"/>
  <c r="P38" i="324" s="1"/>
  <c r="P153" i="273"/>
  <c r="P27" i="324"/>
  <c r="P28" i="324" s="1"/>
  <c r="P32" i="324"/>
  <c r="P33" i="324" s="1"/>
  <c r="P24" i="327"/>
  <c r="P53" i="324"/>
  <c r="J34" i="265"/>
  <c r="F342" i="321" s="1"/>
  <c r="R2" i="275"/>
  <c r="R2" i="278"/>
  <c r="R82" i="273"/>
  <c r="R83" i="273" s="1"/>
  <c r="R195" i="273"/>
  <c r="R196" i="273" s="1"/>
  <c r="R138" i="273"/>
  <c r="R139" i="273" s="1"/>
  <c r="R2" i="323"/>
  <c r="R119" i="273"/>
  <c r="R120" i="273" s="1"/>
  <c r="R123" i="273" s="1"/>
  <c r="R62" i="273"/>
  <c r="R63" i="273" s="1"/>
  <c r="R45" i="325" s="1"/>
  <c r="R49" i="273"/>
  <c r="R50" i="273" s="1"/>
  <c r="R100" i="325" s="1"/>
  <c r="R101" i="325" s="1"/>
  <c r="R128" i="325" s="1"/>
  <c r="R2" i="285"/>
  <c r="R2" i="265"/>
  <c r="R2" i="324"/>
  <c r="R2" i="325"/>
  <c r="R129" i="273"/>
  <c r="R130" i="273" s="1"/>
  <c r="R2" i="282"/>
  <c r="R2" i="286"/>
  <c r="R2" i="320"/>
  <c r="R2" i="327"/>
  <c r="R2" i="289"/>
  <c r="R2" i="288"/>
  <c r="R2" i="273"/>
  <c r="R2" i="315"/>
  <c r="Q63" i="273"/>
  <c r="Q45" i="325" s="1"/>
  <c r="P20" i="275"/>
  <c r="Q17" i="275" s="1"/>
  <c r="N20" i="327"/>
  <c r="N49" i="324"/>
  <c r="N54" i="324" s="1"/>
  <c r="AF5" i="325"/>
  <c r="AF5" i="327"/>
  <c r="AF5" i="324"/>
  <c r="AF5" i="323"/>
  <c r="AD32" i="273"/>
  <c r="AE26" i="273"/>
  <c r="AE27" i="273" s="1"/>
  <c r="AE31" i="273" s="1"/>
  <c r="AE30" i="273"/>
  <c r="AC42" i="273"/>
  <c r="AC37" i="273"/>
  <c r="AF5" i="320"/>
  <c r="AF23" i="273"/>
  <c r="AF24" i="273" s="1"/>
  <c r="AF5" i="315"/>
  <c r="AF5" i="288"/>
  <c r="AF5" i="282"/>
  <c r="AF5" i="275"/>
  <c r="AF5" i="286"/>
  <c r="AF5" i="265"/>
  <c r="AF5" i="285"/>
  <c r="AF5" i="289"/>
  <c r="AF5" i="278"/>
  <c r="AF13" i="273"/>
  <c r="AF14" i="273" s="1"/>
  <c r="AG10" i="273"/>
  <c r="AF5" i="273"/>
  <c r="AE152" i="273"/>
  <c r="AE143" i="273"/>
  <c r="O109" i="273" l="1"/>
  <c r="N110" i="273" s="1"/>
  <c r="O51" i="288"/>
  <c r="O52" i="288" s="1"/>
  <c r="O56" i="288" s="1"/>
  <c r="Q46" i="325"/>
  <c r="Q55" i="288"/>
  <c r="N56" i="288"/>
  <c r="N43" i="288"/>
  <c r="N39" i="288"/>
  <c r="O84" i="325"/>
  <c r="O35" i="288"/>
  <c r="O37" i="288" s="1"/>
  <c r="O42" i="288"/>
  <c r="O51" i="325"/>
  <c r="P106" i="273"/>
  <c r="AF36" i="273"/>
  <c r="AF138" i="325"/>
  <c r="AF13" i="288"/>
  <c r="S101" i="273"/>
  <c r="S102" i="273" s="1"/>
  <c r="S105" i="273" s="1"/>
  <c r="S26" i="288"/>
  <c r="R42" i="325"/>
  <c r="R43" i="325" s="1"/>
  <c r="R85" i="325"/>
  <c r="L54" i="325"/>
  <c r="M47" i="325"/>
  <c r="R208" i="278"/>
  <c r="R216" i="278"/>
  <c r="R71" i="278"/>
  <c r="R160" i="278"/>
  <c r="R97" i="278"/>
  <c r="R56" i="278"/>
  <c r="R240" i="278"/>
  <c r="R123" i="278"/>
  <c r="R192" i="278"/>
  <c r="R152" i="278"/>
  <c r="R132" i="278"/>
  <c r="R184" i="278"/>
  <c r="R224" i="278"/>
  <c r="R232" i="278"/>
  <c r="E60" i="322"/>
  <c r="R105" i="278"/>
  <c r="R200" i="278"/>
  <c r="S13" i="289"/>
  <c r="S14" i="289" s="1"/>
  <c r="S224" i="278" s="1"/>
  <c r="R79" i="278"/>
  <c r="R49" i="278"/>
  <c r="R114" i="278"/>
  <c r="R168" i="278"/>
  <c r="R176" i="278"/>
  <c r="R248" i="278"/>
  <c r="O189" i="273"/>
  <c r="P68" i="273"/>
  <c r="P110" i="325" s="1"/>
  <c r="K141" i="278"/>
  <c r="K279" i="278" s="1"/>
  <c r="K281" i="278" s="1"/>
  <c r="P124" i="273"/>
  <c r="P21" i="285" s="1"/>
  <c r="O22" i="324"/>
  <c r="O23" i="324" s="1"/>
  <c r="O49" i="324" s="1"/>
  <c r="O54" i="324" s="1"/>
  <c r="O314" i="278"/>
  <c r="O19" i="278"/>
  <c r="O122" i="325"/>
  <c r="Q34" i="278"/>
  <c r="L80" i="278"/>
  <c r="L81" i="278" s="1"/>
  <c r="L87" i="278" s="1"/>
  <c r="N22" i="278"/>
  <c r="N39" i="278" s="1"/>
  <c r="N41" i="278" s="1"/>
  <c r="R28" i="278"/>
  <c r="R29" i="278" s="1"/>
  <c r="R40" i="278" s="1"/>
  <c r="R123" i="325"/>
  <c r="R111" i="325"/>
  <c r="L98" i="278"/>
  <c r="L99" i="278" s="1"/>
  <c r="L136" i="278" s="1"/>
  <c r="L141" i="278" s="1"/>
  <c r="R25" i="327"/>
  <c r="O190" i="273"/>
  <c r="O21" i="278" s="1"/>
  <c r="L50" i="278"/>
  <c r="L51" i="278" s="1"/>
  <c r="L84" i="278" s="1"/>
  <c r="AD298" i="278"/>
  <c r="AD289" i="278"/>
  <c r="O178" i="273"/>
  <c r="P4" i="278"/>
  <c r="P4" i="323"/>
  <c r="Q145" i="273"/>
  <c r="Q147" i="273" s="1"/>
  <c r="Q148" i="273" s="1"/>
  <c r="Q4" i="315" s="1"/>
  <c r="P4" i="286"/>
  <c r="P4" i="282"/>
  <c r="P4" i="324"/>
  <c r="P4" i="327"/>
  <c r="P4" i="273"/>
  <c r="P4" i="289"/>
  <c r="P4" i="285"/>
  <c r="K66" i="278"/>
  <c r="K85" i="278" s="1"/>
  <c r="K88" i="278" s="1"/>
  <c r="P4" i="275"/>
  <c r="O184" i="273"/>
  <c r="P4" i="265"/>
  <c r="P4" i="288"/>
  <c r="P4" i="315"/>
  <c r="P4" i="325"/>
  <c r="AD42" i="273"/>
  <c r="AD254" i="278"/>
  <c r="AD230" i="278"/>
  <c r="AD238" i="278"/>
  <c r="AD246" i="278"/>
  <c r="AD214" i="278"/>
  <c r="AD222" i="278"/>
  <c r="AD198" i="278"/>
  <c r="AD206" i="278"/>
  <c r="AD182" i="278"/>
  <c r="AD190" i="278"/>
  <c r="AD174" i="278"/>
  <c r="AD158" i="278"/>
  <c r="AD166" i="278"/>
  <c r="AD130" i="278"/>
  <c r="AD150" i="278"/>
  <c r="AD112" i="278"/>
  <c r="AD121" i="278"/>
  <c r="P255" i="278"/>
  <c r="P257" i="278" s="1"/>
  <c r="P247" i="278"/>
  <c r="P249" i="278" s="1"/>
  <c r="P231" i="278"/>
  <c r="P233" i="278" s="1"/>
  <c r="P239" i="278"/>
  <c r="P241" i="278" s="1"/>
  <c r="P215" i="278"/>
  <c r="P217" i="278" s="1"/>
  <c r="P223" i="278"/>
  <c r="P225" i="278" s="1"/>
  <c r="P199" i="278"/>
  <c r="P201" i="278" s="1"/>
  <c r="P207" i="278"/>
  <c r="P209" i="278" s="1"/>
  <c r="P267" i="278" s="1"/>
  <c r="P183" i="278"/>
  <c r="P185" i="278" s="1"/>
  <c r="P191" i="278"/>
  <c r="P193" i="278" s="1"/>
  <c r="P175" i="278"/>
  <c r="P177" i="278" s="1"/>
  <c r="P159" i="278"/>
  <c r="P161" i="278" s="1"/>
  <c r="P167" i="278"/>
  <c r="P169" i="278" s="1"/>
  <c r="P262" i="278" s="1"/>
  <c r="P131" i="278"/>
  <c r="P133" i="278" s="1"/>
  <c r="P151" i="278"/>
  <c r="P153" i="278" s="1"/>
  <c r="P113" i="278"/>
  <c r="P115" i="278" s="1"/>
  <c r="P122" i="278"/>
  <c r="P124" i="278" s="1"/>
  <c r="P20" i="278"/>
  <c r="M274" i="278"/>
  <c r="L61" i="278"/>
  <c r="L62" i="278" s="1"/>
  <c r="L65" i="278" s="1"/>
  <c r="L64" i="278"/>
  <c r="O267" i="278"/>
  <c r="E194" i="322"/>
  <c r="J87" i="278"/>
  <c r="F868" i="321" s="1"/>
  <c r="E188" i="322"/>
  <c r="J64" i="278"/>
  <c r="F845" i="321" s="1"/>
  <c r="J61" i="278"/>
  <c r="F842" i="321" s="1"/>
  <c r="E201" i="322"/>
  <c r="J137" i="278"/>
  <c r="F916" i="321" s="1"/>
  <c r="E199" i="322"/>
  <c r="J136" i="278"/>
  <c r="F915" i="321" s="1"/>
  <c r="M33" i="278"/>
  <c r="M35" i="278" s="1"/>
  <c r="M39" i="278"/>
  <c r="M41" i="278" s="1"/>
  <c r="O262" i="278"/>
  <c r="E192" i="322"/>
  <c r="J86" i="278"/>
  <c r="F867" i="321" s="1"/>
  <c r="E186" i="322"/>
  <c r="J84" i="278"/>
  <c r="F865" i="321" s="1"/>
  <c r="O173" i="273"/>
  <c r="O176" i="273" s="1"/>
  <c r="R182" i="273"/>
  <c r="R144" i="273"/>
  <c r="M3" i="288"/>
  <c r="M3" i="320"/>
  <c r="M3" i="324"/>
  <c r="M3" i="282"/>
  <c r="M3" i="265"/>
  <c r="M3" i="323"/>
  <c r="M3" i="278"/>
  <c r="M3" i="273"/>
  <c r="M3" i="286"/>
  <c r="M3" i="315"/>
  <c r="M3" i="327"/>
  <c r="M3" i="325"/>
  <c r="M3" i="285"/>
  <c r="M3" i="275"/>
  <c r="M3" i="289"/>
  <c r="N11" i="325"/>
  <c r="N55" i="324"/>
  <c r="N34" i="265" s="1"/>
  <c r="N28" i="285"/>
  <c r="N57" i="324"/>
  <c r="Q15" i="275"/>
  <c r="Q20" i="275" s="1"/>
  <c r="R17" i="275" s="1"/>
  <c r="Q71" i="273"/>
  <c r="R72" i="273" s="1"/>
  <c r="R104" i="273" s="1"/>
  <c r="Q67" i="273"/>
  <c r="Q42" i="324"/>
  <c r="Q43" i="324" s="1"/>
  <c r="O157" i="273"/>
  <c r="N164" i="273"/>
  <c r="N165" i="273" s="1"/>
  <c r="R67" i="273"/>
  <c r="R15" i="275"/>
  <c r="R71" i="273"/>
  <c r="S72" i="273" s="1"/>
  <c r="S104" i="273" s="1"/>
  <c r="R42" i="324"/>
  <c r="R43" i="324" s="1"/>
  <c r="R27" i="324"/>
  <c r="R28" i="324" s="1"/>
  <c r="R153" i="273"/>
  <c r="R53" i="273"/>
  <c r="S54" i="273" s="1"/>
  <c r="R32" i="324"/>
  <c r="R33" i="324" s="1"/>
  <c r="R37" i="324"/>
  <c r="R38" i="324" s="1"/>
  <c r="P21" i="327"/>
  <c r="P50" i="324"/>
  <c r="U38" i="273"/>
  <c r="T41" i="273"/>
  <c r="T43" i="273" s="1"/>
  <c r="T79" i="288" s="1"/>
  <c r="T194" i="273"/>
  <c r="Q51" i="324"/>
  <c r="Q22" i="327"/>
  <c r="R87" i="273"/>
  <c r="R91" i="273"/>
  <c r="S92" i="273" s="1"/>
  <c r="S156" i="273" s="1"/>
  <c r="R11" i="286"/>
  <c r="P23" i="327"/>
  <c r="P52" i="324"/>
  <c r="S2" i="320"/>
  <c r="S82" i="273"/>
  <c r="S83" i="273" s="1"/>
  <c r="S2" i="265"/>
  <c r="S119" i="273"/>
  <c r="S120" i="273" s="1"/>
  <c r="S123" i="273" s="1"/>
  <c r="S2" i="327"/>
  <c r="S2" i="282"/>
  <c r="S2" i="315"/>
  <c r="S2" i="278"/>
  <c r="S2" i="288"/>
  <c r="S49" i="273"/>
  <c r="S50" i="273" s="1"/>
  <c r="S100" i="325" s="1"/>
  <c r="S101" i="325" s="1"/>
  <c r="S128" i="325" s="1"/>
  <c r="S138" i="273"/>
  <c r="S139" i="273" s="1"/>
  <c r="S2" i="275"/>
  <c r="S2" i="324"/>
  <c r="S195" i="273"/>
  <c r="S196" i="273" s="1"/>
  <c r="S62" i="273"/>
  <c r="S63" i="273" s="1"/>
  <c r="S45" i="325" s="1"/>
  <c r="S2" i="285"/>
  <c r="S129" i="273"/>
  <c r="S130" i="273" s="1"/>
  <c r="S2" i="273"/>
  <c r="S2" i="323"/>
  <c r="S2" i="286"/>
  <c r="S2" i="325"/>
  <c r="S2" i="289"/>
  <c r="Q52" i="324"/>
  <c r="Q23" i="327"/>
  <c r="P22" i="327"/>
  <c r="P51" i="324"/>
  <c r="Q66" i="273"/>
  <c r="Q154" i="273"/>
  <c r="P177" i="273"/>
  <c r="Q88" i="273"/>
  <c r="P183" i="273"/>
  <c r="P172" i="273"/>
  <c r="R154" i="273"/>
  <c r="R66" i="273"/>
  <c r="Q50" i="324"/>
  <c r="Q21" i="327"/>
  <c r="AG5" i="325"/>
  <c r="AG5" i="327"/>
  <c r="AG5" i="324"/>
  <c r="AG5" i="323"/>
  <c r="AD37" i="273"/>
  <c r="AE32" i="273"/>
  <c r="AF26" i="273"/>
  <c r="AF27" i="273" s="1"/>
  <c r="AF31" i="273" s="1"/>
  <c r="AF30" i="273"/>
  <c r="AG5" i="320"/>
  <c r="AG23" i="273"/>
  <c r="AG24" i="273" s="1"/>
  <c r="AG5" i="315"/>
  <c r="AF152" i="273"/>
  <c r="AF143" i="273"/>
  <c r="AG5" i="275"/>
  <c r="AG5" i="286"/>
  <c r="AG5" i="265"/>
  <c r="AG5" i="288"/>
  <c r="AG5" i="282"/>
  <c r="AG5" i="278"/>
  <c r="AG5" i="285"/>
  <c r="AG5" i="289"/>
  <c r="AG13" i="273"/>
  <c r="AG14" i="273" s="1"/>
  <c r="AH10" i="273"/>
  <c r="AG5" i="273"/>
  <c r="P109" i="273" l="1"/>
  <c r="O110" i="273" s="1"/>
  <c r="O61" i="288" s="1"/>
  <c r="O63" i="288" s="1"/>
  <c r="O65" i="288" s="1"/>
  <c r="P51" i="288"/>
  <c r="P52" i="288" s="1"/>
  <c r="N61" i="288"/>
  <c r="N63" i="288" s="1"/>
  <c r="R46" i="325"/>
  <c r="R55" i="288"/>
  <c r="P84" i="325"/>
  <c r="P42" i="288"/>
  <c r="P35" i="288"/>
  <c r="P37" i="288" s="1"/>
  <c r="O43" i="288"/>
  <c r="O39" i="288"/>
  <c r="Q106" i="273"/>
  <c r="P51" i="325"/>
  <c r="AG36" i="273"/>
  <c r="AG13" i="288"/>
  <c r="AG138" i="325"/>
  <c r="T101" i="273"/>
  <c r="T102" i="273" s="1"/>
  <c r="T105" i="273" s="1"/>
  <c r="T26" i="288"/>
  <c r="S42" i="325"/>
  <c r="S43" i="325" s="1"/>
  <c r="S85" i="325"/>
  <c r="M54" i="325"/>
  <c r="N47" i="325"/>
  <c r="S49" i="278"/>
  <c r="Q124" i="273"/>
  <c r="S160" i="278"/>
  <c r="S152" i="278"/>
  <c r="S56" i="278"/>
  <c r="S208" i="278"/>
  <c r="S132" i="278"/>
  <c r="S240" i="278"/>
  <c r="Q68" i="273"/>
  <c r="Q122" i="325" s="1"/>
  <c r="P189" i="273"/>
  <c r="P190" i="273" s="1"/>
  <c r="P21" i="278" s="1"/>
  <c r="S248" i="278"/>
  <c r="S216" i="278"/>
  <c r="S105" i="278"/>
  <c r="S176" i="278"/>
  <c r="S256" i="278"/>
  <c r="T13" i="289"/>
  <c r="T14" i="289" s="1"/>
  <c r="T248" i="278" s="1"/>
  <c r="S79" i="278"/>
  <c r="S71" i="278"/>
  <c r="S168" i="278"/>
  <c r="S200" i="278"/>
  <c r="S232" i="278"/>
  <c r="S97" i="278"/>
  <c r="S114" i="278"/>
  <c r="S123" i="278"/>
  <c r="S184" i="278"/>
  <c r="S192" i="278"/>
  <c r="P22" i="324"/>
  <c r="P23" i="324" s="1"/>
  <c r="P49" i="324" s="1"/>
  <c r="P54" i="324" s="1"/>
  <c r="P178" i="273"/>
  <c r="P122" i="325"/>
  <c r="P314" i="278"/>
  <c r="P19" i="278"/>
  <c r="O20" i="327"/>
  <c r="N33" i="278"/>
  <c r="N35" i="278" s="1"/>
  <c r="N72" i="278" s="1"/>
  <c r="N73" i="278" s="1"/>
  <c r="N86" i="278" s="1"/>
  <c r="O22" i="278"/>
  <c r="O39" i="278" s="1"/>
  <c r="O41" i="278" s="1"/>
  <c r="O80" i="278" s="1"/>
  <c r="O81" i="278" s="1"/>
  <c r="O87" i="278" s="1"/>
  <c r="O274" i="278"/>
  <c r="O280" i="278" s="1"/>
  <c r="R34" i="278"/>
  <c r="S28" i="278"/>
  <c r="S29" i="278" s="1"/>
  <c r="S40" i="278" s="1"/>
  <c r="S123" i="325"/>
  <c r="S111" i="325"/>
  <c r="S25" i="327"/>
  <c r="Q4" i="286"/>
  <c r="Q4" i="282"/>
  <c r="Q4" i="285"/>
  <c r="Q4" i="273"/>
  <c r="K282" i="278"/>
  <c r="K10" i="265" s="1"/>
  <c r="K299" i="278"/>
  <c r="K300" i="278" s="1"/>
  <c r="Q4" i="327"/>
  <c r="AE298" i="278"/>
  <c r="AE289" i="278"/>
  <c r="K290" i="278"/>
  <c r="K291" i="278" s="1"/>
  <c r="Q4" i="320"/>
  <c r="Q4" i="324"/>
  <c r="Q4" i="275"/>
  <c r="Q4" i="325"/>
  <c r="Q4" i="323"/>
  <c r="Q4" i="288"/>
  <c r="Q4" i="265"/>
  <c r="P184" i="273"/>
  <c r="Q4" i="278"/>
  <c r="Q4" i="289"/>
  <c r="R145" i="273"/>
  <c r="R147" i="273" s="1"/>
  <c r="R148" i="273" s="1"/>
  <c r="R4" i="289" s="1"/>
  <c r="K9" i="265"/>
  <c r="L279" i="278"/>
  <c r="L281" i="278" s="1"/>
  <c r="P173" i="273"/>
  <c r="P176" i="273" s="1"/>
  <c r="AE42" i="273"/>
  <c r="AE254" i="278"/>
  <c r="AE222" i="278"/>
  <c r="AE238" i="278"/>
  <c r="AE246" i="278"/>
  <c r="AE214" i="278"/>
  <c r="AE190" i="278"/>
  <c r="AE230" i="278"/>
  <c r="AE198" i="278"/>
  <c r="AE206" i="278"/>
  <c r="AE182" i="278"/>
  <c r="AE166" i="278"/>
  <c r="AE174" i="278"/>
  <c r="AE150" i="278"/>
  <c r="AE158" i="278"/>
  <c r="AE121" i="278"/>
  <c r="AE130" i="278"/>
  <c r="AE112" i="278"/>
  <c r="Q247" i="278"/>
  <c r="Q249" i="278" s="1"/>
  <c r="Q272" i="278" s="1"/>
  <c r="Q255" i="278"/>
  <c r="Q257" i="278" s="1"/>
  <c r="Q273" i="278" s="1"/>
  <c r="Q223" i="278"/>
  <c r="Q225" i="278" s="1"/>
  <c r="Q269" i="278" s="1"/>
  <c r="Q231" i="278"/>
  <c r="Q233" i="278" s="1"/>
  <c r="Q270" i="278" s="1"/>
  <c r="Q239" i="278"/>
  <c r="Q241" i="278" s="1"/>
  <c r="Q271" i="278" s="1"/>
  <c r="Q215" i="278"/>
  <c r="Q217" i="278" s="1"/>
  <c r="Q268" i="278" s="1"/>
  <c r="Q191" i="278"/>
  <c r="Q193" i="278" s="1"/>
  <c r="Q265" i="278" s="1"/>
  <c r="Q199" i="278"/>
  <c r="Q201" i="278" s="1"/>
  <c r="Q266" i="278" s="1"/>
  <c r="Q207" i="278"/>
  <c r="Q209" i="278" s="1"/>
  <c r="Q267" i="278" s="1"/>
  <c r="Q183" i="278"/>
  <c r="Q185" i="278" s="1"/>
  <c r="Q264" i="278" s="1"/>
  <c r="Q167" i="278"/>
  <c r="Q169" i="278" s="1"/>
  <c r="Q175" i="278"/>
  <c r="Q177" i="278" s="1"/>
  <c r="Q263" i="278" s="1"/>
  <c r="Q151" i="278"/>
  <c r="Q153" i="278" s="1"/>
  <c r="Q260" i="278" s="1"/>
  <c r="Q159" i="278"/>
  <c r="Q161" i="278" s="1"/>
  <c r="Q261" i="278" s="1"/>
  <c r="Q122" i="278"/>
  <c r="Q124" i="278" s="1"/>
  <c r="Q139" i="278" s="1"/>
  <c r="Q131" i="278"/>
  <c r="Q133" i="278" s="1"/>
  <c r="Q140" i="278" s="1"/>
  <c r="Q113" i="278"/>
  <c r="Q115" i="278" s="1"/>
  <c r="Q138" i="278" s="1"/>
  <c r="Q20" i="278"/>
  <c r="N80" i="278"/>
  <c r="N81" i="278" s="1"/>
  <c r="N87" i="278" s="1"/>
  <c r="N106" i="278"/>
  <c r="N107" i="278" s="1"/>
  <c r="N137" i="278" s="1"/>
  <c r="N98" i="278"/>
  <c r="N99" i="278" s="1"/>
  <c r="N136" i="278" s="1"/>
  <c r="N50" i="278"/>
  <c r="N51" i="278" s="1"/>
  <c r="N84" i="278" s="1"/>
  <c r="M72" i="278"/>
  <c r="M73" i="278" s="1"/>
  <c r="M57" i="278"/>
  <c r="M58" i="278" s="1"/>
  <c r="J141" i="278"/>
  <c r="F921" i="321" s="1"/>
  <c r="L66" i="278"/>
  <c r="L85" i="278" s="1"/>
  <c r="L88" i="278" s="1"/>
  <c r="P139" i="278"/>
  <c r="P264" i="278"/>
  <c r="P268" i="278"/>
  <c r="P273" i="278"/>
  <c r="P138" i="278"/>
  <c r="P261" i="278"/>
  <c r="P271" i="278"/>
  <c r="T216" i="278"/>
  <c r="M280" i="278"/>
  <c r="P260" i="278"/>
  <c r="P263" i="278"/>
  <c r="P266" i="278"/>
  <c r="P270" i="278"/>
  <c r="M106" i="278"/>
  <c r="M107" i="278" s="1"/>
  <c r="M80" i="278"/>
  <c r="M81" i="278" s="1"/>
  <c r="M98" i="278"/>
  <c r="M99" i="278" s="1"/>
  <c r="M50" i="278"/>
  <c r="M51" i="278" s="1"/>
  <c r="J62" i="278"/>
  <c r="F844" i="321" s="1"/>
  <c r="P140" i="278"/>
  <c r="P265" i="278"/>
  <c r="P269" i="278"/>
  <c r="P272" i="278"/>
  <c r="Q183" i="273"/>
  <c r="Q172" i="273"/>
  <c r="Q177" i="273"/>
  <c r="S15" i="275"/>
  <c r="S71" i="273"/>
  <c r="T72" i="273" s="1"/>
  <c r="T104" i="273" s="1"/>
  <c r="S42" i="324"/>
  <c r="S43" i="324" s="1"/>
  <c r="S67" i="273"/>
  <c r="S144" i="273"/>
  <c r="S182" i="273"/>
  <c r="S66" i="273"/>
  <c r="S154" i="273"/>
  <c r="S122" i="273"/>
  <c r="S155" i="273"/>
  <c r="S86" i="273"/>
  <c r="N3" i="320"/>
  <c r="N3" i="265"/>
  <c r="N3" i="282"/>
  <c r="N3" i="275"/>
  <c r="N3" i="288"/>
  <c r="N3" i="273"/>
  <c r="N3" i="278"/>
  <c r="N3" i="289"/>
  <c r="N3" i="323"/>
  <c r="N3" i="327"/>
  <c r="N3" i="285"/>
  <c r="N3" i="286"/>
  <c r="N3" i="324"/>
  <c r="N3" i="325"/>
  <c r="N3" i="315"/>
  <c r="Q24" i="327"/>
  <c r="Q53" i="324"/>
  <c r="S27" i="324"/>
  <c r="S28" i="324" s="1"/>
  <c r="S53" i="273"/>
  <c r="T54" i="273" s="1"/>
  <c r="S37" i="324"/>
  <c r="S38" i="324" s="1"/>
  <c r="S32" i="324"/>
  <c r="S33" i="324" s="1"/>
  <c r="S153" i="273"/>
  <c r="R20" i="275"/>
  <c r="S17" i="275" s="1"/>
  <c r="P157" i="273"/>
  <c r="O164" i="273"/>
  <c r="O165" i="273" s="1"/>
  <c r="O57" i="324"/>
  <c r="O55" i="324"/>
  <c r="O34" i="265" s="1"/>
  <c r="O11" i="325"/>
  <c r="O28" i="285"/>
  <c r="V38" i="273"/>
  <c r="U41" i="273"/>
  <c r="U43" i="273" s="1"/>
  <c r="U79" i="288" s="1"/>
  <c r="U194" i="273"/>
  <c r="R22" i="327"/>
  <c r="R51" i="324"/>
  <c r="R53" i="324"/>
  <c r="R24" i="327"/>
  <c r="S11" i="286"/>
  <c r="S91" i="273"/>
  <c r="T92" i="273" s="1"/>
  <c r="T156" i="273" s="1"/>
  <c r="S87" i="273"/>
  <c r="T138" i="273"/>
  <c r="T139" i="273" s="1"/>
  <c r="T2" i="282"/>
  <c r="T49" i="273"/>
  <c r="T2" i="278"/>
  <c r="T2" i="327"/>
  <c r="T82" i="273"/>
  <c r="T83" i="273" s="1"/>
  <c r="T119" i="273"/>
  <c r="T120" i="273" s="1"/>
  <c r="T123" i="273" s="1"/>
  <c r="T2" i="289"/>
  <c r="T2" i="285"/>
  <c r="T2" i="286"/>
  <c r="T2" i="265"/>
  <c r="T2" i="273"/>
  <c r="T62" i="273"/>
  <c r="T2" i="288"/>
  <c r="T195" i="273"/>
  <c r="T196" i="273" s="1"/>
  <c r="T2" i="323"/>
  <c r="T2" i="325"/>
  <c r="T2" i="320"/>
  <c r="T129" i="273"/>
  <c r="T130" i="273" s="1"/>
  <c r="T2" i="324"/>
  <c r="T2" i="315"/>
  <c r="T2" i="275"/>
  <c r="R23" i="327"/>
  <c r="R52" i="324"/>
  <c r="R21" i="327"/>
  <c r="R50" i="324"/>
  <c r="Q21" i="285"/>
  <c r="R155" i="273"/>
  <c r="R122" i="273"/>
  <c r="R86" i="273"/>
  <c r="R88" i="273" s="1"/>
  <c r="AH5" i="327"/>
  <c r="AH5" i="325"/>
  <c r="AE37" i="273"/>
  <c r="AH5" i="324"/>
  <c r="AH5" i="323"/>
  <c r="AF32" i="273"/>
  <c r="AG26" i="273"/>
  <c r="AG27" i="273" s="1"/>
  <c r="AG31" i="273" s="1"/>
  <c r="AG30" i="273"/>
  <c r="AH5" i="320"/>
  <c r="AH23" i="273"/>
  <c r="AH24" i="273" s="1"/>
  <c r="AH5" i="315"/>
  <c r="AH5" i="275"/>
  <c r="AH5" i="286"/>
  <c r="AH5" i="265"/>
  <c r="AH5" i="288"/>
  <c r="AH5" i="282"/>
  <c r="AH5" i="285"/>
  <c r="AH5" i="289"/>
  <c r="AH5" i="278"/>
  <c r="AH13" i="273"/>
  <c r="AH14" i="273" s="1"/>
  <c r="AI10" i="273"/>
  <c r="AH5" i="273"/>
  <c r="AG152" i="273"/>
  <c r="AG143" i="273"/>
  <c r="R106" i="273" l="1"/>
  <c r="R35" i="288" s="1"/>
  <c r="R37" i="288" s="1"/>
  <c r="Q109" i="273"/>
  <c r="P110" i="273" s="1"/>
  <c r="Q51" i="288"/>
  <c r="Q52" i="288" s="1"/>
  <c r="Q56" i="288" s="1"/>
  <c r="P56" i="288"/>
  <c r="S46" i="325"/>
  <c r="S55" i="288"/>
  <c r="N65" i="288"/>
  <c r="Q51" i="325"/>
  <c r="P43" i="288"/>
  <c r="P39" i="288"/>
  <c r="Q84" i="325"/>
  <c r="Q42" i="288"/>
  <c r="Q35" i="288"/>
  <c r="Q37" i="288" s="1"/>
  <c r="AH36" i="273"/>
  <c r="AH13" i="288"/>
  <c r="AH138" i="325"/>
  <c r="U101" i="273"/>
  <c r="U102" i="273" s="1"/>
  <c r="U105" i="273" s="1"/>
  <c r="U26" i="288"/>
  <c r="R124" i="273"/>
  <c r="R21" i="285" s="1"/>
  <c r="T42" i="325"/>
  <c r="T43" i="325" s="1"/>
  <c r="T85" i="325"/>
  <c r="Q178" i="273"/>
  <c r="N54" i="325"/>
  <c r="O47" i="325"/>
  <c r="T56" i="278"/>
  <c r="S106" i="273"/>
  <c r="T123" i="278"/>
  <c r="T79" i="278"/>
  <c r="T176" i="278"/>
  <c r="T208" i="278"/>
  <c r="T97" i="278"/>
  <c r="T168" i="278"/>
  <c r="P20" i="327"/>
  <c r="T160" i="278"/>
  <c r="Q189" i="273"/>
  <c r="T105" i="278"/>
  <c r="T132" i="278"/>
  <c r="T114" i="278"/>
  <c r="Q22" i="324"/>
  <c r="Q23" i="324" s="1"/>
  <c r="Q20" i="327" s="1"/>
  <c r="R68" i="273"/>
  <c r="R314" i="278" s="1"/>
  <c r="T49" i="278"/>
  <c r="T71" i="278"/>
  <c r="T152" i="278"/>
  <c r="T184" i="278"/>
  <c r="Q314" i="278"/>
  <c r="Q110" i="325"/>
  <c r="Q19" i="278"/>
  <c r="T224" i="278"/>
  <c r="T192" i="278"/>
  <c r="T232" i="278"/>
  <c r="T256" i="278"/>
  <c r="T200" i="278"/>
  <c r="T240" i="278"/>
  <c r="U13" i="289"/>
  <c r="U14" i="289" s="1"/>
  <c r="U248" i="278" s="1"/>
  <c r="Q190" i="273"/>
  <c r="Q21" i="278" s="1"/>
  <c r="Q22" i="278" s="1"/>
  <c r="Q33" i="278" s="1"/>
  <c r="Q35" i="278" s="1"/>
  <c r="P22" i="278"/>
  <c r="P39" i="278" s="1"/>
  <c r="P41" i="278" s="1"/>
  <c r="P50" i="278" s="1"/>
  <c r="P51" i="278" s="1"/>
  <c r="P84" i="278" s="1"/>
  <c r="S34" i="278"/>
  <c r="N57" i="278"/>
  <c r="N58" i="278" s="1"/>
  <c r="N64" i="278" s="1"/>
  <c r="O98" i="278"/>
  <c r="O99" i="278" s="1"/>
  <c r="O136" i="278" s="1"/>
  <c r="O33" i="278"/>
  <c r="O35" i="278" s="1"/>
  <c r="O57" i="278" s="1"/>
  <c r="O58" i="278" s="1"/>
  <c r="O61" i="278" s="1"/>
  <c r="O62" i="278" s="1"/>
  <c r="O65" i="278" s="1"/>
  <c r="O50" i="278"/>
  <c r="O51" i="278" s="1"/>
  <c r="O84" i="278" s="1"/>
  <c r="O106" i="278"/>
  <c r="O107" i="278" s="1"/>
  <c r="O137" i="278" s="1"/>
  <c r="T28" i="278"/>
  <c r="T29" i="278" s="1"/>
  <c r="T40" i="278" s="1"/>
  <c r="T111" i="325"/>
  <c r="T123" i="325"/>
  <c r="K293" i="278"/>
  <c r="K67" i="265"/>
  <c r="K302" i="278"/>
  <c r="K73" i="265"/>
  <c r="Q184" i="273"/>
  <c r="L290" i="278"/>
  <c r="L291" i="278" s="1"/>
  <c r="K11" i="265"/>
  <c r="K29" i="265" s="1"/>
  <c r="L282" i="278"/>
  <c r="L10" i="265" s="1"/>
  <c r="L299" i="278"/>
  <c r="L300" i="278" s="1"/>
  <c r="AF298" i="278"/>
  <c r="AF289" i="278"/>
  <c r="R4" i="320"/>
  <c r="R4" i="286"/>
  <c r="R4" i="275"/>
  <c r="S145" i="273"/>
  <c r="S147" i="273" s="1"/>
  <c r="S148" i="273" s="1"/>
  <c r="S4" i="323" s="1"/>
  <c r="R4" i="325"/>
  <c r="R4" i="273"/>
  <c r="R4" i="265"/>
  <c r="R4" i="327"/>
  <c r="R4" i="324"/>
  <c r="R4" i="278"/>
  <c r="R4" i="285"/>
  <c r="R4" i="288"/>
  <c r="R4" i="315"/>
  <c r="R4" i="323"/>
  <c r="R4" i="282"/>
  <c r="L9" i="265"/>
  <c r="N141" i="278"/>
  <c r="Q173" i="273"/>
  <c r="Q176" i="273" s="1"/>
  <c r="E189" i="322"/>
  <c r="J65" i="278"/>
  <c r="F846" i="321" s="1"/>
  <c r="M87" i="278"/>
  <c r="E209" i="322"/>
  <c r="J279" i="278"/>
  <c r="F1054" i="321" s="1"/>
  <c r="AF42" i="273"/>
  <c r="AF254" i="278"/>
  <c r="AF246" i="278"/>
  <c r="AF230" i="278"/>
  <c r="AF238" i="278"/>
  <c r="AF182" i="278"/>
  <c r="AF214" i="278"/>
  <c r="AF190" i="278"/>
  <c r="AF222" i="278"/>
  <c r="AF198" i="278"/>
  <c r="AF206" i="278"/>
  <c r="AF158" i="278"/>
  <c r="AF174" i="278"/>
  <c r="AF150" i="278"/>
  <c r="AF112" i="278"/>
  <c r="AF121" i="278"/>
  <c r="AF130" i="278"/>
  <c r="AF166" i="278"/>
  <c r="M137" i="278"/>
  <c r="R255" i="278"/>
  <c r="R257" i="278" s="1"/>
  <c r="R215" i="278"/>
  <c r="R217" i="278" s="1"/>
  <c r="R247" i="278"/>
  <c r="R249" i="278" s="1"/>
  <c r="R231" i="278"/>
  <c r="R233" i="278" s="1"/>
  <c r="R239" i="278"/>
  <c r="R241" i="278" s="1"/>
  <c r="R183" i="278"/>
  <c r="R185" i="278" s="1"/>
  <c r="R191" i="278"/>
  <c r="R193" i="278" s="1"/>
  <c r="R199" i="278"/>
  <c r="R201" i="278" s="1"/>
  <c r="R223" i="278"/>
  <c r="R225" i="278" s="1"/>
  <c r="R269" i="278" s="1"/>
  <c r="R207" i="278"/>
  <c r="R209" i="278" s="1"/>
  <c r="R267" i="278" s="1"/>
  <c r="R159" i="278"/>
  <c r="R161" i="278" s="1"/>
  <c r="R167" i="278"/>
  <c r="R169" i="278" s="1"/>
  <c r="R262" i="278" s="1"/>
  <c r="R175" i="278"/>
  <c r="R177" i="278" s="1"/>
  <c r="R151" i="278"/>
  <c r="R153" i="278" s="1"/>
  <c r="R113" i="278"/>
  <c r="R115" i="278" s="1"/>
  <c r="R122" i="278"/>
  <c r="R124" i="278" s="1"/>
  <c r="R131" i="278"/>
  <c r="R133" i="278" s="1"/>
  <c r="R20" i="278"/>
  <c r="M84" i="278"/>
  <c r="M64" i="278"/>
  <c r="M61" i="278"/>
  <c r="M62" i="278" s="1"/>
  <c r="M65" i="278" s="1"/>
  <c r="M136" i="278"/>
  <c r="P274" i="278"/>
  <c r="M86" i="278"/>
  <c r="Q262" i="278"/>
  <c r="Q274" i="278" s="1"/>
  <c r="Q280" i="278" s="1"/>
  <c r="R172" i="273"/>
  <c r="R177" i="273"/>
  <c r="R178" i="273" s="1"/>
  <c r="R183" i="273"/>
  <c r="V194" i="273"/>
  <c r="W38" i="273"/>
  <c r="V41" i="273"/>
  <c r="V43" i="273" s="1"/>
  <c r="V79" i="288" s="1"/>
  <c r="S23" i="327"/>
  <c r="S52" i="324"/>
  <c r="T50" i="273"/>
  <c r="T100" i="325" s="1"/>
  <c r="T101" i="325" s="1"/>
  <c r="T128" i="325" s="1"/>
  <c r="T66" i="273"/>
  <c r="T154" i="273"/>
  <c r="T86" i="273"/>
  <c r="T155" i="273"/>
  <c r="T122" i="273"/>
  <c r="S88" i="273"/>
  <c r="T11" i="286"/>
  <c r="T91" i="273"/>
  <c r="U92" i="273" s="1"/>
  <c r="U156" i="273" s="1"/>
  <c r="T87" i="273"/>
  <c r="O3" i="327"/>
  <c r="O3" i="325"/>
  <c r="O3" i="288"/>
  <c r="O3" i="285"/>
  <c r="O3" i="278"/>
  <c r="O3" i="289"/>
  <c r="O3" i="273"/>
  <c r="O3" i="286"/>
  <c r="O3" i="275"/>
  <c r="O3" i="324"/>
  <c r="O3" i="265"/>
  <c r="O3" i="320"/>
  <c r="O3" i="315"/>
  <c r="O3" i="282"/>
  <c r="O3" i="323"/>
  <c r="S50" i="324"/>
  <c r="S21" i="327"/>
  <c r="S20" i="275"/>
  <c r="T17" i="275" s="1"/>
  <c r="T144" i="273"/>
  <c r="T182" i="273"/>
  <c r="S53" i="324"/>
  <c r="S24" i="327"/>
  <c r="T63" i="273"/>
  <c r="T45" i="325" s="1"/>
  <c r="U2" i="315"/>
  <c r="U2" i="278"/>
  <c r="U2" i="273"/>
  <c r="U2" i="327"/>
  <c r="U129" i="273"/>
  <c r="U130" i="273" s="1"/>
  <c r="U2" i="325"/>
  <c r="U49" i="273"/>
  <c r="U2" i="285"/>
  <c r="U2" i="282"/>
  <c r="U2" i="324"/>
  <c r="U2" i="286"/>
  <c r="U2" i="265"/>
  <c r="U2" i="323"/>
  <c r="U62" i="273"/>
  <c r="U63" i="273" s="1"/>
  <c r="U45" i="325" s="1"/>
  <c r="U195" i="273"/>
  <c r="U196" i="273" s="1"/>
  <c r="U2" i="288"/>
  <c r="U2" i="289"/>
  <c r="U82" i="273"/>
  <c r="U83" i="273" s="1"/>
  <c r="U119" i="273"/>
  <c r="U120" i="273" s="1"/>
  <c r="U123" i="273" s="1"/>
  <c r="U2" i="275"/>
  <c r="U2" i="320"/>
  <c r="U138" i="273"/>
  <c r="U139" i="273" s="1"/>
  <c r="P164" i="273"/>
  <c r="P165" i="273" s="1"/>
  <c r="Q157" i="273"/>
  <c r="S22" i="327"/>
  <c r="S51" i="324"/>
  <c r="P11" i="325"/>
  <c r="P55" i="324"/>
  <c r="P34" i="265" s="1"/>
  <c r="P28" i="285"/>
  <c r="P57" i="324"/>
  <c r="AF37" i="273"/>
  <c r="AG32" i="273"/>
  <c r="AI5" i="325"/>
  <c r="AI5" i="327"/>
  <c r="AI5" i="324"/>
  <c r="AI5" i="323"/>
  <c r="AH26" i="273"/>
  <c r="AH27" i="273" s="1"/>
  <c r="AH31" i="273" s="1"/>
  <c r="AH30" i="273"/>
  <c r="AI5" i="320"/>
  <c r="AI23" i="273"/>
  <c r="AI24" i="273" s="1"/>
  <c r="AI5" i="315"/>
  <c r="AI5" i="265"/>
  <c r="AI5" i="288"/>
  <c r="AI5" i="282"/>
  <c r="AI5" i="275"/>
  <c r="AI5" i="286"/>
  <c r="AI5" i="285"/>
  <c r="AI5" i="289"/>
  <c r="AI5" i="278"/>
  <c r="AI13" i="273"/>
  <c r="AI14" i="273" s="1"/>
  <c r="AJ10" i="273"/>
  <c r="AI5" i="273"/>
  <c r="AH152" i="273"/>
  <c r="AH143" i="273"/>
  <c r="R51" i="325" l="1"/>
  <c r="R42" i="288"/>
  <c r="R84" i="325"/>
  <c r="S109" i="273"/>
  <c r="R110" i="273" s="1"/>
  <c r="R61" i="288" s="1"/>
  <c r="R63" i="288" s="1"/>
  <c r="R65" i="288" s="1"/>
  <c r="S51" i="288"/>
  <c r="S52" i="288" s="1"/>
  <c r="S56" i="288" s="1"/>
  <c r="P61" i="288"/>
  <c r="P63" i="288" s="1"/>
  <c r="T46" i="325"/>
  <c r="T55" i="288"/>
  <c r="R109" i="273"/>
  <c r="Q110" i="273" s="1"/>
  <c r="Q61" i="288" s="1"/>
  <c r="Q63" i="288" s="1"/>
  <c r="Q65" i="288" s="1"/>
  <c r="R51" i="288"/>
  <c r="R52" i="288" s="1"/>
  <c r="R56" i="288" s="1"/>
  <c r="S84" i="325"/>
  <c r="S42" i="288"/>
  <c r="S35" i="288"/>
  <c r="S37" i="288" s="1"/>
  <c r="Q43" i="288"/>
  <c r="Q39" i="288"/>
  <c r="R43" i="288"/>
  <c r="R39" i="288"/>
  <c r="AI36" i="273"/>
  <c r="AI13" i="288"/>
  <c r="AI138" i="325"/>
  <c r="V101" i="273"/>
  <c r="V102" i="273" s="1"/>
  <c r="V105" i="273" s="1"/>
  <c r="V26" i="288"/>
  <c r="S124" i="273"/>
  <c r="T124" i="273" s="1"/>
  <c r="U42" i="325"/>
  <c r="U43" i="325" s="1"/>
  <c r="U85" i="325"/>
  <c r="Q49" i="324"/>
  <c r="Q54" i="324" s="1"/>
  <c r="Q57" i="324" s="1"/>
  <c r="U132" i="278"/>
  <c r="R22" i="324"/>
  <c r="R23" i="324" s="1"/>
  <c r="R20" i="327" s="1"/>
  <c r="R189" i="273"/>
  <c r="R190" i="273" s="1"/>
  <c r="R21" i="278" s="1"/>
  <c r="O54" i="325"/>
  <c r="P47" i="325"/>
  <c r="T106" i="273"/>
  <c r="S51" i="325"/>
  <c r="U97" i="278"/>
  <c r="R122" i="325"/>
  <c r="U176" i="278"/>
  <c r="U105" i="278"/>
  <c r="S68" i="273"/>
  <c r="S110" i="325" s="1"/>
  <c r="R19" i="278"/>
  <c r="U71" i="278"/>
  <c r="U160" i="278"/>
  <c r="R110" i="325"/>
  <c r="U49" i="278"/>
  <c r="U79" i="278"/>
  <c r="U208" i="278"/>
  <c r="U256" i="278"/>
  <c r="U56" i="278"/>
  <c r="U123" i="278"/>
  <c r="U168" i="278"/>
  <c r="U114" i="278"/>
  <c r="U152" i="278"/>
  <c r="U192" i="278"/>
  <c r="U224" i="278"/>
  <c r="U200" i="278"/>
  <c r="U184" i="278"/>
  <c r="U240" i="278"/>
  <c r="U216" i="278"/>
  <c r="U232" i="278"/>
  <c r="V13" i="289"/>
  <c r="V14" i="289" s="1"/>
  <c r="V248" i="278" s="1"/>
  <c r="P106" i="278"/>
  <c r="P107" i="278" s="1"/>
  <c r="P137" i="278" s="1"/>
  <c r="P33" i="278"/>
  <c r="P35" i="278" s="1"/>
  <c r="P57" i="278" s="1"/>
  <c r="P58" i="278" s="1"/>
  <c r="P61" i="278" s="1"/>
  <c r="P62" i="278" s="1"/>
  <c r="P65" i="278" s="1"/>
  <c r="P98" i="278"/>
  <c r="P99" i="278" s="1"/>
  <c r="P136" i="278" s="1"/>
  <c r="P80" i="278"/>
  <c r="P81" i="278" s="1"/>
  <c r="P87" i="278" s="1"/>
  <c r="N61" i="278"/>
  <c r="N62" i="278" s="1"/>
  <c r="N65" i="278" s="1"/>
  <c r="N66" i="278" s="1"/>
  <c r="N85" i="278" s="1"/>
  <c r="N88" i="278" s="1"/>
  <c r="O141" i="278"/>
  <c r="O279" i="278" s="1"/>
  <c r="O281" i="278" s="1"/>
  <c r="O64" i="278"/>
  <c r="O66" i="278" s="1"/>
  <c r="O85" i="278" s="1"/>
  <c r="T34" i="278"/>
  <c r="O72" i="278"/>
  <c r="O73" i="278" s="1"/>
  <c r="O86" i="278" s="1"/>
  <c r="U28" i="278"/>
  <c r="U29" i="278" s="1"/>
  <c r="U34" i="278" s="1"/>
  <c r="U111" i="325"/>
  <c r="U123" i="325"/>
  <c r="T25" i="327"/>
  <c r="R184" i="273"/>
  <c r="Q39" i="278"/>
  <c r="Q41" i="278" s="1"/>
  <c r="Q98" i="278" s="1"/>
  <c r="Q99" i="278" s="1"/>
  <c r="Q136" i="278" s="1"/>
  <c r="S4" i="324"/>
  <c r="R173" i="273"/>
  <c r="R176" i="273" s="1"/>
  <c r="S4" i="289"/>
  <c r="L302" i="278"/>
  <c r="L303" i="278" s="1"/>
  <c r="L307" i="278" s="1"/>
  <c r="L73" i="265"/>
  <c r="L293" i="278"/>
  <c r="L294" i="278" s="1"/>
  <c r="L306" i="278" s="1"/>
  <c r="L67" i="265"/>
  <c r="S4" i="275"/>
  <c r="S4" i="325"/>
  <c r="AG289" i="278"/>
  <c r="AG298" i="278"/>
  <c r="L11" i="265"/>
  <c r="L29" i="265" s="1"/>
  <c r="S4" i="286"/>
  <c r="S4" i="327"/>
  <c r="S4" i="315"/>
  <c r="S4" i="273"/>
  <c r="S4" i="288"/>
  <c r="S4" i="320"/>
  <c r="S4" i="285"/>
  <c r="S4" i="278"/>
  <c r="T145" i="273"/>
  <c r="T147" i="273" s="1"/>
  <c r="T148" i="273" s="1"/>
  <c r="T4" i="323" s="1"/>
  <c r="S4" i="282"/>
  <c r="S4" i="265"/>
  <c r="N279" i="278"/>
  <c r="N281" i="278" s="1"/>
  <c r="M141" i="278"/>
  <c r="M66" i="278"/>
  <c r="M85" i="278" s="1"/>
  <c r="M88" i="278" s="1"/>
  <c r="S255" i="278"/>
  <c r="S257" i="278" s="1"/>
  <c r="S273" i="278" s="1"/>
  <c r="S239" i="278"/>
  <c r="S241" i="278" s="1"/>
  <c r="S271" i="278" s="1"/>
  <c r="S247" i="278"/>
  <c r="S249" i="278" s="1"/>
  <c r="S272" i="278" s="1"/>
  <c r="S223" i="278"/>
  <c r="S225" i="278" s="1"/>
  <c r="S269" i="278" s="1"/>
  <c r="S231" i="278"/>
  <c r="S233" i="278" s="1"/>
  <c r="S270" i="278" s="1"/>
  <c r="S207" i="278"/>
  <c r="S209" i="278" s="1"/>
  <c r="S267" i="278" s="1"/>
  <c r="S175" i="278"/>
  <c r="S177" i="278" s="1"/>
  <c r="S263" i="278" s="1"/>
  <c r="S183" i="278"/>
  <c r="S185" i="278" s="1"/>
  <c r="S264" i="278" s="1"/>
  <c r="S191" i="278"/>
  <c r="S193" i="278" s="1"/>
  <c r="S265" i="278" s="1"/>
  <c r="S215" i="278"/>
  <c r="S217" i="278" s="1"/>
  <c r="S268" i="278" s="1"/>
  <c r="S199" i="278"/>
  <c r="S201" i="278" s="1"/>
  <c r="S266" i="278" s="1"/>
  <c r="S151" i="278"/>
  <c r="S153" i="278" s="1"/>
  <c r="S260" i="278" s="1"/>
  <c r="S167" i="278"/>
  <c r="S169" i="278" s="1"/>
  <c r="S262" i="278" s="1"/>
  <c r="S159" i="278"/>
  <c r="S161" i="278" s="1"/>
  <c r="S261" i="278" s="1"/>
  <c r="S113" i="278"/>
  <c r="S115" i="278" s="1"/>
  <c r="S138" i="278" s="1"/>
  <c r="S122" i="278"/>
  <c r="S124" i="278" s="1"/>
  <c r="S139" i="278" s="1"/>
  <c r="S131" i="278"/>
  <c r="S133" i="278" s="1"/>
  <c r="S140" i="278" s="1"/>
  <c r="S20" i="278"/>
  <c r="R260" i="278"/>
  <c r="R264" i="278"/>
  <c r="R268" i="278"/>
  <c r="R140" i="278"/>
  <c r="R263" i="278"/>
  <c r="R271" i="278"/>
  <c r="R273" i="278"/>
  <c r="Q72" i="278"/>
  <c r="Q73" i="278" s="1"/>
  <c r="Q86" i="278" s="1"/>
  <c r="Q57" i="278"/>
  <c r="Q58" i="278" s="1"/>
  <c r="AG37" i="273"/>
  <c r="AG238" i="278"/>
  <c r="AG246" i="278"/>
  <c r="AG222" i="278"/>
  <c r="AG254" i="278"/>
  <c r="AG230" i="278"/>
  <c r="AG206" i="278"/>
  <c r="AG182" i="278"/>
  <c r="AG214" i="278"/>
  <c r="AG190" i="278"/>
  <c r="AG198" i="278"/>
  <c r="AG150" i="278"/>
  <c r="AG166" i="278"/>
  <c r="AG174" i="278"/>
  <c r="AG112" i="278"/>
  <c r="AG121" i="278"/>
  <c r="AG158" i="278"/>
  <c r="AG130" i="278"/>
  <c r="P280" i="278"/>
  <c r="R139" i="278"/>
  <c r="R266" i="278"/>
  <c r="R270" i="278"/>
  <c r="J281" i="278"/>
  <c r="F1057" i="321" s="1"/>
  <c r="R138" i="278"/>
  <c r="R261" i="278"/>
  <c r="R265" i="278"/>
  <c r="R272" i="278"/>
  <c r="J66" i="278"/>
  <c r="F848" i="321" s="1"/>
  <c r="R49" i="324"/>
  <c r="R54" i="324" s="1"/>
  <c r="R11" i="325" s="1"/>
  <c r="AG42" i="273"/>
  <c r="U15" i="275"/>
  <c r="U67" i="273"/>
  <c r="U42" i="324"/>
  <c r="U43" i="324" s="1"/>
  <c r="U71" i="273"/>
  <c r="V72" i="273" s="1"/>
  <c r="V104" i="273" s="1"/>
  <c r="W194" i="273"/>
  <c r="W41" i="273"/>
  <c r="W43" i="273" s="1"/>
  <c r="W79" i="288" s="1"/>
  <c r="X38" i="273"/>
  <c r="Q164" i="273"/>
  <c r="Q165" i="273" s="1"/>
  <c r="R157" i="273"/>
  <c r="U144" i="273"/>
  <c r="U182" i="273"/>
  <c r="U11" i="286"/>
  <c r="U91" i="273"/>
  <c r="V92" i="273" s="1"/>
  <c r="V156" i="273" s="1"/>
  <c r="U87" i="273"/>
  <c r="T71" i="273"/>
  <c r="U72" i="273" s="1"/>
  <c r="U104" i="273" s="1"/>
  <c r="T15" i="275"/>
  <c r="T20" i="275" s="1"/>
  <c r="U17" i="275" s="1"/>
  <c r="T67" i="273"/>
  <c r="T42" i="324"/>
  <c r="T43" i="324" s="1"/>
  <c r="S183" i="273"/>
  <c r="S177" i="273"/>
  <c r="S178" i="273" s="1"/>
  <c r="T88" i="273"/>
  <c r="S172" i="273"/>
  <c r="U50" i="273"/>
  <c r="U100" i="325" s="1"/>
  <c r="U101" i="325" s="1"/>
  <c r="U128" i="325" s="1"/>
  <c r="P3" i="286"/>
  <c r="P3" i="273"/>
  <c r="P3" i="289"/>
  <c r="P3" i="285"/>
  <c r="P3" i="315"/>
  <c r="P3" i="327"/>
  <c r="P3" i="325"/>
  <c r="P3" i="323"/>
  <c r="P3" i="282"/>
  <c r="P3" i="288"/>
  <c r="P3" i="278"/>
  <c r="P3" i="324"/>
  <c r="P3" i="265"/>
  <c r="P3" i="275"/>
  <c r="P3" i="320"/>
  <c r="T153" i="273"/>
  <c r="T37" i="324"/>
  <c r="T38" i="324" s="1"/>
  <c r="T27" i="324"/>
  <c r="T28" i="324" s="1"/>
  <c r="T53" i="273"/>
  <c r="U54" i="273" s="1"/>
  <c r="T32" i="324"/>
  <c r="T33" i="324" s="1"/>
  <c r="V2" i="288"/>
  <c r="V195" i="273"/>
  <c r="V196" i="273" s="1"/>
  <c r="V2" i="278"/>
  <c r="V49" i="273"/>
  <c r="V50" i="273" s="1"/>
  <c r="V100" i="325" s="1"/>
  <c r="V101" i="325" s="1"/>
  <c r="V128" i="325" s="1"/>
  <c r="V129" i="273"/>
  <c r="V130" i="273" s="1"/>
  <c r="V2" i="285"/>
  <c r="V2" i="282"/>
  <c r="V138" i="273"/>
  <c r="V139" i="273" s="1"/>
  <c r="V2" i="286"/>
  <c r="V2" i="275"/>
  <c r="V2" i="323"/>
  <c r="V119" i="273"/>
  <c r="V120" i="273" s="1"/>
  <c r="V123" i="273" s="1"/>
  <c r="V62" i="273"/>
  <c r="V63" i="273" s="1"/>
  <c r="V45" i="325" s="1"/>
  <c r="V2" i="324"/>
  <c r="V2" i="265"/>
  <c r="V2" i="289"/>
  <c r="V2" i="327"/>
  <c r="V2" i="273"/>
  <c r="V82" i="273"/>
  <c r="V83" i="273" s="1"/>
  <c r="V2" i="315"/>
  <c r="V2" i="325"/>
  <c r="V2" i="320"/>
  <c r="AJ5" i="325"/>
  <c r="AJ5" i="327"/>
  <c r="AH32" i="273"/>
  <c r="AJ5" i="324"/>
  <c r="AJ5" i="323"/>
  <c r="AI26" i="273"/>
  <c r="AI27" i="273" s="1"/>
  <c r="AI31" i="273" s="1"/>
  <c r="AI30" i="273"/>
  <c r="AJ5" i="320"/>
  <c r="AJ23" i="273"/>
  <c r="AJ24" i="273" s="1"/>
  <c r="AJ5" i="315"/>
  <c r="AJ5" i="288"/>
  <c r="AJ5" i="282"/>
  <c r="AJ5" i="275"/>
  <c r="AJ5" i="286"/>
  <c r="AJ5" i="265"/>
  <c r="AJ5" i="285"/>
  <c r="AJ5" i="289"/>
  <c r="AJ5" i="278"/>
  <c r="AJ13" i="273"/>
  <c r="AJ14" i="273" s="1"/>
  <c r="AK10" i="273"/>
  <c r="AJ5" i="273"/>
  <c r="AI152" i="273"/>
  <c r="AI143" i="273"/>
  <c r="P65" i="288" l="1"/>
  <c r="T109" i="273"/>
  <c r="S110" i="273" s="1"/>
  <c r="S61" i="288" s="1"/>
  <c r="S63" i="288" s="1"/>
  <c r="S65" i="288" s="1"/>
  <c r="T51" i="288"/>
  <c r="T52" i="288" s="1"/>
  <c r="T56" i="288" s="1"/>
  <c r="U46" i="325"/>
  <c r="U55" i="288"/>
  <c r="S21" i="285"/>
  <c r="S43" i="288"/>
  <c r="S39" i="288"/>
  <c r="T84" i="325"/>
  <c r="T42" i="288"/>
  <c r="T35" i="288"/>
  <c r="T37" i="288" s="1"/>
  <c r="AJ36" i="273"/>
  <c r="AJ138" i="325"/>
  <c r="AJ13" i="288"/>
  <c r="W101" i="273"/>
  <c r="W102" i="273" s="1"/>
  <c r="W105" i="273" s="1"/>
  <c r="W26" i="288"/>
  <c r="Q28" i="285"/>
  <c r="Q11" i="325"/>
  <c r="Q55" i="324"/>
  <c r="Q34" i="265" s="1"/>
  <c r="V42" i="325"/>
  <c r="V43" i="325" s="1"/>
  <c r="V85" i="325"/>
  <c r="V114" i="278"/>
  <c r="V240" i="278"/>
  <c r="V56" i="278"/>
  <c r="S189" i="273"/>
  <c r="S190" i="273" s="1"/>
  <c r="S21" i="278" s="1"/>
  <c r="S19" i="278"/>
  <c r="S122" i="325"/>
  <c r="S22" i="324"/>
  <c r="S23" i="324" s="1"/>
  <c r="S20" i="327" s="1"/>
  <c r="S314" i="278"/>
  <c r="V79" i="278"/>
  <c r="V97" i="278"/>
  <c r="V49" i="278"/>
  <c r="V132" i="278"/>
  <c r="V123" i="278"/>
  <c r="V192" i="278"/>
  <c r="P54" i="325"/>
  <c r="Q47" i="325"/>
  <c r="U106" i="273"/>
  <c r="T51" i="325"/>
  <c r="V168" i="278"/>
  <c r="V152" i="278"/>
  <c r="T68" i="273"/>
  <c r="T19" i="278" s="1"/>
  <c r="R22" i="278"/>
  <c r="R39" i="278" s="1"/>
  <c r="R41" i="278" s="1"/>
  <c r="R106" i="278" s="1"/>
  <c r="R107" i="278" s="1"/>
  <c r="V200" i="278"/>
  <c r="V71" i="278"/>
  <c r="V105" i="278"/>
  <c r="V160" i="278"/>
  <c r="V224" i="278"/>
  <c r="V184" i="278"/>
  <c r="V232" i="278"/>
  <c r="V208" i="278"/>
  <c r="V256" i="278"/>
  <c r="V176" i="278"/>
  <c r="V216" i="278"/>
  <c r="W13" i="289"/>
  <c r="W14" i="289" s="1"/>
  <c r="W256" i="278" s="1"/>
  <c r="P64" i="278"/>
  <c r="P66" i="278" s="1"/>
  <c r="P85" i="278" s="1"/>
  <c r="P141" i="278"/>
  <c r="P279" i="278" s="1"/>
  <c r="P281" i="278" s="1"/>
  <c r="P72" i="278"/>
  <c r="P73" i="278" s="1"/>
  <c r="P86" i="278" s="1"/>
  <c r="O88" i="278"/>
  <c r="O9" i="265" s="1"/>
  <c r="S184" i="273"/>
  <c r="Q106" i="278"/>
  <c r="Q107" i="278" s="1"/>
  <c r="Q137" i="278" s="1"/>
  <c r="Q141" i="278" s="1"/>
  <c r="R57" i="324"/>
  <c r="Q80" i="278"/>
  <c r="Q81" i="278" s="1"/>
  <c r="Q87" i="278" s="1"/>
  <c r="U40" i="278"/>
  <c r="V28" i="278"/>
  <c r="V29" i="278" s="1"/>
  <c r="V34" i="278" s="1"/>
  <c r="V111" i="325"/>
  <c r="V123" i="325"/>
  <c r="V25" i="327"/>
  <c r="U25" i="327"/>
  <c r="Q50" i="278"/>
  <c r="Q51" i="278" s="1"/>
  <c r="Q84" i="278" s="1"/>
  <c r="S173" i="273"/>
  <c r="S176" i="273" s="1"/>
  <c r="L308" i="278"/>
  <c r="L30" i="265" s="1"/>
  <c r="L32" i="265" s="1"/>
  <c r="T4" i="282"/>
  <c r="T4" i="285"/>
  <c r="T4" i="273"/>
  <c r="J299" i="278"/>
  <c r="F1073" i="321" s="1"/>
  <c r="M290" i="278"/>
  <c r="M291" i="278" s="1"/>
  <c r="O282" i="278"/>
  <c r="O10" i="265" s="1"/>
  <c r="O299" i="278"/>
  <c r="O300" i="278" s="1"/>
  <c r="N282" i="278"/>
  <c r="N10" i="265" s="1"/>
  <c r="N299" i="278"/>
  <c r="N300" i="278" s="1"/>
  <c r="AH298" i="278"/>
  <c r="AH289" i="278"/>
  <c r="N290" i="278"/>
  <c r="N291" i="278" s="1"/>
  <c r="T4" i="324"/>
  <c r="T4" i="265"/>
  <c r="T4" i="327"/>
  <c r="T4" i="278"/>
  <c r="T4" i="320"/>
  <c r="T4" i="289"/>
  <c r="T4" i="286"/>
  <c r="T4" i="325"/>
  <c r="T4" i="288"/>
  <c r="U145" i="273"/>
  <c r="U147" i="273" s="1"/>
  <c r="U148" i="273" s="1"/>
  <c r="T4" i="315"/>
  <c r="T4" i="275"/>
  <c r="R55" i="324"/>
  <c r="R34" i="265" s="1"/>
  <c r="R28" i="285"/>
  <c r="M9" i="265"/>
  <c r="N9" i="265"/>
  <c r="M279" i="278"/>
  <c r="M281" i="278" s="1"/>
  <c r="AH42" i="273"/>
  <c r="AH254" i="278"/>
  <c r="AH230" i="278"/>
  <c r="AH238" i="278"/>
  <c r="AH246" i="278"/>
  <c r="AH214" i="278"/>
  <c r="AH222" i="278"/>
  <c r="AH198" i="278"/>
  <c r="AH206" i="278"/>
  <c r="AH182" i="278"/>
  <c r="AH190" i="278"/>
  <c r="AH174" i="278"/>
  <c r="AH158" i="278"/>
  <c r="AH166" i="278"/>
  <c r="AH130" i="278"/>
  <c r="AH112" i="278"/>
  <c r="AH150" i="278"/>
  <c r="AH121" i="278"/>
  <c r="E190" i="322"/>
  <c r="J85" i="278"/>
  <c r="F866" i="321" s="1"/>
  <c r="J282" i="278"/>
  <c r="F1059" i="321" s="1"/>
  <c r="E229" i="322"/>
  <c r="Q64" i="278"/>
  <c r="Q61" i="278"/>
  <c r="Q62" i="278" s="1"/>
  <c r="R274" i="278"/>
  <c r="S274" i="278"/>
  <c r="S280" i="278" s="1"/>
  <c r="T255" i="278"/>
  <c r="T257" i="278" s="1"/>
  <c r="T273" i="278" s="1"/>
  <c r="T231" i="278"/>
  <c r="T233" i="278" s="1"/>
  <c r="T270" i="278" s="1"/>
  <c r="T239" i="278"/>
  <c r="T241" i="278" s="1"/>
  <c r="T271" i="278" s="1"/>
  <c r="T215" i="278"/>
  <c r="T217" i="278" s="1"/>
  <c r="T268" i="278" s="1"/>
  <c r="T247" i="278"/>
  <c r="T249" i="278" s="1"/>
  <c r="T272" i="278" s="1"/>
  <c r="T223" i="278"/>
  <c r="T225" i="278" s="1"/>
  <c r="T269" i="278" s="1"/>
  <c r="T199" i="278"/>
  <c r="T201" i="278" s="1"/>
  <c r="T266" i="278" s="1"/>
  <c r="T207" i="278"/>
  <c r="T209" i="278" s="1"/>
  <c r="T267" i="278" s="1"/>
  <c r="T183" i="278"/>
  <c r="T185" i="278" s="1"/>
  <c r="T264" i="278" s="1"/>
  <c r="T191" i="278"/>
  <c r="T193" i="278" s="1"/>
  <c r="T265" i="278" s="1"/>
  <c r="T159" i="278"/>
  <c r="T161" i="278" s="1"/>
  <c r="T261" i="278" s="1"/>
  <c r="T175" i="278"/>
  <c r="T177" i="278" s="1"/>
  <c r="T263" i="278" s="1"/>
  <c r="T167" i="278"/>
  <c r="T169" i="278" s="1"/>
  <c r="T262" i="278" s="1"/>
  <c r="T131" i="278"/>
  <c r="T133" i="278" s="1"/>
  <c r="T140" i="278" s="1"/>
  <c r="T113" i="278"/>
  <c r="T115" i="278" s="1"/>
  <c r="T138" i="278" s="1"/>
  <c r="T151" i="278"/>
  <c r="T153" i="278" s="1"/>
  <c r="T260" i="278" s="1"/>
  <c r="T122" i="278"/>
  <c r="T124" i="278" s="1"/>
  <c r="T139" i="278" s="1"/>
  <c r="T20" i="278"/>
  <c r="AH37" i="273"/>
  <c r="U20" i="275"/>
  <c r="V17" i="275" s="1"/>
  <c r="T53" i="324"/>
  <c r="T24" i="327"/>
  <c r="V153" i="273"/>
  <c r="V37" i="324"/>
  <c r="V38" i="324" s="1"/>
  <c r="V27" i="324"/>
  <c r="V28" i="324" s="1"/>
  <c r="V53" i="273"/>
  <c r="W54" i="273" s="1"/>
  <c r="V32" i="324"/>
  <c r="V33" i="324" s="1"/>
  <c r="T21" i="285"/>
  <c r="T21" i="327"/>
  <c r="T50" i="324"/>
  <c r="T172" i="273"/>
  <c r="T177" i="273"/>
  <c r="T178" i="273" s="1"/>
  <c r="T183" i="273"/>
  <c r="V122" i="273"/>
  <c r="V155" i="273"/>
  <c r="V86" i="273"/>
  <c r="V87" i="273"/>
  <c r="V11" i="286"/>
  <c r="V91" i="273"/>
  <c r="W92" i="273" s="1"/>
  <c r="W156" i="273" s="1"/>
  <c r="V15" i="275"/>
  <c r="V42" i="324"/>
  <c r="V43" i="324" s="1"/>
  <c r="V71" i="273"/>
  <c r="W72" i="273" s="1"/>
  <c r="W104" i="273" s="1"/>
  <c r="V67" i="273"/>
  <c r="T52" i="324"/>
  <c r="T23" i="327"/>
  <c r="S157" i="273"/>
  <c r="R164" i="273"/>
  <c r="R165" i="273" s="1"/>
  <c r="X41" i="273"/>
  <c r="X43" i="273" s="1"/>
  <c r="X79" i="288" s="1"/>
  <c r="Y38" i="273"/>
  <c r="X194" i="273"/>
  <c r="U24" i="327"/>
  <c r="U53" i="324"/>
  <c r="U154" i="273"/>
  <c r="U66" i="273"/>
  <c r="V144" i="273"/>
  <c r="V182" i="273"/>
  <c r="T22" i="327"/>
  <c r="T51" i="324"/>
  <c r="U153" i="273"/>
  <c r="U53" i="273"/>
  <c r="V54" i="273" s="1"/>
  <c r="U37" i="324"/>
  <c r="U38" i="324" s="1"/>
  <c r="U27" i="324"/>
  <c r="U28" i="324" s="1"/>
  <c r="U32" i="324"/>
  <c r="U33" i="324" s="1"/>
  <c r="U86" i="273"/>
  <c r="U88" i="273" s="1"/>
  <c r="U155" i="273"/>
  <c r="U122" i="273"/>
  <c r="U124" i="273" s="1"/>
  <c r="U21" i="285" s="1"/>
  <c r="Q3" i="325"/>
  <c r="Q3" i="327"/>
  <c r="Q3" i="320"/>
  <c r="Q3" i="323"/>
  <c r="Q3" i="286"/>
  <c r="Q3" i="273"/>
  <c r="Q3" i="315"/>
  <c r="Q3" i="282"/>
  <c r="Q3" i="275"/>
  <c r="Q3" i="285"/>
  <c r="Q3" i="278"/>
  <c r="Q3" i="288"/>
  <c r="Q3" i="324"/>
  <c r="Q3" i="289"/>
  <c r="Q3" i="265"/>
  <c r="W62" i="273"/>
  <c r="W2" i="265"/>
  <c r="W2" i="320"/>
  <c r="W2" i="289"/>
  <c r="W2" i="327"/>
  <c r="W2" i="315"/>
  <c r="W2" i="285"/>
  <c r="W2" i="325"/>
  <c r="W2" i="275"/>
  <c r="W2" i="273"/>
  <c r="W195" i="273"/>
  <c r="W196" i="273" s="1"/>
  <c r="W2" i="324"/>
  <c r="W129" i="273"/>
  <c r="W130" i="273" s="1"/>
  <c r="W2" i="323"/>
  <c r="W138" i="273"/>
  <c r="W139" i="273" s="1"/>
  <c r="W2" i="282"/>
  <c r="W49" i="273"/>
  <c r="W119" i="273"/>
  <c r="W120" i="273" s="1"/>
  <c r="W123" i="273" s="1"/>
  <c r="W2" i="286"/>
  <c r="W2" i="278"/>
  <c r="W2" i="288"/>
  <c r="W82" i="273"/>
  <c r="W83" i="273" s="1"/>
  <c r="AK5" i="325"/>
  <c r="AK5" i="327"/>
  <c r="AK5" i="324"/>
  <c r="AK5" i="323"/>
  <c r="AJ26" i="273"/>
  <c r="AJ27" i="273" s="1"/>
  <c r="AJ31" i="273" s="1"/>
  <c r="AJ30" i="273"/>
  <c r="AI32" i="273"/>
  <c r="AK5" i="320"/>
  <c r="AK23" i="273"/>
  <c r="AK24" i="273" s="1"/>
  <c r="AK5" i="315"/>
  <c r="AK5" i="275"/>
  <c r="AK5" i="286"/>
  <c r="AK5" i="265"/>
  <c r="AK5" i="288"/>
  <c r="AK5" i="282"/>
  <c r="AK5" i="278"/>
  <c r="AK5" i="285"/>
  <c r="AK5" i="289"/>
  <c r="AK13" i="273"/>
  <c r="AK14" i="273" s="1"/>
  <c r="AL10" i="273"/>
  <c r="AK5" i="273"/>
  <c r="AJ152" i="273"/>
  <c r="AJ143" i="273"/>
  <c r="V46" i="325" l="1"/>
  <c r="V55" i="288"/>
  <c r="U109" i="273"/>
  <c r="T110" i="273" s="1"/>
  <c r="T61" i="288" s="1"/>
  <c r="T63" i="288" s="1"/>
  <c r="U51" i="288"/>
  <c r="U52" i="288" s="1"/>
  <c r="U56" i="288" s="1"/>
  <c r="T43" i="288"/>
  <c r="T39" i="288"/>
  <c r="U84" i="325"/>
  <c r="U42" i="288"/>
  <c r="U35" i="288"/>
  <c r="U37" i="288" s="1"/>
  <c r="X101" i="273"/>
  <c r="X102" i="273" s="1"/>
  <c r="X105" i="273" s="1"/>
  <c r="X26" i="288"/>
  <c r="AK36" i="273"/>
  <c r="AK13" i="288"/>
  <c r="AK138" i="325"/>
  <c r="U68" i="273"/>
  <c r="U110" i="325" s="1"/>
  <c r="R33" i="278"/>
  <c r="R35" i="278" s="1"/>
  <c r="R72" i="278" s="1"/>
  <c r="R73" i="278" s="1"/>
  <c r="R86" i="278" s="1"/>
  <c r="S22" i="278"/>
  <c r="S33" i="278" s="1"/>
  <c r="S35" i="278" s="1"/>
  <c r="S57" i="278" s="1"/>
  <c r="S58" i="278" s="1"/>
  <c r="W123" i="278"/>
  <c r="R50" i="278"/>
  <c r="R51" i="278" s="1"/>
  <c r="R84" i="278" s="1"/>
  <c r="R98" i="278"/>
  <c r="R99" i="278" s="1"/>
  <c r="R136" i="278" s="1"/>
  <c r="R80" i="278"/>
  <c r="R81" i="278" s="1"/>
  <c r="R87" i="278" s="1"/>
  <c r="W42" i="325"/>
  <c r="W43" i="325" s="1"/>
  <c r="W85" i="325"/>
  <c r="T122" i="325"/>
  <c r="T184" i="273"/>
  <c r="W49" i="278"/>
  <c r="W79" i="278"/>
  <c r="W71" i="278"/>
  <c r="W97" i="278"/>
  <c r="W105" i="278"/>
  <c r="W176" i="278"/>
  <c r="S49" i="324"/>
  <c r="S54" i="324" s="1"/>
  <c r="S55" i="324" s="1"/>
  <c r="S34" i="265" s="1"/>
  <c r="W56" i="278"/>
  <c r="W114" i="278"/>
  <c r="W160" i="278"/>
  <c r="W132" i="278"/>
  <c r="W152" i="278"/>
  <c r="W248" i="278"/>
  <c r="O290" i="278"/>
  <c r="O291" i="278" s="1"/>
  <c r="O67" i="265" s="1"/>
  <c r="V106" i="273"/>
  <c r="U51" i="325"/>
  <c r="W184" i="278"/>
  <c r="Q54" i="325"/>
  <c r="R47" i="325"/>
  <c r="W208" i="278"/>
  <c r="T110" i="325"/>
  <c r="T314" i="278"/>
  <c r="T22" i="324"/>
  <c r="T23" i="324" s="1"/>
  <c r="T49" i="324" s="1"/>
  <c r="T54" i="324" s="1"/>
  <c r="T189" i="273"/>
  <c r="T190" i="273" s="1"/>
  <c r="T21" i="278" s="1"/>
  <c r="T22" i="278" s="1"/>
  <c r="T33" i="278" s="1"/>
  <c r="T35" i="278" s="1"/>
  <c r="W240" i="278"/>
  <c r="W168" i="278"/>
  <c r="W192" i="278"/>
  <c r="W200" i="278"/>
  <c r="W232" i="278"/>
  <c r="W224" i="278"/>
  <c r="X13" i="289"/>
  <c r="X14" i="289" s="1"/>
  <c r="X216" i="278" s="1"/>
  <c r="W216" i="278"/>
  <c r="P88" i="278"/>
  <c r="P290" i="278" s="1"/>
  <c r="P291" i="278" s="1"/>
  <c r="L313" i="278"/>
  <c r="L315" i="278" s="1"/>
  <c r="L12" i="325" s="1"/>
  <c r="V40" i="278"/>
  <c r="T173" i="273"/>
  <c r="T176" i="273" s="1"/>
  <c r="W28" i="278"/>
  <c r="W29" i="278" s="1"/>
  <c r="W40" i="278" s="1"/>
  <c r="W123" i="325"/>
  <c r="W111" i="325"/>
  <c r="N293" i="278"/>
  <c r="N67" i="265"/>
  <c r="N302" i="278"/>
  <c r="N73" i="265"/>
  <c r="M293" i="278"/>
  <c r="M294" i="278" s="1"/>
  <c r="M306" i="278" s="1"/>
  <c r="M67" i="265"/>
  <c r="O302" i="278"/>
  <c r="O73" i="265"/>
  <c r="M282" i="278"/>
  <c r="M10" i="265" s="1"/>
  <c r="M11" i="265" s="1"/>
  <c r="M29" i="265" s="1"/>
  <c r="M299" i="278"/>
  <c r="M300" i="278" s="1"/>
  <c r="P282" i="278"/>
  <c r="P299" i="278"/>
  <c r="P300" i="278" s="1"/>
  <c r="J300" i="278"/>
  <c r="F1074" i="321" s="1"/>
  <c r="AI298" i="278"/>
  <c r="AI289" i="278"/>
  <c r="V145" i="273"/>
  <c r="V147" i="273" s="1"/>
  <c r="V148" i="273" s="1"/>
  <c r="O11" i="265"/>
  <c r="O29" i="265" s="1"/>
  <c r="U4" i="324"/>
  <c r="U4" i="327"/>
  <c r="U4" i="315"/>
  <c r="U4" i="325"/>
  <c r="U4" i="282"/>
  <c r="U4" i="278"/>
  <c r="U4" i="286"/>
  <c r="U4" i="288"/>
  <c r="U4" i="289"/>
  <c r="U4" i="275"/>
  <c r="U4" i="285"/>
  <c r="U4" i="265"/>
  <c r="U4" i="323"/>
  <c r="U4" i="320"/>
  <c r="U4" i="273"/>
  <c r="N11" i="265"/>
  <c r="N29" i="265" s="1"/>
  <c r="J10" i="265"/>
  <c r="F320" i="321" s="1"/>
  <c r="U19" i="278"/>
  <c r="T274" i="278"/>
  <c r="T280" i="278" s="1"/>
  <c r="R137" i="278"/>
  <c r="Q65" i="278"/>
  <c r="Q66" i="278" s="1"/>
  <c r="Q279" i="278"/>
  <c r="Q281" i="278" s="1"/>
  <c r="Q299" i="278" s="1"/>
  <c r="Q300" i="278" s="1"/>
  <c r="U247" i="278"/>
  <c r="U249" i="278" s="1"/>
  <c r="U272" i="278" s="1"/>
  <c r="U255" i="278"/>
  <c r="U257" i="278" s="1"/>
  <c r="U273" i="278" s="1"/>
  <c r="U223" i="278"/>
  <c r="U225" i="278" s="1"/>
  <c r="U269" i="278" s="1"/>
  <c r="U231" i="278"/>
  <c r="U233" i="278" s="1"/>
  <c r="U270" i="278" s="1"/>
  <c r="U239" i="278"/>
  <c r="U241" i="278" s="1"/>
  <c r="U271" i="278" s="1"/>
  <c r="U215" i="278"/>
  <c r="U217" i="278" s="1"/>
  <c r="U268" i="278" s="1"/>
  <c r="U191" i="278"/>
  <c r="U193" i="278" s="1"/>
  <c r="U265" i="278" s="1"/>
  <c r="U199" i="278"/>
  <c r="U201" i="278" s="1"/>
  <c r="U266" i="278" s="1"/>
  <c r="U207" i="278"/>
  <c r="U209" i="278" s="1"/>
  <c r="U267" i="278" s="1"/>
  <c r="U183" i="278"/>
  <c r="U185" i="278" s="1"/>
  <c r="U264" i="278" s="1"/>
  <c r="U175" i="278"/>
  <c r="U177" i="278" s="1"/>
  <c r="U263" i="278" s="1"/>
  <c r="U167" i="278"/>
  <c r="U169" i="278" s="1"/>
  <c r="U262" i="278" s="1"/>
  <c r="U151" i="278"/>
  <c r="U153" i="278" s="1"/>
  <c r="U260" i="278" s="1"/>
  <c r="U159" i="278"/>
  <c r="U161" i="278" s="1"/>
  <c r="U261" i="278" s="1"/>
  <c r="U122" i="278"/>
  <c r="U124" i="278" s="1"/>
  <c r="U139" i="278" s="1"/>
  <c r="U131" i="278"/>
  <c r="U133" i="278" s="1"/>
  <c r="U140" i="278" s="1"/>
  <c r="U113" i="278"/>
  <c r="U115" i="278" s="1"/>
  <c r="U138" i="278" s="1"/>
  <c r="U20" i="278"/>
  <c r="R280" i="278"/>
  <c r="AI254" i="278"/>
  <c r="AI222" i="278"/>
  <c r="AI238" i="278"/>
  <c r="AI246" i="278"/>
  <c r="AI214" i="278"/>
  <c r="AI190" i="278"/>
  <c r="AI198" i="278"/>
  <c r="AI230" i="278"/>
  <c r="AI206" i="278"/>
  <c r="AI182" i="278"/>
  <c r="AI166" i="278"/>
  <c r="AI174" i="278"/>
  <c r="AI150" i="278"/>
  <c r="AI158" i="278"/>
  <c r="AI121" i="278"/>
  <c r="AI130" i="278"/>
  <c r="AI112" i="278"/>
  <c r="E230" i="322"/>
  <c r="J88" i="278"/>
  <c r="F870" i="321" s="1"/>
  <c r="V20" i="275"/>
  <c r="W17" i="275" s="1"/>
  <c r="U172" i="273"/>
  <c r="U177" i="273"/>
  <c r="U178" i="273" s="1"/>
  <c r="U183" i="273"/>
  <c r="W50" i="273"/>
  <c r="W100" i="325" s="1"/>
  <c r="W101" i="325" s="1"/>
  <c r="W128" i="325" s="1"/>
  <c r="V154" i="273"/>
  <c r="V66" i="273"/>
  <c r="Y194" i="273"/>
  <c r="Z38" i="273"/>
  <c r="Y41" i="273"/>
  <c r="Y43" i="273" s="1"/>
  <c r="Y79" i="288" s="1"/>
  <c r="V24" i="327"/>
  <c r="V53" i="324"/>
  <c r="V124" i="273"/>
  <c r="V51" i="324"/>
  <c r="V22" i="327"/>
  <c r="W63" i="273"/>
  <c r="W45" i="325" s="1"/>
  <c r="U51" i="324"/>
  <c r="U22" i="327"/>
  <c r="X2" i="325"/>
  <c r="X129" i="273"/>
  <c r="X130" i="273" s="1"/>
  <c r="X2" i="315"/>
  <c r="X2" i="273"/>
  <c r="X2" i="288"/>
  <c r="X2" i="327"/>
  <c r="X2" i="278"/>
  <c r="X2" i="275"/>
  <c r="X49" i="273"/>
  <c r="X50" i="273" s="1"/>
  <c r="X100" i="325" s="1"/>
  <c r="X101" i="325" s="1"/>
  <c r="X128" i="325" s="1"/>
  <c r="X2" i="282"/>
  <c r="X2" i="323"/>
  <c r="X119" i="273"/>
  <c r="X120" i="273" s="1"/>
  <c r="X123" i="273" s="1"/>
  <c r="X138" i="273"/>
  <c r="X139" i="273" s="1"/>
  <c r="X2" i="289"/>
  <c r="X2" i="285"/>
  <c r="X2" i="324"/>
  <c r="X2" i="286"/>
  <c r="X2" i="265"/>
  <c r="X82" i="273"/>
  <c r="X83" i="273" s="1"/>
  <c r="X195" i="273"/>
  <c r="X196" i="273" s="1"/>
  <c r="X2" i="320"/>
  <c r="X62" i="273"/>
  <c r="X63" i="273" s="1"/>
  <c r="X45" i="325" s="1"/>
  <c r="W66" i="273"/>
  <c r="W154" i="273"/>
  <c r="W91" i="273"/>
  <c r="X92" i="273" s="1"/>
  <c r="X156" i="273" s="1"/>
  <c r="W11" i="286"/>
  <c r="W87" i="273"/>
  <c r="U52" i="324"/>
  <c r="U23" i="327"/>
  <c r="S164" i="273"/>
  <c r="S165" i="273" s="1"/>
  <c r="T157" i="273"/>
  <c r="W155" i="273"/>
  <c r="W86" i="273"/>
  <c r="W122" i="273"/>
  <c r="V23" i="327"/>
  <c r="V52" i="324"/>
  <c r="W182" i="273"/>
  <c r="W144" i="273"/>
  <c r="U21" i="327"/>
  <c r="U50" i="324"/>
  <c r="R3" i="289"/>
  <c r="R3" i="325"/>
  <c r="R3" i="327"/>
  <c r="R3" i="273"/>
  <c r="R3" i="315"/>
  <c r="R3" i="288"/>
  <c r="R3" i="282"/>
  <c r="R3" i="320"/>
  <c r="R3" i="286"/>
  <c r="R3" i="278"/>
  <c r="R3" i="265"/>
  <c r="R3" i="285"/>
  <c r="R3" i="324"/>
  <c r="R3" i="323"/>
  <c r="R3" i="275"/>
  <c r="V88" i="273"/>
  <c r="V50" i="324"/>
  <c r="V21" i="327"/>
  <c r="AL5" i="327"/>
  <c r="AL5" i="325"/>
  <c r="AL5" i="324"/>
  <c r="AL5" i="323"/>
  <c r="AI42" i="273"/>
  <c r="AI37" i="273"/>
  <c r="AJ32" i="273"/>
  <c r="AK26" i="273"/>
  <c r="AK27" i="273" s="1"/>
  <c r="AK31" i="273" s="1"/>
  <c r="AK30" i="273"/>
  <c r="AL5" i="320"/>
  <c r="AL23" i="273"/>
  <c r="AL24" i="273" s="1"/>
  <c r="AL5" i="315"/>
  <c r="AL5" i="275"/>
  <c r="AL5" i="286"/>
  <c r="AL5" i="265"/>
  <c r="AL5" i="288"/>
  <c r="AL5" i="282"/>
  <c r="AL5" i="285"/>
  <c r="AL5" i="289"/>
  <c r="AL5" i="278"/>
  <c r="AL13" i="273"/>
  <c r="AL14" i="273" s="1"/>
  <c r="AM10" i="273"/>
  <c r="AL5" i="273"/>
  <c r="AK152" i="273"/>
  <c r="AK143" i="273"/>
  <c r="U189" i="273" l="1"/>
  <c r="W46" i="325"/>
  <c r="W55" i="288"/>
  <c r="U314" i="278"/>
  <c r="V109" i="273"/>
  <c r="U110" i="273" s="1"/>
  <c r="U61" i="288" s="1"/>
  <c r="U63" i="288" s="1"/>
  <c r="U65" i="288" s="1"/>
  <c r="V51" i="288"/>
  <c r="V52" i="288" s="1"/>
  <c r="V56" i="288" s="1"/>
  <c r="T65" i="288"/>
  <c r="U22" i="324"/>
  <c r="U23" i="324" s="1"/>
  <c r="U20" i="327" s="1"/>
  <c r="V68" i="273"/>
  <c r="V122" i="325" s="1"/>
  <c r="V84" i="325"/>
  <c r="V42" i="288"/>
  <c r="V35" i="288"/>
  <c r="V37" i="288" s="1"/>
  <c r="U43" i="288"/>
  <c r="U39" i="288"/>
  <c r="X168" i="278"/>
  <c r="U122" i="325"/>
  <c r="S39" i="278"/>
  <c r="S41" i="278" s="1"/>
  <c r="S106" i="278" s="1"/>
  <c r="S107" i="278" s="1"/>
  <c r="S137" i="278" s="1"/>
  <c r="AL36" i="273"/>
  <c r="AL13" i="288"/>
  <c r="AL138" i="325"/>
  <c r="Y101" i="273"/>
  <c r="Y102" i="273" s="1"/>
  <c r="Y105" i="273" s="1"/>
  <c r="Y26" i="288"/>
  <c r="S57" i="324"/>
  <c r="R57" i="278"/>
  <c r="R58" i="278" s="1"/>
  <c r="R64" i="278" s="1"/>
  <c r="X49" i="278"/>
  <c r="U184" i="273"/>
  <c r="S72" i="278"/>
  <c r="S73" i="278" s="1"/>
  <c r="S86" i="278" s="1"/>
  <c r="X42" i="325"/>
  <c r="X43" i="325" s="1"/>
  <c r="X85" i="325"/>
  <c r="X56" i="278"/>
  <c r="X192" i="278"/>
  <c r="S11" i="325"/>
  <c r="X97" i="278"/>
  <c r="X256" i="278"/>
  <c r="S28" i="285"/>
  <c r="X132" i="278"/>
  <c r="X123" i="278"/>
  <c r="X105" i="278"/>
  <c r="X79" i="278"/>
  <c r="O293" i="278"/>
  <c r="O294" i="278" s="1"/>
  <c r="O306" i="278" s="1"/>
  <c r="U190" i="273"/>
  <c r="U21" i="278" s="1"/>
  <c r="U22" i="278" s="1"/>
  <c r="U33" i="278" s="1"/>
  <c r="U35" i="278" s="1"/>
  <c r="R54" i="325"/>
  <c r="S47" i="325"/>
  <c r="W106" i="273"/>
  <c r="V51" i="325"/>
  <c r="T20" i="327"/>
  <c r="X114" i="278"/>
  <c r="X71" i="278"/>
  <c r="X152" i="278"/>
  <c r="X184" i="278"/>
  <c r="P9" i="265"/>
  <c r="X200" i="278"/>
  <c r="X240" i="278"/>
  <c r="X248" i="278"/>
  <c r="X160" i="278"/>
  <c r="X208" i="278"/>
  <c r="X232" i="278"/>
  <c r="X176" i="278"/>
  <c r="X224" i="278"/>
  <c r="Y13" i="289"/>
  <c r="Y14" i="289" s="1"/>
  <c r="Y248" i="278" s="1"/>
  <c r="U173" i="273"/>
  <c r="U176" i="273" s="1"/>
  <c r="W34" i="278"/>
  <c r="L11" i="327"/>
  <c r="T39" i="278"/>
  <c r="T41" i="278" s="1"/>
  <c r="T106" i="278" s="1"/>
  <c r="T107" i="278" s="1"/>
  <c r="T137" i="278" s="1"/>
  <c r="X25" i="327"/>
  <c r="X28" i="278"/>
  <c r="X29" i="278" s="1"/>
  <c r="X40" i="278" s="1"/>
  <c r="X123" i="325"/>
  <c r="X111" i="325"/>
  <c r="W25" i="327"/>
  <c r="J290" i="278"/>
  <c r="F1064" i="321" s="1"/>
  <c r="J73" i="265"/>
  <c r="F377" i="321" s="1"/>
  <c r="W145" i="273"/>
  <c r="W147" i="273" s="1"/>
  <c r="W148" i="273" s="1"/>
  <c r="W4" i="278" s="1"/>
  <c r="O303" i="278"/>
  <c r="O307" i="278" s="1"/>
  <c r="N294" i="278"/>
  <c r="N306" i="278" s="1"/>
  <c r="M302" i="278"/>
  <c r="M303" i="278" s="1"/>
  <c r="M307" i="278" s="1"/>
  <c r="M308" i="278" s="1"/>
  <c r="M30" i="265" s="1"/>
  <c r="M32" i="265" s="1"/>
  <c r="M73" i="265"/>
  <c r="Q302" i="278"/>
  <c r="Q73" i="265"/>
  <c r="P302" i="278"/>
  <c r="P303" i="278" s="1"/>
  <c r="P307" i="278" s="1"/>
  <c r="P73" i="265"/>
  <c r="P293" i="278"/>
  <c r="P67" i="265"/>
  <c r="AJ298" i="278"/>
  <c r="AJ289" i="278"/>
  <c r="P10" i="265"/>
  <c r="E130" i="322"/>
  <c r="J302" i="278"/>
  <c r="F1076" i="321" s="1"/>
  <c r="V4" i="325"/>
  <c r="V4" i="315"/>
  <c r="V4" i="285"/>
  <c r="V4" i="273"/>
  <c r="V4" i="278"/>
  <c r="V4" i="320"/>
  <c r="V4" i="286"/>
  <c r="V4" i="288"/>
  <c r="V4" i="265"/>
  <c r="V4" i="289"/>
  <c r="V4" i="323"/>
  <c r="V4" i="275"/>
  <c r="V4" i="327"/>
  <c r="V4" i="282"/>
  <c r="V4" i="324"/>
  <c r="R141" i="278"/>
  <c r="R279" i="278" s="1"/>
  <c r="R281" i="278" s="1"/>
  <c r="J9" i="265"/>
  <c r="F319" i="321" s="1"/>
  <c r="V19" i="278"/>
  <c r="V314" i="278"/>
  <c r="Q85" i="278"/>
  <c r="Q88" i="278" s="1"/>
  <c r="U274" i="278"/>
  <c r="U280" i="278" s="1"/>
  <c r="E196" i="322"/>
  <c r="AJ254" i="278"/>
  <c r="AJ246" i="278"/>
  <c r="AJ230" i="278"/>
  <c r="AJ238" i="278"/>
  <c r="AJ182" i="278"/>
  <c r="AJ190" i="278"/>
  <c r="AJ198" i="278"/>
  <c r="AJ222" i="278"/>
  <c r="AJ214" i="278"/>
  <c r="AJ206" i="278"/>
  <c r="AJ158" i="278"/>
  <c r="AJ174" i="278"/>
  <c r="AJ150" i="278"/>
  <c r="AJ166" i="278"/>
  <c r="AJ112" i="278"/>
  <c r="AJ121" i="278"/>
  <c r="AJ130" i="278"/>
  <c r="S61" i="278"/>
  <c r="S62" i="278" s="1"/>
  <c r="S65" i="278" s="1"/>
  <c r="S64" i="278"/>
  <c r="T72" i="278"/>
  <c r="T73" i="278" s="1"/>
  <c r="T86" i="278" s="1"/>
  <c r="T57" i="278"/>
  <c r="T58" i="278" s="1"/>
  <c r="Q282" i="278"/>
  <c r="V255" i="278"/>
  <c r="V257" i="278" s="1"/>
  <c r="V273" i="278" s="1"/>
  <c r="V247" i="278"/>
  <c r="V249" i="278" s="1"/>
  <c r="V272" i="278" s="1"/>
  <c r="V215" i="278"/>
  <c r="V217" i="278" s="1"/>
  <c r="V268" i="278" s="1"/>
  <c r="V231" i="278"/>
  <c r="V233" i="278" s="1"/>
  <c r="V270" i="278" s="1"/>
  <c r="V239" i="278"/>
  <c r="V241" i="278" s="1"/>
  <c r="V271" i="278" s="1"/>
  <c r="V223" i="278"/>
  <c r="V225" i="278" s="1"/>
  <c r="V269" i="278" s="1"/>
  <c r="V183" i="278"/>
  <c r="V185" i="278" s="1"/>
  <c r="V264" i="278" s="1"/>
  <c r="V191" i="278"/>
  <c r="V193" i="278" s="1"/>
  <c r="V265" i="278" s="1"/>
  <c r="V199" i="278"/>
  <c r="V201" i="278" s="1"/>
  <c r="V266" i="278" s="1"/>
  <c r="V207" i="278"/>
  <c r="V209" i="278" s="1"/>
  <c r="V267" i="278" s="1"/>
  <c r="V159" i="278"/>
  <c r="V161" i="278" s="1"/>
  <c r="V261" i="278" s="1"/>
  <c r="V175" i="278"/>
  <c r="V177" i="278" s="1"/>
  <c r="V263" i="278" s="1"/>
  <c r="V167" i="278"/>
  <c r="V169" i="278" s="1"/>
  <c r="V262" i="278" s="1"/>
  <c r="V151" i="278"/>
  <c r="V153" i="278" s="1"/>
  <c r="V260" i="278" s="1"/>
  <c r="V113" i="278"/>
  <c r="V115" i="278" s="1"/>
  <c r="V138" i="278" s="1"/>
  <c r="V122" i="278"/>
  <c r="V124" i="278" s="1"/>
  <c r="V139" i="278" s="1"/>
  <c r="V131" i="278"/>
  <c r="V133" i="278" s="1"/>
  <c r="V140" i="278" s="1"/>
  <c r="V20" i="278"/>
  <c r="X153" i="273"/>
  <c r="X32" i="324"/>
  <c r="X33" i="324" s="1"/>
  <c r="X27" i="324"/>
  <c r="X28" i="324" s="1"/>
  <c r="X53" i="273"/>
  <c r="Y54" i="273" s="1"/>
  <c r="X37" i="324"/>
  <c r="X38" i="324" s="1"/>
  <c r="T28" i="285"/>
  <c r="T55" i="324"/>
  <c r="T34" i="265" s="1"/>
  <c r="T11" i="325"/>
  <c r="T57" i="324"/>
  <c r="X71" i="273"/>
  <c r="Y72" i="273" s="1"/>
  <c r="Y104" i="273" s="1"/>
  <c r="X67" i="273"/>
  <c r="X15" i="275"/>
  <c r="X42" i="324"/>
  <c r="X43" i="324" s="1"/>
  <c r="W71" i="273"/>
  <c r="X72" i="273" s="1"/>
  <c r="X104" i="273" s="1"/>
  <c r="W67" i="273"/>
  <c r="W15" i="275"/>
  <c r="W20" i="275" s="1"/>
  <c r="X17" i="275" s="1"/>
  <c r="W42" i="324"/>
  <c r="W43" i="324" s="1"/>
  <c r="V21" i="285"/>
  <c r="W124" i="273"/>
  <c r="V22" i="324"/>
  <c r="V23" i="324" s="1"/>
  <c r="V189" i="273"/>
  <c r="W68" i="273"/>
  <c r="T164" i="273"/>
  <c r="T165" i="273" s="1"/>
  <c r="U157" i="273"/>
  <c r="Y2" i="285"/>
  <c r="Y2" i="327"/>
  <c r="Y138" i="273"/>
  <c r="Y139" i="273" s="1"/>
  <c r="Y195" i="273"/>
  <c r="Y196" i="273" s="1"/>
  <c r="Y2" i="265"/>
  <c r="Y2" i="282"/>
  <c r="Y82" i="273"/>
  <c r="Y83" i="273" s="1"/>
  <c r="Y2" i="273"/>
  <c r="Y2" i="286"/>
  <c r="Y2" i="315"/>
  <c r="Y49" i="273"/>
  <c r="Y50" i="273" s="1"/>
  <c r="Y100" i="325" s="1"/>
  <c r="Y101" i="325" s="1"/>
  <c r="Y128" i="325" s="1"/>
  <c r="Y2" i="288"/>
  <c r="Y119" i="273"/>
  <c r="Y120" i="273" s="1"/>
  <c r="Y123" i="273" s="1"/>
  <c r="Y2" i="275"/>
  <c r="Y2" i="323"/>
  <c r="Y62" i="273"/>
  <c r="Y63" i="273" s="1"/>
  <c r="Y45" i="325" s="1"/>
  <c r="Y2" i="325"/>
  <c r="Y2" i="278"/>
  <c r="Y2" i="324"/>
  <c r="Y2" i="320"/>
  <c r="Y129" i="273"/>
  <c r="Y130" i="273" s="1"/>
  <c r="Y2" i="289"/>
  <c r="W53" i="273"/>
  <c r="X54" i="273" s="1"/>
  <c r="W32" i="324"/>
  <c r="W33" i="324" s="1"/>
  <c r="W37" i="324"/>
  <c r="W38" i="324" s="1"/>
  <c r="W27" i="324"/>
  <c r="W28" i="324" s="1"/>
  <c r="W153" i="273"/>
  <c r="X91" i="273"/>
  <c r="Y92" i="273" s="1"/>
  <c r="Y156" i="273" s="1"/>
  <c r="X11" i="286"/>
  <c r="X87" i="273"/>
  <c r="Z194" i="273"/>
  <c r="Z41" i="273"/>
  <c r="Z43" i="273" s="1"/>
  <c r="Z79" i="288" s="1"/>
  <c r="AA38" i="273"/>
  <c r="V177" i="273"/>
  <c r="V178" i="273" s="1"/>
  <c r="W88" i="273"/>
  <c r="V183" i="273"/>
  <c r="V172" i="273"/>
  <c r="S3" i="285"/>
  <c r="S3" i="327"/>
  <c r="S3" i="325"/>
  <c r="S3" i="320"/>
  <c r="S3" i="265"/>
  <c r="S3" i="315"/>
  <c r="S3" i="323"/>
  <c r="S3" i="324"/>
  <c r="S3" i="282"/>
  <c r="S3" i="289"/>
  <c r="S3" i="273"/>
  <c r="S3" i="286"/>
  <c r="S3" i="288"/>
  <c r="S3" i="278"/>
  <c r="S3" i="275"/>
  <c r="X144" i="273"/>
  <c r="X182" i="273"/>
  <c r="AM5" i="325"/>
  <c r="AM5" i="327"/>
  <c r="AM5" i="324"/>
  <c r="AM5" i="323"/>
  <c r="AK32" i="273"/>
  <c r="AJ37" i="273"/>
  <c r="AJ42" i="273"/>
  <c r="AL26" i="273"/>
  <c r="AL27" i="273" s="1"/>
  <c r="AL31" i="273" s="1"/>
  <c r="AL30" i="273"/>
  <c r="AM5" i="320"/>
  <c r="AM23" i="273"/>
  <c r="AM24" i="273" s="1"/>
  <c r="AM5" i="315"/>
  <c r="AM5" i="265"/>
  <c r="AM5" i="288"/>
  <c r="AM5" i="282"/>
  <c r="AM5" i="275"/>
  <c r="AM5" i="286"/>
  <c r="AM5" i="285"/>
  <c r="AM5" i="289"/>
  <c r="AM5" i="278"/>
  <c r="AM13" i="273"/>
  <c r="AM14" i="273" s="1"/>
  <c r="AN10" i="273"/>
  <c r="AM5" i="273"/>
  <c r="AL152" i="273"/>
  <c r="AL143" i="273"/>
  <c r="U49" i="324" l="1"/>
  <c r="U54" i="324" s="1"/>
  <c r="S50" i="278"/>
  <c r="S51" i="278" s="1"/>
  <c r="S84" i="278" s="1"/>
  <c r="W109" i="273"/>
  <c r="V110" i="273" s="1"/>
  <c r="V61" i="288" s="1"/>
  <c r="V63" i="288" s="1"/>
  <c r="V65" i="288" s="1"/>
  <c r="W51" i="288"/>
  <c r="W52" i="288" s="1"/>
  <c r="W56" i="288" s="1"/>
  <c r="X46" i="325"/>
  <c r="X55" i="288"/>
  <c r="R61" i="278"/>
  <c r="R62" i="278" s="1"/>
  <c r="R65" i="278" s="1"/>
  <c r="R66" i="278" s="1"/>
  <c r="R85" i="278" s="1"/>
  <c r="R88" i="278" s="1"/>
  <c r="R290" i="278" s="1"/>
  <c r="R291" i="278" s="1"/>
  <c r="W4" i="320"/>
  <c r="W4" i="286"/>
  <c r="V110" i="325"/>
  <c r="W84" i="325"/>
  <c r="W35" i="288"/>
  <c r="W37" i="288" s="1"/>
  <c r="W42" i="288"/>
  <c r="V39" i="288"/>
  <c r="V43" i="288"/>
  <c r="S98" i="278"/>
  <c r="S99" i="278" s="1"/>
  <c r="S136" i="278" s="1"/>
  <c r="S141" i="278" s="1"/>
  <c r="S279" i="278" s="1"/>
  <c r="S281" i="278" s="1"/>
  <c r="S80" i="278"/>
  <c r="S81" i="278" s="1"/>
  <c r="S87" i="278" s="1"/>
  <c r="Z101" i="273"/>
  <c r="Z102" i="273" s="1"/>
  <c r="Z105" i="273" s="1"/>
  <c r="Z26" i="288"/>
  <c r="AM36" i="273"/>
  <c r="AM13" i="288"/>
  <c r="AM138" i="325"/>
  <c r="V184" i="273"/>
  <c r="Y42" i="325"/>
  <c r="Y43" i="325" s="1"/>
  <c r="Y85" i="325"/>
  <c r="Y224" i="278"/>
  <c r="V190" i="273"/>
  <c r="V21" i="278" s="1"/>
  <c r="V22" i="278" s="1"/>
  <c r="V39" i="278" s="1"/>
  <c r="V41" i="278" s="1"/>
  <c r="Y160" i="278"/>
  <c r="P294" i="278"/>
  <c r="P306" i="278" s="1"/>
  <c r="P308" i="278" s="1"/>
  <c r="P30" i="265" s="1"/>
  <c r="Y49" i="278"/>
  <c r="Y132" i="278"/>
  <c r="Y192" i="278"/>
  <c r="Y56" i="278"/>
  <c r="Y123" i="278"/>
  <c r="Y97" i="278"/>
  <c r="Y208" i="278"/>
  <c r="Y71" i="278"/>
  <c r="Y79" i="278"/>
  <c r="Y168" i="278"/>
  <c r="Y216" i="278"/>
  <c r="Y105" i="278"/>
  <c r="Y114" i="278"/>
  <c r="Y200" i="278"/>
  <c r="Y232" i="278"/>
  <c r="S54" i="325"/>
  <c r="T47" i="325"/>
  <c r="X106" i="273"/>
  <c r="W51" i="325"/>
  <c r="V173" i="273"/>
  <c r="V176" i="273" s="1"/>
  <c r="Y152" i="278"/>
  <c r="Y184" i="278"/>
  <c r="Y176" i="278"/>
  <c r="P11" i="265"/>
  <c r="P29" i="265" s="1"/>
  <c r="Y240" i="278"/>
  <c r="Y256" i="278"/>
  <c r="Z13" i="289"/>
  <c r="Z14" i="289" s="1"/>
  <c r="Z248" i="278" s="1"/>
  <c r="T80" i="278"/>
  <c r="T81" i="278" s="1"/>
  <c r="T87" i="278" s="1"/>
  <c r="T50" i="278"/>
  <c r="T51" i="278" s="1"/>
  <c r="T84" i="278" s="1"/>
  <c r="T98" i="278"/>
  <c r="T99" i="278" s="1"/>
  <c r="T136" i="278" s="1"/>
  <c r="T141" i="278" s="1"/>
  <c r="X34" i="278"/>
  <c r="M313" i="278"/>
  <c r="M315" i="278" s="1"/>
  <c r="M11" i="327" s="1"/>
  <c r="Y28" i="278"/>
  <c r="Y29" i="278" s="1"/>
  <c r="Y34" i="278" s="1"/>
  <c r="Y111" i="325"/>
  <c r="Y123" i="325"/>
  <c r="Y25" i="327"/>
  <c r="W122" i="325"/>
  <c r="W110" i="325"/>
  <c r="W4" i="289"/>
  <c r="O308" i="278"/>
  <c r="O30" i="265" s="1"/>
  <c r="O32" i="265" s="1"/>
  <c r="W4" i="275"/>
  <c r="W4" i="327"/>
  <c r="W4" i="285"/>
  <c r="W4" i="288"/>
  <c r="X145" i="273"/>
  <c r="X147" i="273" s="1"/>
  <c r="X148" i="273" s="1"/>
  <c r="W4" i="315"/>
  <c r="W4" i="323"/>
  <c r="W4" i="273"/>
  <c r="W4" i="324"/>
  <c r="W4" i="265"/>
  <c r="W4" i="325"/>
  <c r="J291" i="278"/>
  <c r="F1065" i="321" s="1"/>
  <c r="W4" i="282"/>
  <c r="U39" i="278"/>
  <c r="U41" i="278" s="1"/>
  <c r="U98" i="278" s="1"/>
  <c r="U99" i="278" s="1"/>
  <c r="U136" i="278" s="1"/>
  <c r="Q303" i="278"/>
  <c r="Q307" i="278" s="1"/>
  <c r="N303" i="278"/>
  <c r="N307" i="278" s="1"/>
  <c r="N308" i="278" s="1"/>
  <c r="N30" i="265" s="1"/>
  <c r="N32" i="265" s="1"/>
  <c r="AK298" i="278"/>
  <c r="AK289" i="278"/>
  <c r="Q290" i="278"/>
  <c r="Q291" i="278" s="1"/>
  <c r="J303" i="278"/>
  <c r="F1078" i="321" s="1"/>
  <c r="K303" i="278"/>
  <c r="K307" i="278" s="1"/>
  <c r="R282" i="278"/>
  <c r="R10" i="265" s="1"/>
  <c r="R299" i="278"/>
  <c r="R300" i="278" s="1"/>
  <c r="R73" i="265" s="1"/>
  <c r="Q10" i="265"/>
  <c r="J11" i="265"/>
  <c r="F322" i="321" s="1"/>
  <c r="Q9" i="265"/>
  <c r="W19" i="278"/>
  <c r="W314" i="278"/>
  <c r="S66" i="278"/>
  <c r="S85" i="278" s="1"/>
  <c r="T64" i="278"/>
  <c r="T61" i="278"/>
  <c r="T62" i="278" s="1"/>
  <c r="T65" i="278" s="1"/>
  <c r="U72" i="278"/>
  <c r="U73" i="278" s="1"/>
  <c r="U86" i="278" s="1"/>
  <c r="U57" i="278"/>
  <c r="U58" i="278" s="1"/>
  <c r="AK37" i="273"/>
  <c r="AK254" i="278"/>
  <c r="AK238" i="278"/>
  <c r="AK246" i="278"/>
  <c r="AK222" i="278"/>
  <c r="AK230" i="278"/>
  <c r="AK214" i="278"/>
  <c r="AK206" i="278"/>
  <c r="AK182" i="278"/>
  <c r="AK190" i="278"/>
  <c r="AK198" i="278"/>
  <c r="AK150" i="278"/>
  <c r="AK166" i="278"/>
  <c r="AK174" i="278"/>
  <c r="AK158" i="278"/>
  <c r="AK112" i="278"/>
  <c r="AK121" i="278"/>
  <c r="AK130" i="278"/>
  <c r="V274" i="278"/>
  <c r="V280" i="278" s="1"/>
  <c r="W255" i="278"/>
  <c r="W257" i="278" s="1"/>
  <c r="W273" i="278" s="1"/>
  <c r="W239" i="278"/>
  <c r="W241" i="278" s="1"/>
  <c r="W271" i="278" s="1"/>
  <c r="W247" i="278"/>
  <c r="W249" i="278" s="1"/>
  <c r="W272" i="278" s="1"/>
  <c r="W223" i="278"/>
  <c r="W225" i="278" s="1"/>
  <c r="W269" i="278" s="1"/>
  <c r="W231" i="278"/>
  <c r="W233" i="278" s="1"/>
  <c r="W270" i="278" s="1"/>
  <c r="W215" i="278"/>
  <c r="W217" i="278" s="1"/>
  <c r="W268" i="278" s="1"/>
  <c r="W207" i="278"/>
  <c r="W209" i="278" s="1"/>
  <c r="W267" i="278" s="1"/>
  <c r="W175" i="278"/>
  <c r="W177" i="278" s="1"/>
  <c r="W263" i="278" s="1"/>
  <c r="W183" i="278"/>
  <c r="W185" i="278" s="1"/>
  <c r="W264" i="278" s="1"/>
  <c r="W191" i="278"/>
  <c r="W193" i="278" s="1"/>
  <c r="W265" i="278" s="1"/>
  <c r="W199" i="278"/>
  <c r="W201" i="278" s="1"/>
  <c r="W266" i="278" s="1"/>
  <c r="W151" i="278"/>
  <c r="W153" i="278" s="1"/>
  <c r="W260" i="278" s="1"/>
  <c r="W167" i="278"/>
  <c r="W169" i="278" s="1"/>
  <c r="W262" i="278" s="1"/>
  <c r="W159" i="278"/>
  <c r="W161" i="278" s="1"/>
  <c r="W261" i="278" s="1"/>
  <c r="W113" i="278"/>
  <c r="W115" i="278" s="1"/>
  <c r="W138" i="278" s="1"/>
  <c r="W122" i="278"/>
  <c r="W124" i="278" s="1"/>
  <c r="W139" i="278" s="1"/>
  <c r="W131" i="278"/>
  <c r="W133" i="278" s="1"/>
  <c r="W140" i="278" s="1"/>
  <c r="W20" i="278"/>
  <c r="W177" i="273"/>
  <c r="W178" i="273" s="1"/>
  <c r="W183" i="273"/>
  <c r="W172" i="273"/>
  <c r="Y15" i="275"/>
  <c r="Y42" i="324"/>
  <c r="Y43" i="324" s="1"/>
  <c r="Y67" i="273"/>
  <c r="Y71" i="273"/>
  <c r="Z72" i="273" s="1"/>
  <c r="Z104" i="273" s="1"/>
  <c r="W22" i="327"/>
  <c r="W51" i="324"/>
  <c r="W24" i="327"/>
  <c r="W53" i="324"/>
  <c r="Y153" i="273"/>
  <c r="Y27" i="324"/>
  <c r="Y28" i="324" s="1"/>
  <c r="Y32" i="324"/>
  <c r="Y33" i="324" s="1"/>
  <c r="Y37" i="324"/>
  <c r="Y38" i="324" s="1"/>
  <c r="Y53" i="273"/>
  <c r="Z54" i="273" s="1"/>
  <c r="V20" i="327"/>
  <c r="V49" i="324"/>
  <c r="V54" i="324" s="1"/>
  <c r="AB38" i="273"/>
  <c r="AA194" i="273"/>
  <c r="AA41" i="273"/>
  <c r="AA43" i="273" s="1"/>
  <c r="AA79" i="288" s="1"/>
  <c r="W50" i="324"/>
  <c r="W21" i="327"/>
  <c r="Y182" i="273"/>
  <c r="Y144" i="273"/>
  <c r="T3" i="286"/>
  <c r="T3" i="324"/>
  <c r="T3" i="278"/>
  <c r="T3" i="275"/>
  <c r="T3" i="265"/>
  <c r="T3" i="282"/>
  <c r="T3" i="289"/>
  <c r="T3" i="273"/>
  <c r="T3" i="327"/>
  <c r="T3" i="320"/>
  <c r="T3" i="315"/>
  <c r="T3" i="323"/>
  <c r="T3" i="288"/>
  <c r="T3" i="325"/>
  <c r="T3" i="285"/>
  <c r="W21" i="285"/>
  <c r="X53" i="324"/>
  <c r="X24" i="327"/>
  <c r="X51" i="324"/>
  <c r="X22" i="327"/>
  <c r="Y154" i="273"/>
  <c r="Y66" i="273"/>
  <c r="X154" i="273"/>
  <c r="X66" i="273"/>
  <c r="X68" i="273" s="1"/>
  <c r="Y87" i="273"/>
  <c r="Y11" i="286"/>
  <c r="Y91" i="273"/>
  <c r="Z92" i="273" s="1"/>
  <c r="Z156" i="273" s="1"/>
  <c r="U164" i="273"/>
  <c r="U165" i="273" s="1"/>
  <c r="V157" i="273"/>
  <c r="U57" i="324"/>
  <c r="U11" i="325"/>
  <c r="U28" i="285"/>
  <c r="U55" i="324"/>
  <c r="U34" i="265" s="1"/>
  <c r="Y155" i="273"/>
  <c r="Y86" i="273"/>
  <c r="Y122" i="273"/>
  <c r="X50" i="324"/>
  <c r="X21" i="327"/>
  <c r="Z2" i="286"/>
  <c r="Z49" i="273"/>
  <c r="Z82" i="273"/>
  <c r="Z83" i="273" s="1"/>
  <c r="Z138" i="273"/>
  <c r="Z139" i="273" s="1"/>
  <c r="Z119" i="273"/>
  <c r="Z120" i="273" s="1"/>
  <c r="Z123" i="273" s="1"/>
  <c r="Z2" i="285"/>
  <c r="Z2" i="315"/>
  <c r="Z2" i="278"/>
  <c r="Z2" i="323"/>
  <c r="Z195" i="273"/>
  <c r="Z196" i="273" s="1"/>
  <c r="Z2" i="282"/>
  <c r="Z2" i="320"/>
  <c r="Z2" i="288"/>
  <c r="Z129" i="273"/>
  <c r="Z130" i="273" s="1"/>
  <c r="Z2" i="265"/>
  <c r="Z2" i="324"/>
  <c r="Z62" i="273"/>
  <c r="Z63" i="273" s="1"/>
  <c r="Z45" i="325" s="1"/>
  <c r="Z2" i="289"/>
  <c r="Z2" i="273"/>
  <c r="Z2" i="327"/>
  <c r="Z2" i="275"/>
  <c r="Z2" i="325"/>
  <c r="W52" i="324"/>
  <c r="W23" i="327"/>
  <c r="W22" i="324"/>
  <c r="W23" i="324" s="1"/>
  <c r="W189" i="273"/>
  <c r="X86" i="273"/>
  <c r="X88" i="273" s="1"/>
  <c r="X155" i="273"/>
  <c r="X122" i="273"/>
  <c r="X124" i="273" s="1"/>
  <c r="X21" i="285" s="1"/>
  <c r="X20" i="275"/>
  <c r="Y17" i="275" s="1"/>
  <c r="X52" i="324"/>
  <c r="X23" i="327"/>
  <c r="AK42" i="273"/>
  <c r="AN5" i="325"/>
  <c r="AN5" i="327"/>
  <c r="AN5" i="324"/>
  <c r="AN5" i="323"/>
  <c r="AL32" i="273"/>
  <c r="AM26" i="273"/>
  <c r="AM27" i="273" s="1"/>
  <c r="AM31" i="273" s="1"/>
  <c r="AM30" i="273"/>
  <c r="AN5" i="320"/>
  <c r="AN23" i="273"/>
  <c r="AN24" i="273" s="1"/>
  <c r="AN5" i="315"/>
  <c r="AM152" i="273"/>
  <c r="AM143" i="273"/>
  <c r="AN5" i="288"/>
  <c r="AN5" i="282"/>
  <c r="AN5" i="275"/>
  <c r="AN5" i="286"/>
  <c r="AN5" i="265"/>
  <c r="AN5" i="285"/>
  <c r="AN5" i="289"/>
  <c r="AN5" i="278"/>
  <c r="AN13" i="273"/>
  <c r="AN14" i="273" s="1"/>
  <c r="AO10" i="273"/>
  <c r="AN5" i="273"/>
  <c r="R9" i="265" l="1"/>
  <c r="S88" i="278"/>
  <c r="S9" i="265" s="1"/>
  <c r="Y46" i="325"/>
  <c r="Y55" i="288"/>
  <c r="X109" i="273"/>
  <c r="W110" i="273" s="1"/>
  <c r="W61" i="288" s="1"/>
  <c r="W63" i="288" s="1"/>
  <c r="W65" i="288" s="1"/>
  <c r="X51" i="288"/>
  <c r="X52" i="288" s="1"/>
  <c r="X56" i="288" s="1"/>
  <c r="W43" i="288"/>
  <c r="W39" i="288"/>
  <c r="X84" i="325"/>
  <c r="X42" i="288"/>
  <c r="X35" i="288"/>
  <c r="X37" i="288" s="1"/>
  <c r="W184" i="273"/>
  <c r="AN36" i="273"/>
  <c r="AN138" i="325"/>
  <c r="AN13" i="288"/>
  <c r="AA101" i="273"/>
  <c r="AA102" i="273" s="1"/>
  <c r="AA105" i="273" s="1"/>
  <c r="AA26" i="288"/>
  <c r="W190" i="273"/>
  <c r="W21" i="278" s="1"/>
  <c r="W22" i="278" s="1"/>
  <c r="W39" i="278" s="1"/>
  <c r="W41" i="278" s="1"/>
  <c r="Z42" i="325"/>
  <c r="Z43" i="325" s="1"/>
  <c r="Z85" i="325"/>
  <c r="W173" i="273"/>
  <c r="W176" i="273" s="1"/>
  <c r="Y106" i="273"/>
  <c r="X51" i="325"/>
  <c r="T54" i="325"/>
  <c r="U47" i="325"/>
  <c r="Z79" i="278"/>
  <c r="Z168" i="278"/>
  <c r="Z216" i="278"/>
  <c r="P32" i="265"/>
  <c r="P313" i="278" s="1"/>
  <c r="P315" i="278" s="1"/>
  <c r="P11" i="327" s="1"/>
  <c r="Z114" i="278"/>
  <c r="Z208" i="278"/>
  <c r="Z232" i="278"/>
  <c r="Z97" i="278"/>
  <c r="Z184" i="278"/>
  <c r="Z256" i="278"/>
  <c r="Z49" i="278"/>
  <c r="Z132" i="278"/>
  <c r="Z224" i="278"/>
  <c r="Z71" i="278"/>
  <c r="Z152" i="278"/>
  <c r="Z160" i="278"/>
  <c r="Z176" i="278"/>
  <c r="Z240" i="278"/>
  <c r="AA13" i="289"/>
  <c r="AA14" i="289" s="1"/>
  <c r="AA232" i="278" s="1"/>
  <c r="Z56" i="278"/>
  <c r="Z123" i="278"/>
  <c r="Z105" i="278"/>
  <c r="Z192" i="278"/>
  <c r="Z200" i="278"/>
  <c r="Y40" i="278"/>
  <c r="M12" i="325"/>
  <c r="O313" i="278"/>
  <c r="O315" i="278" s="1"/>
  <c r="O11" i="327" s="1"/>
  <c r="N313" i="278"/>
  <c r="N315" i="278" s="1"/>
  <c r="N12" i="325" s="1"/>
  <c r="Z28" i="278"/>
  <c r="Z29" i="278" s="1"/>
  <c r="Z40" i="278" s="1"/>
  <c r="Z123" i="325"/>
  <c r="Z111" i="325"/>
  <c r="X122" i="325"/>
  <c r="X110" i="325"/>
  <c r="U50" i="278"/>
  <c r="U51" i="278" s="1"/>
  <c r="U84" i="278" s="1"/>
  <c r="J293" i="278"/>
  <c r="F1067" i="321" s="1"/>
  <c r="E127" i="322"/>
  <c r="U80" i="278"/>
  <c r="U81" i="278" s="1"/>
  <c r="U87" i="278" s="1"/>
  <c r="U106" i="278"/>
  <c r="U107" i="278" s="1"/>
  <c r="U137" i="278" s="1"/>
  <c r="U141" i="278" s="1"/>
  <c r="Y145" i="273"/>
  <c r="Y147" i="273" s="1"/>
  <c r="Y148" i="273" s="1"/>
  <c r="Y4" i="320" s="1"/>
  <c r="X4" i="327"/>
  <c r="X4" i="325"/>
  <c r="X4" i="288"/>
  <c r="X4" i="282"/>
  <c r="X4" i="286"/>
  <c r="X4" i="324"/>
  <c r="X4" i="320"/>
  <c r="X4" i="285"/>
  <c r="X4" i="278"/>
  <c r="X4" i="273"/>
  <c r="X4" i="289"/>
  <c r="X4" i="265"/>
  <c r="X4" i="323"/>
  <c r="X4" i="275"/>
  <c r="X4" i="315"/>
  <c r="J67" i="265"/>
  <c r="F373" i="321" s="1"/>
  <c r="V33" i="278"/>
  <c r="V35" i="278" s="1"/>
  <c r="V72" i="278" s="1"/>
  <c r="V73" i="278" s="1"/>
  <c r="V86" i="278" s="1"/>
  <c r="J29" i="265"/>
  <c r="F337" i="321" s="1"/>
  <c r="Q293" i="278"/>
  <c r="Q294" i="278" s="1"/>
  <c r="Q306" i="278" s="1"/>
  <c r="Q308" i="278" s="1"/>
  <c r="Q30" i="265" s="1"/>
  <c r="Q67" i="265"/>
  <c r="R293" i="278"/>
  <c r="R67" i="265"/>
  <c r="S282" i="278"/>
  <c r="S10" i="265" s="1"/>
  <c r="S299" i="278"/>
  <c r="S300" i="278" s="1"/>
  <c r="R302" i="278"/>
  <c r="R303" i="278" s="1"/>
  <c r="R307" i="278" s="1"/>
  <c r="E131" i="322"/>
  <c r="J307" i="278"/>
  <c r="F1081" i="321" s="1"/>
  <c r="S290" i="278"/>
  <c r="S291" i="278" s="1"/>
  <c r="S67" i="265" s="1"/>
  <c r="AL298" i="278"/>
  <c r="AL289" i="278"/>
  <c r="R11" i="265"/>
  <c r="R29" i="265" s="1"/>
  <c r="Q11" i="265"/>
  <c r="Q29" i="265" s="1"/>
  <c r="T279" i="278"/>
  <c r="T281" i="278" s="1"/>
  <c r="X19" i="278"/>
  <c r="X314" i="278"/>
  <c r="T66" i="278"/>
  <c r="T85" i="278" s="1"/>
  <c r="T88" i="278" s="1"/>
  <c r="X255" i="278"/>
  <c r="X257" i="278" s="1"/>
  <c r="X273" i="278" s="1"/>
  <c r="X231" i="278"/>
  <c r="X233" i="278" s="1"/>
  <c r="X270" i="278" s="1"/>
  <c r="X239" i="278"/>
  <c r="X241" i="278" s="1"/>
  <c r="X271" i="278" s="1"/>
  <c r="X247" i="278"/>
  <c r="X249" i="278" s="1"/>
  <c r="X272" i="278" s="1"/>
  <c r="X215" i="278"/>
  <c r="X217" i="278" s="1"/>
  <c r="X268" i="278" s="1"/>
  <c r="X223" i="278"/>
  <c r="X225" i="278" s="1"/>
  <c r="X269" i="278" s="1"/>
  <c r="X199" i="278"/>
  <c r="X201" i="278" s="1"/>
  <c r="X266" i="278" s="1"/>
  <c r="X207" i="278"/>
  <c r="X209" i="278" s="1"/>
  <c r="X267" i="278" s="1"/>
  <c r="X183" i="278"/>
  <c r="X185" i="278" s="1"/>
  <c r="X264" i="278" s="1"/>
  <c r="X191" i="278"/>
  <c r="X193" i="278" s="1"/>
  <c r="X265" i="278" s="1"/>
  <c r="X175" i="278"/>
  <c r="X177" i="278" s="1"/>
  <c r="X263" i="278" s="1"/>
  <c r="X159" i="278"/>
  <c r="X161" i="278" s="1"/>
  <c r="X261" i="278" s="1"/>
  <c r="X167" i="278"/>
  <c r="X169" i="278" s="1"/>
  <c r="X262" i="278" s="1"/>
  <c r="X151" i="278"/>
  <c r="X153" i="278" s="1"/>
  <c r="X260" i="278" s="1"/>
  <c r="X131" i="278"/>
  <c r="X133" i="278" s="1"/>
  <c r="X140" i="278" s="1"/>
  <c r="X113" i="278"/>
  <c r="X115" i="278" s="1"/>
  <c r="X138" i="278" s="1"/>
  <c r="X122" i="278"/>
  <c r="X124" i="278" s="1"/>
  <c r="X139" i="278" s="1"/>
  <c r="X20" i="278"/>
  <c r="V80" i="278"/>
  <c r="V81" i="278" s="1"/>
  <c r="V87" i="278" s="1"/>
  <c r="V106" i="278"/>
  <c r="V107" i="278" s="1"/>
  <c r="V137" i="278" s="1"/>
  <c r="V98" i="278"/>
  <c r="V99" i="278" s="1"/>
  <c r="V136" i="278" s="1"/>
  <c r="V50" i="278"/>
  <c r="V51" i="278" s="1"/>
  <c r="V84" i="278" s="1"/>
  <c r="W274" i="278"/>
  <c r="W280" i="278" s="1"/>
  <c r="U64" i="278"/>
  <c r="U61" i="278"/>
  <c r="U62" i="278" s="1"/>
  <c r="U65" i="278" s="1"/>
  <c r="AL254" i="278"/>
  <c r="AL230" i="278"/>
  <c r="AL238" i="278"/>
  <c r="AL246" i="278"/>
  <c r="AL214" i="278"/>
  <c r="AL222" i="278"/>
  <c r="AL198" i="278"/>
  <c r="AL206" i="278"/>
  <c r="AL182" i="278"/>
  <c r="AL190" i="278"/>
  <c r="AL174" i="278"/>
  <c r="AL158" i="278"/>
  <c r="AL166" i="278"/>
  <c r="AL150" i="278"/>
  <c r="AL130" i="278"/>
  <c r="AL112" i="278"/>
  <c r="AL121" i="278"/>
  <c r="Y68" i="273"/>
  <c r="Y50" i="324"/>
  <c r="Y21" i="327"/>
  <c r="Y124" i="273"/>
  <c r="Y21" i="285" s="1"/>
  <c r="W157" i="273"/>
  <c r="V164" i="273"/>
  <c r="V165" i="273" s="1"/>
  <c r="Z154" i="273"/>
  <c r="Z66" i="273"/>
  <c r="Z144" i="273"/>
  <c r="Z182" i="273"/>
  <c r="V57" i="324"/>
  <c r="V11" i="325"/>
  <c r="V55" i="324"/>
  <c r="V34" i="265" s="1"/>
  <c r="V28" i="285"/>
  <c r="Y22" i="327"/>
  <c r="Y51" i="324"/>
  <c r="Y20" i="275"/>
  <c r="Z17" i="275" s="1"/>
  <c r="X189" i="273"/>
  <c r="X22" i="324"/>
  <c r="X23" i="324" s="1"/>
  <c r="Z87" i="273"/>
  <c r="Z91" i="273"/>
  <c r="AA92" i="273" s="1"/>
  <c r="AA156" i="273" s="1"/>
  <c r="Z11" i="286"/>
  <c r="AA119" i="273"/>
  <c r="AA120" i="273" s="1"/>
  <c r="AA123" i="273" s="1"/>
  <c r="AA2" i="265"/>
  <c r="AA129" i="273"/>
  <c r="AA130" i="273" s="1"/>
  <c r="AA138" i="273"/>
  <c r="AA139" i="273" s="1"/>
  <c r="AA2" i="325"/>
  <c r="AA2" i="273"/>
  <c r="AA2" i="275"/>
  <c r="AA2" i="278"/>
  <c r="AA2" i="315"/>
  <c r="AA2" i="286"/>
  <c r="AA2" i="324"/>
  <c r="AA82" i="273"/>
  <c r="AA83" i="273" s="1"/>
  <c r="AA62" i="273"/>
  <c r="AA63" i="273" s="1"/>
  <c r="AA45" i="325" s="1"/>
  <c r="AA2" i="289"/>
  <c r="AA195" i="273"/>
  <c r="AA196" i="273" s="1"/>
  <c r="AA2" i="320"/>
  <c r="AA2" i="288"/>
  <c r="AA2" i="327"/>
  <c r="AA2" i="323"/>
  <c r="AA49" i="273"/>
  <c r="AA50" i="273" s="1"/>
  <c r="AA100" i="325" s="1"/>
  <c r="AA101" i="325" s="1"/>
  <c r="AA128" i="325" s="1"/>
  <c r="AA2" i="285"/>
  <c r="AA2" i="282"/>
  <c r="Z155" i="273"/>
  <c r="Z122" i="273"/>
  <c r="Z86" i="273"/>
  <c r="W20" i="327"/>
  <c r="W49" i="324"/>
  <c r="W54" i="324" s="1"/>
  <c r="Z42" i="324"/>
  <c r="Z43" i="324" s="1"/>
  <c r="Z15" i="275"/>
  <c r="Z67" i="273"/>
  <c r="Z71" i="273"/>
  <c r="AA72" i="273" s="1"/>
  <c r="AA104" i="273" s="1"/>
  <c r="Z50" i="273"/>
  <c r="Z100" i="325" s="1"/>
  <c r="Z101" i="325" s="1"/>
  <c r="Z128" i="325" s="1"/>
  <c r="X172" i="273"/>
  <c r="X177" i="273"/>
  <c r="X178" i="273" s="1"/>
  <c r="X183" i="273"/>
  <c r="Y88" i="273"/>
  <c r="U3" i="273"/>
  <c r="U3" i="275"/>
  <c r="U3" i="282"/>
  <c r="U3" i="289"/>
  <c r="U3" i="285"/>
  <c r="U3" i="286"/>
  <c r="U3" i="278"/>
  <c r="U3" i="327"/>
  <c r="U3" i="325"/>
  <c r="U3" i="315"/>
  <c r="U3" i="288"/>
  <c r="U3" i="324"/>
  <c r="U3" i="320"/>
  <c r="U3" i="265"/>
  <c r="U3" i="323"/>
  <c r="AB41" i="273"/>
  <c r="AB43" i="273" s="1"/>
  <c r="AB79" i="288" s="1"/>
  <c r="AB194" i="273"/>
  <c r="AC38" i="273"/>
  <c r="Y52" i="324"/>
  <c r="Y23" i="327"/>
  <c r="Y24" i="327"/>
  <c r="Y53" i="324"/>
  <c r="AO5" i="325"/>
  <c r="AO5" i="327"/>
  <c r="AO5" i="324"/>
  <c r="AO5" i="323"/>
  <c r="AN26" i="273"/>
  <c r="AN27" i="273" s="1"/>
  <c r="AN31" i="273" s="1"/>
  <c r="AN30" i="273"/>
  <c r="AM32" i="273"/>
  <c r="AL42" i="273"/>
  <c r="AL37" i="273"/>
  <c r="AO5" i="320"/>
  <c r="AO23" i="273"/>
  <c r="AO24" i="273" s="1"/>
  <c r="AO5" i="315"/>
  <c r="AO5" i="275"/>
  <c r="AO5" i="286"/>
  <c r="AO5" i="265"/>
  <c r="AO5" i="288"/>
  <c r="AO5" i="282"/>
  <c r="AO5" i="278"/>
  <c r="AO5" i="285"/>
  <c r="AO5" i="289"/>
  <c r="AO13" i="273"/>
  <c r="AO14" i="273" s="1"/>
  <c r="AP10" i="273"/>
  <c r="AO5" i="273"/>
  <c r="AN152" i="273"/>
  <c r="AN143" i="273"/>
  <c r="X184" i="273" l="1"/>
  <c r="Z46" i="325"/>
  <c r="Z55" i="288"/>
  <c r="Y109" i="273"/>
  <c r="X110" i="273" s="1"/>
  <c r="X61" i="288" s="1"/>
  <c r="X63" i="288" s="1"/>
  <c r="X65" i="288" s="1"/>
  <c r="Y51" i="288"/>
  <c r="Y52" i="288" s="1"/>
  <c r="Y56" i="288" s="1"/>
  <c r="Y84" i="325"/>
  <c r="Y42" i="288"/>
  <c r="Y35" i="288"/>
  <c r="Y37" i="288" s="1"/>
  <c r="X43" i="288"/>
  <c r="X39" i="288"/>
  <c r="X190" i="273"/>
  <c r="X21" i="278" s="1"/>
  <c r="X22" i="278" s="1"/>
  <c r="X39" i="278" s="1"/>
  <c r="X41" i="278" s="1"/>
  <c r="AO36" i="273"/>
  <c r="AO13" i="288"/>
  <c r="AO138" i="325"/>
  <c r="AB101" i="273"/>
  <c r="AB102" i="273" s="1"/>
  <c r="AB105" i="273" s="1"/>
  <c r="AB26" i="288"/>
  <c r="AA42" i="325"/>
  <c r="AA43" i="325" s="1"/>
  <c r="AA85" i="325"/>
  <c r="X173" i="273"/>
  <c r="X176" i="273" s="1"/>
  <c r="AA105" i="278"/>
  <c r="AA56" i="278"/>
  <c r="U54" i="325"/>
  <c r="V47" i="325"/>
  <c r="Z106" i="273"/>
  <c r="Y51" i="325"/>
  <c r="AA152" i="278"/>
  <c r="AA256" i="278"/>
  <c r="AA49" i="278"/>
  <c r="AA132" i="278"/>
  <c r="AA184" i="278"/>
  <c r="AA248" i="278"/>
  <c r="AA97" i="278"/>
  <c r="AA123" i="278"/>
  <c r="AA200" i="278"/>
  <c r="AA114" i="278"/>
  <c r="AA160" i="278"/>
  <c r="AA208" i="278"/>
  <c r="AA176" i="278"/>
  <c r="AA240" i="278"/>
  <c r="AA216" i="278"/>
  <c r="AA79" i="278"/>
  <c r="AA71" i="278"/>
  <c r="AA168" i="278"/>
  <c r="AA192" i="278"/>
  <c r="AA224" i="278"/>
  <c r="AB13" i="289"/>
  <c r="AB14" i="289" s="1"/>
  <c r="AB256" i="278" s="1"/>
  <c r="O12" i="325"/>
  <c r="P12" i="325"/>
  <c r="N11" i="327"/>
  <c r="Z34" i="278"/>
  <c r="Y122" i="325"/>
  <c r="Y110" i="325"/>
  <c r="Z25" i="327"/>
  <c r="AA25" i="327"/>
  <c r="AA28" i="278"/>
  <c r="AA29" i="278" s="1"/>
  <c r="AA34" i="278" s="1"/>
  <c r="AA123" i="325"/>
  <c r="AA111" i="325"/>
  <c r="K294" i="278"/>
  <c r="K306" i="278" s="1"/>
  <c r="K308" i="278" s="1"/>
  <c r="K30" i="265" s="1"/>
  <c r="K32" i="265" s="1"/>
  <c r="J294" i="278"/>
  <c r="F1069" i="321" s="1"/>
  <c r="Y4" i="288"/>
  <c r="Y4" i="278"/>
  <c r="R294" i="278"/>
  <c r="R306" i="278" s="1"/>
  <c r="R308" i="278" s="1"/>
  <c r="R30" i="265" s="1"/>
  <c r="R32" i="265" s="1"/>
  <c r="Y4" i="275"/>
  <c r="Y4" i="323"/>
  <c r="Y4" i="285"/>
  <c r="Y4" i="315"/>
  <c r="Z145" i="273"/>
  <c r="Z147" i="273" s="1"/>
  <c r="Z148" i="273" s="1"/>
  <c r="Z4" i="288" s="1"/>
  <c r="Y4" i="324"/>
  <c r="Y4" i="289"/>
  <c r="Y4" i="325"/>
  <c r="Y4" i="282"/>
  <c r="Y4" i="327"/>
  <c r="Y4" i="286"/>
  <c r="Y4" i="265"/>
  <c r="Y4" i="273"/>
  <c r="V57" i="278"/>
  <c r="V58" i="278" s="1"/>
  <c r="V64" i="278" s="1"/>
  <c r="Q32" i="265"/>
  <c r="S302" i="278"/>
  <c r="S303" i="278" s="1"/>
  <c r="S73" i="265"/>
  <c r="AM289" i="278"/>
  <c r="AM298" i="278"/>
  <c r="T282" i="278"/>
  <c r="T10" i="265" s="1"/>
  <c r="T299" i="278"/>
  <c r="T300" i="278" s="1"/>
  <c r="T73" i="265" s="1"/>
  <c r="S293" i="278"/>
  <c r="S294" i="278" s="1"/>
  <c r="S306" i="278" s="1"/>
  <c r="T290" i="278"/>
  <c r="T291" i="278" s="1"/>
  <c r="S11" i="265"/>
  <c r="S29" i="265" s="1"/>
  <c r="T9" i="265"/>
  <c r="W33" i="278"/>
  <c r="W35" i="278" s="1"/>
  <c r="W72" i="278" s="1"/>
  <c r="W73" i="278" s="1"/>
  <c r="W86" i="278" s="1"/>
  <c r="U66" i="278"/>
  <c r="U85" i="278" s="1"/>
  <c r="U88" i="278" s="1"/>
  <c r="Y19" i="278"/>
  <c r="Y314" i="278"/>
  <c r="U279" i="278"/>
  <c r="U281" i="278" s="1"/>
  <c r="V141" i="278"/>
  <c r="AM254" i="278"/>
  <c r="AM222" i="278"/>
  <c r="AM238" i="278"/>
  <c r="AM246" i="278"/>
  <c r="AM214" i="278"/>
  <c r="AM190" i="278"/>
  <c r="AM198" i="278"/>
  <c r="AM206" i="278"/>
  <c r="AM230" i="278"/>
  <c r="AM182" i="278"/>
  <c r="AM166" i="278"/>
  <c r="AM174" i="278"/>
  <c r="AM150" i="278"/>
  <c r="AM158" i="278"/>
  <c r="AM121" i="278"/>
  <c r="AM130" i="278"/>
  <c r="AM112" i="278"/>
  <c r="Y247" i="278"/>
  <c r="Y249" i="278" s="1"/>
  <c r="Y272" i="278" s="1"/>
  <c r="Y255" i="278"/>
  <c r="Y257" i="278" s="1"/>
  <c r="Y273" i="278" s="1"/>
  <c r="Y223" i="278"/>
  <c r="Y225" i="278" s="1"/>
  <c r="Y269" i="278" s="1"/>
  <c r="Y231" i="278"/>
  <c r="Y233" i="278" s="1"/>
  <c r="Y270" i="278" s="1"/>
  <c r="Y239" i="278"/>
  <c r="Y241" i="278" s="1"/>
  <c r="Y271" i="278" s="1"/>
  <c r="Y215" i="278"/>
  <c r="Y217" i="278" s="1"/>
  <c r="Y268" i="278" s="1"/>
  <c r="Y191" i="278"/>
  <c r="Y193" i="278" s="1"/>
  <c r="Y265" i="278" s="1"/>
  <c r="Y199" i="278"/>
  <c r="Y201" i="278" s="1"/>
  <c r="Y266" i="278" s="1"/>
  <c r="Y207" i="278"/>
  <c r="Y209" i="278" s="1"/>
  <c r="Y267" i="278" s="1"/>
  <c r="Y183" i="278"/>
  <c r="Y185" i="278" s="1"/>
  <c r="Y264" i="278" s="1"/>
  <c r="Y167" i="278"/>
  <c r="Y169" i="278" s="1"/>
  <c r="Y262" i="278" s="1"/>
  <c r="Y151" i="278"/>
  <c r="Y153" i="278" s="1"/>
  <c r="Y260" i="278" s="1"/>
  <c r="Y175" i="278"/>
  <c r="Y177" i="278" s="1"/>
  <c r="Y263" i="278" s="1"/>
  <c r="Y159" i="278"/>
  <c r="Y161" i="278" s="1"/>
  <c r="Y261" i="278" s="1"/>
  <c r="Y122" i="278"/>
  <c r="Y124" i="278" s="1"/>
  <c r="Y139" i="278" s="1"/>
  <c r="Y131" i="278"/>
  <c r="Y133" i="278" s="1"/>
  <c r="Y140" i="278" s="1"/>
  <c r="Y113" i="278"/>
  <c r="Y115" i="278" s="1"/>
  <c r="Y138" i="278" s="1"/>
  <c r="Y20" i="278"/>
  <c r="X274" i="278"/>
  <c r="X280" i="278" s="1"/>
  <c r="W98" i="278"/>
  <c r="W99" i="278" s="1"/>
  <c r="W136" i="278" s="1"/>
  <c r="W80" i="278"/>
  <c r="W81" i="278" s="1"/>
  <c r="W87" i="278" s="1"/>
  <c r="W106" i="278"/>
  <c r="W107" i="278" s="1"/>
  <c r="W137" i="278" s="1"/>
  <c r="W50" i="278"/>
  <c r="W51" i="278" s="1"/>
  <c r="W84" i="278" s="1"/>
  <c r="AA37" i="324"/>
  <c r="AA38" i="324" s="1"/>
  <c r="AA153" i="273"/>
  <c r="AA32" i="324"/>
  <c r="AA33" i="324" s="1"/>
  <c r="AA53" i="273"/>
  <c r="AB54" i="273" s="1"/>
  <c r="AA27" i="324"/>
  <c r="AA28" i="324" s="1"/>
  <c r="Z88" i="273"/>
  <c r="Z124" i="273"/>
  <c r="AD38" i="273"/>
  <c r="AC194" i="273"/>
  <c r="AC41" i="273"/>
  <c r="AC43" i="273" s="1"/>
  <c r="AC79" i="288" s="1"/>
  <c r="Y177" i="273"/>
  <c r="Y178" i="273" s="1"/>
  <c r="Y172" i="273"/>
  <c r="Y183" i="273"/>
  <c r="Y184" i="273" s="1"/>
  <c r="Z20" i="275"/>
  <c r="AA17" i="275" s="1"/>
  <c r="AA15" i="275"/>
  <c r="AA71" i="273"/>
  <c r="AB72" i="273" s="1"/>
  <c r="AB104" i="273" s="1"/>
  <c r="AA42" i="324"/>
  <c r="AA43" i="324" s="1"/>
  <c r="AA67" i="273"/>
  <c r="AB2" i="289"/>
  <c r="AB2" i="265"/>
  <c r="AB195" i="273"/>
  <c r="AB196" i="273" s="1"/>
  <c r="AB2" i="278"/>
  <c r="AB2" i="323"/>
  <c r="AB2" i="285"/>
  <c r="AB2" i="273"/>
  <c r="AB2" i="282"/>
  <c r="AB49" i="273"/>
  <c r="AB50" i="273" s="1"/>
  <c r="AB100" i="325" s="1"/>
  <c r="AB101" i="325" s="1"/>
  <c r="AB128" i="325" s="1"/>
  <c r="AB129" i="273"/>
  <c r="AB130" i="273" s="1"/>
  <c r="AB2" i="320"/>
  <c r="AB2" i="327"/>
  <c r="AB2" i="315"/>
  <c r="AB82" i="273"/>
  <c r="AB83" i="273" s="1"/>
  <c r="AB2" i="286"/>
  <c r="AB2" i="288"/>
  <c r="AB2" i="325"/>
  <c r="AB62" i="273"/>
  <c r="AB63" i="273" s="1"/>
  <c r="AB45" i="325" s="1"/>
  <c r="AB119" i="273"/>
  <c r="AB120" i="273" s="1"/>
  <c r="AB123" i="273" s="1"/>
  <c r="AB2" i="275"/>
  <c r="AB2" i="324"/>
  <c r="AB138" i="273"/>
  <c r="AB139" i="273" s="1"/>
  <c r="Z27" i="324"/>
  <c r="Z28" i="324" s="1"/>
  <c r="Z37" i="324"/>
  <c r="Z38" i="324" s="1"/>
  <c r="Z53" i="273"/>
  <c r="AA54" i="273" s="1"/>
  <c r="Z32" i="324"/>
  <c r="Z33" i="324" s="1"/>
  <c r="Z153" i="273"/>
  <c r="Z53" i="324"/>
  <c r="Z24" i="327"/>
  <c r="AA87" i="273"/>
  <c r="AA11" i="286"/>
  <c r="AA91" i="273"/>
  <c r="AB92" i="273" s="1"/>
  <c r="AB156" i="273" s="1"/>
  <c r="X49" i="324"/>
  <c r="X54" i="324" s="1"/>
  <c r="X20" i="327"/>
  <c r="V3" i="273"/>
  <c r="V3" i="275"/>
  <c r="V3" i="265"/>
  <c r="V3" i="286"/>
  <c r="V3" i="324"/>
  <c r="V3" i="289"/>
  <c r="V3" i="323"/>
  <c r="V3" i="315"/>
  <c r="V3" i="285"/>
  <c r="V3" i="282"/>
  <c r="V3" i="288"/>
  <c r="V3" i="325"/>
  <c r="V3" i="327"/>
  <c r="V3" i="320"/>
  <c r="V3" i="278"/>
  <c r="AA155" i="273"/>
  <c r="AA86" i="273"/>
  <c r="AA122" i="273"/>
  <c r="W28" i="285"/>
  <c r="W11" i="325"/>
  <c r="W55" i="324"/>
  <c r="W34" i="265" s="1"/>
  <c r="W57" i="324"/>
  <c r="AA182" i="273"/>
  <c r="AA144" i="273"/>
  <c r="W164" i="273"/>
  <c r="W165" i="273" s="1"/>
  <c r="X157" i="273"/>
  <c r="Y189" i="273"/>
  <c r="Y190" i="273" s="1"/>
  <c r="Y21" i="278" s="1"/>
  <c r="Y22" i="324"/>
  <c r="Y23" i="324" s="1"/>
  <c r="Z68" i="273"/>
  <c r="AP5" i="327"/>
  <c r="AP5" i="325"/>
  <c r="AP5" i="324"/>
  <c r="AP5" i="323"/>
  <c r="AN32" i="273"/>
  <c r="AO26" i="273"/>
  <c r="AO27" i="273" s="1"/>
  <c r="AO31" i="273" s="1"/>
  <c r="AO30" i="273"/>
  <c r="AM42" i="273"/>
  <c r="AM37" i="273"/>
  <c r="AP5" i="320"/>
  <c r="AP23" i="273"/>
  <c r="AP24" i="273" s="1"/>
  <c r="AP5" i="315"/>
  <c r="AP5" i="275"/>
  <c r="AP5" i="286"/>
  <c r="AP5" i="265"/>
  <c r="AP5" i="288"/>
  <c r="AP5" i="282"/>
  <c r="AP5" i="285"/>
  <c r="AP5" i="289"/>
  <c r="AP5" i="278"/>
  <c r="AP13" i="273"/>
  <c r="AP14" i="273" s="1"/>
  <c r="AQ10" i="273"/>
  <c r="AP5" i="273"/>
  <c r="AO152" i="273"/>
  <c r="AO143" i="273"/>
  <c r="Z109" i="273" l="1"/>
  <c r="Y110" i="273" s="1"/>
  <c r="Y61" i="288" s="1"/>
  <c r="Y63" i="288" s="1"/>
  <c r="Y65" i="288" s="1"/>
  <c r="Z51" i="288"/>
  <c r="Z52" i="288" s="1"/>
  <c r="Z56" i="288" s="1"/>
  <c r="AA46" i="325"/>
  <c r="AA55" i="288"/>
  <c r="Z84" i="325"/>
  <c r="Z35" i="288"/>
  <c r="Z37" i="288" s="1"/>
  <c r="Z42" i="288"/>
  <c r="Y43" i="288"/>
  <c r="Y39" i="288"/>
  <c r="Y173" i="273"/>
  <c r="Y176" i="273" s="1"/>
  <c r="AB168" i="278"/>
  <c r="AP36" i="273"/>
  <c r="AP13" i="288"/>
  <c r="AP138" i="325"/>
  <c r="AC101" i="273"/>
  <c r="AC102" i="273" s="1"/>
  <c r="AC105" i="273" s="1"/>
  <c r="AC26" i="288"/>
  <c r="AB42" i="325"/>
  <c r="AB43" i="325" s="1"/>
  <c r="AB85" i="325"/>
  <c r="AA106" i="273"/>
  <c r="Z51" i="325"/>
  <c r="V54" i="325"/>
  <c r="W47" i="325"/>
  <c r="AB248" i="278"/>
  <c r="AB56" i="278"/>
  <c r="AB123" i="278"/>
  <c r="AB240" i="278"/>
  <c r="AB192" i="278"/>
  <c r="AB97" i="278"/>
  <c r="AB79" i="278"/>
  <c r="AB176" i="278"/>
  <c r="AB224" i="278"/>
  <c r="AB232" i="278"/>
  <c r="AB49" i="278"/>
  <c r="AB132" i="278"/>
  <c r="AB114" i="278"/>
  <c r="AB160" i="278"/>
  <c r="AB184" i="278"/>
  <c r="AB216" i="278"/>
  <c r="AC13" i="289"/>
  <c r="AC14" i="289" s="1"/>
  <c r="AC224" i="278" s="1"/>
  <c r="AB105" i="278"/>
  <c r="AB71" i="278"/>
  <c r="AB152" i="278"/>
  <c r="AB200" i="278"/>
  <c r="AB208" i="278"/>
  <c r="Q313" i="278"/>
  <c r="Q315" i="278" s="1"/>
  <c r="Q11" i="327" s="1"/>
  <c r="R313" i="278"/>
  <c r="R315" i="278" s="1"/>
  <c r="R12" i="325" s="1"/>
  <c r="K313" i="278"/>
  <c r="K315" i="278" s="1"/>
  <c r="K12" i="325" s="1"/>
  <c r="AA40" i="278"/>
  <c r="AB25" i="327"/>
  <c r="Z110" i="325"/>
  <c r="Z122" i="325"/>
  <c r="AB28" i="278"/>
  <c r="AB29" i="278" s="1"/>
  <c r="AB40" i="278" s="1"/>
  <c r="AB123" i="325"/>
  <c r="AB111" i="325"/>
  <c r="J306" i="278"/>
  <c r="F1080" i="321" s="1"/>
  <c r="V61" i="278"/>
  <c r="V62" i="278" s="1"/>
  <c r="V65" i="278" s="1"/>
  <c r="V66" i="278" s="1"/>
  <c r="E128" i="322"/>
  <c r="Z4" i="275"/>
  <c r="Z4" i="320"/>
  <c r="Z4" i="273"/>
  <c r="AA145" i="273"/>
  <c r="AA147" i="273" s="1"/>
  <c r="AA148" i="273" s="1"/>
  <c r="AA4" i="315" s="1"/>
  <c r="Z4" i="325"/>
  <c r="Z4" i="323"/>
  <c r="Z4" i="278"/>
  <c r="Z4" i="289"/>
  <c r="Z4" i="285"/>
  <c r="Z4" i="327"/>
  <c r="Z4" i="282"/>
  <c r="Z4" i="324"/>
  <c r="Z4" i="315"/>
  <c r="Z4" i="286"/>
  <c r="Z4" i="265"/>
  <c r="T293" i="278"/>
  <c r="T294" i="278" s="1"/>
  <c r="T67" i="265"/>
  <c r="W57" i="278"/>
  <c r="W58" i="278" s="1"/>
  <c r="W61" i="278" s="1"/>
  <c r="W62" i="278" s="1"/>
  <c r="W65" i="278" s="1"/>
  <c r="U290" i="278"/>
  <c r="U291" i="278" s="1"/>
  <c r="U67" i="265" s="1"/>
  <c r="U282" i="278"/>
  <c r="U10" i="265" s="1"/>
  <c r="U299" i="278"/>
  <c r="U300" i="278" s="1"/>
  <c r="AN298" i="278"/>
  <c r="AN289" i="278"/>
  <c r="S307" i="278"/>
  <c r="S308" i="278" s="1"/>
  <c r="S30" i="265" s="1"/>
  <c r="S32" i="265" s="1"/>
  <c r="T302" i="278"/>
  <c r="T303" i="278" s="1"/>
  <c r="T307" i="278" s="1"/>
  <c r="X33" i="278"/>
  <c r="X35" i="278" s="1"/>
  <c r="X72" i="278" s="1"/>
  <c r="X73" i="278" s="1"/>
  <c r="X86" i="278" s="1"/>
  <c r="T11" i="265"/>
  <c r="T29" i="265" s="1"/>
  <c r="U9" i="265"/>
  <c r="Y22" i="278"/>
  <c r="Y33" i="278" s="1"/>
  <c r="Y35" i="278" s="1"/>
  <c r="W141" i="278"/>
  <c r="Z19" i="278"/>
  <c r="Z314" i="278"/>
  <c r="V279" i="278"/>
  <c r="V281" i="278" s="1"/>
  <c r="AN42" i="273"/>
  <c r="AN254" i="278"/>
  <c r="AN246" i="278"/>
  <c r="AN230" i="278"/>
  <c r="AN238" i="278"/>
  <c r="AN222" i="278"/>
  <c r="AN182" i="278"/>
  <c r="AN214" i="278"/>
  <c r="AN190" i="278"/>
  <c r="AN198" i="278"/>
  <c r="AN206" i="278"/>
  <c r="AN158" i="278"/>
  <c r="AN174" i="278"/>
  <c r="AN150" i="278"/>
  <c r="AN112" i="278"/>
  <c r="AN166" i="278"/>
  <c r="AN121" i="278"/>
  <c r="AN130" i="278"/>
  <c r="X106" i="278"/>
  <c r="X107" i="278" s="1"/>
  <c r="X137" i="278" s="1"/>
  <c r="X98" i="278"/>
  <c r="X99" i="278" s="1"/>
  <c r="X136" i="278" s="1"/>
  <c r="X50" i="278"/>
  <c r="X51" i="278" s="1"/>
  <c r="X84" i="278" s="1"/>
  <c r="X80" i="278"/>
  <c r="X81" i="278" s="1"/>
  <c r="X87" i="278" s="1"/>
  <c r="Y274" i="278"/>
  <c r="Y280" i="278" s="1"/>
  <c r="Z255" i="278"/>
  <c r="Z257" i="278" s="1"/>
  <c r="Z273" i="278" s="1"/>
  <c r="Z215" i="278"/>
  <c r="Z217" i="278" s="1"/>
  <c r="Z268" i="278" s="1"/>
  <c r="Z231" i="278"/>
  <c r="Z233" i="278" s="1"/>
  <c r="Z270" i="278" s="1"/>
  <c r="Z247" i="278"/>
  <c r="Z249" i="278" s="1"/>
  <c r="Z272" i="278" s="1"/>
  <c r="Z239" i="278"/>
  <c r="Z241" i="278" s="1"/>
  <c r="Z271" i="278" s="1"/>
  <c r="Z183" i="278"/>
  <c r="Z185" i="278" s="1"/>
  <c r="Z264" i="278" s="1"/>
  <c r="Z223" i="278"/>
  <c r="Z225" i="278" s="1"/>
  <c r="Z269" i="278" s="1"/>
  <c r="Z191" i="278"/>
  <c r="Z193" i="278" s="1"/>
  <c r="Z265" i="278" s="1"/>
  <c r="Z199" i="278"/>
  <c r="Z201" i="278" s="1"/>
  <c r="Z266" i="278" s="1"/>
  <c r="Z207" i="278"/>
  <c r="Z209" i="278" s="1"/>
  <c r="Z267" i="278" s="1"/>
  <c r="Z175" i="278"/>
  <c r="Z177" i="278" s="1"/>
  <c r="Z263" i="278" s="1"/>
  <c r="Z159" i="278"/>
  <c r="Z161" i="278" s="1"/>
  <c r="Z261" i="278" s="1"/>
  <c r="Z167" i="278"/>
  <c r="Z169" i="278" s="1"/>
  <c r="Z262" i="278" s="1"/>
  <c r="Z151" i="278"/>
  <c r="Z153" i="278" s="1"/>
  <c r="Z260" i="278" s="1"/>
  <c r="Z113" i="278"/>
  <c r="Z115" i="278" s="1"/>
  <c r="Z138" i="278" s="1"/>
  <c r="Z122" i="278"/>
  <c r="Z124" i="278" s="1"/>
  <c r="Z139" i="278" s="1"/>
  <c r="Z131" i="278"/>
  <c r="Z133" i="278" s="1"/>
  <c r="Z140" i="278" s="1"/>
  <c r="Z20" i="278"/>
  <c r="AA20" i="275"/>
  <c r="AB17" i="275" s="1"/>
  <c r="Z21" i="285"/>
  <c r="AA124" i="273"/>
  <c r="Y49" i="324"/>
  <c r="Y54" i="324" s="1"/>
  <c r="Y20" i="327"/>
  <c r="Z50" i="324"/>
  <c r="Z21" i="327"/>
  <c r="AB155" i="273"/>
  <c r="AB86" i="273"/>
  <c r="AB122" i="273"/>
  <c r="AE38" i="273"/>
  <c r="AD41" i="273"/>
  <c r="AD43" i="273" s="1"/>
  <c r="AD79" i="288" s="1"/>
  <c r="AD194" i="273"/>
  <c r="AB154" i="273"/>
  <c r="AB66" i="273"/>
  <c r="X28" i="285"/>
  <c r="X57" i="324"/>
  <c r="X55" i="324"/>
  <c r="X34" i="265" s="1"/>
  <c r="X11" i="325"/>
  <c r="Z51" i="324"/>
  <c r="Z22" i="327"/>
  <c r="Y157" i="273"/>
  <c r="X164" i="273"/>
  <c r="X165" i="273" s="1"/>
  <c r="AA66" i="273"/>
  <c r="AA68" i="273" s="1"/>
  <c r="AA154" i="273"/>
  <c r="AB91" i="273"/>
  <c r="AC92" i="273" s="1"/>
  <c r="AC156" i="273" s="1"/>
  <c r="AB11" i="286"/>
  <c r="AB87" i="273"/>
  <c r="AC2" i="273"/>
  <c r="AC2" i="320"/>
  <c r="AC2" i="278"/>
  <c r="AC62" i="273"/>
  <c r="AC63" i="273" s="1"/>
  <c r="AC45" i="325" s="1"/>
  <c r="AC129" i="273"/>
  <c r="AC130" i="273" s="1"/>
  <c r="AC2" i="323"/>
  <c r="AC2" i="275"/>
  <c r="AC2" i="325"/>
  <c r="AC138" i="273"/>
  <c r="AC139" i="273" s="1"/>
  <c r="AC2" i="327"/>
  <c r="AC2" i="324"/>
  <c r="AC2" i="315"/>
  <c r="AC2" i="289"/>
  <c r="AC49" i="273"/>
  <c r="AC50" i="273" s="1"/>
  <c r="AC100" i="325" s="1"/>
  <c r="AC101" i="325" s="1"/>
  <c r="AC128" i="325" s="1"/>
  <c r="AC2" i="285"/>
  <c r="AC2" i="288"/>
  <c r="AC119" i="273"/>
  <c r="AC120" i="273" s="1"/>
  <c r="AC123" i="273" s="1"/>
  <c r="AC2" i="286"/>
  <c r="AC2" i="265"/>
  <c r="AC82" i="273"/>
  <c r="AC83" i="273" s="1"/>
  <c r="AC195" i="273"/>
  <c r="AC196" i="273" s="1"/>
  <c r="AC2" i="282"/>
  <c r="Z172" i="273"/>
  <c r="Z173" i="273" s="1"/>
  <c r="Z176" i="273" s="1"/>
  <c r="Z183" i="273"/>
  <c r="Z184" i="273" s="1"/>
  <c r="AA88" i="273"/>
  <c r="Z177" i="273"/>
  <c r="Z178" i="273" s="1"/>
  <c r="AB153" i="273"/>
  <c r="AB37" i="324"/>
  <c r="AB38" i="324" s="1"/>
  <c r="AB27" i="324"/>
  <c r="AB28" i="324" s="1"/>
  <c r="AB32" i="324"/>
  <c r="AB33" i="324" s="1"/>
  <c r="AB53" i="273"/>
  <c r="AC54" i="273" s="1"/>
  <c r="AB182" i="273"/>
  <c r="AB144" i="273"/>
  <c r="AB42" i="324"/>
  <c r="AB43" i="324" s="1"/>
  <c r="AB71" i="273"/>
  <c r="AC72" i="273" s="1"/>
  <c r="AC104" i="273" s="1"/>
  <c r="AB67" i="273"/>
  <c r="AB15" i="275"/>
  <c r="AA22" i="327"/>
  <c r="AA51" i="324"/>
  <c r="Z22" i="324"/>
  <c r="Z23" i="324" s="1"/>
  <c r="Z189" i="273"/>
  <c r="Z190" i="273" s="1"/>
  <c r="Z21" i="278" s="1"/>
  <c r="W3" i="288"/>
  <c r="W3" i="265"/>
  <c r="W3" i="324"/>
  <c r="W3" i="289"/>
  <c r="W3" i="285"/>
  <c r="W3" i="275"/>
  <c r="W3" i="278"/>
  <c r="W3" i="315"/>
  <c r="W3" i="273"/>
  <c r="W3" i="327"/>
  <c r="W3" i="320"/>
  <c r="W3" i="323"/>
  <c r="W3" i="325"/>
  <c r="W3" i="282"/>
  <c r="W3" i="286"/>
  <c r="Z23" i="327"/>
  <c r="Z52" i="324"/>
  <c r="AA24" i="327"/>
  <c r="AA53" i="324"/>
  <c r="AA21" i="327"/>
  <c r="AA50" i="324"/>
  <c r="AA52" i="324"/>
  <c r="AA23" i="327"/>
  <c r="AQ5" i="325"/>
  <c r="AQ5" i="327"/>
  <c r="AN37" i="273"/>
  <c r="AQ5" i="324"/>
  <c r="AQ5" i="323"/>
  <c r="AP26" i="273"/>
  <c r="AP27" i="273" s="1"/>
  <c r="AP31" i="273" s="1"/>
  <c r="AP30" i="273"/>
  <c r="AO32" i="273"/>
  <c r="AQ5" i="320"/>
  <c r="AQ23" i="273"/>
  <c r="AQ24" i="273" s="1"/>
  <c r="AQ5" i="315"/>
  <c r="AQ5" i="265"/>
  <c r="AQ5" i="288"/>
  <c r="AQ5" i="282"/>
  <c r="AQ5" i="275"/>
  <c r="AQ5" i="286"/>
  <c r="AQ5" i="285"/>
  <c r="AQ5" i="289"/>
  <c r="AQ5" i="278"/>
  <c r="AQ13" i="273"/>
  <c r="AQ14" i="273" s="1"/>
  <c r="AR10" i="273"/>
  <c r="AQ5" i="273"/>
  <c r="AP152" i="273"/>
  <c r="AP143" i="273"/>
  <c r="AA109" i="273" l="1"/>
  <c r="Z110" i="273" s="1"/>
  <c r="Z61" i="288" s="1"/>
  <c r="Z63" i="288" s="1"/>
  <c r="Z65" i="288" s="1"/>
  <c r="AA51" i="288"/>
  <c r="AA52" i="288" s="1"/>
  <c r="AA56" i="288" s="1"/>
  <c r="AB46" i="325"/>
  <c r="AB55" i="288"/>
  <c r="AA84" i="325"/>
  <c r="AA42" i="288"/>
  <c r="AA35" i="288"/>
  <c r="AA37" i="288" s="1"/>
  <c r="Z43" i="288"/>
  <c r="Z39" i="288"/>
  <c r="AQ36" i="273"/>
  <c r="AQ13" i="288"/>
  <c r="AQ138" i="325"/>
  <c r="AD101" i="273"/>
  <c r="AD102" i="273" s="1"/>
  <c r="AD105" i="273" s="1"/>
  <c r="AD26" i="288"/>
  <c r="AC123" i="278"/>
  <c r="AC232" i="278"/>
  <c r="AC49" i="278"/>
  <c r="AC248" i="278"/>
  <c r="AC42" i="325"/>
  <c r="AC43" i="325" s="1"/>
  <c r="AC85" i="325"/>
  <c r="AC132" i="278"/>
  <c r="AC97" i="278"/>
  <c r="AC56" i="278"/>
  <c r="AC168" i="278"/>
  <c r="W54" i="325"/>
  <c r="X47" i="325"/>
  <c r="AB106" i="273"/>
  <c r="AA51" i="325"/>
  <c r="AC71" i="278"/>
  <c r="AC160" i="278"/>
  <c r="AC200" i="278"/>
  <c r="AC105" i="278"/>
  <c r="AC114" i="278"/>
  <c r="AC184" i="278"/>
  <c r="AC192" i="278"/>
  <c r="AC176" i="278"/>
  <c r="AC216" i="278"/>
  <c r="AC256" i="278"/>
  <c r="AC79" i="278"/>
  <c r="AC152" i="278"/>
  <c r="AC208" i="278"/>
  <c r="AC240" i="278"/>
  <c r="AD13" i="289"/>
  <c r="AD14" i="289" s="1"/>
  <c r="AD232" i="278" s="1"/>
  <c r="AB34" i="278"/>
  <c r="R11" i="327"/>
  <c r="K11" i="327"/>
  <c r="S313" i="278"/>
  <c r="S315" i="278" s="1"/>
  <c r="S11" i="327" s="1"/>
  <c r="Q12" i="325"/>
  <c r="J308" i="278"/>
  <c r="F1083" i="321" s="1"/>
  <c r="AA122" i="325"/>
  <c r="AA110" i="325"/>
  <c r="AC28" i="278"/>
  <c r="AC29" i="278" s="1"/>
  <c r="AC40" i="278" s="1"/>
  <c r="AC111" i="325"/>
  <c r="AC123" i="325"/>
  <c r="AC25" i="327"/>
  <c r="W64" i="278"/>
  <c r="W66" i="278" s="1"/>
  <c r="W85" i="278" s="1"/>
  <c r="W88" i="278" s="1"/>
  <c r="AA4" i="278"/>
  <c r="AA4" i="285"/>
  <c r="AA4" i="323"/>
  <c r="AA4" i="324"/>
  <c r="AA4" i="325"/>
  <c r="AA4" i="320"/>
  <c r="AA4" i="327"/>
  <c r="AA4" i="288"/>
  <c r="AA4" i="275"/>
  <c r="AA4" i="289"/>
  <c r="AA4" i="282"/>
  <c r="AA4" i="286"/>
  <c r="AA4" i="273"/>
  <c r="AA4" i="265"/>
  <c r="AB145" i="273"/>
  <c r="AB147" i="273" s="1"/>
  <c r="AB148" i="273" s="1"/>
  <c r="X57" i="278"/>
  <c r="X58" i="278" s="1"/>
  <c r="X64" i="278" s="1"/>
  <c r="U302" i="278"/>
  <c r="U303" i="278" s="1"/>
  <c r="U307" i="278" s="1"/>
  <c r="U73" i="265"/>
  <c r="T306" i="278"/>
  <c r="T308" i="278" s="1"/>
  <c r="T30" i="265" s="1"/>
  <c r="T32" i="265" s="1"/>
  <c r="U293" i="278"/>
  <c r="U294" i="278" s="1"/>
  <c r="U306" i="278" s="1"/>
  <c r="AO298" i="278"/>
  <c r="AO289" i="278"/>
  <c r="AB20" i="275"/>
  <c r="AC17" i="275" s="1"/>
  <c r="V282" i="278"/>
  <c r="V10" i="265" s="1"/>
  <c r="V299" i="278"/>
  <c r="V300" i="278" s="1"/>
  <c r="Y39" i="278"/>
  <c r="Y41" i="278" s="1"/>
  <c r="Y106" i="278" s="1"/>
  <c r="Y107" i="278" s="1"/>
  <c r="Y137" i="278" s="1"/>
  <c r="Z22" i="278"/>
  <c r="Z33" i="278" s="1"/>
  <c r="Z35" i="278" s="1"/>
  <c r="U11" i="265"/>
  <c r="U29" i="265" s="1"/>
  <c r="AA19" i="278"/>
  <c r="AA314" i="278"/>
  <c r="W279" i="278"/>
  <c r="W281" i="278" s="1"/>
  <c r="X141" i="278"/>
  <c r="V85" i="278"/>
  <c r="V88" i="278" s="1"/>
  <c r="Z274" i="278"/>
  <c r="Z280" i="278" s="1"/>
  <c r="AA255" i="278"/>
  <c r="AA257" i="278" s="1"/>
  <c r="AA273" i="278" s="1"/>
  <c r="AA247" i="278"/>
  <c r="AA249" i="278" s="1"/>
  <c r="AA272" i="278" s="1"/>
  <c r="AA239" i="278"/>
  <c r="AA241" i="278" s="1"/>
  <c r="AA271" i="278" s="1"/>
  <c r="AA223" i="278"/>
  <c r="AA225" i="278" s="1"/>
  <c r="AA269" i="278" s="1"/>
  <c r="AA231" i="278"/>
  <c r="AA233" i="278" s="1"/>
  <c r="AA270" i="278" s="1"/>
  <c r="AA207" i="278"/>
  <c r="AA209" i="278" s="1"/>
  <c r="AA267" i="278" s="1"/>
  <c r="AA175" i="278"/>
  <c r="AA177" i="278" s="1"/>
  <c r="AA263" i="278" s="1"/>
  <c r="AA215" i="278"/>
  <c r="AA217" i="278" s="1"/>
  <c r="AA268" i="278" s="1"/>
  <c r="AA183" i="278"/>
  <c r="AA185" i="278" s="1"/>
  <c r="AA264" i="278" s="1"/>
  <c r="AA191" i="278"/>
  <c r="AA193" i="278" s="1"/>
  <c r="AA265" i="278" s="1"/>
  <c r="AA199" i="278"/>
  <c r="AA201" i="278" s="1"/>
  <c r="AA266" i="278" s="1"/>
  <c r="AA151" i="278"/>
  <c r="AA153" i="278" s="1"/>
  <c r="AA260" i="278" s="1"/>
  <c r="AA167" i="278"/>
  <c r="AA169" i="278" s="1"/>
  <c r="AA262" i="278" s="1"/>
  <c r="AA113" i="278"/>
  <c r="AA115" i="278" s="1"/>
  <c r="AA138" i="278" s="1"/>
  <c r="AA159" i="278"/>
  <c r="AA161" i="278" s="1"/>
  <c r="AA261" i="278" s="1"/>
  <c r="AA122" i="278"/>
  <c r="AA124" i="278" s="1"/>
  <c r="AA139" i="278" s="1"/>
  <c r="AA131" i="278"/>
  <c r="AA133" i="278" s="1"/>
  <c r="AA140" i="278" s="1"/>
  <c r="AA20" i="278"/>
  <c r="Y72" i="278"/>
  <c r="Y73" i="278" s="1"/>
  <c r="Y86" i="278" s="1"/>
  <c r="Y57" i="278"/>
  <c r="Y58" i="278" s="1"/>
  <c r="AO238" i="278"/>
  <c r="AO254" i="278"/>
  <c r="AO246" i="278"/>
  <c r="AO222" i="278"/>
  <c r="AO230" i="278"/>
  <c r="AO206" i="278"/>
  <c r="AO182" i="278"/>
  <c r="AO214" i="278"/>
  <c r="AO190" i="278"/>
  <c r="AO198" i="278"/>
  <c r="AO150" i="278"/>
  <c r="AO166" i="278"/>
  <c r="AO174" i="278"/>
  <c r="AO158" i="278"/>
  <c r="AO112" i="278"/>
  <c r="AO121" i="278"/>
  <c r="AO130" i="278"/>
  <c r="AC153" i="273"/>
  <c r="AC37" i="324"/>
  <c r="AC38" i="324" s="1"/>
  <c r="AC32" i="324"/>
  <c r="AC33" i="324" s="1"/>
  <c r="AC53" i="273"/>
  <c r="AD54" i="273" s="1"/>
  <c r="AC27" i="324"/>
  <c r="AC28" i="324" s="1"/>
  <c r="AB51" i="324"/>
  <c r="AB22" i="327"/>
  <c r="AB50" i="324"/>
  <c r="AB21" i="327"/>
  <c r="AA183" i="273"/>
  <c r="AA184" i="273" s="1"/>
  <c r="AA177" i="273"/>
  <c r="AA178" i="273" s="1"/>
  <c r="AA172" i="273"/>
  <c r="AA173" i="273" s="1"/>
  <c r="AA176" i="273" s="1"/>
  <c r="AB88" i="273"/>
  <c r="AA21" i="285"/>
  <c r="AB124" i="273"/>
  <c r="Y11" i="325"/>
  <c r="Y57" i="324"/>
  <c r="Y55" i="324"/>
  <c r="Y34" i="265" s="1"/>
  <c r="Y28" i="285"/>
  <c r="Z49" i="324"/>
  <c r="Z54" i="324" s="1"/>
  <c r="Z20" i="327"/>
  <c r="AB23" i="327"/>
  <c r="AB52" i="324"/>
  <c r="AC11" i="286"/>
  <c r="AC87" i="273"/>
  <c r="AC91" i="273"/>
  <c r="AD92" i="273" s="1"/>
  <c r="AD156" i="273" s="1"/>
  <c r="AC182" i="273"/>
  <c r="AC144" i="273"/>
  <c r="X3" i="285"/>
  <c r="X3" i="286"/>
  <c r="X3" i="324"/>
  <c r="X3" i="275"/>
  <c r="X3" i="327"/>
  <c r="X3" i="265"/>
  <c r="X3" i="288"/>
  <c r="X3" i="282"/>
  <c r="X3" i="323"/>
  <c r="X3" i="315"/>
  <c r="X3" i="325"/>
  <c r="X3" i="273"/>
  <c r="X3" i="289"/>
  <c r="X3" i="320"/>
  <c r="X3" i="278"/>
  <c r="AD2" i="289"/>
  <c r="AD195" i="273"/>
  <c r="AD196" i="273" s="1"/>
  <c r="AD119" i="273"/>
  <c r="AD120" i="273" s="1"/>
  <c r="AD123" i="273" s="1"/>
  <c r="AD2" i="282"/>
  <c r="AD2" i="278"/>
  <c r="AD2" i="275"/>
  <c r="AD2" i="320"/>
  <c r="AD2" i="285"/>
  <c r="AD2" i="323"/>
  <c r="AD2" i="265"/>
  <c r="AD138" i="273"/>
  <c r="AD139" i="273" s="1"/>
  <c r="AD2" i="327"/>
  <c r="AD82" i="273"/>
  <c r="AD83" i="273" s="1"/>
  <c r="AD129" i="273"/>
  <c r="AD130" i="273" s="1"/>
  <c r="AD2" i="273"/>
  <c r="AD2" i="325"/>
  <c r="AD2" i="315"/>
  <c r="AD2" i="288"/>
  <c r="AD2" i="286"/>
  <c r="AD62" i="273"/>
  <c r="AD63" i="273" s="1"/>
  <c r="AD45" i="325" s="1"/>
  <c r="AD49" i="273"/>
  <c r="AD50" i="273" s="1"/>
  <c r="AD100" i="325" s="1"/>
  <c r="AD101" i="325" s="1"/>
  <c r="AD128" i="325" s="1"/>
  <c r="AD2" i="324"/>
  <c r="AB24" i="327"/>
  <c r="AB53" i="324"/>
  <c r="AC86" i="273"/>
  <c r="AC155" i="273"/>
  <c r="AC122" i="273"/>
  <c r="AC66" i="273"/>
  <c r="AC154" i="273"/>
  <c r="AC67" i="273"/>
  <c r="AC42" i="324"/>
  <c r="AC43" i="324" s="1"/>
  <c r="AC71" i="273"/>
  <c r="AD72" i="273" s="1"/>
  <c r="AD104" i="273" s="1"/>
  <c r="AC15" i="275"/>
  <c r="AA22" i="324"/>
  <c r="AA23" i="324" s="1"/>
  <c r="AA189" i="273"/>
  <c r="AA190" i="273" s="1"/>
  <c r="AA21" i="278" s="1"/>
  <c r="Z157" i="273"/>
  <c r="Y164" i="273"/>
  <c r="Y165" i="273" s="1"/>
  <c r="AB68" i="273"/>
  <c r="AE194" i="273"/>
  <c r="AE41" i="273"/>
  <c r="AE43" i="273" s="1"/>
  <c r="AE79" i="288" s="1"/>
  <c r="AF38" i="273"/>
  <c r="AR5" i="325"/>
  <c r="AR5" i="327"/>
  <c r="AR5" i="324"/>
  <c r="AR5" i="323"/>
  <c r="AP32" i="273"/>
  <c r="AQ26" i="273"/>
  <c r="AQ27" i="273" s="1"/>
  <c r="AQ31" i="273" s="1"/>
  <c r="AQ30" i="273"/>
  <c r="AO37" i="273"/>
  <c r="AO42" i="273"/>
  <c r="AR5" i="320"/>
  <c r="AR23" i="273"/>
  <c r="AR24" i="273" s="1"/>
  <c r="AR5" i="315"/>
  <c r="AR5" i="288"/>
  <c r="AR5" i="282"/>
  <c r="AR5" i="275"/>
  <c r="AR5" i="286"/>
  <c r="AR5" i="265"/>
  <c r="AR5" i="285"/>
  <c r="AR5" i="289"/>
  <c r="AR5" i="278"/>
  <c r="AR13" i="273"/>
  <c r="AR14" i="273" s="1"/>
  <c r="AS10" i="273"/>
  <c r="AR5" i="273"/>
  <c r="AQ152" i="273"/>
  <c r="AQ143" i="273"/>
  <c r="AB109" i="273" l="1"/>
  <c r="AA110" i="273" s="1"/>
  <c r="AA61" i="288" s="1"/>
  <c r="AA63" i="288" s="1"/>
  <c r="AA65" i="288" s="1"/>
  <c r="AB51" i="288"/>
  <c r="AB52" i="288" s="1"/>
  <c r="AB56" i="288" s="1"/>
  <c r="AC46" i="325"/>
  <c r="AC55" i="288"/>
  <c r="AB84" i="325"/>
  <c r="AB42" i="288"/>
  <c r="AB35" i="288"/>
  <c r="AB37" i="288" s="1"/>
  <c r="AA43" i="288"/>
  <c r="AA39" i="288"/>
  <c r="AR36" i="273"/>
  <c r="AR138" i="325"/>
  <c r="AR13" i="288"/>
  <c r="AE101" i="273"/>
  <c r="AE102" i="273" s="1"/>
  <c r="AE105" i="273" s="1"/>
  <c r="AE26" i="288"/>
  <c r="AD42" i="325"/>
  <c r="AD43" i="325" s="1"/>
  <c r="AD85" i="325"/>
  <c r="AC106" i="273"/>
  <c r="AB51" i="325"/>
  <c r="X54" i="325"/>
  <c r="Y47" i="325"/>
  <c r="AD49" i="278"/>
  <c r="AD216" i="278"/>
  <c r="AD152" i="278"/>
  <c r="AD256" i="278"/>
  <c r="AD168" i="278"/>
  <c r="AD208" i="278"/>
  <c r="AD71" i="278"/>
  <c r="AD97" i="278"/>
  <c r="AD160" i="278"/>
  <c r="AD176" i="278"/>
  <c r="AD248" i="278"/>
  <c r="AE13" i="289"/>
  <c r="AE14" i="289" s="1"/>
  <c r="AE232" i="278" s="1"/>
  <c r="AD56" i="278"/>
  <c r="AD123" i="278"/>
  <c r="AD105" i="278"/>
  <c r="AD192" i="278"/>
  <c r="AD200" i="278"/>
  <c r="AD240" i="278"/>
  <c r="AD79" i="278"/>
  <c r="AD114" i="278"/>
  <c r="AD132" i="278"/>
  <c r="AD184" i="278"/>
  <c r="AD224" i="278"/>
  <c r="S12" i="325"/>
  <c r="T313" i="278"/>
  <c r="T315" i="278" s="1"/>
  <c r="T11" i="327" s="1"/>
  <c r="E133" i="322"/>
  <c r="J30" i="265"/>
  <c r="F338" i="321" s="1"/>
  <c r="AC34" i="278"/>
  <c r="AB122" i="325"/>
  <c r="AB110" i="325"/>
  <c r="AD25" i="327"/>
  <c r="AD28" i="278"/>
  <c r="AD29" i="278" s="1"/>
  <c r="AD40" i="278" s="1"/>
  <c r="AD123" i="325"/>
  <c r="AD111" i="325"/>
  <c r="AC145" i="273"/>
  <c r="AC147" i="273" s="1"/>
  <c r="AC148" i="273" s="1"/>
  <c r="AC4" i="273" s="1"/>
  <c r="AB4" i="265"/>
  <c r="AB4" i="325"/>
  <c r="AB4" i="286"/>
  <c r="AB4" i="315"/>
  <c r="AB4" i="273"/>
  <c r="AB4" i="278"/>
  <c r="AB4" i="282"/>
  <c r="AB4" i="288"/>
  <c r="AB4" i="289"/>
  <c r="AB4" i="320"/>
  <c r="AB4" i="323"/>
  <c r="AB4" i="285"/>
  <c r="AB4" i="275"/>
  <c r="AB4" i="324"/>
  <c r="AB4" i="327"/>
  <c r="X61" i="278"/>
  <c r="X62" i="278" s="1"/>
  <c r="X65" i="278" s="1"/>
  <c r="X66" i="278" s="1"/>
  <c r="X85" i="278" s="1"/>
  <c r="X88" i="278" s="1"/>
  <c r="V302" i="278"/>
  <c r="V303" i="278" s="1"/>
  <c r="V307" i="278" s="1"/>
  <c r="V73" i="265"/>
  <c r="U308" i="278"/>
  <c r="U30" i="265" s="1"/>
  <c r="Y98" i="278"/>
  <c r="Y99" i="278" s="1"/>
  <c r="Y136" i="278" s="1"/>
  <c r="Y141" i="278" s="1"/>
  <c r="Y50" i="278"/>
  <c r="Y51" i="278" s="1"/>
  <c r="Y84" i="278" s="1"/>
  <c r="W282" i="278"/>
  <c r="W10" i="265" s="1"/>
  <c r="W299" i="278"/>
  <c r="W300" i="278" s="1"/>
  <c r="W73" i="265" s="1"/>
  <c r="Z39" i="278"/>
  <c r="Z41" i="278" s="1"/>
  <c r="Z106" i="278" s="1"/>
  <c r="Z107" i="278" s="1"/>
  <c r="Z137" i="278" s="1"/>
  <c r="V290" i="278"/>
  <c r="V291" i="278" s="1"/>
  <c r="V67" i="265" s="1"/>
  <c r="AP298" i="278"/>
  <c r="AP289" i="278"/>
  <c r="Y80" i="278"/>
  <c r="Y81" i="278" s="1"/>
  <c r="Y87" i="278" s="1"/>
  <c r="AC20" i="275"/>
  <c r="AD17" i="275" s="1"/>
  <c r="W290" i="278"/>
  <c r="W291" i="278" s="1"/>
  <c r="V9" i="265"/>
  <c r="V11" i="265" s="1"/>
  <c r="V29" i="265" s="1"/>
  <c r="W9" i="265"/>
  <c r="AB19" i="278"/>
  <c r="AB314" i="278"/>
  <c r="X279" i="278"/>
  <c r="X281" i="278" s="1"/>
  <c r="AA22" i="278"/>
  <c r="AA33" i="278" s="1"/>
  <c r="AA35" i="278" s="1"/>
  <c r="AB255" i="278"/>
  <c r="AB257" i="278" s="1"/>
  <c r="AB273" i="278" s="1"/>
  <c r="AB231" i="278"/>
  <c r="AB233" i="278" s="1"/>
  <c r="AB270" i="278" s="1"/>
  <c r="AB247" i="278"/>
  <c r="AB249" i="278" s="1"/>
  <c r="AB272" i="278" s="1"/>
  <c r="AB239" i="278"/>
  <c r="AB241" i="278" s="1"/>
  <c r="AB271" i="278" s="1"/>
  <c r="AB215" i="278"/>
  <c r="AB217" i="278" s="1"/>
  <c r="AB268" i="278" s="1"/>
  <c r="AB223" i="278"/>
  <c r="AB225" i="278" s="1"/>
  <c r="AB269" i="278" s="1"/>
  <c r="AB199" i="278"/>
  <c r="AB201" i="278" s="1"/>
  <c r="AB266" i="278" s="1"/>
  <c r="AB207" i="278"/>
  <c r="AB209" i="278" s="1"/>
  <c r="AB267" i="278" s="1"/>
  <c r="AB183" i="278"/>
  <c r="AB185" i="278" s="1"/>
  <c r="AB264" i="278" s="1"/>
  <c r="AB191" i="278"/>
  <c r="AB193" i="278" s="1"/>
  <c r="AB265" i="278" s="1"/>
  <c r="AB175" i="278"/>
  <c r="AB177" i="278" s="1"/>
  <c r="AB263" i="278" s="1"/>
  <c r="AB159" i="278"/>
  <c r="AB161" i="278" s="1"/>
  <c r="AB261" i="278" s="1"/>
  <c r="AB167" i="278"/>
  <c r="AB169" i="278" s="1"/>
  <c r="AB262" i="278" s="1"/>
  <c r="AB131" i="278"/>
  <c r="AB133" i="278" s="1"/>
  <c r="AB140" i="278" s="1"/>
  <c r="AB151" i="278"/>
  <c r="AB153" i="278" s="1"/>
  <c r="AB260" i="278" s="1"/>
  <c r="AB113" i="278"/>
  <c r="AB115" i="278" s="1"/>
  <c r="AB138" i="278" s="1"/>
  <c r="AB122" i="278"/>
  <c r="AB124" i="278" s="1"/>
  <c r="AB139" i="278" s="1"/>
  <c r="AB20" i="278"/>
  <c r="AP42" i="273"/>
  <c r="AP254" i="278"/>
  <c r="AP230" i="278"/>
  <c r="AP238" i="278"/>
  <c r="AP246" i="278"/>
  <c r="AP214" i="278"/>
  <c r="AP222" i="278"/>
  <c r="AP198" i="278"/>
  <c r="AP206" i="278"/>
  <c r="AP182" i="278"/>
  <c r="AP190" i="278"/>
  <c r="AP174" i="278"/>
  <c r="AP158" i="278"/>
  <c r="AP166" i="278"/>
  <c r="AP130" i="278"/>
  <c r="AP150" i="278"/>
  <c r="AP112" i="278"/>
  <c r="AP121" i="278"/>
  <c r="Z57" i="278"/>
  <c r="Z58" i="278" s="1"/>
  <c r="Z72" i="278"/>
  <c r="Z73" i="278" s="1"/>
  <c r="Z86" i="278" s="1"/>
  <c r="Y64" i="278"/>
  <c r="Y61" i="278"/>
  <c r="Y62" i="278" s="1"/>
  <c r="Y65" i="278" s="1"/>
  <c r="AA274" i="278"/>
  <c r="AA280" i="278" s="1"/>
  <c r="AC53" i="324"/>
  <c r="AC24" i="327"/>
  <c r="AB21" i="285"/>
  <c r="AC124" i="273"/>
  <c r="AE62" i="273"/>
  <c r="AE63" i="273" s="1"/>
  <c r="AE45" i="325" s="1"/>
  <c r="AE2" i="265"/>
  <c r="AE195" i="273"/>
  <c r="AE196" i="273" s="1"/>
  <c r="AE2" i="289"/>
  <c r="AE2" i="273"/>
  <c r="AE2" i="327"/>
  <c r="AE2" i="286"/>
  <c r="AE2" i="324"/>
  <c r="AE82" i="273"/>
  <c r="AE83" i="273" s="1"/>
  <c r="AE49" i="273"/>
  <c r="AE50" i="273" s="1"/>
  <c r="AE100" i="325" s="1"/>
  <c r="AE101" i="325" s="1"/>
  <c r="AE128" i="325" s="1"/>
  <c r="AE138" i="273"/>
  <c r="AE139" i="273" s="1"/>
  <c r="AE2" i="275"/>
  <c r="AE2" i="288"/>
  <c r="AE2" i="325"/>
  <c r="AE2" i="323"/>
  <c r="AE2" i="278"/>
  <c r="AE2" i="315"/>
  <c r="AE119" i="273"/>
  <c r="AE120" i="273" s="1"/>
  <c r="AE123" i="273" s="1"/>
  <c r="AE2" i="320"/>
  <c r="AE2" i="285"/>
  <c r="AE129" i="273"/>
  <c r="AE130" i="273" s="1"/>
  <c r="AE2" i="282"/>
  <c r="AA20" i="327"/>
  <c r="AA49" i="324"/>
  <c r="AA54" i="324" s="1"/>
  <c r="AC52" i="324"/>
  <c r="AC23" i="327"/>
  <c r="AD182" i="273"/>
  <c r="AD144" i="273"/>
  <c r="AC22" i="327"/>
  <c r="AC51" i="324"/>
  <c r="Y3" i="315"/>
  <c r="Y3" i="320"/>
  <c r="Y3" i="273"/>
  <c r="Y3" i="275"/>
  <c r="Y3" i="325"/>
  <c r="Y3" i="286"/>
  <c r="Y3" i="323"/>
  <c r="Y3" i="285"/>
  <c r="Y3" i="278"/>
  <c r="Y3" i="265"/>
  <c r="Y3" i="324"/>
  <c r="Y3" i="327"/>
  <c r="Y3" i="282"/>
  <c r="Y3" i="288"/>
  <c r="Y3" i="289"/>
  <c r="AD153" i="273"/>
  <c r="AD37" i="324"/>
  <c r="AD38" i="324" s="1"/>
  <c r="AD27" i="324"/>
  <c r="AD28" i="324" s="1"/>
  <c r="AD32" i="324"/>
  <c r="AD33" i="324" s="1"/>
  <c r="AD53" i="273"/>
  <c r="AE54" i="273" s="1"/>
  <c r="AD87" i="273"/>
  <c r="AD91" i="273"/>
  <c r="AE92" i="273" s="1"/>
  <c r="AE156" i="273" s="1"/>
  <c r="AD11" i="286"/>
  <c r="Z11" i="325"/>
  <c r="Z57" i="324"/>
  <c r="Z55" i="324"/>
  <c r="Z34" i="265" s="1"/>
  <c r="Z28" i="285"/>
  <c r="AB183" i="273"/>
  <c r="AB184" i="273" s="1"/>
  <c r="AC88" i="273"/>
  <c r="AB177" i="273"/>
  <c r="AB178" i="273" s="1"/>
  <c r="AB172" i="273"/>
  <c r="AB173" i="273" s="1"/>
  <c r="AB176" i="273" s="1"/>
  <c r="AC50" i="324"/>
  <c r="AC21" i="327"/>
  <c r="AG38" i="273"/>
  <c r="AF194" i="273"/>
  <c r="AF41" i="273"/>
  <c r="AF43" i="273" s="1"/>
  <c r="AF79" i="288" s="1"/>
  <c r="AC68" i="273"/>
  <c r="AB22" i="324"/>
  <c r="AB23" i="324" s="1"/>
  <c r="AB189" i="273"/>
  <c r="AB190" i="273" s="1"/>
  <c r="AB21" i="278" s="1"/>
  <c r="AA157" i="273"/>
  <c r="Z164" i="273"/>
  <c r="Z165" i="273" s="1"/>
  <c r="AD86" i="273"/>
  <c r="AD122" i="273"/>
  <c r="AD155" i="273"/>
  <c r="AD15" i="275"/>
  <c r="AD67" i="273"/>
  <c r="AD42" i="324"/>
  <c r="AD43" i="324" s="1"/>
  <c r="AD71" i="273"/>
  <c r="AE72" i="273" s="1"/>
  <c r="AE104" i="273" s="1"/>
  <c r="AD66" i="273"/>
  <c r="AD154" i="273"/>
  <c r="AP37" i="273"/>
  <c r="AS5" i="325"/>
  <c r="AS5" i="327"/>
  <c r="AQ32" i="273"/>
  <c r="AS5" i="324"/>
  <c r="AS5" i="323"/>
  <c r="AR26" i="273"/>
  <c r="AR27" i="273" s="1"/>
  <c r="AR31" i="273" s="1"/>
  <c r="AR30" i="273"/>
  <c r="AS5" i="320"/>
  <c r="AS23" i="273"/>
  <c r="AS24" i="273" s="1"/>
  <c r="AS5" i="315"/>
  <c r="AS5" i="275"/>
  <c r="AS5" i="286"/>
  <c r="AS5" i="265"/>
  <c r="AS5" i="288"/>
  <c r="AS5" i="282"/>
  <c r="AS5" i="278"/>
  <c r="AS5" i="285"/>
  <c r="AS5" i="289"/>
  <c r="AS13" i="273"/>
  <c r="AS14" i="273" s="1"/>
  <c r="AT10" i="273"/>
  <c r="AS5" i="273"/>
  <c r="AR152" i="273"/>
  <c r="AR143" i="273"/>
  <c r="AD46" i="325" l="1"/>
  <c r="AD55" i="288"/>
  <c r="AC109" i="273"/>
  <c r="AB110" i="273" s="1"/>
  <c r="AB61" i="288" s="1"/>
  <c r="AB63" i="288" s="1"/>
  <c r="AB65" i="288" s="1"/>
  <c r="AC51" i="288"/>
  <c r="AC52" i="288" s="1"/>
  <c r="AC56" i="288" s="1"/>
  <c r="AB43" i="288"/>
  <c r="AB39" i="288"/>
  <c r="AC84" i="325"/>
  <c r="AC42" i="288"/>
  <c r="AC35" i="288"/>
  <c r="AC37" i="288" s="1"/>
  <c r="AS36" i="273"/>
  <c r="AS13" i="288"/>
  <c r="AS138" i="325"/>
  <c r="AF101" i="273"/>
  <c r="AF102" i="273" s="1"/>
  <c r="AF105" i="273" s="1"/>
  <c r="AF26" i="288"/>
  <c r="AE42" i="325"/>
  <c r="AE43" i="325" s="1"/>
  <c r="AE85" i="325"/>
  <c r="Y54" i="325"/>
  <c r="Z47" i="325"/>
  <c r="AD106" i="273"/>
  <c r="AC51" i="325"/>
  <c r="AE79" i="278"/>
  <c r="AE123" i="278"/>
  <c r="AE49" i="278"/>
  <c r="AE114" i="278"/>
  <c r="AE152" i="278"/>
  <c r="AE105" i="278"/>
  <c r="AE168" i="278"/>
  <c r="AE97" i="278"/>
  <c r="AE56" i="278"/>
  <c r="AE132" i="278"/>
  <c r="AE248" i="278"/>
  <c r="AE71" i="278"/>
  <c r="AE176" i="278"/>
  <c r="AE224" i="278"/>
  <c r="AE160" i="278"/>
  <c r="AE192" i="278"/>
  <c r="AE208" i="278"/>
  <c r="AE240" i="278"/>
  <c r="AE184" i="278"/>
  <c r="AE216" i="278"/>
  <c r="AE256" i="278"/>
  <c r="AE200" i="278"/>
  <c r="AF13" i="289"/>
  <c r="AF14" i="289" s="1"/>
  <c r="AF232" i="278" s="1"/>
  <c r="T12" i="325"/>
  <c r="J32" i="265"/>
  <c r="F341" i="321" s="1"/>
  <c r="AC4" i="288"/>
  <c r="AC4" i="265"/>
  <c r="AD34" i="278"/>
  <c r="AC4" i="320"/>
  <c r="AE25" i="327"/>
  <c r="AC4" i="275"/>
  <c r="AE28" i="278"/>
  <c r="AE29" i="278" s="1"/>
  <c r="AE40" i="278" s="1"/>
  <c r="AE123" i="325"/>
  <c r="AE111" i="325"/>
  <c r="AC122" i="325"/>
  <c r="AC110" i="325"/>
  <c r="AC4" i="282"/>
  <c r="AC4" i="325"/>
  <c r="AC4" i="324"/>
  <c r="AC4" i="286"/>
  <c r="AC4" i="285"/>
  <c r="AC4" i="278"/>
  <c r="AD20" i="275"/>
  <c r="AE17" i="275" s="1"/>
  <c r="AD145" i="273"/>
  <c r="AD147" i="273" s="1"/>
  <c r="AD148" i="273" s="1"/>
  <c r="AC4" i="327"/>
  <c r="AC4" i="315"/>
  <c r="AC4" i="289"/>
  <c r="AC4" i="323"/>
  <c r="Z80" i="278"/>
  <c r="Z81" i="278" s="1"/>
  <c r="Z87" i="278" s="1"/>
  <c r="W293" i="278"/>
  <c r="W67" i="265"/>
  <c r="Z50" i="278"/>
  <c r="Z51" i="278" s="1"/>
  <c r="Z84" i="278" s="1"/>
  <c r="X282" i="278"/>
  <c r="X10" i="265" s="1"/>
  <c r="X299" i="278"/>
  <c r="X300" i="278" s="1"/>
  <c r="W11" i="265"/>
  <c r="W29" i="265" s="1"/>
  <c r="W302" i="278"/>
  <c r="W303" i="278" s="1"/>
  <c r="AQ289" i="278"/>
  <c r="AQ298" i="278"/>
  <c r="Z98" i="278"/>
  <c r="Z99" i="278" s="1"/>
  <c r="Z136" i="278" s="1"/>
  <c r="Z141" i="278" s="1"/>
  <c r="X290" i="278"/>
  <c r="X291" i="278" s="1"/>
  <c r="V293" i="278"/>
  <c r="V294" i="278" s="1"/>
  <c r="X9" i="265"/>
  <c r="AA39" i="278"/>
  <c r="AA41" i="278" s="1"/>
  <c r="AA80" i="278" s="1"/>
  <c r="AA81" i="278" s="1"/>
  <c r="AA87" i="278" s="1"/>
  <c r="AC19" i="278"/>
  <c r="AC314" i="278"/>
  <c r="AB22" i="278"/>
  <c r="AB33" i="278" s="1"/>
  <c r="AB35" i="278" s="1"/>
  <c r="Y66" i="278"/>
  <c r="Y85" i="278" s="1"/>
  <c r="Y88" i="278" s="1"/>
  <c r="Y279" i="278"/>
  <c r="Y281" i="278" s="1"/>
  <c r="AQ42" i="273"/>
  <c r="AQ254" i="278"/>
  <c r="AQ222" i="278"/>
  <c r="AQ238" i="278"/>
  <c r="AQ246" i="278"/>
  <c r="AQ214" i="278"/>
  <c r="AQ230" i="278"/>
  <c r="AQ190" i="278"/>
  <c r="AQ198" i="278"/>
  <c r="AQ206" i="278"/>
  <c r="AQ182" i="278"/>
  <c r="AQ166" i="278"/>
  <c r="AQ174" i="278"/>
  <c r="AQ150" i="278"/>
  <c r="AQ158" i="278"/>
  <c r="AQ121" i="278"/>
  <c r="AQ130" i="278"/>
  <c r="AQ112" i="278"/>
  <c r="AC247" i="278"/>
  <c r="AC249" i="278" s="1"/>
  <c r="AC272" i="278" s="1"/>
  <c r="AC255" i="278"/>
  <c r="AC257" i="278" s="1"/>
  <c r="AC273" i="278" s="1"/>
  <c r="AC223" i="278"/>
  <c r="AC225" i="278" s="1"/>
  <c r="AC269" i="278" s="1"/>
  <c r="AC231" i="278"/>
  <c r="AC233" i="278" s="1"/>
  <c r="AC270" i="278" s="1"/>
  <c r="AC239" i="278"/>
  <c r="AC241" i="278" s="1"/>
  <c r="AC271" i="278" s="1"/>
  <c r="AC215" i="278"/>
  <c r="AC217" i="278" s="1"/>
  <c r="AC268" i="278" s="1"/>
  <c r="AC191" i="278"/>
  <c r="AC193" i="278" s="1"/>
  <c r="AC265" i="278" s="1"/>
  <c r="AC199" i="278"/>
  <c r="AC201" i="278" s="1"/>
  <c r="AC266" i="278" s="1"/>
  <c r="AC207" i="278"/>
  <c r="AC209" i="278" s="1"/>
  <c r="AC267" i="278" s="1"/>
  <c r="AC183" i="278"/>
  <c r="AC185" i="278" s="1"/>
  <c r="AC264" i="278" s="1"/>
  <c r="AC167" i="278"/>
  <c r="AC169" i="278" s="1"/>
  <c r="AC262" i="278" s="1"/>
  <c r="AC175" i="278"/>
  <c r="AC177" i="278" s="1"/>
  <c r="AC263" i="278" s="1"/>
  <c r="AC151" i="278"/>
  <c r="AC153" i="278" s="1"/>
  <c r="AC260" i="278" s="1"/>
  <c r="AC159" i="278"/>
  <c r="AC161" i="278" s="1"/>
  <c r="AC261" i="278" s="1"/>
  <c r="AC122" i="278"/>
  <c r="AC124" i="278" s="1"/>
  <c r="AC139" i="278" s="1"/>
  <c r="AC131" i="278"/>
  <c r="AC133" i="278" s="1"/>
  <c r="AC140" i="278" s="1"/>
  <c r="AC113" i="278"/>
  <c r="AC115" i="278" s="1"/>
  <c r="AC138" i="278" s="1"/>
  <c r="AC20" i="278"/>
  <c r="AA72" i="278"/>
  <c r="AA73" i="278" s="1"/>
  <c r="AA86" i="278" s="1"/>
  <c r="AA57" i="278"/>
  <c r="AA58" i="278" s="1"/>
  <c r="Z64" i="278"/>
  <c r="Z61" i="278"/>
  <c r="Z62" i="278" s="1"/>
  <c r="Z65" i="278" s="1"/>
  <c r="AB274" i="278"/>
  <c r="AB280" i="278" s="1"/>
  <c r="AD53" i="324"/>
  <c r="AD24" i="327"/>
  <c r="AE66" i="273"/>
  <c r="AE154" i="273"/>
  <c r="AB49" i="324"/>
  <c r="AB54" i="324" s="1"/>
  <c r="AB20" i="327"/>
  <c r="AG194" i="273"/>
  <c r="AG41" i="273"/>
  <c r="AG43" i="273" s="1"/>
  <c r="AG79" i="288" s="1"/>
  <c r="AH38" i="273"/>
  <c r="AD51" i="324"/>
  <c r="AD22" i="327"/>
  <c r="AE182" i="273"/>
  <c r="AE144" i="273"/>
  <c r="AC21" i="285"/>
  <c r="AD124" i="273"/>
  <c r="Z3" i="275"/>
  <c r="Z3" i="315"/>
  <c r="Z3" i="288"/>
  <c r="Z3" i="273"/>
  <c r="Z3" i="286"/>
  <c r="Z3" i="278"/>
  <c r="Z3" i="327"/>
  <c r="Z3" i="285"/>
  <c r="Z3" i="289"/>
  <c r="Z3" i="282"/>
  <c r="Z3" i="324"/>
  <c r="Z3" i="320"/>
  <c r="Z3" i="323"/>
  <c r="Z3" i="265"/>
  <c r="Z3" i="325"/>
  <c r="AC189" i="273"/>
  <c r="AC190" i="273" s="1"/>
  <c r="AC21" i="278" s="1"/>
  <c r="AC22" i="324"/>
  <c r="AC23" i="324" s="1"/>
  <c r="AD68" i="273"/>
  <c r="AC183" i="273"/>
  <c r="AC184" i="273" s="1"/>
  <c r="AC172" i="273"/>
  <c r="AC173" i="273" s="1"/>
  <c r="AC176" i="273" s="1"/>
  <c r="AD88" i="273"/>
  <c r="AC177" i="273"/>
  <c r="AC178" i="273" s="1"/>
  <c r="AD21" i="327"/>
  <c r="AD50" i="324"/>
  <c r="AE32" i="324"/>
  <c r="AE33" i="324" s="1"/>
  <c r="AE27" i="324"/>
  <c r="AE28" i="324" s="1"/>
  <c r="AE53" i="273"/>
  <c r="AF54" i="273" s="1"/>
  <c r="AE37" i="324"/>
  <c r="AE38" i="324" s="1"/>
  <c r="AE153" i="273"/>
  <c r="AE86" i="273"/>
  <c r="AE122" i="273"/>
  <c r="AE155" i="273"/>
  <c r="AB157" i="273"/>
  <c r="AA164" i="273"/>
  <c r="AA165" i="273" s="1"/>
  <c r="AF195" i="273"/>
  <c r="AF196" i="273" s="1"/>
  <c r="AF2" i="289"/>
  <c r="AF2" i="282"/>
  <c r="AF119" i="273"/>
  <c r="AF120" i="273" s="1"/>
  <c r="AF123" i="273" s="1"/>
  <c r="AF2" i="325"/>
  <c r="AF2" i="324"/>
  <c r="AF2" i="288"/>
  <c r="AF138" i="273"/>
  <c r="AF139" i="273" s="1"/>
  <c r="AF2" i="323"/>
  <c r="AF2" i="275"/>
  <c r="AF62" i="273"/>
  <c r="AF2" i="286"/>
  <c r="AF2" i="273"/>
  <c r="AF129" i="273"/>
  <c r="AF130" i="273" s="1"/>
  <c r="AF2" i="320"/>
  <c r="AF49" i="273"/>
  <c r="AF50" i="273" s="1"/>
  <c r="AF100" i="325" s="1"/>
  <c r="AF101" i="325" s="1"/>
  <c r="AF128" i="325" s="1"/>
  <c r="AF2" i="327"/>
  <c r="AF2" i="285"/>
  <c r="AF2" i="315"/>
  <c r="AF82" i="273"/>
  <c r="AF83" i="273" s="1"/>
  <c r="AF2" i="278"/>
  <c r="AF2" i="265"/>
  <c r="AD52" i="324"/>
  <c r="AD23" i="327"/>
  <c r="AA11" i="325"/>
  <c r="AA55" i="324"/>
  <c r="AA34" i="265" s="1"/>
  <c r="AA28" i="285"/>
  <c r="AA57" i="324"/>
  <c r="AE87" i="273"/>
  <c r="AE11" i="286"/>
  <c r="AE91" i="273"/>
  <c r="AF92" i="273" s="1"/>
  <c r="AF156" i="273" s="1"/>
  <c r="AE42" i="324"/>
  <c r="AE43" i="324" s="1"/>
  <c r="AE15" i="275"/>
  <c r="AE71" i="273"/>
  <c r="AF72" i="273" s="1"/>
  <c r="AF104" i="273" s="1"/>
  <c r="AE67" i="273"/>
  <c r="AT5" i="327"/>
  <c r="AT5" i="325"/>
  <c r="AQ37" i="273"/>
  <c r="AT5" i="324"/>
  <c r="AT5" i="323"/>
  <c r="AR32" i="273"/>
  <c r="AS26" i="273"/>
  <c r="AS27" i="273" s="1"/>
  <c r="AS31" i="273" s="1"/>
  <c r="AS30" i="273"/>
  <c r="AT5" i="320"/>
  <c r="AT23" i="273"/>
  <c r="AT24" i="273" s="1"/>
  <c r="AT5" i="315"/>
  <c r="AT5" i="275"/>
  <c r="AT5" i="286"/>
  <c r="AT5" i="265"/>
  <c r="AT5" i="288"/>
  <c r="AT5" i="282"/>
  <c r="AT5" i="285"/>
  <c r="AT5" i="289"/>
  <c r="AT5" i="278"/>
  <c r="AT13" i="273"/>
  <c r="AT14" i="273" s="1"/>
  <c r="AU10" i="273"/>
  <c r="AT5" i="273"/>
  <c r="AS152" i="273"/>
  <c r="AS143" i="273"/>
  <c r="AD109" i="273" l="1"/>
  <c r="AC110" i="273" s="1"/>
  <c r="AC61" i="288" s="1"/>
  <c r="AC63" i="288" s="1"/>
  <c r="AC65" i="288" s="1"/>
  <c r="AD51" i="288"/>
  <c r="AD52" i="288" s="1"/>
  <c r="AD56" i="288" s="1"/>
  <c r="AE46" i="325"/>
  <c r="AE55" i="288"/>
  <c r="AD84" i="325"/>
  <c r="AD42" i="288"/>
  <c r="AD35" i="288"/>
  <c r="AD37" i="288" s="1"/>
  <c r="AC43" i="288"/>
  <c r="AC39" i="288"/>
  <c r="AT36" i="273"/>
  <c r="AT13" i="288"/>
  <c r="AT138" i="325"/>
  <c r="AG101" i="273"/>
  <c r="AG102" i="273" s="1"/>
  <c r="AG105" i="273" s="1"/>
  <c r="AG26" i="288"/>
  <c r="AF42" i="325"/>
  <c r="AF43" i="325" s="1"/>
  <c r="AF85" i="325"/>
  <c r="AF56" i="278"/>
  <c r="AF105" i="278"/>
  <c r="AF71" i="278"/>
  <c r="AF123" i="278"/>
  <c r="AF224" i="278"/>
  <c r="AE106" i="273"/>
  <c r="AD51" i="325"/>
  <c r="Z54" i="325"/>
  <c r="AA47" i="325"/>
  <c r="AF176" i="278"/>
  <c r="AF208" i="278"/>
  <c r="AF152" i="278"/>
  <c r="AF240" i="278"/>
  <c r="AF200" i="278"/>
  <c r="AF97" i="278"/>
  <c r="AF79" i="278"/>
  <c r="AF168" i="278"/>
  <c r="AF192" i="278"/>
  <c r="AF216" i="278"/>
  <c r="AF49" i="278"/>
  <c r="AF132" i="278"/>
  <c r="AF114" i="278"/>
  <c r="AF160" i="278"/>
  <c r="AF184" i="278"/>
  <c r="AF256" i="278"/>
  <c r="AF248" i="278"/>
  <c r="AG13" i="289"/>
  <c r="AG14" i="289" s="1"/>
  <c r="AG248" i="278" s="1"/>
  <c r="AE20" i="275"/>
  <c r="AF17" i="275" s="1"/>
  <c r="J313" i="278"/>
  <c r="F1085" i="321" s="1"/>
  <c r="AE34" i="278"/>
  <c r="AF28" i="278"/>
  <c r="AF29" i="278" s="1"/>
  <c r="AF34" i="278" s="1"/>
  <c r="AF111" i="325"/>
  <c r="AF123" i="325"/>
  <c r="AF25" i="327"/>
  <c r="AD122" i="325"/>
  <c r="AD110" i="325"/>
  <c r="AD4" i="320"/>
  <c r="AD4" i="282"/>
  <c r="AD4" i="285"/>
  <c r="AD4" i="325"/>
  <c r="AD4" i="286"/>
  <c r="AD4" i="289"/>
  <c r="AD4" i="265"/>
  <c r="AD4" i="288"/>
  <c r="AD4" i="324"/>
  <c r="AD4" i="275"/>
  <c r="AD4" i="278"/>
  <c r="AD4" i="315"/>
  <c r="AD4" i="323"/>
  <c r="AD4" i="273"/>
  <c r="AD4" i="327"/>
  <c r="AE145" i="273"/>
  <c r="AE147" i="273" s="1"/>
  <c r="AE148" i="273" s="1"/>
  <c r="X302" i="278"/>
  <c r="X303" i="278" s="1"/>
  <c r="X307" i="278" s="1"/>
  <c r="X73" i="265"/>
  <c r="X293" i="278"/>
  <c r="X294" i="278" s="1"/>
  <c r="X306" i="278" s="1"/>
  <c r="X67" i="265"/>
  <c r="AR289" i="278"/>
  <c r="AR298" i="278"/>
  <c r="Y282" i="278"/>
  <c r="Y10" i="265" s="1"/>
  <c r="Y299" i="278"/>
  <c r="Y300" i="278" s="1"/>
  <c r="Y290" i="278"/>
  <c r="Y291" i="278" s="1"/>
  <c r="W307" i="278"/>
  <c r="V306" i="278"/>
  <c r="V308" i="278" s="1"/>
  <c r="V30" i="265" s="1"/>
  <c r="W294" i="278"/>
  <c r="W306" i="278" s="1"/>
  <c r="AA98" i="278"/>
  <c r="AA99" i="278" s="1"/>
  <c r="AA136" i="278" s="1"/>
  <c r="AA50" i="278"/>
  <c r="AA51" i="278" s="1"/>
  <c r="AA84" i="278" s="1"/>
  <c r="X11" i="265"/>
  <c r="X29" i="265" s="1"/>
  <c r="AB39" i="278"/>
  <c r="AB41" i="278" s="1"/>
  <c r="AB106" i="278" s="1"/>
  <c r="AB107" i="278" s="1"/>
  <c r="AB137" i="278" s="1"/>
  <c r="AA106" i="278"/>
  <c r="AA107" i="278" s="1"/>
  <c r="AA137" i="278" s="1"/>
  <c r="Y9" i="265"/>
  <c r="Z279" i="278"/>
  <c r="Z281" i="278" s="1"/>
  <c r="AD19" i="278"/>
  <c r="AD314" i="278"/>
  <c r="AC22" i="278"/>
  <c r="AC39" i="278" s="1"/>
  <c r="AC41" i="278" s="1"/>
  <c r="AR42" i="273"/>
  <c r="AR254" i="278"/>
  <c r="AR246" i="278"/>
  <c r="AR230" i="278"/>
  <c r="AR238" i="278"/>
  <c r="AR182" i="278"/>
  <c r="AR222" i="278"/>
  <c r="AR190" i="278"/>
  <c r="AR198" i="278"/>
  <c r="AR214" i="278"/>
  <c r="AR206" i="278"/>
  <c r="AR158" i="278"/>
  <c r="AR174" i="278"/>
  <c r="AR150" i="278"/>
  <c r="AR112" i="278"/>
  <c r="AR121" i="278"/>
  <c r="AR166" i="278"/>
  <c r="AR130" i="278"/>
  <c r="AD255" i="278"/>
  <c r="AD257" i="278" s="1"/>
  <c r="AD273" i="278" s="1"/>
  <c r="AD215" i="278"/>
  <c r="AD217" i="278" s="1"/>
  <c r="AD268" i="278" s="1"/>
  <c r="AD247" i="278"/>
  <c r="AD249" i="278" s="1"/>
  <c r="AD272" i="278" s="1"/>
  <c r="AD231" i="278"/>
  <c r="AD233" i="278" s="1"/>
  <c r="AD270" i="278" s="1"/>
  <c r="AD239" i="278"/>
  <c r="AD241" i="278" s="1"/>
  <c r="AD271" i="278" s="1"/>
  <c r="AD183" i="278"/>
  <c r="AD185" i="278" s="1"/>
  <c r="AD264" i="278" s="1"/>
  <c r="AD191" i="278"/>
  <c r="AD193" i="278" s="1"/>
  <c r="AD265" i="278" s="1"/>
  <c r="AD223" i="278"/>
  <c r="AD225" i="278" s="1"/>
  <c r="AD269" i="278" s="1"/>
  <c r="AD199" i="278"/>
  <c r="AD201" i="278" s="1"/>
  <c r="AD266" i="278" s="1"/>
  <c r="AD207" i="278"/>
  <c r="AD209" i="278" s="1"/>
  <c r="AD267" i="278" s="1"/>
  <c r="AD159" i="278"/>
  <c r="AD161" i="278" s="1"/>
  <c r="AD261" i="278" s="1"/>
  <c r="AD167" i="278"/>
  <c r="AD169" i="278" s="1"/>
  <c r="AD262" i="278" s="1"/>
  <c r="AD175" i="278"/>
  <c r="AD177" i="278" s="1"/>
  <c r="AD263" i="278" s="1"/>
  <c r="AD151" i="278"/>
  <c r="AD153" i="278" s="1"/>
  <c r="AD260" i="278" s="1"/>
  <c r="AD113" i="278"/>
  <c r="AD115" i="278" s="1"/>
  <c r="AD138" i="278" s="1"/>
  <c r="AD122" i="278"/>
  <c r="AD124" i="278" s="1"/>
  <c r="AD139" i="278" s="1"/>
  <c r="AD131" i="278"/>
  <c r="AD133" i="278" s="1"/>
  <c r="AD140" i="278" s="1"/>
  <c r="AD20" i="278"/>
  <c r="AC274" i="278"/>
  <c r="AC280" i="278" s="1"/>
  <c r="Z66" i="278"/>
  <c r="Z85" i="278" s="1"/>
  <c r="Z88" i="278" s="1"/>
  <c r="AA61" i="278"/>
  <c r="AA62" i="278" s="1"/>
  <c r="AA65" i="278" s="1"/>
  <c r="AA64" i="278"/>
  <c r="AB72" i="278"/>
  <c r="AB73" i="278" s="1"/>
  <c r="AB86" i="278" s="1"/>
  <c r="AB57" i="278"/>
  <c r="AB58" i="278" s="1"/>
  <c r="AE53" i="324"/>
  <c r="AE24" i="327"/>
  <c r="AF144" i="273"/>
  <c r="AF182" i="273"/>
  <c r="AE23" i="327"/>
  <c r="AE52" i="324"/>
  <c r="AF63" i="273"/>
  <c r="AF45" i="325" s="1"/>
  <c r="AB164" i="273"/>
  <c r="AB165" i="273" s="1"/>
  <c r="AC157" i="273"/>
  <c r="AF66" i="273"/>
  <c r="AF154" i="273"/>
  <c r="AE124" i="273"/>
  <c r="AD21" i="285"/>
  <c r="AF32" i="324"/>
  <c r="AF33" i="324" s="1"/>
  <c r="AF37" i="324"/>
  <c r="AF38" i="324" s="1"/>
  <c r="AF53" i="273"/>
  <c r="AG54" i="273" s="1"/>
  <c r="AF153" i="273"/>
  <c r="AF27" i="324"/>
  <c r="AF28" i="324" s="1"/>
  <c r="AG2" i="286"/>
  <c r="AG2" i="285"/>
  <c r="AG2" i="282"/>
  <c r="AG2" i="323"/>
  <c r="AG2" i="289"/>
  <c r="AG2" i="324"/>
  <c r="AG2" i="278"/>
  <c r="AG129" i="273"/>
  <c r="AG130" i="273" s="1"/>
  <c r="AG2" i="265"/>
  <c r="AG2" i="315"/>
  <c r="AG2" i="273"/>
  <c r="AG138" i="273"/>
  <c r="AG139" i="273" s="1"/>
  <c r="AG2" i="288"/>
  <c r="AG119" i="273"/>
  <c r="AG120" i="273" s="1"/>
  <c r="AG123" i="273" s="1"/>
  <c r="AG62" i="273"/>
  <c r="AG63" i="273" s="1"/>
  <c r="AG45" i="325" s="1"/>
  <c r="AG2" i="275"/>
  <c r="AG2" i="325"/>
  <c r="AG195" i="273"/>
  <c r="AG196" i="273" s="1"/>
  <c r="AG82" i="273"/>
  <c r="AG83" i="273" s="1"/>
  <c r="AG2" i="320"/>
  <c r="AG49" i="273"/>
  <c r="AG50" i="273" s="1"/>
  <c r="AG100" i="325" s="1"/>
  <c r="AG101" i="325" s="1"/>
  <c r="AG128" i="325" s="1"/>
  <c r="AG2" i="327"/>
  <c r="AF122" i="273"/>
  <c r="AF86" i="273"/>
  <c r="AF155" i="273"/>
  <c r="AE50" i="324"/>
  <c r="AE21" i="327"/>
  <c r="AD22" i="324"/>
  <c r="AD23" i="324" s="1"/>
  <c r="AE68" i="273"/>
  <c r="AD189" i="273"/>
  <c r="AD190" i="273" s="1"/>
  <c r="AD21" i="278" s="1"/>
  <c r="AA3" i="265"/>
  <c r="AA3" i="288"/>
  <c r="AA3" i="273"/>
  <c r="AA3" i="289"/>
  <c r="AA3" i="325"/>
  <c r="AA3" i="315"/>
  <c r="AA3" i="285"/>
  <c r="AA3" i="275"/>
  <c r="AA3" i="282"/>
  <c r="AA3" i="324"/>
  <c r="AA3" i="286"/>
  <c r="AA3" i="323"/>
  <c r="AA3" i="327"/>
  <c r="AA3" i="320"/>
  <c r="AA3" i="278"/>
  <c r="AF87" i="273"/>
  <c r="AF11" i="286"/>
  <c r="AF91" i="273"/>
  <c r="AG92" i="273" s="1"/>
  <c r="AG156" i="273" s="1"/>
  <c r="AE51" i="324"/>
  <c r="AE22" i="327"/>
  <c r="AD172" i="273"/>
  <c r="AD173" i="273" s="1"/>
  <c r="AD176" i="273" s="1"/>
  <c r="AE88" i="273"/>
  <c r="AD177" i="273"/>
  <c r="AD178" i="273" s="1"/>
  <c r="AD183" i="273"/>
  <c r="AD184" i="273" s="1"/>
  <c r="AC20" i="327"/>
  <c r="AC49" i="324"/>
  <c r="AC54" i="324" s="1"/>
  <c r="AI38" i="273"/>
  <c r="AH41" i="273"/>
  <c r="AH43" i="273" s="1"/>
  <c r="AH79" i="288" s="1"/>
  <c r="AH194" i="273"/>
  <c r="AB57" i="324"/>
  <c r="AB55" i="324"/>
  <c r="AB34" i="265" s="1"/>
  <c r="AB28" i="285"/>
  <c r="AB11" i="325"/>
  <c r="AU5" i="325"/>
  <c r="AU5" i="327"/>
  <c r="AR37" i="273"/>
  <c r="AU5" i="324"/>
  <c r="AU5" i="323"/>
  <c r="AS32" i="273"/>
  <c r="AT26" i="273"/>
  <c r="AT27" i="273" s="1"/>
  <c r="AT31" i="273" s="1"/>
  <c r="AT30" i="273"/>
  <c r="AU5" i="320"/>
  <c r="AU23" i="273"/>
  <c r="AU24" i="273" s="1"/>
  <c r="AU5" i="315"/>
  <c r="AU5" i="265"/>
  <c r="AU5" i="288"/>
  <c r="AU5" i="282"/>
  <c r="AU5" i="275"/>
  <c r="AU5" i="286"/>
  <c r="AU5" i="285"/>
  <c r="AU5" i="289"/>
  <c r="AU5" i="278"/>
  <c r="AU13" i="273"/>
  <c r="AU14" i="273" s="1"/>
  <c r="AV10" i="273"/>
  <c r="AU5" i="273"/>
  <c r="AT152" i="273"/>
  <c r="AT143" i="273"/>
  <c r="U32" i="265"/>
  <c r="AE109" i="273" l="1"/>
  <c r="AD110" i="273" s="1"/>
  <c r="AD61" i="288" s="1"/>
  <c r="AD63" i="288" s="1"/>
  <c r="AD65" i="288" s="1"/>
  <c r="AE51" i="288"/>
  <c r="AE52" i="288" s="1"/>
  <c r="AE56" i="288" s="1"/>
  <c r="AF46" i="325"/>
  <c r="AF55" i="288"/>
  <c r="AD43" i="288"/>
  <c r="AD39" i="288"/>
  <c r="AE84" i="325"/>
  <c r="AE35" i="288"/>
  <c r="AE37" i="288" s="1"/>
  <c r="AE42" i="288"/>
  <c r="AH101" i="273"/>
  <c r="AH102" i="273" s="1"/>
  <c r="AH105" i="273" s="1"/>
  <c r="AH26" i="288"/>
  <c r="AU36" i="273"/>
  <c r="AU13" i="288"/>
  <c r="AU138" i="325"/>
  <c r="AG152" i="278"/>
  <c r="AG42" i="325"/>
  <c r="AG43" i="325" s="1"/>
  <c r="AG85" i="325"/>
  <c r="AG49" i="278"/>
  <c r="AG105" i="278"/>
  <c r="AG56" i="278"/>
  <c r="AG132" i="278"/>
  <c r="AG71" i="278"/>
  <c r="AG114" i="278"/>
  <c r="AG79" i="278"/>
  <c r="AG160" i="278"/>
  <c r="AG176" i="278"/>
  <c r="AG216" i="278"/>
  <c r="AA54" i="325"/>
  <c r="AB47" i="325"/>
  <c r="AG123" i="278"/>
  <c r="AG200" i="278"/>
  <c r="AF106" i="273"/>
  <c r="AE51" i="325"/>
  <c r="AG256" i="278"/>
  <c r="AG168" i="278"/>
  <c r="AG184" i="278"/>
  <c r="AG224" i="278"/>
  <c r="AG97" i="278"/>
  <c r="AG192" i="278"/>
  <c r="AG208" i="278"/>
  <c r="AG240" i="278"/>
  <c r="AG232" i="278"/>
  <c r="AH13" i="289"/>
  <c r="AH14" i="289" s="1"/>
  <c r="AH240" i="278" s="1"/>
  <c r="X308" i="278"/>
  <c r="X30" i="265" s="1"/>
  <c r="J315" i="278"/>
  <c r="F1088" i="321" s="1"/>
  <c r="U313" i="278"/>
  <c r="U315" i="278" s="1"/>
  <c r="U11" i="327" s="1"/>
  <c r="AG28" i="278"/>
  <c r="AG29" i="278" s="1"/>
  <c r="AG40" i="278" s="1"/>
  <c r="AG111" i="325"/>
  <c r="AG123" i="325"/>
  <c r="AF40" i="278"/>
  <c r="AE122" i="325"/>
  <c r="AE110" i="325"/>
  <c r="AG25" i="327"/>
  <c r="AE4" i="289"/>
  <c r="AE4" i="323"/>
  <c r="AE4" i="286"/>
  <c r="AE4" i="315"/>
  <c r="AE4" i="275"/>
  <c r="AE4" i="288"/>
  <c r="AE4" i="325"/>
  <c r="AE4" i="282"/>
  <c r="AE4" i="327"/>
  <c r="AE4" i="265"/>
  <c r="AE4" i="273"/>
  <c r="AE4" i="324"/>
  <c r="AE4" i="285"/>
  <c r="AE4" i="320"/>
  <c r="AE4" i="278"/>
  <c r="AF145" i="273"/>
  <c r="AF147" i="273" s="1"/>
  <c r="AF148" i="273" s="1"/>
  <c r="Y293" i="278"/>
  <c r="Y294" i="278" s="1"/>
  <c r="Y306" i="278" s="1"/>
  <c r="Y67" i="265"/>
  <c r="Y302" i="278"/>
  <c r="Y303" i="278" s="1"/>
  <c r="Y307" i="278" s="1"/>
  <c r="Y73" i="265"/>
  <c r="AB50" i="278"/>
  <c r="AB51" i="278" s="1"/>
  <c r="AB84" i="278" s="1"/>
  <c r="AC33" i="278"/>
  <c r="AC35" i="278" s="1"/>
  <c r="AC72" i="278" s="1"/>
  <c r="AC73" i="278" s="1"/>
  <c r="AC86" i="278" s="1"/>
  <c r="W308" i="278"/>
  <c r="W30" i="265" s="1"/>
  <c r="Z290" i="278"/>
  <c r="Z291" i="278" s="1"/>
  <c r="Z282" i="278"/>
  <c r="Z10" i="265" s="1"/>
  <c r="Z299" i="278"/>
  <c r="Z300" i="278" s="1"/>
  <c r="AS298" i="278"/>
  <c r="AS289" i="278"/>
  <c r="AA141" i="278"/>
  <c r="AA279" i="278" s="1"/>
  <c r="AA281" i="278" s="1"/>
  <c r="AA66" i="278"/>
  <c r="AA85" i="278" s="1"/>
  <c r="AA88" i="278" s="1"/>
  <c r="AB80" i="278"/>
  <c r="AB81" i="278" s="1"/>
  <c r="AB87" i="278" s="1"/>
  <c r="AB98" i="278"/>
  <c r="AB99" i="278" s="1"/>
  <c r="AB136" i="278" s="1"/>
  <c r="AB141" i="278" s="1"/>
  <c r="Y11" i="265"/>
  <c r="Y29" i="265" s="1"/>
  <c r="Z9" i="265"/>
  <c r="AE19" i="278"/>
  <c r="AE314" i="278"/>
  <c r="AD22" i="278"/>
  <c r="AD39" i="278" s="1"/>
  <c r="AD41" i="278" s="1"/>
  <c r="AC106" i="278"/>
  <c r="AC107" i="278" s="1"/>
  <c r="AC137" i="278" s="1"/>
  <c r="AC80" i="278"/>
  <c r="AC81" i="278" s="1"/>
  <c r="AC87" i="278" s="1"/>
  <c r="AC98" i="278"/>
  <c r="AC99" i="278" s="1"/>
  <c r="AC136" i="278" s="1"/>
  <c r="AC50" i="278"/>
  <c r="AC51" i="278" s="1"/>
  <c r="AC84" i="278" s="1"/>
  <c r="AE255" i="278"/>
  <c r="AE257" i="278" s="1"/>
  <c r="AE273" i="278" s="1"/>
  <c r="AE239" i="278"/>
  <c r="AE241" i="278" s="1"/>
  <c r="AE271" i="278" s="1"/>
  <c r="AE223" i="278"/>
  <c r="AE225" i="278" s="1"/>
  <c r="AE269" i="278" s="1"/>
  <c r="AE247" i="278"/>
  <c r="AE249" i="278" s="1"/>
  <c r="AE272" i="278" s="1"/>
  <c r="AE231" i="278"/>
  <c r="AE233" i="278" s="1"/>
  <c r="AE270" i="278" s="1"/>
  <c r="AE207" i="278"/>
  <c r="AE209" i="278" s="1"/>
  <c r="AE267" i="278" s="1"/>
  <c r="AE175" i="278"/>
  <c r="AE177" i="278" s="1"/>
  <c r="AE263" i="278" s="1"/>
  <c r="AE183" i="278"/>
  <c r="AE185" i="278" s="1"/>
  <c r="AE264" i="278" s="1"/>
  <c r="AE215" i="278"/>
  <c r="AE217" i="278" s="1"/>
  <c r="AE268" i="278" s="1"/>
  <c r="AE191" i="278"/>
  <c r="AE193" i="278" s="1"/>
  <c r="AE265" i="278" s="1"/>
  <c r="AE199" i="278"/>
  <c r="AE201" i="278" s="1"/>
  <c r="AE266" i="278" s="1"/>
  <c r="AE151" i="278"/>
  <c r="AE153" i="278" s="1"/>
  <c r="AE260" i="278" s="1"/>
  <c r="AE167" i="278"/>
  <c r="AE169" i="278" s="1"/>
  <c r="AE262" i="278" s="1"/>
  <c r="AE113" i="278"/>
  <c r="AE115" i="278" s="1"/>
  <c r="AE138" i="278" s="1"/>
  <c r="AE122" i="278"/>
  <c r="AE124" i="278" s="1"/>
  <c r="AE139" i="278" s="1"/>
  <c r="AE159" i="278"/>
  <c r="AE161" i="278" s="1"/>
  <c r="AE261" i="278" s="1"/>
  <c r="AE131" i="278"/>
  <c r="AE133" i="278" s="1"/>
  <c r="AE140" i="278" s="1"/>
  <c r="AE20" i="278"/>
  <c r="AB61" i="278"/>
  <c r="AB62" i="278" s="1"/>
  <c r="AB65" i="278" s="1"/>
  <c r="AB64" i="278"/>
  <c r="AD274" i="278"/>
  <c r="AD280" i="278" s="1"/>
  <c r="AS238" i="278"/>
  <c r="AS246" i="278"/>
  <c r="AS254" i="278"/>
  <c r="AS222" i="278"/>
  <c r="AS230" i="278"/>
  <c r="AS214" i="278"/>
  <c r="AS206" i="278"/>
  <c r="AS182" i="278"/>
  <c r="AS190" i="278"/>
  <c r="AS198" i="278"/>
  <c r="AS150" i="278"/>
  <c r="AS166" i="278"/>
  <c r="AS174" i="278"/>
  <c r="AS112" i="278"/>
  <c r="AS158" i="278"/>
  <c r="AS121" i="278"/>
  <c r="AS130" i="278"/>
  <c r="AG67" i="273"/>
  <c r="AG15" i="275"/>
  <c r="AG71" i="273"/>
  <c r="AH72" i="273" s="1"/>
  <c r="AH104" i="273" s="1"/>
  <c r="AG42" i="324"/>
  <c r="AG43" i="324" s="1"/>
  <c r="AH138" i="273"/>
  <c r="AH139" i="273" s="1"/>
  <c r="AH2" i="323"/>
  <c r="AH2" i="324"/>
  <c r="AH62" i="273"/>
  <c r="AH63" i="273" s="1"/>
  <c r="AH45" i="325" s="1"/>
  <c r="AH2" i="315"/>
  <c r="AH2" i="282"/>
  <c r="AH2" i="273"/>
  <c r="AH2" i="286"/>
  <c r="AH82" i="273"/>
  <c r="AH83" i="273" s="1"/>
  <c r="AH129" i="273"/>
  <c r="AH130" i="273" s="1"/>
  <c r="AH2" i="278"/>
  <c r="AH2" i="288"/>
  <c r="AH119" i="273"/>
  <c r="AH120" i="273" s="1"/>
  <c r="AH123" i="273" s="1"/>
  <c r="AH2" i="325"/>
  <c r="AH195" i="273"/>
  <c r="AH196" i="273" s="1"/>
  <c r="AH2" i="275"/>
  <c r="AH2" i="289"/>
  <c r="AH2" i="265"/>
  <c r="AH2" i="285"/>
  <c r="AH49" i="273"/>
  <c r="AH50" i="273" s="1"/>
  <c r="AH100" i="325" s="1"/>
  <c r="AH101" i="325" s="1"/>
  <c r="AH128" i="325" s="1"/>
  <c r="AH2" i="320"/>
  <c r="AH2" i="327"/>
  <c r="AE22" i="324"/>
  <c r="AE23" i="324" s="1"/>
  <c r="AF68" i="273"/>
  <c r="AE189" i="273"/>
  <c r="AE190" i="273" s="1"/>
  <c r="AE21" i="278" s="1"/>
  <c r="AG153" i="273"/>
  <c r="AG53" i="273"/>
  <c r="AH54" i="273" s="1"/>
  <c r="AG32" i="324"/>
  <c r="AG33" i="324" s="1"/>
  <c r="AG37" i="324"/>
  <c r="AG38" i="324" s="1"/>
  <c r="AG27" i="324"/>
  <c r="AG28" i="324" s="1"/>
  <c r="AG154" i="273"/>
  <c r="AG66" i="273"/>
  <c r="AE21" i="285"/>
  <c r="AF124" i="273"/>
  <c r="AB3" i="315"/>
  <c r="AB3" i="275"/>
  <c r="AB3" i="285"/>
  <c r="AB3" i="286"/>
  <c r="AB3" i="288"/>
  <c r="AB3" i="273"/>
  <c r="AB3" i="282"/>
  <c r="AB3" i="320"/>
  <c r="AB3" i="325"/>
  <c r="AB3" i="289"/>
  <c r="AB3" i="324"/>
  <c r="AB3" i="265"/>
  <c r="AB3" i="327"/>
  <c r="AB3" i="323"/>
  <c r="AB3" i="278"/>
  <c r="AC164" i="273"/>
  <c r="AC165" i="273" s="1"/>
  <c r="AD157" i="273"/>
  <c r="AI41" i="273"/>
  <c r="AI43" i="273" s="1"/>
  <c r="AI79" i="288" s="1"/>
  <c r="AI194" i="273"/>
  <c r="AJ38" i="273"/>
  <c r="AD49" i="324"/>
  <c r="AD54" i="324" s="1"/>
  <c r="AD20" i="327"/>
  <c r="AG144" i="273"/>
  <c r="AG182" i="273"/>
  <c r="AF52" i="324"/>
  <c r="AF23" i="327"/>
  <c r="AC55" i="324"/>
  <c r="AC34" i="265" s="1"/>
  <c r="AC57" i="324"/>
  <c r="AC11" i="325"/>
  <c r="AC28" i="285"/>
  <c r="AF88" i="273"/>
  <c r="AE183" i="273"/>
  <c r="AE184" i="273" s="1"/>
  <c r="AE177" i="273"/>
  <c r="AE178" i="273" s="1"/>
  <c r="AE172" i="273"/>
  <c r="AE173" i="273" s="1"/>
  <c r="AE176" i="273" s="1"/>
  <c r="AG11" i="286"/>
  <c r="AG87" i="273"/>
  <c r="AG91" i="273"/>
  <c r="AH92" i="273" s="1"/>
  <c r="AH156" i="273" s="1"/>
  <c r="AF50" i="324"/>
  <c r="AF21" i="327"/>
  <c r="AF51" i="324"/>
  <c r="AF22" i="327"/>
  <c r="AF67" i="273"/>
  <c r="AF42" i="324"/>
  <c r="AF43" i="324" s="1"/>
  <c r="AF71" i="273"/>
  <c r="AG72" i="273" s="1"/>
  <c r="AG104" i="273" s="1"/>
  <c r="AF15" i="275"/>
  <c r="AF20" i="275" s="1"/>
  <c r="AG17" i="275" s="1"/>
  <c r="AV5" i="325"/>
  <c r="AV5" i="327"/>
  <c r="AV5" i="324"/>
  <c r="AV5" i="323"/>
  <c r="AT32" i="273"/>
  <c r="AU26" i="273"/>
  <c r="AU27" i="273" s="1"/>
  <c r="AU31" i="273" s="1"/>
  <c r="AU30" i="273"/>
  <c r="AS42" i="273"/>
  <c r="AS37" i="273"/>
  <c r="AV5" i="320"/>
  <c r="AV23" i="273"/>
  <c r="AV24" i="273" s="1"/>
  <c r="AV5" i="315"/>
  <c r="AV5" i="288"/>
  <c r="AV5" i="282"/>
  <c r="AV5" i="275"/>
  <c r="AV5" i="286"/>
  <c r="AV5" i="265"/>
  <c r="AV5" i="285"/>
  <c r="AV5" i="289"/>
  <c r="AV5" i="278"/>
  <c r="AV13" i="273"/>
  <c r="AV14" i="273" s="1"/>
  <c r="AW10" i="273"/>
  <c r="AV5" i="273"/>
  <c r="AU152" i="273"/>
  <c r="AU143" i="273"/>
  <c r="AF109" i="273" l="1"/>
  <c r="AE110" i="273" s="1"/>
  <c r="AE61" i="288" s="1"/>
  <c r="AE63" i="288" s="1"/>
  <c r="AE65" i="288" s="1"/>
  <c r="AF51" i="288"/>
  <c r="AF52" i="288" s="1"/>
  <c r="AF56" i="288" s="1"/>
  <c r="AG46" i="325"/>
  <c r="AG55" i="288"/>
  <c r="AE43" i="288"/>
  <c r="AE39" i="288"/>
  <c r="AF84" i="325"/>
  <c r="AF42" i="288"/>
  <c r="AF35" i="288"/>
  <c r="AF37" i="288" s="1"/>
  <c r="AH208" i="278"/>
  <c r="AV36" i="273"/>
  <c r="AV138" i="325"/>
  <c r="AV13" i="288"/>
  <c r="AI101" i="273"/>
  <c r="AI102" i="273" s="1"/>
  <c r="AI105" i="273" s="1"/>
  <c r="AI26" i="288"/>
  <c r="AH42" i="325"/>
  <c r="AH43" i="325" s="1"/>
  <c r="AH85" i="325"/>
  <c r="AG106" i="273"/>
  <c r="AF51" i="325"/>
  <c r="AB54" i="325"/>
  <c r="AC47" i="325"/>
  <c r="AH160" i="278"/>
  <c r="AH71" i="278"/>
  <c r="AH97" i="278"/>
  <c r="AH56" i="278"/>
  <c r="AH123" i="278"/>
  <c r="AH105" i="278"/>
  <c r="AH192" i="278"/>
  <c r="AH224" i="278"/>
  <c r="AH152" i="278"/>
  <c r="AH132" i="278"/>
  <c r="AH184" i="278"/>
  <c r="AH248" i="278"/>
  <c r="AH79" i="278"/>
  <c r="AH49" i="278"/>
  <c r="AH114" i="278"/>
  <c r="AH168" i="278"/>
  <c r="AH176" i="278"/>
  <c r="AH216" i="278"/>
  <c r="AH232" i="278"/>
  <c r="AH256" i="278"/>
  <c r="AH200" i="278"/>
  <c r="AI13" i="289"/>
  <c r="AI14" i="289" s="1"/>
  <c r="AI248" i="278" s="1"/>
  <c r="J12" i="325"/>
  <c r="F198" i="321" s="1"/>
  <c r="J11" i="327"/>
  <c r="F1093" i="321" s="1"/>
  <c r="U12" i="325"/>
  <c r="AG34" i="278"/>
  <c r="AF122" i="325"/>
  <c r="AF110" i="325"/>
  <c r="AH25" i="327"/>
  <c r="AH28" i="278"/>
  <c r="AH29" i="278" s="1"/>
  <c r="AH34" i="278" s="1"/>
  <c r="AH123" i="325"/>
  <c r="AH111" i="325"/>
  <c r="AF4" i="285"/>
  <c r="AF4" i="320"/>
  <c r="AF4" i="275"/>
  <c r="AF4" i="282"/>
  <c r="AF4" i="327"/>
  <c r="AF4" i="273"/>
  <c r="AF4" i="289"/>
  <c r="AF4" i="325"/>
  <c r="AF4" i="265"/>
  <c r="AF4" i="286"/>
  <c r="AF4" i="288"/>
  <c r="AF4" i="278"/>
  <c r="AF4" i="324"/>
  <c r="AF4" i="323"/>
  <c r="AF4" i="315"/>
  <c r="AG145" i="273"/>
  <c r="AG147" i="273" s="1"/>
  <c r="AG148" i="273" s="1"/>
  <c r="AC57" i="278"/>
  <c r="AC58" i="278" s="1"/>
  <c r="AC64" i="278" s="1"/>
  <c r="Y308" i="278"/>
  <c r="Y30" i="265" s="1"/>
  <c r="Z293" i="278"/>
  <c r="Z294" i="278" s="1"/>
  <c r="Z306" i="278" s="1"/>
  <c r="Z67" i="265"/>
  <c r="AD33" i="278"/>
  <c r="AD35" i="278" s="1"/>
  <c r="AD72" i="278" s="1"/>
  <c r="AD73" i="278" s="1"/>
  <c r="AD86" i="278" s="1"/>
  <c r="Z302" i="278"/>
  <c r="Z303" i="278" s="1"/>
  <c r="Z307" i="278" s="1"/>
  <c r="Z73" i="265"/>
  <c r="AA290" i="278"/>
  <c r="AA291" i="278" s="1"/>
  <c r="AA282" i="278"/>
  <c r="AA10" i="265" s="1"/>
  <c r="AA299" i="278"/>
  <c r="AA300" i="278" s="1"/>
  <c r="AT298" i="278"/>
  <c r="AT289" i="278"/>
  <c r="AA9" i="265"/>
  <c r="Z11" i="265"/>
  <c r="Z29" i="265" s="1"/>
  <c r="AE22" i="278"/>
  <c r="AE39" i="278" s="1"/>
  <c r="AE41" i="278" s="1"/>
  <c r="AF19" i="278"/>
  <c r="AF314" i="278"/>
  <c r="AB279" i="278"/>
  <c r="AB281" i="278" s="1"/>
  <c r="AC141" i="278"/>
  <c r="AB66" i="278"/>
  <c r="AB85" i="278" s="1"/>
  <c r="AB88" i="278" s="1"/>
  <c r="AF255" i="278"/>
  <c r="AF257" i="278" s="1"/>
  <c r="AF273" i="278" s="1"/>
  <c r="AF247" i="278"/>
  <c r="AF249" i="278" s="1"/>
  <c r="AF272" i="278" s="1"/>
  <c r="AF231" i="278"/>
  <c r="AF233" i="278" s="1"/>
  <c r="AF270" i="278" s="1"/>
  <c r="AF239" i="278"/>
  <c r="AF241" i="278" s="1"/>
  <c r="AF271" i="278" s="1"/>
  <c r="AF215" i="278"/>
  <c r="AF217" i="278" s="1"/>
  <c r="AF268" i="278" s="1"/>
  <c r="AF223" i="278"/>
  <c r="AF225" i="278" s="1"/>
  <c r="AF269" i="278" s="1"/>
  <c r="AF199" i="278"/>
  <c r="AF201" i="278" s="1"/>
  <c r="AF266" i="278" s="1"/>
  <c r="AF207" i="278"/>
  <c r="AF209" i="278" s="1"/>
  <c r="AF267" i="278" s="1"/>
  <c r="AF183" i="278"/>
  <c r="AF185" i="278" s="1"/>
  <c r="AF264" i="278" s="1"/>
  <c r="AF191" i="278"/>
  <c r="AF193" i="278" s="1"/>
  <c r="AF265" i="278" s="1"/>
  <c r="AF175" i="278"/>
  <c r="AF177" i="278" s="1"/>
  <c r="AF263" i="278" s="1"/>
  <c r="AF159" i="278"/>
  <c r="AF161" i="278" s="1"/>
  <c r="AF261" i="278" s="1"/>
  <c r="AF167" i="278"/>
  <c r="AF169" i="278" s="1"/>
  <c r="AF262" i="278" s="1"/>
  <c r="AF131" i="278"/>
  <c r="AF133" i="278" s="1"/>
  <c r="AF140" i="278" s="1"/>
  <c r="AF151" i="278"/>
  <c r="AF153" i="278" s="1"/>
  <c r="AF260" i="278" s="1"/>
  <c r="AF113" i="278"/>
  <c r="AF115" i="278" s="1"/>
  <c r="AF138" i="278" s="1"/>
  <c r="AF122" i="278"/>
  <c r="AF124" i="278" s="1"/>
  <c r="AF139" i="278" s="1"/>
  <c r="AF20" i="278"/>
  <c r="AT42" i="273"/>
  <c r="AT254" i="278"/>
  <c r="AT230" i="278"/>
  <c r="AT238" i="278"/>
  <c r="AT246" i="278"/>
  <c r="AT214" i="278"/>
  <c r="AT222" i="278"/>
  <c r="AT198" i="278"/>
  <c r="AT206" i="278"/>
  <c r="AT182" i="278"/>
  <c r="AT190" i="278"/>
  <c r="AT174" i="278"/>
  <c r="AT158" i="278"/>
  <c r="AT166" i="278"/>
  <c r="AT130" i="278"/>
  <c r="AT150" i="278"/>
  <c r="AT112" i="278"/>
  <c r="AT121" i="278"/>
  <c r="AD80" i="278"/>
  <c r="AD81" i="278" s="1"/>
  <c r="AD87" i="278" s="1"/>
  <c r="AD106" i="278"/>
  <c r="AD107" i="278" s="1"/>
  <c r="AD137" i="278" s="1"/>
  <c r="AD98" i="278"/>
  <c r="AD99" i="278" s="1"/>
  <c r="AD136" i="278" s="1"/>
  <c r="AD50" i="278"/>
  <c r="AD51" i="278" s="1"/>
  <c r="AD84" i="278" s="1"/>
  <c r="AE274" i="278"/>
  <c r="AE280" i="278" s="1"/>
  <c r="AF177" i="273"/>
  <c r="AF178" i="273" s="1"/>
  <c r="AF172" i="273"/>
  <c r="AF173" i="273" s="1"/>
  <c r="AF176" i="273" s="1"/>
  <c r="AF183" i="273"/>
  <c r="AF184" i="273" s="1"/>
  <c r="AI138" i="273"/>
  <c r="AI139" i="273" s="1"/>
  <c r="AI119" i="273"/>
  <c r="AI120" i="273" s="1"/>
  <c r="AI123" i="273" s="1"/>
  <c r="AI2" i="288"/>
  <c r="AI195" i="273"/>
  <c r="AI196" i="273" s="1"/>
  <c r="AI49" i="273"/>
  <c r="AI129" i="273"/>
  <c r="AI130" i="273" s="1"/>
  <c r="AI2" i="285"/>
  <c r="AI2" i="286"/>
  <c r="AI2" i="320"/>
  <c r="AI2" i="324"/>
  <c r="AI2" i="265"/>
  <c r="AI2" i="327"/>
  <c r="AI62" i="273"/>
  <c r="AI63" i="273" s="1"/>
  <c r="AI45" i="325" s="1"/>
  <c r="AI2" i="273"/>
  <c r="AI2" i="282"/>
  <c r="AI2" i="289"/>
  <c r="AI2" i="315"/>
  <c r="AI82" i="273"/>
  <c r="AI83" i="273" s="1"/>
  <c r="AI2" i="325"/>
  <c r="AI2" i="275"/>
  <c r="AI2" i="278"/>
  <c r="AI2" i="323"/>
  <c r="AD57" i="324"/>
  <c r="AD28" i="285"/>
  <c r="AD55" i="324"/>
  <c r="AD34" i="265" s="1"/>
  <c r="AD11" i="325"/>
  <c r="AE157" i="273"/>
  <c r="AD164" i="273"/>
  <c r="AD165" i="273" s="1"/>
  <c r="AF21" i="285"/>
  <c r="AG50" i="324"/>
  <c r="AG21" i="327"/>
  <c r="AH122" i="273"/>
  <c r="AH155" i="273"/>
  <c r="AH86" i="273"/>
  <c r="AH42" i="324"/>
  <c r="AH43" i="324" s="1"/>
  <c r="AH71" i="273"/>
  <c r="AI72" i="273" s="1"/>
  <c r="AI104" i="273" s="1"/>
  <c r="AH67" i="273"/>
  <c r="AH15" i="275"/>
  <c r="AK38" i="273"/>
  <c r="AJ41" i="273"/>
  <c r="AJ43" i="273" s="1"/>
  <c r="AJ79" i="288" s="1"/>
  <c r="AJ194" i="273"/>
  <c r="AC3" i="265"/>
  <c r="AC3" i="327"/>
  <c r="AC3" i="278"/>
  <c r="AC3" i="275"/>
  <c r="AC3" i="282"/>
  <c r="AC3" i="286"/>
  <c r="AC3" i="288"/>
  <c r="AC3" i="324"/>
  <c r="AC3" i="323"/>
  <c r="AC3" i="289"/>
  <c r="AC3" i="325"/>
  <c r="AC3" i="285"/>
  <c r="AC3" i="315"/>
  <c r="AC3" i="273"/>
  <c r="AC3" i="320"/>
  <c r="AG52" i="324"/>
  <c r="AG23" i="327"/>
  <c r="AH11" i="286"/>
  <c r="AH91" i="273"/>
  <c r="AI92" i="273" s="1"/>
  <c r="AI156" i="273" s="1"/>
  <c r="AH87" i="273"/>
  <c r="AG20" i="275"/>
  <c r="AH17" i="275" s="1"/>
  <c r="AF53" i="324"/>
  <c r="AF24" i="327"/>
  <c r="AH66" i="273"/>
  <c r="AH154" i="273"/>
  <c r="AE49" i="324"/>
  <c r="AE54" i="324" s="1"/>
  <c r="AE20" i="327"/>
  <c r="AG24" i="327"/>
  <c r="AG53" i="324"/>
  <c r="AG122" i="273"/>
  <c r="AG124" i="273" s="1"/>
  <c r="AG21" i="285" s="1"/>
  <c r="AG86" i="273"/>
  <c r="AG88" i="273" s="1"/>
  <c r="AG155" i="273"/>
  <c r="AG51" i="324"/>
  <c r="AG22" i="327"/>
  <c r="AF189" i="273"/>
  <c r="AF190" i="273" s="1"/>
  <c r="AF21" i="278" s="1"/>
  <c r="AG68" i="273"/>
  <c r="AF22" i="324"/>
  <c r="AF23" i="324" s="1"/>
  <c r="AH153" i="273"/>
  <c r="AH32" i="324"/>
  <c r="AH33" i="324" s="1"/>
  <c r="AH53" i="273"/>
  <c r="AI54" i="273" s="1"/>
  <c r="AH37" i="324"/>
  <c r="AH38" i="324" s="1"/>
  <c r="AH27" i="324"/>
  <c r="AH28" i="324" s="1"/>
  <c r="AH144" i="273"/>
  <c r="AH182" i="273"/>
  <c r="AW5" i="325"/>
  <c r="AW5" i="327"/>
  <c r="AT37" i="273"/>
  <c r="AW5" i="324"/>
  <c r="AW5" i="323"/>
  <c r="AU32" i="273"/>
  <c r="AV26" i="273"/>
  <c r="AV27" i="273" s="1"/>
  <c r="AV31" i="273" s="1"/>
  <c r="AV30" i="273"/>
  <c r="AW5" i="320"/>
  <c r="AW23" i="273"/>
  <c r="AW24" i="273" s="1"/>
  <c r="AW5" i="315"/>
  <c r="AW5" i="275"/>
  <c r="AW5" i="286"/>
  <c r="AW5" i="265"/>
  <c r="AW5" i="288"/>
  <c r="AW5" i="282"/>
  <c r="AW5" i="278"/>
  <c r="AW5" i="285"/>
  <c r="AW5" i="289"/>
  <c r="AW13" i="273"/>
  <c r="AW14" i="273" s="1"/>
  <c r="AX10" i="273"/>
  <c r="AW5" i="273"/>
  <c r="AV152" i="273"/>
  <c r="AV143" i="273"/>
  <c r="AG109" i="273" l="1"/>
  <c r="AF110" i="273" s="1"/>
  <c r="AF61" i="288" s="1"/>
  <c r="AF63" i="288" s="1"/>
  <c r="AF65" i="288" s="1"/>
  <c r="AG51" i="288"/>
  <c r="AG52" i="288" s="1"/>
  <c r="AG56" i="288" s="1"/>
  <c r="AH46" i="325"/>
  <c r="AH55" i="288"/>
  <c r="AG84" i="325"/>
  <c r="AG42" i="288"/>
  <c r="AG35" i="288"/>
  <c r="AG37" i="288" s="1"/>
  <c r="AF43" i="288"/>
  <c r="AF39" i="288"/>
  <c r="AW36" i="273"/>
  <c r="AW13" i="288"/>
  <c r="AW138" i="325"/>
  <c r="AJ101" i="273"/>
  <c r="AJ102" i="273" s="1"/>
  <c r="AJ105" i="273" s="1"/>
  <c r="AJ26" i="288"/>
  <c r="AI42" i="325"/>
  <c r="AI43" i="325" s="1"/>
  <c r="AI85" i="325"/>
  <c r="AC54" i="325"/>
  <c r="AD47" i="325"/>
  <c r="AH106" i="273"/>
  <c r="AG51" i="325"/>
  <c r="AI168" i="278"/>
  <c r="AI71" i="278"/>
  <c r="AI79" i="278"/>
  <c r="AI232" i="278"/>
  <c r="AI56" i="278"/>
  <c r="AI200" i="278"/>
  <c r="AJ13" i="289"/>
  <c r="AJ14" i="289" s="1"/>
  <c r="AJ216" i="278" s="1"/>
  <c r="AI97" i="278"/>
  <c r="AI114" i="278"/>
  <c r="AI123" i="278"/>
  <c r="AI184" i="278"/>
  <c r="AI192" i="278"/>
  <c r="AI224" i="278"/>
  <c r="AI216" i="278"/>
  <c r="AI105" i="278"/>
  <c r="AI160" i="278"/>
  <c r="AI176" i="278"/>
  <c r="AI256" i="278"/>
  <c r="AI49" i="278"/>
  <c r="AI132" i="278"/>
  <c r="AI152" i="278"/>
  <c r="AI208" i="278"/>
  <c r="AI240" i="278"/>
  <c r="J14" i="325"/>
  <c r="F201" i="321" s="1"/>
  <c r="AH40" i="278"/>
  <c r="AD57" i="278"/>
  <c r="AD58" i="278" s="1"/>
  <c r="AD64" i="278" s="1"/>
  <c r="AG122" i="325"/>
  <c r="AG110" i="325"/>
  <c r="AI28" i="278"/>
  <c r="AI29" i="278" s="1"/>
  <c r="AI40" i="278" s="1"/>
  <c r="AI123" i="325"/>
  <c r="AI111" i="325"/>
  <c r="AG4" i="327"/>
  <c r="AG4" i="315"/>
  <c r="AG4" i="320"/>
  <c r="AG4" i="323"/>
  <c r="AG4" i="282"/>
  <c r="AG4" i="325"/>
  <c r="AG4" i="289"/>
  <c r="AG4" i="278"/>
  <c r="AG4" i="275"/>
  <c r="AG4" i="285"/>
  <c r="AG4" i="324"/>
  <c r="AG4" i="286"/>
  <c r="AG4" i="273"/>
  <c r="AG4" i="265"/>
  <c r="AG4" i="288"/>
  <c r="AH145" i="273"/>
  <c r="AH147" i="273" s="1"/>
  <c r="AH148" i="273" s="1"/>
  <c r="AC61" i="278"/>
  <c r="AC62" i="278" s="1"/>
  <c r="AC65" i="278" s="1"/>
  <c r="AC66" i="278" s="1"/>
  <c r="AC85" i="278" s="1"/>
  <c r="AC88" i="278" s="1"/>
  <c r="Z308" i="278"/>
  <c r="Z30" i="265" s="1"/>
  <c r="AA293" i="278"/>
  <c r="AA294" i="278" s="1"/>
  <c r="AA306" i="278" s="1"/>
  <c r="AA67" i="265"/>
  <c r="AA302" i="278"/>
  <c r="AA303" i="278" s="1"/>
  <c r="AA307" i="278" s="1"/>
  <c r="AA73" i="265"/>
  <c r="AA11" i="265"/>
  <c r="AA29" i="265" s="1"/>
  <c r="AE33" i="278"/>
  <c r="AE35" i="278" s="1"/>
  <c r="AE57" i="278" s="1"/>
  <c r="AE58" i="278" s="1"/>
  <c r="AB290" i="278"/>
  <c r="AB291" i="278" s="1"/>
  <c r="AU298" i="278"/>
  <c r="AU289" i="278"/>
  <c r="AB282" i="278"/>
  <c r="AB10" i="265" s="1"/>
  <c r="AB299" i="278"/>
  <c r="AB300" i="278" s="1"/>
  <c r="AD141" i="278"/>
  <c r="AD279" i="278" s="1"/>
  <c r="AD281" i="278" s="1"/>
  <c r="AB9" i="265"/>
  <c r="AC279" i="278"/>
  <c r="AC281" i="278" s="1"/>
  <c r="AF22" i="278"/>
  <c r="AF33" i="278" s="1"/>
  <c r="AF35" i="278" s="1"/>
  <c r="AG19" i="278"/>
  <c r="AG314" i="278"/>
  <c r="AF274" i="278"/>
  <c r="AF280" i="278" s="1"/>
  <c r="AG247" i="278"/>
  <c r="AG249" i="278" s="1"/>
  <c r="AG272" i="278" s="1"/>
  <c r="AG255" i="278"/>
  <c r="AG257" i="278" s="1"/>
  <c r="AG273" i="278" s="1"/>
  <c r="AG223" i="278"/>
  <c r="AG225" i="278" s="1"/>
  <c r="AG269" i="278" s="1"/>
  <c r="AG231" i="278"/>
  <c r="AG233" i="278" s="1"/>
  <c r="AG270" i="278" s="1"/>
  <c r="AG239" i="278"/>
  <c r="AG241" i="278" s="1"/>
  <c r="AG271" i="278" s="1"/>
  <c r="AG215" i="278"/>
  <c r="AG217" i="278" s="1"/>
  <c r="AG268" i="278" s="1"/>
  <c r="AG191" i="278"/>
  <c r="AG193" i="278" s="1"/>
  <c r="AG265" i="278" s="1"/>
  <c r="AG199" i="278"/>
  <c r="AG201" i="278" s="1"/>
  <c r="AG266" i="278" s="1"/>
  <c r="AG207" i="278"/>
  <c r="AG209" i="278" s="1"/>
  <c r="AG267" i="278" s="1"/>
  <c r="AG183" i="278"/>
  <c r="AG185" i="278" s="1"/>
  <c r="AG264" i="278" s="1"/>
  <c r="AG167" i="278"/>
  <c r="AG169" i="278" s="1"/>
  <c r="AG262" i="278" s="1"/>
  <c r="AG175" i="278"/>
  <c r="AG177" i="278" s="1"/>
  <c r="AG263" i="278" s="1"/>
  <c r="AG151" i="278"/>
  <c r="AG153" i="278" s="1"/>
  <c r="AG260" i="278" s="1"/>
  <c r="AG159" i="278"/>
  <c r="AG161" i="278" s="1"/>
  <c r="AG261" i="278" s="1"/>
  <c r="AG122" i="278"/>
  <c r="AG124" i="278" s="1"/>
  <c r="AG139" i="278" s="1"/>
  <c r="AG131" i="278"/>
  <c r="AG133" i="278" s="1"/>
  <c r="AG140" i="278" s="1"/>
  <c r="AG113" i="278"/>
  <c r="AG115" i="278" s="1"/>
  <c r="AG138" i="278" s="1"/>
  <c r="AG20" i="278"/>
  <c r="AE98" i="278"/>
  <c r="AE99" i="278" s="1"/>
  <c r="AE136" i="278" s="1"/>
  <c r="AE80" i="278"/>
  <c r="AE81" i="278" s="1"/>
  <c r="AE87" i="278" s="1"/>
  <c r="AE106" i="278"/>
  <c r="AE107" i="278" s="1"/>
  <c r="AE137" i="278" s="1"/>
  <c r="AE50" i="278"/>
  <c r="AE51" i="278" s="1"/>
  <c r="AE84" i="278" s="1"/>
  <c r="AU42" i="273"/>
  <c r="AU254" i="278"/>
  <c r="AU222" i="278"/>
  <c r="AU238" i="278"/>
  <c r="AU246" i="278"/>
  <c r="AU214" i="278"/>
  <c r="AU190" i="278"/>
  <c r="AU230" i="278"/>
  <c r="AU198" i="278"/>
  <c r="AU206" i="278"/>
  <c r="AU182" i="278"/>
  <c r="AU166" i="278"/>
  <c r="AU174" i="278"/>
  <c r="AU150" i="278"/>
  <c r="AU158" i="278"/>
  <c r="AU121" i="278"/>
  <c r="AU130" i="278"/>
  <c r="AU112" i="278"/>
  <c r="AH51" i="324"/>
  <c r="AH22" i="327"/>
  <c r="AK41" i="273"/>
  <c r="AK43" i="273" s="1"/>
  <c r="AK79" i="288" s="1"/>
  <c r="AK194" i="273"/>
  <c r="AL38" i="273"/>
  <c r="AH24" i="327"/>
  <c r="AH53" i="324"/>
  <c r="AH50" i="324"/>
  <c r="AH21" i="327"/>
  <c r="AH20" i="275"/>
  <c r="AI17" i="275" s="1"/>
  <c r="AH88" i="273"/>
  <c r="AF157" i="273"/>
  <c r="AE164" i="273"/>
  <c r="AE165" i="273" s="1"/>
  <c r="AI11" i="286"/>
  <c r="AI87" i="273"/>
  <c r="AI91" i="273"/>
  <c r="AJ92" i="273" s="1"/>
  <c r="AJ156" i="273" s="1"/>
  <c r="AH52" i="324"/>
  <c r="AH23" i="327"/>
  <c r="AF49" i="324"/>
  <c r="AF54" i="324" s="1"/>
  <c r="AF20" i="327"/>
  <c r="AD3" i="315"/>
  <c r="AD3" i="286"/>
  <c r="AD3" i="278"/>
  <c r="AD3" i="323"/>
  <c r="AD3" i="288"/>
  <c r="AD3" i="275"/>
  <c r="AD3" i="327"/>
  <c r="AD3" i="289"/>
  <c r="AD3" i="273"/>
  <c r="AD3" i="320"/>
  <c r="AD3" i="265"/>
  <c r="AD3" i="282"/>
  <c r="AD3" i="324"/>
  <c r="AD3" i="285"/>
  <c r="AD3" i="325"/>
  <c r="AG177" i="273"/>
  <c r="AG178" i="273" s="1"/>
  <c r="AG172" i="273"/>
  <c r="AG173" i="273" s="1"/>
  <c r="AG176" i="273" s="1"/>
  <c r="AG183" i="273"/>
  <c r="AG184" i="273" s="1"/>
  <c r="AI154" i="273"/>
  <c r="AI66" i="273"/>
  <c r="AG22" i="324"/>
  <c r="AG23" i="324" s="1"/>
  <c r="AG189" i="273"/>
  <c r="AG190" i="273" s="1"/>
  <c r="AG21" i="278" s="1"/>
  <c r="AH68" i="273"/>
  <c r="AE11" i="325"/>
  <c r="AE55" i="324"/>
  <c r="AE34" i="265" s="1"/>
  <c r="AE28" i="285"/>
  <c r="AE57" i="324"/>
  <c r="AJ49" i="273"/>
  <c r="AJ50" i="273" s="1"/>
  <c r="AJ100" i="325" s="1"/>
  <c r="AJ101" i="325" s="1"/>
  <c r="AJ128" i="325" s="1"/>
  <c r="AJ2" i="285"/>
  <c r="AJ2" i="327"/>
  <c r="AJ2" i="288"/>
  <c r="AJ195" i="273"/>
  <c r="AJ196" i="273" s="1"/>
  <c r="AJ2" i="278"/>
  <c r="AJ2" i="325"/>
  <c r="AJ2" i="324"/>
  <c r="AJ2" i="323"/>
  <c r="AJ2" i="273"/>
  <c r="AJ129" i="273"/>
  <c r="AJ130" i="273" s="1"/>
  <c r="AJ82" i="273"/>
  <c r="AJ83" i="273" s="1"/>
  <c r="AJ2" i="289"/>
  <c r="AJ119" i="273"/>
  <c r="AJ120" i="273" s="1"/>
  <c r="AJ123" i="273" s="1"/>
  <c r="AJ2" i="320"/>
  <c r="AJ2" i="275"/>
  <c r="AJ2" i="282"/>
  <c r="AJ138" i="273"/>
  <c r="AJ139" i="273" s="1"/>
  <c r="AJ2" i="286"/>
  <c r="AJ62" i="273"/>
  <c r="AJ63" i="273" s="1"/>
  <c r="AJ45" i="325" s="1"/>
  <c r="AJ2" i="265"/>
  <c r="AJ2" i="315"/>
  <c r="AI122" i="273"/>
  <c r="AI86" i="273"/>
  <c r="AI155" i="273"/>
  <c r="AH124" i="273"/>
  <c r="AI42" i="324"/>
  <c r="AI43" i="324" s="1"/>
  <c r="AI71" i="273"/>
  <c r="AJ72" i="273" s="1"/>
  <c r="AJ104" i="273" s="1"/>
  <c r="AI67" i="273"/>
  <c r="AI15" i="275"/>
  <c r="AI50" i="273"/>
  <c r="AI100" i="325" s="1"/>
  <c r="AI101" i="325" s="1"/>
  <c r="AI128" i="325" s="1"/>
  <c r="AI144" i="273"/>
  <c r="AI182" i="273"/>
  <c r="AX5" i="327"/>
  <c r="AX5" i="325"/>
  <c r="AX5" i="324"/>
  <c r="AX5" i="323"/>
  <c r="AV32" i="273"/>
  <c r="AU37" i="273"/>
  <c r="AW26" i="273"/>
  <c r="AW27" i="273" s="1"/>
  <c r="AW31" i="273" s="1"/>
  <c r="AW30" i="273"/>
  <c r="AX5" i="320"/>
  <c r="AX23" i="273"/>
  <c r="AX24" i="273" s="1"/>
  <c r="AX5" i="315"/>
  <c r="AX5" i="275"/>
  <c r="AX5" i="286"/>
  <c r="AX5" i="265"/>
  <c r="AX5" i="288"/>
  <c r="AX5" i="282"/>
  <c r="AX5" i="285"/>
  <c r="AX5" i="289"/>
  <c r="AX5" i="278"/>
  <c r="AX13" i="273"/>
  <c r="AX14" i="273" s="1"/>
  <c r="AY10" i="273"/>
  <c r="AX5" i="273"/>
  <c r="AW152" i="273"/>
  <c r="AW143" i="273"/>
  <c r="V32" i="265"/>
  <c r="AH109" i="273" l="1"/>
  <c r="AG110" i="273" s="1"/>
  <c r="AG61" i="288" s="1"/>
  <c r="AG63" i="288" s="1"/>
  <c r="AG65" i="288" s="1"/>
  <c r="AH51" i="288"/>
  <c r="AH52" i="288" s="1"/>
  <c r="AH56" i="288" s="1"/>
  <c r="AI46" i="325"/>
  <c r="AI55" i="288"/>
  <c r="AH84" i="325"/>
  <c r="AH35" i="288"/>
  <c r="AH37" i="288" s="1"/>
  <c r="AH42" i="288"/>
  <c r="AG43" i="288"/>
  <c r="AG39" i="288"/>
  <c r="AX36" i="273"/>
  <c r="AX13" i="288"/>
  <c r="AX138" i="325"/>
  <c r="AK101" i="273"/>
  <c r="AK102" i="273" s="1"/>
  <c r="AK105" i="273" s="1"/>
  <c r="AK26" i="288"/>
  <c r="J17" i="315"/>
  <c r="F1122" i="321" s="1"/>
  <c r="AJ42" i="325"/>
  <c r="AJ43" i="325" s="1"/>
  <c r="AJ85" i="325"/>
  <c r="AJ71" i="278"/>
  <c r="AF39" i="278"/>
  <c r="AF41" i="278" s="1"/>
  <c r="AF106" i="278" s="1"/>
  <c r="AF107" i="278" s="1"/>
  <c r="AF137" i="278" s="1"/>
  <c r="AI106" i="273"/>
  <c r="AH51" i="325"/>
  <c r="AD54" i="325"/>
  <c r="AE47" i="325"/>
  <c r="AJ79" i="278"/>
  <c r="AJ49" i="278"/>
  <c r="AJ208" i="278"/>
  <c r="AJ97" i="278"/>
  <c r="AJ184" i="278"/>
  <c r="AJ168" i="278"/>
  <c r="AJ152" i="278"/>
  <c r="AJ256" i="278"/>
  <c r="AJ200" i="278"/>
  <c r="AJ56" i="278"/>
  <c r="AJ123" i="278"/>
  <c r="AJ176" i="278"/>
  <c r="AJ224" i="278"/>
  <c r="AJ240" i="278"/>
  <c r="AJ248" i="278"/>
  <c r="AJ232" i="278"/>
  <c r="AJ105" i="278"/>
  <c r="AJ132" i="278"/>
  <c r="AJ114" i="278"/>
  <c r="AJ160" i="278"/>
  <c r="AJ192" i="278"/>
  <c r="AK13" i="289"/>
  <c r="AK14" i="289" s="1"/>
  <c r="AK224" i="278" s="1"/>
  <c r="E84" i="322"/>
  <c r="E92" i="322"/>
  <c r="V313" i="278"/>
  <c r="V315" i="278" s="1"/>
  <c r="V11" i="327" s="1"/>
  <c r="AD61" i="278"/>
  <c r="AD62" i="278" s="1"/>
  <c r="AD65" i="278" s="1"/>
  <c r="AD66" i="278" s="1"/>
  <c r="AD85" i="278" s="1"/>
  <c r="AD88" i="278" s="1"/>
  <c r="AI34" i="278"/>
  <c r="AJ28" i="278"/>
  <c r="AJ29" i="278" s="1"/>
  <c r="AJ34" i="278" s="1"/>
  <c r="AJ111" i="325"/>
  <c r="AJ123" i="325"/>
  <c r="AJ25" i="327"/>
  <c r="AI25" i="327"/>
  <c r="AH110" i="325"/>
  <c r="AH122" i="325"/>
  <c r="AI145" i="273"/>
  <c r="AI147" i="273" s="1"/>
  <c r="AI148" i="273" s="1"/>
  <c r="AH4" i="324"/>
  <c r="AH4" i="275"/>
  <c r="AH4" i="289"/>
  <c r="AH4" i="286"/>
  <c r="AH4" i="265"/>
  <c r="AH4" i="325"/>
  <c r="AH4" i="278"/>
  <c r="AH4" i="315"/>
  <c r="AH4" i="273"/>
  <c r="AH4" i="327"/>
  <c r="AH4" i="285"/>
  <c r="AH4" i="288"/>
  <c r="AH4" i="282"/>
  <c r="AH4" i="323"/>
  <c r="AH4" i="320"/>
  <c r="AE72" i="278"/>
  <c r="AE73" i="278" s="1"/>
  <c r="AE86" i="278" s="1"/>
  <c r="AA308" i="278"/>
  <c r="AA30" i="265" s="1"/>
  <c r="AB302" i="278"/>
  <c r="AB303" i="278" s="1"/>
  <c r="AB307" i="278" s="1"/>
  <c r="AB73" i="265"/>
  <c r="AB293" i="278"/>
  <c r="AB294" i="278" s="1"/>
  <c r="AB306" i="278" s="1"/>
  <c r="AB67" i="265"/>
  <c r="AC290" i="278"/>
  <c r="AC291" i="278" s="1"/>
  <c r="AD282" i="278"/>
  <c r="AD10" i="265" s="1"/>
  <c r="AD299" i="278"/>
  <c r="AD300" i="278" s="1"/>
  <c r="AB11" i="265"/>
  <c r="AB29" i="265" s="1"/>
  <c r="AV298" i="278"/>
  <c r="AV289" i="278"/>
  <c r="AC282" i="278"/>
  <c r="AC10" i="265" s="1"/>
  <c r="AC299" i="278"/>
  <c r="AC300" i="278" s="1"/>
  <c r="AG22" i="278"/>
  <c r="AG33" i="278" s="1"/>
  <c r="AG35" i="278" s="1"/>
  <c r="AC9" i="265"/>
  <c r="AI20" i="275"/>
  <c r="AJ17" i="275" s="1"/>
  <c r="AH19" i="278"/>
  <c r="AH314" i="278"/>
  <c r="AE141" i="278"/>
  <c r="AH255" i="278"/>
  <c r="AH257" i="278" s="1"/>
  <c r="AH273" i="278" s="1"/>
  <c r="AH215" i="278"/>
  <c r="AH217" i="278" s="1"/>
  <c r="AH268" i="278" s="1"/>
  <c r="AH247" i="278"/>
  <c r="AH249" i="278" s="1"/>
  <c r="AH272" i="278" s="1"/>
  <c r="AH231" i="278"/>
  <c r="AH233" i="278" s="1"/>
  <c r="AH270" i="278" s="1"/>
  <c r="AH239" i="278"/>
  <c r="AH241" i="278" s="1"/>
  <c r="AH271" i="278" s="1"/>
  <c r="AH183" i="278"/>
  <c r="AH185" i="278" s="1"/>
  <c r="AH264" i="278" s="1"/>
  <c r="AH191" i="278"/>
  <c r="AH193" i="278" s="1"/>
  <c r="AH265" i="278" s="1"/>
  <c r="AH199" i="278"/>
  <c r="AH201" i="278" s="1"/>
  <c r="AH266" i="278" s="1"/>
  <c r="AH223" i="278"/>
  <c r="AH225" i="278" s="1"/>
  <c r="AH269" i="278" s="1"/>
  <c r="AH207" i="278"/>
  <c r="AH209" i="278" s="1"/>
  <c r="AH267" i="278" s="1"/>
  <c r="AH159" i="278"/>
  <c r="AH161" i="278" s="1"/>
  <c r="AH261" i="278" s="1"/>
  <c r="AH167" i="278"/>
  <c r="AH169" i="278" s="1"/>
  <c r="AH262" i="278" s="1"/>
  <c r="AH175" i="278"/>
  <c r="AH177" i="278" s="1"/>
  <c r="AH263" i="278" s="1"/>
  <c r="AH151" i="278"/>
  <c r="AH153" i="278" s="1"/>
  <c r="AH260" i="278" s="1"/>
  <c r="AH113" i="278"/>
  <c r="AH115" i="278" s="1"/>
  <c r="AH138" i="278" s="1"/>
  <c r="AH122" i="278"/>
  <c r="AH124" i="278" s="1"/>
  <c r="AH139" i="278" s="1"/>
  <c r="AH131" i="278"/>
  <c r="AH133" i="278" s="1"/>
  <c r="AH140" i="278" s="1"/>
  <c r="AH20" i="278"/>
  <c r="AE61" i="278"/>
  <c r="AE62" i="278" s="1"/>
  <c r="AE65" i="278" s="1"/>
  <c r="AE64" i="278"/>
  <c r="AG274" i="278"/>
  <c r="AG280" i="278" s="1"/>
  <c r="AF72" i="278"/>
  <c r="AF73" i="278" s="1"/>
  <c r="AF86" i="278" s="1"/>
  <c r="AF57" i="278"/>
  <c r="AF58" i="278" s="1"/>
  <c r="AV37" i="273"/>
  <c r="AV254" i="278"/>
  <c r="AV246" i="278"/>
  <c r="AV230" i="278"/>
  <c r="AV238" i="278"/>
  <c r="AV182" i="278"/>
  <c r="AV214" i="278"/>
  <c r="AV190" i="278"/>
  <c r="AV222" i="278"/>
  <c r="AV198" i="278"/>
  <c r="AV206" i="278"/>
  <c r="AV158" i="278"/>
  <c r="AV174" i="278"/>
  <c r="AV150" i="278"/>
  <c r="AV112" i="278"/>
  <c r="AV121" i="278"/>
  <c r="AV130" i="278"/>
  <c r="AV166" i="278"/>
  <c r="AF98" i="278"/>
  <c r="AF99" i="278" s="1"/>
  <c r="AF136" i="278" s="1"/>
  <c r="AG157" i="273"/>
  <c r="AF164" i="273"/>
  <c r="AF165" i="273" s="1"/>
  <c r="AF11" i="325"/>
  <c r="AF28" i="285"/>
  <c r="AF55" i="324"/>
  <c r="AF34" i="265" s="1"/>
  <c r="AF57" i="324"/>
  <c r="AH177" i="273"/>
  <c r="AH178" i="273" s="1"/>
  <c r="AI88" i="273"/>
  <c r="AH172" i="273"/>
  <c r="AH173" i="273" s="1"/>
  <c r="AH176" i="273" s="1"/>
  <c r="AH183" i="273"/>
  <c r="AH184" i="273" s="1"/>
  <c r="AK2" i="278"/>
  <c r="AK2" i="323"/>
  <c r="AK195" i="273"/>
  <c r="AK196" i="273" s="1"/>
  <c r="AK138" i="273"/>
  <c r="AK139" i="273" s="1"/>
  <c r="AK2" i="320"/>
  <c r="AK2" i="289"/>
  <c r="AK2" i="324"/>
  <c r="AK2" i="275"/>
  <c r="AK119" i="273"/>
  <c r="AK120" i="273" s="1"/>
  <c r="AK123" i="273" s="1"/>
  <c r="AK2" i="273"/>
  <c r="AK2" i="325"/>
  <c r="AK82" i="273"/>
  <c r="AK83" i="273" s="1"/>
  <c r="AK2" i="265"/>
  <c r="AK62" i="273"/>
  <c r="AK49" i="273"/>
  <c r="AK2" i="282"/>
  <c r="AK2" i="327"/>
  <c r="AK2" i="288"/>
  <c r="AK2" i="286"/>
  <c r="AK2" i="315"/>
  <c r="AK2" i="285"/>
  <c r="AK129" i="273"/>
  <c r="AK130" i="273" s="1"/>
  <c r="AJ37" i="324"/>
  <c r="AJ38" i="324" s="1"/>
  <c r="AJ53" i="273"/>
  <c r="AK54" i="273" s="1"/>
  <c r="AJ153" i="273"/>
  <c r="AJ32" i="324"/>
  <c r="AJ33" i="324" s="1"/>
  <c r="AJ27" i="324"/>
  <c r="AJ28" i="324" s="1"/>
  <c r="AJ122" i="273"/>
  <c r="AJ86" i="273"/>
  <c r="AJ155" i="273"/>
  <c r="AJ67" i="273"/>
  <c r="AJ15" i="275"/>
  <c r="AJ71" i="273"/>
  <c r="AK72" i="273" s="1"/>
  <c r="AK104" i="273" s="1"/>
  <c r="AJ42" i="324"/>
  <c r="AJ43" i="324" s="1"/>
  <c r="AJ91" i="273"/>
  <c r="AK92" i="273" s="1"/>
  <c r="AK156" i="273" s="1"/>
  <c r="AJ11" i="286"/>
  <c r="AJ87" i="273"/>
  <c r="AG20" i="327"/>
  <c r="AG49" i="324"/>
  <c r="AG54" i="324" s="1"/>
  <c r="AH21" i="285"/>
  <c r="AI124" i="273"/>
  <c r="AJ182" i="273"/>
  <c r="AJ144" i="273"/>
  <c r="AH189" i="273"/>
  <c r="AH190" i="273" s="1"/>
  <c r="AH21" i="278" s="1"/>
  <c r="AH22" i="324"/>
  <c r="AH23" i="324" s="1"/>
  <c r="AI68" i="273"/>
  <c r="AI53" i="273"/>
  <c r="AJ54" i="273" s="1"/>
  <c r="AI27" i="324"/>
  <c r="AI28" i="324" s="1"/>
  <c r="AI37" i="324"/>
  <c r="AI38" i="324" s="1"/>
  <c r="AI153" i="273"/>
  <c r="AI32" i="324"/>
  <c r="AI33" i="324" s="1"/>
  <c r="AI24" i="327"/>
  <c r="AI53" i="324"/>
  <c r="AE3" i="324"/>
  <c r="AE3" i="285"/>
  <c r="AE3" i="327"/>
  <c r="AE3" i="325"/>
  <c r="AE3" i="273"/>
  <c r="AE3" i="265"/>
  <c r="AE3" i="286"/>
  <c r="AE3" i="288"/>
  <c r="AE3" i="323"/>
  <c r="AE3" i="320"/>
  <c r="AE3" i="315"/>
  <c r="AE3" i="282"/>
  <c r="AE3" i="275"/>
  <c r="AE3" i="278"/>
  <c r="AE3" i="289"/>
  <c r="AL41" i="273"/>
  <c r="AL43" i="273" s="1"/>
  <c r="AL79" i="288" s="1"/>
  <c r="AL194" i="273"/>
  <c r="AM38" i="273"/>
  <c r="AV42" i="273"/>
  <c r="AY5" i="325"/>
  <c r="AY5" i="327"/>
  <c r="AW32" i="273"/>
  <c r="AY5" i="323"/>
  <c r="AY5" i="324"/>
  <c r="AX26" i="273"/>
  <c r="AX27" i="273" s="1"/>
  <c r="AX31" i="273" s="1"/>
  <c r="AX30" i="273"/>
  <c r="AY5" i="320"/>
  <c r="AY23" i="273"/>
  <c r="AY24" i="273" s="1"/>
  <c r="AY5" i="315"/>
  <c r="AY5" i="265"/>
  <c r="AY5" i="288"/>
  <c r="AY5" i="282"/>
  <c r="AY5" i="275"/>
  <c r="AY5" i="286"/>
  <c r="AY5" i="285"/>
  <c r="AY5" i="289"/>
  <c r="AY5" i="278"/>
  <c r="AY13" i="273"/>
  <c r="AY14" i="273" s="1"/>
  <c r="AZ10" i="273"/>
  <c r="AY5" i="273"/>
  <c r="AX152" i="273"/>
  <c r="AX143" i="273"/>
  <c r="AI109" i="273" l="1"/>
  <c r="AH110" i="273" s="1"/>
  <c r="AH61" i="288" s="1"/>
  <c r="AH63" i="288" s="1"/>
  <c r="AH65" i="288" s="1"/>
  <c r="AI51" i="288"/>
  <c r="AI52" i="288" s="1"/>
  <c r="AI56" i="288" s="1"/>
  <c r="AJ46" i="325"/>
  <c r="AJ55" i="288"/>
  <c r="AH43" i="288"/>
  <c r="AH39" i="288"/>
  <c r="AI84" i="325"/>
  <c r="AI42" i="288"/>
  <c r="AI35" i="288"/>
  <c r="AI37" i="288" s="1"/>
  <c r="AF80" i="278"/>
  <c r="AF81" i="278" s="1"/>
  <c r="AF87" i="278" s="1"/>
  <c r="AY36" i="273"/>
  <c r="AY13" i="288"/>
  <c r="AY138" i="325"/>
  <c r="AL101" i="273"/>
  <c r="AL102" i="273" s="1"/>
  <c r="AL105" i="273" s="1"/>
  <c r="AL26" i="288"/>
  <c r="J45" i="315"/>
  <c r="F1131" i="321" s="1"/>
  <c r="AF50" i="278"/>
  <c r="AF51" i="278" s="1"/>
  <c r="AF84" i="278" s="1"/>
  <c r="AK42" i="325"/>
  <c r="AK43" i="325" s="1"/>
  <c r="AK85" i="325"/>
  <c r="AK152" i="278"/>
  <c r="AK105" i="278"/>
  <c r="AE54" i="325"/>
  <c r="AF47" i="325"/>
  <c r="AJ106" i="273"/>
  <c r="AI51" i="325"/>
  <c r="AK216" i="278"/>
  <c r="AK123" i="278"/>
  <c r="AK114" i="278"/>
  <c r="AK71" i="278"/>
  <c r="AK160" i="278"/>
  <c r="AK256" i="278"/>
  <c r="AK176" i="278"/>
  <c r="AK49" i="278"/>
  <c r="AK132" i="278"/>
  <c r="AK97" i="278"/>
  <c r="AK200" i="278"/>
  <c r="AK240" i="278"/>
  <c r="AK56" i="278"/>
  <c r="AK79" i="278"/>
  <c r="AK168" i="278"/>
  <c r="AK184" i="278"/>
  <c r="AK192" i="278"/>
  <c r="AK232" i="278"/>
  <c r="AK208" i="278"/>
  <c r="AK248" i="278"/>
  <c r="AL13" i="289"/>
  <c r="AL14" i="289" s="1"/>
  <c r="AL256" i="278" s="1"/>
  <c r="V12" i="325"/>
  <c r="AJ145" i="273"/>
  <c r="AJ147" i="273" s="1"/>
  <c r="AJ148" i="273" s="1"/>
  <c r="AJ4" i="327" s="1"/>
  <c r="AJ40" i="278"/>
  <c r="AI122" i="325"/>
  <c r="AI110" i="325"/>
  <c r="AK28" i="278"/>
  <c r="AK29" i="278" s="1"/>
  <c r="AK34" i="278" s="1"/>
  <c r="AK111" i="325"/>
  <c r="AK123" i="325"/>
  <c r="AI4" i="325"/>
  <c r="AI4" i="285"/>
  <c r="AI4" i="273"/>
  <c r="AI4" i="320"/>
  <c r="AI4" i="323"/>
  <c r="AI4" i="315"/>
  <c r="AI4" i="275"/>
  <c r="AI4" i="324"/>
  <c r="AI4" i="286"/>
  <c r="AI4" i="265"/>
  <c r="AI4" i="282"/>
  <c r="AI4" i="288"/>
  <c r="AI4" i="289"/>
  <c r="AI4" i="327"/>
  <c r="AI4" i="278"/>
  <c r="AB308" i="278"/>
  <c r="AB30" i="265" s="1"/>
  <c r="AG39" i="278"/>
  <c r="AG41" i="278" s="1"/>
  <c r="AG98" i="278" s="1"/>
  <c r="AG99" i="278" s="1"/>
  <c r="AG136" i="278" s="1"/>
  <c r="AC302" i="278"/>
  <c r="AC303" i="278" s="1"/>
  <c r="AC307" i="278" s="1"/>
  <c r="AC73" i="265"/>
  <c r="AC293" i="278"/>
  <c r="AC294" i="278" s="1"/>
  <c r="AC306" i="278" s="1"/>
  <c r="AC67" i="265"/>
  <c r="AD302" i="278"/>
  <c r="AD73" i="265"/>
  <c r="AW289" i="278"/>
  <c r="AW298" i="278"/>
  <c r="AD290" i="278"/>
  <c r="AD291" i="278" s="1"/>
  <c r="AJ20" i="275"/>
  <c r="AK17" i="275" s="1"/>
  <c r="AC11" i="265"/>
  <c r="AC29" i="265" s="1"/>
  <c r="AD9" i="265"/>
  <c r="AD11" i="265" s="1"/>
  <c r="AD29" i="265" s="1"/>
  <c r="AI19" i="278"/>
  <c r="AI314" i="278"/>
  <c r="AE279" i="278"/>
  <c r="AE281" i="278" s="1"/>
  <c r="AH22" i="278"/>
  <c r="AH39" i="278" s="1"/>
  <c r="AH41" i="278" s="1"/>
  <c r="AE66" i="278"/>
  <c r="AE85" i="278" s="1"/>
  <c r="AE88" i="278" s="1"/>
  <c r="AF64" i="278"/>
  <c r="AF61" i="278"/>
  <c r="AF62" i="278" s="1"/>
  <c r="AF65" i="278" s="1"/>
  <c r="AH274" i="278"/>
  <c r="AH280" i="278" s="1"/>
  <c r="AF141" i="278"/>
  <c r="AI255" i="278"/>
  <c r="AI257" i="278" s="1"/>
  <c r="AI273" i="278" s="1"/>
  <c r="AI239" i="278"/>
  <c r="AI241" i="278" s="1"/>
  <c r="AI271" i="278" s="1"/>
  <c r="AI247" i="278"/>
  <c r="AI249" i="278" s="1"/>
  <c r="AI272" i="278" s="1"/>
  <c r="AI223" i="278"/>
  <c r="AI225" i="278" s="1"/>
  <c r="AI269" i="278" s="1"/>
  <c r="AI231" i="278"/>
  <c r="AI233" i="278" s="1"/>
  <c r="AI270" i="278" s="1"/>
  <c r="AI207" i="278"/>
  <c r="AI209" i="278" s="1"/>
  <c r="AI267" i="278" s="1"/>
  <c r="AI175" i="278"/>
  <c r="AI177" i="278" s="1"/>
  <c r="AI263" i="278" s="1"/>
  <c r="AI183" i="278"/>
  <c r="AI185" i="278" s="1"/>
  <c r="AI264" i="278" s="1"/>
  <c r="AI191" i="278"/>
  <c r="AI193" i="278" s="1"/>
  <c r="AI265" i="278" s="1"/>
  <c r="AI215" i="278"/>
  <c r="AI217" i="278" s="1"/>
  <c r="AI268" i="278" s="1"/>
  <c r="AI199" i="278"/>
  <c r="AI201" i="278" s="1"/>
  <c r="AI266" i="278" s="1"/>
  <c r="AI151" i="278"/>
  <c r="AI153" i="278" s="1"/>
  <c r="AI260" i="278" s="1"/>
  <c r="AI167" i="278"/>
  <c r="AI169" i="278" s="1"/>
  <c r="AI262" i="278" s="1"/>
  <c r="AI159" i="278"/>
  <c r="AI161" i="278" s="1"/>
  <c r="AI261" i="278" s="1"/>
  <c r="AI113" i="278"/>
  <c r="AI115" i="278" s="1"/>
  <c r="AI138" i="278" s="1"/>
  <c r="AI122" i="278"/>
  <c r="AI124" i="278" s="1"/>
  <c r="AI139" i="278" s="1"/>
  <c r="AI131" i="278"/>
  <c r="AI133" i="278" s="1"/>
  <c r="AI140" i="278" s="1"/>
  <c r="AI20" i="278"/>
  <c r="AG72" i="278"/>
  <c r="AG73" i="278" s="1"/>
  <c r="AG86" i="278" s="1"/>
  <c r="AG57" i="278"/>
  <c r="AG58" i="278" s="1"/>
  <c r="AW42" i="273"/>
  <c r="AW238" i="278"/>
  <c r="AW246" i="278"/>
  <c r="AW222" i="278"/>
  <c r="AW254" i="278"/>
  <c r="AW230" i="278"/>
  <c r="AW206" i="278"/>
  <c r="AW182" i="278"/>
  <c r="AW214" i="278"/>
  <c r="AW190" i="278"/>
  <c r="AW198" i="278"/>
  <c r="AW150" i="278"/>
  <c r="AW166" i="278"/>
  <c r="AW174" i="278"/>
  <c r="AW112" i="278"/>
  <c r="AW121" i="278"/>
  <c r="AW158" i="278"/>
  <c r="AW130" i="278"/>
  <c r="AI52" i="324"/>
  <c r="AI23" i="327"/>
  <c r="AH20" i="327"/>
  <c r="AH49" i="324"/>
  <c r="AH54" i="324" s="1"/>
  <c r="AI21" i="285"/>
  <c r="AJ124" i="273"/>
  <c r="AJ21" i="285" s="1"/>
  <c r="AJ50" i="324"/>
  <c r="AJ21" i="327"/>
  <c r="AJ23" i="327"/>
  <c r="AJ52" i="324"/>
  <c r="AK50" i="273"/>
  <c r="AK100" i="325" s="1"/>
  <c r="AK101" i="325" s="1"/>
  <c r="AK128" i="325" s="1"/>
  <c r="AK182" i="273"/>
  <c r="AK144" i="273"/>
  <c r="AK154" i="273"/>
  <c r="AK66" i="273"/>
  <c r="AK91" i="273"/>
  <c r="AL92" i="273" s="1"/>
  <c r="AL156" i="273" s="1"/>
  <c r="AK87" i="273"/>
  <c r="AK11" i="286"/>
  <c r="AL119" i="273"/>
  <c r="AL120" i="273" s="1"/>
  <c r="AL123" i="273" s="1"/>
  <c r="AL2" i="265"/>
  <c r="AL62" i="273"/>
  <c r="AL63" i="273" s="1"/>
  <c r="AL45" i="325" s="1"/>
  <c r="AL49" i="273"/>
  <c r="AL50" i="273" s="1"/>
  <c r="AL100" i="325" s="1"/>
  <c r="AL101" i="325" s="1"/>
  <c r="AL128" i="325" s="1"/>
  <c r="AL2" i="320"/>
  <c r="AL2" i="327"/>
  <c r="AL2" i="278"/>
  <c r="AL2" i="275"/>
  <c r="AL129" i="273"/>
  <c r="AL130" i="273" s="1"/>
  <c r="AL2" i="286"/>
  <c r="AL2" i="282"/>
  <c r="AL2" i="315"/>
  <c r="AL2" i="285"/>
  <c r="AL138" i="273"/>
  <c r="AL139" i="273" s="1"/>
  <c r="AL2" i="273"/>
  <c r="AL2" i="324"/>
  <c r="AL195" i="273"/>
  <c r="AL196" i="273" s="1"/>
  <c r="AL82" i="273"/>
  <c r="AL83" i="273" s="1"/>
  <c r="AL2" i="288"/>
  <c r="AL2" i="323"/>
  <c r="AL2" i="289"/>
  <c r="AL2" i="325"/>
  <c r="AI21" i="327"/>
  <c r="AI50" i="324"/>
  <c r="AJ53" i="324"/>
  <c r="AJ24" i="327"/>
  <c r="AJ51" i="324"/>
  <c r="AJ22" i="327"/>
  <c r="AK63" i="273"/>
  <c r="AK45" i="325" s="1"/>
  <c r="AF3" i="289"/>
  <c r="AF3" i="288"/>
  <c r="AF3" i="315"/>
  <c r="AF3" i="320"/>
  <c r="AF3" i="325"/>
  <c r="AF3" i="323"/>
  <c r="AF3" i="278"/>
  <c r="AF3" i="265"/>
  <c r="AF3" i="327"/>
  <c r="AF3" i="285"/>
  <c r="AF3" i="324"/>
  <c r="AF3" i="275"/>
  <c r="AF3" i="286"/>
  <c r="AF3" i="273"/>
  <c r="AF3" i="282"/>
  <c r="AM41" i="273"/>
  <c r="AM43" i="273" s="1"/>
  <c r="AM79" i="288" s="1"/>
  <c r="AM194" i="273"/>
  <c r="AN38" i="273"/>
  <c r="AI22" i="324"/>
  <c r="AI23" i="324" s="1"/>
  <c r="AI189" i="273"/>
  <c r="AI190" i="273" s="1"/>
  <c r="AI21" i="278" s="1"/>
  <c r="AI51" i="324"/>
  <c r="AI22" i="327"/>
  <c r="AJ154" i="273"/>
  <c r="AJ66" i="273"/>
  <c r="AJ68" i="273" s="1"/>
  <c r="AG11" i="325"/>
  <c r="AG55" i="324"/>
  <c r="AG34" i="265" s="1"/>
  <c r="AG28" i="285"/>
  <c r="AG57" i="324"/>
  <c r="AK86" i="273"/>
  <c r="AK122" i="273"/>
  <c r="AK155" i="273"/>
  <c r="AI172" i="273"/>
  <c r="AI173" i="273" s="1"/>
  <c r="AI176" i="273" s="1"/>
  <c r="AJ88" i="273"/>
  <c r="AI183" i="273"/>
  <c r="AI184" i="273" s="1"/>
  <c r="AI177" i="273"/>
  <c r="AI178" i="273" s="1"/>
  <c r="AH157" i="273"/>
  <c r="AG164" i="273"/>
  <c r="AG165" i="273" s="1"/>
  <c r="AZ5" i="325"/>
  <c r="AZ5" i="327"/>
  <c r="AW37" i="273"/>
  <c r="AZ5" i="324"/>
  <c r="AZ5" i="323"/>
  <c r="AX32" i="273"/>
  <c r="AY26" i="273"/>
  <c r="AY27" i="273" s="1"/>
  <c r="AY31" i="273" s="1"/>
  <c r="AY30" i="273"/>
  <c r="AZ5" i="320"/>
  <c r="AZ23" i="273"/>
  <c r="AZ24" i="273" s="1"/>
  <c r="AZ5" i="315"/>
  <c r="AZ5" i="288"/>
  <c r="AZ5" i="282"/>
  <c r="AZ5" i="275"/>
  <c r="AZ5" i="286"/>
  <c r="AZ5" i="265"/>
  <c r="AZ5" i="285"/>
  <c r="AZ5" i="289"/>
  <c r="AZ5" i="278"/>
  <c r="AZ13" i="273"/>
  <c r="AZ14" i="273" s="1"/>
  <c r="BA10" i="273"/>
  <c r="AZ5" i="273"/>
  <c r="AY152" i="273"/>
  <c r="AY143" i="273"/>
  <c r="AK46" i="325" l="1"/>
  <c r="AK55" i="288"/>
  <c r="AJ109" i="273"/>
  <c r="AI110" i="273" s="1"/>
  <c r="AI61" i="288" s="1"/>
  <c r="AI63" i="288" s="1"/>
  <c r="AI65" i="288" s="1"/>
  <c r="AJ51" i="288"/>
  <c r="AJ52" i="288" s="1"/>
  <c r="AJ56" i="288" s="1"/>
  <c r="AJ84" i="325"/>
  <c r="AJ42" i="288"/>
  <c r="AJ35" i="288"/>
  <c r="AJ37" i="288" s="1"/>
  <c r="AI43" i="288"/>
  <c r="AI39" i="288"/>
  <c r="AZ36" i="273"/>
  <c r="AZ138" i="325"/>
  <c r="AZ13" i="288"/>
  <c r="AM101" i="273"/>
  <c r="AM102" i="273" s="1"/>
  <c r="AM105" i="273" s="1"/>
  <c r="AM26" i="288"/>
  <c r="AL42" i="325"/>
  <c r="AL43" i="325" s="1"/>
  <c r="AL85" i="325"/>
  <c r="AK106" i="273"/>
  <c r="AJ51" i="325"/>
  <c r="AF54" i="325"/>
  <c r="AG47" i="325"/>
  <c r="AL71" i="278"/>
  <c r="AL97" i="278"/>
  <c r="AL240" i="278"/>
  <c r="AL79" i="278"/>
  <c r="AL160" i="278"/>
  <c r="AL49" i="278"/>
  <c r="AL105" i="278"/>
  <c r="AL184" i="278"/>
  <c r="AL152" i="278"/>
  <c r="AL176" i="278"/>
  <c r="AL114" i="278"/>
  <c r="AL168" i="278"/>
  <c r="AL208" i="278"/>
  <c r="AL56" i="278"/>
  <c r="AL123" i="278"/>
  <c r="AL132" i="278"/>
  <c r="AL192" i="278"/>
  <c r="AL200" i="278"/>
  <c r="AL232" i="278"/>
  <c r="AM13" i="289"/>
  <c r="AM14" i="289" s="1"/>
  <c r="AM224" i="278" s="1"/>
  <c r="AL224" i="278"/>
  <c r="AL248" i="278"/>
  <c r="AL216" i="278"/>
  <c r="AJ4" i="285"/>
  <c r="AJ4" i="282"/>
  <c r="AJ4" i="320"/>
  <c r="AJ4" i="325"/>
  <c r="AJ4" i="278"/>
  <c r="AJ4" i="323"/>
  <c r="AJ4" i="324"/>
  <c r="AJ4" i="288"/>
  <c r="AK145" i="273"/>
  <c r="AK147" i="273" s="1"/>
  <c r="AK148" i="273" s="1"/>
  <c r="AJ4" i="265"/>
  <c r="AK40" i="278"/>
  <c r="AJ4" i="315"/>
  <c r="AJ4" i="289"/>
  <c r="AJ4" i="275"/>
  <c r="AJ4" i="273"/>
  <c r="AJ4" i="286"/>
  <c r="AD303" i="278"/>
  <c r="AD307" i="278" s="1"/>
  <c r="AL25" i="327"/>
  <c r="AJ122" i="325"/>
  <c r="AJ110" i="325"/>
  <c r="AL28" i="278"/>
  <c r="AL29" i="278" s="1"/>
  <c r="AL40" i="278" s="1"/>
  <c r="AL111" i="325"/>
  <c r="AL123" i="325"/>
  <c r="AK25" i="327"/>
  <c r="AG106" i="278"/>
  <c r="AG107" i="278" s="1"/>
  <c r="AG137" i="278" s="1"/>
  <c r="AG141" i="278" s="1"/>
  <c r="AG80" i="278"/>
  <c r="AG81" i="278" s="1"/>
  <c r="AG87" i="278" s="1"/>
  <c r="AG50" i="278"/>
  <c r="AG51" i="278" s="1"/>
  <c r="AG84" i="278" s="1"/>
  <c r="AC308" i="278"/>
  <c r="AC30" i="265" s="1"/>
  <c r="AD293" i="278"/>
  <c r="AD294" i="278" s="1"/>
  <c r="AD306" i="278" s="1"/>
  <c r="AD67" i="265"/>
  <c r="AK124" i="273"/>
  <c r="AK21" i="285" s="1"/>
  <c r="AX298" i="278"/>
  <c r="AX289" i="278"/>
  <c r="AE290" i="278"/>
  <c r="AE291" i="278" s="1"/>
  <c r="AE282" i="278"/>
  <c r="AE10" i="265" s="1"/>
  <c r="AE299" i="278"/>
  <c r="AE300" i="278" s="1"/>
  <c r="AH33" i="278"/>
  <c r="AH35" i="278" s="1"/>
  <c r="AH57" i="278" s="1"/>
  <c r="AH58" i="278" s="1"/>
  <c r="AI22" i="278"/>
  <c r="AI33" i="278" s="1"/>
  <c r="AI35" i="278" s="1"/>
  <c r="AE9" i="265"/>
  <c r="AF279" i="278"/>
  <c r="AF281" i="278" s="1"/>
  <c r="AJ19" i="278"/>
  <c r="AJ314" i="278"/>
  <c r="AF66" i="278"/>
  <c r="AF85" i="278" s="1"/>
  <c r="AF88" i="278" s="1"/>
  <c r="AG64" i="278"/>
  <c r="AG61" i="278"/>
  <c r="AG62" i="278" s="1"/>
  <c r="AG65" i="278" s="1"/>
  <c r="AX254" i="278"/>
  <c r="AX230" i="278"/>
  <c r="AX238" i="278"/>
  <c r="AX246" i="278"/>
  <c r="AX214" i="278"/>
  <c r="AX222" i="278"/>
  <c r="AX198" i="278"/>
  <c r="AX206" i="278"/>
  <c r="AX182" i="278"/>
  <c r="AX190" i="278"/>
  <c r="AX174" i="278"/>
  <c r="AX158" i="278"/>
  <c r="AX166" i="278"/>
  <c r="AX130" i="278"/>
  <c r="AX112" i="278"/>
  <c r="AX150" i="278"/>
  <c r="AX121" i="278"/>
  <c r="AJ255" i="278"/>
  <c r="AJ257" i="278" s="1"/>
  <c r="AJ273" i="278" s="1"/>
  <c r="AJ231" i="278"/>
  <c r="AJ233" i="278" s="1"/>
  <c r="AJ270" i="278" s="1"/>
  <c r="AJ239" i="278"/>
  <c r="AJ241" i="278" s="1"/>
  <c r="AJ271" i="278" s="1"/>
  <c r="AJ215" i="278"/>
  <c r="AJ217" i="278" s="1"/>
  <c r="AJ268" i="278" s="1"/>
  <c r="AJ247" i="278"/>
  <c r="AJ249" i="278" s="1"/>
  <c r="AJ272" i="278" s="1"/>
  <c r="AJ223" i="278"/>
  <c r="AJ225" i="278" s="1"/>
  <c r="AJ269" i="278" s="1"/>
  <c r="AJ199" i="278"/>
  <c r="AJ201" i="278" s="1"/>
  <c r="AJ266" i="278" s="1"/>
  <c r="AJ207" i="278"/>
  <c r="AJ209" i="278" s="1"/>
  <c r="AJ267" i="278" s="1"/>
  <c r="AJ183" i="278"/>
  <c r="AJ185" i="278" s="1"/>
  <c r="AJ264" i="278" s="1"/>
  <c r="AJ191" i="278"/>
  <c r="AJ193" i="278" s="1"/>
  <c r="AJ265" i="278" s="1"/>
  <c r="AJ159" i="278"/>
  <c r="AJ161" i="278" s="1"/>
  <c r="AJ261" i="278" s="1"/>
  <c r="AJ175" i="278"/>
  <c r="AJ177" i="278" s="1"/>
  <c r="AJ263" i="278" s="1"/>
  <c r="AJ167" i="278"/>
  <c r="AJ169" i="278" s="1"/>
  <c r="AJ262" i="278" s="1"/>
  <c r="AJ131" i="278"/>
  <c r="AJ133" i="278" s="1"/>
  <c r="AJ140" i="278" s="1"/>
  <c r="AJ113" i="278"/>
  <c r="AJ115" i="278" s="1"/>
  <c r="AJ138" i="278" s="1"/>
  <c r="AJ151" i="278"/>
  <c r="AJ153" i="278" s="1"/>
  <c r="AJ260" i="278" s="1"/>
  <c r="AJ122" i="278"/>
  <c r="AJ124" i="278" s="1"/>
  <c r="AJ139" i="278" s="1"/>
  <c r="AJ20" i="278"/>
  <c r="AH80" i="278"/>
  <c r="AH81" i="278" s="1"/>
  <c r="AH87" i="278" s="1"/>
  <c r="AH106" i="278"/>
  <c r="AH107" i="278" s="1"/>
  <c r="AH137" i="278" s="1"/>
  <c r="AH98" i="278"/>
  <c r="AH99" i="278" s="1"/>
  <c r="AH136" i="278" s="1"/>
  <c r="AH50" i="278"/>
  <c r="AH51" i="278" s="1"/>
  <c r="AH84" i="278" s="1"/>
  <c r="AI274" i="278"/>
  <c r="AI280" i="278" s="1"/>
  <c r="AK68" i="273"/>
  <c r="AJ22" i="324"/>
  <c r="AJ23" i="324" s="1"/>
  <c r="AJ189" i="273"/>
  <c r="AJ190" i="273" s="1"/>
  <c r="AJ21" i="278" s="1"/>
  <c r="AI49" i="324"/>
  <c r="AI54" i="324" s="1"/>
  <c r="AI20" i="327"/>
  <c r="AL15" i="275"/>
  <c r="AL42" i="324"/>
  <c r="AL43" i="324" s="1"/>
  <c r="AL67" i="273"/>
  <c r="AL71" i="273"/>
  <c r="AM72" i="273" s="1"/>
  <c r="AM104" i="273" s="1"/>
  <c r="AL153" i="273"/>
  <c r="AL37" i="324"/>
  <c r="AL38" i="324" s="1"/>
  <c r="AL32" i="324"/>
  <c r="AL33" i="324" s="1"/>
  <c r="AL27" i="324"/>
  <c r="AL28" i="324" s="1"/>
  <c r="AL53" i="273"/>
  <c r="AM54" i="273" s="1"/>
  <c r="AH57" i="324"/>
  <c r="AH28" i="285"/>
  <c r="AH11" i="325"/>
  <c r="AH55" i="324"/>
  <c r="AH34" i="265" s="1"/>
  <c r="AN41" i="273"/>
  <c r="AN43" i="273" s="1"/>
  <c r="AN79" i="288" s="1"/>
  <c r="AN194" i="273"/>
  <c r="AO38" i="273"/>
  <c r="AK15" i="275"/>
  <c r="AK20" i="275" s="1"/>
  <c r="AL17" i="275" s="1"/>
  <c r="AK71" i="273"/>
  <c r="AL72" i="273" s="1"/>
  <c r="AL104" i="273" s="1"/>
  <c r="AK42" i="324"/>
  <c r="AK43" i="324" s="1"/>
  <c r="AK67" i="273"/>
  <c r="AK37" i="324"/>
  <c r="AK38" i="324" s="1"/>
  <c r="AK53" i="273"/>
  <c r="AL54" i="273" s="1"/>
  <c r="AK27" i="324"/>
  <c r="AK28" i="324" s="1"/>
  <c r="AK32" i="324"/>
  <c r="AK33" i="324" s="1"/>
  <c r="AK153" i="273"/>
  <c r="AG3" i="278"/>
  <c r="AG3" i="285"/>
  <c r="AG3" i="325"/>
  <c r="AG3" i="315"/>
  <c r="AG3" i="275"/>
  <c r="AG3" i="289"/>
  <c r="AG3" i="282"/>
  <c r="AG3" i="286"/>
  <c r="AG3" i="288"/>
  <c r="AG3" i="320"/>
  <c r="AG3" i="324"/>
  <c r="AG3" i="327"/>
  <c r="AG3" i="273"/>
  <c r="AG3" i="323"/>
  <c r="AG3" i="265"/>
  <c r="AJ177" i="273"/>
  <c r="AJ178" i="273" s="1"/>
  <c r="AJ172" i="273"/>
  <c r="AJ173" i="273" s="1"/>
  <c r="AJ176" i="273" s="1"/>
  <c r="AJ183" i="273"/>
  <c r="AJ184" i="273" s="1"/>
  <c r="AK88" i="273"/>
  <c r="AL11" i="286"/>
  <c r="AL91" i="273"/>
  <c r="AM92" i="273" s="1"/>
  <c r="AM156" i="273" s="1"/>
  <c r="AL87" i="273"/>
  <c r="AL144" i="273"/>
  <c r="AL182" i="273"/>
  <c r="AI157" i="273"/>
  <c r="AH164" i="273"/>
  <c r="AH165" i="273" s="1"/>
  <c r="AM2" i="282"/>
  <c r="AM129" i="273"/>
  <c r="AM130" i="273" s="1"/>
  <c r="AM2" i="315"/>
  <c r="AM2" i="286"/>
  <c r="AM2" i="278"/>
  <c r="AM2" i="275"/>
  <c r="AM2" i="324"/>
  <c r="AM195" i="273"/>
  <c r="AM196" i="273" s="1"/>
  <c r="AM2" i="325"/>
  <c r="AM2" i="289"/>
  <c r="AM2" i="327"/>
  <c r="AM62" i="273"/>
  <c r="AM63" i="273" s="1"/>
  <c r="AM45" i="325" s="1"/>
  <c r="AM2" i="285"/>
  <c r="AM2" i="273"/>
  <c r="AM2" i="265"/>
  <c r="AM49" i="273"/>
  <c r="AM50" i="273" s="1"/>
  <c r="AM100" i="325" s="1"/>
  <c r="AM101" i="325" s="1"/>
  <c r="AM128" i="325" s="1"/>
  <c r="AM2" i="320"/>
  <c r="AM82" i="273"/>
  <c r="AM83" i="273" s="1"/>
  <c r="AM119" i="273"/>
  <c r="AM120" i="273" s="1"/>
  <c r="AM123" i="273" s="1"/>
  <c r="AM2" i="323"/>
  <c r="AM138" i="273"/>
  <c r="AM139" i="273" s="1"/>
  <c r="AM2" i="288"/>
  <c r="BA5" i="325"/>
  <c r="BA5" i="327"/>
  <c r="BA5" i="324"/>
  <c r="BA5" i="323"/>
  <c r="AY32" i="273"/>
  <c r="AZ26" i="273"/>
  <c r="AZ27" i="273" s="1"/>
  <c r="AZ31" i="273" s="1"/>
  <c r="AZ30" i="273"/>
  <c r="AX42" i="273"/>
  <c r="AX37" i="273"/>
  <c r="BA5" i="320"/>
  <c r="BA23" i="273"/>
  <c r="BA24" i="273" s="1"/>
  <c r="BA5" i="315"/>
  <c r="BA5" i="275"/>
  <c r="BA5" i="286"/>
  <c r="BA5" i="265"/>
  <c r="BA5" i="288"/>
  <c r="BA5" i="282"/>
  <c r="BA5" i="278"/>
  <c r="BA5" i="285"/>
  <c r="BA5" i="289"/>
  <c r="BA13" i="273"/>
  <c r="BA14" i="273" s="1"/>
  <c r="BB10" i="273"/>
  <c r="BA5" i="273"/>
  <c r="AZ152" i="273"/>
  <c r="AZ143" i="273"/>
  <c r="W32" i="265"/>
  <c r="AL46" i="325" l="1"/>
  <c r="AL55" i="288"/>
  <c r="AK109" i="273"/>
  <c r="AJ110" i="273" s="1"/>
  <c r="AJ61" i="288" s="1"/>
  <c r="AJ63" i="288" s="1"/>
  <c r="AJ65" i="288" s="1"/>
  <c r="AK51" i="288"/>
  <c r="AK52" i="288" s="1"/>
  <c r="AK56" i="288" s="1"/>
  <c r="AJ43" i="288"/>
  <c r="AJ39" i="288"/>
  <c r="AK84" i="325"/>
  <c r="AK42" i="288"/>
  <c r="AK35" i="288"/>
  <c r="AK37" i="288" s="1"/>
  <c r="BA36" i="273"/>
  <c r="BA13" i="288"/>
  <c r="BA138" i="325"/>
  <c r="AN101" i="273"/>
  <c r="AN102" i="273" s="1"/>
  <c r="AN105" i="273" s="1"/>
  <c r="AN26" i="288"/>
  <c r="AM240" i="278"/>
  <c r="AM42" i="325"/>
  <c r="AM43" i="325" s="1"/>
  <c r="AM85" i="325"/>
  <c r="AG54" i="325"/>
  <c r="AH47" i="325"/>
  <c r="AL106" i="273"/>
  <c r="AK51" i="325"/>
  <c r="AM56" i="278"/>
  <c r="AM79" i="278"/>
  <c r="AM152" i="278"/>
  <c r="AM105" i="278"/>
  <c r="AM232" i="278"/>
  <c r="AM168" i="278"/>
  <c r="AM97" i="278"/>
  <c r="AM132" i="278"/>
  <c r="AM208" i="278"/>
  <c r="AM248" i="278"/>
  <c r="AM49" i="278"/>
  <c r="AM71" i="278"/>
  <c r="AM200" i="278"/>
  <c r="AM160" i="278"/>
  <c r="AM176" i="278"/>
  <c r="AM216" i="278"/>
  <c r="AM256" i="278"/>
  <c r="AM114" i="278"/>
  <c r="AM123" i="278"/>
  <c r="AM184" i="278"/>
  <c r="AM192" i="278"/>
  <c r="AN13" i="289"/>
  <c r="AN14" i="289" s="1"/>
  <c r="AN248" i="278" s="1"/>
  <c r="W313" i="278"/>
  <c r="W315" i="278" s="1"/>
  <c r="W12" i="325" s="1"/>
  <c r="AL145" i="273"/>
  <c r="AL147" i="273" s="1"/>
  <c r="AL148" i="273" s="1"/>
  <c r="AL4" i="289" s="1"/>
  <c r="AL34" i="278"/>
  <c r="AK4" i="285"/>
  <c r="AK4" i="278"/>
  <c r="AK4" i="265"/>
  <c r="AK4" i="282"/>
  <c r="AK4" i="286"/>
  <c r="AK4" i="320"/>
  <c r="AK4" i="324"/>
  <c r="AK4" i="288"/>
  <c r="AK4" i="289"/>
  <c r="AK4" i="327"/>
  <c r="AK4" i="325"/>
  <c r="AK4" i="275"/>
  <c r="AK4" i="323"/>
  <c r="AK4" i="273"/>
  <c r="AK4" i="315"/>
  <c r="AD308" i="278"/>
  <c r="AD30" i="265" s="1"/>
  <c r="AM25" i="327"/>
  <c r="AK122" i="325"/>
  <c r="AK110" i="325"/>
  <c r="AM28" i="278"/>
  <c r="AM29" i="278" s="1"/>
  <c r="AM34" i="278" s="1"/>
  <c r="AM123" i="325"/>
  <c r="AM111" i="325"/>
  <c r="AE293" i="278"/>
  <c r="AE294" i="278" s="1"/>
  <c r="AE306" i="278" s="1"/>
  <c r="AE67" i="265"/>
  <c r="AH72" i="278"/>
  <c r="AH73" i="278" s="1"/>
  <c r="AH86" i="278" s="1"/>
  <c r="AE302" i="278"/>
  <c r="AE303" i="278" s="1"/>
  <c r="AE307" i="278" s="1"/>
  <c r="AE73" i="265"/>
  <c r="AF290" i="278"/>
  <c r="AF291" i="278" s="1"/>
  <c r="AF282" i="278"/>
  <c r="AF10" i="265" s="1"/>
  <c r="AF299" i="278"/>
  <c r="AF300" i="278" s="1"/>
  <c r="AY298" i="278"/>
  <c r="AY289" i="278"/>
  <c r="AI39" i="278"/>
  <c r="AI41" i="278" s="1"/>
  <c r="AI106" i="278" s="1"/>
  <c r="AI107" i="278" s="1"/>
  <c r="AI137" i="278" s="1"/>
  <c r="AE11" i="265"/>
  <c r="AE29" i="265" s="1"/>
  <c r="AJ22" i="278"/>
  <c r="AJ39" i="278" s="1"/>
  <c r="AJ41" i="278" s="1"/>
  <c r="AH141" i="278"/>
  <c r="AH279" i="278" s="1"/>
  <c r="AH281" i="278" s="1"/>
  <c r="AF9" i="265"/>
  <c r="AK19" i="278"/>
  <c r="AK314" i="278"/>
  <c r="AG279" i="278"/>
  <c r="AG281" i="278" s="1"/>
  <c r="AY42" i="273"/>
  <c r="AY254" i="278"/>
  <c r="AY222" i="278"/>
  <c r="AY238" i="278"/>
  <c r="AY246" i="278"/>
  <c r="AY214" i="278"/>
  <c r="AY190" i="278"/>
  <c r="AY198" i="278"/>
  <c r="AY230" i="278"/>
  <c r="AY206" i="278"/>
  <c r="AY182" i="278"/>
  <c r="AY166" i="278"/>
  <c r="AY174" i="278"/>
  <c r="AY150" i="278"/>
  <c r="AY158" i="278"/>
  <c r="AY121" i="278"/>
  <c r="AY130" i="278"/>
  <c r="AY112" i="278"/>
  <c r="AI57" i="278"/>
  <c r="AI58" i="278" s="1"/>
  <c r="AI72" i="278"/>
  <c r="AI73" i="278" s="1"/>
  <c r="AI86" i="278" s="1"/>
  <c r="AG66" i="278"/>
  <c r="AG85" i="278" s="1"/>
  <c r="AG88" i="278" s="1"/>
  <c r="AK247" i="278"/>
  <c r="AK249" i="278" s="1"/>
  <c r="AK272" i="278" s="1"/>
  <c r="AK255" i="278"/>
  <c r="AK257" i="278" s="1"/>
  <c r="AK273" i="278" s="1"/>
  <c r="AK223" i="278"/>
  <c r="AK225" i="278" s="1"/>
  <c r="AK269" i="278" s="1"/>
  <c r="AK231" i="278"/>
  <c r="AK233" i="278" s="1"/>
  <c r="AK270" i="278" s="1"/>
  <c r="AK239" i="278"/>
  <c r="AK241" i="278" s="1"/>
  <c r="AK271" i="278" s="1"/>
  <c r="AK215" i="278"/>
  <c r="AK217" i="278" s="1"/>
  <c r="AK268" i="278" s="1"/>
  <c r="AK191" i="278"/>
  <c r="AK193" i="278" s="1"/>
  <c r="AK265" i="278" s="1"/>
  <c r="AK199" i="278"/>
  <c r="AK201" i="278" s="1"/>
  <c r="AK266" i="278" s="1"/>
  <c r="AK207" i="278"/>
  <c r="AK209" i="278" s="1"/>
  <c r="AK267" i="278" s="1"/>
  <c r="AK183" i="278"/>
  <c r="AK185" i="278" s="1"/>
  <c r="AK264" i="278" s="1"/>
  <c r="AK175" i="278"/>
  <c r="AK177" i="278" s="1"/>
  <c r="AK263" i="278" s="1"/>
  <c r="AK167" i="278"/>
  <c r="AK169" i="278" s="1"/>
  <c r="AK262" i="278" s="1"/>
  <c r="AK151" i="278"/>
  <c r="AK153" i="278" s="1"/>
  <c r="AK260" i="278" s="1"/>
  <c r="AK159" i="278"/>
  <c r="AK161" i="278" s="1"/>
  <c r="AK261" i="278" s="1"/>
  <c r="AK122" i="278"/>
  <c r="AK124" i="278" s="1"/>
  <c r="AK139" i="278" s="1"/>
  <c r="AK131" i="278"/>
  <c r="AK133" i="278" s="1"/>
  <c r="AK140" i="278" s="1"/>
  <c r="AK113" i="278"/>
  <c r="AK115" i="278" s="1"/>
  <c r="AK138" i="278" s="1"/>
  <c r="AK20" i="278"/>
  <c r="AJ274" i="278"/>
  <c r="AJ280" i="278" s="1"/>
  <c r="AH64" i="278"/>
  <c r="AH61" i="278"/>
  <c r="AH62" i="278" s="1"/>
  <c r="AH65" i="278" s="1"/>
  <c r="AM32" i="324"/>
  <c r="AM33" i="324" s="1"/>
  <c r="AM53" i="273"/>
  <c r="AN54" i="273" s="1"/>
  <c r="AM37" i="324"/>
  <c r="AM38" i="324" s="1"/>
  <c r="AM153" i="273"/>
  <c r="AM27" i="324"/>
  <c r="AM28" i="324" s="1"/>
  <c r="AK22" i="327"/>
  <c r="AK51" i="324"/>
  <c r="AP38" i="273"/>
  <c r="AO194" i="273"/>
  <c r="AO41" i="273"/>
  <c r="AO43" i="273" s="1"/>
  <c r="AO79" i="288" s="1"/>
  <c r="AL22" i="327"/>
  <c r="AL51" i="324"/>
  <c r="AM15" i="275"/>
  <c r="AM42" i="324"/>
  <c r="AM43" i="324" s="1"/>
  <c r="AM71" i="273"/>
  <c r="AN72" i="273" s="1"/>
  <c r="AN104" i="273" s="1"/>
  <c r="AM67" i="273"/>
  <c r="AJ157" i="273"/>
  <c r="AI164" i="273"/>
  <c r="AI165" i="273" s="1"/>
  <c r="AK50" i="324"/>
  <c r="AK21" i="327"/>
  <c r="AK24" i="327"/>
  <c r="AK53" i="324"/>
  <c r="AL23" i="327"/>
  <c r="AL52" i="324"/>
  <c r="AL53" i="324"/>
  <c r="AL24" i="327"/>
  <c r="AH3" i="278"/>
  <c r="AH3" i="324"/>
  <c r="AH3" i="315"/>
  <c r="AH3" i="288"/>
  <c r="AH3" i="327"/>
  <c r="AH3" i="323"/>
  <c r="AH3" i="285"/>
  <c r="AH3" i="275"/>
  <c r="AH3" i="325"/>
  <c r="AH3" i="265"/>
  <c r="AH3" i="282"/>
  <c r="AH3" i="289"/>
  <c r="AH3" i="273"/>
  <c r="AH3" i="286"/>
  <c r="AH3" i="320"/>
  <c r="AI28" i="285"/>
  <c r="AI57" i="324"/>
  <c r="AI11" i="325"/>
  <c r="AI55" i="324"/>
  <c r="AI34" i="265" s="1"/>
  <c r="AL66" i="273"/>
  <c r="AL68" i="273" s="1"/>
  <c r="AL154" i="273"/>
  <c r="AL86" i="273"/>
  <c r="AL88" i="273" s="1"/>
  <c r="AL122" i="273"/>
  <c r="AL124" i="273" s="1"/>
  <c r="AL21" i="285" s="1"/>
  <c r="AL155" i="273"/>
  <c r="AN2" i="265"/>
  <c r="AN62" i="273"/>
  <c r="AN63" i="273" s="1"/>
  <c r="AN45" i="325" s="1"/>
  <c r="AN2" i="288"/>
  <c r="AN2" i="327"/>
  <c r="AN2" i="275"/>
  <c r="AN2" i="285"/>
  <c r="AN2" i="315"/>
  <c r="AN119" i="273"/>
  <c r="AN120" i="273" s="1"/>
  <c r="AN123" i="273" s="1"/>
  <c r="AN2" i="282"/>
  <c r="AN195" i="273"/>
  <c r="AN196" i="273" s="1"/>
  <c r="AN49" i="273"/>
  <c r="AN50" i="273" s="1"/>
  <c r="AN100" i="325" s="1"/>
  <c r="AN101" i="325" s="1"/>
  <c r="AN128" i="325" s="1"/>
  <c r="AN2" i="325"/>
  <c r="AN129" i="273"/>
  <c r="AN130" i="273" s="1"/>
  <c r="AN2" i="286"/>
  <c r="AN2" i="278"/>
  <c r="AN2" i="320"/>
  <c r="AN138" i="273"/>
  <c r="AN139" i="273" s="1"/>
  <c r="AN2" i="273"/>
  <c r="AN2" i="289"/>
  <c r="AN2" i="323"/>
  <c r="AN82" i="273"/>
  <c r="AN83" i="273" s="1"/>
  <c r="AN2" i="324"/>
  <c r="AM154" i="273"/>
  <c r="AM66" i="273"/>
  <c r="AL20" i="275"/>
  <c r="AM17" i="275" s="1"/>
  <c r="AJ20" i="327"/>
  <c r="AJ49" i="324"/>
  <c r="AJ54" i="324" s="1"/>
  <c r="AM144" i="273"/>
  <c r="AM182" i="273"/>
  <c r="AM91" i="273"/>
  <c r="AN92" i="273" s="1"/>
  <c r="AN156" i="273" s="1"/>
  <c r="AM11" i="286"/>
  <c r="AM87" i="273"/>
  <c r="AK177" i="273"/>
  <c r="AK178" i="273" s="1"/>
  <c r="AK183" i="273"/>
  <c r="AK184" i="273" s="1"/>
  <c r="AK172" i="273"/>
  <c r="AK173" i="273" s="1"/>
  <c r="AK176" i="273" s="1"/>
  <c r="AK52" i="324"/>
  <c r="AK23" i="327"/>
  <c r="AL50" i="324"/>
  <c r="AL21" i="327"/>
  <c r="AM122" i="273"/>
  <c r="AM155" i="273"/>
  <c r="AM86" i="273"/>
  <c r="AK189" i="273"/>
  <c r="AK190" i="273" s="1"/>
  <c r="AK21" i="278" s="1"/>
  <c r="AK22" i="324"/>
  <c r="AK23" i="324" s="1"/>
  <c r="BB5" i="327"/>
  <c r="BB5" i="325"/>
  <c r="BB5" i="324"/>
  <c r="BB5" i="323"/>
  <c r="AY37" i="273"/>
  <c r="AZ32" i="273"/>
  <c r="BA26" i="273"/>
  <c r="BA27" i="273" s="1"/>
  <c r="BA31" i="273" s="1"/>
  <c r="BA30" i="273"/>
  <c r="BB5" i="320"/>
  <c r="BB23" i="273"/>
  <c r="BB24" i="273" s="1"/>
  <c r="BB5" i="315"/>
  <c r="BB5" i="275"/>
  <c r="BB5" i="286"/>
  <c r="BB5" i="265"/>
  <c r="BB5" i="288"/>
  <c r="BB5" i="282"/>
  <c r="BB5" i="285"/>
  <c r="BB5" i="289"/>
  <c r="BB5" i="278"/>
  <c r="BB13" i="273"/>
  <c r="BB14" i="273" s="1"/>
  <c r="BC10" i="273"/>
  <c r="BB5" i="273"/>
  <c r="BA152" i="273"/>
  <c r="BA143" i="273"/>
  <c r="AL109" i="273" l="1"/>
  <c r="AK110" i="273" s="1"/>
  <c r="AK61" i="288" s="1"/>
  <c r="AK63" i="288" s="1"/>
  <c r="AK65" i="288" s="1"/>
  <c r="AL51" i="288"/>
  <c r="AL52" i="288" s="1"/>
  <c r="AL56" i="288" s="1"/>
  <c r="AM46" i="325"/>
  <c r="AM55" i="288"/>
  <c r="AL84" i="325"/>
  <c r="AL42" i="288"/>
  <c r="AL35" i="288"/>
  <c r="AL37" i="288" s="1"/>
  <c r="AK43" i="288"/>
  <c r="AK39" i="288"/>
  <c r="BB36" i="273"/>
  <c r="BB13" i="288"/>
  <c r="BB138" i="325"/>
  <c r="AO101" i="273"/>
  <c r="AO102" i="273" s="1"/>
  <c r="AO105" i="273" s="1"/>
  <c r="AO26" i="288"/>
  <c r="AN114" i="278"/>
  <c r="AN42" i="325"/>
  <c r="AN43" i="325" s="1"/>
  <c r="AN85" i="325"/>
  <c r="AN97" i="278"/>
  <c r="AN71" i="278"/>
  <c r="AM106" i="273"/>
  <c r="AL51" i="325"/>
  <c r="AH54" i="325"/>
  <c r="AI47" i="325"/>
  <c r="AN184" i="278"/>
  <c r="AN49" i="278"/>
  <c r="AN152" i="278"/>
  <c r="AN132" i="278"/>
  <c r="AN160" i="278"/>
  <c r="AN56" i="278"/>
  <c r="AN79" i="278"/>
  <c r="AN176" i="278"/>
  <c r="AN224" i="278"/>
  <c r="AN208" i="278"/>
  <c r="AN232" i="278"/>
  <c r="AN192" i="278"/>
  <c r="AN256" i="278"/>
  <c r="AN105" i="278"/>
  <c r="AN123" i="278"/>
  <c r="AN168" i="278"/>
  <c r="AN200" i="278"/>
  <c r="AN240" i="278"/>
  <c r="AN216" i="278"/>
  <c r="AO13" i="289"/>
  <c r="AO14" i="289" s="1"/>
  <c r="AO256" i="278" s="1"/>
  <c r="W11" i="327"/>
  <c r="AL4" i="320"/>
  <c r="AM40" i="278"/>
  <c r="AL4" i="275"/>
  <c r="AL4" i="325"/>
  <c r="AM145" i="273"/>
  <c r="AM147" i="273" s="1"/>
  <c r="AM148" i="273" s="1"/>
  <c r="AL4" i="273"/>
  <c r="AL4" i="288"/>
  <c r="AL4" i="323"/>
  <c r="AL4" i="315"/>
  <c r="AL4" i="278"/>
  <c r="AL4" i="285"/>
  <c r="AL4" i="327"/>
  <c r="AL4" i="324"/>
  <c r="AL4" i="282"/>
  <c r="AL4" i="265"/>
  <c r="AL4" i="286"/>
  <c r="AN25" i="327"/>
  <c r="AL122" i="325"/>
  <c r="AL110" i="325"/>
  <c r="AN28" i="278"/>
  <c r="AN29" i="278" s="1"/>
  <c r="AN34" i="278" s="1"/>
  <c r="AN111" i="325"/>
  <c r="AN123" i="325"/>
  <c r="AE308" i="278"/>
  <c r="AE30" i="265" s="1"/>
  <c r="AI80" i="278"/>
  <c r="AI81" i="278" s="1"/>
  <c r="AI87" i="278" s="1"/>
  <c r="AF293" i="278"/>
  <c r="AF294" i="278" s="1"/>
  <c r="AF306" i="278" s="1"/>
  <c r="AF67" i="265"/>
  <c r="AF302" i="278"/>
  <c r="AF303" i="278" s="1"/>
  <c r="AF307" i="278" s="1"/>
  <c r="AF73" i="265"/>
  <c r="AI98" i="278"/>
  <c r="AI99" i="278" s="1"/>
  <c r="AI136" i="278" s="1"/>
  <c r="AI141" i="278" s="1"/>
  <c r="AG290" i="278"/>
  <c r="AG291" i="278" s="1"/>
  <c r="AJ33" i="278"/>
  <c r="AJ35" i="278" s="1"/>
  <c r="AJ72" i="278" s="1"/>
  <c r="AJ73" i="278" s="1"/>
  <c r="AJ86" i="278" s="1"/>
  <c r="AG282" i="278"/>
  <c r="AG10" i="265" s="1"/>
  <c r="AG299" i="278"/>
  <c r="AG300" i="278" s="1"/>
  <c r="AH282" i="278"/>
  <c r="AH10" i="265" s="1"/>
  <c r="AH299" i="278"/>
  <c r="AH300" i="278" s="1"/>
  <c r="AZ298" i="278"/>
  <c r="AZ289" i="278"/>
  <c r="AI50" i="278"/>
  <c r="AI51" i="278" s="1"/>
  <c r="AI84" i="278" s="1"/>
  <c r="AF11" i="265"/>
  <c r="AF29" i="265" s="1"/>
  <c r="AK22" i="278"/>
  <c r="AK39" i="278" s="1"/>
  <c r="AK41" i="278" s="1"/>
  <c r="AG9" i="265"/>
  <c r="AL19" i="278"/>
  <c r="AL314" i="278"/>
  <c r="AL255" i="278"/>
  <c r="AL257" i="278" s="1"/>
  <c r="AL273" i="278" s="1"/>
  <c r="AL247" i="278"/>
  <c r="AL249" i="278" s="1"/>
  <c r="AL272" i="278" s="1"/>
  <c r="AL215" i="278"/>
  <c r="AL217" i="278" s="1"/>
  <c r="AL268" i="278" s="1"/>
  <c r="AL231" i="278"/>
  <c r="AL233" i="278" s="1"/>
  <c r="AL270" i="278" s="1"/>
  <c r="AL239" i="278"/>
  <c r="AL241" i="278" s="1"/>
  <c r="AL271" i="278" s="1"/>
  <c r="AL223" i="278"/>
  <c r="AL225" i="278" s="1"/>
  <c r="AL269" i="278" s="1"/>
  <c r="AL183" i="278"/>
  <c r="AL185" i="278" s="1"/>
  <c r="AL264" i="278" s="1"/>
  <c r="AL191" i="278"/>
  <c r="AL193" i="278" s="1"/>
  <c r="AL265" i="278" s="1"/>
  <c r="AL199" i="278"/>
  <c r="AL201" i="278" s="1"/>
  <c r="AL266" i="278" s="1"/>
  <c r="AL207" i="278"/>
  <c r="AL209" i="278" s="1"/>
  <c r="AL267" i="278" s="1"/>
  <c r="AL159" i="278"/>
  <c r="AL161" i="278" s="1"/>
  <c r="AL261" i="278" s="1"/>
  <c r="AL175" i="278"/>
  <c r="AL177" i="278" s="1"/>
  <c r="AL263" i="278" s="1"/>
  <c r="AL167" i="278"/>
  <c r="AL169" i="278" s="1"/>
  <c r="AL262" i="278" s="1"/>
  <c r="AL151" i="278"/>
  <c r="AL153" i="278" s="1"/>
  <c r="AL260" i="278" s="1"/>
  <c r="AL113" i="278"/>
  <c r="AL115" i="278" s="1"/>
  <c r="AL138" i="278" s="1"/>
  <c r="AL122" i="278"/>
  <c r="AL124" i="278" s="1"/>
  <c r="AL139" i="278" s="1"/>
  <c r="AL131" i="278"/>
  <c r="AL133" i="278" s="1"/>
  <c r="AL140" i="278" s="1"/>
  <c r="AL20" i="278"/>
  <c r="AZ42" i="273"/>
  <c r="AZ254" i="278"/>
  <c r="AZ246" i="278"/>
  <c r="AZ230" i="278"/>
  <c r="AZ238" i="278"/>
  <c r="AZ182" i="278"/>
  <c r="AZ190" i="278"/>
  <c r="AZ198" i="278"/>
  <c r="AZ222" i="278"/>
  <c r="AZ214" i="278"/>
  <c r="AZ206" i="278"/>
  <c r="AZ158" i="278"/>
  <c r="AZ174" i="278"/>
  <c r="AZ150" i="278"/>
  <c r="AZ166" i="278"/>
  <c r="AZ112" i="278"/>
  <c r="AZ121" i="278"/>
  <c r="AZ130" i="278"/>
  <c r="AH66" i="278"/>
  <c r="AH85" i="278" s="1"/>
  <c r="AH88" i="278" s="1"/>
  <c r="AK274" i="278"/>
  <c r="AK280" i="278" s="1"/>
  <c r="AJ106" i="278"/>
  <c r="AJ107" i="278" s="1"/>
  <c r="AJ137" i="278" s="1"/>
  <c r="AJ98" i="278"/>
  <c r="AJ99" i="278" s="1"/>
  <c r="AJ136" i="278" s="1"/>
  <c r="AJ50" i="278"/>
  <c r="AJ51" i="278" s="1"/>
  <c r="AJ84" i="278" s="1"/>
  <c r="AJ80" i="278"/>
  <c r="AJ81" i="278" s="1"/>
  <c r="AJ87" i="278" s="1"/>
  <c r="AI61" i="278"/>
  <c r="AI62" i="278" s="1"/>
  <c r="AI65" i="278" s="1"/>
  <c r="AI64" i="278"/>
  <c r="AM88" i="273"/>
  <c r="AN37" i="324"/>
  <c r="AN38" i="324" s="1"/>
  <c r="AN32" i="324"/>
  <c r="AN33" i="324" s="1"/>
  <c r="AN27" i="324"/>
  <c r="AN28" i="324" s="1"/>
  <c r="AN153" i="273"/>
  <c r="AN53" i="273"/>
  <c r="AO54" i="273" s="1"/>
  <c r="AL189" i="273"/>
  <c r="AL190" i="273" s="1"/>
  <c r="AL21" i="278" s="1"/>
  <c r="AL22" i="324"/>
  <c r="AL23" i="324" s="1"/>
  <c r="AQ38" i="273"/>
  <c r="AP194" i="273"/>
  <c r="AP41" i="273"/>
  <c r="AP43" i="273" s="1"/>
  <c r="AP79" i="288" s="1"/>
  <c r="AM68" i="273"/>
  <c r="AN155" i="273"/>
  <c r="AN122" i="273"/>
  <c r="AN86" i="273"/>
  <c r="AM23" i="327"/>
  <c r="AM52" i="324"/>
  <c r="AK49" i="324"/>
  <c r="AK54" i="324" s="1"/>
  <c r="AK20" i="327"/>
  <c r="AM124" i="273"/>
  <c r="AM21" i="285" s="1"/>
  <c r="AL177" i="273"/>
  <c r="AL178" i="273" s="1"/>
  <c r="AL172" i="273"/>
  <c r="AL173" i="273" s="1"/>
  <c r="AL176" i="273" s="1"/>
  <c r="AL183" i="273"/>
  <c r="AL184" i="273" s="1"/>
  <c r="AJ28" i="285"/>
  <c r="AJ11" i="325"/>
  <c r="AJ55" i="324"/>
  <c r="AJ34" i="265" s="1"/>
  <c r="AJ57" i="324"/>
  <c r="AN87" i="273"/>
  <c r="AN91" i="273"/>
  <c r="AO92" i="273" s="1"/>
  <c r="AO156" i="273" s="1"/>
  <c r="AN11" i="286"/>
  <c r="AN144" i="273"/>
  <c r="AN182" i="273"/>
  <c r="AN71" i="273"/>
  <c r="AO72" i="273" s="1"/>
  <c r="AO104" i="273" s="1"/>
  <c r="AN42" i="324"/>
  <c r="AN43" i="324" s="1"/>
  <c r="AN67" i="273"/>
  <c r="AN15" i="275"/>
  <c r="AI3" i="288"/>
  <c r="AI3" i="327"/>
  <c r="AI3" i="325"/>
  <c r="AI3" i="320"/>
  <c r="AI3" i="289"/>
  <c r="AI3" i="286"/>
  <c r="AI3" i="324"/>
  <c r="AI3" i="265"/>
  <c r="AI3" i="278"/>
  <c r="AI3" i="285"/>
  <c r="AI3" i="282"/>
  <c r="AI3" i="323"/>
  <c r="AI3" i="315"/>
  <c r="AI3" i="273"/>
  <c r="AI3" i="275"/>
  <c r="AM24" i="327"/>
  <c r="AM53" i="324"/>
  <c r="AO2" i="275"/>
  <c r="AO2" i="327"/>
  <c r="AO138" i="273"/>
  <c r="AO139" i="273" s="1"/>
  <c r="AO2" i="288"/>
  <c r="AO2" i="286"/>
  <c r="AO195" i="273"/>
  <c r="AO196" i="273" s="1"/>
  <c r="AO119" i="273"/>
  <c r="AO120" i="273" s="1"/>
  <c r="AO123" i="273" s="1"/>
  <c r="AO129" i="273"/>
  <c r="AO130" i="273" s="1"/>
  <c r="AO2" i="285"/>
  <c r="AO2" i="315"/>
  <c r="AO2" i="324"/>
  <c r="AO2" i="273"/>
  <c r="AO2" i="265"/>
  <c r="AO49" i="273"/>
  <c r="AO2" i="282"/>
  <c r="AO62" i="273"/>
  <c r="AO82" i="273"/>
  <c r="AO83" i="273" s="1"/>
  <c r="AO2" i="325"/>
  <c r="AO2" i="278"/>
  <c r="AO2" i="320"/>
  <c r="AO2" i="289"/>
  <c r="AO2" i="323"/>
  <c r="AN66" i="273"/>
  <c r="AN154" i="273"/>
  <c r="AJ164" i="273"/>
  <c r="AJ165" i="273" s="1"/>
  <c r="AK157" i="273"/>
  <c r="AM20" i="275"/>
  <c r="AN17" i="275" s="1"/>
  <c r="AM50" i="324"/>
  <c r="AM21" i="327"/>
  <c r="AM51" i="324"/>
  <c r="AM22" i="327"/>
  <c r="BC5" i="325"/>
  <c r="BC5" i="327"/>
  <c r="AZ37" i="273"/>
  <c r="BC5" i="324"/>
  <c r="BC5" i="323"/>
  <c r="BB26" i="273"/>
  <c r="BB27" i="273" s="1"/>
  <c r="BB31" i="273" s="1"/>
  <c r="BB30" i="273"/>
  <c r="BA32" i="273"/>
  <c r="BC5" i="320"/>
  <c r="BC23" i="273"/>
  <c r="BC24" i="273" s="1"/>
  <c r="BC5" i="315"/>
  <c r="BC5" i="265"/>
  <c r="BC5" i="288"/>
  <c r="BC5" i="282"/>
  <c r="BC5" i="275"/>
  <c r="BC5" i="286"/>
  <c r="BC5" i="285"/>
  <c r="BC5" i="289"/>
  <c r="BC5" i="278"/>
  <c r="BC13" i="273"/>
  <c r="BC14" i="273" s="1"/>
  <c r="BD10" i="273"/>
  <c r="BC5" i="273"/>
  <c r="BB152" i="273"/>
  <c r="BB143" i="273"/>
  <c r="AM109" i="273" l="1"/>
  <c r="AL110" i="273" s="1"/>
  <c r="AL61" i="288" s="1"/>
  <c r="AL63" i="288" s="1"/>
  <c r="AL65" i="288" s="1"/>
  <c r="AM51" i="288"/>
  <c r="AM52" i="288" s="1"/>
  <c r="AM56" i="288" s="1"/>
  <c r="AN46" i="325"/>
  <c r="AN55" i="288"/>
  <c r="AM84" i="325"/>
  <c r="AM35" i="288"/>
  <c r="AM37" i="288" s="1"/>
  <c r="AM42" i="288"/>
  <c r="AL39" i="288"/>
  <c r="AL43" i="288"/>
  <c r="BC36" i="273"/>
  <c r="BC13" i="288"/>
  <c r="BC138" i="325"/>
  <c r="AP101" i="273"/>
  <c r="AP102" i="273" s="1"/>
  <c r="AP105" i="273" s="1"/>
  <c r="AP26" i="288"/>
  <c r="AO42" i="325"/>
  <c r="AO43" i="325" s="1"/>
  <c r="AO85" i="325"/>
  <c r="AO79" i="278"/>
  <c r="AN106" i="273"/>
  <c r="AM51" i="325"/>
  <c r="AI54" i="325"/>
  <c r="AJ47" i="325"/>
  <c r="AO168" i="278"/>
  <c r="AO56" i="278"/>
  <c r="AO232" i="278"/>
  <c r="AO105" i="278"/>
  <c r="AO114" i="278"/>
  <c r="AO192" i="278"/>
  <c r="AO248" i="278"/>
  <c r="AO71" i="278"/>
  <c r="AO132" i="278"/>
  <c r="AO160" i="278"/>
  <c r="AO184" i="278"/>
  <c r="AO49" i="278"/>
  <c r="AO123" i="278"/>
  <c r="AO97" i="278"/>
  <c r="AO216" i="278"/>
  <c r="AO152" i="278"/>
  <c r="AO176" i="278"/>
  <c r="AO224" i="278"/>
  <c r="AO200" i="278"/>
  <c r="AO208" i="278"/>
  <c r="AO240" i="278"/>
  <c r="AP13" i="289"/>
  <c r="AP14" i="289" s="1"/>
  <c r="AP240" i="278" s="1"/>
  <c r="AN145" i="273"/>
  <c r="AN147" i="273" s="1"/>
  <c r="AN148" i="273" s="1"/>
  <c r="AM4" i="315"/>
  <c r="AM4" i="327"/>
  <c r="AM4" i="278"/>
  <c r="AM4" i="323"/>
  <c r="AM4" i="289"/>
  <c r="AM4" i="265"/>
  <c r="AM4" i="325"/>
  <c r="AM4" i="285"/>
  <c r="AM4" i="288"/>
  <c r="AM4" i="286"/>
  <c r="AM4" i="282"/>
  <c r="AM4" i="273"/>
  <c r="AM4" i="324"/>
  <c r="AM4" i="320"/>
  <c r="AM4" i="275"/>
  <c r="AN40" i="278"/>
  <c r="AO28" i="278"/>
  <c r="AO29" i="278" s="1"/>
  <c r="AO40" i="278" s="1"/>
  <c r="AO111" i="325"/>
  <c r="AO123" i="325"/>
  <c r="AM122" i="325"/>
  <c r="AM110" i="325"/>
  <c r="AF308" i="278"/>
  <c r="AF30" i="265" s="1"/>
  <c r="AG302" i="278"/>
  <c r="AG303" i="278" s="1"/>
  <c r="AG307" i="278" s="1"/>
  <c r="AG73" i="265"/>
  <c r="AG293" i="278"/>
  <c r="AG294" i="278" s="1"/>
  <c r="AG306" i="278" s="1"/>
  <c r="AG67" i="265"/>
  <c r="AK33" i="278"/>
  <c r="AK35" i="278" s="1"/>
  <c r="AK72" i="278" s="1"/>
  <c r="AK73" i="278" s="1"/>
  <c r="AK86" i="278" s="1"/>
  <c r="AH302" i="278"/>
  <c r="AH73" i="265"/>
  <c r="AJ57" i="278"/>
  <c r="AJ58" i="278" s="1"/>
  <c r="AJ64" i="278" s="1"/>
  <c r="BA289" i="278"/>
  <c r="BA298" i="278"/>
  <c r="AH290" i="278"/>
  <c r="AH291" i="278" s="1"/>
  <c r="AG11" i="265"/>
  <c r="AG29" i="265" s="1"/>
  <c r="AH9" i="265"/>
  <c r="AH11" i="265" s="1"/>
  <c r="AH29" i="265" s="1"/>
  <c r="AL22" i="278"/>
  <c r="AL33" i="278" s="1"/>
  <c r="AL35" i="278" s="1"/>
  <c r="AI279" i="278"/>
  <c r="AI281" i="278" s="1"/>
  <c r="AM19" i="278"/>
  <c r="AM314" i="278"/>
  <c r="AI66" i="278"/>
  <c r="AI85" i="278" s="1"/>
  <c r="AI88" i="278" s="1"/>
  <c r="AJ141" i="278"/>
  <c r="AM183" i="273"/>
  <c r="AM184" i="273" s="1"/>
  <c r="AM255" i="278"/>
  <c r="AM257" i="278" s="1"/>
  <c r="AM273" i="278" s="1"/>
  <c r="AM239" i="278"/>
  <c r="AM241" i="278" s="1"/>
  <c r="AM271" i="278" s="1"/>
  <c r="AM247" i="278"/>
  <c r="AM249" i="278" s="1"/>
  <c r="AM272" i="278" s="1"/>
  <c r="AM223" i="278"/>
  <c r="AM225" i="278" s="1"/>
  <c r="AM269" i="278" s="1"/>
  <c r="AM231" i="278"/>
  <c r="AM233" i="278" s="1"/>
  <c r="AM270" i="278" s="1"/>
  <c r="AM215" i="278"/>
  <c r="AM217" i="278" s="1"/>
  <c r="AM268" i="278" s="1"/>
  <c r="AM207" i="278"/>
  <c r="AM209" i="278" s="1"/>
  <c r="AM267" i="278" s="1"/>
  <c r="AM175" i="278"/>
  <c r="AM177" i="278" s="1"/>
  <c r="AM263" i="278" s="1"/>
  <c r="AM183" i="278"/>
  <c r="AM185" i="278" s="1"/>
  <c r="AM264" i="278" s="1"/>
  <c r="AM191" i="278"/>
  <c r="AM193" i="278" s="1"/>
  <c r="AM265" i="278" s="1"/>
  <c r="AM199" i="278"/>
  <c r="AM201" i="278" s="1"/>
  <c r="AM266" i="278" s="1"/>
  <c r="AM151" i="278"/>
  <c r="AM153" i="278" s="1"/>
  <c r="AM260" i="278" s="1"/>
  <c r="AM167" i="278"/>
  <c r="AM169" i="278" s="1"/>
  <c r="AM262" i="278" s="1"/>
  <c r="AM159" i="278"/>
  <c r="AM161" i="278" s="1"/>
  <c r="AM261" i="278" s="1"/>
  <c r="AM113" i="278"/>
  <c r="AM115" i="278" s="1"/>
  <c r="AM138" i="278" s="1"/>
  <c r="AM122" i="278"/>
  <c r="AM124" i="278" s="1"/>
  <c r="AM139" i="278" s="1"/>
  <c r="AM131" i="278"/>
  <c r="AM133" i="278" s="1"/>
  <c r="AM140" i="278" s="1"/>
  <c r="AM20" i="278"/>
  <c r="AK106" i="278"/>
  <c r="AK107" i="278" s="1"/>
  <c r="AK137" i="278" s="1"/>
  <c r="AK80" i="278"/>
  <c r="AK81" i="278" s="1"/>
  <c r="AK87" i="278" s="1"/>
  <c r="AK50" i="278"/>
  <c r="AK51" i="278" s="1"/>
  <c r="AK84" i="278" s="1"/>
  <c r="AK98" i="278"/>
  <c r="AK99" i="278" s="1"/>
  <c r="AK136" i="278" s="1"/>
  <c r="AL274" i="278"/>
  <c r="AL280" i="278" s="1"/>
  <c r="BA254" i="278"/>
  <c r="BA238" i="278"/>
  <c r="BA246" i="278"/>
  <c r="BA222" i="278"/>
  <c r="BA230" i="278"/>
  <c r="BA214" i="278"/>
  <c r="BA206" i="278"/>
  <c r="BA182" i="278"/>
  <c r="BA190" i="278"/>
  <c r="BA198" i="278"/>
  <c r="BA150" i="278"/>
  <c r="BA166" i="278"/>
  <c r="BA174" i="278"/>
  <c r="BA158" i="278"/>
  <c r="BA112" i="278"/>
  <c r="BA121" i="278"/>
  <c r="BA130" i="278"/>
  <c r="AM172" i="273"/>
  <c r="AM173" i="273" s="1"/>
  <c r="AM176" i="273" s="1"/>
  <c r="AN88" i="273"/>
  <c r="AN183" i="273" s="1"/>
  <c r="AM177" i="273"/>
  <c r="AM178" i="273" s="1"/>
  <c r="AN20" i="275"/>
  <c r="AO17" i="275" s="1"/>
  <c r="AO144" i="273"/>
  <c r="AO182" i="273"/>
  <c r="AM189" i="273"/>
  <c r="AM190" i="273" s="1"/>
  <c r="AM21" i="278" s="1"/>
  <c r="AM22" i="324"/>
  <c r="AM23" i="324" s="1"/>
  <c r="AR38" i="273"/>
  <c r="AQ41" i="273"/>
  <c r="AQ43" i="273" s="1"/>
  <c r="AQ79" i="288" s="1"/>
  <c r="AQ194" i="273"/>
  <c r="AO50" i="273"/>
  <c r="AO100" i="325" s="1"/>
  <c r="AO101" i="325" s="1"/>
  <c r="AO128" i="325" s="1"/>
  <c r="AN53" i="324"/>
  <c r="AN24" i="327"/>
  <c r="AL49" i="324"/>
  <c r="AL54" i="324" s="1"/>
  <c r="AL20" i="327"/>
  <c r="AN21" i="327"/>
  <c r="AN50" i="324"/>
  <c r="AK164" i="273"/>
  <c r="AK165" i="273" s="1"/>
  <c r="AL157" i="273"/>
  <c r="AO11" i="286"/>
  <c r="AO87" i="273"/>
  <c r="AO91" i="273"/>
  <c r="AP92" i="273" s="1"/>
  <c r="AP156" i="273" s="1"/>
  <c r="AO86" i="273"/>
  <c r="AO155" i="273"/>
  <c r="AO122" i="273"/>
  <c r="AK57" i="324"/>
  <c r="AK55" i="324"/>
  <c r="AK34" i="265" s="1"/>
  <c r="AK28" i="285"/>
  <c r="AK11" i="325"/>
  <c r="AN124" i="273"/>
  <c r="AN21" i="285" s="1"/>
  <c r="AP82" i="273"/>
  <c r="AP83" i="273" s="1"/>
  <c r="AP2" i="282"/>
  <c r="AP2" i="320"/>
  <c r="AP2" i="325"/>
  <c r="AP138" i="273"/>
  <c r="AP139" i="273" s="1"/>
  <c r="AP2" i="327"/>
  <c r="AP2" i="323"/>
  <c r="AP2" i="278"/>
  <c r="AP62" i="273"/>
  <c r="AP63" i="273" s="1"/>
  <c r="AP45" i="325" s="1"/>
  <c r="AP2" i="315"/>
  <c r="AP119" i="273"/>
  <c r="AP120" i="273" s="1"/>
  <c r="AP123" i="273" s="1"/>
  <c r="AP2" i="289"/>
  <c r="AP195" i="273"/>
  <c r="AP196" i="273" s="1"/>
  <c r="AP2" i="265"/>
  <c r="AP2" i="275"/>
  <c r="AP2" i="286"/>
  <c r="AP2" i="273"/>
  <c r="AP2" i="288"/>
  <c r="AP2" i="324"/>
  <c r="AP49" i="273"/>
  <c r="AP50" i="273" s="1"/>
  <c r="AP100" i="325" s="1"/>
  <c r="AP101" i="325" s="1"/>
  <c r="AP128" i="325" s="1"/>
  <c r="AP2" i="285"/>
  <c r="AP129" i="273"/>
  <c r="AP130" i="273" s="1"/>
  <c r="AN22" i="327"/>
  <c r="AN51" i="324"/>
  <c r="AJ3" i="288"/>
  <c r="AJ3" i="289"/>
  <c r="AJ3" i="265"/>
  <c r="AJ3" i="323"/>
  <c r="AJ3" i="285"/>
  <c r="AJ3" i="315"/>
  <c r="AJ3" i="282"/>
  <c r="AJ3" i="273"/>
  <c r="AJ3" i="320"/>
  <c r="AJ3" i="325"/>
  <c r="AJ3" i="324"/>
  <c r="AJ3" i="275"/>
  <c r="AJ3" i="327"/>
  <c r="AJ3" i="286"/>
  <c r="AJ3" i="278"/>
  <c r="AN68" i="273"/>
  <c r="AO63" i="273"/>
  <c r="AO45" i="325" s="1"/>
  <c r="AO154" i="273"/>
  <c r="AO66" i="273"/>
  <c r="AN52" i="324"/>
  <c r="AN23" i="327"/>
  <c r="BD5" i="325"/>
  <c r="BD5" i="327"/>
  <c r="BD5" i="324"/>
  <c r="BD5" i="323"/>
  <c r="BB32" i="273"/>
  <c r="BC26" i="273"/>
  <c r="BC27" i="273" s="1"/>
  <c r="BC31" i="273" s="1"/>
  <c r="BC30" i="273"/>
  <c r="BA37" i="273"/>
  <c r="BA42" i="273"/>
  <c r="BD5" i="320"/>
  <c r="BD23" i="273"/>
  <c r="BD24" i="273" s="1"/>
  <c r="BD5" i="315"/>
  <c r="BD5" i="288"/>
  <c r="BD5" i="282"/>
  <c r="BD5" i="275"/>
  <c r="BD5" i="286"/>
  <c r="BD5" i="265"/>
  <c r="BD5" i="285"/>
  <c r="BD5" i="289"/>
  <c r="BD5" i="278"/>
  <c r="BD13" i="273"/>
  <c r="BD14" i="273" s="1"/>
  <c r="BE10" i="273"/>
  <c r="BD5" i="273"/>
  <c r="BC152" i="273"/>
  <c r="BC143" i="273"/>
  <c r="X32" i="265"/>
  <c r="AO46" i="325" l="1"/>
  <c r="AO55" i="288"/>
  <c r="AN109" i="273"/>
  <c r="AM110" i="273" s="1"/>
  <c r="AM61" i="288" s="1"/>
  <c r="AM63" i="288" s="1"/>
  <c r="AM65" i="288" s="1"/>
  <c r="AN51" i="288"/>
  <c r="AN52" i="288" s="1"/>
  <c r="AN56" i="288" s="1"/>
  <c r="AN84" i="325"/>
  <c r="AN42" i="288"/>
  <c r="AN35" i="288"/>
  <c r="AN37" i="288" s="1"/>
  <c r="AM43" i="288"/>
  <c r="AM39" i="288"/>
  <c r="AQ101" i="273"/>
  <c r="AQ102" i="273" s="1"/>
  <c r="AQ105" i="273" s="1"/>
  <c r="AQ26" i="288"/>
  <c r="BD36" i="273"/>
  <c r="BD138" i="325"/>
  <c r="BD13" i="288"/>
  <c r="AP42" i="325"/>
  <c r="AP43" i="325" s="1"/>
  <c r="AP85" i="325"/>
  <c r="AO106" i="273"/>
  <c r="AN51" i="325"/>
  <c r="AJ54" i="325"/>
  <c r="AK47" i="325"/>
  <c r="AP176" i="278"/>
  <c r="AP97" i="278"/>
  <c r="AP56" i="278"/>
  <c r="AP105" i="278"/>
  <c r="AP200" i="278"/>
  <c r="AP79" i="278"/>
  <c r="AP168" i="278"/>
  <c r="AP216" i="278"/>
  <c r="AP123" i="278"/>
  <c r="AP192" i="278"/>
  <c r="AP248" i="278"/>
  <c r="AP49" i="278"/>
  <c r="AP114" i="278"/>
  <c r="AP132" i="278"/>
  <c r="AP184" i="278"/>
  <c r="AP224" i="278"/>
  <c r="AP232" i="278"/>
  <c r="AP256" i="278"/>
  <c r="AP71" i="278"/>
  <c r="AP152" i="278"/>
  <c r="AP160" i="278"/>
  <c r="AP208" i="278"/>
  <c r="AQ13" i="289"/>
  <c r="AQ14" i="289" s="1"/>
  <c r="AQ232" i="278" s="1"/>
  <c r="AK57" i="278"/>
  <c r="AK58" i="278" s="1"/>
  <c r="AK64" i="278" s="1"/>
  <c r="AO34" i="278"/>
  <c r="AO145" i="273"/>
  <c r="AO147" i="273" s="1"/>
  <c r="AO148" i="273" s="1"/>
  <c r="AO4" i="327" s="1"/>
  <c r="AN4" i="273"/>
  <c r="AN4" i="286"/>
  <c r="AN4" i="323"/>
  <c r="AN4" i="275"/>
  <c r="AN4" i="285"/>
  <c r="AN4" i="288"/>
  <c r="AN4" i="289"/>
  <c r="AN4" i="320"/>
  <c r="AN4" i="278"/>
  <c r="AN4" i="327"/>
  <c r="AN4" i="315"/>
  <c r="AN4" i="265"/>
  <c r="AN4" i="282"/>
  <c r="AN4" i="325"/>
  <c r="AN4" i="324"/>
  <c r="X313" i="278"/>
  <c r="X315" i="278" s="1"/>
  <c r="X12" i="325" s="1"/>
  <c r="AP25" i="327"/>
  <c r="AO25" i="327"/>
  <c r="AN122" i="325"/>
  <c r="AN110" i="325"/>
  <c r="AP28" i="278"/>
  <c r="AP29" i="278" s="1"/>
  <c r="AP40" i="278" s="1"/>
  <c r="AP123" i="325"/>
  <c r="AP111" i="325"/>
  <c r="AH303" i="278"/>
  <c r="AH307" i="278" s="1"/>
  <c r="AG308" i="278"/>
  <c r="AG30" i="265" s="1"/>
  <c r="AH293" i="278"/>
  <c r="AH294" i="278" s="1"/>
  <c r="AH306" i="278" s="1"/>
  <c r="AH67" i="265"/>
  <c r="AJ61" i="278"/>
  <c r="AJ62" i="278" s="1"/>
  <c r="AJ65" i="278" s="1"/>
  <c r="AJ66" i="278" s="1"/>
  <c r="AJ85" i="278" s="1"/>
  <c r="AJ88" i="278" s="1"/>
  <c r="AL39" i="278"/>
  <c r="AL41" i="278" s="1"/>
  <c r="AL80" i="278" s="1"/>
  <c r="AL81" i="278" s="1"/>
  <c r="AL87" i="278" s="1"/>
  <c r="AI290" i="278"/>
  <c r="AI291" i="278" s="1"/>
  <c r="AI282" i="278"/>
  <c r="AI10" i="265" s="1"/>
  <c r="AI299" i="278"/>
  <c r="AI300" i="278" s="1"/>
  <c r="BB298" i="278"/>
  <c r="BB289" i="278"/>
  <c r="AK141" i="278"/>
  <c r="AK279" i="278" s="1"/>
  <c r="AK281" i="278" s="1"/>
  <c r="AI9" i="265"/>
  <c r="AM22" i="278"/>
  <c r="AM33" i="278" s="1"/>
  <c r="AM35" i="278" s="1"/>
  <c r="AN19" i="278"/>
  <c r="AN314" i="278"/>
  <c r="AJ279" i="278"/>
  <c r="AJ281" i="278" s="1"/>
  <c r="AN172" i="273"/>
  <c r="AN173" i="273" s="1"/>
  <c r="AN176" i="273" s="1"/>
  <c r="AN255" i="278"/>
  <c r="AN257" i="278" s="1"/>
  <c r="AN273" i="278" s="1"/>
  <c r="AN231" i="278"/>
  <c r="AN233" i="278" s="1"/>
  <c r="AN270" i="278" s="1"/>
  <c r="AN239" i="278"/>
  <c r="AN241" i="278" s="1"/>
  <c r="AN271" i="278" s="1"/>
  <c r="AN247" i="278"/>
  <c r="AN249" i="278" s="1"/>
  <c r="AN272" i="278" s="1"/>
  <c r="AN215" i="278"/>
  <c r="AN217" i="278" s="1"/>
  <c r="AN268" i="278" s="1"/>
  <c r="AN223" i="278"/>
  <c r="AN225" i="278" s="1"/>
  <c r="AN269" i="278" s="1"/>
  <c r="AN199" i="278"/>
  <c r="AN201" i="278" s="1"/>
  <c r="AN266" i="278" s="1"/>
  <c r="AN207" i="278"/>
  <c r="AN209" i="278" s="1"/>
  <c r="AN267" i="278" s="1"/>
  <c r="AN183" i="278"/>
  <c r="AN185" i="278" s="1"/>
  <c r="AN264" i="278" s="1"/>
  <c r="AN191" i="278"/>
  <c r="AN193" i="278" s="1"/>
  <c r="AN265" i="278" s="1"/>
  <c r="AN175" i="278"/>
  <c r="AN177" i="278" s="1"/>
  <c r="AN263" i="278" s="1"/>
  <c r="AN159" i="278"/>
  <c r="AN161" i="278" s="1"/>
  <c r="AN261" i="278" s="1"/>
  <c r="AN167" i="278"/>
  <c r="AN169" i="278" s="1"/>
  <c r="AN262" i="278" s="1"/>
  <c r="AN151" i="278"/>
  <c r="AN153" i="278" s="1"/>
  <c r="AN260" i="278" s="1"/>
  <c r="AN131" i="278"/>
  <c r="AN133" i="278" s="1"/>
  <c r="AN140" i="278" s="1"/>
  <c r="AN113" i="278"/>
  <c r="AN115" i="278" s="1"/>
  <c r="AN138" i="278" s="1"/>
  <c r="AN122" i="278"/>
  <c r="AN124" i="278" s="1"/>
  <c r="AN139" i="278" s="1"/>
  <c r="AN20" i="278"/>
  <c r="AO88" i="273"/>
  <c r="AO172" i="273" s="1"/>
  <c r="AN177" i="273"/>
  <c r="AN178" i="273" s="1"/>
  <c r="BB42" i="273"/>
  <c r="BB254" i="278"/>
  <c r="BB230" i="278"/>
  <c r="BB238" i="278"/>
  <c r="BB246" i="278"/>
  <c r="BB214" i="278"/>
  <c r="BB222" i="278"/>
  <c r="BB198" i="278"/>
  <c r="BB206" i="278"/>
  <c r="BB182" i="278"/>
  <c r="BB190" i="278"/>
  <c r="BB174" i="278"/>
  <c r="BB158" i="278"/>
  <c r="BB166" i="278"/>
  <c r="BB150" i="278"/>
  <c r="BB130" i="278"/>
  <c r="BB112" i="278"/>
  <c r="BB121" i="278"/>
  <c r="AL57" i="278"/>
  <c r="AL58" i="278" s="1"/>
  <c r="AL72" i="278"/>
  <c r="AL73" i="278" s="1"/>
  <c r="AL86" i="278" s="1"/>
  <c r="AM274" i="278"/>
  <c r="AM280" i="278" s="1"/>
  <c r="AP71" i="273"/>
  <c r="AQ72" i="273" s="1"/>
  <c r="AQ104" i="273" s="1"/>
  <c r="AP15" i="275"/>
  <c r="AP42" i="324"/>
  <c r="AP43" i="324" s="1"/>
  <c r="AP67" i="273"/>
  <c r="AP32" i="324"/>
  <c r="AP33" i="324" s="1"/>
  <c r="AP37" i="324"/>
  <c r="AP38" i="324" s="1"/>
  <c r="AP53" i="273"/>
  <c r="AQ54" i="273" s="1"/>
  <c r="AP153" i="273"/>
  <c r="AP27" i="324"/>
  <c r="AP28" i="324" s="1"/>
  <c r="AP144" i="273"/>
  <c r="AP182" i="273"/>
  <c r="AM157" i="273"/>
  <c r="AL164" i="273"/>
  <c r="AL165" i="273" s="1"/>
  <c r="AQ62" i="273"/>
  <c r="AQ63" i="273" s="1"/>
  <c r="AQ45" i="325" s="1"/>
  <c r="AQ2" i="285"/>
  <c r="AQ129" i="273"/>
  <c r="AQ130" i="273" s="1"/>
  <c r="AQ2" i="282"/>
  <c r="AQ2" i="327"/>
  <c r="AQ2" i="320"/>
  <c r="AQ2" i="275"/>
  <c r="AQ2" i="315"/>
  <c r="AQ2" i="278"/>
  <c r="AQ195" i="273"/>
  <c r="AQ196" i="273" s="1"/>
  <c r="AQ2" i="288"/>
  <c r="AQ2" i="273"/>
  <c r="AQ82" i="273"/>
  <c r="AQ83" i="273" s="1"/>
  <c r="AQ2" i="323"/>
  <c r="AQ138" i="273"/>
  <c r="AQ139" i="273" s="1"/>
  <c r="AQ2" i="286"/>
  <c r="AQ2" i="325"/>
  <c r="AQ49" i="273"/>
  <c r="AQ50" i="273" s="1"/>
  <c r="AQ100" i="325" s="1"/>
  <c r="AQ101" i="325" s="1"/>
  <c r="AQ128" i="325" s="1"/>
  <c r="AQ2" i="265"/>
  <c r="AQ2" i="289"/>
  <c r="AQ119" i="273"/>
  <c r="AQ120" i="273" s="1"/>
  <c r="AQ123" i="273" s="1"/>
  <c r="AQ2" i="324"/>
  <c r="AN184" i="273"/>
  <c r="AP11" i="286"/>
  <c r="AP87" i="273"/>
  <c r="AP91" i="273"/>
  <c r="AQ92" i="273" s="1"/>
  <c r="AQ156" i="273" s="1"/>
  <c r="AK3" i="327"/>
  <c r="AK3" i="325"/>
  <c r="AK3" i="320"/>
  <c r="AK3" i="265"/>
  <c r="AK3" i="285"/>
  <c r="AK3" i="324"/>
  <c r="AK3" i="286"/>
  <c r="AK3" i="323"/>
  <c r="AK3" i="288"/>
  <c r="AK3" i="282"/>
  <c r="AK3" i="289"/>
  <c r="AK3" i="273"/>
  <c r="AK3" i="315"/>
  <c r="AK3" i="275"/>
  <c r="AK3" i="278"/>
  <c r="AS38" i="273"/>
  <c r="AR194" i="273"/>
  <c r="AR41" i="273"/>
  <c r="AR43" i="273" s="1"/>
  <c r="AR79" i="288" s="1"/>
  <c r="AO15" i="275"/>
  <c r="AO20" i="275" s="1"/>
  <c r="AP17" i="275" s="1"/>
  <c r="AO71" i="273"/>
  <c r="AP72" i="273" s="1"/>
  <c r="AP104" i="273" s="1"/>
  <c r="AO42" i="324"/>
  <c r="AO43" i="324" s="1"/>
  <c r="AO67" i="273"/>
  <c r="AO124" i="273"/>
  <c r="AO21" i="285" s="1"/>
  <c r="AL28" i="285"/>
  <c r="AL55" i="324"/>
  <c r="AL34" i="265" s="1"/>
  <c r="AL57" i="324"/>
  <c r="AL11" i="325"/>
  <c r="AO53" i="273"/>
  <c r="AP54" i="273" s="1"/>
  <c r="AO153" i="273"/>
  <c r="AO37" i="324"/>
  <c r="AO38" i="324" s="1"/>
  <c r="AO32" i="324"/>
  <c r="AO33" i="324" s="1"/>
  <c r="AO27" i="324"/>
  <c r="AO28" i="324" s="1"/>
  <c r="AM20" i="327"/>
  <c r="AM49" i="324"/>
  <c r="AM54" i="324" s="1"/>
  <c r="AN189" i="273"/>
  <c r="AN190" i="273" s="1"/>
  <c r="AN21" i="278" s="1"/>
  <c r="AN22" i="324"/>
  <c r="AN23" i="324" s="1"/>
  <c r="AO68" i="273"/>
  <c r="BE5" i="325"/>
  <c r="BE5" i="327"/>
  <c r="BB37" i="273"/>
  <c r="BE5" i="324"/>
  <c r="BE5" i="323"/>
  <c r="BC32" i="273"/>
  <c r="BD26" i="273"/>
  <c r="BD27" i="273" s="1"/>
  <c r="BD31" i="273" s="1"/>
  <c r="BD30" i="273"/>
  <c r="BE5" i="320"/>
  <c r="BE23" i="273"/>
  <c r="BE24" i="273" s="1"/>
  <c r="BE5" i="315"/>
  <c r="BE5" i="275"/>
  <c r="BE5" i="286"/>
  <c r="BE5" i="265"/>
  <c r="BE5" i="288"/>
  <c r="BE5" i="282"/>
  <c r="BE5" i="278"/>
  <c r="BE5" i="285"/>
  <c r="BE5" i="289"/>
  <c r="BE13" i="273"/>
  <c r="BE14" i="273" s="1"/>
  <c r="BF10" i="273"/>
  <c r="BE5" i="273"/>
  <c r="BD152" i="273"/>
  <c r="BD143" i="273"/>
  <c r="AP46" i="325" l="1"/>
  <c r="AP55" i="288"/>
  <c r="AO109" i="273"/>
  <c r="AN110" i="273" s="1"/>
  <c r="AN61" i="288" s="1"/>
  <c r="AN63" i="288" s="1"/>
  <c r="AN65" i="288" s="1"/>
  <c r="AO51" i="288"/>
  <c r="AO52" i="288" s="1"/>
  <c r="AO56" i="288" s="1"/>
  <c r="AN43" i="288"/>
  <c r="AN39" i="288"/>
  <c r="AO84" i="325"/>
  <c r="AO42" i="288"/>
  <c r="AO35" i="288"/>
  <c r="AO37" i="288" s="1"/>
  <c r="AR101" i="273"/>
  <c r="AR102" i="273" s="1"/>
  <c r="AR105" i="273" s="1"/>
  <c r="AR26" i="288"/>
  <c r="BE36" i="273"/>
  <c r="BE13" i="288"/>
  <c r="BE138" i="325"/>
  <c r="AQ42" i="325"/>
  <c r="AQ43" i="325" s="1"/>
  <c r="AQ85" i="325"/>
  <c r="AK54" i="325"/>
  <c r="AL47" i="325"/>
  <c r="J52" i="325"/>
  <c r="F235" i="321" s="1"/>
  <c r="AP106" i="273"/>
  <c r="AO51" i="325"/>
  <c r="AQ152" i="278"/>
  <c r="AQ97" i="278"/>
  <c r="AQ114" i="278"/>
  <c r="AQ184" i="278"/>
  <c r="AQ192" i="278"/>
  <c r="AQ132" i="278"/>
  <c r="AQ49" i="278"/>
  <c r="AQ123" i="278"/>
  <c r="AQ224" i="278"/>
  <c r="AQ56" i="278"/>
  <c r="AQ105" i="278"/>
  <c r="AQ160" i="278"/>
  <c r="AQ176" i="278"/>
  <c r="AQ216" i="278"/>
  <c r="AQ256" i="278"/>
  <c r="AQ208" i="278"/>
  <c r="AQ240" i="278"/>
  <c r="AQ248" i="278"/>
  <c r="AQ79" i="278"/>
  <c r="AQ71" i="278"/>
  <c r="AQ168" i="278"/>
  <c r="AQ200" i="278"/>
  <c r="AR13" i="289"/>
  <c r="AR14" i="289" s="1"/>
  <c r="AR232" i="278" s="1"/>
  <c r="AK61" i="278"/>
  <c r="AK62" i="278" s="1"/>
  <c r="AK65" i="278" s="1"/>
  <c r="AK66" i="278" s="1"/>
  <c r="AK85" i="278" s="1"/>
  <c r="AK88" i="278" s="1"/>
  <c r="AO4" i="324"/>
  <c r="AO4" i="323"/>
  <c r="AP145" i="273"/>
  <c r="AP147" i="273" s="1"/>
  <c r="AP148" i="273" s="1"/>
  <c r="AO4" i="325"/>
  <c r="AO4" i="275"/>
  <c r="AO4" i="289"/>
  <c r="AO4" i="320"/>
  <c r="AO4" i="286"/>
  <c r="AO4" i="285"/>
  <c r="AO4" i="315"/>
  <c r="AO4" i="282"/>
  <c r="AO4" i="288"/>
  <c r="AO4" i="278"/>
  <c r="AO4" i="273"/>
  <c r="AO4" i="265"/>
  <c r="AH308" i="278"/>
  <c r="AH30" i="265" s="1"/>
  <c r="X11" i="327"/>
  <c r="AP34" i="278"/>
  <c r="AQ25" i="327"/>
  <c r="AQ28" i="278"/>
  <c r="AQ29" i="278" s="1"/>
  <c r="AQ40" i="278" s="1"/>
  <c r="AQ123" i="325"/>
  <c r="AQ111" i="325"/>
  <c r="AO122" i="325"/>
  <c r="AO110" i="325"/>
  <c r="AL106" i="278"/>
  <c r="AL107" i="278" s="1"/>
  <c r="AL137" i="278" s="1"/>
  <c r="AI293" i="278"/>
  <c r="AI294" i="278" s="1"/>
  <c r="AI306" i="278" s="1"/>
  <c r="AI67" i="265"/>
  <c r="AI302" i="278"/>
  <c r="AI303" i="278" s="1"/>
  <c r="AI307" i="278" s="1"/>
  <c r="AI73" i="265"/>
  <c r="AL50" i="278"/>
  <c r="AL51" i="278" s="1"/>
  <c r="AL84" i="278" s="1"/>
  <c r="AL98" i="278"/>
  <c r="AL99" i="278" s="1"/>
  <c r="AL136" i="278" s="1"/>
  <c r="AM39" i="278"/>
  <c r="AM41" i="278" s="1"/>
  <c r="AM50" i="278" s="1"/>
  <c r="AM51" i="278" s="1"/>
  <c r="AM84" i="278" s="1"/>
  <c r="BC289" i="278"/>
  <c r="BC298" i="278"/>
  <c r="AJ282" i="278"/>
  <c r="AJ10" i="265" s="1"/>
  <c r="AJ299" i="278"/>
  <c r="AJ300" i="278" s="1"/>
  <c r="AJ290" i="278"/>
  <c r="AJ291" i="278" s="1"/>
  <c r="AK282" i="278"/>
  <c r="AK10" i="265" s="1"/>
  <c r="AK299" i="278"/>
  <c r="AK300" i="278" s="1"/>
  <c r="AI11" i="265"/>
  <c r="AI29" i="265" s="1"/>
  <c r="AO177" i="273"/>
  <c r="AO178" i="273" s="1"/>
  <c r="AJ9" i="265"/>
  <c r="AO19" i="278"/>
  <c r="AO314" i="278"/>
  <c r="AO183" i="273"/>
  <c r="AO184" i="273" s="1"/>
  <c r="AN22" i="278"/>
  <c r="AN33" i="278" s="1"/>
  <c r="AN35" i="278" s="1"/>
  <c r="BC42" i="273"/>
  <c r="BC254" i="278"/>
  <c r="BC222" i="278"/>
  <c r="BC238" i="278"/>
  <c r="BC246" i="278"/>
  <c r="BC214" i="278"/>
  <c r="BC190" i="278"/>
  <c r="BC198" i="278"/>
  <c r="BC206" i="278"/>
  <c r="BC230" i="278"/>
  <c r="BC166" i="278"/>
  <c r="BC174" i="278"/>
  <c r="BC150" i="278"/>
  <c r="BC182" i="278"/>
  <c r="BC158" i="278"/>
  <c r="BC121" i="278"/>
  <c r="BC130" i="278"/>
  <c r="BC112" i="278"/>
  <c r="AO247" i="278"/>
  <c r="AO249" i="278" s="1"/>
  <c r="AO272" i="278" s="1"/>
  <c r="AO255" i="278"/>
  <c r="AO257" i="278" s="1"/>
  <c r="AO273" i="278" s="1"/>
  <c r="AO223" i="278"/>
  <c r="AO225" i="278" s="1"/>
  <c r="AO269" i="278" s="1"/>
  <c r="AO231" i="278"/>
  <c r="AO233" i="278" s="1"/>
  <c r="AO270" i="278" s="1"/>
  <c r="AO239" i="278"/>
  <c r="AO241" i="278" s="1"/>
  <c r="AO271" i="278" s="1"/>
  <c r="AO215" i="278"/>
  <c r="AO217" i="278" s="1"/>
  <c r="AO268" i="278" s="1"/>
  <c r="AO191" i="278"/>
  <c r="AO193" i="278" s="1"/>
  <c r="AO265" i="278" s="1"/>
  <c r="AO199" i="278"/>
  <c r="AO201" i="278" s="1"/>
  <c r="AO266" i="278" s="1"/>
  <c r="AO207" i="278"/>
  <c r="AO209" i="278" s="1"/>
  <c r="AO267" i="278" s="1"/>
  <c r="AO183" i="278"/>
  <c r="AO185" i="278" s="1"/>
  <c r="AO264" i="278" s="1"/>
  <c r="AO167" i="278"/>
  <c r="AO169" i="278" s="1"/>
  <c r="AO262" i="278" s="1"/>
  <c r="AO151" i="278"/>
  <c r="AO153" i="278" s="1"/>
  <c r="AO260" i="278" s="1"/>
  <c r="AO175" i="278"/>
  <c r="AO177" i="278" s="1"/>
  <c r="AO263" i="278" s="1"/>
  <c r="AO159" i="278"/>
  <c r="AO161" i="278" s="1"/>
  <c r="AO261" i="278" s="1"/>
  <c r="AO122" i="278"/>
  <c r="AO124" i="278" s="1"/>
  <c r="AO139" i="278" s="1"/>
  <c r="AO131" i="278"/>
  <c r="AO133" i="278" s="1"/>
  <c r="AO140" i="278" s="1"/>
  <c r="AO113" i="278"/>
  <c r="AO115" i="278" s="1"/>
  <c r="AO138" i="278" s="1"/>
  <c r="AO20" i="278"/>
  <c r="AL64" i="278"/>
  <c r="AL61" i="278"/>
  <c r="AL62" i="278" s="1"/>
  <c r="AL65" i="278" s="1"/>
  <c r="AN274" i="278"/>
  <c r="AN280" i="278" s="1"/>
  <c r="AM57" i="278"/>
  <c r="AM58" i="278" s="1"/>
  <c r="AM72" i="278"/>
  <c r="AM73" i="278" s="1"/>
  <c r="AM86" i="278" s="1"/>
  <c r="AN49" i="324"/>
  <c r="AN54" i="324" s="1"/>
  <c r="AN20" i="327"/>
  <c r="AO21" i="327"/>
  <c r="AO50" i="324"/>
  <c r="AP66" i="273"/>
  <c r="AP68" i="273" s="1"/>
  <c r="AP154" i="273"/>
  <c r="AO53" i="324"/>
  <c r="AO24" i="327"/>
  <c r="AQ91" i="273"/>
  <c r="AR92" i="273" s="1"/>
  <c r="AR156" i="273" s="1"/>
  <c r="AQ87" i="273"/>
  <c r="AQ11" i="286"/>
  <c r="AQ67" i="273"/>
  <c r="AQ15" i="275"/>
  <c r="AQ42" i="324"/>
  <c r="AQ43" i="324" s="1"/>
  <c r="AQ71" i="273"/>
  <c r="AR72" i="273" s="1"/>
  <c r="AR104" i="273" s="1"/>
  <c r="AO51" i="324"/>
  <c r="AO22" i="327"/>
  <c r="AP122" i="273"/>
  <c r="AP124" i="273" s="1"/>
  <c r="AP21" i="285" s="1"/>
  <c r="AP155" i="273"/>
  <c r="AP86" i="273"/>
  <c r="AP88" i="273" s="1"/>
  <c r="AS41" i="273"/>
  <c r="AS43" i="273" s="1"/>
  <c r="AS79" i="288" s="1"/>
  <c r="AT38" i="273"/>
  <c r="AS194" i="273"/>
  <c r="AL3" i="315"/>
  <c r="AL3" i="282"/>
  <c r="AL3" i="323"/>
  <c r="AL3" i="324"/>
  <c r="AL3" i="275"/>
  <c r="AL3" i="289"/>
  <c r="AL3" i="286"/>
  <c r="AL3" i="273"/>
  <c r="AL3" i="278"/>
  <c r="AL3" i="288"/>
  <c r="AL3" i="320"/>
  <c r="AL3" i="327"/>
  <c r="AL3" i="325"/>
  <c r="AL3" i="285"/>
  <c r="AL3" i="265"/>
  <c r="AQ66" i="273"/>
  <c r="AQ154" i="273"/>
  <c r="AP24" i="327"/>
  <c r="AP53" i="324"/>
  <c r="AM55" i="324"/>
  <c r="AM34" i="265" s="1"/>
  <c r="AM28" i="285"/>
  <c r="AM11" i="325"/>
  <c r="AM57" i="324"/>
  <c r="AO23" i="327"/>
  <c r="AO52" i="324"/>
  <c r="AQ182" i="273"/>
  <c r="AQ144" i="273"/>
  <c r="AM164" i="273"/>
  <c r="AM165" i="273" s="1"/>
  <c r="AN157" i="273"/>
  <c r="AP23" i="327"/>
  <c r="AP52" i="324"/>
  <c r="AO173" i="273"/>
  <c r="AO176" i="273" s="1"/>
  <c r="AP20" i="275"/>
  <c r="AQ17" i="275" s="1"/>
  <c r="AO22" i="324"/>
  <c r="AO23" i="324" s="1"/>
  <c r="AO189" i="273"/>
  <c r="AO190" i="273" s="1"/>
  <c r="AO21" i="278" s="1"/>
  <c r="AR2" i="315"/>
  <c r="AR2" i="282"/>
  <c r="AR49" i="273"/>
  <c r="AR62" i="273"/>
  <c r="AR63" i="273" s="1"/>
  <c r="AR45" i="325" s="1"/>
  <c r="AR2" i="275"/>
  <c r="AR2" i="320"/>
  <c r="AR2" i="285"/>
  <c r="AR2" i="278"/>
  <c r="AR129" i="273"/>
  <c r="AR130" i="273" s="1"/>
  <c r="AR119" i="273"/>
  <c r="AR120" i="273" s="1"/>
  <c r="AR123" i="273" s="1"/>
  <c r="AR2" i="265"/>
  <c r="AR82" i="273"/>
  <c r="AR83" i="273" s="1"/>
  <c r="AR2" i="286"/>
  <c r="AR2" i="289"/>
  <c r="AR2" i="325"/>
  <c r="AR2" i="327"/>
  <c r="AR138" i="273"/>
  <c r="AR139" i="273" s="1"/>
  <c r="AR2" i="273"/>
  <c r="AR195" i="273"/>
  <c r="AR196" i="273" s="1"/>
  <c r="AR2" i="323"/>
  <c r="AR2" i="324"/>
  <c r="AR2" i="288"/>
  <c r="AQ37" i="324"/>
  <c r="AQ38" i="324" s="1"/>
  <c r="AQ53" i="273"/>
  <c r="AR54" i="273" s="1"/>
  <c r="AQ153" i="273"/>
  <c r="AQ32" i="324"/>
  <c r="AQ33" i="324" s="1"/>
  <c r="AQ27" i="324"/>
  <c r="AQ28" i="324" s="1"/>
  <c r="AP21" i="327"/>
  <c r="AP50" i="324"/>
  <c r="AP51" i="324"/>
  <c r="AP22" i="327"/>
  <c r="AQ155" i="273"/>
  <c r="AQ86" i="273"/>
  <c r="AQ122" i="273"/>
  <c r="BC37" i="273"/>
  <c r="BF5" i="327"/>
  <c r="BF5" i="325"/>
  <c r="BF5" i="324"/>
  <c r="BF5" i="323"/>
  <c r="BD32" i="273"/>
  <c r="BE26" i="273"/>
  <c r="BE27" i="273" s="1"/>
  <c r="BE31" i="273" s="1"/>
  <c r="BE30" i="273"/>
  <c r="BF5" i="320"/>
  <c r="BF23" i="273"/>
  <c r="BF24" i="273" s="1"/>
  <c r="BF5" i="315"/>
  <c r="BF5" i="275"/>
  <c r="BF5" i="286"/>
  <c r="BF5" i="265"/>
  <c r="BF5" i="288"/>
  <c r="BF5" i="282"/>
  <c r="BF5" i="285"/>
  <c r="BF5" i="289"/>
  <c r="BF5" i="278"/>
  <c r="BF13" i="273"/>
  <c r="BF14" i="273" s="1"/>
  <c r="BG10" i="273"/>
  <c r="BF5" i="273"/>
  <c r="BE152" i="273"/>
  <c r="BE143" i="273"/>
  <c r="AQ46" i="325" l="1"/>
  <c r="AQ55" i="288"/>
  <c r="AP109" i="273"/>
  <c r="AO110" i="273" s="1"/>
  <c r="AO61" i="288" s="1"/>
  <c r="AO63" i="288" s="1"/>
  <c r="AO65" i="288" s="1"/>
  <c r="AP51" i="288"/>
  <c r="AP52" i="288" s="1"/>
  <c r="AP56" i="288" s="1"/>
  <c r="AP84" i="325"/>
  <c r="AP35" i="288"/>
  <c r="AP37" i="288" s="1"/>
  <c r="AP42" i="288"/>
  <c r="AO43" i="288"/>
  <c r="AO39" i="288"/>
  <c r="BF36" i="273"/>
  <c r="BF13" i="288"/>
  <c r="BF138" i="325"/>
  <c r="AS101" i="273"/>
  <c r="AS102" i="273" s="1"/>
  <c r="AS105" i="273" s="1"/>
  <c r="AS26" i="288"/>
  <c r="AR160" i="278"/>
  <c r="J91" i="325"/>
  <c r="F268" i="321" s="1"/>
  <c r="AR42" i="325"/>
  <c r="AR43" i="325" s="1"/>
  <c r="AR85" i="325"/>
  <c r="E44" i="322"/>
  <c r="J55" i="325"/>
  <c r="F237" i="321" s="1"/>
  <c r="AQ106" i="273"/>
  <c r="AP51" i="325"/>
  <c r="AL54" i="325"/>
  <c r="AM47" i="325"/>
  <c r="E59" i="322"/>
  <c r="AR49" i="278"/>
  <c r="AR224" i="278"/>
  <c r="AR132" i="278"/>
  <c r="AR216" i="278"/>
  <c r="AR114" i="278"/>
  <c r="AR105" i="278"/>
  <c r="AR71" i="278"/>
  <c r="AR152" i="278"/>
  <c r="AR208" i="278"/>
  <c r="AR184" i="278"/>
  <c r="AR256" i="278"/>
  <c r="AR168" i="278"/>
  <c r="AR248" i="278"/>
  <c r="AR56" i="278"/>
  <c r="AR123" i="278"/>
  <c r="AR200" i="278"/>
  <c r="AR240" i="278"/>
  <c r="AR97" i="278"/>
  <c r="AR79" i="278"/>
  <c r="AR176" i="278"/>
  <c r="AR192" i="278"/>
  <c r="AS13" i="289"/>
  <c r="AS14" i="289" s="1"/>
  <c r="AS240" i="278" s="1"/>
  <c r="AM80" i="278"/>
  <c r="AM81" i="278" s="1"/>
  <c r="AM87" i="278" s="1"/>
  <c r="AN39" i="278"/>
  <c r="AN41" i="278" s="1"/>
  <c r="AN80" i="278" s="1"/>
  <c r="AN81" i="278" s="1"/>
  <c r="AN87" i="278" s="1"/>
  <c r="AQ145" i="273"/>
  <c r="AQ147" i="273" s="1"/>
  <c r="AQ148" i="273" s="1"/>
  <c r="AQ4" i="285" s="1"/>
  <c r="AP4" i="289"/>
  <c r="AP4" i="315"/>
  <c r="AP4" i="288"/>
  <c r="AP4" i="320"/>
  <c r="AP4" i="285"/>
  <c r="AP4" i="278"/>
  <c r="AP4" i="273"/>
  <c r="AP4" i="265"/>
  <c r="AP4" i="286"/>
  <c r="AP4" i="325"/>
  <c r="AP4" i="275"/>
  <c r="AP4" i="323"/>
  <c r="AP4" i="327"/>
  <c r="AP4" i="282"/>
  <c r="AP4" i="324"/>
  <c r="AQ34" i="278"/>
  <c r="AP110" i="325"/>
  <c r="AP122" i="325"/>
  <c r="AR28" i="278"/>
  <c r="AR29" i="278" s="1"/>
  <c r="AR34" i="278" s="1"/>
  <c r="AR123" i="325"/>
  <c r="AR111" i="325"/>
  <c r="AL141" i="278"/>
  <c r="AL279" i="278" s="1"/>
  <c r="AL281" i="278" s="1"/>
  <c r="AM98" i="278"/>
  <c r="AM99" i="278" s="1"/>
  <c r="AM136" i="278" s="1"/>
  <c r="AI308" i="278"/>
  <c r="AI30" i="265" s="1"/>
  <c r="AM106" i="278"/>
  <c r="AM107" i="278" s="1"/>
  <c r="AM137" i="278" s="1"/>
  <c r="AJ11" i="265"/>
  <c r="AJ29" i="265" s="1"/>
  <c r="AJ302" i="278"/>
  <c r="AJ303" i="278" s="1"/>
  <c r="AJ307" i="278" s="1"/>
  <c r="AJ73" i="265"/>
  <c r="AK302" i="278"/>
  <c r="AK73" i="265"/>
  <c r="AJ293" i="278"/>
  <c r="AJ294" i="278" s="1"/>
  <c r="AJ306" i="278" s="1"/>
  <c r="AJ67" i="265"/>
  <c r="BD298" i="278"/>
  <c r="BD289" i="278"/>
  <c r="AK290" i="278"/>
  <c r="AK291" i="278" s="1"/>
  <c r="AK9" i="265"/>
  <c r="AK11" i="265" s="1"/>
  <c r="AK29" i="265" s="1"/>
  <c r="AP19" i="278"/>
  <c r="AP314" i="278"/>
  <c r="AO22" i="278"/>
  <c r="AO33" i="278" s="1"/>
  <c r="AO35" i="278" s="1"/>
  <c r="AO274" i="278"/>
  <c r="AO280" i="278" s="1"/>
  <c r="BD42" i="273"/>
  <c r="BD254" i="278"/>
  <c r="BD246" i="278"/>
  <c r="BD230" i="278"/>
  <c r="BD238" i="278"/>
  <c r="BD222" i="278"/>
  <c r="BD182" i="278"/>
  <c r="BD214" i="278"/>
  <c r="BD190" i="278"/>
  <c r="BD198" i="278"/>
  <c r="BD206" i="278"/>
  <c r="BD158" i="278"/>
  <c r="BD174" i="278"/>
  <c r="BD150" i="278"/>
  <c r="BD112" i="278"/>
  <c r="BD166" i="278"/>
  <c r="BD121" i="278"/>
  <c r="BD130" i="278"/>
  <c r="AP255" i="278"/>
  <c r="AP257" i="278" s="1"/>
  <c r="AP273" i="278" s="1"/>
  <c r="AP215" i="278"/>
  <c r="AP217" i="278" s="1"/>
  <c r="AP268" i="278" s="1"/>
  <c r="AP231" i="278"/>
  <c r="AP233" i="278" s="1"/>
  <c r="AP270" i="278" s="1"/>
  <c r="AP247" i="278"/>
  <c r="AP249" i="278" s="1"/>
  <c r="AP272" i="278" s="1"/>
  <c r="AP239" i="278"/>
  <c r="AP241" i="278" s="1"/>
  <c r="AP271" i="278" s="1"/>
  <c r="AP183" i="278"/>
  <c r="AP185" i="278" s="1"/>
  <c r="AP264" i="278" s="1"/>
  <c r="AP223" i="278"/>
  <c r="AP225" i="278" s="1"/>
  <c r="AP269" i="278" s="1"/>
  <c r="AP191" i="278"/>
  <c r="AP193" i="278" s="1"/>
  <c r="AP265" i="278" s="1"/>
  <c r="AP199" i="278"/>
  <c r="AP201" i="278" s="1"/>
  <c r="AP266" i="278" s="1"/>
  <c r="AP207" i="278"/>
  <c r="AP209" i="278" s="1"/>
  <c r="AP267" i="278" s="1"/>
  <c r="AP175" i="278"/>
  <c r="AP177" i="278" s="1"/>
  <c r="AP263" i="278" s="1"/>
  <c r="AP159" i="278"/>
  <c r="AP161" i="278" s="1"/>
  <c r="AP261" i="278" s="1"/>
  <c r="AP167" i="278"/>
  <c r="AP169" i="278" s="1"/>
  <c r="AP262" i="278" s="1"/>
  <c r="AP151" i="278"/>
  <c r="AP153" i="278" s="1"/>
  <c r="AP260" i="278" s="1"/>
  <c r="AP113" i="278"/>
  <c r="AP115" i="278" s="1"/>
  <c r="AP138" i="278" s="1"/>
  <c r="AP122" i="278"/>
  <c r="AP124" i="278" s="1"/>
  <c r="AP139" i="278" s="1"/>
  <c r="AP131" i="278"/>
  <c r="AP133" i="278" s="1"/>
  <c r="AP140" i="278" s="1"/>
  <c r="AP20" i="278"/>
  <c r="AM61" i="278"/>
  <c r="AM62" i="278" s="1"/>
  <c r="AM65" i="278" s="1"/>
  <c r="AM64" i="278"/>
  <c r="AL66" i="278"/>
  <c r="AL85" i="278" s="1"/>
  <c r="AL88" i="278" s="1"/>
  <c r="AN72" i="278"/>
  <c r="AN73" i="278" s="1"/>
  <c r="AN86" i="278" s="1"/>
  <c r="AN57" i="278"/>
  <c r="AN58" i="278" s="1"/>
  <c r="AQ88" i="273"/>
  <c r="AM3" i="286"/>
  <c r="AM3" i="285"/>
  <c r="AM3" i="273"/>
  <c r="AM3" i="275"/>
  <c r="AM3" i="289"/>
  <c r="AM3" i="315"/>
  <c r="AM3" i="288"/>
  <c r="AM3" i="282"/>
  <c r="AM3" i="324"/>
  <c r="AM3" i="265"/>
  <c r="AM3" i="325"/>
  <c r="AM3" i="323"/>
  <c r="AM3" i="320"/>
  <c r="AM3" i="327"/>
  <c r="AM3" i="278"/>
  <c r="AT41" i="273"/>
  <c r="AT43" i="273" s="1"/>
  <c r="AT79" i="288" s="1"/>
  <c r="AU38" i="273"/>
  <c r="AT194" i="273"/>
  <c r="AR154" i="273"/>
  <c r="AR66" i="273"/>
  <c r="AR144" i="273"/>
  <c r="AR182" i="273"/>
  <c r="AP22" i="324"/>
  <c r="AP23" i="324" s="1"/>
  <c r="AP189" i="273"/>
  <c r="AP190" i="273" s="1"/>
  <c r="AP21" i="278" s="1"/>
  <c r="AS2" i="273"/>
  <c r="AS2" i="282"/>
  <c r="AS2" i="320"/>
  <c r="AS2" i="275"/>
  <c r="AS2" i="265"/>
  <c r="AS2" i="315"/>
  <c r="AS2" i="323"/>
  <c r="AS2" i="278"/>
  <c r="AS138" i="273"/>
  <c r="AS139" i="273" s="1"/>
  <c r="AS2" i="289"/>
  <c r="AS2" i="327"/>
  <c r="AS82" i="273"/>
  <c r="AS83" i="273" s="1"/>
  <c r="AS49" i="273"/>
  <c r="AS50" i="273" s="1"/>
  <c r="AS100" i="325" s="1"/>
  <c r="AS101" i="325" s="1"/>
  <c r="AS128" i="325" s="1"/>
  <c r="AS2" i="324"/>
  <c r="AS119" i="273"/>
  <c r="AS120" i="273" s="1"/>
  <c r="AS123" i="273" s="1"/>
  <c r="AS195" i="273"/>
  <c r="AS196" i="273" s="1"/>
  <c r="AS2" i="285"/>
  <c r="AS129" i="273"/>
  <c r="AS130" i="273" s="1"/>
  <c r="AS2" i="286"/>
  <c r="AS2" i="325"/>
  <c r="AS2" i="288"/>
  <c r="AS62" i="273"/>
  <c r="AR86" i="273"/>
  <c r="AR155" i="273"/>
  <c r="AR122" i="273"/>
  <c r="AQ21" i="327"/>
  <c r="AQ50" i="324"/>
  <c r="AQ23" i="327"/>
  <c r="AQ52" i="324"/>
  <c r="AR87" i="273"/>
  <c r="AR11" i="286"/>
  <c r="AR91" i="273"/>
  <c r="AS92" i="273" s="1"/>
  <c r="AS156" i="273" s="1"/>
  <c r="AR71" i="273"/>
  <c r="AS72" i="273" s="1"/>
  <c r="AS104" i="273" s="1"/>
  <c r="AR67" i="273"/>
  <c r="AR42" i="324"/>
  <c r="AR43" i="324" s="1"/>
  <c r="AR15" i="275"/>
  <c r="AO20" i="327"/>
  <c r="AO49" i="324"/>
  <c r="AO54" i="324" s="1"/>
  <c r="AQ68" i="273"/>
  <c r="AP183" i="273"/>
  <c r="AP184" i="273" s="1"/>
  <c r="AP172" i="273"/>
  <c r="AP173" i="273" s="1"/>
  <c r="AP176" i="273" s="1"/>
  <c r="AP177" i="273"/>
  <c r="AP178" i="273" s="1"/>
  <c r="AQ53" i="324"/>
  <c r="AQ24" i="327"/>
  <c r="AQ124" i="273"/>
  <c r="AQ51" i="324"/>
  <c r="AQ22" i="327"/>
  <c r="AR50" i="273"/>
  <c r="AR100" i="325" s="1"/>
  <c r="AR101" i="325" s="1"/>
  <c r="AR128" i="325" s="1"/>
  <c r="AO157" i="273"/>
  <c r="AN164" i="273"/>
  <c r="AN165" i="273" s="1"/>
  <c r="AQ20" i="275"/>
  <c r="AR17" i="275" s="1"/>
  <c r="AN28" i="285"/>
  <c r="AN11" i="325"/>
  <c r="AN57" i="324"/>
  <c r="AN55" i="324"/>
  <c r="AN34" i="265" s="1"/>
  <c r="BG5" i="325"/>
  <c r="BG5" i="327"/>
  <c r="BG5" i="323"/>
  <c r="BG5" i="324"/>
  <c r="BD37" i="273"/>
  <c r="BF26" i="273"/>
  <c r="BF27" i="273" s="1"/>
  <c r="BF31" i="273" s="1"/>
  <c r="BF30" i="273"/>
  <c r="BE32" i="273"/>
  <c r="BG5" i="320"/>
  <c r="BG23" i="273"/>
  <c r="BG24" i="273" s="1"/>
  <c r="BG5" i="315"/>
  <c r="BG5" i="265"/>
  <c r="BG5" i="288"/>
  <c r="BG5" i="282"/>
  <c r="BG5" i="275"/>
  <c r="BG5" i="286"/>
  <c r="BG5" i="285"/>
  <c r="BG5" i="289"/>
  <c r="BG5" i="278"/>
  <c r="BG13" i="273"/>
  <c r="BG14" i="273" s="1"/>
  <c r="BH10" i="273"/>
  <c r="BG5" i="273"/>
  <c r="BF152" i="273"/>
  <c r="BF143" i="273"/>
  <c r="Y32" i="265"/>
  <c r="AQ109" i="273" l="1"/>
  <c r="AP110" i="273" s="1"/>
  <c r="AP61" i="288" s="1"/>
  <c r="AP63" i="288" s="1"/>
  <c r="AP65" i="288" s="1"/>
  <c r="AQ51" i="288"/>
  <c r="AQ52" i="288" s="1"/>
  <c r="AQ56" i="288" s="1"/>
  <c r="AR46" i="325"/>
  <c r="AR55" i="288"/>
  <c r="AP43" i="288"/>
  <c r="AP39" i="288"/>
  <c r="AQ84" i="325"/>
  <c r="AQ42" i="288"/>
  <c r="AQ35" i="288"/>
  <c r="AQ37" i="288" s="1"/>
  <c r="AT101" i="273"/>
  <c r="AT102" i="273" s="1"/>
  <c r="AT105" i="273" s="1"/>
  <c r="AT26" i="288"/>
  <c r="BG36" i="273"/>
  <c r="BG13" i="288"/>
  <c r="BG138" i="325"/>
  <c r="J93" i="325"/>
  <c r="F271" i="321" s="1"/>
  <c r="AS42" i="325"/>
  <c r="AS43" i="325" s="1"/>
  <c r="AS85" i="325"/>
  <c r="AR106" i="273"/>
  <c r="AQ51" i="325"/>
  <c r="AM54" i="325"/>
  <c r="AN47" i="325"/>
  <c r="AS49" i="278"/>
  <c r="AS123" i="278"/>
  <c r="AS208" i="278"/>
  <c r="AS256" i="278"/>
  <c r="AS97" i="278"/>
  <c r="AS192" i="278"/>
  <c r="AS71" i="278"/>
  <c r="AS168" i="278"/>
  <c r="AS184" i="278"/>
  <c r="AS232" i="278"/>
  <c r="AS248" i="278"/>
  <c r="AS105" i="278"/>
  <c r="AS79" i="278"/>
  <c r="AS152" i="278"/>
  <c r="AS224" i="278"/>
  <c r="AS160" i="278"/>
  <c r="AS216" i="278"/>
  <c r="AS56" i="278"/>
  <c r="AS132" i="278"/>
  <c r="AS114" i="278"/>
  <c r="AS200" i="278"/>
  <c r="AS176" i="278"/>
  <c r="AT13" i="289"/>
  <c r="AT14" i="289" s="1"/>
  <c r="AT232" i="278" s="1"/>
  <c r="AN98" i="278"/>
  <c r="AN99" i="278" s="1"/>
  <c r="AN136" i="278" s="1"/>
  <c r="AN106" i="278"/>
  <c r="AN107" i="278" s="1"/>
  <c r="AN137" i="278" s="1"/>
  <c r="AN50" i="278"/>
  <c r="AN51" i="278" s="1"/>
  <c r="AN84" i="278" s="1"/>
  <c r="AQ4" i="323"/>
  <c r="AJ308" i="278"/>
  <c r="AJ30" i="265" s="1"/>
  <c r="AQ4" i="320"/>
  <c r="AQ4" i="327"/>
  <c r="AR145" i="273"/>
  <c r="AR147" i="273" s="1"/>
  <c r="AR148" i="273" s="1"/>
  <c r="AR4" i="320" s="1"/>
  <c r="AQ4" i="289"/>
  <c r="AQ4" i="275"/>
  <c r="AQ4" i="286"/>
  <c r="AQ4" i="265"/>
  <c r="AQ4" i="325"/>
  <c r="AQ4" i="315"/>
  <c r="AQ4" i="282"/>
  <c r="AQ4" i="324"/>
  <c r="AQ4" i="278"/>
  <c r="AQ4" i="273"/>
  <c r="AQ4" i="288"/>
  <c r="Y313" i="278"/>
  <c r="Y315" i="278" s="1"/>
  <c r="Y11" i="327" s="1"/>
  <c r="AR40" i="278"/>
  <c r="AS25" i="327"/>
  <c r="AR25" i="327"/>
  <c r="AS28" i="278"/>
  <c r="AS29" i="278" s="1"/>
  <c r="AS34" i="278" s="1"/>
  <c r="AS111" i="325"/>
  <c r="AS123" i="325"/>
  <c r="AQ122" i="325"/>
  <c r="AQ110" i="325"/>
  <c r="AM141" i="278"/>
  <c r="AM279" i="278" s="1"/>
  <c r="AM281" i="278" s="1"/>
  <c r="AK303" i="278"/>
  <c r="AK307" i="278" s="1"/>
  <c r="AK293" i="278"/>
  <c r="AK294" i="278" s="1"/>
  <c r="AK306" i="278" s="1"/>
  <c r="AK67" i="265"/>
  <c r="AL290" i="278"/>
  <c r="AL291" i="278" s="1"/>
  <c r="AL282" i="278"/>
  <c r="AL10" i="265" s="1"/>
  <c r="AL299" i="278"/>
  <c r="AL300" i="278" s="1"/>
  <c r="BE298" i="278"/>
  <c r="BE289" i="278"/>
  <c r="AO39" i="278"/>
  <c r="AO41" i="278" s="1"/>
  <c r="AO98" i="278" s="1"/>
  <c r="AO99" i="278" s="1"/>
  <c r="AO136" i="278" s="1"/>
  <c r="AP22" i="278"/>
  <c r="AP39" i="278" s="1"/>
  <c r="AP41" i="278" s="1"/>
  <c r="AL9" i="265"/>
  <c r="AQ19" i="278"/>
  <c r="AQ314" i="278"/>
  <c r="BE238" i="278"/>
  <c r="BE254" i="278"/>
  <c r="BE246" i="278"/>
  <c r="BE222" i="278"/>
  <c r="BE230" i="278"/>
  <c r="BE206" i="278"/>
  <c r="BE182" i="278"/>
  <c r="BE214" i="278"/>
  <c r="BE190" i="278"/>
  <c r="BE198" i="278"/>
  <c r="BE150" i="278"/>
  <c r="BE166" i="278"/>
  <c r="BE174" i="278"/>
  <c r="BE158" i="278"/>
  <c r="BE112" i="278"/>
  <c r="BE121" i="278"/>
  <c r="BE130" i="278"/>
  <c r="AM66" i="278"/>
  <c r="AM85" i="278" s="1"/>
  <c r="AM88" i="278" s="1"/>
  <c r="AQ183" i="273"/>
  <c r="AQ184" i="273" s="1"/>
  <c r="AQ255" i="278"/>
  <c r="AQ257" i="278" s="1"/>
  <c r="AQ273" i="278" s="1"/>
  <c r="AQ247" i="278"/>
  <c r="AQ249" i="278" s="1"/>
  <c r="AQ272" i="278" s="1"/>
  <c r="AQ239" i="278"/>
  <c r="AQ241" i="278" s="1"/>
  <c r="AQ271" i="278" s="1"/>
  <c r="AQ223" i="278"/>
  <c r="AQ225" i="278" s="1"/>
  <c r="AQ269" i="278" s="1"/>
  <c r="AQ231" i="278"/>
  <c r="AQ233" i="278" s="1"/>
  <c r="AQ270" i="278" s="1"/>
  <c r="AQ207" i="278"/>
  <c r="AQ209" i="278" s="1"/>
  <c r="AQ267" i="278" s="1"/>
  <c r="AQ175" i="278"/>
  <c r="AQ177" i="278" s="1"/>
  <c r="AQ263" i="278" s="1"/>
  <c r="AQ215" i="278"/>
  <c r="AQ217" i="278" s="1"/>
  <c r="AQ268" i="278" s="1"/>
  <c r="AQ183" i="278"/>
  <c r="AQ185" i="278" s="1"/>
  <c r="AQ264" i="278" s="1"/>
  <c r="AQ191" i="278"/>
  <c r="AQ193" i="278" s="1"/>
  <c r="AQ265" i="278" s="1"/>
  <c r="AQ199" i="278"/>
  <c r="AQ201" i="278" s="1"/>
  <c r="AQ266" i="278" s="1"/>
  <c r="AQ151" i="278"/>
  <c r="AQ153" i="278" s="1"/>
  <c r="AQ260" i="278" s="1"/>
  <c r="AQ167" i="278"/>
  <c r="AQ169" i="278" s="1"/>
  <c r="AQ262" i="278" s="1"/>
  <c r="AQ113" i="278"/>
  <c r="AQ115" i="278" s="1"/>
  <c r="AQ138" i="278" s="1"/>
  <c r="AQ159" i="278"/>
  <c r="AQ161" i="278" s="1"/>
  <c r="AQ261" i="278" s="1"/>
  <c r="AQ122" i="278"/>
  <c r="AQ124" i="278" s="1"/>
  <c r="AQ139" i="278" s="1"/>
  <c r="AQ131" i="278"/>
  <c r="AQ133" i="278" s="1"/>
  <c r="AQ140" i="278" s="1"/>
  <c r="AQ20" i="278"/>
  <c r="AP274" i="278"/>
  <c r="AP280" i="278" s="1"/>
  <c r="AR88" i="273"/>
  <c r="AR172" i="273" s="1"/>
  <c r="AN64" i="278"/>
  <c r="AN61" i="278"/>
  <c r="AN62" i="278" s="1"/>
  <c r="AN65" i="278" s="1"/>
  <c r="AO72" i="278"/>
  <c r="AO73" i="278" s="1"/>
  <c r="AO86" i="278" s="1"/>
  <c r="AO57" i="278"/>
  <c r="AO58" i="278" s="1"/>
  <c r="AQ177" i="273"/>
  <c r="AQ178" i="273" s="1"/>
  <c r="AQ172" i="273"/>
  <c r="AQ173" i="273" s="1"/>
  <c r="AQ176" i="273" s="1"/>
  <c r="AR20" i="275"/>
  <c r="AS17" i="275" s="1"/>
  <c r="AR153" i="273"/>
  <c r="AR32" i="324"/>
  <c r="AR33" i="324" s="1"/>
  <c r="AR53" i="273"/>
  <c r="AS54" i="273" s="1"/>
  <c r="AR27" i="324"/>
  <c r="AR28" i="324" s="1"/>
  <c r="AR37" i="324"/>
  <c r="AR38" i="324" s="1"/>
  <c r="AS91" i="273"/>
  <c r="AT92" i="273" s="1"/>
  <c r="AT156" i="273" s="1"/>
  <c r="AS11" i="286"/>
  <c r="AS87" i="273"/>
  <c r="AS144" i="273"/>
  <c r="AS182" i="273"/>
  <c r="AP49" i="324"/>
  <c r="AP54" i="324" s="1"/>
  <c r="AP20" i="327"/>
  <c r="AN3" i="273"/>
  <c r="AN3" i="327"/>
  <c r="AN3" i="325"/>
  <c r="AN3" i="288"/>
  <c r="AN3" i="286"/>
  <c r="AN3" i="285"/>
  <c r="AN3" i="315"/>
  <c r="AN3" i="320"/>
  <c r="AN3" i="289"/>
  <c r="AN3" i="323"/>
  <c r="AN3" i="275"/>
  <c r="AN3" i="324"/>
  <c r="AN3" i="265"/>
  <c r="AN3" i="278"/>
  <c r="AN3" i="282"/>
  <c r="AQ189" i="273"/>
  <c r="AQ190" i="273" s="1"/>
  <c r="AQ21" i="278" s="1"/>
  <c r="AR68" i="273"/>
  <c r="AQ22" i="324"/>
  <c r="AQ23" i="324" s="1"/>
  <c r="AR24" i="327"/>
  <c r="AR53" i="324"/>
  <c r="AO164" i="273"/>
  <c r="AO165" i="273" s="1"/>
  <c r="AP157" i="273"/>
  <c r="AO11" i="325"/>
  <c r="AO28" i="285"/>
  <c r="AO55" i="324"/>
  <c r="AO34" i="265" s="1"/>
  <c r="AO57" i="324"/>
  <c r="AS63" i="273"/>
  <c r="AS45" i="325" s="1"/>
  <c r="AV38" i="273"/>
  <c r="AU194" i="273"/>
  <c r="AU41" i="273"/>
  <c r="AU43" i="273" s="1"/>
  <c r="AU79" i="288" s="1"/>
  <c r="AS32" i="324"/>
  <c r="AS33" i="324" s="1"/>
  <c r="AS53" i="273"/>
  <c r="AT54" i="273" s="1"/>
  <c r="AS27" i="324"/>
  <c r="AS28" i="324" s="1"/>
  <c r="AS37" i="324"/>
  <c r="AS38" i="324" s="1"/>
  <c r="AS153" i="273"/>
  <c r="AR124" i="273"/>
  <c r="AQ21" i="285"/>
  <c r="AS155" i="273"/>
  <c r="AS122" i="273"/>
  <c r="AS86" i="273"/>
  <c r="AT129" i="273"/>
  <c r="AT130" i="273" s="1"/>
  <c r="AT2" i="288"/>
  <c r="AT49" i="273"/>
  <c r="AT50" i="273" s="1"/>
  <c r="AT100" i="325" s="1"/>
  <c r="AT101" i="325" s="1"/>
  <c r="AT128" i="325" s="1"/>
  <c r="AT2" i="265"/>
  <c r="AT2" i="273"/>
  <c r="AT2" i="278"/>
  <c r="AT2" i="275"/>
  <c r="AT2" i="327"/>
  <c r="AT82" i="273"/>
  <c r="AT83" i="273" s="1"/>
  <c r="AT2" i="315"/>
  <c r="AT2" i="323"/>
  <c r="AT119" i="273"/>
  <c r="AT120" i="273" s="1"/>
  <c r="AT123" i="273" s="1"/>
  <c r="AT2" i="289"/>
  <c r="AT2" i="286"/>
  <c r="AT2" i="324"/>
  <c r="AT2" i="282"/>
  <c r="AT2" i="285"/>
  <c r="AT195" i="273"/>
  <c r="AT196" i="273" s="1"/>
  <c r="AT2" i="320"/>
  <c r="AT62" i="273"/>
  <c r="AT63" i="273" s="1"/>
  <c r="AT45" i="325" s="1"/>
  <c r="AT138" i="273"/>
  <c r="AT139" i="273" s="1"/>
  <c r="AT2" i="325"/>
  <c r="BH5" i="325"/>
  <c r="BH5" i="327"/>
  <c r="BH5" i="324"/>
  <c r="BH5" i="323"/>
  <c r="BF32" i="273"/>
  <c r="BE42" i="273"/>
  <c r="BE37" i="273"/>
  <c r="BG26" i="273"/>
  <c r="BG27" i="273" s="1"/>
  <c r="BG31" i="273" s="1"/>
  <c r="BG30" i="273"/>
  <c r="BH5" i="320"/>
  <c r="BH23" i="273"/>
  <c r="BH24" i="273" s="1"/>
  <c r="BH5" i="315"/>
  <c r="BG152" i="273"/>
  <c r="BG143" i="273"/>
  <c r="BH5" i="288"/>
  <c r="BH5" i="282"/>
  <c r="BH5" i="275"/>
  <c r="BH5" i="286"/>
  <c r="BH5" i="265"/>
  <c r="BH5" i="285"/>
  <c r="BH5" i="289"/>
  <c r="BH5" i="278"/>
  <c r="BH13" i="273"/>
  <c r="BH14" i="273" s="1"/>
  <c r="BI10" i="273"/>
  <c r="BH5" i="273"/>
  <c r="J18" i="288" l="1"/>
  <c r="F710" i="321" s="1"/>
  <c r="AR109" i="273"/>
  <c r="AQ110" i="273" s="1"/>
  <c r="AQ61" i="288" s="1"/>
  <c r="AQ63" i="288" s="1"/>
  <c r="AQ65" i="288" s="1"/>
  <c r="AR51" i="288"/>
  <c r="AR52" i="288" s="1"/>
  <c r="AR56" i="288" s="1"/>
  <c r="AS46" i="325"/>
  <c r="AS55" i="288"/>
  <c r="AR84" i="325"/>
  <c r="AR42" i="288"/>
  <c r="AR35" i="288"/>
  <c r="AR37" i="288" s="1"/>
  <c r="AQ43" i="288"/>
  <c r="AQ39" i="288"/>
  <c r="BH36" i="273"/>
  <c r="BH138" i="325"/>
  <c r="BH13" i="288"/>
  <c r="AU101" i="273"/>
  <c r="AU102" i="273" s="1"/>
  <c r="AU105" i="273" s="1"/>
  <c r="AU26" i="288"/>
  <c r="J77" i="325"/>
  <c r="F254" i="321" s="1"/>
  <c r="J94" i="325"/>
  <c r="F273" i="321" s="1"/>
  <c r="AT42" i="325"/>
  <c r="AT43" i="325" s="1"/>
  <c r="AT85" i="325"/>
  <c r="AN54" i="325"/>
  <c r="AO47" i="325"/>
  <c r="AS106" i="273"/>
  <c r="AR51" i="325"/>
  <c r="AN141" i="278"/>
  <c r="AN279" i="278" s="1"/>
  <c r="AN281" i="278" s="1"/>
  <c r="AT105" i="278"/>
  <c r="AT240" i="278"/>
  <c r="AU13" i="289"/>
  <c r="AU14" i="289" s="1"/>
  <c r="AU232" i="278" s="1"/>
  <c r="AT79" i="278"/>
  <c r="AT132" i="278"/>
  <c r="AT49" i="278"/>
  <c r="AT152" i="278"/>
  <c r="AT168" i="278"/>
  <c r="AT176" i="278"/>
  <c r="AT216" i="278"/>
  <c r="AT256" i="278"/>
  <c r="AT123" i="278"/>
  <c r="AT200" i="278"/>
  <c r="AT71" i="278"/>
  <c r="AT97" i="278"/>
  <c r="AT160" i="278"/>
  <c r="AT208" i="278"/>
  <c r="AT248" i="278"/>
  <c r="AT56" i="278"/>
  <c r="AT192" i="278"/>
  <c r="AT114" i="278"/>
  <c r="AT184" i="278"/>
  <c r="AT224" i="278"/>
  <c r="AR4" i="288"/>
  <c r="AR4" i="289"/>
  <c r="AR4" i="278"/>
  <c r="AS145" i="273"/>
  <c r="AS147" i="273" s="1"/>
  <c r="AS148" i="273" s="1"/>
  <c r="AS4" i="278" s="1"/>
  <c r="AR4" i="275"/>
  <c r="AR4" i="285"/>
  <c r="AR4" i="265"/>
  <c r="AR4" i="323"/>
  <c r="AR4" i="327"/>
  <c r="AR4" i="315"/>
  <c r="AR4" i="282"/>
  <c r="AR4" i="325"/>
  <c r="AR4" i="324"/>
  <c r="AR4" i="286"/>
  <c r="AR4" i="273"/>
  <c r="Y12" i="325"/>
  <c r="AS40" i="278"/>
  <c r="AT25" i="327"/>
  <c r="AT28" i="278"/>
  <c r="AT29" i="278" s="1"/>
  <c r="AT34" i="278" s="1"/>
  <c r="AT123" i="325"/>
  <c r="AT111" i="325"/>
  <c r="AR122" i="325"/>
  <c r="AR110" i="325"/>
  <c r="AO80" i="278"/>
  <c r="AO81" i="278" s="1"/>
  <c r="AO87" i="278" s="1"/>
  <c r="AO106" i="278"/>
  <c r="AO107" i="278" s="1"/>
  <c r="AO137" i="278" s="1"/>
  <c r="AO141" i="278" s="1"/>
  <c r="AO279" i="278" s="1"/>
  <c r="AO281" i="278" s="1"/>
  <c r="AK308" i="278"/>
  <c r="AK30" i="265" s="1"/>
  <c r="AL302" i="278"/>
  <c r="AL303" i="278" s="1"/>
  <c r="AL307" i="278" s="1"/>
  <c r="AL73" i="265"/>
  <c r="AL293" i="278"/>
  <c r="AL294" i="278" s="1"/>
  <c r="AL306" i="278" s="1"/>
  <c r="AL67" i="265"/>
  <c r="AM290" i="278"/>
  <c r="AM291" i="278" s="1"/>
  <c r="BF298" i="278"/>
  <c r="BF289" i="278"/>
  <c r="AO50" i="278"/>
  <c r="AO51" i="278" s="1"/>
  <c r="AO84" i="278" s="1"/>
  <c r="AM282" i="278"/>
  <c r="AM299" i="278"/>
  <c r="AM300" i="278" s="1"/>
  <c r="AP33" i="278"/>
  <c r="AP35" i="278" s="1"/>
  <c r="AP72" i="278" s="1"/>
  <c r="AP73" i="278" s="1"/>
  <c r="AP86" i="278" s="1"/>
  <c r="AS88" i="273"/>
  <c r="AS255" i="278" s="1"/>
  <c r="AS257" i="278" s="1"/>
  <c r="AS273" i="278" s="1"/>
  <c r="AL11" i="265"/>
  <c r="AL29" i="265" s="1"/>
  <c r="AM9" i="265"/>
  <c r="AQ22" i="278"/>
  <c r="AQ33" i="278" s="1"/>
  <c r="AQ35" i="278" s="1"/>
  <c r="AR19" i="278"/>
  <c r="AR314" i="278"/>
  <c r="AR183" i="273"/>
  <c r="AR184" i="273" s="1"/>
  <c r="AR177" i="273"/>
  <c r="AR178" i="273" s="1"/>
  <c r="AO64" i="278"/>
  <c r="AO61" i="278"/>
  <c r="AO62" i="278" s="1"/>
  <c r="AO65" i="278" s="1"/>
  <c r="BF37" i="273"/>
  <c r="BF254" i="278"/>
  <c r="BF230" i="278"/>
  <c r="BF238" i="278"/>
  <c r="BF246" i="278"/>
  <c r="BF214" i="278"/>
  <c r="BF222" i="278"/>
  <c r="BF198" i="278"/>
  <c r="BF206" i="278"/>
  <c r="BF182" i="278"/>
  <c r="BF190" i="278"/>
  <c r="BF174" i="278"/>
  <c r="BF158" i="278"/>
  <c r="BF166" i="278"/>
  <c r="BF130" i="278"/>
  <c r="BF150" i="278"/>
  <c r="BF112" i="278"/>
  <c r="BF121" i="278"/>
  <c r="AR255" i="278"/>
  <c r="AR257" i="278" s="1"/>
  <c r="AR273" i="278" s="1"/>
  <c r="AR231" i="278"/>
  <c r="AR233" i="278" s="1"/>
  <c r="AR270" i="278" s="1"/>
  <c r="AR247" i="278"/>
  <c r="AR249" i="278" s="1"/>
  <c r="AR272" i="278" s="1"/>
  <c r="AR239" i="278"/>
  <c r="AR241" i="278" s="1"/>
  <c r="AR271" i="278" s="1"/>
  <c r="AR215" i="278"/>
  <c r="AR217" i="278" s="1"/>
  <c r="AR268" i="278" s="1"/>
  <c r="AR223" i="278"/>
  <c r="AR225" i="278" s="1"/>
  <c r="AR269" i="278" s="1"/>
  <c r="AR199" i="278"/>
  <c r="AR201" i="278" s="1"/>
  <c r="AR266" i="278" s="1"/>
  <c r="AR207" i="278"/>
  <c r="AR209" i="278" s="1"/>
  <c r="AR267" i="278" s="1"/>
  <c r="AR183" i="278"/>
  <c r="AR185" i="278" s="1"/>
  <c r="AR264" i="278" s="1"/>
  <c r="AR191" i="278"/>
  <c r="AR193" i="278" s="1"/>
  <c r="AR265" i="278" s="1"/>
  <c r="AR175" i="278"/>
  <c r="AR177" i="278" s="1"/>
  <c r="AR263" i="278" s="1"/>
  <c r="AR159" i="278"/>
  <c r="AR161" i="278" s="1"/>
  <c r="AR261" i="278" s="1"/>
  <c r="AR167" i="278"/>
  <c r="AR169" i="278" s="1"/>
  <c r="AR262" i="278" s="1"/>
  <c r="AR131" i="278"/>
  <c r="AR133" i="278" s="1"/>
  <c r="AR140" i="278" s="1"/>
  <c r="AR151" i="278"/>
  <c r="AR153" i="278" s="1"/>
  <c r="AR260" i="278" s="1"/>
  <c r="AR113" i="278"/>
  <c r="AR115" i="278" s="1"/>
  <c r="AR138" i="278" s="1"/>
  <c r="AR122" i="278"/>
  <c r="AR124" i="278" s="1"/>
  <c r="AR139" i="278" s="1"/>
  <c r="AR20" i="278"/>
  <c r="AQ274" i="278"/>
  <c r="AQ280" i="278" s="1"/>
  <c r="AP80" i="278"/>
  <c r="AP81" i="278" s="1"/>
  <c r="AP87" i="278" s="1"/>
  <c r="AP106" i="278"/>
  <c r="AP107" i="278" s="1"/>
  <c r="AP137" i="278" s="1"/>
  <c r="AP98" i="278"/>
  <c r="AP99" i="278" s="1"/>
  <c r="AP136" i="278" s="1"/>
  <c r="AP50" i="278"/>
  <c r="AP51" i="278" s="1"/>
  <c r="AP84" i="278" s="1"/>
  <c r="AN66" i="278"/>
  <c r="AN85" i="278" s="1"/>
  <c r="AN88" i="278" s="1"/>
  <c r="AR173" i="273"/>
  <c r="AR176" i="273" s="1"/>
  <c r="AT15" i="275"/>
  <c r="AT42" i="324"/>
  <c r="AT43" i="324" s="1"/>
  <c r="AT67" i="273"/>
  <c r="AT71" i="273"/>
  <c r="AU72" i="273" s="1"/>
  <c r="AU104" i="273" s="1"/>
  <c r="AT53" i="273"/>
  <c r="AU54" i="273" s="1"/>
  <c r="AT37" i="324"/>
  <c r="AT38" i="324" s="1"/>
  <c r="AT32" i="324"/>
  <c r="AT33" i="324" s="1"/>
  <c r="AT153" i="273"/>
  <c r="AT27" i="324"/>
  <c r="AT28" i="324" s="1"/>
  <c r="AS124" i="273"/>
  <c r="AR21" i="285"/>
  <c r="AT154" i="273"/>
  <c r="AT66" i="273"/>
  <c r="AU129" i="273"/>
  <c r="AU130" i="273" s="1"/>
  <c r="AU2" i="288"/>
  <c r="AU2" i="327"/>
  <c r="AU2" i="325"/>
  <c r="AU2" i="323"/>
  <c r="AU2" i="286"/>
  <c r="AU2" i="320"/>
  <c r="AU2" i="275"/>
  <c r="AU138" i="273"/>
  <c r="AU139" i="273" s="1"/>
  <c r="AU2" i="324"/>
  <c r="AU119" i="273"/>
  <c r="AU120" i="273" s="1"/>
  <c r="AU123" i="273" s="1"/>
  <c r="AU195" i="273"/>
  <c r="AU196" i="273" s="1"/>
  <c r="AU2" i="273"/>
  <c r="AU62" i="273"/>
  <c r="AU63" i="273" s="1"/>
  <c r="AU45" i="325" s="1"/>
  <c r="AU2" i="278"/>
  <c r="AU2" i="289"/>
  <c r="AU49" i="273"/>
  <c r="AU50" i="273" s="1"/>
  <c r="AU100" i="325" s="1"/>
  <c r="AU101" i="325" s="1"/>
  <c r="AU128" i="325" s="1"/>
  <c r="AU2" i="285"/>
  <c r="AU82" i="273"/>
  <c r="AU83" i="273" s="1"/>
  <c r="AU2" i="265"/>
  <c r="AU2" i="315"/>
  <c r="AU2" i="282"/>
  <c r="AS42" i="324"/>
  <c r="AS43" i="324" s="1"/>
  <c r="AS15" i="275"/>
  <c r="AS20" i="275" s="1"/>
  <c r="AT17" i="275" s="1"/>
  <c r="AS67" i="273"/>
  <c r="AS71" i="273"/>
  <c r="AT72" i="273" s="1"/>
  <c r="AT104" i="273" s="1"/>
  <c r="AR22" i="324"/>
  <c r="AR23" i="324" s="1"/>
  <c r="AR189" i="273"/>
  <c r="AR190" i="273" s="1"/>
  <c r="AR21" i="278" s="1"/>
  <c r="AR51" i="324"/>
  <c r="AR22" i="327"/>
  <c r="AT182" i="273"/>
  <c r="AT144" i="273"/>
  <c r="AS51" i="324"/>
  <c r="AS22" i="327"/>
  <c r="AR23" i="327"/>
  <c r="AR52" i="324"/>
  <c r="AT11" i="286"/>
  <c r="AT87" i="273"/>
  <c r="AT91" i="273"/>
  <c r="AU92" i="273" s="1"/>
  <c r="AU156" i="273" s="1"/>
  <c r="AS23" i="327"/>
  <c r="AS52" i="324"/>
  <c r="AV194" i="273"/>
  <c r="AW38" i="273"/>
  <c r="AV41" i="273"/>
  <c r="AV43" i="273" s="1"/>
  <c r="AV79" i="288" s="1"/>
  <c r="AQ157" i="273"/>
  <c r="AP164" i="273"/>
  <c r="AP165" i="273" s="1"/>
  <c r="AR50" i="324"/>
  <c r="AR21" i="327"/>
  <c r="AS50" i="324"/>
  <c r="AS21" i="327"/>
  <c r="AO3" i="275"/>
  <c r="AO3" i="325"/>
  <c r="AO3" i="327"/>
  <c r="AO3" i="324"/>
  <c r="AO3" i="282"/>
  <c r="AO3" i="288"/>
  <c r="AO3" i="315"/>
  <c r="AO3" i="265"/>
  <c r="AO3" i="286"/>
  <c r="AO3" i="273"/>
  <c r="AO3" i="285"/>
  <c r="AO3" i="320"/>
  <c r="AO3" i="289"/>
  <c r="AO3" i="323"/>
  <c r="AO3" i="278"/>
  <c r="AQ20" i="327"/>
  <c r="AQ49" i="324"/>
  <c r="AQ54" i="324" s="1"/>
  <c r="AP11" i="325"/>
  <c r="AP57" i="324"/>
  <c r="AP55" i="324"/>
  <c r="AP34" i="265" s="1"/>
  <c r="AP28" i="285"/>
  <c r="AS154" i="273"/>
  <c r="AS66" i="273"/>
  <c r="AS68" i="273" s="1"/>
  <c r="BI5" i="325"/>
  <c r="BI5" i="327"/>
  <c r="BF42" i="273"/>
  <c r="BG32" i="273"/>
  <c r="BI5" i="324"/>
  <c r="BI5" i="323"/>
  <c r="BH26" i="273"/>
  <c r="BH27" i="273" s="1"/>
  <c r="BH31" i="273" s="1"/>
  <c r="BH30" i="273"/>
  <c r="BI5" i="320"/>
  <c r="BI23" i="273"/>
  <c r="BI24" i="273" s="1"/>
  <c r="BI5" i="315"/>
  <c r="BI5" i="275"/>
  <c r="BI5" i="286"/>
  <c r="BI5" i="265"/>
  <c r="BI5" i="288"/>
  <c r="BI5" i="282"/>
  <c r="BI5" i="278"/>
  <c r="BI5" i="285"/>
  <c r="BI5" i="289"/>
  <c r="BI13" i="273"/>
  <c r="BI14" i="273" s="1"/>
  <c r="BJ10" i="273"/>
  <c r="BI5" i="273"/>
  <c r="BH152" i="273"/>
  <c r="BH143" i="273"/>
  <c r="J19" i="288" l="1"/>
  <c r="F712" i="321" s="1"/>
  <c r="AS109" i="273"/>
  <c r="AR110" i="273" s="1"/>
  <c r="AR61" i="288" s="1"/>
  <c r="AR63" i="288" s="1"/>
  <c r="AR65" i="288" s="1"/>
  <c r="AS51" i="288"/>
  <c r="AS52" i="288" s="1"/>
  <c r="AS56" i="288" s="1"/>
  <c r="AT46" i="325"/>
  <c r="AT55" i="288"/>
  <c r="AS84" i="325"/>
  <c r="AS42" i="288"/>
  <c r="AS35" i="288"/>
  <c r="AS37" i="288" s="1"/>
  <c r="AR43" i="288"/>
  <c r="AR39" i="288"/>
  <c r="BI36" i="273"/>
  <c r="BI13" i="288"/>
  <c r="BI138" i="325"/>
  <c r="AV101" i="273"/>
  <c r="AV102" i="273" s="1"/>
  <c r="AV105" i="273" s="1"/>
  <c r="AV26" i="288"/>
  <c r="J41" i="265"/>
  <c r="F350" i="321" s="1"/>
  <c r="AU42" i="325"/>
  <c r="AU43" i="325" s="1"/>
  <c r="AU85" i="325"/>
  <c r="AT40" i="278"/>
  <c r="AO54" i="325"/>
  <c r="AP47" i="325"/>
  <c r="AT106" i="273"/>
  <c r="AS51" i="325"/>
  <c r="AU114" i="278"/>
  <c r="AU224" i="278"/>
  <c r="AU184" i="278"/>
  <c r="AU123" i="278"/>
  <c r="AU56" i="278"/>
  <c r="AU192" i="278"/>
  <c r="AU49" i="278"/>
  <c r="AU105" i="278"/>
  <c r="AU160" i="278"/>
  <c r="AU216" i="278"/>
  <c r="AU132" i="278"/>
  <c r="AU240" i="278"/>
  <c r="AU176" i="278"/>
  <c r="AU256" i="278"/>
  <c r="AU97" i="278"/>
  <c r="AU152" i="278"/>
  <c r="AU208" i="278"/>
  <c r="AU248" i="278"/>
  <c r="AU79" i="278"/>
  <c r="AU71" i="278"/>
  <c r="AU168" i="278"/>
  <c r="AU200" i="278"/>
  <c r="AV13" i="289"/>
  <c r="AV14" i="289" s="1"/>
  <c r="AV256" i="278" s="1"/>
  <c r="AS4" i="285"/>
  <c r="AS4" i="325"/>
  <c r="AT145" i="273"/>
  <c r="AT147" i="273" s="1"/>
  <c r="AT148" i="273" s="1"/>
  <c r="AT4" i="275" s="1"/>
  <c r="AS4" i="324"/>
  <c r="AS4" i="289"/>
  <c r="AS4" i="286"/>
  <c r="AS4" i="275"/>
  <c r="AS4" i="273"/>
  <c r="AS4" i="282"/>
  <c r="AS4" i="315"/>
  <c r="AS4" i="323"/>
  <c r="AS4" i="327"/>
  <c r="AS4" i="288"/>
  <c r="AS4" i="265"/>
  <c r="AS4" i="320"/>
  <c r="AU25" i="327"/>
  <c r="AU28" i="278"/>
  <c r="AU29" i="278" s="1"/>
  <c r="AU40" i="278" s="1"/>
  <c r="AU123" i="325"/>
  <c r="AU111" i="325"/>
  <c r="AS122" i="325"/>
  <c r="AS110" i="325"/>
  <c r="AP57" i="278"/>
  <c r="AP58" i="278" s="1"/>
  <c r="AP61" i="278" s="1"/>
  <c r="AP62" i="278" s="1"/>
  <c r="AP65" i="278" s="1"/>
  <c r="AS199" i="278"/>
  <c r="AS201" i="278" s="1"/>
  <c r="AS266" i="278" s="1"/>
  <c r="AL308" i="278"/>
  <c r="AL30" i="265" s="1"/>
  <c r="AS231" i="278"/>
  <c r="AS233" i="278" s="1"/>
  <c r="AS270" i="278" s="1"/>
  <c r="AS113" i="278"/>
  <c r="AS115" i="278" s="1"/>
  <c r="AS138" i="278" s="1"/>
  <c r="AS172" i="273"/>
  <c r="AS173" i="273" s="1"/>
  <c r="AS176" i="273" s="1"/>
  <c r="AS131" i="278"/>
  <c r="AS133" i="278" s="1"/>
  <c r="AS140" i="278" s="1"/>
  <c r="AS175" i="278"/>
  <c r="AS177" i="278" s="1"/>
  <c r="AS263" i="278" s="1"/>
  <c r="AS151" i="278"/>
  <c r="AS153" i="278" s="1"/>
  <c r="AS260" i="278" s="1"/>
  <c r="AM302" i="278"/>
  <c r="AM303" i="278" s="1"/>
  <c r="AM307" i="278" s="1"/>
  <c r="AM73" i="265"/>
  <c r="AM293" i="278"/>
  <c r="AM294" i="278" s="1"/>
  <c r="AM306" i="278" s="1"/>
  <c r="AM67" i="265"/>
  <c r="AM10" i="265"/>
  <c r="AM11" i="265" s="1"/>
  <c r="AM29" i="265" s="1"/>
  <c r="AS207" i="278"/>
  <c r="AS209" i="278" s="1"/>
  <c r="AS267" i="278" s="1"/>
  <c r="AN282" i="278"/>
  <c r="AN10" i="265" s="1"/>
  <c r="AN299" i="278"/>
  <c r="AN300" i="278" s="1"/>
  <c r="AN290" i="278"/>
  <c r="AN291" i="278" s="1"/>
  <c r="BG289" i="278"/>
  <c r="BG298" i="278"/>
  <c r="AS239" i="278"/>
  <c r="AS241" i="278" s="1"/>
  <c r="AS271" i="278" s="1"/>
  <c r="AO282" i="278"/>
  <c r="AO10" i="265" s="1"/>
  <c r="AO299" i="278"/>
  <c r="AO300" i="278" s="1"/>
  <c r="AS247" i="278"/>
  <c r="AS249" i="278" s="1"/>
  <c r="AS272" i="278" s="1"/>
  <c r="AS183" i="273"/>
  <c r="AS184" i="273" s="1"/>
  <c r="AS122" i="278"/>
  <c r="AS124" i="278" s="1"/>
  <c r="AS139" i="278" s="1"/>
  <c r="AS167" i="278"/>
  <c r="AS169" i="278" s="1"/>
  <c r="AS262" i="278" s="1"/>
  <c r="AS191" i="278"/>
  <c r="AS193" i="278" s="1"/>
  <c r="AS265" i="278" s="1"/>
  <c r="AS223" i="278"/>
  <c r="AS225" i="278" s="1"/>
  <c r="AS269" i="278" s="1"/>
  <c r="AS177" i="273"/>
  <c r="AS178" i="273" s="1"/>
  <c r="AS20" i="278"/>
  <c r="AS159" i="278"/>
  <c r="AS161" i="278" s="1"/>
  <c r="AS261" i="278" s="1"/>
  <c r="AS183" i="278"/>
  <c r="AS185" i="278" s="1"/>
  <c r="AS264" i="278" s="1"/>
  <c r="AS215" i="278"/>
  <c r="AS217" i="278" s="1"/>
  <c r="AS268" i="278" s="1"/>
  <c r="AQ39" i="278"/>
  <c r="AQ41" i="278" s="1"/>
  <c r="AQ106" i="278" s="1"/>
  <c r="AQ107" i="278" s="1"/>
  <c r="AQ137" i="278" s="1"/>
  <c r="AR22" i="278"/>
  <c r="AR39" i="278" s="1"/>
  <c r="AR41" i="278" s="1"/>
  <c r="AN9" i="265"/>
  <c r="AS19" i="278"/>
  <c r="AS314" i="278"/>
  <c r="AP141" i="278"/>
  <c r="AR274" i="278"/>
  <c r="AR280" i="278" s="1"/>
  <c r="BG37" i="273"/>
  <c r="BG254" i="278"/>
  <c r="BG222" i="278"/>
  <c r="BG238" i="278"/>
  <c r="BG246" i="278"/>
  <c r="BG214" i="278"/>
  <c r="BG230" i="278"/>
  <c r="BG190" i="278"/>
  <c r="BG198" i="278"/>
  <c r="BG206" i="278"/>
  <c r="BG182" i="278"/>
  <c r="BG166" i="278"/>
  <c r="BG174" i="278"/>
  <c r="BG150" i="278"/>
  <c r="BG158" i="278"/>
  <c r="BG121" i="278"/>
  <c r="BG130" i="278"/>
  <c r="BG112" i="278"/>
  <c r="AQ72" i="278"/>
  <c r="AQ73" i="278" s="1"/>
  <c r="AQ86" i="278" s="1"/>
  <c r="AQ57" i="278"/>
  <c r="AQ58" i="278" s="1"/>
  <c r="AO66" i="278"/>
  <c r="AO85" i="278" s="1"/>
  <c r="AO88" i="278" s="1"/>
  <c r="AS22" i="324"/>
  <c r="AS23" i="324" s="1"/>
  <c r="AS189" i="273"/>
  <c r="AS190" i="273" s="1"/>
  <c r="AS21" i="278" s="1"/>
  <c r="AQ11" i="325"/>
  <c r="AQ57" i="324"/>
  <c r="AQ28" i="285"/>
  <c r="AQ55" i="324"/>
  <c r="AQ34" i="265" s="1"/>
  <c r="AT122" i="273"/>
  <c r="AT124" i="273" s="1"/>
  <c r="AT21" i="285" s="1"/>
  <c r="AT86" i="273"/>
  <c r="AT88" i="273" s="1"/>
  <c r="AT155" i="273"/>
  <c r="AU155" i="273"/>
  <c r="AU86" i="273"/>
  <c r="AU122" i="273"/>
  <c r="AU42" i="324"/>
  <c r="AU43" i="324" s="1"/>
  <c r="AU15" i="275"/>
  <c r="AU67" i="273"/>
  <c r="AU71" i="273"/>
  <c r="AV72" i="273" s="1"/>
  <c r="AV104" i="273" s="1"/>
  <c r="AT22" i="327"/>
  <c r="AT51" i="324"/>
  <c r="AP3" i="288"/>
  <c r="AP3" i="323"/>
  <c r="AP3" i="289"/>
  <c r="AP3" i="325"/>
  <c r="AP3" i="327"/>
  <c r="AP3" i="315"/>
  <c r="AP3" i="320"/>
  <c r="AP3" i="285"/>
  <c r="AP3" i="275"/>
  <c r="AP3" i="324"/>
  <c r="AP3" i="265"/>
  <c r="AP3" i="273"/>
  <c r="AP3" i="278"/>
  <c r="AP3" i="282"/>
  <c r="AP3" i="286"/>
  <c r="AV2" i="286"/>
  <c r="AV2" i="325"/>
  <c r="AV2" i="285"/>
  <c r="AV62" i="273"/>
  <c r="AV63" i="273" s="1"/>
  <c r="AV45" i="325" s="1"/>
  <c r="AV2" i="288"/>
  <c r="AV138" i="273"/>
  <c r="AV139" i="273" s="1"/>
  <c r="AV2" i="282"/>
  <c r="AV119" i="273"/>
  <c r="AV120" i="273" s="1"/>
  <c r="AV123" i="273" s="1"/>
  <c r="AV82" i="273"/>
  <c r="AV83" i="273" s="1"/>
  <c r="AV2" i="265"/>
  <c r="AV2" i="275"/>
  <c r="AV2" i="324"/>
  <c r="AV2" i="278"/>
  <c r="AV2" i="323"/>
  <c r="AV2" i="320"/>
  <c r="AV2" i="273"/>
  <c r="AV49" i="273"/>
  <c r="AV50" i="273" s="1"/>
  <c r="AV100" i="325" s="1"/>
  <c r="AV101" i="325" s="1"/>
  <c r="AV128" i="325" s="1"/>
  <c r="AV2" i="289"/>
  <c r="AV129" i="273"/>
  <c r="AV130" i="273" s="1"/>
  <c r="AV2" i="315"/>
  <c r="AV2" i="327"/>
  <c r="AV195" i="273"/>
  <c r="AV196" i="273" s="1"/>
  <c r="AU53" i="273"/>
  <c r="AV54" i="273" s="1"/>
  <c r="AU153" i="273"/>
  <c r="AU37" i="324"/>
  <c r="AU38" i="324" s="1"/>
  <c r="AU32" i="324"/>
  <c r="AU33" i="324" s="1"/>
  <c r="AU27" i="324"/>
  <c r="AU28" i="324" s="1"/>
  <c r="AU144" i="273"/>
  <c r="AU182" i="273"/>
  <c r="AS21" i="285"/>
  <c r="AT52" i="324"/>
  <c r="AT23" i="327"/>
  <c r="AT53" i="324"/>
  <c r="AT24" i="327"/>
  <c r="AQ164" i="273"/>
  <c r="AQ165" i="273" s="1"/>
  <c r="AR157" i="273"/>
  <c r="AW194" i="273"/>
  <c r="AX38" i="273"/>
  <c r="AW41" i="273"/>
  <c r="AW43" i="273" s="1"/>
  <c r="AW79" i="288" s="1"/>
  <c r="AR49" i="324"/>
  <c r="AR54" i="324" s="1"/>
  <c r="AR20" i="327"/>
  <c r="AS53" i="324"/>
  <c r="AS24" i="327"/>
  <c r="AU87" i="273"/>
  <c r="AU11" i="286"/>
  <c r="AU91" i="273"/>
  <c r="AV92" i="273" s="1"/>
  <c r="AV156" i="273" s="1"/>
  <c r="AT68" i="273"/>
  <c r="AT50" i="324"/>
  <c r="AT21" i="327"/>
  <c r="AU66" i="273"/>
  <c r="AU154" i="273"/>
  <c r="AT20" i="275"/>
  <c r="AU17" i="275" s="1"/>
  <c r="BG42" i="273"/>
  <c r="BJ5" i="327"/>
  <c r="BJ5" i="325"/>
  <c r="BJ5" i="324"/>
  <c r="BJ5" i="323"/>
  <c r="BH32" i="273"/>
  <c r="BI26" i="273"/>
  <c r="BI27" i="273" s="1"/>
  <c r="BI31" i="273" s="1"/>
  <c r="BI30" i="273"/>
  <c r="BJ5" i="320"/>
  <c r="BJ23" i="273"/>
  <c r="BJ24" i="273" s="1"/>
  <c r="BJ5" i="315"/>
  <c r="BJ5" i="275"/>
  <c r="BJ5" i="286"/>
  <c r="BJ5" i="265"/>
  <c r="BJ5" i="288"/>
  <c r="BJ5" i="282"/>
  <c r="BJ5" i="285"/>
  <c r="BJ5" i="289"/>
  <c r="BJ5" i="278"/>
  <c r="BJ13" i="273"/>
  <c r="BJ14" i="273" s="1"/>
  <c r="BK10" i="273"/>
  <c r="BJ5" i="273"/>
  <c r="BI152" i="273"/>
  <c r="BI143" i="273"/>
  <c r="Z32" i="265"/>
  <c r="J23" i="288" l="1"/>
  <c r="F715" i="321" s="1"/>
  <c r="E31" i="322"/>
  <c r="J36" i="288"/>
  <c r="F725" i="321" s="1"/>
  <c r="AT109" i="273"/>
  <c r="AS110" i="273" s="1"/>
  <c r="AS61" i="288" s="1"/>
  <c r="AS63" i="288" s="1"/>
  <c r="AS65" i="288" s="1"/>
  <c r="AT51" i="288"/>
  <c r="AT52" i="288" s="1"/>
  <c r="AT56" i="288" s="1"/>
  <c r="AU46" i="325"/>
  <c r="AU55" i="288"/>
  <c r="AS43" i="288"/>
  <c r="AS39" i="288"/>
  <c r="AT84" i="325"/>
  <c r="AT42" i="288"/>
  <c r="AT35" i="288"/>
  <c r="AT37" i="288" s="1"/>
  <c r="AW101" i="273"/>
  <c r="AW102" i="273" s="1"/>
  <c r="AW105" i="273" s="1"/>
  <c r="AW26" i="288"/>
  <c r="BJ36" i="273"/>
  <c r="BJ13" i="288"/>
  <c r="BJ138" i="325"/>
  <c r="AV42" i="325"/>
  <c r="AV43" i="325" s="1"/>
  <c r="AV85" i="325"/>
  <c r="AV56" i="278"/>
  <c r="AV224" i="278"/>
  <c r="AU106" i="273"/>
  <c r="AT51" i="325"/>
  <c r="AP54" i="325"/>
  <c r="AQ47" i="325"/>
  <c r="AV200" i="278"/>
  <c r="AV123" i="278"/>
  <c r="AV240" i="278"/>
  <c r="AV79" i="278"/>
  <c r="AV176" i="278"/>
  <c r="AV248" i="278"/>
  <c r="AV97" i="278"/>
  <c r="AV168" i="278"/>
  <c r="AV232" i="278"/>
  <c r="AV49" i="278"/>
  <c r="AV132" i="278"/>
  <c r="AV114" i="278"/>
  <c r="AV160" i="278"/>
  <c r="AV192" i="278"/>
  <c r="AV216" i="278"/>
  <c r="AV105" i="278"/>
  <c r="AV71" i="278"/>
  <c r="AV152" i="278"/>
  <c r="AV208" i="278"/>
  <c r="AV184" i="278"/>
  <c r="AW13" i="289"/>
  <c r="AW14" i="289" s="1"/>
  <c r="AW256" i="278" s="1"/>
  <c r="AT4" i="289"/>
  <c r="AU145" i="273"/>
  <c r="AU147" i="273" s="1"/>
  <c r="AU148" i="273" s="1"/>
  <c r="AU4" i="286" s="1"/>
  <c r="AT4" i="265"/>
  <c r="AT4" i="288"/>
  <c r="AT4" i="273"/>
  <c r="AT4" i="278"/>
  <c r="AT4" i="285"/>
  <c r="AT4" i="320"/>
  <c r="AT4" i="323"/>
  <c r="AT4" i="282"/>
  <c r="AT4" i="327"/>
  <c r="AT4" i="315"/>
  <c r="AT4" i="325"/>
  <c r="AT4" i="286"/>
  <c r="AT4" i="324"/>
  <c r="AU34" i="278"/>
  <c r="Z313" i="278"/>
  <c r="Z315" i="278" s="1"/>
  <c r="Z12" i="325" s="1"/>
  <c r="AP64" i="278"/>
  <c r="AP66" i="278" s="1"/>
  <c r="AP85" i="278" s="1"/>
  <c r="AP88" i="278" s="1"/>
  <c r="AT122" i="325"/>
  <c r="AT110" i="325"/>
  <c r="AV25" i="327"/>
  <c r="AV28" i="278"/>
  <c r="AV29" i="278" s="1"/>
  <c r="AV34" i="278" s="1"/>
  <c r="AV111" i="325"/>
  <c r="AV123" i="325"/>
  <c r="AM308" i="278"/>
  <c r="AM30" i="265" s="1"/>
  <c r="AN293" i="278"/>
  <c r="AN294" i="278" s="1"/>
  <c r="AN306" i="278" s="1"/>
  <c r="AN67" i="265"/>
  <c r="AN302" i="278"/>
  <c r="AN303" i="278" s="1"/>
  <c r="AN307" i="278" s="1"/>
  <c r="AN73" i="265"/>
  <c r="AO302" i="278"/>
  <c r="AO73" i="265"/>
  <c r="AS274" i="278"/>
  <c r="AS280" i="278" s="1"/>
  <c r="BH289" i="278"/>
  <c r="BH298" i="278"/>
  <c r="AO290" i="278"/>
  <c r="AO291" i="278" s="1"/>
  <c r="AR33" i="278"/>
  <c r="AR35" i="278" s="1"/>
  <c r="AR57" i="278" s="1"/>
  <c r="AR58" i="278" s="1"/>
  <c r="AQ80" i="278"/>
  <c r="AQ81" i="278" s="1"/>
  <c r="AQ87" i="278" s="1"/>
  <c r="AN11" i="265"/>
  <c r="AN29" i="265" s="1"/>
  <c r="AQ50" i="278"/>
  <c r="AQ51" i="278" s="1"/>
  <c r="AQ84" i="278" s="1"/>
  <c r="AQ98" i="278"/>
  <c r="AQ99" i="278" s="1"/>
  <c r="AQ136" i="278" s="1"/>
  <c r="AQ141" i="278" s="1"/>
  <c r="AO9" i="265"/>
  <c r="AO11" i="265" s="1"/>
  <c r="AO29" i="265" s="1"/>
  <c r="AS22" i="278"/>
  <c r="AS33" i="278" s="1"/>
  <c r="AS35" i="278" s="1"/>
  <c r="AT19" i="278"/>
  <c r="AT314" i="278"/>
  <c r="AP279" i="278"/>
  <c r="AP281" i="278" s="1"/>
  <c r="BH42" i="273"/>
  <c r="BH254" i="278"/>
  <c r="BH246" i="278"/>
  <c r="BH230" i="278"/>
  <c r="BH238" i="278"/>
  <c r="BH182" i="278"/>
  <c r="BH222" i="278"/>
  <c r="BH190" i="278"/>
  <c r="BH198" i="278"/>
  <c r="BH214" i="278"/>
  <c r="BH206" i="278"/>
  <c r="BH158" i="278"/>
  <c r="BH174" i="278"/>
  <c r="BH150" i="278"/>
  <c r="BH112" i="278"/>
  <c r="BH121" i="278"/>
  <c r="BH166" i="278"/>
  <c r="BH130" i="278"/>
  <c r="AT255" i="278"/>
  <c r="AT257" i="278" s="1"/>
  <c r="AT273" i="278" s="1"/>
  <c r="AT215" i="278"/>
  <c r="AT217" i="278" s="1"/>
  <c r="AT268" i="278" s="1"/>
  <c r="AT247" i="278"/>
  <c r="AT249" i="278" s="1"/>
  <c r="AT272" i="278" s="1"/>
  <c r="AT231" i="278"/>
  <c r="AT233" i="278" s="1"/>
  <c r="AT270" i="278" s="1"/>
  <c r="AT239" i="278"/>
  <c r="AT241" i="278" s="1"/>
  <c r="AT271" i="278" s="1"/>
  <c r="AT183" i="278"/>
  <c r="AT185" i="278" s="1"/>
  <c r="AT264" i="278" s="1"/>
  <c r="AT191" i="278"/>
  <c r="AT193" i="278" s="1"/>
  <c r="AT265" i="278" s="1"/>
  <c r="AT223" i="278"/>
  <c r="AT225" i="278" s="1"/>
  <c r="AT269" i="278" s="1"/>
  <c r="AT199" i="278"/>
  <c r="AT201" i="278" s="1"/>
  <c r="AT266" i="278" s="1"/>
  <c r="AT207" i="278"/>
  <c r="AT209" i="278" s="1"/>
  <c r="AT267" i="278" s="1"/>
  <c r="AT159" i="278"/>
  <c r="AT161" i="278" s="1"/>
  <c r="AT261" i="278" s="1"/>
  <c r="AT167" i="278"/>
  <c r="AT169" i="278" s="1"/>
  <c r="AT262" i="278" s="1"/>
  <c r="AT175" i="278"/>
  <c r="AT177" i="278" s="1"/>
  <c r="AT263" i="278" s="1"/>
  <c r="AT151" i="278"/>
  <c r="AT153" i="278" s="1"/>
  <c r="AT260" i="278" s="1"/>
  <c r="AT113" i="278"/>
  <c r="AT115" i="278" s="1"/>
  <c r="AT138" i="278" s="1"/>
  <c r="AT122" i="278"/>
  <c r="AT124" i="278" s="1"/>
  <c r="AT139" i="278" s="1"/>
  <c r="AT131" i="278"/>
  <c r="AT133" i="278" s="1"/>
  <c r="AT140" i="278" s="1"/>
  <c r="AT20" i="278"/>
  <c r="AR106" i="278"/>
  <c r="AR107" i="278" s="1"/>
  <c r="AR137" i="278" s="1"/>
  <c r="AR98" i="278"/>
  <c r="AR99" i="278" s="1"/>
  <c r="AR136" i="278" s="1"/>
  <c r="AR80" i="278"/>
  <c r="AR81" i="278" s="1"/>
  <c r="AR87" i="278" s="1"/>
  <c r="AR50" i="278"/>
  <c r="AR51" i="278" s="1"/>
  <c r="AR84" i="278" s="1"/>
  <c r="AQ61" i="278"/>
  <c r="AQ62" i="278" s="1"/>
  <c r="AQ65" i="278" s="1"/>
  <c r="AQ64" i="278"/>
  <c r="AX41" i="273"/>
  <c r="AX43" i="273" s="1"/>
  <c r="AX79" i="288" s="1"/>
  <c r="AX194" i="273"/>
  <c r="AY38" i="273"/>
  <c r="AU51" i="324"/>
  <c r="AU22" i="327"/>
  <c r="AU24" i="327"/>
  <c r="AU53" i="324"/>
  <c r="AU52" i="324"/>
  <c r="AU23" i="327"/>
  <c r="AV144" i="273"/>
  <c r="AV182" i="273"/>
  <c r="AV155" i="273"/>
  <c r="AV122" i="273"/>
  <c r="AV86" i="273"/>
  <c r="AR57" i="324"/>
  <c r="AR11" i="325"/>
  <c r="AR55" i="324"/>
  <c r="AR34" i="265" s="1"/>
  <c r="AR28" i="285"/>
  <c r="AS157" i="273"/>
  <c r="AR164" i="273"/>
  <c r="AR165" i="273" s="1"/>
  <c r="AV53" i="273"/>
  <c r="AW54" i="273" s="1"/>
  <c r="AV153" i="273"/>
  <c r="AV27" i="324"/>
  <c r="AV28" i="324" s="1"/>
  <c r="AV32" i="324"/>
  <c r="AV33" i="324" s="1"/>
  <c r="AV37" i="324"/>
  <c r="AV38" i="324" s="1"/>
  <c r="AV11" i="286"/>
  <c r="AV87" i="273"/>
  <c r="AV91" i="273"/>
  <c r="AW92" i="273" s="1"/>
  <c r="AW156" i="273" s="1"/>
  <c r="AU68" i="273"/>
  <c r="AT189" i="273"/>
  <c r="AT190" i="273" s="1"/>
  <c r="AT21" i="278" s="1"/>
  <c r="AT22" i="324"/>
  <c r="AT23" i="324" s="1"/>
  <c r="AW2" i="278"/>
  <c r="AW129" i="273"/>
  <c r="AW130" i="273" s="1"/>
  <c r="AW2" i="315"/>
  <c r="AW2" i="286"/>
  <c r="AW2" i="325"/>
  <c r="AW2" i="265"/>
  <c r="AW62" i="273"/>
  <c r="AW63" i="273" s="1"/>
  <c r="AW45" i="325" s="1"/>
  <c r="AW82" i="273"/>
  <c r="AW83" i="273" s="1"/>
  <c r="AW119" i="273"/>
  <c r="AW120" i="273" s="1"/>
  <c r="AW123" i="273" s="1"/>
  <c r="AW2" i="282"/>
  <c r="AW2" i="273"/>
  <c r="AW195" i="273"/>
  <c r="AW196" i="273" s="1"/>
  <c r="AW2" i="320"/>
  <c r="AW2" i="327"/>
  <c r="AW49" i="273"/>
  <c r="AW50" i="273" s="1"/>
  <c r="AW100" i="325" s="1"/>
  <c r="AW101" i="325" s="1"/>
  <c r="AW128" i="325" s="1"/>
  <c r="AW2" i="323"/>
  <c r="AW2" i="324"/>
  <c r="AW138" i="273"/>
  <c r="AW139" i="273" s="1"/>
  <c r="AW2" i="288"/>
  <c r="AW2" i="289"/>
  <c r="AW2" i="275"/>
  <c r="AW2" i="285"/>
  <c r="AQ3" i="278"/>
  <c r="AQ3" i="286"/>
  <c r="AQ3" i="324"/>
  <c r="AQ3" i="315"/>
  <c r="AQ3" i="282"/>
  <c r="AQ3" i="275"/>
  <c r="AQ3" i="289"/>
  <c r="AQ3" i="323"/>
  <c r="AQ3" i="273"/>
  <c r="AQ3" i="320"/>
  <c r="AQ3" i="288"/>
  <c r="AQ3" i="265"/>
  <c r="AQ3" i="327"/>
  <c r="AQ3" i="325"/>
  <c r="AQ3" i="285"/>
  <c r="AU50" i="324"/>
  <c r="AU21" i="327"/>
  <c r="AV66" i="273"/>
  <c r="AV154" i="273"/>
  <c r="AV42" i="324"/>
  <c r="AV43" i="324" s="1"/>
  <c r="AV71" i="273"/>
  <c r="AW72" i="273" s="1"/>
  <c r="AW104" i="273" s="1"/>
  <c r="AV15" i="275"/>
  <c r="AV67" i="273"/>
  <c r="AU20" i="275"/>
  <c r="AV17" i="275" s="1"/>
  <c r="AU124" i="273"/>
  <c r="AU88" i="273"/>
  <c r="AT172" i="273"/>
  <c r="AT173" i="273" s="1"/>
  <c r="AT176" i="273" s="1"/>
  <c r="AT183" i="273"/>
  <c r="AT184" i="273" s="1"/>
  <c r="AT177" i="273"/>
  <c r="AT178" i="273" s="1"/>
  <c r="AS49" i="324"/>
  <c r="AS54" i="324" s="1"/>
  <c r="AS20" i="327"/>
  <c r="BK5" i="325"/>
  <c r="BK5" i="327"/>
  <c r="BH37" i="273"/>
  <c r="BK5" i="324"/>
  <c r="BK5" i="323"/>
  <c r="BJ26" i="273"/>
  <c r="BJ27" i="273" s="1"/>
  <c r="BJ31" i="273" s="1"/>
  <c r="BJ30" i="273"/>
  <c r="BI32" i="273"/>
  <c r="BK5" i="320"/>
  <c r="BK23" i="273"/>
  <c r="BK24" i="273" s="1"/>
  <c r="BK5" i="315"/>
  <c r="BJ152" i="273"/>
  <c r="BJ143" i="273"/>
  <c r="BK5" i="265"/>
  <c r="BK5" i="288"/>
  <c r="BK5" i="282"/>
  <c r="BK5" i="275"/>
  <c r="BK5" i="286"/>
  <c r="BK5" i="285"/>
  <c r="BK5" i="289"/>
  <c r="BK5" i="278"/>
  <c r="BK13" i="273"/>
  <c r="BK14" i="273" s="1"/>
  <c r="BL10" i="273"/>
  <c r="BK5" i="273"/>
  <c r="AU109" i="273" l="1"/>
  <c r="AT110" i="273" s="1"/>
  <c r="AT61" i="288" s="1"/>
  <c r="AT63" i="288" s="1"/>
  <c r="AT65" i="288" s="1"/>
  <c r="AU51" i="288"/>
  <c r="AU52" i="288" s="1"/>
  <c r="AU56" i="288" s="1"/>
  <c r="AV46" i="325"/>
  <c r="AV55" i="288"/>
  <c r="AU84" i="325"/>
  <c r="AU35" i="288"/>
  <c r="AU37" i="288" s="1"/>
  <c r="AU42" i="288"/>
  <c r="AT43" i="288"/>
  <c r="AT39" i="288"/>
  <c r="BK36" i="273"/>
  <c r="BK13" i="288"/>
  <c r="BK138" i="325"/>
  <c r="AX101" i="273"/>
  <c r="AX102" i="273" s="1"/>
  <c r="AX105" i="273" s="1"/>
  <c r="AX26" i="288"/>
  <c r="AW42" i="325"/>
  <c r="AW43" i="325" s="1"/>
  <c r="AW85" i="325"/>
  <c r="AW168" i="278"/>
  <c r="AQ54" i="325"/>
  <c r="AR47" i="325"/>
  <c r="AV106" i="273"/>
  <c r="AU51" i="325"/>
  <c r="AW216" i="278"/>
  <c r="AW71" i="278"/>
  <c r="AW248" i="278"/>
  <c r="AW123" i="278"/>
  <c r="AW232" i="278"/>
  <c r="AW105" i="278"/>
  <c r="AW152" i="278"/>
  <c r="AW224" i="278"/>
  <c r="AW49" i="278"/>
  <c r="AW132" i="278"/>
  <c r="AW114" i="278"/>
  <c r="AW200" i="278"/>
  <c r="AW176" i="278"/>
  <c r="AW240" i="278"/>
  <c r="AW79" i="278"/>
  <c r="AW184" i="278"/>
  <c r="AW56" i="278"/>
  <c r="AW160" i="278"/>
  <c r="AW97" i="278"/>
  <c r="AW192" i="278"/>
  <c r="AW208" i="278"/>
  <c r="AX13" i="289"/>
  <c r="AX14" i="289" s="1"/>
  <c r="AX256" i="278" s="1"/>
  <c r="AU4" i="315"/>
  <c r="AU4" i="278"/>
  <c r="AU4" i="275"/>
  <c r="AU4" i="282"/>
  <c r="AU4" i="285"/>
  <c r="AU4" i="265"/>
  <c r="AU4" i="289"/>
  <c r="AU4" i="327"/>
  <c r="AU4" i="288"/>
  <c r="AU4" i="324"/>
  <c r="AU4" i="320"/>
  <c r="AU4" i="323"/>
  <c r="AU4" i="325"/>
  <c r="AU4" i="273"/>
  <c r="AV145" i="273"/>
  <c r="AV147" i="273" s="1"/>
  <c r="AV148" i="273" s="1"/>
  <c r="Z11" i="327"/>
  <c r="AV40" i="278"/>
  <c r="AW25" i="327"/>
  <c r="AW28" i="278"/>
  <c r="AW29" i="278" s="1"/>
  <c r="AW40" i="278" s="1"/>
  <c r="AW111" i="325"/>
  <c r="AW123" i="325"/>
  <c r="AU122" i="325"/>
  <c r="AU110" i="325"/>
  <c r="AR72" i="278"/>
  <c r="AR73" i="278" s="1"/>
  <c r="AR86" i="278" s="1"/>
  <c r="AO303" i="278"/>
  <c r="AO307" i="278" s="1"/>
  <c r="AN308" i="278"/>
  <c r="AN30" i="265" s="1"/>
  <c r="AO293" i="278"/>
  <c r="AO294" i="278" s="1"/>
  <c r="AO306" i="278" s="1"/>
  <c r="AO67" i="265"/>
  <c r="AP282" i="278"/>
  <c r="AP10" i="265" s="1"/>
  <c r="AP299" i="278"/>
  <c r="AP300" i="278" s="1"/>
  <c r="BI298" i="278"/>
  <c r="BI289" i="278"/>
  <c r="AP290" i="278"/>
  <c r="AP291" i="278" s="1"/>
  <c r="AS39" i="278"/>
  <c r="AS41" i="278" s="1"/>
  <c r="AS50" i="278" s="1"/>
  <c r="AS51" i="278" s="1"/>
  <c r="AS84" i="278" s="1"/>
  <c r="AP9" i="265"/>
  <c r="AU19" i="278"/>
  <c r="AU314" i="278"/>
  <c r="AQ279" i="278"/>
  <c r="AQ281" i="278" s="1"/>
  <c r="AQ66" i="278"/>
  <c r="AQ85" i="278" s="1"/>
  <c r="AQ88" i="278" s="1"/>
  <c r="AR141" i="278"/>
  <c r="AU255" i="278"/>
  <c r="AU257" i="278" s="1"/>
  <c r="AU273" i="278" s="1"/>
  <c r="AU239" i="278"/>
  <c r="AU241" i="278" s="1"/>
  <c r="AU271" i="278" s="1"/>
  <c r="AU223" i="278"/>
  <c r="AU225" i="278" s="1"/>
  <c r="AU269" i="278" s="1"/>
  <c r="AU247" i="278"/>
  <c r="AU249" i="278" s="1"/>
  <c r="AU272" i="278" s="1"/>
  <c r="AU231" i="278"/>
  <c r="AU233" i="278" s="1"/>
  <c r="AU270" i="278" s="1"/>
  <c r="AU207" i="278"/>
  <c r="AU209" i="278" s="1"/>
  <c r="AU267" i="278" s="1"/>
  <c r="AU175" i="278"/>
  <c r="AU177" i="278" s="1"/>
  <c r="AU263" i="278" s="1"/>
  <c r="AU183" i="278"/>
  <c r="AU185" i="278" s="1"/>
  <c r="AU264" i="278" s="1"/>
  <c r="AU215" i="278"/>
  <c r="AU217" i="278" s="1"/>
  <c r="AU268" i="278" s="1"/>
  <c r="AU191" i="278"/>
  <c r="AU193" i="278" s="1"/>
  <c r="AU265" i="278" s="1"/>
  <c r="AU199" i="278"/>
  <c r="AU201" i="278" s="1"/>
  <c r="AU266" i="278" s="1"/>
  <c r="AU151" i="278"/>
  <c r="AU153" i="278" s="1"/>
  <c r="AU260" i="278" s="1"/>
  <c r="AU167" i="278"/>
  <c r="AU169" i="278" s="1"/>
  <c r="AU262" i="278" s="1"/>
  <c r="AU113" i="278"/>
  <c r="AU115" i="278" s="1"/>
  <c r="AU138" i="278" s="1"/>
  <c r="AU122" i="278"/>
  <c r="AU124" i="278" s="1"/>
  <c r="AU139" i="278" s="1"/>
  <c r="AU159" i="278"/>
  <c r="AU161" i="278" s="1"/>
  <c r="AU261" i="278" s="1"/>
  <c r="AU131" i="278"/>
  <c r="AU133" i="278" s="1"/>
  <c r="AU140" i="278" s="1"/>
  <c r="AU20" i="278"/>
  <c r="AT274" i="278"/>
  <c r="AT280" i="278" s="1"/>
  <c r="AR61" i="278"/>
  <c r="AR62" i="278" s="1"/>
  <c r="AR65" i="278" s="1"/>
  <c r="AR64" i="278"/>
  <c r="BI238" i="278"/>
  <c r="BI246" i="278"/>
  <c r="BI254" i="278"/>
  <c r="BI222" i="278"/>
  <c r="BI230" i="278"/>
  <c r="BI214" i="278"/>
  <c r="BI206" i="278"/>
  <c r="BI182" i="278"/>
  <c r="BI190" i="278"/>
  <c r="BI198" i="278"/>
  <c r="BI150" i="278"/>
  <c r="BI166" i="278"/>
  <c r="BI174" i="278"/>
  <c r="BI112" i="278"/>
  <c r="BI158" i="278"/>
  <c r="BI121" i="278"/>
  <c r="BI130" i="278"/>
  <c r="AT22" i="278"/>
  <c r="AS72" i="278"/>
  <c r="AS73" i="278" s="1"/>
  <c r="AS86" i="278" s="1"/>
  <c r="AS57" i="278"/>
  <c r="AS58" i="278" s="1"/>
  <c r="AV20" i="275"/>
  <c r="AW17" i="275" s="1"/>
  <c r="AV53" i="324"/>
  <c r="AV24" i="327"/>
  <c r="AW27" i="324"/>
  <c r="AW28" i="324" s="1"/>
  <c r="AW37" i="324"/>
  <c r="AW38" i="324" s="1"/>
  <c r="AW53" i="273"/>
  <c r="AX54" i="273" s="1"/>
  <c r="AW153" i="273"/>
  <c r="AW32" i="324"/>
  <c r="AW33" i="324" s="1"/>
  <c r="AW87" i="273"/>
  <c r="AW11" i="286"/>
  <c r="AW91" i="273"/>
  <c r="AX92" i="273" s="1"/>
  <c r="AX156" i="273" s="1"/>
  <c r="AT20" i="327"/>
  <c r="AT49" i="324"/>
  <c r="AT54" i="324" s="1"/>
  <c r="AV21" i="327"/>
  <c r="AV50" i="324"/>
  <c r="AS164" i="273"/>
  <c r="AS165" i="273" s="1"/>
  <c r="AT157" i="273"/>
  <c r="AW182" i="273"/>
  <c r="AW144" i="273"/>
  <c r="AW67" i="273"/>
  <c r="AW71" i="273"/>
  <c r="AX72" i="273" s="1"/>
  <c r="AX104" i="273" s="1"/>
  <c r="AW42" i="324"/>
  <c r="AW43" i="324" s="1"/>
  <c r="AW15" i="275"/>
  <c r="AZ38" i="273"/>
  <c r="AY194" i="273"/>
  <c r="AY41" i="273"/>
  <c r="AY43" i="273" s="1"/>
  <c r="AY79" i="288" s="1"/>
  <c r="AS55" i="324"/>
  <c r="AS34" i="265" s="1"/>
  <c r="AS28" i="285"/>
  <c r="AS57" i="324"/>
  <c r="AS11" i="325"/>
  <c r="AU172" i="273"/>
  <c r="AU173" i="273" s="1"/>
  <c r="AU176" i="273" s="1"/>
  <c r="AV88" i="273"/>
  <c r="AU177" i="273"/>
  <c r="AU178" i="273" s="1"/>
  <c r="AU183" i="273"/>
  <c r="AU184" i="273" s="1"/>
  <c r="AU22" i="324"/>
  <c r="AU23" i="324" s="1"/>
  <c r="AV68" i="273"/>
  <c r="AU189" i="273"/>
  <c r="AU190" i="273" s="1"/>
  <c r="AU21" i="278" s="1"/>
  <c r="AV23" i="327"/>
  <c r="AV52" i="324"/>
  <c r="AW154" i="273"/>
  <c r="AW66" i="273"/>
  <c r="AU21" i="285"/>
  <c r="AV124" i="273"/>
  <c r="AW155" i="273"/>
  <c r="AW86" i="273"/>
  <c r="AW122" i="273"/>
  <c r="AV51" i="324"/>
  <c r="AV22" i="327"/>
  <c r="AR3" i="278"/>
  <c r="AR3" i="282"/>
  <c r="AR3" i="273"/>
  <c r="AR3" i="323"/>
  <c r="AR3" i="325"/>
  <c r="AR3" i="320"/>
  <c r="AR3" i="265"/>
  <c r="AR3" i="327"/>
  <c r="AR3" i="285"/>
  <c r="AR3" i="289"/>
  <c r="AR3" i="275"/>
  <c r="AR3" i="286"/>
  <c r="AR3" i="324"/>
  <c r="AR3" i="288"/>
  <c r="AR3" i="315"/>
  <c r="AX2" i="286"/>
  <c r="AX2" i="275"/>
  <c r="AX2" i="315"/>
  <c r="AX2" i="327"/>
  <c r="AX62" i="273"/>
  <c r="AX63" i="273" s="1"/>
  <c r="AX45" i="325" s="1"/>
  <c r="AX2" i="324"/>
  <c r="AX2" i="282"/>
  <c r="AX2" i="323"/>
  <c r="AX119" i="273"/>
  <c r="AX120" i="273" s="1"/>
  <c r="AX123" i="273" s="1"/>
  <c r="AX2" i="288"/>
  <c r="AX2" i="320"/>
  <c r="AX2" i="273"/>
  <c r="AX138" i="273"/>
  <c r="AX139" i="273" s="1"/>
  <c r="AX129" i="273"/>
  <c r="AX130" i="273" s="1"/>
  <c r="AX82" i="273"/>
  <c r="AX83" i="273" s="1"/>
  <c r="AX2" i="289"/>
  <c r="AX2" i="265"/>
  <c r="AX2" i="285"/>
  <c r="AX49" i="273"/>
  <c r="AX50" i="273" s="1"/>
  <c r="AX100" i="325" s="1"/>
  <c r="AX101" i="325" s="1"/>
  <c r="AX128" i="325" s="1"/>
  <c r="AX2" i="325"/>
  <c r="AX195" i="273"/>
  <c r="AX196" i="273" s="1"/>
  <c r="AX2" i="278"/>
  <c r="BL5" i="325"/>
  <c r="BL5" i="327"/>
  <c r="BJ32" i="273"/>
  <c r="BL5" i="324"/>
  <c r="BL5" i="323"/>
  <c r="BI42" i="273"/>
  <c r="BI37" i="273"/>
  <c r="BK26" i="273"/>
  <c r="BK27" i="273" s="1"/>
  <c r="BK31" i="273" s="1"/>
  <c r="BK30" i="273"/>
  <c r="BL5" i="320"/>
  <c r="BL23" i="273"/>
  <c r="BL24" i="273" s="1"/>
  <c r="BL5" i="315"/>
  <c r="BK152" i="273"/>
  <c r="BK143" i="273"/>
  <c r="BL5" i="288"/>
  <c r="BL5" i="282"/>
  <c r="BL5" i="275"/>
  <c r="BL5" i="286"/>
  <c r="BL5" i="265"/>
  <c r="BL5" i="285"/>
  <c r="BL5" i="289"/>
  <c r="BL5" i="278"/>
  <c r="BL13" i="273"/>
  <c r="BL14" i="273" s="1"/>
  <c r="BM10" i="273"/>
  <c r="BL5" i="273"/>
  <c r="AW46" i="325" l="1"/>
  <c r="AW55" i="288"/>
  <c r="AV109" i="273"/>
  <c r="AU110" i="273" s="1"/>
  <c r="AU61" i="288" s="1"/>
  <c r="AU63" i="288" s="1"/>
  <c r="AU65" i="288" s="1"/>
  <c r="AV51" i="288"/>
  <c r="AV52" i="288" s="1"/>
  <c r="AV56" i="288" s="1"/>
  <c r="AU43" i="288"/>
  <c r="AU39" i="288"/>
  <c r="AV84" i="325"/>
  <c r="AV42" i="288"/>
  <c r="AV35" i="288"/>
  <c r="AV37" i="288" s="1"/>
  <c r="BL36" i="273"/>
  <c r="BL138" i="325"/>
  <c r="BL13" i="288"/>
  <c r="AY101" i="273"/>
  <c r="AY102" i="273" s="1"/>
  <c r="AY105" i="273" s="1"/>
  <c r="AY26" i="288"/>
  <c r="AX42" i="325"/>
  <c r="AX43" i="325" s="1"/>
  <c r="AX85" i="325"/>
  <c r="AX71" i="278"/>
  <c r="AW106" i="273"/>
  <c r="AV51" i="325"/>
  <c r="AR54" i="325"/>
  <c r="AS47" i="325"/>
  <c r="AX97" i="278"/>
  <c r="AX216" i="278"/>
  <c r="AX160" i="278"/>
  <c r="AX208" i="278"/>
  <c r="AY13" i="289"/>
  <c r="AY14" i="289" s="1"/>
  <c r="AY248" i="278" s="1"/>
  <c r="AX56" i="278"/>
  <c r="AX123" i="278"/>
  <c r="AX105" i="278"/>
  <c r="AX192" i="278"/>
  <c r="AX200" i="278"/>
  <c r="AX240" i="278"/>
  <c r="AX79" i="278"/>
  <c r="AX152" i="278"/>
  <c r="AX132" i="278"/>
  <c r="AX184" i="278"/>
  <c r="AX224" i="278"/>
  <c r="AX232" i="278"/>
  <c r="AX49" i="278"/>
  <c r="AX114" i="278"/>
  <c r="AX168" i="278"/>
  <c r="AX176" i="278"/>
  <c r="AX248" i="278"/>
  <c r="AV4" i="282"/>
  <c r="AV4" i="289"/>
  <c r="AV4" i="275"/>
  <c r="AV4" i="320"/>
  <c r="AV4" i="327"/>
  <c r="AV4" i="324"/>
  <c r="AV4" i="325"/>
  <c r="AV4" i="285"/>
  <c r="AV4" i="278"/>
  <c r="AV4" i="288"/>
  <c r="AV4" i="265"/>
  <c r="AV4" i="273"/>
  <c r="AV4" i="315"/>
  <c r="AV4" i="286"/>
  <c r="AV4" i="323"/>
  <c r="AW145" i="273"/>
  <c r="AW147" i="273" s="1"/>
  <c r="AW148" i="273" s="1"/>
  <c r="AW34" i="278"/>
  <c r="AX28" i="278"/>
  <c r="AX29" i="278" s="1"/>
  <c r="AX34" i="278" s="1"/>
  <c r="AX123" i="325"/>
  <c r="AX111" i="325"/>
  <c r="AX25" i="327"/>
  <c r="AV122" i="325"/>
  <c r="AV110" i="325"/>
  <c r="AO308" i="278"/>
  <c r="AO30" i="265" s="1"/>
  <c r="AS106" i="278"/>
  <c r="AS107" i="278" s="1"/>
  <c r="AS137" i="278" s="1"/>
  <c r="AP302" i="278"/>
  <c r="AP303" i="278" s="1"/>
  <c r="AP307" i="278" s="1"/>
  <c r="AP73" i="265"/>
  <c r="AP293" i="278"/>
  <c r="AP294" i="278" s="1"/>
  <c r="AP306" i="278" s="1"/>
  <c r="AP67" i="265"/>
  <c r="AQ290" i="278"/>
  <c r="AQ291" i="278" s="1"/>
  <c r="BJ298" i="278"/>
  <c r="BJ289" i="278"/>
  <c r="AQ282" i="278"/>
  <c r="AQ299" i="278"/>
  <c r="AQ300" i="278" s="1"/>
  <c r="AU22" i="278"/>
  <c r="AU39" i="278" s="1"/>
  <c r="AU41" i="278" s="1"/>
  <c r="AS80" i="278"/>
  <c r="AS81" i="278" s="1"/>
  <c r="AS87" i="278" s="1"/>
  <c r="AS98" i="278"/>
  <c r="AS99" i="278" s="1"/>
  <c r="AS136" i="278" s="1"/>
  <c r="AP11" i="265"/>
  <c r="AP29" i="265" s="1"/>
  <c r="AQ9" i="265"/>
  <c r="AV19" i="278"/>
  <c r="AV314" i="278"/>
  <c r="AR279" i="278"/>
  <c r="AR281" i="278" s="1"/>
  <c r="AU274" i="278"/>
  <c r="AU280" i="278" s="1"/>
  <c r="AT33" i="278"/>
  <c r="AT35" i="278" s="1"/>
  <c r="AT39" i="278"/>
  <c r="AT41" i="278" s="1"/>
  <c r="BJ37" i="273"/>
  <c r="BJ254" i="278"/>
  <c r="BJ230" i="278"/>
  <c r="BJ238" i="278"/>
  <c r="BJ246" i="278"/>
  <c r="BJ214" i="278"/>
  <c r="BJ222" i="278"/>
  <c r="BJ198" i="278"/>
  <c r="BJ206" i="278"/>
  <c r="BJ182" i="278"/>
  <c r="BJ190" i="278"/>
  <c r="BJ174" i="278"/>
  <c r="BJ158" i="278"/>
  <c r="BJ166" i="278"/>
  <c r="BJ130" i="278"/>
  <c r="BJ150" i="278"/>
  <c r="BJ112" i="278"/>
  <c r="BJ121" i="278"/>
  <c r="AV255" i="278"/>
  <c r="AV257" i="278" s="1"/>
  <c r="AV273" i="278" s="1"/>
  <c r="AV247" i="278"/>
  <c r="AV249" i="278" s="1"/>
  <c r="AV272" i="278" s="1"/>
  <c r="AV231" i="278"/>
  <c r="AV233" i="278" s="1"/>
  <c r="AV270" i="278" s="1"/>
  <c r="AV239" i="278"/>
  <c r="AV241" i="278" s="1"/>
  <c r="AV271" i="278" s="1"/>
  <c r="AV215" i="278"/>
  <c r="AV217" i="278" s="1"/>
  <c r="AV268" i="278" s="1"/>
  <c r="AV223" i="278"/>
  <c r="AV225" i="278" s="1"/>
  <c r="AV269" i="278" s="1"/>
  <c r="AV199" i="278"/>
  <c r="AV201" i="278" s="1"/>
  <c r="AV266" i="278" s="1"/>
  <c r="AV207" i="278"/>
  <c r="AV209" i="278" s="1"/>
  <c r="AV267" i="278" s="1"/>
  <c r="AV183" i="278"/>
  <c r="AV185" i="278" s="1"/>
  <c r="AV264" i="278" s="1"/>
  <c r="AV191" i="278"/>
  <c r="AV193" i="278" s="1"/>
  <c r="AV265" i="278" s="1"/>
  <c r="AV175" i="278"/>
  <c r="AV177" i="278" s="1"/>
  <c r="AV263" i="278" s="1"/>
  <c r="AV159" i="278"/>
  <c r="AV161" i="278" s="1"/>
  <c r="AV261" i="278" s="1"/>
  <c r="AV167" i="278"/>
  <c r="AV169" i="278" s="1"/>
  <c r="AV262" i="278" s="1"/>
  <c r="AV131" i="278"/>
  <c r="AV133" i="278" s="1"/>
  <c r="AV140" i="278" s="1"/>
  <c r="AV151" i="278"/>
  <c r="AV153" i="278" s="1"/>
  <c r="AV260" i="278" s="1"/>
  <c r="AV113" i="278"/>
  <c r="AV115" i="278" s="1"/>
  <c r="AV138" i="278" s="1"/>
  <c r="AV122" i="278"/>
  <c r="AV124" i="278" s="1"/>
  <c r="AV139" i="278" s="1"/>
  <c r="AV20" i="278"/>
  <c r="AS64" i="278"/>
  <c r="AS61" i="278"/>
  <c r="AS62" i="278" s="1"/>
  <c r="AS65" i="278" s="1"/>
  <c r="AR66" i="278"/>
  <c r="AR85" i="278" s="1"/>
  <c r="AR88" i="278" s="1"/>
  <c r="AW20" i="275"/>
  <c r="AX17" i="275" s="1"/>
  <c r="AX27" i="324"/>
  <c r="AX28" i="324" s="1"/>
  <c r="AX53" i="273"/>
  <c r="AY54" i="273" s="1"/>
  <c r="AX37" i="324"/>
  <c r="AX38" i="324" s="1"/>
  <c r="AX32" i="324"/>
  <c r="AX33" i="324" s="1"/>
  <c r="AX153" i="273"/>
  <c r="AX11" i="286"/>
  <c r="AX91" i="273"/>
  <c r="AY92" i="273" s="1"/>
  <c r="AY156" i="273" s="1"/>
  <c r="AX87" i="273"/>
  <c r="AX86" i="273"/>
  <c r="AX122" i="273"/>
  <c r="AX155" i="273"/>
  <c r="AU157" i="273"/>
  <c r="AT164" i="273"/>
  <c r="AT165" i="273" s="1"/>
  <c r="AT57" i="324"/>
  <c r="AT55" i="324"/>
  <c r="AT34" i="265" s="1"/>
  <c r="AT28" i="285"/>
  <c r="AT11" i="325"/>
  <c r="AW23" i="327"/>
  <c r="AW52" i="324"/>
  <c r="AY2" i="325"/>
  <c r="AY195" i="273"/>
  <c r="AY196" i="273" s="1"/>
  <c r="AY2" i="324"/>
  <c r="AY138" i="273"/>
  <c r="AY139" i="273" s="1"/>
  <c r="AY2" i="285"/>
  <c r="AY2" i="327"/>
  <c r="AY129" i="273"/>
  <c r="AY130" i="273" s="1"/>
  <c r="AY49" i="273"/>
  <c r="AY50" i="273" s="1"/>
  <c r="AY100" i="325" s="1"/>
  <c r="AY101" i="325" s="1"/>
  <c r="AY128" i="325" s="1"/>
  <c r="AY2" i="286"/>
  <c r="AY2" i="275"/>
  <c r="AY82" i="273"/>
  <c r="AY83" i="273" s="1"/>
  <c r="AY2" i="289"/>
  <c r="AY62" i="273"/>
  <c r="AY2" i="265"/>
  <c r="AY2" i="323"/>
  <c r="AY2" i="315"/>
  <c r="AY2" i="320"/>
  <c r="AY119" i="273"/>
  <c r="AY120" i="273" s="1"/>
  <c r="AY123" i="273" s="1"/>
  <c r="AY2" i="273"/>
  <c r="AY2" i="278"/>
  <c r="AY2" i="282"/>
  <c r="AY2" i="288"/>
  <c r="AS3" i="324"/>
  <c r="AS3" i="273"/>
  <c r="AS3" i="278"/>
  <c r="AS3" i="286"/>
  <c r="AS3" i="323"/>
  <c r="AS3" i="288"/>
  <c r="AS3" i="327"/>
  <c r="AS3" i="325"/>
  <c r="AS3" i="320"/>
  <c r="AS3" i="282"/>
  <c r="AS3" i="275"/>
  <c r="AS3" i="315"/>
  <c r="AS3" i="289"/>
  <c r="AS3" i="265"/>
  <c r="AS3" i="285"/>
  <c r="AW51" i="324"/>
  <c r="AW22" i="327"/>
  <c r="AW50" i="324"/>
  <c r="AW21" i="327"/>
  <c r="AX144" i="273"/>
  <c r="AX182" i="273"/>
  <c r="AX42" i="324"/>
  <c r="AX43" i="324" s="1"/>
  <c r="AX15" i="275"/>
  <c r="AX67" i="273"/>
  <c r="AX71" i="273"/>
  <c r="AY72" i="273" s="1"/>
  <c r="AY104" i="273" s="1"/>
  <c r="AV22" i="324"/>
  <c r="AV23" i="324" s="1"/>
  <c r="AV189" i="273"/>
  <c r="AV190" i="273" s="1"/>
  <c r="AV21" i="278" s="1"/>
  <c r="AW68" i="273"/>
  <c r="AV183" i="273"/>
  <c r="AV184" i="273" s="1"/>
  <c r="AV172" i="273"/>
  <c r="AV173" i="273" s="1"/>
  <c r="AV176" i="273" s="1"/>
  <c r="AW88" i="273"/>
  <c r="AV177" i="273"/>
  <c r="AV178" i="273" s="1"/>
  <c r="AV21" i="285"/>
  <c r="AW124" i="273"/>
  <c r="AU49" i="324"/>
  <c r="AU54" i="324" s="1"/>
  <c r="AU20" i="327"/>
  <c r="AZ194" i="273"/>
  <c r="AZ41" i="273"/>
  <c r="AZ43" i="273" s="1"/>
  <c r="AZ79" i="288" s="1"/>
  <c r="BA38" i="273"/>
  <c r="AW53" i="324"/>
  <c r="AW24" i="327"/>
  <c r="AX66" i="273"/>
  <c r="AX154" i="273"/>
  <c r="BJ42" i="273"/>
  <c r="BM5" i="325"/>
  <c r="BM5" i="327"/>
  <c r="BM5" i="324"/>
  <c r="BM5" i="323"/>
  <c r="BK32" i="273"/>
  <c r="BL26" i="273"/>
  <c r="BL27" i="273" s="1"/>
  <c r="BL31" i="273" s="1"/>
  <c r="BL30" i="273"/>
  <c r="BM5" i="320"/>
  <c r="BM23" i="273"/>
  <c r="BM24" i="273" s="1"/>
  <c r="BM5" i="315"/>
  <c r="BL152" i="273"/>
  <c r="BL143" i="273"/>
  <c r="BM5" i="275"/>
  <c r="BM5" i="286"/>
  <c r="BM5" i="265"/>
  <c r="BM5" i="288"/>
  <c r="BM5" i="282"/>
  <c r="BM5" i="278"/>
  <c r="BM5" i="285"/>
  <c r="BM5" i="289"/>
  <c r="BM13" i="273"/>
  <c r="BM14" i="273" s="1"/>
  <c r="BN10" i="273"/>
  <c r="BM5" i="273"/>
  <c r="AA32" i="265"/>
  <c r="AX46" i="325" l="1"/>
  <c r="AX55" i="288"/>
  <c r="AW109" i="273"/>
  <c r="AV110" i="273" s="1"/>
  <c r="AV61" i="288" s="1"/>
  <c r="AV63" i="288" s="1"/>
  <c r="AV65" i="288" s="1"/>
  <c r="AW51" i="288"/>
  <c r="AW52" i="288" s="1"/>
  <c r="AW56" i="288" s="1"/>
  <c r="AW84" i="325"/>
  <c r="AW42" i="288"/>
  <c r="AW35" i="288"/>
  <c r="AW37" i="288" s="1"/>
  <c r="AV43" i="288"/>
  <c r="AV39" i="288"/>
  <c r="AZ101" i="273"/>
  <c r="AZ102" i="273" s="1"/>
  <c r="AZ105" i="273" s="1"/>
  <c r="AZ26" i="288"/>
  <c r="BM36" i="273"/>
  <c r="BM13" i="288"/>
  <c r="BM138" i="325"/>
  <c r="AY71" i="278"/>
  <c r="AY123" i="278"/>
  <c r="AY42" i="325"/>
  <c r="AY43" i="325" s="1"/>
  <c r="AY85" i="325"/>
  <c r="AY97" i="278"/>
  <c r="AY79" i="278"/>
  <c r="AY49" i="278"/>
  <c r="AY200" i="278"/>
  <c r="AY132" i="278"/>
  <c r="AY168" i="278"/>
  <c r="AY184" i="278"/>
  <c r="AY114" i="278"/>
  <c r="AY152" i="278"/>
  <c r="AY224" i="278"/>
  <c r="AS54" i="325"/>
  <c r="AT47" i="325"/>
  <c r="AX106" i="273"/>
  <c r="AW51" i="325"/>
  <c r="AY192" i="278"/>
  <c r="AY256" i="278"/>
  <c r="AY56" i="278"/>
  <c r="AY105" i="278"/>
  <c r="AY160" i="278"/>
  <c r="AY176" i="278"/>
  <c r="AY216" i="278"/>
  <c r="AY208" i="278"/>
  <c r="AY232" i="278"/>
  <c r="AY240" i="278"/>
  <c r="AZ13" i="289"/>
  <c r="AZ14" i="289" s="1"/>
  <c r="AZ248" i="278" s="1"/>
  <c r="AX145" i="273"/>
  <c r="AX147" i="273" s="1"/>
  <c r="AX148" i="273" s="1"/>
  <c r="AX4" i="265" s="1"/>
  <c r="AW4" i="278"/>
  <c r="AW4" i="320"/>
  <c r="AW4" i="325"/>
  <c r="AW4" i="285"/>
  <c r="AW4" i="324"/>
  <c r="AW4" i="315"/>
  <c r="AW4" i="323"/>
  <c r="AW4" i="286"/>
  <c r="AW4" i="275"/>
  <c r="AW4" i="327"/>
  <c r="AW4" i="282"/>
  <c r="AW4" i="289"/>
  <c r="AW4" i="273"/>
  <c r="AW4" i="265"/>
  <c r="AW4" i="288"/>
  <c r="AX40" i="278"/>
  <c r="AA313" i="278"/>
  <c r="AA315" i="278" s="1"/>
  <c r="AA12" i="325" s="1"/>
  <c r="AW122" i="325"/>
  <c r="AW110" i="325"/>
  <c r="AY25" i="327"/>
  <c r="AY28" i="278"/>
  <c r="AY29" i="278" s="1"/>
  <c r="AY34" i="278" s="1"/>
  <c r="AY123" i="325"/>
  <c r="AY111" i="325"/>
  <c r="AS141" i="278"/>
  <c r="AS279" i="278" s="1"/>
  <c r="AS281" i="278" s="1"/>
  <c r="AP308" i="278"/>
  <c r="AP30" i="265" s="1"/>
  <c r="AU33" i="278"/>
  <c r="AU35" i="278" s="1"/>
  <c r="AU57" i="278" s="1"/>
  <c r="AU58" i="278" s="1"/>
  <c r="AQ302" i="278"/>
  <c r="AQ303" i="278" s="1"/>
  <c r="AQ307" i="278" s="1"/>
  <c r="AQ73" i="265"/>
  <c r="AQ293" i="278"/>
  <c r="AQ294" i="278" s="1"/>
  <c r="AQ306" i="278" s="1"/>
  <c r="AQ67" i="265"/>
  <c r="AQ10" i="265"/>
  <c r="AQ11" i="265" s="1"/>
  <c r="AQ29" i="265" s="1"/>
  <c r="AR282" i="278"/>
  <c r="AR299" i="278"/>
  <c r="AR300" i="278" s="1"/>
  <c r="AR290" i="278"/>
  <c r="AR291" i="278" s="1"/>
  <c r="BK298" i="278"/>
  <c r="BK289" i="278"/>
  <c r="AR9" i="265"/>
  <c r="AW19" i="278"/>
  <c r="AW314" i="278"/>
  <c r="AV22" i="278"/>
  <c r="AV33" i="278" s="1"/>
  <c r="AV35" i="278" s="1"/>
  <c r="AT57" i="278"/>
  <c r="AT58" i="278" s="1"/>
  <c r="AT72" i="278"/>
  <c r="AT73" i="278" s="1"/>
  <c r="AT86" i="278" s="1"/>
  <c r="AU98" i="278"/>
  <c r="AU99" i="278" s="1"/>
  <c r="AU136" i="278" s="1"/>
  <c r="AU80" i="278"/>
  <c r="AU81" i="278" s="1"/>
  <c r="AU87" i="278" s="1"/>
  <c r="AU106" i="278"/>
  <c r="AU107" i="278" s="1"/>
  <c r="AU137" i="278" s="1"/>
  <c r="AU50" i="278"/>
  <c r="AU51" i="278" s="1"/>
  <c r="AU84" i="278" s="1"/>
  <c r="AV274" i="278"/>
  <c r="AV280" i="278" s="1"/>
  <c r="AS66" i="278"/>
  <c r="AS85" i="278" s="1"/>
  <c r="AS88" i="278" s="1"/>
  <c r="BK37" i="273"/>
  <c r="BK254" i="278"/>
  <c r="BK222" i="278"/>
  <c r="BK238" i="278"/>
  <c r="BK246" i="278"/>
  <c r="BK214" i="278"/>
  <c r="BK190" i="278"/>
  <c r="BK230" i="278"/>
  <c r="BK198" i="278"/>
  <c r="BK206" i="278"/>
  <c r="BK166" i="278"/>
  <c r="BK182" i="278"/>
  <c r="BK174" i="278"/>
  <c r="BK150" i="278"/>
  <c r="BK158" i="278"/>
  <c r="BK121" i="278"/>
  <c r="BK130" i="278"/>
  <c r="BK112" i="278"/>
  <c r="AW247" i="278"/>
  <c r="AW249" i="278" s="1"/>
  <c r="AW272" i="278" s="1"/>
  <c r="AW255" i="278"/>
  <c r="AW257" i="278" s="1"/>
  <c r="AW273" i="278" s="1"/>
  <c r="AW223" i="278"/>
  <c r="AW225" i="278" s="1"/>
  <c r="AW269" i="278" s="1"/>
  <c r="AW231" i="278"/>
  <c r="AW233" i="278" s="1"/>
  <c r="AW270" i="278" s="1"/>
  <c r="AW239" i="278"/>
  <c r="AW241" i="278" s="1"/>
  <c r="AW271" i="278" s="1"/>
  <c r="AW215" i="278"/>
  <c r="AW217" i="278" s="1"/>
  <c r="AW268" i="278" s="1"/>
  <c r="AW191" i="278"/>
  <c r="AW193" i="278" s="1"/>
  <c r="AW265" i="278" s="1"/>
  <c r="AW199" i="278"/>
  <c r="AW201" i="278" s="1"/>
  <c r="AW266" i="278" s="1"/>
  <c r="AW207" i="278"/>
  <c r="AW209" i="278" s="1"/>
  <c r="AW267" i="278" s="1"/>
  <c r="AW183" i="278"/>
  <c r="AW185" i="278" s="1"/>
  <c r="AW264" i="278" s="1"/>
  <c r="AW167" i="278"/>
  <c r="AW169" i="278" s="1"/>
  <c r="AW262" i="278" s="1"/>
  <c r="AW175" i="278"/>
  <c r="AW177" i="278" s="1"/>
  <c r="AW263" i="278" s="1"/>
  <c r="AW151" i="278"/>
  <c r="AW153" i="278" s="1"/>
  <c r="AW260" i="278" s="1"/>
  <c r="AW159" i="278"/>
  <c r="AW161" i="278" s="1"/>
  <c r="AW261" i="278" s="1"/>
  <c r="AW122" i="278"/>
  <c r="AW124" i="278" s="1"/>
  <c r="AW139" i="278" s="1"/>
  <c r="AW131" i="278"/>
  <c r="AW133" i="278" s="1"/>
  <c r="AW140" i="278" s="1"/>
  <c r="AW113" i="278"/>
  <c r="AW115" i="278" s="1"/>
  <c r="AW138" i="278" s="1"/>
  <c r="AW20" i="278"/>
  <c r="AX20" i="275"/>
  <c r="AY17" i="275" s="1"/>
  <c r="AT80" i="278"/>
  <c r="AT81" i="278" s="1"/>
  <c r="AT87" i="278" s="1"/>
  <c r="AT106" i="278"/>
  <c r="AT107" i="278" s="1"/>
  <c r="AT137" i="278" s="1"/>
  <c r="AT98" i="278"/>
  <c r="AT99" i="278" s="1"/>
  <c r="AT136" i="278" s="1"/>
  <c r="AT50" i="278"/>
  <c r="AT51" i="278" s="1"/>
  <c r="AT84" i="278" s="1"/>
  <c r="AV49" i="324"/>
  <c r="AV54" i="324" s="1"/>
  <c r="AV20" i="327"/>
  <c r="AX51" i="324"/>
  <c r="AX22" i="327"/>
  <c r="BB38" i="273"/>
  <c r="BA194" i="273"/>
  <c r="BA41" i="273"/>
  <c r="BA43" i="273" s="1"/>
  <c r="BA79" i="288" s="1"/>
  <c r="AY86" i="273"/>
  <c r="AY155" i="273"/>
  <c r="AY122" i="273"/>
  <c r="AY63" i="273"/>
  <c r="AY45" i="325" s="1"/>
  <c r="AT3" i="273"/>
  <c r="AT3" i="315"/>
  <c r="AT3" i="278"/>
  <c r="AT3" i="265"/>
  <c r="AT3" i="288"/>
  <c r="AT3" i="285"/>
  <c r="AT3" i="275"/>
  <c r="AT3" i="324"/>
  <c r="AT3" i="320"/>
  <c r="AT3" i="325"/>
  <c r="AT3" i="327"/>
  <c r="AT3" i="286"/>
  <c r="AT3" i="323"/>
  <c r="AT3" i="289"/>
  <c r="AT3" i="282"/>
  <c r="AX23" i="327"/>
  <c r="AX52" i="324"/>
  <c r="AX124" i="273"/>
  <c r="AW21" i="285"/>
  <c r="AX53" i="324"/>
  <c r="AX24" i="327"/>
  <c r="AZ2" i="278"/>
  <c r="AZ2" i="289"/>
  <c r="AZ2" i="323"/>
  <c r="AZ2" i="315"/>
  <c r="AZ2" i="275"/>
  <c r="AZ129" i="273"/>
  <c r="AZ130" i="273" s="1"/>
  <c r="AZ2" i="324"/>
  <c r="AZ2" i="273"/>
  <c r="AZ119" i="273"/>
  <c r="AZ120" i="273" s="1"/>
  <c r="AZ123" i="273" s="1"/>
  <c r="AZ2" i="265"/>
  <c r="AZ2" i="282"/>
  <c r="AZ2" i="285"/>
  <c r="AZ2" i="320"/>
  <c r="AZ82" i="273"/>
  <c r="AZ83" i="273" s="1"/>
  <c r="AZ138" i="273"/>
  <c r="AZ139" i="273" s="1"/>
  <c r="AZ2" i="288"/>
  <c r="AZ2" i="325"/>
  <c r="AZ2" i="286"/>
  <c r="AZ2" i="327"/>
  <c r="AZ49" i="273"/>
  <c r="AZ50" i="273" s="1"/>
  <c r="AZ100" i="325" s="1"/>
  <c r="AZ101" i="325" s="1"/>
  <c r="AZ128" i="325" s="1"/>
  <c r="AZ62" i="273"/>
  <c r="AZ63" i="273" s="1"/>
  <c r="AZ45" i="325" s="1"/>
  <c r="AZ195" i="273"/>
  <c r="AZ196" i="273" s="1"/>
  <c r="AW22" i="324"/>
  <c r="AW23" i="324" s="1"/>
  <c r="AW189" i="273"/>
  <c r="AW190" i="273" s="1"/>
  <c r="AW21" i="278" s="1"/>
  <c r="AX68" i="273"/>
  <c r="AY37" i="324"/>
  <c r="AY38" i="324" s="1"/>
  <c r="AY153" i="273"/>
  <c r="AY27" i="324"/>
  <c r="AY28" i="324" s="1"/>
  <c r="AY32" i="324"/>
  <c r="AY33" i="324" s="1"/>
  <c r="AY53" i="273"/>
  <c r="AZ54" i="273" s="1"/>
  <c r="AY182" i="273"/>
  <c r="AY144" i="273"/>
  <c r="AU164" i="273"/>
  <c r="AU165" i="273" s="1"/>
  <c r="AV157" i="273"/>
  <c r="AY66" i="273"/>
  <c r="AY154" i="273"/>
  <c r="AU57" i="324"/>
  <c r="AU55" i="324"/>
  <c r="AU34" i="265" s="1"/>
  <c r="AU28" i="285"/>
  <c r="AU11" i="325"/>
  <c r="AW183" i="273"/>
  <c r="AW184" i="273" s="1"/>
  <c r="AX88" i="273"/>
  <c r="AW177" i="273"/>
  <c r="AW178" i="273" s="1"/>
  <c r="AW172" i="273"/>
  <c r="AW173" i="273" s="1"/>
  <c r="AW176" i="273" s="1"/>
  <c r="AY11" i="286"/>
  <c r="AY87" i="273"/>
  <c r="AY91" i="273"/>
  <c r="AZ92" i="273" s="1"/>
  <c r="AZ156" i="273" s="1"/>
  <c r="AX50" i="324"/>
  <c r="AX21" i="327"/>
  <c r="BK42" i="273"/>
  <c r="BN5" i="327"/>
  <c r="BN5" i="325"/>
  <c r="BN5" i="324"/>
  <c r="BN5" i="323"/>
  <c r="BL32" i="273"/>
  <c r="BM26" i="273"/>
  <c r="BM27" i="273" s="1"/>
  <c r="BM31" i="273" s="1"/>
  <c r="BM30" i="273"/>
  <c r="BN5" i="320"/>
  <c r="BN23" i="273"/>
  <c r="BN24" i="273" s="1"/>
  <c r="BN5" i="315"/>
  <c r="BM152" i="273"/>
  <c r="BM143" i="273"/>
  <c r="BN5" i="275"/>
  <c r="BN5" i="286"/>
  <c r="BN5" i="265"/>
  <c r="BN5" i="288"/>
  <c r="BN5" i="282"/>
  <c r="BN5" i="285"/>
  <c r="BN5" i="289"/>
  <c r="BN5" i="278"/>
  <c r="BN13" i="273"/>
  <c r="BN14" i="273" s="1"/>
  <c r="BO10" i="273"/>
  <c r="BN5" i="273"/>
  <c r="AY46" i="325" l="1"/>
  <c r="AY55" i="288"/>
  <c r="AX109" i="273"/>
  <c r="AW110" i="273" s="1"/>
  <c r="AW61" i="288" s="1"/>
  <c r="AW63" i="288" s="1"/>
  <c r="AW65" i="288" s="1"/>
  <c r="AX51" i="288"/>
  <c r="AX52" i="288" s="1"/>
  <c r="AX56" i="288" s="1"/>
  <c r="AX84" i="325"/>
  <c r="AX35" i="288"/>
  <c r="AX37" i="288" s="1"/>
  <c r="AX42" i="288"/>
  <c r="AW43" i="288"/>
  <c r="AW39" i="288"/>
  <c r="BN36" i="273"/>
  <c r="BN13" i="288"/>
  <c r="BN138" i="325"/>
  <c r="BA101" i="273"/>
  <c r="BA102" i="273" s="1"/>
  <c r="BA105" i="273" s="1"/>
  <c r="BA26" i="288"/>
  <c r="AZ42" i="325"/>
  <c r="AZ43" i="325" s="1"/>
  <c r="AZ85" i="325"/>
  <c r="AY106" i="273"/>
  <c r="AX51" i="325"/>
  <c r="AT54" i="325"/>
  <c r="AU47" i="325"/>
  <c r="AZ97" i="278"/>
  <c r="AZ168" i="278"/>
  <c r="AZ71" i="278"/>
  <c r="AZ200" i="278"/>
  <c r="AZ79" i="278"/>
  <c r="AZ49" i="278"/>
  <c r="AZ232" i="278"/>
  <c r="AZ56" i="278"/>
  <c r="AZ152" i="278"/>
  <c r="AZ105" i="278"/>
  <c r="AZ132" i="278"/>
  <c r="AZ114" i="278"/>
  <c r="AZ160" i="278"/>
  <c r="AZ192" i="278"/>
  <c r="AZ216" i="278"/>
  <c r="AX4" i="315"/>
  <c r="AZ208" i="278"/>
  <c r="AZ184" i="278"/>
  <c r="AZ256" i="278"/>
  <c r="AX4" i="278"/>
  <c r="AZ123" i="278"/>
  <c r="AZ176" i="278"/>
  <c r="AZ224" i="278"/>
  <c r="AZ240" i="278"/>
  <c r="AX4" i="282"/>
  <c r="BA13" i="289"/>
  <c r="BA14" i="289" s="1"/>
  <c r="BA240" i="278" s="1"/>
  <c r="AX4" i="275"/>
  <c r="AX4" i="324"/>
  <c r="AX4" i="323"/>
  <c r="AX4" i="273"/>
  <c r="AX4" i="285"/>
  <c r="AX4" i="289"/>
  <c r="AX4" i="320"/>
  <c r="AX4" i="286"/>
  <c r="AX4" i="325"/>
  <c r="AX4" i="327"/>
  <c r="AX4" i="288"/>
  <c r="AY145" i="273"/>
  <c r="AY147" i="273" s="1"/>
  <c r="AY148" i="273" s="1"/>
  <c r="AA11" i="327"/>
  <c r="AY40" i="278"/>
  <c r="AX110" i="325"/>
  <c r="AX122" i="325"/>
  <c r="AZ28" i="278"/>
  <c r="AZ29" i="278" s="1"/>
  <c r="AZ40" i="278" s="1"/>
  <c r="AZ111" i="325"/>
  <c r="AZ123" i="325"/>
  <c r="AZ25" i="327"/>
  <c r="AQ308" i="278"/>
  <c r="AQ30" i="265" s="1"/>
  <c r="AU72" i="278"/>
  <c r="AU73" i="278" s="1"/>
  <c r="AU86" i="278" s="1"/>
  <c r="AR293" i="278"/>
  <c r="AR294" i="278" s="1"/>
  <c r="AR306" i="278" s="1"/>
  <c r="AR67" i="265"/>
  <c r="AR302" i="278"/>
  <c r="AR303" i="278" s="1"/>
  <c r="AR307" i="278" s="1"/>
  <c r="AR73" i="265"/>
  <c r="AR10" i="265"/>
  <c r="AR11" i="265" s="1"/>
  <c r="AR29" i="265" s="1"/>
  <c r="AS290" i="278"/>
  <c r="AS291" i="278" s="1"/>
  <c r="AS282" i="278"/>
  <c r="AS10" i="265" s="1"/>
  <c r="AS299" i="278"/>
  <c r="AS300" i="278" s="1"/>
  <c r="BL289" i="278"/>
  <c r="BL298" i="278"/>
  <c r="AV39" i="278"/>
  <c r="AV41" i="278" s="1"/>
  <c r="AV98" i="278" s="1"/>
  <c r="AV99" i="278" s="1"/>
  <c r="AV136" i="278" s="1"/>
  <c r="AS9" i="265"/>
  <c r="AX19" i="278"/>
  <c r="AX314" i="278"/>
  <c r="AU141" i="278"/>
  <c r="AW22" i="278"/>
  <c r="AW33" i="278" s="1"/>
  <c r="AW35" i="278" s="1"/>
  <c r="AT141" i="278"/>
  <c r="BL37" i="273"/>
  <c r="BL254" i="278"/>
  <c r="BL246" i="278"/>
  <c r="BL230" i="278"/>
  <c r="BL238" i="278"/>
  <c r="BL182" i="278"/>
  <c r="BL214" i="278"/>
  <c r="BL190" i="278"/>
  <c r="BL222" i="278"/>
  <c r="BL198" i="278"/>
  <c r="BL206" i="278"/>
  <c r="BL158" i="278"/>
  <c r="BL174" i="278"/>
  <c r="BL150" i="278"/>
  <c r="BL112" i="278"/>
  <c r="BL121" i="278"/>
  <c r="BL130" i="278"/>
  <c r="BL166" i="278"/>
  <c r="AV72" i="278"/>
  <c r="AV73" i="278" s="1"/>
  <c r="AV86" i="278" s="1"/>
  <c r="AV57" i="278"/>
  <c r="AV58" i="278" s="1"/>
  <c r="AU61" i="278"/>
  <c r="AU62" i="278" s="1"/>
  <c r="AU65" i="278" s="1"/>
  <c r="AU64" i="278"/>
  <c r="AT64" i="278"/>
  <c r="AT61" i="278"/>
  <c r="AT62" i="278" s="1"/>
  <c r="AT65" i="278" s="1"/>
  <c r="AX255" i="278"/>
  <c r="AX257" i="278" s="1"/>
  <c r="AX273" i="278" s="1"/>
  <c r="AX215" i="278"/>
  <c r="AX217" i="278" s="1"/>
  <c r="AX268" i="278" s="1"/>
  <c r="AX247" i="278"/>
  <c r="AX249" i="278" s="1"/>
  <c r="AX272" i="278" s="1"/>
  <c r="AX231" i="278"/>
  <c r="AX233" i="278" s="1"/>
  <c r="AX270" i="278" s="1"/>
  <c r="AX239" i="278"/>
  <c r="AX241" i="278" s="1"/>
  <c r="AX271" i="278" s="1"/>
  <c r="AX183" i="278"/>
  <c r="AX185" i="278" s="1"/>
  <c r="AX264" i="278" s="1"/>
  <c r="AX191" i="278"/>
  <c r="AX193" i="278" s="1"/>
  <c r="AX265" i="278" s="1"/>
  <c r="AX199" i="278"/>
  <c r="AX201" i="278" s="1"/>
  <c r="AX266" i="278" s="1"/>
  <c r="AX223" i="278"/>
  <c r="AX225" i="278" s="1"/>
  <c r="AX269" i="278" s="1"/>
  <c r="AX207" i="278"/>
  <c r="AX209" i="278" s="1"/>
  <c r="AX267" i="278" s="1"/>
  <c r="AX159" i="278"/>
  <c r="AX161" i="278" s="1"/>
  <c r="AX261" i="278" s="1"/>
  <c r="AX167" i="278"/>
  <c r="AX169" i="278" s="1"/>
  <c r="AX262" i="278" s="1"/>
  <c r="AX175" i="278"/>
  <c r="AX177" i="278" s="1"/>
  <c r="AX263" i="278" s="1"/>
  <c r="AX151" i="278"/>
  <c r="AX153" i="278" s="1"/>
  <c r="AX260" i="278" s="1"/>
  <c r="AX113" i="278"/>
  <c r="AX115" i="278" s="1"/>
  <c r="AX138" i="278" s="1"/>
  <c r="AX122" i="278"/>
  <c r="AX124" i="278" s="1"/>
  <c r="AX139" i="278" s="1"/>
  <c r="AX131" i="278"/>
  <c r="AX133" i="278" s="1"/>
  <c r="AX140" i="278" s="1"/>
  <c r="AX20" i="278"/>
  <c r="AW274" i="278"/>
  <c r="AW280" i="278" s="1"/>
  <c r="AV164" i="273"/>
  <c r="AV165" i="273" s="1"/>
  <c r="AW157" i="273"/>
  <c r="AZ154" i="273"/>
  <c r="AZ66" i="273"/>
  <c r="AY52" i="324"/>
  <c r="AY23" i="327"/>
  <c r="AY124" i="273"/>
  <c r="AX21" i="285"/>
  <c r="AY42" i="324"/>
  <c r="AY43" i="324" s="1"/>
  <c r="AY71" i="273"/>
  <c r="AZ72" i="273" s="1"/>
  <c r="AZ104" i="273" s="1"/>
  <c r="AY15" i="275"/>
  <c r="AY20" i="275" s="1"/>
  <c r="AZ17" i="275" s="1"/>
  <c r="AY67" i="273"/>
  <c r="BA49" i="273"/>
  <c r="BA50" i="273" s="1"/>
  <c r="BA100" i="325" s="1"/>
  <c r="BA101" i="325" s="1"/>
  <c r="BA128" i="325" s="1"/>
  <c r="BA2" i="324"/>
  <c r="BA2" i="325"/>
  <c r="BA2" i="273"/>
  <c r="BA138" i="273"/>
  <c r="BA139" i="273" s="1"/>
  <c r="BA2" i="275"/>
  <c r="BA195" i="273"/>
  <c r="BA196" i="273" s="1"/>
  <c r="BA119" i="273"/>
  <c r="BA120" i="273" s="1"/>
  <c r="BA123" i="273" s="1"/>
  <c r="BA129" i="273"/>
  <c r="BA130" i="273" s="1"/>
  <c r="BA2" i="327"/>
  <c r="BA2" i="286"/>
  <c r="BA2" i="323"/>
  <c r="BA2" i="265"/>
  <c r="BA2" i="285"/>
  <c r="BA62" i="273"/>
  <c r="BA63" i="273" s="1"/>
  <c r="BA45" i="325" s="1"/>
  <c r="BA82" i="273"/>
  <c r="BA83" i="273" s="1"/>
  <c r="BA2" i="282"/>
  <c r="BA2" i="289"/>
  <c r="BA2" i="288"/>
  <c r="BA2" i="315"/>
  <c r="BA2" i="278"/>
  <c r="BA2" i="320"/>
  <c r="AY88" i="273"/>
  <c r="AX183" i="273"/>
  <c r="AX184" i="273" s="1"/>
  <c r="AX177" i="273"/>
  <c r="AX178" i="273" s="1"/>
  <c r="AX172" i="273"/>
  <c r="AX173" i="273" s="1"/>
  <c r="AX176" i="273" s="1"/>
  <c r="AW49" i="324"/>
  <c r="AW54" i="324" s="1"/>
  <c r="AW20" i="327"/>
  <c r="AZ144" i="273"/>
  <c r="AZ182" i="273"/>
  <c r="AZ67" i="273"/>
  <c r="AZ42" i="324"/>
  <c r="AZ43" i="324" s="1"/>
  <c r="AZ71" i="273"/>
  <c r="BA72" i="273" s="1"/>
  <c r="BA104" i="273" s="1"/>
  <c r="AZ15" i="275"/>
  <c r="AU3" i="323"/>
  <c r="AU3" i="324"/>
  <c r="AU3" i="265"/>
  <c r="AU3" i="288"/>
  <c r="AU3" i="275"/>
  <c r="AU3" i="278"/>
  <c r="AU3" i="315"/>
  <c r="AU3" i="282"/>
  <c r="AU3" i="273"/>
  <c r="AU3" i="289"/>
  <c r="AU3" i="327"/>
  <c r="AU3" i="325"/>
  <c r="AU3" i="286"/>
  <c r="AU3" i="320"/>
  <c r="AU3" i="285"/>
  <c r="AY22" i="327"/>
  <c r="AY51" i="324"/>
  <c r="AY68" i="273"/>
  <c r="AX189" i="273"/>
  <c r="AX190" i="273" s="1"/>
  <c r="AX21" i="278" s="1"/>
  <c r="AX22" i="324"/>
  <c r="AX23" i="324" s="1"/>
  <c r="AZ87" i="273"/>
  <c r="AZ91" i="273"/>
  <c r="BA92" i="273" s="1"/>
  <c r="BA156" i="273" s="1"/>
  <c r="AZ11" i="286"/>
  <c r="AY21" i="327"/>
  <c r="AY50" i="324"/>
  <c r="AZ153" i="273"/>
  <c r="AZ37" i="324"/>
  <c r="AZ38" i="324" s="1"/>
  <c r="AZ53" i="273"/>
  <c r="BA54" i="273" s="1"/>
  <c r="AZ32" i="324"/>
  <c r="AZ33" i="324" s="1"/>
  <c r="AZ27" i="324"/>
  <c r="AZ28" i="324" s="1"/>
  <c r="BB41" i="273"/>
  <c r="BB43" i="273" s="1"/>
  <c r="BB79" i="288" s="1"/>
  <c r="BB194" i="273"/>
  <c r="BC38" i="273"/>
  <c r="AV57" i="324"/>
  <c r="AV28" i="285"/>
  <c r="AV55" i="324"/>
  <c r="AV34" i="265" s="1"/>
  <c r="AV11" i="325"/>
  <c r="BL42" i="273"/>
  <c r="BO5" i="325"/>
  <c r="BO5" i="327"/>
  <c r="BO5" i="324"/>
  <c r="BO5" i="323"/>
  <c r="BM32" i="273"/>
  <c r="BN26" i="273"/>
  <c r="BN27" i="273" s="1"/>
  <c r="BN31" i="273" s="1"/>
  <c r="BN30" i="273"/>
  <c r="BO5" i="320"/>
  <c r="BO23" i="273"/>
  <c r="BO24" i="273" s="1"/>
  <c r="BO5" i="315"/>
  <c r="BN152" i="273"/>
  <c r="BN143" i="273"/>
  <c r="BO5" i="265"/>
  <c r="BO5" i="288"/>
  <c r="BO5" i="282"/>
  <c r="BO5" i="275"/>
  <c r="BO5" i="286"/>
  <c r="BO5" i="285"/>
  <c r="BO5" i="289"/>
  <c r="BO5" i="278"/>
  <c r="BO13" i="273"/>
  <c r="BO14" i="273" s="1"/>
  <c r="BP10" i="273"/>
  <c r="BO5" i="273"/>
  <c r="AZ46" i="325" l="1"/>
  <c r="AZ55" i="288"/>
  <c r="AY109" i="273"/>
  <c r="AX110" i="273" s="1"/>
  <c r="AX61" i="288" s="1"/>
  <c r="AX63" i="288" s="1"/>
  <c r="AX65" i="288" s="1"/>
  <c r="AY51" i="288"/>
  <c r="AY52" i="288" s="1"/>
  <c r="AY56" i="288" s="1"/>
  <c r="AX43" i="288"/>
  <c r="AX39" i="288"/>
  <c r="AY84" i="325"/>
  <c r="AY42" i="288"/>
  <c r="AY35" i="288"/>
  <c r="AY37" i="288" s="1"/>
  <c r="BO36" i="273"/>
  <c r="BO13" i="288"/>
  <c r="BO138" i="325"/>
  <c r="BB101" i="273"/>
  <c r="BB102" i="273" s="1"/>
  <c r="BB105" i="273" s="1"/>
  <c r="BB26" i="288"/>
  <c r="K52" i="325"/>
  <c r="K55" i="325" s="1"/>
  <c r="BA42" i="325"/>
  <c r="BA43" i="325" s="1"/>
  <c r="BA85" i="325"/>
  <c r="BA71" i="278"/>
  <c r="BA123" i="278"/>
  <c r="AU54" i="325"/>
  <c r="AV47" i="325"/>
  <c r="AZ106" i="273"/>
  <c r="AY51" i="325"/>
  <c r="BA216" i="278"/>
  <c r="BA49" i="278"/>
  <c r="BA208" i="278"/>
  <c r="BA160" i="278"/>
  <c r="BA256" i="278"/>
  <c r="BA56" i="278"/>
  <c r="BA79" i="278"/>
  <c r="BA168" i="278"/>
  <c r="BA192" i="278"/>
  <c r="BA232" i="278"/>
  <c r="BA248" i="278"/>
  <c r="BA105" i="278"/>
  <c r="BA114" i="278"/>
  <c r="BA152" i="278"/>
  <c r="BA184" i="278"/>
  <c r="BA224" i="278"/>
  <c r="BA132" i="278"/>
  <c r="BA97" i="278"/>
  <c r="BA200" i="278"/>
  <c r="BA176" i="278"/>
  <c r="BB13" i="289"/>
  <c r="BB14" i="289" s="1"/>
  <c r="BB256" i="278" s="1"/>
  <c r="AY4" i="324"/>
  <c r="AY4" i="288"/>
  <c r="AY4" i="327"/>
  <c r="AY4" i="325"/>
  <c r="AY4" i="285"/>
  <c r="AY4" i="275"/>
  <c r="AY4" i="289"/>
  <c r="AY4" i="265"/>
  <c r="AY4" i="315"/>
  <c r="AY4" i="282"/>
  <c r="AY4" i="286"/>
  <c r="AY4" i="323"/>
  <c r="AY4" i="320"/>
  <c r="AY4" i="278"/>
  <c r="AY4" i="273"/>
  <c r="AZ145" i="273"/>
  <c r="AZ147" i="273" s="1"/>
  <c r="AZ148" i="273" s="1"/>
  <c r="AZ20" i="275"/>
  <c r="BA17" i="275" s="1"/>
  <c r="AZ34" i="278"/>
  <c r="BA28" i="278"/>
  <c r="BA29" i="278" s="1"/>
  <c r="BA34" i="278" s="1"/>
  <c r="BA111" i="325"/>
  <c r="BA123" i="325"/>
  <c r="AY122" i="325"/>
  <c r="AY110" i="325"/>
  <c r="BA25" i="327"/>
  <c r="AV80" i="278"/>
  <c r="AV81" i="278" s="1"/>
  <c r="AV87" i="278" s="1"/>
  <c r="AV106" i="278"/>
  <c r="AV107" i="278" s="1"/>
  <c r="AV137" i="278" s="1"/>
  <c r="AV141" i="278" s="1"/>
  <c r="AR308" i="278"/>
  <c r="AR30" i="265" s="1"/>
  <c r="AS302" i="278"/>
  <c r="AS303" i="278" s="1"/>
  <c r="AS307" i="278" s="1"/>
  <c r="AS73" i="265"/>
  <c r="AS293" i="278"/>
  <c r="AS294" i="278" s="1"/>
  <c r="AS306" i="278" s="1"/>
  <c r="AS67" i="265"/>
  <c r="AW39" i="278"/>
  <c r="AW41" i="278" s="1"/>
  <c r="AW50" i="278" s="1"/>
  <c r="AW51" i="278" s="1"/>
  <c r="AW84" i="278" s="1"/>
  <c r="BM289" i="278"/>
  <c r="BM298" i="278"/>
  <c r="AV50" i="278"/>
  <c r="AV51" i="278" s="1"/>
  <c r="AV84" i="278" s="1"/>
  <c r="AS11" i="265"/>
  <c r="AS29" i="265" s="1"/>
  <c r="AY19" i="278"/>
  <c r="AY314" i="278"/>
  <c r="AT279" i="278"/>
  <c r="AT281" i="278" s="1"/>
  <c r="AU279" i="278"/>
  <c r="AU281" i="278" s="1"/>
  <c r="AY255" i="278"/>
  <c r="AY257" i="278" s="1"/>
  <c r="AY273" i="278" s="1"/>
  <c r="AY239" i="278"/>
  <c r="AY241" i="278" s="1"/>
  <c r="AY271" i="278" s="1"/>
  <c r="AY247" i="278"/>
  <c r="AY249" i="278" s="1"/>
  <c r="AY272" i="278" s="1"/>
  <c r="AY223" i="278"/>
  <c r="AY225" i="278" s="1"/>
  <c r="AY269" i="278" s="1"/>
  <c r="AY231" i="278"/>
  <c r="AY233" i="278" s="1"/>
  <c r="AY270" i="278" s="1"/>
  <c r="AY207" i="278"/>
  <c r="AY209" i="278" s="1"/>
  <c r="AY267" i="278" s="1"/>
  <c r="AY175" i="278"/>
  <c r="AY177" i="278" s="1"/>
  <c r="AY263" i="278" s="1"/>
  <c r="AY183" i="278"/>
  <c r="AY185" i="278" s="1"/>
  <c r="AY264" i="278" s="1"/>
  <c r="AY191" i="278"/>
  <c r="AY193" i="278" s="1"/>
  <c r="AY265" i="278" s="1"/>
  <c r="AY215" i="278"/>
  <c r="AY217" i="278" s="1"/>
  <c r="AY268" i="278" s="1"/>
  <c r="AY199" i="278"/>
  <c r="AY201" i="278" s="1"/>
  <c r="AY266" i="278" s="1"/>
  <c r="AY151" i="278"/>
  <c r="AY153" i="278" s="1"/>
  <c r="AY260" i="278" s="1"/>
  <c r="AY167" i="278"/>
  <c r="AY169" i="278" s="1"/>
  <c r="AY262" i="278" s="1"/>
  <c r="AY159" i="278"/>
  <c r="AY161" i="278" s="1"/>
  <c r="AY261" i="278" s="1"/>
  <c r="AY113" i="278"/>
  <c r="AY115" i="278" s="1"/>
  <c r="AY138" i="278" s="1"/>
  <c r="AY122" i="278"/>
  <c r="AY124" i="278" s="1"/>
  <c r="AY139" i="278" s="1"/>
  <c r="AY131" i="278"/>
  <c r="AY133" i="278" s="1"/>
  <c r="AY140" i="278" s="1"/>
  <c r="AY20" i="278"/>
  <c r="BM37" i="273"/>
  <c r="BM238" i="278"/>
  <c r="BM246" i="278"/>
  <c r="BM222" i="278"/>
  <c r="BM254" i="278"/>
  <c r="BM230" i="278"/>
  <c r="BM206" i="278"/>
  <c r="BM182" i="278"/>
  <c r="BM214" i="278"/>
  <c r="BM190" i="278"/>
  <c r="BM198" i="278"/>
  <c r="BM150" i="278"/>
  <c r="BM166" i="278"/>
  <c r="BM174" i="278"/>
  <c r="BM112" i="278"/>
  <c r="BM121" i="278"/>
  <c r="BM158" i="278"/>
  <c r="BM130" i="278"/>
  <c r="AX274" i="278"/>
  <c r="AX280" i="278" s="1"/>
  <c r="AX22" i="278"/>
  <c r="AT66" i="278"/>
  <c r="AT85" i="278" s="1"/>
  <c r="AT88" i="278" s="1"/>
  <c r="AV64" i="278"/>
  <c r="AV61" i="278"/>
  <c r="AV62" i="278" s="1"/>
  <c r="AV65" i="278" s="1"/>
  <c r="AW72" i="278"/>
  <c r="AW73" i="278" s="1"/>
  <c r="AW86" i="278" s="1"/>
  <c r="AW57" i="278"/>
  <c r="AW58" i="278" s="1"/>
  <c r="AU66" i="278"/>
  <c r="AU85" i="278" s="1"/>
  <c r="AU88" i="278" s="1"/>
  <c r="AZ68" i="273"/>
  <c r="AX20" i="327"/>
  <c r="AX49" i="324"/>
  <c r="AX54" i="324" s="1"/>
  <c r="AW55" i="324"/>
  <c r="AW34" i="265" s="1"/>
  <c r="AW57" i="324"/>
  <c r="AW11" i="325"/>
  <c r="AW28" i="285"/>
  <c r="BA71" i="273"/>
  <c r="BB72" i="273" s="1"/>
  <c r="BB104" i="273" s="1"/>
  <c r="BA15" i="275"/>
  <c r="BA67" i="273"/>
  <c r="BA42" i="324"/>
  <c r="BA43" i="324" s="1"/>
  <c r="BB119" i="273"/>
  <c r="BB120" i="273" s="1"/>
  <c r="BB123" i="273" s="1"/>
  <c r="BB2" i="265"/>
  <c r="BB2" i="324"/>
  <c r="BB2" i="315"/>
  <c r="BB2" i="273"/>
  <c r="BB2" i="327"/>
  <c r="BB2" i="282"/>
  <c r="BB2" i="286"/>
  <c r="BB82" i="273"/>
  <c r="BB83" i="273" s="1"/>
  <c r="BB2" i="325"/>
  <c r="BB129" i="273"/>
  <c r="BB130" i="273" s="1"/>
  <c r="BB62" i="273"/>
  <c r="BB63" i="273" s="1"/>
  <c r="BB45" i="325" s="1"/>
  <c r="BB2" i="289"/>
  <c r="BB49" i="273"/>
  <c r="BB50" i="273" s="1"/>
  <c r="BB100" i="325" s="1"/>
  <c r="BB101" i="325" s="1"/>
  <c r="BB128" i="325" s="1"/>
  <c r="BB2" i="323"/>
  <c r="BB2" i="285"/>
  <c r="BB2" i="278"/>
  <c r="BB2" i="275"/>
  <c r="BB195" i="273"/>
  <c r="BB196" i="273" s="1"/>
  <c r="BB2" i="288"/>
  <c r="BB138" i="273"/>
  <c r="BB139" i="273" s="1"/>
  <c r="BB2" i="320"/>
  <c r="AZ23" i="327"/>
  <c r="AZ52" i="324"/>
  <c r="AY21" i="285"/>
  <c r="BA154" i="273"/>
  <c r="BA66" i="273"/>
  <c r="AY177" i="273"/>
  <c r="AY178" i="273" s="1"/>
  <c r="AY172" i="273"/>
  <c r="AY173" i="273" s="1"/>
  <c r="AY176" i="273" s="1"/>
  <c r="AY183" i="273"/>
  <c r="AY184" i="273" s="1"/>
  <c r="AZ21" i="327"/>
  <c r="AZ50" i="324"/>
  <c r="AY22" i="324"/>
  <c r="AY23" i="324" s="1"/>
  <c r="AY189" i="273"/>
  <c r="AY190" i="273" s="1"/>
  <c r="AY21" i="278" s="1"/>
  <c r="BA86" i="273"/>
  <c r="BA155" i="273"/>
  <c r="BA122" i="273"/>
  <c r="BA182" i="273"/>
  <c r="BA144" i="273"/>
  <c r="AZ155" i="273"/>
  <c r="AZ122" i="273"/>
  <c r="AZ124" i="273" s="1"/>
  <c r="AZ21" i="285" s="1"/>
  <c r="AZ86" i="273"/>
  <c r="AZ88" i="273" s="1"/>
  <c r="AX157" i="273"/>
  <c r="AW164" i="273"/>
  <c r="AW165" i="273" s="1"/>
  <c r="BC194" i="273"/>
  <c r="BD38" i="273"/>
  <c r="BC41" i="273"/>
  <c r="BC43" i="273" s="1"/>
  <c r="BC79" i="288" s="1"/>
  <c r="AZ51" i="324"/>
  <c r="AZ22" i="327"/>
  <c r="AZ24" i="327"/>
  <c r="AZ53" i="324"/>
  <c r="BA91" i="273"/>
  <c r="BB92" i="273" s="1"/>
  <c r="BB156" i="273" s="1"/>
  <c r="BA11" i="286"/>
  <c r="BA87" i="273"/>
  <c r="BA53" i="273"/>
  <c r="BB54" i="273" s="1"/>
  <c r="BA27" i="324"/>
  <c r="BA28" i="324" s="1"/>
  <c r="BA37" i="324"/>
  <c r="BA38" i="324" s="1"/>
  <c r="BA153" i="273"/>
  <c r="BA32" i="324"/>
  <c r="BA33" i="324" s="1"/>
  <c r="AY53" i="324"/>
  <c r="AY24" i="327"/>
  <c r="AV3" i="289"/>
  <c r="AV3" i="273"/>
  <c r="AV3" i="323"/>
  <c r="AV3" i="315"/>
  <c r="AV3" i="325"/>
  <c r="AV3" i="275"/>
  <c r="AV3" i="288"/>
  <c r="AV3" i="327"/>
  <c r="AV3" i="320"/>
  <c r="AV3" i="265"/>
  <c r="AV3" i="278"/>
  <c r="AV3" i="285"/>
  <c r="AV3" i="282"/>
  <c r="AV3" i="324"/>
  <c r="AV3" i="286"/>
  <c r="BM42" i="273"/>
  <c r="BP5" i="325"/>
  <c r="BP5" i="327"/>
  <c r="BP5" i="324"/>
  <c r="BP5" i="323"/>
  <c r="BN32" i="273"/>
  <c r="BO26" i="273"/>
  <c r="BO27" i="273" s="1"/>
  <c r="BO31" i="273" s="1"/>
  <c r="BO30" i="273"/>
  <c r="BP5" i="320"/>
  <c r="BP23" i="273"/>
  <c r="BP24" i="273" s="1"/>
  <c r="BP5" i="315"/>
  <c r="BO152" i="273"/>
  <c r="BO143" i="273"/>
  <c r="BP5" i="288"/>
  <c r="BP5" i="282"/>
  <c r="BP5" i="275"/>
  <c r="BP5" i="286"/>
  <c r="BP5" i="265"/>
  <c r="BP5" i="285"/>
  <c r="BP5" i="289"/>
  <c r="BP5" i="278"/>
  <c r="BP13" i="273"/>
  <c r="BP14" i="273" s="1"/>
  <c r="BQ10" i="273"/>
  <c r="BP5" i="273"/>
  <c r="AB32" i="265"/>
  <c r="AZ109" i="273" l="1"/>
  <c r="AY110" i="273" s="1"/>
  <c r="AY61" i="288" s="1"/>
  <c r="AY63" i="288" s="1"/>
  <c r="AY65" i="288" s="1"/>
  <c r="AZ51" i="288"/>
  <c r="AZ52" i="288" s="1"/>
  <c r="AZ56" i="288" s="1"/>
  <c r="BA46" i="325"/>
  <c r="BA55" i="288"/>
  <c r="AZ84" i="325"/>
  <c r="AZ42" i="288"/>
  <c r="AZ35" i="288"/>
  <c r="AZ37" i="288" s="1"/>
  <c r="AY43" i="288"/>
  <c r="AY39" i="288"/>
  <c r="BC101" i="273"/>
  <c r="BC102" i="273" s="1"/>
  <c r="BC105" i="273" s="1"/>
  <c r="BC26" i="288"/>
  <c r="BP36" i="273"/>
  <c r="BP138" i="325"/>
  <c r="BP13" i="288"/>
  <c r="K91" i="325"/>
  <c r="BB42" i="325"/>
  <c r="BB43" i="325" s="1"/>
  <c r="BB85" i="325"/>
  <c r="BA106" i="273"/>
  <c r="AZ51" i="325"/>
  <c r="AV54" i="325"/>
  <c r="AW47" i="325"/>
  <c r="BB71" i="278"/>
  <c r="BB105" i="278"/>
  <c r="BB160" i="278"/>
  <c r="BB208" i="278"/>
  <c r="BB240" i="278"/>
  <c r="BB168" i="278"/>
  <c r="BB123" i="278"/>
  <c r="BB192" i="278"/>
  <c r="BB200" i="278"/>
  <c r="BB232" i="278"/>
  <c r="BB49" i="278"/>
  <c r="BB97" i="278"/>
  <c r="BB176" i="278"/>
  <c r="BB216" i="278"/>
  <c r="BB56" i="278"/>
  <c r="BB132" i="278"/>
  <c r="BB79" i="278"/>
  <c r="BB114" i="278"/>
  <c r="BB152" i="278"/>
  <c r="BB184" i="278"/>
  <c r="BB224" i="278"/>
  <c r="BB248" i="278"/>
  <c r="BC13" i="289"/>
  <c r="BC14" i="289" s="1"/>
  <c r="BC232" i="278" s="1"/>
  <c r="BA145" i="273"/>
  <c r="BA147" i="273" s="1"/>
  <c r="BA148" i="273" s="1"/>
  <c r="AZ4" i="278"/>
  <c r="AZ4" i="325"/>
  <c r="AZ4" i="315"/>
  <c r="AZ4" i="320"/>
  <c r="AZ4" i="288"/>
  <c r="AZ4" i="327"/>
  <c r="AZ4" i="324"/>
  <c r="AZ4" i="323"/>
  <c r="AZ4" i="275"/>
  <c r="AZ4" i="289"/>
  <c r="AZ4" i="265"/>
  <c r="AZ4" i="285"/>
  <c r="AZ4" i="282"/>
  <c r="AZ4" i="286"/>
  <c r="AZ4" i="273"/>
  <c r="BA20" i="275"/>
  <c r="BB17" i="275" s="1"/>
  <c r="AB313" i="278"/>
  <c r="AB315" i="278" s="1"/>
  <c r="AB11" i="327" s="1"/>
  <c r="BA40" i="278"/>
  <c r="BB28" i="278"/>
  <c r="BB29" i="278" s="1"/>
  <c r="BB40" i="278" s="1"/>
  <c r="BB111" i="325"/>
  <c r="BB123" i="325"/>
  <c r="BB25" i="327"/>
  <c r="AZ22" i="324"/>
  <c r="AZ23" i="324" s="1"/>
  <c r="AZ20" i="327" s="1"/>
  <c r="AZ122" i="325"/>
  <c r="AZ110" i="325"/>
  <c r="AW98" i="278"/>
  <c r="AW99" i="278" s="1"/>
  <c r="AW136" i="278" s="1"/>
  <c r="AW80" i="278"/>
  <c r="AW81" i="278" s="1"/>
  <c r="AW87" i="278" s="1"/>
  <c r="AW106" i="278"/>
  <c r="AW107" i="278" s="1"/>
  <c r="AW137" i="278" s="1"/>
  <c r="AS308" i="278"/>
  <c r="AS30" i="265" s="1"/>
  <c r="BN298" i="278"/>
  <c r="BN289" i="278"/>
  <c r="AU290" i="278"/>
  <c r="AU291" i="278" s="1"/>
  <c r="AT290" i="278"/>
  <c r="AT291" i="278" s="1"/>
  <c r="AT282" i="278"/>
  <c r="AT10" i="265" s="1"/>
  <c r="AT299" i="278"/>
  <c r="AT300" i="278" s="1"/>
  <c r="AU282" i="278"/>
  <c r="AU10" i="265" s="1"/>
  <c r="AU299" i="278"/>
  <c r="AU300" i="278" s="1"/>
  <c r="AT9" i="265"/>
  <c r="AU9" i="265"/>
  <c r="AZ19" i="278"/>
  <c r="AZ314" i="278"/>
  <c r="AV279" i="278"/>
  <c r="AV281" i="278" s="1"/>
  <c r="BN42" i="273"/>
  <c r="BN254" i="278"/>
  <c r="BN230" i="278"/>
  <c r="BN238" i="278"/>
  <c r="BN246" i="278"/>
  <c r="BN214" i="278"/>
  <c r="BN222" i="278"/>
  <c r="BN198" i="278"/>
  <c r="BN206" i="278"/>
  <c r="BN182" i="278"/>
  <c r="BN190" i="278"/>
  <c r="BN174" i="278"/>
  <c r="BN158" i="278"/>
  <c r="BN166" i="278"/>
  <c r="BN130" i="278"/>
  <c r="BN112" i="278"/>
  <c r="BN150" i="278"/>
  <c r="BN121" i="278"/>
  <c r="AX33" i="278"/>
  <c r="AX35" i="278" s="1"/>
  <c r="AX39" i="278"/>
  <c r="AX41" i="278" s="1"/>
  <c r="AY274" i="278"/>
  <c r="AY280" i="278" s="1"/>
  <c r="AZ189" i="273"/>
  <c r="AZ190" i="273" s="1"/>
  <c r="AZ21" i="278" s="1"/>
  <c r="AZ255" i="278"/>
  <c r="AZ257" i="278" s="1"/>
  <c r="AZ273" i="278" s="1"/>
  <c r="AZ231" i="278"/>
  <c r="AZ233" i="278" s="1"/>
  <c r="AZ270" i="278" s="1"/>
  <c r="AZ239" i="278"/>
  <c r="AZ241" i="278" s="1"/>
  <c r="AZ271" i="278" s="1"/>
  <c r="AZ215" i="278"/>
  <c r="AZ217" i="278" s="1"/>
  <c r="AZ268" i="278" s="1"/>
  <c r="AZ247" i="278"/>
  <c r="AZ249" i="278" s="1"/>
  <c r="AZ272" i="278" s="1"/>
  <c r="AZ223" i="278"/>
  <c r="AZ225" i="278" s="1"/>
  <c r="AZ269" i="278" s="1"/>
  <c r="AZ199" i="278"/>
  <c r="AZ201" i="278" s="1"/>
  <c r="AZ266" i="278" s="1"/>
  <c r="AZ207" i="278"/>
  <c r="AZ209" i="278" s="1"/>
  <c r="AZ267" i="278" s="1"/>
  <c r="AZ183" i="278"/>
  <c r="AZ185" i="278" s="1"/>
  <c r="AZ264" i="278" s="1"/>
  <c r="AZ191" i="278"/>
  <c r="AZ193" i="278" s="1"/>
  <c r="AZ265" i="278" s="1"/>
  <c r="AZ159" i="278"/>
  <c r="AZ161" i="278" s="1"/>
  <c r="AZ261" i="278" s="1"/>
  <c r="AZ175" i="278"/>
  <c r="AZ177" i="278" s="1"/>
  <c r="AZ263" i="278" s="1"/>
  <c r="AZ167" i="278"/>
  <c r="AZ169" i="278" s="1"/>
  <c r="AZ262" i="278" s="1"/>
  <c r="AZ131" i="278"/>
  <c r="AZ133" i="278" s="1"/>
  <c r="AZ140" i="278" s="1"/>
  <c r="AZ113" i="278"/>
  <c r="AZ115" i="278" s="1"/>
  <c r="AZ138" i="278" s="1"/>
  <c r="AZ151" i="278"/>
  <c r="AZ153" i="278" s="1"/>
  <c r="AZ260" i="278" s="1"/>
  <c r="AZ122" i="278"/>
  <c r="AZ124" i="278" s="1"/>
  <c r="AZ139" i="278" s="1"/>
  <c r="AZ20" i="278"/>
  <c r="AY22" i="278"/>
  <c r="AW64" i="278"/>
  <c r="AW61" i="278"/>
  <c r="AW62" i="278" s="1"/>
  <c r="AW65" i="278" s="1"/>
  <c r="AV66" i="278"/>
  <c r="AV85" i="278" s="1"/>
  <c r="AV88" i="278" s="1"/>
  <c r="BA68" i="273"/>
  <c r="AZ183" i="273"/>
  <c r="AZ184" i="273" s="1"/>
  <c r="AZ177" i="273"/>
  <c r="AZ178" i="273" s="1"/>
  <c r="AZ172" i="273"/>
  <c r="AZ173" i="273" s="1"/>
  <c r="AZ176" i="273" s="1"/>
  <c r="BA124" i="273"/>
  <c r="AY49" i="324"/>
  <c r="AY54" i="324" s="1"/>
  <c r="AY20" i="327"/>
  <c r="BA52" i="324"/>
  <c r="BA23" i="327"/>
  <c r="AY157" i="273"/>
  <c r="AX164" i="273"/>
  <c r="AX165" i="273" s="1"/>
  <c r="BA88" i="273"/>
  <c r="BB153" i="273"/>
  <c r="BB27" i="324"/>
  <c r="BB28" i="324" s="1"/>
  <c r="BB37" i="324"/>
  <c r="BB38" i="324" s="1"/>
  <c r="BB53" i="273"/>
  <c r="BC54" i="273" s="1"/>
  <c r="BB32" i="324"/>
  <c r="BB33" i="324" s="1"/>
  <c r="AX11" i="325"/>
  <c r="AX55" i="324"/>
  <c r="AX34" i="265" s="1"/>
  <c r="AX28" i="285"/>
  <c r="AX57" i="324"/>
  <c r="BA51" i="324"/>
  <c r="BA22" i="327"/>
  <c r="BB66" i="273"/>
  <c r="BB154" i="273"/>
  <c r="BC2" i="282"/>
  <c r="BC2" i="289"/>
  <c r="BC129" i="273"/>
  <c r="BC130" i="273" s="1"/>
  <c r="BC2" i="323"/>
  <c r="BC138" i="273"/>
  <c r="BC139" i="273" s="1"/>
  <c r="BC2" i="278"/>
  <c r="BC2" i="288"/>
  <c r="BC195" i="273"/>
  <c r="BC196" i="273" s="1"/>
  <c r="BC82" i="273"/>
  <c r="BC83" i="273" s="1"/>
  <c r="BC2" i="286"/>
  <c r="BC62" i="273"/>
  <c r="BC2" i="265"/>
  <c r="BC2" i="320"/>
  <c r="BC2" i="273"/>
  <c r="BC2" i="327"/>
  <c r="BC2" i="325"/>
  <c r="BC2" i="315"/>
  <c r="BC49" i="273"/>
  <c r="BC50" i="273" s="1"/>
  <c r="BC100" i="325" s="1"/>
  <c r="BC101" i="325" s="1"/>
  <c r="BC128" i="325" s="1"/>
  <c r="BC2" i="275"/>
  <c r="BC2" i="285"/>
  <c r="BC2" i="324"/>
  <c r="BC119" i="273"/>
  <c r="BC120" i="273" s="1"/>
  <c r="BC123" i="273" s="1"/>
  <c r="BB71" i="273"/>
  <c r="BC72" i="273" s="1"/>
  <c r="BC104" i="273" s="1"/>
  <c r="BB67" i="273"/>
  <c r="BB15" i="275"/>
  <c r="BB42" i="324"/>
  <c r="BB43" i="324" s="1"/>
  <c r="BB122" i="273"/>
  <c r="BB155" i="273"/>
  <c r="BB86" i="273"/>
  <c r="BD41" i="273"/>
  <c r="BD43" i="273" s="1"/>
  <c r="BD79" i="288" s="1"/>
  <c r="BD194" i="273"/>
  <c r="BE38" i="273"/>
  <c r="AW3" i="273"/>
  <c r="AW3" i="286"/>
  <c r="AW3" i="265"/>
  <c r="AW3" i="275"/>
  <c r="AW3" i="325"/>
  <c r="AW3" i="327"/>
  <c r="AW3" i="289"/>
  <c r="AW3" i="282"/>
  <c r="AW3" i="288"/>
  <c r="AW3" i="320"/>
  <c r="AW3" i="315"/>
  <c r="AW3" i="278"/>
  <c r="AW3" i="323"/>
  <c r="AW3" i="285"/>
  <c r="AW3" i="324"/>
  <c r="BA24" i="327"/>
  <c r="BA53" i="324"/>
  <c r="BA50" i="324"/>
  <c r="BA21" i="327"/>
  <c r="BB182" i="273"/>
  <c r="BB144" i="273"/>
  <c r="BB91" i="273"/>
  <c r="BC92" i="273" s="1"/>
  <c r="BC156" i="273" s="1"/>
  <c r="BB87" i="273"/>
  <c r="BB11" i="286"/>
  <c r="BQ5" i="325"/>
  <c r="BQ5" i="327"/>
  <c r="BN37" i="273"/>
  <c r="BQ5" i="324"/>
  <c r="BQ5" i="323"/>
  <c r="BO32" i="273"/>
  <c r="BP26" i="273"/>
  <c r="BP27" i="273" s="1"/>
  <c r="BP31" i="273" s="1"/>
  <c r="BP30" i="273"/>
  <c r="BQ5" i="320"/>
  <c r="BQ23" i="273"/>
  <c r="BQ24" i="273" s="1"/>
  <c r="BQ5" i="315"/>
  <c r="BP152" i="273"/>
  <c r="BP143" i="273"/>
  <c r="BQ5" i="275"/>
  <c r="BQ5" i="286"/>
  <c r="BQ5" i="265"/>
  <c r="BQ5" i="288"/>
  <c r="BQ5" i="282"/>
  <c r="BQ5" i="278"/>
  <c r="BQ5" i="285"/>
  <c r="BQ5" i="289"/>
  <c r="BQ13" i="273"/>
  <c r="BQ14" i="273" s="1"/>
  <c r="BR10" i="273"/>
  <c r="BQ5" i="273"/>
  <c r="BA109" i="273" l="1"/>
  <c r="AZ110" i="273" s="1"/>
  <c r="AZ61" i="288" s="1"/>
  <c r="AZ63" i="288" s="1"/>
  <c r="AZ65" i="288" s="1"/>
  <c r="BA51" i="288"/>
  <c r="BA52" i="288" s="1"/>
  <c r="BA56" i="288" s="1"/>
  <c r="BB46" i="325"/>
  <c r="BB55" i="288"/>
  <c r="BA84" i="325"/>
  <c r="BA42" i="288"/>
  <c r="BA35" i="288"/>
  <c r="BA37" i="288" s="1"/>
  <c r="AZ43" i="288"/>
  <c r="AZ39" i="288"/>
  <c r="BQ36" i="273"/>
  <c r="BQ13" i="288"/>
  <c r="BQ138" i="325"/>
  <c r="BD101" i="273"/>
  <c r="BD102" i="273" s="1"/>
  <c r="BD105" i="273" s="1"/>
  <c r="BD26" i="288"/>
  <c r="BC42" i="325"/>
  <c r="BC43" i="325" s="1"/>
  <c r="BC85" i="325"/>
  <c r="BB106" i="273"/>
  <c r="BA51" i="325"/>
  <c r="AW54" i="325"/>
  <c r="AX47" i="325"/>
  <c r="BB34" i="278"/>
  <c r="BC123" i="278"/>
  <c r="BC184" i="278"/>
  <c r="BC114" i="278"/>
  <c r="BC224" i="278"/>
  <c r="BC97" i="278"/>
  <c r="BC192" i="278"/>
  <c r="BB145" i="273"/>
  <c r="BB147" i="273" s="1"/>
  <c r="BB148" i="273" s="1"/>
  <c r="BB4" i="325" s="1"/>
  <c r="BC49" i="278"/>
  <c r="BC105" i="278"/>
  <c r="BC160" i="278"/>
  <c r="BC176" i="278"/>
  <c r="BC216" i="278"/>
  <c r="BC256" i="278"/>
  <c r="BD13" i="289"/>
  <c r="BD14" i="289" s="1"/>
  <c r="BD216" i="278" s="1"/>
  <c r="BC56" i="278"/>
  <c r="BC132" i="278"/>
  <c r="BC152" i="278"/>
  <c r="BC208" i="278"/>
  <c r="BC240" i="278"/>
  <c r="BC248" i="278"/>
  <c r="BC79" i="278"/>
  <c r="BC71" i="278"/>
  <c r="BC168" i="278"/>
  <c r="BC200" i="278"/>
  <c r="BA4" i="320"/>
  <c r="BA4" i="315"/>
  <c r="BA4" i="324"/>
  <c r="BA4" i="275"/>
  <c r="BA4" i="325"/>
  <c r="BA4" i="323"/>
  <c r="BA4" i="282"/>
  <c r="BA4" i="286"/>
  <c r="BA4" i="273"/>
  <c r="BA4" i="278"/>
  <c r="BA4" i="289"/>
  <c r="BA4" i="285"/>
  <c r="BA4" i="327"/>
  <c r="BA4" i="288"/>
  <c r="BA4" i="265"/>
  <c r="BB20" i="275"/>
  <c r="BC17" i="275" s="1"/>
  <c r="AB12" i="325"/>
  <c r="AZ49" i="324"/>
  <c r="AZ54" i="324" s="1"/>
  <c r="AZ11" i="325" s="1"/>
  <c r="BC25" i="327"/>
  <c r="BA314" i="278"/>
  <c r="BA122" i="325"/>
  <c r="BA110" i="325"/>
  <c r="BC28" i="278"/>
  <c r="BC29" i="278" s="1"/>
  <c r="BC40" i="278" s="1"/>
  <c r="BC123" i="325"/>
  <c r="BC111" i="325"/>
  <c r="AW141" i="278"/>
  <c r="AW279" i="278" s="1"/>
  <c r="AW281" i="278" s="1"/>
  <c r="AW282" i="278" s="1"/>
  <c r="AW10" i="265" s="1"/>
  <c r="AT302" i="278"/>
  <c r="AT303" i="278" s="1"/>
  <c r="AT307" i="278" s="1"/>
  <c r="AT73" i="265"/>
  <c r="AU302" i="278"/>
  <c r="AU73" i="265"/>
  <c r="AT293" i="278"/>
  <c r="AT294" i="278" s="1"/>
  <c r="AT306" i="278" s="1"/>
  <c r="AT67" i="265"/>
  <c r="AU293" i="278"/>
  <c r="AU67" i="265"/>
  <c r="AV290" i="278"/>
  <c r="AV291" i="278" s="1"/>
  <c r="AV282" i="278"/>
  <c r="AV10" i="265" s="1"/>
  <c r="AV299" i="278"/>
  <c r="AV300" i="278" s="1"/>
  <c r="BO298" i="278"/>
  <c r="BO289" i="278"/>
  <c r="AU11" i="265"/>
  <c r="AU29" i="265" s="1"/>
  <c r="AT11" i="265"/>
  <c r="AT29" i="265" s="1"/>
  <c r="AV9" i="265"/>
  <c r="AZ22" i="278"/>
  <c r="AZ33" i="278" s="1"/>
  <c r="AZ35" i="278" s="1"/>
  <c r="BA189" i="273"/>
  <c r="BA190" i="273" s="1"/>
  <c r="BA21" i="278" s="1"/>
  <c r="BA19" i="278"/>
  <c r="AY33" i="278"/>
  <c r="AY35" i="278" s="1"/>
  <c r="AY39" i="278"/>
  <c r="AY41" i="278" s="1"/>
  <c r="AX80" i="278"/>
  <c r="AX81" i="278" s="1"/>
  <c r="AX87" i="278" s="1"/>
  <c r="AX106" i="278"/>
  <c r="AX107" i="278" s="1"/>
  <c r="AX137" i="278" s="1"/>
  <c r="AX98" i="278"/>
  <c r="AX99" i="278" s="1"/>
  <c r="AX136" i="278" s="1"/>
  <c r="AX50" i="278"/>
  <c r="AX51" i="278" s="1"/>
  <c r="AX84" i="278" s="1"/>
  <c r="BA247" i="278"/>
  <c r="BA249" i="278" s="1"/>
  <c r="BA272" i="278" s="1"/>
  <c r="BA255" i="278"/>
  <c r="BA257" i="278" s="1"/>
  <c r="BA273" i="278" s="1"/>
  <c r="BA223" i="278"/>
  <c r="BA225" i="278" s="1"/>
  <c r="BA269" i="278" s="1"/>
  <c r="BA231" i="278"/>
  <c r="BA233" i="278" s="1"/>
  <c r="BA270" i="278" s="1"/>
  <c r="BA239" i="278"/>
  <c r="BA241" i="278" s="1"/>
  <c r="BA271" i="278" s="1"/>
  <c r="BA215" i="278"/>
  <c r="BA217" i="278" s="1"/>
  <c r="BA268" i="278" s="1"/>
  <c r="BA191" i="278"/>
  <c r="BA193" i="278" s="1"/>
  <c r="BA265" i="278" s="1"/>
  <c r="BA199" i="278"/>
  <c r="BA201" i="278" s="1"/>
  <c r="BA266" i="278" s="1"/>
  <c r="BA207" i="278"/>
  <c r="BA209" i="278" s="1"/>
  <c r="BA267" i="278" s="1"/>
  <c r="BA183" i="278"/>
  <c r="BA185" i="278" s="1"/>
  <c r="BA264" i="278" s="1"/>
  <c r="BA175" i="278"/>
  <c r="BA177" i="278" s="1"/>
  <c r="BA263" i="278" s="1"/>
  <c r="BA167" i="278"/>
  <c r="BA169" i="278" s="1"/>
  <c r="BA262" i="278" s="1"/>
  <c r="BA151" i="278"/>
  <c r="BA153" i="278" s="1"/>
  <c r="BA260" i="278" s="1"/>
  <c r="BA159" i="278"/>
  <c r="BA161" i="278" s="1"/>
  <c r="BA261" i="278" s="1"/>
  <c r="BA122" i="278"/>
  <c r="BA124" i="278" s="1"/>
  <c r="BA139" i="278" s="1"/>
  <c r="BA131" i="278"/>
  <c r="BA133" i="278" s="1"/>
  <c r="BA140" i="278" s="1"/>
  <c r="BA113" i="278"/>
  <c r="BA115" i="278" s="1"/>
  <c r="BA138" i="278" s="1"/>
  <c r="BA20" i="278"/>
  <c r="AW66" i="278"/>
  <c r="AW85" i="278" s="1"/>
  <c r="AW88" i="278" s="1"/>
  <c r="AX57" i="278"/>
  <c r="AX58" i="278" s="1"/>
  <c r="AX72" i="278"/>
  <c r="AX73" i="278" s="1"/>
  <c r="AX86" i="278" s="1"/>
  <c r="BO254" i="278"/>
  <c r="BO222" i="278"/>
  <c r="BO238" i="278"/>
  <c r="BO246" i="278"/>
  <c r="BO214" i="278"/>
  <c r="BO190" i="278"/>
  <c r="BO198" i="278"/>
  <c r="BO230" i="278"/>
  <c r="BO206" i="278"/>
  <c r="BO166" i="278"/>
  <c r="BO174" i="278"/>
  <c r="BO182" i="278"/>
  <c r="BO150" i="278"/>
  <c r="BO158" i="278"/>
  <c r="BO121" i="278"/>
  <c r="BO130" i="278"/>
  <c r="BO112" i="278"/>
  <c r="BB68" i="273"/>
  <c r="BA22" i="324"/>
  <c r="BA23" i="324" s="1"/>
  <c r="BA49" i="324" s="1"/>
  <c r="BA54" i="324" s="1"/>
  <c r="AZ274" i="278"/>
  <c r="AZ280" i="278" s="1"/>
  <c r="BC87" i="273"/>
  <c r="BC91" i="273"/>
  <c r="BD92" i="273" s="1"/>
  <c r="BD156" i="273" s="1"/>
  <c r="BC11" i="286"/>
  <c r="BC182" i="273"/>
  <c r="BC144" i="273"/>
  <c r="BB51" i="324"/>
  <c r="BB22" i="327"/>
  <c r="AX3" i="265"/>
  <c r="AX3" i="323"/>
  <c r="AX3" i="273"/>
  <c r="AX3" i="288"/>
  <c r="AX3" i="327"/>
  <c r="AX3" i="278"/>
  <c r="AX3" i="275"/>
  <c r="AX3" i="325"/>
  <c r="AX3" i="324"/>
  <c r="AX3" i="289"/>
  <c r="AX3" i="320"/>
  <c r="AX3" i="285"/>
  <c r="AX3" i="286"/>
  <c r="AX3" i="315"/>
  <c r="AX3" i="282"/>
  <c r="BC86" i="273"/>
  <c r="BC122" i="273"/>
  <c r="BC155" i="273"/>
  <c r="BC63" i="273"/>
  <c r="BC45" i="325" s="1"/>
  <c r="BC66" i="273"/>
  <c r="BC154" i="273"/>
  <c r="AY164" i="273"/>
  <c r="AY165" i="273" s="1"/>
  <c r="AZ157" i="273"/>
  <c r="AY11" i="325"/>
  <c r="AY28" i="285"/>
  <c r="AY55" i="324"/>
  <c r="AY34" i="265" s="1"/>
  <c r="AY57" i="324"/>
  <c r="BD2" i="324"/>
  <c r="BD2" i="325"/>
  <c r="BD2" i="289"/>
  <c r="BD2" i="275"/>
  <c r="BD2" i="315"/>
  <c r="BD2" i="273"/>
  <c r="BD2" i="320"/>
  <c r="BD195" i="273"/>
  <c r="BD196" i="273" s="1"/>
  <c r="BD119" i="273"/>
  <c r="BD120" i="273" s="1"/>
  <c r="BD123" i="273" s="1"/>
  <c r="BD138" i="273"/>
  <c r="BD139" i="273" s="1"/>
  <c r="BD2" i="286"/>
  <c r="BD49" i="273"/>
  <c r="BD2" i="285"/>
  <c r="BD129" i="273"/>
  <c r="BD130" i="273" s="1"/>
  <c r="BD2" i="327"/>
  <c r="BD2" i="265"/>
  <c r="BD2" i="323"/>
  <c r="BD2" i="282"/>
  <c r="BD2" i="278"/>
  <c r="BD2" i="288"/>
  <c r="BD82" i="273"/>
  <c r="BD83" i="273" s="1"/>
  <c r="BD62" i="273"/>
  <c r="BD63" i="273" s="1"/>
  <c r="BD45" i="325" s="1"/>
  <c r="BE41" i="273"/>
  <c r="BE43" i="273" s="1"/>
  <c r="BE79" i="288" s="1"/>
  <c r="BE194" i="273"/>
  <c r="BF38" i="273"/>
  <c r="BB53" i="324"/>
  <c r="BB24" i="327"/>
  <c r="BC153" i="273"/>
  <c r="BC53" i="273"/>
  <c r="BD54" i="273" s="1"/>
  <c r="BC27" i="324"/>
  <c r="BC28" i="324" s="1"/>
  <c r="BC32" i="324"/>
  <c r="BC33" i="324" s="1"/>
  <c r="BC37" i="324"/>
  <c r="BC38" i="324" s="1"/>
  <c r="BB23" i="327"/>
  <c r="BB52" i="324"/>
  <c r="BA21" i="285"/>
  <c r="BB124" i="273"/>
  <c r="BB21" i="327"/>
  <c r="BB50" i="324"/>
  <c r="BA177" i="273"/>
  <c r="BA178" i="273" s="1"/>
  <c r="BA183" i="273"/>
  <c r="BA184" i="273" s="1"/>
  <c r="BB88" i="273"/>
  <c r="BA172" i="273"/>
  <c r="BA173" i="273" s="1"/>
  <c r="BR5" i="327"/>
  <c r="BR5" i="325"/>
  <c r="BR5" i="324"/>
  <c r="BR5" i="323"/>
  <c r="BO42" i="273"/>
  <c r="BO37" i="273"/>
  <c r="BQ26" i="273"/>
  <c r="BQ27" i="273" s="1"/>
  <c r="BQ31" i="273" s="1"/>
  <c r="BQ30" i="273"/>
  <c r="BP32" i="273"/>
  <c r="BR5" i="320"/>
  <c r="BR23" i="273"/>
  <c r="BR24" i="273" s="1"/>
  <c r="BR5" i="315"/>
  <c r="BR5" i="275"/>
  <c r="BR5" i="286"/>
  <c r="BR5" i="265"/>
  <c r="BR5" i="288"/>
  <c r="BR5" i="282"/>
  <c r="BR5" i="285"/>
  <c r="BR5" i="289"/>
  <c r="BR5" i="278"/>
  <c r="BR13" i="273"/>
  <c r="BR14" i="273" s="1"/>
  <c r="BS10" i="273"/>
  <c r="BR5" i="273"/>
  <c r="BQ152" i="273"/>
  <c r="BQ143" i="273"/>
  <c r="BB109" i="273" l="1"/>
  <c r="BA110" i="273" s="1"/>
  <c r="BA61" i="288" s="1"/>
  <c r="BA63" i="288" s="1"/>
  <c r="BA65" i="288" s="1"/>
  <c r="BB51" i="288"/>
  <c r="BB52" i="288" s="1"/>
  <c r="BB56" i="288" s="1"/>
  <c r="BC46" i="325"/>
  <c r="BC55" i="288"/>
  <c r="BA43" i="288"/>
  <c r="BA39" i="288"/>
  <c r="BB84" i="325"/>
  <c r="BB42" i="288"/>
  <c r="BB35" i="288"/>
  <c r="BB37" i="288" s="1"/>
  <c r="BR36" i="273"/>
  <c r="BR13" i="288"/>
  <c r="BR138" i="325"/>
  <c r="BE101" i="273"/>
  <c r="BE102" i="273" s="1"/>
  <c r="BE105" i="273" s="1"/>
  <c r="BE26" i="288"/>
  <c r="BD42" i="325"/>
  <c r="BD43" i="325" s="1"/>
  <c r="BD85" i="325"/>
  <c r="AX54" i="325"/>
  <c r="AY47" i="325"/>
  <c r="BC106" i="273"/>
  <c r="BB51" i="325"/>
  <c r="AZ28" i="285"/>
  <c r="BD71" i="278"/>
  <c r="BD152" i="278"/>
  <c r="BD208" i="278"/>
  <c r="BD56" i="278"/>
  <c r="BD224" i="278"/>
  <c r="BD256" i="278"/>
  <c r="BB4" i="289"/>
  <c r="BB4" i="288"/>
  <c r="BB4" i="285"/>
  <c r="BB4" i="286"/>
  <c r="BB4" i="315"/>
  <c r="BB4" i="320"/>
  <c r="BB4" i="278"/>
  <c r="BB4" i="323"/>
  <c r="BB4" i="327"/>
  <c r="BB4" i="282"/>
  <c r="BB4" i="265"/>
  <c r="BB4" i="324"/>
  <c r="BB4" i="273"/>
  <c r="BB4" i="275"/>
  <c r="BC145" i="273"/>
  <c r="BC147" i="273" s="1"/>
  <c r="BC148" i="273" s="1"/>
  <c r="AT308" i="278"/>
  <c r="AT30" i="265" s="1"/>
  <c r="BE13" i="289"/>
  <c r="BE14" i="289" s="1"/>
  <c r="BE248" i="278" s="1"/>
  <c r="BD168" i="278"/>
  <c r="BD200" i="278"/>
  <c r="BD240" i="278"/>
  <c r="BD248" i="278"/>
  <c r="BD105" i="278"/>
  <c r="BD123" i="278"/>
  <c r="BD97" i="278"/>
  <c r="BD79" i="278"/>
  <c r="BD160" i="278"/>
  <c r="BD192" i="278"/>
  <c r="BD232" i="278"/>
  <c r="BD49" i="278"/>
  <c r="BD132" i="278"/>
  <c r="BD114" i="278"/>
  <c r="BD176" i="278"/>
  <c r="BD184" i="278"/>
  <c r="AZ55" i="324"/>
  <c r="AZ34" i="265" s="1"/>
  <c r="AZ57" i="324"/>
  <c r="BC34" i="278"/>
  <c r="BD28" i="278"/>
  <c r="BD29" i="278" s="1"/>
  <c r="BD40" i="278" s="1"/>
  <c r="BD123" i="325"/>
  <c r="BD111" i="325"/>
  <c r="BB189" i="273"/>
  <c r="BB190" i="273" s="1"/>
  <c r="BB21" i="278" s="1"/>
  <c r="BB122" i="325"/>
  <c r="BB110" i="325"/>
  <c r="AW299" i="278"/>
  <c r="AW300" i="278" s="1"/>
  <c r="AW302" i="278" s="1"/>
  <c r="AU294" i="278"/>
  <c r="AU306" i="278" s="1"/>
  <c r="AU303" i="278"/>
  <c r="AU307" i="278" s="1"/>
  <c r="AV302" i="278"/>
  <c r="AV303" i="278" s="1"/>
  <c r="AV307" i="278" s="1"/>
  <c r="AV73" i="265"/>
  <c r="AV293" i="278"/>
  <c r="AV294" i="278" s="1"/>
  <c r="AV306" i="278" s="1"/>
  <c r="AV67" i="265"/>
  <c r="BP298" i="278"/>
  <c r="BP289" i="278"/>
  <c r="AW290" i="278"/>
  <c r="AW291" i="278" s="1"/>
  <c r="AZ39" i="278"/>
  <c r="AZ41" i="278" s="1"/>
  <c r="AZ80" i="278" s="1"/>
  <c r="AZ81" i="278" s="1"/>
  <c r="AZ87" i="278" s="1"/>
  <c r="BA20" i="327"/>
  <c r="BB22" i="324"/>
  <c r="BB23" i="324" s="1"/>
  <c r="BB20" i="327" s="1"/>
  <c r="AV11" i="265"/>
  <c r="AV29" i="265" s="1"/>
  <c r="AW9" i="265"/>
  <c r="AW11" i="265" s="1"/>
  <c r="AW29" i="265" s="1"/>
  <c r="BB19" i="278"/>
  <c r="BB314" i="278"/>
  <c r="BC68" i="273"/>
  <c r="BA22" i="278"/>
  <c r="BA39" i="278" s="1"/>
  <c r="BA41" i="278" s="1"/>
  <c r="AY98" i="278"/>
  <c r="AY99" i="278" s="1"/>
  <c r="AY136" i="278" s="1"/>
  <c r="AY80" i="278"/>
  <c r="AY81" i="278" s="1"/>
  <c r="AY87" i="278" s="1"/>
  <c r="AY106" i="278"/>
  <c r="AY107" i="278" s="1"/>
  <c r="AY137" i="278" s="1"/>
  <c r="AY50" i="278"/>
  <c r="AY51" i="278" s="1"/>
  <c r="AY84" i="278" s="1"/>
  <c r="AX141" i="278"/>
  <c r="AY57" i="278"/>
  <c r="AY58" i="278" s="1"/>
  <c r="AY72" i="278"/>
  <c r="AY73" i="278" s="1"/>
  <c r="AY86" i="278" s="1"/>
  <c r="AZ72" i="278"/>
  <c r="AZ73" i="278" s="1"/>
  <c r="AZ86" i="278" s="1"/>
  <c r="AZ57" i="278"/>
  <c r="AZ58" i="278" s="1"/>
  <c r="BP254" i="278"/>
  <c r="BP246" i="278"/>
  <c r="BP230" i="278"/>
  <c r="BP238" i="278"/>
  <c r="BP182" i="278"/>
  <c r="BP190" i="278"/>
  <c r="BP198" i="278"/>
  <c r="BP222" i="278"/>
  <c r="BP214" i="278"/>
  <c r="BP206" i="278"/>
  <c r="BP158" i="278"/>
  <c r="BP174" i="278"/>
  <c r="BP150" i="278"/>
  <c r="BP166" i="278"/>
  <c r="BP112" i="278"/>
  <c r="BP121" i="278"/>
  <c r="BP130" i="278"/>
  <c r="BB255" i="278"/>
  <c r="BB257" i="278" s="1"/>
  <c r="BB273" i="278" s="1"/>
  <c r="BB247" i="278"/>
  <c r="BB249" i="278" s="1"/>
  <c r="BB272" i="278" s="1"/>
  <c r="BB215" i="278"/>
  <c r="BB217" i="278" s="1"/>
  <c r="BB268" i="278" s="1"/>
  <c r="BB231" i="278"/>
  <c r="BB233" i="278" s="1"/>
  <c r="BB270" i="278" s="1"/>
  <c r="BB239" i="278"/>
  <c r="BB241" i="278" s="1"/>
  <c r="BB271" i="278" s="1"/>
  <c r="BB223" i="278"/>
  <c r="BB225" i="278" s="1"/>
  <c r="BB269" i="278" s="1"/>
  <c r="BB183" i="278"/>
  <c r="BB185" i="278" s="1"/>
  <c r="BB264" i="278" s="1"/>
  <c r="BB191" i="278"/>
  <c r="BB193" i="278" s="1"/>
  <c r="BB265" i="278" s="1"/>
  <c r="BB199" i="278"/>
  <c r="BB201" i="278" s="1"/>
  <c r="BB266" i="278" s="1"/>
  <c r="BB207" i="278"/>
  <c r="BB209" i="278" s="1"/>
  <c r="BB267" i="278" s="1"/>
  <c r="BB159" i="278"/>
  <c r="BB161" i="278" s="1"/>
  <c r="BB261" i="278" s="1"/>
  <c r="BB175" i="278"/>
  <c r="BB177" i="278" s="1"/>
  <c r="BB263" i="278" s="1"/>
  <c r="BB167" i="278"/>
  <c r="BB169" i="278" s="1"/>
  <c r="BB262" i="278" s="1"/>
  <c r="BB151" i="278"/>
  <c r="BB153" i="278" s="1"/>
  <c r="BB260" i="278" s="1"/>
  <c r="BB113" i="278"/>
  <c r="BB115" i="278" s="1"/>
  <c r="BB138" i="278" s="1"/>
  <c r="BB122" i="278"/>
  <c r="BB124" i="278" s="1"/>
  <c r="BB139" i="278" s="1"/>
  <c r="BB131" i="278"/>
  <c r="BB133" i="278" s="1"/>
  <c r="BB140" i="278" s="1"/>
  <c r="BB20" i="278"/>
  <c r="AX64" i="278"/>
  <c r="AX61" i="278"/>
  <c r="AX62" i="278" s="1"/>
  <c r="AX65" i="278" s="1"/>
  <c r="BA274" i="278"/>
  <c r="BA280" i="278" s="1"/>
  <c r="BB172" i="273"/>
  <c r="BB173" i="273" s="1"/>
  <c r="BB177" i="273"/>
  <c r="BB178" i="273" s="1"/>
  <c r="BB183" i="273"/>
  <c r="BB184" i="273" s="1"/>
  <c r="BC52" i="324"/>
  <c r="BC23" i="327"/>
  <c r="BF41" i="273"/>
  <c r="BF43" i="273" s="1"/>
  <c r="BF79" i="288" s="1"/>
  <c r="BF194" i="273"/>
  <c r="BG38" i="273"/>
  <c r="BD15" i="275"/>
  <c r="BD67" i="273"/>
  <c r="BD42" i="324"/>
  <c r="BD43" i="324" s="1"/>
  <c r="BD71" i="273"/>
  <c r="BE72" i="273" s="1"/>
  <c r="BE104" i="273" s="1"/>
  <c r="BC88" i="273"/>
  <c r="BC124" i="273"/>
  <c r="BB21" i="285"/>
  <c r="BC51" i="324"/>
  <c r="BC22" i="327"/>
  <c r="BD50" i="273"/>
  <c r="BD100" i="325" s="1"/>
  <c r="BD101" i="325" s="1"/>
  <c r="BD128" i="325" s="1"/>
  <c r="BC71" i="273"/>
  <c r="BD72" i="273" s="1"/>
  <c r="BD104" i="273" s="1"/>
  <c r="BC67" i="273"/>
  <c r="BC42" i="324"/>
  <c r="BC43" i="324" s="1"/>
  <c r="BC15" i="275"/>
  <c r="BC20" i="275" s="1"/>
  <c r="BD17" i="275" s="1"/>
  <c r="BA28" i="285"/>
  <c r="BA57" i="324"/>
  <c r="BA11" i="325"/>
  <c r="BA55" i="324"/>
  <c r="BA34" i="265" s="1"/>
  <c r="BC21" i="327"/>
  <c r="BC50" i="324"/>
  <c r="BE2" i="285"/>
  <c r="BE2" i="320"/>
  <c r="BE2" i="327"/>
  <c r="BE2" i="286"/>
  <c r="BE2" i="288"/>
  <c r="BE2" i="315"/>
  <c r="BE2" i="324"/>
  <c r="BE49" i="273"/>
  <c r="BE138" i="273"/>
  <c r="BE139" i="273" s="1"/>
  <c r="BE119" i="273"/>
  <c r="BE120" i="273" s="1"/>
  <c r="BE123" i="273" s="1"/>
  <c r="BE2" i="273"/>
  <c r="BE2" i="278"/>
  <c r="BE2" i="323"/>
  <c r="BE129" i="273"/>
  <c r="BE130" i="273" s="1"/>
  <c r="BE195" i="273"/>
  <c r="BE196" i="273" s="1"/>
  <c r="BE82" i="273"/>
  <c r="BE83" i="273" s="1"/>
  <c r="BE2" i="282"/>
  <c r="BE62" i="273"/>
  <c r="BE63" i="273" s="1"/>
  <c r="BE45" i="325" s="1"/>
  <c r="BE47" i="325" s="1"/>
  <c r="BE54" i="325" s="1"/>
  <c r="BE2" i="325"/>
  <c r="BE2" i="275"/>
  <c r="BE2" i="289"/>
  <c r="BE2" i="265"/>
  <c r="BA157" i="273"/>
  <c r="AZ164" i="273"/>
  <c r="AZ165" i="273" s="1"/>
  <c r="BA176" i="273"/>
  <c r="BD154" i="273"/>
  <c r="BD66" i="273"/>
  <c r="BD91" i="273"/>
  <c r="BE92" i="273" s="1"/>
  <c r="BE156" i="273" s="1"/>
  <c r="BD87" i="273"/>
  <c r="BD11" i="286"/>
  <c r="BD144" i="273"/>
  <c r="BD182" i="273"/>
  <c r="AY3" i="273"/>
  <c r="AY3" i="285"/>
  <c r="AY3" i="320"/>
  <c r="AY3" i="289"/>
  <c r="AY3" i="288"/>
  <c r="AY3" i="315"/>
  <c r="AY3" i="282"/>
  <c r="AY3" i="324"/>
  <c r="AY3" i="327"/>
  <c r="AY3" i="278"/>
  <c r="AY3" i="265"/>
  <c r="AY3" i="286"/>
  <c r="AY3" i="323"/>
  <c r="AY3" i="275"/>
  <c r="AY3" i="325"/>
  <c r="BS5" i="327"/>
  <c r="BS5" i="325"/>
  <c r="BS5" i="324"/>
  <c r="BS5" i="323"/>
  <c r="BQ32" i="273"/>
  <c r="BP37" i="273"/>
  <c r="BP42" i="273"/>
  <c r="BR26" i="273"/>
  <c r="BR27" i="273" s="1"/>
  <c r="BR31" i="273" s="1"/>
  <c r="BR30" i="273"/>
  <c r="BS5" i="320"/>
  <c r="BS23" i="273"/>
  <c r="BS24" i="273" s="1"/>
  <c r="BS5" i="315"/>
  <c r="BR152" i="273"/>
  <c r="BR143" i="273"/>
  <c r="BS5" i="265"/>
  <c r="BS5" i="288"/>
  <c r="BS5" i="282"/>
  <c r="BS5" i="275"/>
  <c r="BS5" i="286"/>
  <c r="BS5" i="285"/>
  <c r="BS5" i="289"/>
  <c r="BS5" i="278"/>
  <c r="BS13" i="273"/>
  <c r="BS14" i="273" s="1"/>
  <c r="BT10" i="273"/>
  <c r="BS5" i="273"/>
  <c r="AC32" i="265"/>
  <c r="BC109" i="273" l="1"/>
  <c r="BB110" i="273" s="1"/>
  <c r="BB61" i="288" s="1"/>
  <c r="BB63" i="288" s="1"/>
  <c r="BB65" i="288" s="1"/>
  <c r="BC51" i="288"/>
  <c r="BC52" i="288" s="1"/>
  <c r="BC56" i="288" s="1"/>
  <c r="BD46" i="325"/>
  <c r="BD55" i="288"/>
  <c r="BC84" i="325"/>
  <c r="BC35" i="288"/>
  <c r="BC37" i="288" s="1"/>
  <c r="BC42" i="288"/>
  <c r="BB39" i="288"/>
  <c r="BB43" i="288"/>
  <c r="BS36" i="273"/>
  <c r="BS13" i="288"/>
  <c r="BS138" i="325"/>
  <c r="BF101" i="273"/>
  <c r="BF102" i="273" s="1"/>
  <c r="BF105" i="273" s="1"/>
  <c r="BF26" i="288"/>
  <c r="BE42" i="325"/>
  <c r="BE43" i="325" s="1"/>
  <c r="BE85" i="325"/>
  <c r="BD106" i="273"/>
  <c r="BC51" i="325"/>
  <c r="AY54" i="325"/>
  <c r="AZ47" i="325"/>
  <c r="BE105" i="278"/>
  <c r="BE152" i="278"/>
  <c r="BE224" i="278"/>
  <c r="BE114" i="278"/>
  <c r="BE176" i="278"/>
  <c r="BE71" i="278"/>
  <c r="BE160" i="278"/>
  <c r="BE240" i="278"/>
  <c r="BE56" i="278"/>
  <c r="BE123" i="278"/>
  <c r="BE97" i="278"/>
  <c r="BE192" i="278"/>
  <c r="BE216" i="278"/>
  <c r="BE256" i="278"/>
  <c r="BE132" i="278"/>
  <c r="BE200" i="278"/>
  <c r="BE208" i="278"/>
  <c r="BE49" i="278"/>
  <c r="BE79" i="278"/>
  <c r="BE168" i="278"/>
  <c r="BE184" i="278"/>
  <c r="BE232" i="278"/>
  <c r="BD145" i="273"/>
  <c r="BD147" i="273" s="1"/>
  <c r="BD148" i="273" s="1"/>
  <c r="BC4" i="289"/>
  <c r="BC4" i="324"/>
  <c r="BC4" i="273"/>
  <c r="BC4" i="286"/>
  <c r="BC4" i="315"/>
  <c r="BC4" i="288"/>
  <c r="BC4" i="282"/>
  <c r="BC4" i="325"/>
  <c r="BC4" i="323"/>
  <c r="BC4" i="320"/>
  <c r="BC4" i="327"/>
  <c r="BC4" i="275"/>
  <c r="BC4" i="278"/>
  <c r="BC4" i="285"/>
  <c r="BC4" i="265"/>
  <c r="BF13" i="289"/>
  <c r="BF14" i="289" s="1"/>
  <c r="BF232" i="278" s="1"/>
  <c r="AC313" i="278"/>
  <c r="AC315" i="278" s="1"/>
  <c r="AC11" i="327" s="1"/>
  <c r="BD34" i="278"/>
  <c r="AW73" i="265"/>
  <c r="BC189" i="273"/>
  <c r="BC190" i="273" s="1"/>
  <c r="BC21" i="278" s="1"/>
  <c r="BC122" i="325"/>
  <c r="BC110" i="325"/>
  <c r="BD25" i="327"/>
  <c r="BE28" i="278"/>
  <c r="BE29" i="278" s="1"/>
  <c r="BE34" i="278" s="1"/>
  <c r="BE111" i="325"/>
  <c r="BE123" i="325"/>
  <c r="AU308" i="278"/>
  <c r="AU30" i="265" s="1"/>
  <c r="AZ50" i="278"/>
  <c r="AZ51" i="278" s="1"/>
  <c r="AZ84" i="278" s="1"/>
  <c r="AV308" i="278"/>
  <c r="AV30" i="265" s="1"/>
  <c r="AW293" i="278"/>
  <c r="AW294" i="278" s="1"/>
  <c r="AW306" i="278" s="1"/>
  <c r="AW67" i="265"/>
  <c r="AW303" i="278"/>
  <c r="AW307" i="278" s="1"/>
  <c r="AZ98" i="278"/>
  <c r="AZ99" i="278" s="1"/>
  <c r="AZ136" i="278" s="1"/>
  <c r="BC22" i="324"/>
  <c r="BC23" i="324" s="1"/>
  <c r="BC20" i="327" s="1"/>
  <c r="AZ106" i="278"/>
  <c r="AZ107" i="278" s="1"/>
  <c r="AZ137" i="278" s="1"/>
  <c r="BQ298" i="278"/>
  <c r="BQ289" i="278"/>
  <c r="BB49" i="324"/>
  <c r="BB54" i="324" s="1"/>
  <c r="BB55" i="324" s="1"/>
  <c r="BB34" i="265" s="1"/>
  <c r="BB22" i="278"/>
  <c r="BB39" i="278" s="1"/>
  <c r="BB41" i="278" s="1"/>
  <c r="BA33" i="278"/>
  <c r="BA35" i="278" s="1"/>
  <c r="BA57" i="278" s="1"/>
  <c r="BA58" i="278" s="1"/>
  <c r="AY141" i="278"/>
  <c r="AX279" i="278"/>
  <c r="AX281" i="278" s="1"/>
  <c r="BC19" i="278"/>
  <c r="BC314" i="278"/>
  <c r="BB274" i="278"/>
  <c r="BB280" i="278" s="1"/>
  <c r="BQ37" i="273"/>
  <c r="BQ254" i="278"/>
  <c r="BQ238" i="278"/>
  <c r="BQ246" i="278"/>
  <c r="BQ222" i="278"/>
  <c r="BQ230" i="278"/>
  <c r="BQ214" i="278"/>
  <c r="BQ206" i="278"/>
  <c r="BQ182" i="278"/>
  <c r="BQ190" i="278"/>
  <c r="BQ198" i="278"/>
  <c r="BQ150" i="278"/>
  <c r="BQ166" i="278"/>
  <c r="BQ174" i="278"/>
  <c r="BQ158" i="278"/>
  <c r="BQ112" i="278"/>
  <c r="BQ121" i="278"/>
  <c r="BQ130" i="278"/>
  <c r="BC255" i="278"/>
  <c r="BC257" i="278" s="1"/>
  <c r="BC273" i="278" s="1"/>
  <c r="BC239" i="278"/>
  <c r="BC241" i="278" s="1"/>
  <c r="BC271" i="278" s="1"/>
  <c r="BC247" i="278"/>
  <c r="BC249" i="278" s="1"/>
  <c r="BC272" i="278" s="1"/>
  <c r="BC223" i="278"/>
  <c r="BC225" i="278" s="1"/>
  <c r="BC269" i="278" s="1"/>
  <c r="BC231" i="278"/>
  <c r="BC233" i="278" s="1"/>
  <c r="BC270" i="278" s="1"/>
  <c r="BC215" i="278"/>
  <c r="BC217" i="278" s="1"/>
  <c r="BC268" i="278" s="1"/>
  <c r="BC207" i="278"/>
  <c r="BC209" i="278" s="1"/>
  <c r="BC267" i="278" s="1"/>
  <c r="BC175" i="278"/>
  <c r="BC177" i="278" s="1"/>
  <c r="BC263" i="278" s="1"/>
  <c r="BC183" i="278"/>
  <c r="BC185" i="278" s="1"/>
  <c r="BC264" i="278" s="1"/>
  <c r="BC191" i="278"/>
  <c r="BC193" i="278" s="1"/>
  <c r="BC265" i="278" s="1"/>
  <c r="BC199" i="278"/>
  <c r="BC201" i="278" s="1"/>
  <c r="BC266" i="278" s="1"/>
  <c r="BC151" i="278"/>
  <c r="BC153" i="278" s="1"/>
  <c r="BC260" i="278" s="1"/>
  <c r="BC167" i="278"/>
  <c r="BC169" i="278" s="1"/>
  <c r="BC262" i="278" s="1"/>
  <c r="BC159" i="278"/>
  <c r="BC161" i="278" s="1"/>
  <c r="BC261" i="278" s="1"/>
  <c r="BC113" i="278"/>
  <c r="BC115" i="278" s="1"/>
  <c r="BC138" i="278" s="1"/>
  <c r="BC122" i="278"/>
  <c r="BC124" i="278" s="1"/>
  <c r="BC139" i="278" s="1"/>
  <c r="BC131" i="278"/>
  <c r="BC133" i="278" s="1"/>
  <c r="BC140" i="278" s="1"/>
  <c r="BC20" i="278"/>
  <c r="BA106" i="278"/>
  <c r="BA107" i="278" s="1"/>
  <c r="BA137" i="278" s="1"/>
  <c r="BA80" i="278"/>
  <c r="BA81" i="278" s="1"/>
  <c r="BA87" i="278" s="1"/>
  <c r="BA50" i="278"/>
  <c r="BA51" i="278" s="1"/>
  <c r="BA84" i="278" s="1"/>
  <c r="BA98" i="278"/>
  <c r="BA99" i="278" s="1"/>
  <c r="BA136" i="278" s="1"/>
  <c r="AX66" i="278"/>
  <c r="AX85" i="278" s="1"/>
  <c r="AX88" i="278" s="1"/>
  <c r="AZ64" i="278"/>
  <c r="AZ61" i="278"/>
  <c r="AZ62" i="278" s="1"/>
  <c r="AZ65" i="278" s="1"/>
  <c r="AY61" i="278"/>
  <c r="AY62" i="278" s="1"/>
  <c r="AY65" i="278" s="1"/>
  <c r="AY64" i="278"/>
  <c r="BD20" i="275"/>
  <c r="BE17" i="275" s="1"/>
  <c r="BE15" i="275"/>
  <c r="BE20" i="275" s="1"/>
  <c r="BF17" i="275" s="1"/>
  <c r="BE67" i="273"/>
  <c r="BE42" i="324"/>
  <c r="BE43" i="324" s="1"/>
  <c r="BE71" i="273"/>
  <c r="BF72" i="273" s="1"/>
  <c r="BF104" i="273" s="1"/>
  <c r="BD53" i="324"/>
  <c r="BD24" i="327"/>
  <c r="BF2" i="289"/>
  <c r="BF119" i="273"/>
  <c r="BF120" i="273" s="1"/>
  <c r="BF123" i="273" s="1"/>
  <c r="BF82" i="273"/>
  <c r="BF83" i="273" s="1"/>
  <c r="BF2" i="323"/>
  <c r="BF2" i="327"/>
  <c r="BF2" i="315"/>
  <c r="BF195" i="273"/>
  <c r="BF196" i="273" s="1"/>
  <c r="BF2" i="275"/>
  <c r="BF2" i="288"/>
  <c r="BF2" i="278"/>
  <c r="BF2" i="273"/>
  <c r="BF2" i="265"/>
  <c r="BF2" i="325"/>
  <c r="BF62" i="273"/>
  <c r="BF63" i="273" s="1"/>
  <c r="BF45" i="325" s="1"/>
  <c r="BF138" i="273"/>
  <c r="BF139" i="273" s="1"/>
  <c r="BF2" i="324"/>
  <c r="BF129" i="273"/>
  <c r="BF130" i="273" s="1"/>
  <c r="BF49" i="273"/>
  <c r="BF50" i="273" s="1"/>
  <c r="BF100" i="325" s="1"/>
  <c r="BF101" i="325" s="1"/>
  <c r="BF128" i="325" s="1"/>
  <c r="BF2" i="282"/>
  <c r="BF2" i="285"/>
  <c r="BF2" i="320"/>
  <c r="BF2" i="286"/>
  <c r="BC53" i="324"/>
  <c r="BC24" i="327"/>
  <c r="BD27" i="324"/>
  <c r="BD28" i="324" s="1"/>
  <c r="BD53" i="273"/>
  <c r="BE54" i="273" s="1"/>
  <c r="BD37" i="324"/>
  <c r="BD38" i="324" s="1"/>
  <c r="BD32" i="324"/>
  <c r="BD33" i="324" s="1"/>
  <c r="BD153" i="273"/>
  <c r="BC21" i="285"/>
  <c r="BD68" i="273"/>
  <c r="AZ3" i="325"/>
  <c r="AZ3" i="315"/>
  <c r="AZ3" i="288"/>
  <c r="AZ3" i="327"/>
  <c r="AZ3" i="265"/>
  <c r="AZ3" i="273"/>
  <c r="AZ3" i="289"/>
  <c r="AZ3" i="282"/>
  <c r="AZ3" i="278"/>
  <c r="AZ3" i="286"/>
  <c r="AZ3" i="324"/>
  <c r="AZ3" i="285"/>
  <c r="AZ3" i="323"/>
  <c r="AZ3" i="275"/>
  <c r="AZ3" i="320"/>
  <c r="BE144" i="273"/>
  <c r="BE182" i="273"/>
  <c r="BD122" i="273"/>
  <c r="BD124" i="273" s="1"/>
  <c r="BD21" i="285" s="1"/>
  <c r="BD155" i="273"/>
  <c r="BD86" i="273"/>
  <c r="BD88" i="273" s="1"/>
  <c r="BC172" i="273"/>
  <c r="BC173" i="273" s="1"/>
  <c r="BC177" i="273"/>
  <c r="BC178" i="273" s="1"/>
  <c r="BC183" i="273"/>
  <c r="BC184" i="273" s="1"/>
  <c r="BB176" i="273"/>
  <c r="BB157" i="273"/>
  <c r="BA164" i="273"/>
  <c r="BA165" i="273" s="1"/>
  <c r="BE91" i="273"/>
  <c r="BF92" i="273" s="1"/>
  <c r="BF156" i="273" s="1"/>
  <c r="BE11" i="286"/>
  <c r="BE87" i="273"/>
  <c r="BE50" i="273"/>
  <c r="BE100" i="325" s="1"/>
  <c r="BE101" i="325" s="1"/>
  <c r="BE128" i="325" s="1"/>
  <c r="BE86" i="273"/>
  <c r="BE155" i="273"/>
  <c r="BE122" i="273"/>
  <c r="BG41" i="273"/>
  <c r="BG43" i="273" s="1"/>
  <c r="BG79" i="288" s="1"/>
  <c r="BH38" i="273"/>
  <c r="BG194" i="273"/>
  <c r="BQ42" i="273"/>
  <c r="BT5" i="325"/>
  <c r="BT5" i="327"/>
  <c r="BR32" i="273"/>
  <c r="BT5" i="324"/>
  <c r="BT5" i="323"/>
  <c r="BS26" i="273"/>
  <c r="BS27" i="273" s="1"/>
  <c r="BS31" i="273" s="1"/>
  <c r="BS30" i="273"/>
  <c r="BT5" i="320"/>
  <c r="BT23" i="273"/>
  <c r="BT24" i="273" s="1"/>
  <c r="BT5" i="315"/>
  <c r="BS152" i="273"/>
  <c r="BS143" i="273"/>
  <c r="BT5" i="288"/>
  <c r="BT5" i="282"/>
  <c r="BT5" i="275"/>
  <c r="BT5" i="286"/>
  <c r="BT5" i="265"/>
  <c r="BT5" i="285"/>
  <c r="BT5" i="289"/>
  <c r="BT5" i="278"/>
  <c r="BT13" i="273"/>
  <c r="BT14" i="273" s="1"/>
  <c r="BU10" i="273"/>
  <c r="BT5" i="273"/>
  <c r="BD109" i="273" l="1"/>
  <c r="BC110" i="273" s="1"/>
  <c r="BC61" i="288" s="1"/>
  <c r="BC63" i="288" s="1"/>
  <c r="BC65" i="288" s="1"/>
  <c r="BD51" i="288"/>
  <c r="BD52" i="288" s="1"/>
  <c r="BD56" i="288" s="1"/>
  <c r="BE46" i="325"/>
  <c r="BE55" i="288"/>
  <c r="BC43" i="288"/>
  <c r="BC39" i="288"/>
  <c r="BD84" i="325"/>
  <c r="BD42" i="288"/>
  <c r="BD35" i="288"/>
  <c r="BD37" i="288" s="1"/>
  <c r="BT36" i="273"/>
  <c r="BT138" i="325"/>
  <c r="BT13" i="288"/>
  <c r="BG101" i="273"/>
  <c r="BG102" i="273" s="1"/>
  <c r="BG105" i="273" s="1"/>
  <c r="BG26" i="288"/>
  <c r="BF42" i="325"/>
  <c r="BF43" i="325" s="1"/>
  <c r="BF85" i="325"/>
  <c r="AZ54" i="325"/>
  <c r="BA47" i="325"/>
  <c r="BE106" i="273"/>
  <c r="BD51" i="325"/>
  <c r="BF114" i="278"/>
  <c r="BF176" i="278"/>
  <c r="BE145" i="273"/>
  <c r="BE147" i="273" s="1"/>
  <c r="BE148" i="273" s="1"/>
  <c r="BE4" i="273" s="1"/>
  <c r="BF49" i="278"/>
  <c r="BF97" i="278"/>
  <c r="BF216" i="278"/>
  <c r="BF132" i="278"/>
  <c r="BF79" i="278"/>
  <c r="BF168" i="278"/>
  <c r="BF224" i="278"/>
  <c r="BF184" i="278"/>
  <c r="BF71" i="278"/>
  <c r="BF152" i="278"/>
  <c r="BF160" i="278"/>
  <c r="BF208" i="278"/>
  <c r="BF240" i="278"/>
  <c r="BF56" i="278"/>
  <c r="BF123" i="278"/>
  <c r="BF105" i="278"/>
  <c r="BF192" i="278"/>
  <c r="BF200" i="278"/>
  <c r="BF248" i="278"/>
  <c r="BF256" i="278"/>
  <c r="BD4" i="289"/>
  <c r="BD4" i="275"/>
  <c r="BD4" i="288"/>
  <c r="BD4" i="265"/>
  <c r="BD4" i="325"/>
  <c r="BD4" i="323"/>
  <c r="BD4" i="327"/>
  <c r="BD4" i="273"/>
  <c r="BD4" i="282"/>
  <c r="BD4" i="315"/>
  <c r="BD4" i="286"/>
  <c r="BD4" i="324"/>
  <c r="BD4" i="278"/>
  <c r="BD4" i="320"/>
  <c r="BD4" i="285"/>
  <c r="BG13" i="289"/>
  <c r="BG14" i="289" s="1"/>
  <c r="BG224" i="278" s="1"/>
  <c r="AC12" i="325"/>
  <c r="BE40" i="278"/>
  <c r="BD122" i="325"/>
  <c r="BD110" i="325"/>
  <c r="BE25" i="327"/>
  <c r="BF25" i="327"/>
  <c r="BF28" i="278"/>
  <c r="BF29" i="278" s="1"/>
  <c r="BF40" i="278" s="1"/>
  <c r="BF123" i="325"/>
  <c r="BF111" i="325"/>
  <c r="BB57" i="324"/>
  <c r="BC49" i="324"/>
  <c r="BC54" i="324" s="1"/>
  <c r="AZ141" i="278"/>
  <c r="AZ279" i="278" s="1"/>
  <c r="AZ281" i="278" s="1"/>
  <c r="AW308" i="278"/>
  <c r="AW30" i="265" s="1"/>
  <c r="BB33" i="278"/>
  <c r="BB35" i="278" s="1"/>
  <c r="BB72" i="278" s="1"/>
  <c r="BB73" i="278" s="1"/>
  <c r="BB86" i="278" s="1"/>
  <c r="AX290" i="278"/>
  <c r="AX291" i="278" s="1"/>
  <c r="AX282" i="278"/>
  <c r="AX10" i="265" s="1"/>
  <c r="AX299" i="278"/>
  <c r="AX300" i="278" s="1"/>
  <c r="BR298" i="278"/>
  <c r="BR289" i="278"/>
  <c r="BB11" i="325"/>
  <c r="BB28" i="285"/>
  <c r="BC22" i="278"/>
  <c r="BC39" i="278" s="1"/>
  <c r="BC41" i="278" s="1"/>
  <c r="BA72" i="278"/>
  <c r="BA73" i="278" s="1"/>
  <c r="BA86" i="278" s="1"/>
  <c r="AZ66" i="278"/>
  <c r="AZ85" i="278" s="1"/>
  <c r="AZ88" i="278" s="1"/>
  <c r="AX9" i="265"/>
  <c r="BD19" i="278"/>
  <c r="BD314" i="278"/>
  <c r="AY279" i="278"/>
  <c r="AY281" i="278" s="1"/>
  <c r="BC274" i="278"/>
  <c r="BC280" i="278" s="1"/>
  <c r="AY66" i="278"/>
  <c r="AY85" i="278" s="1"/>
  <c r="AY88" i="278" s="1"/>
  <c r="BR42" i="273"/>
  <c r="BR254" i="278"/>
  <c r="BR230" i="278"/>
  <c r="BR238" i="278"/>
  <c r="BR246" i="278"/>
  <c r="BR214" i="278"/>
  <c r="BR222" i="278"/>
  <c r="BR198" i="278"/>
  <c r="BR206" i="278"/>
  <c r="BR182" i="278"/>
  <c r="BR190" i="278"/>
  <c r="BR174" i="278"/>
  <c r="BR158" i="278"/>
  <c r="BR166" i="278"/>
  <c r="BR150" i="278"/>
  <c r="BR130" i="278"/>
  <c r="BR112" i="278"/>
  <c r="BR121" i="278"/>
  <c r="BD255" i="278"/>
  <c r="BD257" i="278" s="1"/>
  <c r="BD273" i="278" s="1"/>
  <c r="BD231" i="278"/>
  <c r="BD233" i="278" s="1"/>
  <c r="BD270" i="278" s="1"/>
  <c r="BD239" i="278"/>
  <c r="BD241" i="278" s="1"/>
  <c r="BD271" i="278" s="1"/>
  <c r="BD247" i="278"/>
  <c r="BD249" i="278" s="1"/>
  <c r="BD272" i="278" s="1"/>
  <c r="BD215" i="278"/>
  <c r="BD217" i="278" s="1"/>
  <c r="BD268" i="278" s="1"/>
  <c r="BD223" i="278"/>
  <c r="BD225" i="278" s="1"/>
  <c r="BD269" i="278" s="1"/>
  <c r="BD199" i="278"/>
  <c r="BD201" i="278" s="1"/>
  <c r="BD266" i="278" s="1"/>
  <c r="BD207" i="278"/>
  <c r="BD209" i="278" s="1"/>
  <c r="BD267" i="278" s="1"/>
  <c r="BD183" i="278"/>
  <c r="BD185" i="278" s="1"/>
  <c r="BD264" i="278" s="1"/>
  <c r="BD191" i="278"/>
  <c r="BD193" i="278" s="1"/>
  <c r="BD265" i="278" s="1"/>
  <c r="BD175" i="278"/>
  <c r="BD177" i="278" s="1"/>
  <c r="BD263" i="278" s="1"/>
  <c r="BD159" i="278"/>
  <c r="BD161" i="278" s="1"/>
  <c r="BD261" i="278" s="1"/>
  <c r="BD167" i="278"/>
  <c r="BD169" i="278" s="1"/>
  <c r="BD262" i="278" s="1"/>
  <c r="BD151" i="278"/>
  <c r="BD153" i="278" s="1"/>
  <c r="BD260" i="278" s="1"/>
  <c r="BD131" i="278"/>
  <c r="BD133" i="278" s="1"/>
  <c r="BD140" i="278" s="1"/>
  <c r="BD113" i="278"/>
  <c r="BD115" i="278" s="1"/>
  <c r="BD138" i="278" s="1"/>
  <c r="BD122" i="278"/>
  <c r="BD124" i="278" s="1"/>
  <c r="BD139" i="278" s="1"/>
  <c r="BD20" i="278"/>
  <c r="BA141" i="278"/>
  <c r="BA64" i="278"/>
  <c r="BA61" i="278"/>
  <c r="BA62" i="278" s="1"/>
  <c r="BA65" i="278" s="1"/>
  <c r="BB80" i="278"/>
  <c r="BB81" i="278" s="1"/>
  <c r="BB87" i="278" s="1"/>
  <c r="BB106" i="278"/>
  <c r="BB107" i="278" s="1"/>
  <c r="BB137" i="278" s="1"/>
  <c r="BB98" i="278"/>
  <c r="BB99" i="278" s="1"/>
  <c r="BB136" i="278" s="1"/>
  <c r="BB50" i="278"/>
  <c r="BB51" i="278" s="1"/>
  <c r="BB84" i="278" s="1"/>
  <c r="BE88" i="273"/>
  <c r="BE183" i="273" s="1"/>
  <c r="BE24" i="327"/>
  <c r="BE53" i="324"/>
  <c r="BG129" i="273"/>
  <c r="BG130" i="273" s="1"/>
  <c r="BG2" i="324"/>
  <c r="BG49" i="273"/>
  <c r="BG50" i="273" s="1"/>
  <c r="BG100" i="325" s="1"/>
  <c r="BG101" i="325" s="1"/>
  <c r="BG128" i="325" s="1"/>
  <c r="BG119" i="273"/>
  <c r="BG120" i="273" s="1"/>
  <c r="BG123" i="273" s="1"/>
  <c r="BG2" i="325"/>
  <c r="BG2" i="285"/>
  <c r="BG2" i="327"/>
  <c r="BG82" i="273"/>
  <c r="BG83" i="273" s="1"/>
  <c r="BG2" i="323"/>
  <c r="BG138" i="273"/>
  <c r="BG139" i="273" s="1"/>
  <c r="BG2" i="278"/>
  <c r="BG2" i="282"/>
  <c r="BG2" i="289"/>
  <c r="BG2" i="265"/>
  <c r="BG2" i="320"/>
  <c r="BG2" i="288"/>
  <c r="BG62" i="273"/>
  <c r="BG63" i="273" s="1"/>
  <c r="BG45" i="325" s="1"/>
  <c r="BG2" i="315"/>
  <c r="BG2" i="273"/>
  <c r="BG2" i="286"/>
  <c r="BG195" i="273"/>
  <c r="BG196" i="273" s="1"/>
  <c r="BG2" i="275"/>
  <c r="BE153" i="273"/>
  <c r="BE53" i="273"/>
  <c r="BF54" i="273" s="1"/>
  <c r="BE27" i="324"/>
  <c r="BE28" i="324" s="1"/>
  <c r="H28" i="324" s="1"/>
  <c r="F109" i="321" s="1"/>
  <c r="BE37" i="324"/>
  <c r="BE38" i="324" s="1"/>
  <c r="H38" i="324" s="1"/>
  <c r="F119" i="321" s="1"/>
  <c r="BE32" i="324"/>
  <c r="BE33" i="324" s="1"/>
  <c r="H33" i="324" s="1"/>
  <c r="F114" i="321" s="1"/>
  <c r="BC176" i="273"/>
  <c r="BE66" i="273"/>
  <c r="BE68" i="273" s="1"/>
  <c r="BE154" i="273"/>
  <c r="BD23" i="327"/>
  <c r="BD52" i="324"/>
  <c r="BE124" i="273"/>
  <c r="BF32" i="324"/>
  <c r="BF33" i="324" s="1"/>
  <c r="BF27" i="324"/>
  <c r="BF28" i="324" s="1"/>
  <c r="BF153" i="273"/>
  <c r="BF37" i="324"/>
  <c r="BF38" i="324" s="1"/>
  <c r="BF53" i="273"/>
  <c r="BG54" i="273" s="1"/>
  <c r="BA3" i="282"/>
  <c r="BA3" i="288"/>
  <c r="BA3" i="323"/>
  <c r="BA3" i="327"/>
  <c r="BA3" i="320"/>
  <c r="BA3" i="315"/>
  <c r="BA3" i="289"/>
  <c r="BA3" i="273"/>
  <c r="BA3" i="265"/>
  <c r="BA3" i="285"/>
  <c r="BA3" i="275"/>
  <c r="BA3" i="324"/>
  <c r="BA3" i="278"/>
  <c r="BA3" i="325"/>
  <c r="BA3" i="286"/>
  <c r="BD177" i="273"/>
  <c r="BD178" i="273" s="1"/>
  <c r="BD183" i="273"/>
  <c r="BD184" i="273" s="1"/>
  <c r="BD172" i="273"/>
  <c r="BD173" i="273" s="1"/>
  <c r="BD176" i="273" s="1"/>
  <c r="BD21" i="327"/>
  <c r="BD50" i="324"/>
  <c r="BF182" i="273"/>
  <c r="BF144" i="273"/>
  <c r="BF11" i="286"/>
  <c r="BF87" i="273"/>
  <c r="BF91" i="273"/>
  <c r="BG92" i="273" s="1"/>
  <c r="BG156" i="273" s="1"/>
  <c r="BH41" i="273"/>
  <c r="BH43" i="273" s="1"/>
  <c r="BH79" i="288" s="1"/>
  <c r="BI38" i="273"/>
  <c r="BH194" i="273"/>
  <c r="BB164" i="273"/>
  <c r="BB165" i="273" s="1"/>
  <c r="BC157" i="273"/>
  <c r="BD22" i="324"/>
  <c r="BD23" i="324" s="1"/>
  <c r="BD189" i="273"/>
  <c r="BD190" i="273" s="1"/>
  <c r="BD21" i="278" s="1"/>
  <c r="BD51" i="324"/>
  <c r="BD22" i="327"/>
  <c r="H43" i="324"/>
  <c r="F124" i="321" s="1"/>
  <c r="BF71" i="273"/>
  <c r="BG72" i="273" s="1"/>
  <c r="BG104" i="273" s="1"/>
  <c r="BF15" i="275"/>
  <c r="BF20" i="275" s="1"/>
  <c r="BG17" i="275" s="1"/>
  <c r="BF42" i="324"/>
  <c r="BF43" i="324" s="1"/>
  <c r="BF67" i="273"/>
  <c r="BF155" i="273"/>
  <c r="BF86" i="273"/>
  <c r="BF122" i="273"/>
  <c r="BU5" i="325"/>
  <c r="BU5" i="327"/>
  <c r="BR37" i="273"/>
  <c r="BU5" i="324"/>
  <c r="BU5" i="323"/>
  <c r="BS32" i="273"/>
  <c r="BT26" i="273"/>
  <c r="BT27" i="273" s="1"/>
  <c r="BT31" i="273" s="1"/>
  <c r="BT30" i="273"/>
  <c r="BU5" i="320"/>
  <c r="BU23" i="273"/>
  <c r="BU24" i="273" s="1"/>
  <c r="BU5" i="315"/>
  <c r="BU5" i="275"/>
  <c r="BU5" i="286"/>
  <c r="BU5" i="265"/>
  <c r="BU5" i="288"/>
  <c r="BU5" i="282"/>
  <c r="BU5" i="278"/>
  <c r="BU5" i="285"/>
  <c r="BU5" i="289"/>
  <c r="BU13" i="273"/>
  <c r="BU14" i="273" s="1"/>
  <c r="BV10" i="273"/>
  <c r="BU5" i="273"/>
  <c r="BT152" i="273"/>
  <c r="BT143" i="273"/>
  <c r="BE109" i="273" l="1"/>
  <c r="BD110" i="273" s="1"/>
  <c r="BD61" i="288" s="1"/>
  <c r="BD63" i="288" s="1"/>
  <c r="BD65" i="288" s="1"/>
  <c r="BE51" i="288"/>
  <c r="BE52" i="288" s="1"/>
  <c r="BE56" i="288" s="1"/>
  <c r="BF46" i="325"/>
  <c r="BF47" i="325" s="1"/>
  <c r="BF54" i="325" s="1"/>
  <c r="BF55" i="288"/>
  <c r="BE84" i="325"/>
  <c r="BE42" i="288"/>
  <c r="BE35" i="288"/>
  <c r="BE37" i="288" s="1"/>
  <c r="BD43" i="288"/>
  <c r="BD39" i="288"/>
  <c r="BU36" i="273"/>
  <c r="BU13" i="288"/>
  <c r="BU138" i="325"/>
  <c r="BH101" i="273"/>
  <c r="BH102" i="273" s="1"/>
  <c r="BH105" i="273" s="1"/>
  <c r="BH26" i="288"/>
  <c r="BG42" i="325"/>
  <c r="BG43" i="325" s="1"/>
  <c r="BG85" i="325"/>
  <c r="BF106" i="273"/>
  <c r="BE51" i="325"/>
  <c r="BA54" i="325"/>
  <c r="BB47" i="325"/>
  <c r="BE4" i="320"/>
  <c r="BG176" i="278"/>
  <c r="BG49" i="278"/>
  <c r="BG216" i="278"/>
  <c r="BE4" i="323"/>
  <c r="BE4" i="288"/>
  <c r="BE4" i="286"/>
  <c r="BG105" i="278"/>
  <c r="BF145" i="273"/>
  <c r="BF147" i="273" s="1"/>
  <c r="BF148" i="273" s="1"/>
  <c r="BE4" i="282"/>
  <c r="BE4" i="265"/>
  <c r="BE4" i="275"/>
  <c r="BE4" i="327"/>
  <c r="BE4" i="285"/>
  <c r="BE4" i="324"/>
  <c r="BE4" i="315"/>
  <c r="BE4" i="325"/>
  <c r="BE4" i="278"/>
  <c r="BE4" i="289"/>
  <c r="BG160" i="278"/>
  <c r="BG256" i="278"/>
  <c r="BG97" i="278"/>
  <c r="BG152" i="278"/>
  <c r="BG240" i="278"/>
  <c r="BG79" i="278"/>
  <c r="BG71" i="278"/>
  <c r="BG168" i="278"/>
  <c r="BG200" i="278"/>
  <c r="BG232" i="278"/>
  <c r="BG132" i="278"/>
  <c r="BG208" i="278"/>
  <c r="BG248" i="278"/>
  <c r="BG56" i="278"/>
  <c r="BG114" i="278"/>
  <c r="BG123" i="278"/>
  <c r="BG184" i="278"/>
  <c r="BG192" i="278"/>
  <c r="BH13" i="289"/>
  <c r="BH14" i="289" s="1"/>
  <c r="BH232" i="278" s="1"/>
  <c r="BE122" i="325"/>
  <c r="BE110" i="325"/>
  <c r="BF34" i="278"/>
  <c r="BG28" i="278"/>
  <c r="BG29" i="278" s="1"/>
  <c r="BG34" i="278" s="1"/>
  <c r="BG123" i="325"/>
  <c r="BG111" i="325"/>
  <c r="BE177" i="273"/>
  <c r="BE178" i="273" s="1"/>
  <c r="BG25" i="327"/>
  <c r="BB57" i="278"/>
  <c r="BB58" i="278" s="1"/>
  <c r="BB64" i="278" s="1"/>
  <c r="AX302" i="278"/>
  <c r="AX303" i="278" s="1"/>
  <c r="AX307" i="278" s="1"/>
  <c r="AX73" i="265"/>
  <c r="AX293" i="278"/>
  <c r="AX294" i="278" s="1"/>
  <c r="AX306" i="278" s="1"/>
  <c r="AX67" i="265"/>
  <c r="AZ290" i="278"/>
  <c r="AZ291" i="278" s="1"/>
  <c r="BS289" i="278"/>
  <c r="BS298" i="278"/>
  <c r="AY290" i="278"/>
  <c r="AY291" i="278" s="1"/>
  <c r="AY282" i="278"/>
  <c r="AY10" i="265" s="1"/>
  <c r="AY299" i="278"/>
  <c r="AY300" i="278" s="1"/>
  <c r="AZ282" i="278"/>
  <c r="AZ10" i="265" s="1"/>
  <c r="AZ299" i="278"/>
  <c r="AZ300" i="278" s="1"/>
  <c r="BF88" i="273"/>
  <c r="BF231" i="278" s="1"/>
  <c r="BF233" i="278" s="1"/>
  <c r="BF270" i="278" s="1"/>
  <c r="BC33" i="278"/>
  <c r="BC35" i="278" s="1"/>
  <c r="BC57" i="278" s="1"/>
  <c r="BC58" i="278" s="1"/>
  <c r="AX11" i="265"/>
  <c r="AX29" i="265" s="1"/>
  <c r="AY9" i="265"/>
  <c r="AZ9" i="265"/>
  <c r="BD22" i="278"/>
  <c r="BD39" i="278" s="1"/>
  <c r="BD41" i="278" s="1"/>
  <c r="BA279" i="278"/>
  <c r="BA281" i="278" s="1"/>
  <c r="BD274" i="278"/>
  <c r="BD280" i="278" s="1"/>
  <c r="BE19" i="278"/>
  <c r="BE314" i="278"/>
  <c r="BB141" i="278"/>
  <c r="BE172" i="273"/>
  <c r="BE173" i="273" s="1"/>
  <c r="BE176" i="273" s="1"/>
  <c r="BC98" i="278"/>
  <c r="BC99" i="278" s="1"/>
  <c r="BC136" i="278" s="1"/>
  <c r="BC80" i="278"/>
  <c r="BC81" i="278" s="1"/>
  <c r="BC87" i="278" s="1"/>
  <c r="BC106" i="278"/>
  <c r="BC107" i="278" s="1"/>
  <c r="BC137" i="278" s="1"/>
  <c r="BC50" i="278"/>
  <c r="BC51" i="278" s="1"/>
  <c r="BC84" i="278" s="1"/>
  <c r="BE247" i="278"/>
  <c r="BE249" i="278" s="1"/>
  <c r="BE272" i="278" s="1"/>
  <c r="BE255" i="278"/>
  <c r="BE257" i="278" s="1"/>
  <c r="BE273" i="278" s="1"/>
  <c r="BE223" i="278"/>
  <c r="BE225" i="278" s="1"/>
  <c r="BE269" i="278" s="1"/>
  <c r="BE231" i="278"/>
  <c r="BE233" i="278" s="1"/>
  <c r="BE270" i="278" s="1"/>
  <c r="BE239" i="278"/>
  <c r="BE241" i="278" s="1"/>
  <c r="BE271" i="278" s="1"/>
  <c r="BE215" i="278"/>
  <c r="BE217" i="278" s="1"/>
  <c r="BE268" i="278" s="1"/>
  <c r="BE191" i="278"/>
  <c r="BE193" i="278" s="1"/>
  <c r="BE265" i="278" s="1"/>
  <c r="BE199" i="278"/>
  <c r="BE201" i="278" s="1"/>
  <c r="BE266" i="278" s="1"/>
  <c r="BE207" i="278"/>
  <c r="BE209" i="278" s="1"/>
  <c r="BE267" i="278" s="1"/>
  <c r="BE183" i="278"/>
  <c r="BE185" i="278" s="1"/>
  <c r="BE264" i="278" s="1"/>
  <c r="BE167" i="278"/>
  <c r="BE169" i="278" s="1"/>
  <c r="BE262" i="278" s="1"/>
  <c r="BE151" i="278"/>
  <c r="BE153" i="278" s="1"/>
  <c r="BE260" i="278" s="1"/>
  <c r="BE175" i="278"/>
  <c r="BE177" i="278" s="1"/>
  <c r="BE263" i="278" s="1"/>
  <c r="BE159" i="278"/>
  <c r="BE161" i="278" s="1"/>
  <c r="BE261" i="278" s="1"/>
  <c r="BE122" i="278"/>
  <c r="BE124" i="278" s="1"/>
  <c r="BE139" i="278" s="1"/>
  <c r="BE131" i="278"/>
  <c r="BE133" i="278" s="1"/>
  <c r="BE140" i="278" s="1"/>
  <c r="BE113" i="278"/>
  <c r="BE115" i="278" s="1"/>
  <c r="BE138" i="278" s="1"/>
  <c r="BE20" i="278"/>
  <c r="BS42" i="273"/>
  <c r="BS254" i="278"/>
  <c r="BS222" i="278"/>
  <c r="BS238" i="278"/>
  <c r="BS246" i="278"/>
  <c r="BS214" i="278"/>
  <c r="BS190" i="278"/>
  <c r="BS198" i="278"/>
  <c r="BS206" i="278"/>
  <c r="BS230" i="278"/>
  <c r="BS166" i="278"/>
  <c r="BS174" i="278"/>
  <c r="BS150" i="278"/>
  <c r="BS182" i="278"/>
  <c r="BS158" i="278"/>
  <c r="BS121" i="278"/>
  <c r="BS130" i="278"/>
  <c r="BS112" i="278"/>
  <c r="BA66" i="278"/>
  <c r="BA85" i="278" s="1"/>
  <c r="BA88" i="278" s="1"/>
  <c r="H51" i="324"/>
  <c r="H22" i="327"/>
  <c r="H28" i="269" s="1"/>
  <c r="K28" i="269" s="1"/>
  <c r="BF154" i="273"/>
  <c r="BF66" i="273"/>
  <c r="BF68" i="273" s="1"/>
  <c r="BG91" i="273"/>
  <c r="BH92" i="273" s="1"/>
  <c r="BH156" i="273" s="1"/>
  <c r="BG87" i="273"/>
  <c r="BG11" i="286"/>
  <c r="BC164" i="273"/>
  <c r="BC165" i="273" s="1"/>
  <c r="BD157" i="273"/>
  <c r="BI41" i="273"/>
  <c r="BI43" i="273" s="1"/>
  <c r="BI79" i="288" s="1"/>
  <c r="BI194" i="273"/>
  <c r="BJ38" i="273"/>
  <c r="BG154" i="273"/>
  <c r="BG66" i="273"/>
  <c r="BF51" i="324"/>
  <c r="BF22" i="327"/>
  <c r="BE22" i="327"/>
  <c r="BE51" i="324"/>
  <c r="BF21" i="327"/>
  <c r="BF50" i="324"/>
  <c r="H23" i="327"/>
  <c r="H29" i="269" s="1"/>
  <c r="K29" i="269" s="1"/>
  <c r="H52" i="324"/>
  <c r="BG86" i="273"/>
  <c r="BG155" i="273"/>
  <c r="BG122" i="273"/>
  <c r="BB3" i="273"/>
  <c r="BB3" i="275"/>
  <c r="BB3" i="327"/>
  <c r="BB3" i="320"/>
  <c r="BB3" i="315"/>
  <c r="BB3" i="265"/>
  <c r="BB3" i="323"/>
  <c r="BB3" i="288"/>
  <c r="BB3" i="285"/>
  <c r="BB3" i="278"/>
  <c r="BB3" i="324"/>
  <c r="BB3" i="289"/>
  <c r="BB3" i="325"/>
  <c r="BB3" i="282"/>
  <c r="BB3" i="286"/>
  <c r="BE184" i="273"/>
  <c r="BH2" i="282"/>
  <c r="BH82" i="273"/>
  <c r="BH83" i="273" s="1"/>
  <c r="BH2" i="315"/>
  <c r="BH2" i="324"/>
  <c r="BH2" i="278"/>
  <c r="BH195" i="273"/>
  <c r="BH196" i="273" s="1"/>
  <c r="BH2" i="275"/>
  <c r="BH2" i="273"/>
  <c r="BH2" i="265"/>
  <c r="BH129" i="273"/>
  <c r="BH130" i="273" s="1"/>
  <c r="BH2" i="285"/>
  <c r="BH2" i="327"/>
  <c r="BH2" i="289"/>
  <c r="BH138" i="273"/>
  <c r="BH139" i="273" s="1"/>
  <c r="BH2" i="286"/>
  <c r="BH119" i="273"/>
  <c r="BH120" i="273" s="1"/>
  <c r="BH123" i="273" s="1"/>
  <c r="BH2" i="288"/>
  <c r="BH49" i="273"/>
  <c r="BH50" i="273" s="1"/>
  <c r="BH100" i="325" s="1"/>
  <c r="BH101" i="325" s="1"/>
  <c r="BH128" i="325" s="1"/>
  <c r="BH2" i="325"/>
  <c r="BH2" i="323"/>
  <c r="BH2" i="320"/>
  <c r="BH62" i="273"/>
  <c r="BH63" i="273" s="1"/>
  <c r="BH45" i="325" s="1"/>
  <c r="BG37" i="324"/>
  <c r="BG38" i="324" s="1"/>
  <c r="BG53" i="273"/>
  <c r="BH54" i="273" s="1"/>
  <c r="BG27" i="324"/>
  <c r="BG28" i="324" s="1"/>
  <c r="BG32" i="324"/>
  <c r="BG33" i="324" s="1"/>
  <c r="BG153" i="273"/>
  <c r="BF52" i="324"/>
  <c r="BF23" i="327"/>
  <c r="BE22" i="324"/>
  <c r="BE23" i="324" s="1"/>
  <c r="BE189" i="273"/>
  <c r="BE190" i="273" s="1"/>
  <c r="BE21" i="278" s="1"/>
  <c r="BE52" i="324"/>
  <c r="BE23" i="327"/>
  <c r="BG182" i="273"/>
  <c r="BG144" i="273"/>
  <c r="BF24" i="327"/>
  <c r="BF53" i="324"/>
  <c r="BD20" i="327"/>
  <c r="BD49" i="324"/>
  <c r="BD54" i="324" s="1"/>
  <c r="H24" i="327"/>
  <c r="H30" i="269" s="1"/>
  <c r="K30" i="269" s="1"/>
  <c r="H53" i="324"/>
  <c r="BC57" i="324"/>
  <c r="BC55" i="324"/>
  <c r="BC34" i="265" s="1"/>
  <c r="BC11" i="325"/>
  <c r="BC28" i="285"/>
  <c r="H50" i="324"/>
  <c r="H21" i="327"/>
  <c r="H27" i="269" s="1"/>
  <c r="K27" i="269" s="1"/>
  <c r="BE21" i="285"/>
  <c r="BF124" i="273"/>
  <c r="BE21" i="327"/>
  <c r="BE50" i="324"/>
  <c r="BG71" i="273"/>
  <c r="BH72" i="273" s="1"/>
  <c r="BH104" i="273" s="1"/>
  <c r="BG42" i="324"/>
  <c r="BG43" i="324" s="1"/>
  <c r="BG67" i="273"/>
  <c r="BG15" i="275"/>
  <c r="BG20" i="275" s="1"/>
  <c r="BH17" i="275" s="1"/>
  <c r="BV5" i="327"/>
  <c r="BV5" i="325"/>
  <c r="BT32" i="273"/>
  <c r="BV5" i="324"/>
  <c r="BV5" i="323"/>
  <c r="BS37" i="273"/>
  <c r="BU26" i="273"/>
  <c r="BU27" i="273" s="1"/>
  <c r="BU31" i="273" s="1"/>
  <c r="BU30" i="273"/>
  <c r="BV5" i="320"/>
  <c r="BV23" i="273"/>
  <c r="BV24" i="273" s="1"/>
  <c r="BV5" i="315"/>
  <c r="BU152" i="273"/>
  <c r="BU143" i="273"/>
  <c r="BV5" i="275"/>
  <c r="BV5" i="286"/>
  <c r="BV5" i="265"/>
  <c r="BV5" i="288"/>
  <c r="BV5" i="282"/>
  <c r="BV5" i="285"/>
  <c r="BV5" i="289"/>
  <c r="BV5" i="278"/>
  <c r="BV13" i="273"/>
  <c r="BV14" i="273" s="1"/>
  <c r="BW10" i="273"/>
  <c r="BV5" i="273"/>
  <c r="AD32" i="265"/>
  <c r="BG46" i="325" l="1"/>
  <c r="BG47" i="325" s="1"/>
  <c r="BG54" i="325" s="1"/>
  <c r="BG55" i="288"/>
  <c r="BF109" i="273"/>
  <c r="BE110" i="273" s="1"/>
  <c r="BE61" i="288" s="1"/>
  <c r="BF51" i="288"/>
  <c r="BF52" i="288" s="1"/>
  <c r="BF56" i="288" s="1"/>
  <c r="BE43" i="288"/>
  <c r="BE39" i="288"/>
  <c r="BF84" i="325"/>
  <c r="BF35" i="288"/>
  <c r="BF42" i="288"/>
  <c r="BV36" i="273"/>
  <c r="BV13" i="288"/>
  <c r="BV138" i="325"/>
  <c r="BI101" i="273"/>
  <c r="BI102" i="273" s="1"/>
  <c r="BI105" i="273" s="1"/>
  <c r="BI26" i="288"/>
  <c r="BH42" i="325"/>
  <c r="BH43" i="325" s="1"/>
  <c r="BH85" i="325"/>
  <c r="BH152" i="278"/>
  <c r="BH71" i="278"/>
  <c r="BH240" i="278"/>
  <c r="BH56" i="278"/>
  <c r="BH97" i="278"/>
  <c r="BB54" i="325"/>
  <c r="BC47" i="325"/>
  <c r="BG106" i="273"/>
  <c r="BF51" i="325"/>
  <c r="BH79" i="278"/>
  <c r="BH105" i="278"/>
  <c r="BH123" i="278"/>
  <c r="BH248" i="278"/>
  <c r="BH49" i="278"/>
  <c r="BH132" i="278"/>
  <c r="BH114" i="278"/>
  <c r="BF4" i="327"/>
  <c r="BF4" i="324"/>
  <c r="BF4" i="288"/>
  <c r="BF4" i="289"/>
  <c r="BF4" i="265"/>
  <c r="BF4" i="275"/>
  <c r="BF4" i="286"/>
  <c r="BF4" i="325"/>
  <c r="BF4" i="278"/>
  <c r="BF4" i="285"/>
  <c r="BF4" i="282"/>
  <c r="BF4" i="273"/>
  <c r="BF4" i="320"/>
  <c r="BF4" i="315"/>
  <c r="BF4" i="323"/>
  <c r="BH168" i="278"/>
  <c r="BH184" i="278"/>
  <c r="BG145" i="273"/>
  <c r="BG147" i="273" s="1"/>
  <c r="BG148" i="273" s="1"/>
  <c r="BH208" i="278"/>
  <c r="BH200" i="278"/>
  <c r="BH160" i="278"/>
  <c r="BH224" i="278"/>
  <c r="BH216" i="278"/>
  <c r="BH256" i="278"/>
  <c r="BH176" i="278"/>
  <c r="BH192" i="278"/>
  <c r="BI13" i="289"/>
  <c r="BI14" i="289" s="1"/>
  <c r="BI224" i="278" s="1"/>
  <c r="AD313" i="278"/>
  <c r="AD315" i="278" s="1"/>
  <c r="AD12" i="325" s="1"/>
  <c r="BG40" i="278"/>
  <c r="BH28" i="278"/>
  <c r="BH29" i="278" s="1"/>
  <c r="BH34" i="278" s="1"/>
  <c r="BH123" i="325"/>
  <c r="BH111" i="325"/>
  <c r="BF110" i="325"/>
  <c r="BF122" i="325"/>
  <c r="BH25" i="327"/>
  <c r="BB61" i="278"/>
  <c r="BB62" i="278" s="1"/>
  <c r="BB65" i="278" s="1"/>
  <c r="BB66" i="278" s="1"/>
  <c r="BB85" i="278" s="1"/>
  <c r="BB88" i="278" s="1"/>
  <c r="BF255" i="278"/>
  <c r="BF257" i="278" s="1"/>
  <c r="BF273" i="278" s="1"/>
  <c r="AX308" i="278"/>
  <c r="AX30" i="265" s="1"/>
  <c r="BG88" i="273"/>
  <c r="BG247" i="278" s="1"/>
  <c r="BG249" i="278" s="1"/>
  <c r="BG272" i="278" s="1"/>
  <c r="BF172" i="273"/>
  <c r="BF173" i="273" s="1"/>
  <c r="BF176" i="273" s="1"/>
  <c r="BF167" i="278"/>
  <c r="BF169" i="278" s="1"/>
  <c r="BF262" i="278" s="1"/>
  <c r="BF191" i="278"/>
  <c r="BF193" i="278" s="1"/>
  <c r="BF265" i="278" s="1"/>
  <c r="AZ302" i="278"/>
  <c r="AZ73" i="265"/>
  <c r="AY293" i="278"/>
  <c r="AY294" i="278" s="1"/>
  <c r="AY306" i="278" s="1"/>
  <c r="AY67" i="265"/>
  <c r="AZ293" i="278"/>
  <c r="AZ67" i="265"/>
  <c r="AY302" i="278"/>
  <c r="AY303" i="278" s="1"/>
  <c r="AY307" i="278" s="1"/>
  <c r="AY73" i="265"/>
  <c r="BF131" i="278"/>
  <c r="BF133" i="278" s="1"/>
  <c r="BF140" i="278" s="1"/>
  <c r="BC72" i="278"/>
  <c r="BC73" i="278" s="1"/>
  <c r="BC86" i="278" s="1"/>
  <c r="BT298" i="278"/>
  <c r="BT289" i="278"/>
  <c r="BF183" i="273"/>
  <c r="BF184" i="273" s="1"/>
  <c r="BF122" i="278"/>
  <c r="BF124" i="278" s="1"/>
  <c r="BF139" i="278" s="1"/>
  <c r="BF223" i="278"/>
  <c r="BF225" i="278" s="1"/>
  <c r="BF269" i="278" s="1"/>
  <c r="BF113" i="278"/>
  <c r="BF115" i="278" s="1"/>
  <c r="BF138" i="278" s="1"/>
  <c r="BF207" i="278"/>
  <c r="BF209" i="278" s="1"/>
  <c r="BF267" i="278" s="1"/>
  <c r="BF183" i="278"/>
  <c r="BF185" i="278" s="1"/>
  <c r="BF264" i="278" s="1"/>
  <c r="BA282" i="278"/>
  <c r="BA10" i="265" s="1"/>
  <c r="BA299" i="278"/>
  <c r="BA300" i="278" s="1"/>
  <c r="BF159" i="278"/>
  <c r="BF161" i="278" s="1"/>
  <c r="BF261" i="278" s="1"/>
  <c r="BF177" i="273"/>
  <c r="BF178" i="273" s="1"/>
  <c r="BA290" i="278"/>
  <c r="BA291" i="278" s="1"/>
  <c r="BF20" i="278"/>
  <c r="BF151" i="278"/>
  <c r="BF153" i="278" s="1"/>
  <c r="BF260" i="278" s="1"/>
  <c r="BF199" i="278"/>
  <c r="BF201" i="278" s="1"/>
  <c r="BF266" i="278" s="1"/>
  <c r="BF239" i="278"/>
  <c r="BF241" i="278" s="1"/>
  <c r="BF271" i="278" s="1"/>
  <c r="BF175" i="278"/>
  <c r="BF177" i="278" s="1"/>
  <c r="BF263" i="278" s="1"/>
  <c r="BF215" i="278"/>
  <c r="BF217" i="278" s="1"/>
  <c r="BF268" i="278" s="1"/>
  <c r="BF247" i="278"/>
  <c r="BF249" i="278" s="1"/>
  <c r="BF272" i="278" s="1"/>
  <c r="BE22" i="278"/>
  <c r="BE33" i="278" s="1"/>
  <c r="BE35" i="278" s="1"/>
  <c r="BD33" i="278"/>
  <c r="BD35" i="278" s="1"/>
  <c r="BD72" i="278" s="1"/>
  <c r="BD73" i="278" s="1"/>
  <c r="BD86" i="278" s="1"/>
  <c r="AZ11" i="265"/>
  <c r="AZ29" i="265" s="1"/>
  <c r="AY11" i="265"/>
  <c r="AY29" i="265" s="1"/>
  <c r="BA9" i="265"/>
  <c r="BE274" i="278"/>
  <c r="BE280" i="278" s="1"/>
  <c r="BB279" i="278"/>
  <c r="BB281" i="278" s="1"/>
  <c r="BF19" i="278"/>
  <c r="BF314" i="278"/>
  <c r="BC141" i="278"/>
  <c r="BT42" i="273"/>
  <c r="BT254" i="278"/>
  <c r="BT246" i="278"/>
  <c r="BT230" i="278"/>
  <c r="BT238" i="278"/>
  <c r="BT222" i="278"/>
  <c r="BT182" i="278"/>
  <c r="BT214" i="278"/>
  <c r="BT190" i="278"/>
  <c r="BT198" i="278"/>
  <c r="BT206" i="278"/>
  <c r="BT158" i="278"/>
  <c r="BT174" i="278"/>
  <c r="BT150" i="278"/>
  <c r="BT112" i="278"/>
  <c r="BT166" i="278"/>
  <c r="BT121" i="278"/>
  <c r="BT130" i="278"/>
  <c r="BD106" i="278"/>
  <c r="BD107" i="278" s="1"/>
  <c r="BD137" i="278" s="1"/>
  <c r="BD98" i="278"/>
  <c r="BD99" i="278" s="1"/>
  <c r="BD136" i="278" s="1"/>
  <c r="BD50" i="278"/>
  <c r="BD51" i="278" s="1"/>
  <c r="BD84" i="278" s="1"/>
  <c r="BD80" i="278"/>
  <c r="BD81" i="278" s="1"/>
  <c r="BD87" i="278" s="1"/>
  <c r="BC61" i="278"/>
  <c r="BC62" i="278" s="1"/>
  <c r="BC65" i="278" s="1"/>
  <c r="BC64" i="278"/>
  <c r="BG51" i="324"/>
  <c r="BG22" i="327"/>
  <c r="BH42" i="324"/>
  <c r="BH43" i="324" s="1"/>
  <c r="BH71" i="273"/>
  <c r="BI72" i="273" s="1"/>
  <c r="BI104" i="273" s="1"/>
  <c r="BH67" i="273"/>
  <c r="BH15" i="275"/>
  <c r="BH20" i="275" s="1"/>
  <c r="BI17" i="275" s="1"/>
  <c r="BH153" i="273"/>
  <c r="BH37" i="324"/>
  <c r="BH38" i="324" s="1"/>
  <c r="BH53" i="273"/>
  <c r="BI54" i="273" s="1"/>
  <c r="BH32" i="324"/>
  <c r="BH33" i="324" s="1"/>
  <c r="BH27" i="324"/>
  <c r="BH28" i="324" s="1"/>
  <c r="BH182" i="273"/>
  <c r="BH144" i="273"/>
  <c r="L29" i="269"/>
  <c r="J29" i="269"/>
  <c r="BI2" i="289"/>
  <c r="BI2" i="320"/>
  <c r="BI2" i="286"/>
  <c r="BI2" i="278"/>
  <c r="BI2" i="285"/>
  <c r="BI82" i="273"/>
  <c r="BI83" i="273" s="1"/>
  <c r="BI2" i="273"/>
  <c r="BI2" i="282"/>
  <c r="BI2" i="323"/>
  <c r="BI2" i="275"/>
  <c r="BI2" i="327"/>
  <c r="BI49" i="273"/>
  <c r="BI2" i="265"/>
  <c r="BI2" i="315"/>
  <c r="BI2" i="288"/>
  <c r="BI2" i="324"/>
  <c r="BI2" i="325"/>
  <c r="BI138" i="273"/>
  <c r="BI139" i="273" s="1"/>
  <c r="BI62" i="273"/>
  <c r="BI63" i="273" s="1"/>
  <c r="BI45" i="325" s="1"/>
  <c r="BI129" i="273"/>
  <c r="BI130" i="273" s="1"/>
  <c r="BI119" i="273"/>
  <c r="BI120" i="273" s="1"/>
  <c r="BI123" i="273" s="1"/>
  <c r="BI195" i="273"/>
  <c r="BI196" i="273" s="1"/>
  <c r="L28" i="269"/>
  <c r="J28" i="269"/>
  <c r="J27" i="269"/>
  <c r="L27" i="269"/>
  <c r="BG53" i="324"/>
  <c r="BG24" i="327"/>
  <c r="BF21" i="285"/>
  <c r="BG124" i="273"/>
  <c r="J30" i="269"/>
  <c r="L30" i="269"/>
  <c r="BD28" i="285"/>
  <c r="BD55" i="324"/>
  <c r="BD34" i="265" s="1"/>
  <c r="BD57" i="324"/>
  <c r="BD11" i="325"/>
  <c r="BG50" i="324"/>
  <c r="BG21" i="327"/>
  <c r="BH91" i="273"/>
  <c r="BI92" i="273" s="1"/>
  <c r="BI156" i="273" s="1"/>
  <c r="BH87" i="273"/>
  <c r="BH11" i="286"/>
  <c r="BE157" i="273"/>
  <c r="BD164" i="273"/>
  <c r="BD165" i="273" s="1"/>
  <c r="BG52" i="324"/>
  <c r="BG23" i="327"/>
  <c r="BH155" i="273"/>
  <c r="BH122" i="273"/>
  <c r="BH86" i="273"/>
  <c r="H23" i="324"/>
  <c r="F104" i="321" s="1"/>
  <c r="BE20" i="327"/>
  <c r="BE49" i="324"/>
  <c r="BE54" i="324" s="1"/>
  <c r="BH66" i="273"/>
  <c r="BH154" i="273"/>
  <c r="BK38" i="273"/>
  <c r="BJ194" i="273"/>
  <c r="BJ41" i="273"/>
  <c r="BJ43" i="273" s="1"/>
  <c r="BJ79" i="288" s="1"/>
  <c r="BC3" i="288"/>
  <c r="BC3" i="323"/>
  <c r="BC3" i="286"/>
  <c r="BC3" i="324"/>
  <c r="BC3" i="285"/>
  <c r="BC3" i="327"/>
  <c r="BC3" i="275"/>
  <c r="BC3" i="278"/>
  <c r="BC3" i="265"/>
  <c r="BC3" i="273"/>
  <c r="BC3" i="282"/>
  <c r="BC3" i="325"/>
  <c r="BC3" i="320"/>
  <c r="BC3" i="289"/>
  <c r="BC3" i="315"/>
  <c r="BF22" i="324"/>
  <c r="BF23" i="324" s="1"/>
  <c r="BF189" i="273"/>
  <c r="BF190" i="273" s="1"/>
  <c r="BF21" i="278" s="1"/>
  <c r="BG68" i="273"/>
  <c r="BT37" i="273"/>
  <c r="BW5" i="327"/>
  <c r="BW5" i="325"/>
  <c r="BW5" i="324"/>
  <c r="BW5" i="323"/>
  <c r="BU32" i="273"/>
  <c r="BV26" i="273"/>
  <c r="BV27" i="273" s="1"/>
  <c r="BV31" i="273" s="1"/>
  <c r="BV30" i="273"/>
  <c r="BW5" i="320"/>
  <c r="BW23" i="273"/>
  <c r="BW24" i="273" s="1"/>
  <c r="BW5" i="315"/>
  <c r="BW5" i="265"/>
  <c r="BW5" i="288"/>
  <c r="BW5" i="282"/>
  <c r="BW5" i="275"/>
  <c r="BW5" i="286"/>
  <c r="BW5" i="285"/>
  <c r="BW5" i="289"/>
  <c r="BW5" i="278"/>
  <c r="BW13" i="273"/>
  <c r="BW14" i="273" s="1"/>
  <c r="BX10" i="273"/>
  <c r="BW5" i="273"/>
  <c r="BV152" i="273"/>
  <c r="BV143" i="273"/>
  <c r="BH46" i="325" l="1"/>
  <c r="BH47" i="325" s="1"/>
  <c r="BH54" i="325" s="1"/>
  <c r="BH55" i="288"/>
  <c r="BG109" i="273"/>
  <c r="BF110" i="273" s="1"/>
  <c r="BF61" i="288" s="1"/>
  <c r="BG51" i="288"/>
  <c r="BG52" i="288" s="1"/>
  <c r="BG56" i="288" s="1"/>
  <c r="BG84" i="325"/>
  <c r="BG42" i="288"/>
  <c r="BG35" i="288"/>
  <c r="BJ101" i="273"/>
  <c r="BJ102" i="273" s="1"/>
  <c r="BJ105" i="273" s="1"/>
  <c r="BJ26" i="288"/>
  <c r="BW36" i="273"/>
  <c r="BW13" i="288"/>
  <c r="BW138" i="325"/>
  <c r="L52" i="325"/>
  <c r="L91" i="325" s="1"/>
  <c r="BI42" i="325"/>
  <c r="BI43" i="325" s="1"/>
  <c r="BI85" i="325"/>
  <c r="BH106" i="273"/>
  <c r="BG51" i="325"/>
  <c r="BC54" i="325"/>
  <c r="BD47" i="325"/>
  <c r="BD54" i="325" s="1"/>
  <c r="BH145" i="273"/>
  <c r="BH147" i="273" s="1"/>
  <c r="BH148" i="273" s="1"/>
  <c r="BI49" i="278"/>
  <c r="BG4" i="327"/>
  <c r="BG4" i="265"/>
  <c r="BG4" i="320"/>
  <c r="BG4" i="282"/>
  <c r="BG4" i="315"/>
  <c r="BG4" i="289"/>
  <c r="BG4" i="323"/>
  <c r="BG4" i="275"/>
  <c r="BG4" i="273"/>
  <c r="BG4" i="285"/>
  <c r="BG4" i="324"/>
  <c r="BG4" i="286"/>
  <c r="BG4" i="288"/>
  <c r="BG4" i="278"/>
  <c r="BG4" i="325"/>
  <c r="BI132" i="278"/>
  <c r="BI200" i="278"/>
  <c r="BI123" i="278"/>
  <c r="BI192" i="278"/>
  <c r="BI114" i="278"/>
  <c r="BI176" i="278"/>
  <c r="BI56" i="278"/>
  <c r="BI97" i="278"/>
  <c r="BI256" i="278"/>
  <c r="BI208" i="278"/>
  <c r="BI240" i="278"/>
  <c r="BI71" i="278"/>
  <c r="BI160" i="278"/>
  <c r="BI168" i="278"/>
  <c r="BI184" i="278"/>
  <c r="BI232" i="278"/>
  <c r="BI248" i="278"/>
  <c r="BI105" i="278"/>
  <c r="BI79" i="278"/>
  <c r="BI152" i="278"/>
  <c r="BI216" i="278"/>
  <c r="BJ13" i="289"/>
  <c r="BJ14" i="289" s="1"/>
  <c r="BJ232" i="278" s="1"/>
  <c r="AD11" i="327"/>
  <c r="BH40" i="278"/>
  <c r="BI28" i="278"/>
  <c r="BI29" i="278" s="1"/>
  <c r="BI40" i="278" s="1"/>
  <c r="BI111" i="325"/>
  <c r="BI123" i="325"/>
  <c r="BG122" i="325"/>
  <c r="BG110" i="325"/>
  <c r="BG183" i="273"/>
  <c r="BG184" i="273" s="1"/>
  <c r="BG131" i="278"/>
  <c r="BG133" i="278" s="1"/>
  <c r="BG140" i="278" s="1"/>
  <c r="BG151" i="278"/>
  <c r="BG153" i="278" s="1"/>
  <c r="BG260" i="278" s="1"/>
  <c r="BH88" i="273"/>
  <c r="BH239" i="278" s="1"/>
  <c r="BH241" i="278" s="1"/>
  <c r="BH271" i="278" s="1"/>
  <c r="BG177" i="273"/>
  <c r="BG178" i="273" s="1"/>
  <c r="BG122" i="278"/>
  <c r="BG124" i="278" s="1"/>
  <c r="BG139" i="278" s="1"/>
  <c r="BG191" i="278"/>
  <c r="BG193" i="278" s="1"/>
  <c r="BG265" i="278" s="1"/>
  <c r="BG113" i="278"/>
  <c r="BG115" i="278" s="1"/>
  <c r="BG138" i="278" s="1"/>
  <c r="BG215" i="278"/>
  <c r="BG217" i="278" s="1"/>
  <c r="BG268" i="278" s="1"/>
  <c r="BG172" i="273"/>
  <c r="BG173" i="273" s="1"/>
  <c r="BG176" i="273" s="1"/>
  <c r="BG20" i="278"/>
  <c r="BG167" i="278"/>
  <c r="BG169" i="278" s="1"/>
  <c r="BG262" i="278" s="1"/>
  <c r="BG183" i="278"/>
  <c r="BG185" i="278" s="1"/>
  <c r="BG264" i="278" s="1"/>
  <c r="BG159" i="278"/>
  <c r="BG161" i="278" s="1"/>
  <c r="BG261" i="278" s="1"/>
  <c r="BG199" i="278"/>
  <c r="BG201" i="278" s="1"/>
  <c r="BG266" i="278" s="1"/>
  <c r="BG175" i="278"/>
  <c r="BG177" i="278" s="1"/>
  <c r="BG263" i="278" s="1"/>
  <c r="BG207" i="278"/>
  <c r="BG209" i="278" s="1"/>
  <c r="BG267" i="278" s="1"/>
  <c r="BG231" i="278"/>
  <c r="BG233" i="278" s="1"/>
  <c r="BG270" i="278" s="1"/>
  <c r="BG223" i="278"/>
  <c r="BG225" i="278" s="1"/>
  <c r="BG269" i="278" s="1"/>
  <c r="BG255" i="278"/>
  <c r="BG257" i="278" s="1"/>
  <c r="BG273" i="278" s="1"/>
  <c r="BG239" i="278"/>
  <c r="BG241" i="278" s="1"/>
  <c r="BG271" i="278" s="1"/>
  <c r="AY308" i="278"/>
  <c r="AY30" i="265" s="1"/>
  <c r="BD57" i="278"/>
  <c r="BD58" i="278" s="1"/>
  <c r="BD61" i="278" s="1"/>
  <c r="BD62" i="278" s="1"/>
  <c r="BD65" i="278" s="1"/>
  <c r="AZ294" i="278"/>
  <c r="AZ306" i="278" s="1"/>
  <c r="BA302" i="278"/>
  <c r="BA303" i="278" s="1"/>
  <c r="BA307" i="278" s="1"/>
  <c r="BA73" i="265"/>
  <c r="BA293" i="278"/>
  <c r="BA294" i="278" s="1"/>
  <c r="BA306" i="278" s="1"/>
  <c r="BA67" i="265"/>
  <c r="BF22" i="278"/>
  <c r="BF33" i="278" s="1"/>
  <c r="BF35" i="278" s="1"/>
  <c r="AZ303" i="278"/>
  <c r="AZ307" i="278" s="1"/>
  <c r="BU298" i="278"/>
  <c r="BU289" i="278"/>
  <c r="BB290" i="278"/>
  <c r="BB291" i="278" s="1"/>
  <c r="BB282" i="278"/>
  <c r="BB10" i="265" s="1"/>
  <c r="BB299" i="278"/>
  <c r="BB300" i="278" s="1"/>
  <c r="BF274" i="278"/>
  <c r="BF280" i="278" s="1"/>
  <c r="BE39" i="278"/>
  <c r="BE41" i="278" s="1"/>
  <c r="BE50" i="278" s="1"/>
  <c r="BE51" i="278" s="1"/>
  <c r="BE84" i="278" s="1"/>
  <c r="BA11" i="265"/>
  <c r="BA29" i="265" s="1"/>
  <c r="BB9" i="265"/>
  <c r="BC279" i="278"/>
  <c r="BC281" i="278" s="1"/>
  <c r="BG19" i="278"/>
  <c r="BG314" i="278"/>
  <c r="BU42" i="273"/>
  <c r="BU238" i="278"/>
  <c r="BU254" i="278"/>
  <c r="BU246" i="278"/>
  <c r="BU222" i="278"/>
  <c r="BU230" i="278"/>
  <c r="BU206" i="278"/>
  <c r="BU182" i="278"/>
  <c r="BU214" i="278"/>
  <c r="BU190" i="278"/>
  <c r="BU198" i="278"/>
  <c r="BU150" i="278"/>
  <c r="BU166" i="278"/>
  <c r="BU174" i="278"/>
  <c r="BU158" i="278"/>
  <c r="BU112" i="278"/>
  <c r="BU121" i="278"/>
  <c r="BU130" i="278"/>
  <c r="BC66" i="278"/>
  <c r="BC85" i="278" s="1"/>
  <c r="BC88" i="278" s="1"/>
  <c r="BD141" i="278"/>
  <c r="BE72" i="278"/>
  <c r="BE73" i="278" s="1"/>
  <c r="BE86" i="278" s="1"/>
  <c r="BE57" i="278"/>
  <c r="BE58" i="278" s="1"/>
  <c r="BF49" i="324"/>
  <c r="BF54" i="324" s="1"/>
  <c r="BF20" i="327"/>
  <c r="H20" i="327"/>
  <c r="H26" i="269" s="1"/>
  <c r="K26" i="269" s="1"/>
  <c r="H49" i="324"/>
  <c r="BE164" i="273"/>
  <c r="BE165" i="273" s="1"/>
  <c r="BF157" i="273"/>
  <c r="BI11" i="286"/>
  <c r="BI87" i="273"/>
  <c r="BI91" i="273"/>
  <c r="BJ92" i="273" s="1"/>
  <c r="BJ156" i="273" s="1"/>
  <c r="BI66" i="273"/>
  <c r="BI154" i="273"/>
  <c r="BH52" i="324"/>
  <c r="BH23" i="327"/>
  <c r="BI86" i="273"/>
  <c r="BI155" i="273"/>
  <c r="BI122" i="273"/>
  <c r="BG22" i="324"/>
  <c r="BG23" i="324" s="1"/>
  <c r="BH68" i="273"/>
  <c r="BG189" i="273"/>
  <c r="BG190" i="273" s="1"/>
  <c r="BG21" i="278" s="1"/>
  <c r="H54" i="324"/>
  <c r="F135" i="321" s="1"/>
  <c r="BE28" i="285"/>
  <c r="BE55" i="324"/>
  <c r="BE34" i="265" s="1"/>
  <c r="BE57" i="324"/>
  <c r="BE11" i="325"/>
  <c r="BI15" i="275"/>
  <c r="BI20" i="275" s="1"/>
  <c r="BJ17" i="275" s="1"/>
  <c r="BI71" i="273"/>
  <c r="BJ72" i="273" s="1"/>
  <c r="BJ104" i="273" s="1"/>
  <c r="BI67" i="273"/>
  <c r="BI42" i="324"/>
  <c r="BI43" i="324" s="1"/>
  <c r="BI50" i="273"/>
  <c r="BI100" i="325" s="1"/>
  <c r="BI101" i="325" s="1"/>
  <c r="BI128" i="325" s="1"/>
  <c r="BH50" i="324"/>
  <c r="BH21" i="327"/>
  <c r="BH24" i="327"/>
  <c r="BH53" i="324"/>
  <c r="BJ2" i="265"/>
  <c r="BJ195" i="273"/>
  <c r="BJ196" i="273" s="1"/>
  <c r="BJ82" i="273"/>
  <c r="BJ83" i="273" s="1"/>
  <c r="BJ2" i="278"/>
  <c r="BJ2" i="320"/>
  <c r="BJ119" i="273"/>
  <c r="BJ120" i="273" s="1"/>
  <c r="BJ123" i="273" s="1"/>
  <c r="BJ2" i="288"/>
  <c r="BJ49" i="273"/>
  <c r="BJ50" i="273" s="1"/>
  <c r="BJ100" i="325" s="1"/>
  <c r="BJ101" i="325" s="1"/>
  <c r="BJ128" i="325" s="1"/>
  <c r="BJ2" i="325"/>
  <c r="BJ2" i="275"/>
  <c r="BJ2" i="273"/>
  <c r="BJ2" i="327"/>
  <c r="BJ129" i="273"/>
  <c r="BJ130" i="273" s="1"/>
  <c r="BJ2" i="286"/>
  <c r="BJ62" i="273"/>
  <c r="BJ63" i="273" s="1"/>
  <c r="BJ45" i="325" s="1"/>
  <c r="BJ2" i="315"/>
  <c r="BJ2" i="324"/>
  <c r="BJ2" i="285"/>
  <c r="BJ2" i="289"/>
  <c r="BJ138" i="273"/>
  <c r="BJ139" i="273" s="1"/>
  <c r="BJ2" i="323"/>
  <c r="BJ2" i="282"/>
  <c r="BK194" i="273"/>
  <c r="BK41" i="273"/>
  <c r="BK43" i="273" s="1"/>
  <c r="BK79" i="288" s="1"/>
  <c r="BL38" i="273"/>
  <c r="BD3" i="265"/>
  <c r="BD3" i="323"/>
  <c r="BD3" i="288"/>
  <c r="BD3" i="315"/>
  <c r="BD3" i="325"/>
  <c r="BD3" i="327"/>
  <c r="BD3" i="275"/>
  <c r="BD3" i="285"/>
  <c r="BD3" i="278"/>
  <c r="BD3" i="282"/>
  <c r="BD3" i="320"/>
  <c r="BD3" i="286"/>
  <c r="BD3" i="324"/>
  <c r="BD3" i="289"/>
  <c r="BD3" i="273"/>
  <c r="BH124" i="273"/>
  <c r="BG21" i="285"/>
  <c r="BI144" i="273"/>
  <c r="BI182" i="273"/>
  <c r="BH51" i="324"/>
  <c r="BH22" i="327"/>
  <c r="BU37" i="273"/>
  <c r="BX5" i="327"/>
  <c r="BX5" i="325"/>
  <c r="BV32" i="273"/>
  <c r="BX5" i="324"/>
  <c r="BX5" i="323"/>
  <c r="BW26" i="273"/>
  <c r="BW27" i="273" s="1"/>
  <c r="BW31" i="273" s="1"/>
  <c r="BW30" i="273"/>
  <c r="BX5" i="320"/>
  <c r="BX23" i="273"/>
  <c r="BX24" i="273" s="1"/>
  <c r="BX5" i="315"/>
  <c r="BW152" i="273"/>
  <c r="BW143" i="273"/>
  <c r="BX5" i="288"/>
  <c r="BX5" i="282"/>
  <c r="BX5" i="275"/>
  <c r="BX5" i="286"/>
  <c r="BX5" i="265"/>
  <c r="BX5" i="285"/>
  <c r="BX5" i="289"/>
  <c r="BX5" i="278"/>
  <c r="BX13" i="273"/>
  <c r="BX14" i="273" s="1"/>
  <c r="BY10" i="273"/>
  <c r="BX5" i="273"/>
  <c r="BI46" i="325" l="1"/>
  <c r="BI47" i="325" s="1"/>
  <c r="BI54" i="325" s="1"/>
  <c r="BI55" i="288"/>
  <c r="BH109" i="273"/>
  <c r="BG110" i="273" s="1"/>
  <c r="BG61" i="288" s="1"/>
  <c r="BH51" i="288"/>
  <c r="BH52" i="288" s="1"/>
  <c r="BH56" i="288" s="1"/>
  <c r="BH84" i="325"/>
  <c r="BH42" i="288"/>
  <c r="BH35" i="288"/>
  <c r="BX36" i="273"/>
  <c r="BX138" i="325"/>
  <c r="BX13" i="288"/>
  <c r="BK101" i="273"/>
  <c r="BK102" i="273" s="1"/>
  <c r="BK105" i="273" s="1"/>
  <c r="BK26" i="288"/>
  <c r="L55" i="325"/>
  <c r="BJ42" i="325"/>
  <c r="BJ43" i="325" s="1"/>
  <c r="BJ85" i="325"/>
  <c r="BJ49" i="278"/>
  <c r="BI106" i="273"/>
  <c r="BH51" i="325"/>
  <c r="BJ168" i="278"/>
  <c r="BH4" i="273"/>
  <c r="BH4" i="282"/>
  <c r="BH4" i="285"/>
  <c r="BH4" i="325"/>
  <c r="BH4" i="265"/>
  <c r="BH4" i="323"/>
  <c r="BH4" i="315"/>
  <c r="BH4" i="286"/>
  <c r="BH4" i="289"/>
  <c r="BH4" i="327"/>
  <c r="BH4" i="320"/>
  <c r="BH4" i="278"/>
  <c r="BH4" i="275"/>
  <c r="BH4" i="288"/>
  <c r="BH4" i="324"/>
  <c r="BI145" i="273"/>
  <c r="BI147" i="273" s="1"/>
  <c r="BI148" i="273" s="1"/>
  <c r="BJ216" i="278"/>
  <c r="BJ71" i="278"/>
  <c r="BJ160" i="278"/>
  <c r="BJ248" i="278"/>
  <c r="BJ152" i="278"/>
  <c r="BJ176" i="278"/>
  <c r="BJ97" i="278"/>
  <c r="BJ208" i="278"/>
  <c r="BJ256" i="278"/>
  <c r="BJ56" i="278"/>
  <c r="BJ123" i="278"/>
  <c r="BJ105" i="278"/>
  <c r="BJ192" i="278"/>
  <c r="BJ200" i="278"/>
  <c r="BJ240" i="278"/>
  <c r="BJ79" i="278"/>
  <c r="BJ114" i="278"/>
  <c r="BJ132" i="278"/>
  <c r="BJ184" i="278"/>
  <c r="BJ224" i="278"/>
  <c r="BK13" i="289"/>
  <c r="BK14" i="289" s="1"/>
  <c r="BK256" i="278" s="1"/>
  <c r="BI34" i="278"/>
  <c r="BH175" i="278"/>
  <c r="BH177" i="278" s="1"/>
  <c r="BH263" i="278" s="1"/>
  <c r="BJ28" i="278"/>
  <c r="BJ29" i="278" s="1"/>
  <c r="BJ34" i="278" s="1"/>
  <c r="BJ123" i="325"/>
  <c r="BJ111" i="325"/>
  <c r="BH122" i="325"/>
  <c r="BH110" i="325"/>
  <c r="BJ25" i="327"/>
  <c r="BI25" i="327"/>
  <c r="BH199" i="278"/>
  <c r="BH201" i="278" s="1"/>
  <c r="BH266" i="278" s="1"/>
  <c r="BF39" i="278"/>
  <c r="BF41" i="278" s="1"/>
  <c r="BF98" i="278" s="1"/>
  <c r="BF99" i="278" s="1"/>
  <c r="BF136" i="278" s="1"/>
  <c r="BH247" i="278"/>
  <c r="BH249" i="278" s="1"/>
  <c r="BH272" i="278" s="1"/>
  <c r="BH183" i="273"/>
  <c r="BH184" i="273" s="1"/>
  <c r="BD64" i="278"/>
  <c r="BD66" i="278" s="1"/>
  <c r="BD85" i="278" s="1"/>
  <c r="BD88" i="278" s="1"/>
  <c r="BH151" i="278"/>
  <c r="BH153" i="278" s="1"/>
  <c r="BH260" i="278" s="1"/>
  <c r="BI88" i="273"/>
  <c r="BI247" i="278" s="1"/>
  <c r="BI249" i="278" s="1"/>
  <c r="BI272" i="278" s="1"/>
  <c r="BH177" i="273"/>
  <c r="BH178" i="273" s="1"/>
  <c r="BH20" i="278"/>
  <c r="BH131" i="278"/>
  <c r="BH133" i="278" s="1"/>
  <c r="BH140" i="278" s="1"/>
  <c r="BH191" i="278"/>
  <c r="BH193" i="278" s="1"/>
  <c r="BH265" i="278" s="1"/>
  <c r="BH223" i="278"/>
  <c r="BH225" i="278" s="1"/>
  <c r="BH269" i="278" s="1"/>
  <c r="BH231" i="278"/>
  <c r="BH233" i="278" s="1"/>
  <c r="BH270" i="278" s="1"/>
  <c r="BH122" i="278"/>
  <c r="BH124" i="278" s="1"/>
  <c r="BH139" i="278" s="1"/>
  <c r="BH167" i="278"/>
  <c r="BH169" i="278" s="1"/>
  <c r="BH262" i="278" s="1"/>
  <c r="BH183" i="278"/>
  <c r="BH185" i="278" s="1"/>
  <c r="BH264" i="278" s="1"/>
  <c r="BH215" i="278"/>
  <c r="BH217" i="278" s="1"/>
  <c r="BH268" i="278" s="1"/>
  <c r="BH255" i="278"/>
  <c r="BH257" i="278" s="1"/>
  <c r="BH273" i="278" s="1"/>
  <c r="BH172" i="273"/>
  <c r="BH173" i="273" s="1"/>
  <c r="BH176" i="273" s="1"/>
  <c r="BH113" i="278"/>
  <c r="BH115" i="278" s="1"/>
  <c r="BH138" i="278" s="1"/>
  <c r="BH159" i="278"/>
  <c r="BH161" i="278" s="1"/>
  <c r="BH261" i="278" s="1"/>
  <c r="BH207" i="278"/>
  <c r="BH209" i="278" s="1"/>
  <c r="BH267" i="278" s="1"/>
  <c r="AZ308" i="278"/>
  <c r="AZ30" i="265" s="1"/>
  <c r="BG274" i="278"/>
  <c r="BG280" i="278" s="1"/>
  <c r="BE80" i="278"/>
  <c r="BE81" i="278" s="1"/>
  <c r="BE87" i="278" s="1"/>
  <c r="BA308" i="278"/>
  <c r="BA30" i="265" s="1"/>
  <c r="BE106" i="278"/>
  <c r="BE107" i="278" s="1"/>
  <c r="BE137" i="278" s="1"/>
  <c r="BB293" i="278"/>
  <c r="BB294" i="278" s="1"/>
  <c r="BB306" i="278" s="1"/>
  <c r="BB67" i="265"/>
  <c r="BB302" i="278"/>
  <c r="BB303" i="278" s="1"/>
  <c r="BB307" i="278" s="1"/>
  <c r="BB73" i="265"/>
  <c r="BE98" i="278"/>
  <c r="BE99" i="278" s="1"/>
  <c r="BE136" i="278" s="1"/>
  <c r="BV298" i="278"/>
  <c r="BV289" i="278"/>
  <c r="BC282" i="278"/>
  <c r="BC10" i="265" s="1"/>
  <c r="BC299" i="278"/>
  <c r="BC300" i="278" s="1"/>
  <c r="BC290" i="278"/>
  <c r="BC291" i="278" s="1"/>
  <c r="BB11" i="265"/>
  <c r="BB29" i="265" s="1"/>
  <c r="BC9" i="265"/>
  <c r="BG22" i="278"/>
  <c r="BG39" i="278" s="1"/>
  <c r="BG41" i="278" s="1"/>
  <c r="BD279" i="278"/>
  <c r="BD281" i="278" s="1"/>
  <c r="BH19" i="278"/>
  <c r="BH314" i="278"/>
  <c r="BV37" i="273"/>
  <c r="BV254" i="278"/>
  <c r="BV230" i="278"/>
  <c r="BV238" i="278"/>
  <c r="BV246" i="278"/>
  <c r="BV214" i="278"/>
  <c r="BV222" i="278"/>
  <c r="BV198" i="278"/>
  <c r="BV206" i="278"/>
  <c r="BV182" i="278"/>
  <c r="BV190" i="278"/>
  <c r="BV174" i="278"/>
  <c r="BV158" i="278"/>
  <c r="BV166" i="278"/>
  <c r="BV130" i="278"/>
  <c r="BV150" i="278"/>
  <c r="BV112" i="278"/>
  <c r="BV121" i="278"/>
  <c r="BE64" i="278"/>
  <c r="BE61" i="278"/>
  <c r="BE62" i="278" s="1"/>
  <c r="BE65" i="278" s="1"/>
  <c r="BF57" i="278"/>
  <c r="BF58" i="278" s="1"/>
  <c r="BF72" i="278"/>
  <c r="BF73" i="278" s="1"/>
  <c r="BF86" i="278" s="1"/>
  <c r="BJ153" i="273"/>
  <c r="BJ37" i="324"/>
  <c r="BJ38" i="324" s="1"/>
  <c r="BJ32" i="324"/>
  <c r="BJ33" i="324" s="1"/>
  <c r="BJ27" i="324"/>
  <c r="BJ28" i="324" s="1"/>
  <c r="BJ53" i="273"/>
  <c r="BK54" i="273" s="1"/>
  <c r="J26" i="269"/>
  <c r="L26" i="269"/>
  <c r="BI37" i="324"/>
  <c r="BI38" i="324" s="1"/>
  <c r="BI153" i="273"/>
  <c r="BI32" i="324"/>
  <c r="BI33" i="324" s="1"/>
  <c r="BI27" i="324"/>
  <c r="BI28" i="324" s="1"/>
  <c r="BI53" i="273"/>
  <c r="BJ54" i="273" s="1"/>
  <c r="BJ144" i="273"/>
  <c r="BJ182" i="273"/>
  <c r="BI53" i="324"/>
  <c r="BI24" i="327"/>
  <c r="BG20" i="327"/>
  <c r="BG49" i="324"/>
  <c r="BG54" i="324" s="1"/>
  <c r="H57" i="324"/>
  <c r="H11" i="325"/>
  <c r="H28" i="285"/>
  <c r="BE3" i="288"/>
  <c r="BE3" i="275"/>
  <c r="BE3" i="327"/>
  <c r="BE3" i="282"/>
  <c r="BE3" i="286"/>
  <c r="BE3" i="315"/>
  <c r="BE3" i="278"/>
  <c r="BE3" i="265"/>
  <c r="BE3" i="324"/>
  <c r="BE3" i="323"/>
  <c r="BE3" i="289"/>
  <c r="BE3" i="285"/>
  <c r="BE3" i="273"/>
  <c r="BE3" i="320"/>
  <c r="BE3" i="325"/>
  <c r="BL41" i="273"/>
  <c r="BL43" i="273" s="1"/>
  <c r="BL79" i="288" s="1"/>
  <c r="BL194" i="273"/>
  <c r="BM38" i="273"/>
  <c r="BH189" i="273"/>
  <c r="BH190" i="273" s="1"/>
  <c r="BH21" i="278" s="1"/>
  <c r="BH22" i="324"/>
  <c r="BH23" i="324" s="1"/>
  <c r="BK2" i="273"/>
  <c r="BK62" i="273"/>
  <c r="BK63" i="273" s="1"/>
  <c r="BK45" i="325" s="1"/>
  <c r="BK138" i="273"/>
  <c r="BK139" i="273" s="1"/>
  <c r="BK2" i="288"/>
  <c r="BK2" i="265"/>
  <c r="BK2" i="320"/>
  <c r="BK2" i="282"/>
  <c r="BK2" i="289"/>
  <c r="BK2" i="323"/>
  <c r="BK2" i="275"/>
  <c r="BK2" i="285"/>
  <c r="BK2" i="278"/>
  <c r="BK2" i="324"/>
  <c r="BK129" i="273"/>
  <c r="BK130" i="273" s="1"/>
  <c r="BK82" i="273"/>
  <c r="BK83" i="273" s="1"/>
  <c r="BK2" i="327"/>
  <c r="BK195" i="273"/>
  <c r="BK196" i="273" s="1"/>
  <c r="BK119" i="273"/>
  <c r="BK120" i="273" s="1"/>
  <c r="BK123" i="273" s="1"/>
  <c r="BK2" i="286"/>
  <c r="BK49" i="273"/>
  <c r="BK2" i="315"/>
  <c r="BK2" i="325"/>
  <c r="BI68" i="273"/>
  <c r="BF164" i="273"/>
  <c r="BF165" i="273" s="1"/>
  <c r="BG157" i="273"/>
  <c r="BV42" i="273"/>
  <c r="BI124" i="273"/>
  <c r="BH21" i="285"/>
  <c r="BJ71" i="273"/>
  <c r="BK72" i="273" s="1"/>
  <c r="BK104" i="273" s="1"/>
  <c r="BJ15" i="275"/>
  <c r="BJ20" i="275" s="1"/>
  <c r="BK17" i="275" s="1"/>
  <c r="BJ42" i="324"/>
  <c r="BJ43" i="324" s="1"/>
  <c r="BJ67" i="273"/>
  <c r="BJ87" i="273"/>
  <c r="BJ91" i="273"/>
  <c r="BK92" i="273" s="1"/>
  <c r="BK156" i="273" s="1"/>
  <c r="BJ11" i="286"/>
  <c r="BJ122" i="273"/>
  <c r="BJ155" i="273"/>
  <c r="BJ86" i="273"/>
  <c r="BF28" i="285"/>
  <c r="BF57" i="324"/>
  <c r="BF55" i="324"/>
  <c r="BF34" i="265" s="1"/>
  <c r="BF11" i="325"/>
  <c r="BY5" i="325"/>
  <c r="BY5" i="327"/>
  <c r="BY5" i="324"/>
  <c r="BY5" i="323"/>
  <c r="BW32" i="273"/>
  <c r="BX26" i="273"/>
  <c r="BX27" i="273" s="1"/>
  <c r="BX31" i="273" s="1"/>
  <c r="BX30" i="273"/>
  <c r="BY5" i="320"/>
  <c r="BY23" i="273"/>
  <c r="BY24" i="273" s="1"/>
  <c r="BY5" i="315"/>
  <c r="BX152" i="273"/>
  <c r="BX143" i="273"/>
  <c r="BY5" i="275"/>
  <c r="BY5" i="286"/>
  <c r="BY5" i="265"/>
  <c r="BY5" i="288"/>
  <c r="BY5" i="282"/>
  <c r="BY5" i="278"/>
  <c r="BY5" i="285"/>
  <c r="BY5" i="289"/>
  <c r="BY13" i="273"/>
  <c r="BY14" i="273" s="1"/>
  <c r="BZ10" i="273"/>
  <c r="BY5" i="273"/>
  <c r="AE32" i="265"/>
  <c r="BJ46" i="325" l="1"/>
  <c r="BJ47" i="325" s="1"/>
  <c r="BJ54" i="325" s="1"/>
  <c r="BJ55" i="288"/>
  <c r="BI109" i="273"/>
  <c r="BH110" i="273" s="1"/>
  <c r="BH61" i="288" s="1"/>
  <c r="BI51" i="288"/>
  <c r="BI52" i="288" s="1"/>
  <c r="BI56" i="288" s="1"/>
  <c r="BI84" i="325"/>
  <c r="BI42" i="288"/>
  <c r="BI35" i="288"/>
  <c r="BL101" i="273"/>
  <c r="BL102" i="273" s="1"/>
  <c r="BL105" i="273" s="1"/>
  <c r="BL26" i="288"/>
  <c r="BY36" i="273"/>
  <c r="BY13" i="288"/>
  <c r="BY138" i="325"/>
  <c r="BK42" i="325"/>
  <c r="BK43" i="325" s="1"/>
  <c r="BK85" i="325"/>
  <c r="BK79" i="278"/>
  <c r="BK248" i="278"/>
  <c r="BJ106" i="273"/>
  <c r="BI51" i="325"/>
  <c r="BI4" i="282"/>
  <c r="BI4" i="278"/>
  <c r="BI4" i="289"/>
  <c r="BI4" i="285"/>
  <c r="BI4" i="315"/>
  <c r="BI4" i="288"/>
  <c r="BI4" i="325"/>
  <c r="BI4" i="327"/>
  <c r="BI4" i="320"/>
  <c r="BI4" i="323"/>
  <c r="BI4" i="275"/>
  <c r="BI4" i="324"/>
  <c r="BI4" i="286"/>
  <c r="BI4" i="265"/>
  <c r="BI4" i="273"/>
  <c r="BJ145" i="273"/>
  <c r="BJ147" i="273" s="1"/>
  <c r="BJ148" i="273" s="1"/>
  <c r="BK71" i="278"/>
  <c r="BK168" i="278"/>
  <c r="BK97" i="278"/>
  <c r="BK240" i="278"/>
  <c r="BI183" i="273"/>
  <c r="BI184" i="273" s="1"/>
  <c r="BK152" i="278"/>
  <c r="BK200" i="278"/>
  <c r="BI122" i="278"/>
  <c r="BI124" i="278" s="1"/>
  <c r="BI139" i="278" s="1"/>
  <c r="BK132" i="278"/>
  <c r="BK208" i="278"/>
  <c r="BL13" i="289"/>
  <c r="BL14" i="289" s="1"/>
  <c r="BL256" i="278" s="1"/>
  <c r="BK232" i="278"/>
  <c r="BK56" i="278"/>
  <c r="BK114" i="278"/>
  <c r="BK123" i="278"/>
  <c r="BK184" i="278"/>
  <c r="BK192" i="278"/>
  <c r="BK224" i="278"/>
  <c r="BK49" i="278"/>
  <c r="BK105" i="278"/>
  <c r="BK160" i="278"/>
  <c r="BK176" i="278"/>
  <c r="BK216" i="278"/>
  <c r="BJ88" i="273"/>
  <c r="BJ247" i="278" s="1"/>
  <c r="BJ249" i="278" s="1"/>
  <c r="BJ272" i="278" s="1"/>
  <c r="BI191" i="278"/>
  <c r="BI193" i="278" s="1"/>
  <c r="BI265" i="278" s="1"/>
  <c r="AE313" i="278"/>
  <c r="AE315" i="278" s="1"/>
  <c r="AE12" i="325" s="1"/>
  <c r="BI131" i="278"/>
  <c r="BI133" i="278" s="1"/>
  <c r="BI140" i="278" s="1"/>
  <c r="BJ40" i="278"/>
  <c r="BI199" i="278"/>
  <c r="BI201" i="278" s="1"/>
  <c r="BI266" i="278" s="1"/>
  <c r="BF50" i="278"/>
  <c r="BF51" i="278" s="1"/>
  <c r="BF84" i="278" s="1"/>
  <c r="BF106" i="278"/>
  <c r="BF107" i="278" s="1"/>
  <c r="BF137" i="278" s="1"/>
  <c r="BF141" i="278" s="1"/>
  <c r="BK28" i="278"/>
  <c r="BK29" i="278" s="1"/>
  <c r="BK40" i="278" s="1"/>
  <c r="BK123" i="325"/>
  <c r="BK111" i="325"/>
  <c r="BI175" i="278"/>
  <c r="BI177" i="278" s="1"/>
  <c r="BI263" i="278" s="1"/>
  <c r="BI231" i="278"/>
  <c r="BI233" i="278" s="1"/>
  <c r="BI270" i="278" s="1"/>
  <c r="BI122" i="325"/>
  <c r="BI110" i="325"/>
  <c r="BI172" i="273"/>
  <c r="BI173" i="273" s="1"/>
  <c r="BI176" i="273" s="1"/>
  <c r="BI167" i="278"/>
  <c r="BI169" i="278" s="1"/>
  <c r="BI262" i="278" s="1"/>
  <c r="BI223" i="278"/>
  <c r="BI225" i="278" s="1"/>
  <c r="BI269" i="278" s="1"/>
  <c r="BF80" i="278"/>
  <c r="BF81" i="278" s="1"/>
  <c r="BF87" i="278" s="1"/>
  <c r="BI177" i="273"/>
  <c r="BI178" i="273" s="1"/>
  <c r="BI20" i="278"/>
  <c r="BI159" i="278"/>
  <c r="BI161" i="278" s="1"/>
  <c r="BI261" i="278" s="1"/>
  <c r="BI183" i="278"/>
  <c r="BI185" i="278" s="1"/>
  <c r="BI264" i="278" s="1"/>
  <c r="BI215" i="278"/>
  <c r="BI217" i="278" s="1"/>
  <c r="BI268" i="278" s="1"/>
  <c r="BI255" i="278"/>
  <c r="BI257" i="278" s="1"/>
  <c r="BI273" i="278" s="1"/>
  <c r="BH274" i="278"/>
  <c r="BH280" i="278" s="1"/>
  <c r="BI113" i="278"/>
  <c r="BI115" i="278" s="1"/>
  <c r="BI138" i="278" s="1"/>
  <c r="BI151" i="278"/>
  <c r="BI153" i="278" s="1"/>
  <c r="BI260" i="278" s="1"/>
  <c r="BI207" i="278"/>
  <c r="BI209" i="278" s="1"/>
  <c r="BI267" i="278" s="1"/>
  <c r="BI239" i="278"/>
  <c r="BI241" i="278" s="1"/>
  <c r="BI271" i="278" s="1"/>
  <c r="BB308" i="278"/>
  <c r="BB30" i="265" s="1"/>
  <c r="BE141" i="278"/>
  <c r="BE279" i="278" s="1"/>
  <c r="BE281" i="278" s="1"/>
  <c r="BC302" i="278"/>
  <c r="BC303" i="278" s="1"/>
  <c r="BC307" i="278" s="1"/>
  <c r="BC73" i="265"/>
  <c r="BC293" i="278"/>
  <c r="BC294" i="278" s="1"/>
  <c r="BC306" i="278" s="1"/>
  <c r="BC67" i="265"/>
  <c r="BD282" i="278"/>
  <c r="BD10" i="265" s="1"/>
  <c r="BD299" i="278"/>
  <c r="BD300" i="278" s="1"/>
  <c r="BW289" i="278"/>
  <c r="BW298" i="278"/>
  <c r="BD290" i="278"/>
  <c r="BD291" i="278" s="1"/>
  <c r="BH22" i="278"/>
  <c r="BH39" i="278" s="1"/>
  <c r="BH41" i="278" s="1"/>
  <c r="BC11" i="265"/>
  <c r="BC29" i="265" s="1"/>
  <c r="BG33" i="278"/>
  <c r="BG35" i="278" s="1"/>
  <c r="BG72" i="278" s="1"/>
  <c r="BG73" i="278" s="1"/>
  <c r="BG86" i="278" s="1"/>
  <c r="BD9" i="265"/>
  <c r="BI19" i="278"/>
  <c r="BI314" i="278"/>
  <c r="BE66" i="278"/>
  <c r="BE85" i="278" s="1"/>
  <c r="BE88" i="278" s="1"/>
  <c r="BJ255" i="278"/>
  <c r="BJ257" i="278" s="1"/>
  <c r="BJ273" i="278" s="1"/>
  <c r="BF64" i="278"/>
  <c r="BF61" i="278"/>
  <c r="BF62" i="278" s="1"/>
  <c r="BF65" i="278" s="1"/>
  <c r="BW42" i="273"/>
  <c r="BW254" i="278"/>
  <c r="BW222" i="278"/>
  <c r="BW238" i="278"/>
  <c r="BW246" i="278"/>
  <c r="BW214" i="278"/>
  <c r="BW230" i="278"/>
  <c r="BW190" i="278"/>
  <c r="BW198" i="278"/>
  <c r="BW206" i="278"/>
  <c r="BW182" i="278"/>
  <c r="BW166" i="278"/>
  <c r="BW174" i="278"/>
  <c r="BW150" i="278"/>
  <c r="BW158" i="278"/>
  <c r="BW121" i="278"/>
  <c r="BW130" i="278"/>
  <c r="BW112" i="278"/>
  <c r="BG98" i="278"/>
  <c r="BG99" i="278" s="1"/>
  <c r="BG136" i="278" s="1"/>
  <c r="BG80" i="278"/>
  <c r="BG81" i="278" s="1"/>
  <c r="BG87" i="278" s="1"/>
  <c r="BG106" i="278"/>
  <c r="BG107" i="278" s="1"/>
  <c r="BG137" i="278" s="1"/>
  <c r="BG50" i="278"/>
  <c r="BG51" i="278" s="1"/>
  <c r="BG84" i="278" s="1"/>
  <c r="BK122" i="273"/>
  <c r="BK86" i="273"/>
  <c r="BK155" i="273"/>
  <c r="BG164" i="273"/>
  <c r="BG165" i="273" s="1"/>
  <c r="BH157" i="273"/>
  <c r="BI21" i="327"/>
  <c r="BI50" i="324"/>
  <c r="BJ22" i="327"/>
  <c r="BJ51" i="324"/>
  <c r="BK91" i="273"/>
  <c r="BL92" i="273" s="1"/>
  <c r="BL156" i="273" s="1"/>
  <c r="BK87" i="273"/>
  <c r="BK11" i="286"/>
  <c r="BM194" i="273"/>
  <c r="BN38" i="273"/>
  <c r="BM41" i="273"/>
  <c r="BM43" i="273" s="1"/>
  <c r="BM79" i="288" s="1"/>
  <c r="BJ154" i="273"/>
  <c r="BJ66" i="273"/>
  <c r="BJ68" i="273" s="1"/>
  <c r="BI52" i="324"/>
  <c r="BI23" i="327"/>
  <c r="BJ50" i="324"/>
  <c r="BJ21" i="327"/>
  <c r="BJ24" i="327"/>
  <c r="BJ53" i="324"/>
  <c r="BI21" i="285"/>
  <c r="BJ124" i="273"/>
  <c r="BI22" i="324"/>
  <c r="BI23" i="324" s="1"/>
  <c r="BI189" i="273"/>
  <c r="BI190" i="273" s="1"/>
  <c r="BI21" i="278" s="1"/>
  <c r="BK71" i="273"/>
  <c r="BL72" i="273" s="1"/>
  <c r="BL104" i="273" s="1"/>
  <c r="BK42" i="324"/>
  <c r="BK43" i="324" s="1"/>
  <c r="BK15" i="275"/>
  <c r="BK20" i="275" s="1"/>
  <c r="BL17" i="275" s="1"/>
  <c r="BK67" i="273"/>
  <c r="BH20" i="327"/>
  <c r="BH49" i="324"/>
  <c r="BH54" i="324" s="1"/>
  <c r="BL2" i="325"/>
  <c r="BL195" i="273"/>
  <c r="BL196" i="273" s="1"/>
  <c r="BL2" i="285"/>
  <c r="BL2" i="289"/>
  <c r="BL2" i="278"/>
  <c r="BL49" i="273"/>
  <c r="BL50" i="273" s="1"/>
  <c r="BL100" i="325" s="1"/>
  <c r="BL101" i="325" s="1"/>
  <c r="BL128" i="325" s="1"/>
  <c r="BL2" i="315"/>
  <c r="BL2" i="288"/>
  <c r="BL2" i="275"/>
  <c r="BL2" i="323"/>
  <c r="BL82" i="273"/>
  <c r="BL83" i="273" s="1"/>
  <c r="BL2" i="282"/>
  <c r="BL138" i="273"/>
  <c r="BL139" i="273" s="1"/>
  <c r="BL2" i="327"/>
  <c r="BL2" i="324"/>
  <c r="BL119" i="273"/>
  <c r="BL120" i="273" s="1"/>
  <c r="BL123" i="273" s="1"/>
  <c r="BL62" i="273"/>
  <c r="BL2" i="265"/>
  <c r="BL129" i="273"/>
  <c r="BL130" i="273" s="1"/>
  <c r="BL2" i="286"/>
  <c r="BL2" i="320"/>
  <c r="BL2" i="273"/>
  <c r="BG11" i="325"/>
  <c r="BG55" i="324"/>
  <c r="BG34" i="265" s="1"/>
  <c r="BG57" i="324"/>
  <c r="BG28" i="285"/>
  <c r="BI22" i="327"/>
  <c r="BI51" i="324"/>
  <c r="BJ23" i="327"/>
  <c r="BJ52" i="324"/>
  <c r="BF3" i="320"/>
  <c r="BF3" i="327"/>
  <c r="BF3" i="282"/>
  <c r="BF3" i="278"/>
  <c r="BF3" i="325"/>
  <c r="BF3" i="288"/>
  <c r="BF3" i="285"/>
  <c r="BF3" i="324"/>
  <c r="BF3" i="265"/>
  <c r="BF3" i="275"/>
  <c r="BF3" i="323"/>
  <c r="BF3" i="273"/>
  <c r="BF3" i="289"/>
  <c r="BF3" i="286"/>
  <c r="BF3" i="315"/>
  <c r="BK144" i="273"/>
  <c r="BK182" i="273"/>
  <c r="BK50" i="273"/>
  <c r="BK100" i="325" s="1"/>
  <c r="BK101" i="325" s="1"/>
  <c r="BK128" i="325" s="1"/>
  <c r="BK66" i="273"/>
  <c r="BK154" i="273"/>
  <c r="BZ5" i="327"/>
  <c r="BZ5" i="325"/>
  <c r="BW37" i="273"/>
  <c r="BZ5" i="324"/>
  <c r="BZ5" i="323"/>
  <c r="BX32" i="273"/>
  <c r="BY26" i="273"/>
  <c r="BY27" i="273" s="1"/>
  <c r="BY31" i="273" s="1"/>
  <c r="BY30" i="273"/>
  <c r="BZ5" i="320"/>
  <c r="BZ23" i="273"/>
  <c r="BZ24" i="273" s="1"/>
  <c r="BZ5" i="315"/>
  <c r="BY152" i="273"/>
  <c r="BY143" i="273"/>
  <c r="BZ5" i="275"/>
  <c r="BZ5" i="286"/>
  <c r="BZ5" i="265"/>
  <c r="BZ5" i="288"/>
  <c r="BZ5" i="282"/>
  <c r="BZ5" i="285"/>
  <c r="BZ5" i="289"/>
  <c r="BZ5" i="278"/>
  <c r="BZ13" i="273"/>
  <c r="BZ14" i="273" s="1"/>
  <c r="CA10" i="273"/>
  <c r="BZ5" i="273"/>
  <c r="BJ109" i="273" l="1"/>
  <c r="BI110" i="273" s="1"/>
  <c r="BI61" i="288" s="1"/>
  <c r="BJ51" i="288"/>
  <c r="BJ52" i="288" s="1"/>
  <c r="BJ56" i="288" s="1"/>
  <c r="BK46" i="325"/>
  <c r="BK47" i="325" s="1"/>
  <c r="BK54" i="325" s="1"/>
  <c r="BK55" i="288"/>
  <c r="BJ84" i="325"/>
  <c r="BJ42" i="288"/>
  <c r="BJ35" i="288"/>
  <c r="BM101" i="273"/>
  <c r="BM102" i="273" s="1"/>
  <c r="BM105" i="273" s="1"/>
  <c r="BM26" i="288"/>
  <c r="BZ36" i="273"/>
  <c r="BZ13" i="288"/>
  <c r="BZ138" i="325"/>
  <c r="BJ177" i="273"/>
  <c r="BJ178" i="273" s="1"/>
  <c r="BJ122" i="278"/>
  <c r="BJ124" i="278" s="1"/>
  <c r="BJ139" i="278" s="1"/>
  <c r="BL42" i="325"/>
  <c r="BL43" i="325" s="1"/>
  <c r="BL85" i="325"/>
  <c r="BJ172" i="273"/>
  <c r="BJ173" i="273" s="1"/>
  <c r="BJ176" i="273" s="1"/>
  <c r="BJ183" i="273"/>
  <c r="BK106" i="273"/>
  <c r="BJ51" i="325"/>
  <c r="BK88" i="273"/>
  <c r="BK223" i="278" s="1"/>
  <c r="BK225" i="278" s="1"/>
  <c r="BK269" i="278" s="1"/>
  <c r="BJ4" i="286"/>
  <c r="BJ4" i="289"/>
  <c r="BJ4" i="288"/>
  <c r="BJ4" i="278"/>
  <c r="BJ4" i="327"/>
  <c r="BJ4" i="325"/>
  <c r="BJ4" i="323"/>
  <c r="BJ4" i="320"/>
  <c r="BJ4" i="282"/>
  <c r="BJ4" i="273"/>
  <c r="BJ4" i="275"/>
  <c r="BJ4" i="285"/>
  <c r="BJ4" i="315"/>
  <c r="BJ4" i="324"/>
  <c r="BJ4" i="265"/>
  <c r="BK145" i="273"/>
  <c r="BK147" i="273" s="1"/>
  <c r="BK148" i="273" s="1"/>
  <c r="BJ199" i="278"/>
  <c r="BJ201" i="278" s="1"/>
  <c r="BJ266" i="278" s="1"/>
  <c r="BL132" i="278"/>
  <c r="BL192" i="278"/>
  <c r="BL123" i="278"/>
  <c r="BL232" i="278"/>
  <c r="BL49" i="278"/>
  <c r="BL114" i="278"/>
  <c r="BJ131" i="278"/>
  <c r="BJ133" i="278" s="1"/>
  <c r="BJ140" i="278" s="1"/>
  <c r="BL56" i="278"/>
  <c r="BL160" i="278"/>
  <c r="BL97" i="278"/>
  <c r="BL79" i="278"/>
  <c r="BL168" i="278"/>
  <c r="BL224" i="278"/>
  <c r="BL248" i="278"/>
  <c r="BL105" i="278"/>
  <c r="BL71" i="278"/>
  <c r="BL152" i="278"/>
  <c r="BL208" i="278"/>
  <c r="BL184" i="278"/>
  <c r="BL216" i="278"/>
  <c r="BJ113" i="278"/>
  <c r="BJ115" i="278" s="1"/>
  <c r="BJ138" i="278" s="1"/>
  <c r="BL176" i="278"/>
  <c r="BL200" i="278"/>
  <c r="BL240" i="278"/>
  <c r="BJ167" i="278"/>
  <c r="BJ169" i="278" s="1"/>
  <c r="BJ262" i="278" s="1"/>
  <c r="BJ20" i="278"/>
  <c r="BJ175" i="278"/>
  <c r="BJ177" i="278" s="1"/>
  <c r="BJ263" i="278" s="1"/>
  <c r="BM13" i="289"/>
  <c r="BM14" i="289" s="1"/>
  <c r="BM240" i="278" s="1"/>
  <c r="BJ215" i="278"/>
  <c r="BJ217" i="278" s="1"/>
  <c r="BJ268" i="278" s="1"/>
  <c r="BJ239" i="278"/>
  <c r="BJ241" i="278" s="1"/>
  <c r="BJ271" i="278" s="1"/>
  <c r="BJ183" i="278"/>
  <c r="BJ185" i="278" s="1"/>
  <c r="BJ264" i="278" s="1"/>
  <c r="BJ159" i="278"/>
  <c r="BJ161" i="278" s="1"/>
  <c r="BJ261" i="278" s="1"/>
  <c r="BJ223" i="278"/>
  <c r="BJ225" i="278" s="1"/>
  <c r="BJ269" i="278" s="1"/>
  <c r="BJ231" i="278"/>
  <c r="BJ233" i="278" s="1"/>
  <c r="BJ270" i="278" s="1"/>
  <c r="BJ151" i="278"/>
  <c r="BJ153" i="278" s="1"/>
  <c r="BJ260" i="278" s="1"/>
  <c r="BJ207" i="278"/>
  <c r="BJ209" i="278" s="1"/>
  <c r="BJ267" i="278" s="1"/>
  <c r="BJ191" i="278"/>
  <c r="BJ193" i="278" s="1"/>
  <c r="BJ265" i="278" s="1"/>
  <c r="AE11" i="327"/>
  <c r="BK34" i="278"/>
  <c r="BK25" i="327"/>
  <c r="BJ122" i="325"/>
  <c r="BJ110" i="325"/>
  <c r="BI274" i="278"/>
  <c r="BI280" i="278" s="1"/>
  <c r="BL25" i="327"/>
  <c r="BL28" i="278"/>
  <c r="BL29" i="278" s="1"/>
  <c r="BL40" i="278" s="1"/>
  <c r="BL111" i="325"/>
  <c r="BL123" i="325"/>
  <c r="BJ184" i="273"/>
  <c r="BC308" i="278"/>
  <c r="BC30" i="265" s="1"/>
  <c r="BD302" i="278"/>
  <c r="BD303" i="278" s="1"/>
  <c r="BD307" i="278" s="1"/>
  <c r="BD73" i="265"/>
  <c r="BD293" i="278"/>
  <c r="BD294" i="278" s="1"/>
  <c r="BD306" i="278" s="1"/>
  <c r="BD67" i="265"/>
  <c r="BH33" i="278"/>
  <c r="BH35" i="278" s="1"/>
  <c r="BH72" i="278" s="1"/>
  <c r="BH73" i="278" s="1"/>
  <c r="BH86" i="278" s="1"/>
  <c r="BE290" i="278"/>
  <c r="BE291" i="278" s="1"/>
  <c r="BG57" i="278"/>
  <c r="BG58" i="278" s="1"/>
  <c r="BG61" i="278" s="1"/>
  <c r="BG62" i="278" s="1"/>
  <c r="BG65" i="278" s="1"/>
  <c r="BX289" i="278"/>
  <c r="BX298" i="278"/>
  <c r="BE282" i="278"/>
  <c r="BE10" i="265" s="1"/>
  <c r="BE299" i="278"/>
  <c r="BE300" i="278" s="1"/>
  <c r="BD11" i="265"/>
  <c r="BD29" i="265" s="1"/>
  <c r="BE9" i="265"/>
  <c r="BI22" i="278"/>
  <c r="BI39" i="278" s="1"/>
  <c r="BI41" i="278" s="1"/>
  <c r="BJ19" i="278"/>
  <c r="BJ314" i="278"/>
  <c r="BF279" i="278"/>
  <c r="BF281" i="278" s="1"/>
  <c r="BK255" i="278"/>
  <c r="BK257" i="278" s="1"/>
  <c r="BK273" i="278" s="1"/>
  <c r="BF66" i="278"/>
  <c r="BF85" i="278" s="1"/>
  <c r="BF88" i="278" s="1"/>
  <c r="BH106" i="278"/>
  <c r="BH107" i="278" s="1"/>
  <c r="BH137" i="278" s="1"/>
  <c r="BH98" i="278"/>
  <c r="BH99" i="278" s="1"/>
  <c r="BH136" i="278" s="1"/>
  <c r="BH80" i="278"/>
  <c r="BH81" i="278" s="1"/>
  <c r="BH87" i="278" s="1"/>
  <c r="BH50" i="278"/>
  <c r="BH51" i="278" s="1"/>
  <c r="BH84" i="278" s="1"/>
  <c r="BX42" i="273"/>
  <c r="BX254" i="278"/>
  <c r="BX246" i="278"/>
  <c r="BX230" i="278"/>
  <c r="BX238" i="278"/>
  <c r="BX182" i="278"/>
  <c r="BX222" i="278"/>
  <c r="BX190" i="278"/>
  <c r="BX198" i="278"/>
  <c r="BX214" i="278"/>
  <c r="BX206" i="278"/>
  <c r="BX158" i="278"/>
  <c r="BX174" i="278"/>
  <c r="BX150" i="278"/>
  <c r="BX112" i="278"/>
  <c r="BX121" i="278"/>
  <c r="BX166" i="278"/>
  <c r="BX130" i="278"/>
  <c r="BG141" i="278"/>
  <c r="BK68" i="273"/>
  <c r="BM2" i="275"/>
  <c r="BM2" i="327"/>
  <c r="BM129" i="273"/>
  <c r="BM130" i="273" s="1"/>
  <c r="BM138" i="273"/>
  <c r="BM139" i="273" s="1"/>
  <c r="BM2" i="325"/>
  <c r="BM82" i="273"/>
  <c r="BM83" i="273" s="1"/>
  <c r="BM49" i="273"/>
  <c r="BM50" i="273" s="1"/>
  <c r="BM100" i="325" s="1"/>
  <c r="BM101" i="325" s="1"/>
  <c r="BM128" i="325" s="1"/>
  <c r="BM2" i="278"/>
  <c r="BM2" i="273"/>
  <c r="BM62" i="273"/>
  <c r="BM63" i="273" s="1"/>
  <c r="BM45" i="325" s="1"/>
  <c r="BM195" i="273"/>
  <c r="BM196" i="273" s="1"/>
  <c r="BM2" i="324"/>
  <c r="BM2" i="289"/>
  <c r="BM2" i="315"/>
  <c r="BM2" i="323"/>
  <c r="BM2" i="282"/>
  <c r="BM2" i="288"/>
  <c r="BM2" i="265"/>
  <c r="BM2" i="285"/>
  <c r="BM2" i="286"/>
  <c r="BM119" i="273"/>
  <c r="BM120" i="273" s="1"/>
  <c r="BM123" i="273" s="1"/>
  <c r="BM2" i="320"/>
  <c r="BL53" i="273"/>
  <c r="BM54" i="273" s="1"/>
  <c r="BL153" i="273"/>
  <c r="BL32" i="324"/>
  <c r="BL33" i="324" s="1"/>
  <c r="BL37" i="324"/>
  <c r="BL38" i="324" s="1"/>
  <c r="BL27" i="324"/>
  <c r="BL28" i="324" s="1"/>
  <c r="BL11" i="286"/>
  <c r="BL91" i="273"/>
  <c r="BM92" i="273" s="1"/>
  <c r="BM156" i="273" s="1"/>
  <c r="BL87" i="273"/>
  <c r="BL122" i="273"/>
  <c r="BL86" i="273"/>
  <c r="BL155" i="273"/>
  <c r="BN41" i="273"/>
  <c r="BN43" i="273" s="1"/>
  <c r="BN79" i="288" s="1"/>
  <c r="BO38" i="273"/>
  <c r="BN194" i="273"/>
  <c r="BH55" i="324"/>
  <c r="BH34" i="265" s="1"/>
  <c r="BH57" i="324"/>
  <c r="BH28" i="285"/>
  <c r="BH11" i="325"/>
  <c r="BK24" i="327"/>
  <c r="BK53" i="324"/>
  <c r="BK124" i="273"/>
  <c r="BJ21" i="285"/>
  <c r="BK32" i="324"/>
  <c r="BK33" i="324" s="1"/>
  <c r="BK37" i="324"/>
  <c r="BK38" i="324" s="1"/>
  <c r="BK27" i="324"/>
  <c r="BK28" i="324" s="1"/>
  <c r="BK53" i="273"/>
  <c r="BL54" i="273" s="1"/>
  <c r="BK153" i="273"/>
  <c r="BL63" i="273"/>
  <c r="BL45" i="325" s="1"/>
  <c r="BL182" i="273"/>
  <c r="BL144" i="273"/>
  <c r="BJ189" i="273"/>
  <c r="BJ190" i="273" s="1"/>
  <c r="BJ21" i="278" s="1"/>
  <c r="BJ22" i="324"/>
  <c r="BJ23" i="324" s="1"/>
  <c r="BH164" i="273"/>
  <c r="BH165" i="273" s="1"/>
  <c r="BI157" i="273"/>
  <c r="BI20" i="327"/>
  <c r="BI49" i="324"/>
  <c r="BI54" i="324" s="1"/>
  <c r="BG3" i="323"/>
  <c r="BG3" i="325"/>
  <c r="BG3" i="286"/>
  <c r="BG3" i="282"/>
  <c r="BG3" i="285"/>
  <c r="BG3" i="315"/>
  <c r="BG3" i="273"/>
  <c r="BG3" i="288"/>
  <c r="BG3" i="324"/>
  <c r="BG3" i="278"/>
  <c r="BG3" i="320"/>
  <c r="BG3" i="289"/>
  <c r="BG3" i="275"/>
  <c r="BG3" i="265"/>
  <c r="BG3" i="327"/>
  <c r="BX37" i="273"/>
  <c r="CA5" i="327"/>
  <c r="CA5" i="325"/>
  <c r="CA5" i="324"/>
  <c r="CA5" i="323"/>
  <c r="BY32" i="273"/>
  <c r="BZ26" i="273"/>
  <c r="BZ27" i="273" s="1"/>
  <c r="BZ31" i="273" s="1"/>
  <c r="BZ30" i="273"/>
  <c r="CA5" i="320"/>
  <c r="CA23" i="273"/>
  <c r="CA24" i="273" s="1"/>
  <c r="CA5" i="315"/>
  <c r="CA5" i="265"/>
  <c r="CA5" i="288"/>
  <c r="CA5" i="282"/>
  <c r="CA5" i="275"/>
  <c r="CA5" i="286"/>
  <c r="CA5" i="285"/>
  <c r="CA5" i="289"/>
  <c r="CA5" i="278"/>
  <c r="CA13" i="273"/>
  <c r="CA14" i="273" s="1"/>
  <c r="CB10" i="273"/>
  <c r="CA5" i="273"/>
  <c r="BZ152" i="273"/>
  <c r="BZ143" i="273"/>
  <c r="BK183" i="273" l="1"/>
  <c r="BK184" i="273" s="1"/>
  <c r="BK109" i="273"/>
  <c r="BJ110" i="273" s="1"/>
  <c r="BJ61" i="288" s="1"/>
  <c r="BK51" i="288"/>
  <c r="BK52" i="288" s="1"/>
  <c r="BK56" i="288" s="1"/>
  <c r="BL46" i="325"/>
  <c r="BL47" i="325" s="1"/>
  <c r="BL54" i="325" s="1"/>
  <c r="BL55" i="288"/>
  <c r="BK84" i="325"/>
  <c r="BK35" i="288"/>
  <c r="BK42" i="288"/>
  <c r="BL88" i="273"/>
  <c r="BL255" i="278" s="1"/>
  <c r="BL257" i="278" s="1"/>
  <c r="BL273" i="278" s="1"/>
  <c r="BK20" i="278"/>
  <c r="BK172" i="273"/>
  <c r="BK173" i="273" s="1"/>
  <c r="BK176" i="273" s="1"/>
  <c r="BK167" i="278"/>
  <c r="BK169" i="278" s="1"/>
  <c r="BK262" i="278" s="1"/>
  <c r="BK131" i="278"/>
  <c r="BK133" i="278" s="1"/>
  <c r="BK140" i="278" s="1"/>
  <c r="BN101" i="273"/>
  <c r="BN102" i="273" s="1"/>
  <c r="BN105" i="273" s="1"/>
  <c r="BN26" i="288"/>
  <c r="CA36" i="273"/>
  <c r="CA13" i="288"/>
  <c r="CA138" i="325"/>
  <c r="BK113" i="278"/>
  <c r="BK115" i="278" s="1"/>
  <c r="BK138" i="278" s="1"/>
  <c r="BK177" i="273"/>
  <c r="BK178" i="273" s="1"/>
  <c r="BK159" i="278"/>
  <c r="BK161" i="278" s="1"/>
  <c r="BK261" i="278" s="1"/>
  <c r="BK151" i="278"/>
  <c r="BK153" i="278" s="1"/>
  <c r="BK260" i="278" s="1"/>
  <c r="BK122" i="278"/>
  <c r="BK124" i="278" s="1"/>
  <c r="BK139" i="278" s="1"/>
  <c r="BK199" i="278"/>
  <c r="BK201" i="278" s="1"/>
  <c r="BK266" i="278" s="1"/>
  <c r="BK183" i="278"/>
  <c r="BK185" i="278" s="1"/>
  <c r="BK264" i="278" s="1"/>
  <c r="BK231" i="278"/>
  <c r="BK233" i="278" s="1"/>
  <c r="BK270" i="278" s="1"/>
  <c r="BM42" i="325"/>
  <c r="BM43" i="325" s="1"/>
  <c r="BM85" i="325"/>
  <c r="BK175" i="278"/>
  <c r="BK177" i="278" s="1"/>
  <c r="BK263" i="278" s="1"/>
  <c r="BK191" i="278"/>
  <c r="BK193" i="278" s="1"/>
  <c r="BK265" i="278" s="1"/>
  <c r="BK215" i="278"/>
  <c r="BK217" i="278" s="1"/>
  <c r="BK268" i="278" s="1"/>
  <c r="BK239" i="278"/>
  <c r="BK241" i="278" s="1"/>
  <c r="BK271" i="278" s="1"/>
  <c r="BK247" i="278"/>
  <c r="BK249" i="278" s="1"/>
  <c r="BK272" i="278" s="1"/>
  <c r="BK207" i="278"/>
  <c r="BK209" i="278" s="1"/>
  <c r="BK267" i="278" s="1"/>
  <c r="BL106" i="273"/>
  <c r="BK51" i="325"/>
  <c r="BM123" i="278"/>
  <c r="BK4" i="278"/>
  <c r="BK4" i="289"/>
  <c r="BK4" i="286"/>
  <c r="BK4" i="282"/>
  <c r="BK4" i="265"/>
  <c r="BK4" i="324"/>
  <c r="BK4" i="315"/>
  <c r="BK4" i="285"/>
  <c r="BK4" i="325"/>
  <c r="BK4" i="323"/>
  <c r="BK4" i="288"/>
  <c r="BK4" i="320"/>
  <c r="BK4" i="273"/>
  <c r="BK4" i="275"/>
  <c r="BK4" i="327"/>
  <c r="BL145" i="273"/>
  <c r="BL147" i="273" s="1"/>
  <c r="BL148" i="273" s="1"/>
  <c r="BM192" i="278"/>
  <c r="BM256" i="278"/>
  <c r="BM56" i="278"/>
  <c r="BM71" i="278"/>
  <c r="BM114" i="278"/>
  <c r="BM216" i="278"/>
  <c r="BM248" i="278"/>
  <c r="BM132" i="278"/>
  <c r="BM97" i="278"/>
  <c r="BM208" i="278"/>
  <c r="BM49" i="278"/>
  <c r="BM160" i="278"/>
  <c r="BM168" i="278"/>
  <c r="BM232" i="278"/>
  <c r="BN13" i="289"/>
  <c r="BN14" i="289" s="1"/>
  <c r="BN232" i="278" s="1"/>
  <c r="BM105" i="278"/>
  <c r="BM79" i="278"/>
  <c r="BM152" i="278"/>
  <c r="BM184" i="278"/>
  <c r="BM224" i="278"/>
  <c r="BM200" i="278"/>
  <c r="BM176" i="278"/>
  <c r="BJ274" i="278"/>
  <c r="BJ280" i="278" s="1"/>
  <c r="BL34" i="278"/>
  <c r="BM28" i="278"/>
  <c r="BM29" i="278" s="1"/>
  <c r="BM40" i="278" s="1"/>
  <c r="BM111" i="325"/>
  <c r="BM123" i="325"/>
  <c r="BM25" i="327"/>
  <c r="BK122" i="325"/>
  <c r="BK110" i="325"/>
  <c r="BG64" i="278"/>
  <c r="BG66" i="278" s="1"/>
  <c r="BG85" i="278" s="1"/>
  <c r="BG88" i="278" s="1"/>
  <c r="BD308" i="278"/>
  <c r="BD30" i="265" s="1"/>
  <c r="BH57" i="278"/>
  <c r="BH58" i="278" s="1"/>
  <c r="BH61" i="278" s="1"/>
  <c r="BH62" i="278" s="1"/>
  <c r="BH65" i="278" s="1"/>
  <c r="BE302" i="278"/>
  <c r="BE303" i="278" s="1"/>
  <c r="BE307" i="278" s="1"/>
  <c r="BE73" i="265"/>
  <c r="BE293" i="278"/>
  <c r="BE294" i="278" s="1"/>
  <c r="BE306" i="278" s="1"/>
  <c r="BE67" i="265"/>
  <c r="BF282" i="278"/>
  <c r="BF10" i="265" s="1"/>
  <c r="BF299" i="278"/>
  <c r="BF300" i="278" s="1"/>
  <c r="BY298" i="278"/>
  <c r="BY289" i="278"/>
  <c r="BF290" i="278"/>
  <c r="BF291" i="278" s="1"/>
  <c r="BI33" i="278"/>
  <c r="BI35" i="278" s="1"/>
  <c r="BI72" i="278" s="1"/>
  <c r="BI73" i="278" s="1"/>
  <c r="BI86" i="278" s="1"/>
  <c r="BE11" i="265"/>
  <c r="BE29" i="265" s="1"/>
  <c r="BF9" i="265"/>
  <c r="BJ22" i="278"/>
  <c r="BJ33" i="278" s="1"/>
  <c r="BJ35" i="278" s="1"/>
  <c r="BK189" i="273"/>
  <c r="BK190" i="273" s="1"/>
  <c r="BK21" i="278" s="1"/>
  <c r="BK314" i="278"/>
  <c r="BG279" i="278"/>
  <c r="BG281" i="278" s="1"/>
  <c r="BI106" i="278"/>
  <c r="BI107" i="278" s="1"/>
  <c r="BI137" i="278" s="1"/>
  <c r="BI80" i="278"/>
  <c r="BI81" i="278" s="1"/>
  <c r="BI87" i="278" s="1"/>
  <c r="BI98" i="278"/>
  <c r="BI99" i="278" s="1"/>
  <c r="BI136" i="278" s="1"/>
  <c r="BI50" i="278"/>
  <c r="BI51" i="278" s="1"/>
  <c r="BI84" i="278" s="1"/>
  <c r="BK22" i="324"/>
  <c r="BK23" i="324" s="1"/>
  <c r="BK49" i="324" s="1"/>
  <c r="BK19" i="278"/>
  <c r="BY37" i="273"/>
  <c r="BY238" i="278"/>
  <c r="BY246" i="278"/>
  <c r="BY254" i="278"/>
  <c r="BY222" i="278"/>
  <c r="BY230" i="278"/>
  <c r="BY214" i="278"/>
  <c r="BY206" i="278"/>
  <c r="BY182" i="278"/>
  <c r="BY190" i="278"/>
  <c r="BY198" i="278"/>
  <c r="BY150" i="278"/>
  <c r="BY166" i="278"/>
  <c r="BY174" i="278"/>
  <c r="BY112" i="278"/>
  <c r="BY158" i="278"/>
  <c r="BY121" i="278"/>
  <c r="BY130" i="278"/>
  <c r="BL191" i="278"/>
  <c r="BL193" i="278" s="1"/>
  <c r="BL265" i="278" s="1"/>
  <c r="BH141" i="278"/>
  <c r="BM71" i="273"/>
  <c r="BN72" i="273" s="1"/>
  <c r="BN104" i="273" s="1"/>
  <c r="BM42" i="324"/>
  <c r="BM43" i="324" s="1"/>
  <c r="BM15" i="275"/>
  <c r="BM67" i="273"/>
  <c r="BI11" i="325"/>
  <c r="BI57" i="324"/>
  <c r="BI28" i="285"/>
  <c r="BI55" i="324"/>
  <c r="BI34" i="265" s="1"/>
  <c r="BL42" i="324"/>
  <c r="BL43" i="324" s="1"/>
  <c r="BL15" i="275"/>
  <c r="BL20" i="275" s="1"/>
  <c r="BM17" i="275" s="1"/>
  <c r="BL67" i="273"/>
  <c r="BL71" i="273"/>
  <c r="BM72" i="273" s="1"/>
  <c r="BM104" i="273" s="1"/>
  <c r="BL66" i="273"/>
  <c r="BL68" i="273" s="1"/>
  <c r="BL154" i="273"/>
  <c r="BM144" i="273"/>
  <c r="BM182" i="273"/>
  <c r="BJ157" i="273"/>
  <c r="BI164" i="273"/>
  <c r="BI165" i="273" s="1"/>
  <c r="BK50" i="324"/>
  <c r="BK21" i="327"/>
  <c r="BK21" i="285"/>
  <c r="BL124" i="273"/>
  <c r="BP38" i="273"/>
  <c r="BO41" i="273"/>
  <c r="BO43" i="273" s="1"/>
  <c r="BO79" i="288" s="1"/>
  <c r="BO194" i="273"/>
  <c r="BL21" i="327"/>
  <c r="BL50" i="324"/>
  <c r="BM66" i="273"/>
  <c r="BM154" i="273"/>
  <c r="BM37" i="324"/>
  <c r="BM38" i="324" s="1"/>
  <c r="BM27" i="324"/>
  <c r="BM28" i="324" s="1"/>
  <c r="BM53" i="273"/>
  <c r="BN54" i="273" s="1"/>
  <c r="BM153" i="273"/>
  <c r="BM32" i="324"/>
  <c r="BM33" i="324" s="1"/>
  <c r="BH3" i="265"/>
  <c r="BH3" i="325"/>
  <c r="BH3" i="327"/>
  <c r="BH3" i="315"/>
  <c r="BH3" i="275"/>
  <c r="BH3" i="324"/>
  <c r="BH3" i="288"/>
  <c r="BH3" i="285"/>
  <c r="BH3" i="273"/>
  <c r="BH3" i="289"/>
  <c r="BH3" i="323"/>
  <c r="BH3" i="278"/>
  <c r="BH3" i="282"/>
  <c r="BH3" i="286"/>
  <c r="BH3" i="320"/>
  <c r="BK23" i="327"/>
  <c r="BK52" i="324"/>
  <c r="BN2" i="275"/>
  <c r="BN2" i="278"/>
  <c r="BN62" i="273"/>
  <c r="BN63" i="273" s="1"/>
  <c r="BN45" i="325" s="1"/>
  <c r="BN2" i="286"/>
  <c r="BN2" i="327"/>
  <c r="BN129" i="273"/>
  <c r="BN130" i="273" s="1"/>
  <c r="BN2" i="289"/>
  <c r="BN2" i="315"/>
  <c r="BN82" i="273"/>
  <c r="BN83" i="273" s="1"/>
  <c r="BN2" i="273"/>
  <c r="BN119" i="273"/>
  <c r="BN120" i="273" s="1"/>
  <c r="BN123" i="273" s="1"/>
  <c r="BN138" i="273"/>
  <c r="BN139" i="273" s="1"/>
  <c r="BN195" i="273"/>
  <c r="BN196" i="273" s="1"/>
  <c r="BN49" i="273"/>
  <c r="BN2" i="282"/>
  <c r="BN2" i="324"/>
  <c r="BN2" i="265"/>
  <c r="BN2" i="285"/>
  <c r="BN2" i="320"/>
  <c r="BN2" i="325"/>
  <c r="BN2" i="288"/>
  <c r="BN2" i="323"/>
  <c r="BL52" i="324"/>
  <c r="BL23" i="327"/>
  <c r="BM91" i="273"/>
  <c r="BN92" i="273" s="1"/>
  <c r="BN156" i="273" s="1"/>
  <c r="BM11" i="286"/>
  <c r="BM87" i="273"/>
  <c r="BJ49" i="324"/>
  <c r="BJ54" i="324" s="1"/>
  <c r="BJ20" i="327"/>
  <c r="BK22" i="327"/>
  <c r="BK51" i="324"/>
  <c r="BL51" i="324"/>
  <c r="BL22" i="327"/>
  <c r="BY42" i="273"/>
  <c r="CB5" i="327"/>
  <c r="CB5" i="325"/>
  <c r="CB5" i="324"/>
  <c r="CB5" i="323"/>
  <c r="BZ32" i="273"/>
  <c r="CA26" i="273"/>
  <c r="CA27" i="273" s="1"/>
  <c r="CA31" i="273" s="1"/>
  <c r="CA30" i="273"/>
  <c r="CB5" i="320"/>
  <c r="CB23" i="273"/>
  <c r="CB24" i="273" s="1"/>
  <c r="CB5" i="315"/>
  <c r="CB5" i="288"/>
  <c r="CB5" i="282"/>
  <c r="CB5" i="275"/>
  <c r="CB5" i="286"/>
  <c r="CB5" i="265"/>
  <c r="CB5" i="285"/>
  <c r="CB5" i="289"/>
  <c r="CB5" i="278"/>
  <c r="CB13" i="273"/>
  <c r="CB14" i="273" s="1"/>
  <c r="CC10" i="273"/>
  <c r="CB5" i="273"/>
  <c r="CA152" i="273"/>
  <c r="CA143" i="273"/>
  <c r="AF32" i="265"/>
  <c r="BL215" i="278" l="1"/>
  <c r="BL217" i="278" s="1"/>
  <c r="BL268" i="278" s="1"/>
  <c r="BL177" i="273"/>
  <c r="BL178" i="273" s="1"/>
  <c r="BL20" i="278"/>
  <c r="BL131" i="278"/>
  <c r="BL133" i="278" s="1"/>
  <c r="BL140" i="278" s="1"/>
  <c r="BL167" i="278"/>
  <c r="BL169" i="278" s="1"/>
  <c r="BL262" i="278" s="1"/>
  <c r="BL183" i="278"/>
  <c r="BL185" i="278" s="1"/>
  <c r="BL264" i="278" s="1"/>
  <c r="BL172" i="273"/>
  <c r="BL173" i="273" s="1"/>
  <c r="BL176" i="273" s="1"/>
  <c r="BL113" i="278"/>
  <c r="BL115" i="278" s="1"/>
  <c r="BL138" i="278" s="1"/>
  <c r="BL159" i="278"/>
  <c r="BL161" i="278" s="1"/>
  <c r="BL261" i="278" s="1"/>
  <c r="BL207" i="278"/>
  <c r="BL209" i="278" s="1"/>
  <c r="BL267" i="278" s="1"/>
  <c r="BL122" i="278"/>
  <c r="BL124" i="278" s="1"/>
  <c r="BL139" i="278" s="1"/>
  <c r="BL239" i="278"/>
  <c r="BL241" i="278" s="1"/>
  <c r="BL271" i="278" s="1"/>
  <c r="BL183" i="273"/>
  <c r="BL184" i="273" s="1"/>
  <c r="BL151" i="278"/>
  <c r="BL153" i="278" s="1"/>
  <c r="BL260" i="278" s="1"/>
  <c r="BL175" i="278"/>
  <c r="BL177" i="278" s="1"/>
  <c r="BL263" i="278" s="1"/>
  <c r="BL223" i="278"/>
  <c r="BL225" i="278" s="1"/>
  <c r="BL269" i="278" s="1"/>
  <c r="BL109" i="273"/>
  <c r="BK110" i="273" s="1"/>
  <c r="BK61" i="288" s="1"/>
  <c r="BL51" i="288"/>
  <c r="BL52" i="288" s="1"/>
  <c r="BL56" i="288" s="1"/>
  <c r="BM46" i="325"/>
  <c r="BM47" i="325" s="1"/>
  <c r="BM54" i="325" s="1"/>
  <c r="BM55" i="288"/>
  <c r="BL84" i="325"/>
  <c r="BL42" i="288"/>
  <c r="BL35" i="288"/>
  <c r="BL199" i="278"/>
  <c r="BL201" i="278" s="1"/>
  <c r="BL266" i="278" s="1"/>
  <c r="BL231" i="278"/>
  <c r="BL233" i="278" s="1"/>
  <c r="BL270" i="278" s="1"/>
  <c r="BL247" i="278"/>
  <c r="BL249" i="278" s="1"/>
  <c r="BL272" i="278" s="1"/>
  <c r="CB36" i="273"/>
  <c r="CB138" i="325"/>
  <c r="CB13" i="288"/>
  <c r="BO101" i="273"/>
  <c r="BO102" i="273" s="1"/>
  <c r="BO105" i="273" s="1"/>
  <c r="BO26" i="288"/>
  <c r="BN79" i="278"/>
  <c r="BN152" i="278"/>
  <c r="BN132" i="278"/>
  <c r="BN200" i="278"/>
  <c r="BN114" i="278"/>
  <c r="BN168" i="278"/>
  <c r="BN49" i="278"/>
  <c r="BN71" i="278"/>
  <c r="BN97" i="278"/>
  <c r="BN160" i="278"/>
  <c r="BN42" i="325"/>
  <c r="BN43" i="325" s="1"/>
  <c r="BN85" i="325"/>
  <c r="BN56" i="278"/>
  <c r="BN123" i="278"/>
  <c r="BN105" i="278"/>
  <c r="BN192" i="278"/>
  <c r="BK274" i="278"/>
  <c r="BK280" i="278" s="1"/>
  <c r="BN208" i="278"/>
  <c r="BN176" i="278"/>
  <c r="BN216" i="278"/>
  <c r="BM106" i="273"/>
  <c r="BL51" i="325"/>
  <c r="BN184" i="278"/>
  <c r="BN224" i="278"/>
  <c r="BN256" i="278"/>
  <c r="BL4" i="315"/>
  <c r="BL4" i="275"/>
  <c r="BL4" i="327"/>
  <c r="BL4" i="265"/>
  <c r="BL4" i="320"/>
  <c r="BL4" i="288"/>
  <c r="BL4" i="323"/>
  <c r="BL4" i="289"/>
  <c r="BL4" i="324"/>
  <c r="BL4" i="282"/>
  <c r="BL4" i="273"/>
  <c r="BL4" i="325"/>
  <c r="BL4" i="285"/>
  <c r="BL4" i="278"/>
  <c r="BL4" i="286"/>
  <c r="BM145" i="273"/>
  <c r="BM147" i="273" s="1"/>
  <c r="BM148" i="273" s="1"/>
  <c r="BN240" i="278"/>
  <c r="BN248" i="278"/>
  <c r="BO13" i="289"/>
  <c r="BO14" i="289" s="1"/>
  <c r="BO248" i="278" s="1"/>
  <c r="AF313" i="278"/>
  <c r="AF315" i="278" s="1"/>
  <c r="AF12" i="325" s="1"/>
  <c r="BM34" i="278"/>
  <c r="BN28" i="278"/>
  <c r="BN29" i="278" s="1"/>
  <c r="BN34" i="278" s="1"/>
  <c r="BN123" i="325"/>
  <c r="BN111" i="325"/>
  <c r="BL122" i="325"/>
  <c r="BL110" i="325"/>
  <c r="BE308" i="278"/>
  <c r="BE30" i="265" s="1"/>
  <c r="BH64" i="278"/>
  <c r="BH66" i="278" s="1"/>
  <c r="BH85" i="278" s="1"/>
  <c r="BH88" i="278" s="1"/>
  <c r="BI57" i="278"/>
  <c r="BI58" i="278" s="1"/>
  <c r="BI64" i="278" s="1"/>
  <c r="BF293" i="278"/>
  <c r="BF294" i="278" s="1"/>
  <c r="BF306" i="278" s="1"/>
  <c r="BF67" i="265"/>
  <c r="BF302" i="278"/>
  <c r="BF303" i="278" s="1"/>
  <c r="BF307" i="278" s="1"/>
  <c r="BF73" i="265"/>
  <c r="BG282" i="278"/>
  <c r="BG10" i="265" s="1"/>
  <c r="BG299" i="278"/>
  <c r="BG300" i="278" s="1"/>
  <c r="BZ298" i="278"/>
  <c r="BZ289" i="278"/>
  <c r="BG290" i="278"/>
  <c r="BG291" i="278" s="1"/>
  <c r="BK22" i="278"/>
  <c r="BK39" i="278" s="1"/>
  <c r="BK41" i="278" s="1"/>
  <c r="BF11" i="265"/>
  <c r="BF29" i="265" s="1"/>
  <c r="BJ39" i="278"/>
  <c r="BJ41" i="278" s="1"/>
  <c r="BJ80" i="278" s="1"/>
  <c r="BJ81" i="278" s="1"/>
  <c r="BJ87" i="278" s="1"/>
  <c r="BG9" i="265"/>
  <c r="BK20" i="327"/>
  <c r="BH279" i="278"/>
  <c r="BH281" i="278" s="1"/>
  <c r="BL19" i="278"/>
  <c r="BL314" i="278"/>
  <c r="BZ254" i="278"/>
  <c r="BZ230" i="278"/>
  <c r="BZ238" i="278"/>
  <c r="BZ246" i="278"/>
  <c r="BZ214" i="278"/>
  <c r="BZ222" i="278"/>
  <c r="BZ198" i="278"/>
  <c r="BZ206" i="278"/>
  <c r="BZ182" i="278"/>
  <c r="BZ190" i="278"/>
  <c r="BZ174" i="278"/>
  <c r="BZ158" i="278"/>
  <c r="BZ166" i="278"/>
  <c r="BZ130" i="278"/>
  <c r="BZ150" i="278"/>
  <c r="BZ112" i="278"/>
  <c r="BZ121" i="278"/>
  <c r="BJ57" i="278"/>
  <c r="BJ58" i="278" s="1"/>
  <c r="BJ72" i="278"/>
  <c r="BJ73" i="278" s="1"/>
  <c r="BJ86" i="278" s="1"/>
  <c r="BI141" i="278"/>
  <c r="BK54" i="324"/>
  <c r="BN50" i="273"/>
  <c r="BN100" i="325" s="1"/>
  <c r="BN101" i="325" s="1"/>
  <c r="BN128" i="325" s="1"/>
  <c r="BN15" i="275"/>
  <c r="BN71" i="273"/>
  <c r="BO72" i="273" s="1"/>
  <c r="BO104" i="273" s="1"/>
  <c r="BN67" i="273"/>
  <c r="BN42" i="324"/>
  <c r="BN43" i="324" s="1"/>
  <c r="BN66" i="273"/>
  <c r="BN154" i="273"/>
  <c r="BM68" i="273"/>
  <c r="BO2" i="289"/>
  <c r="BO2" i="288"/>
  <c r="BO2" i="286"/>
  <c r="BO2" i="324"/>
  <c r="BO2" i="265"/>
  <c r="BO2" i="273"/>
  <c r="BO129" i="273"/>
  <c r="BO130" i="273" s="1"/>
  <c r="BO2" i="275"/>
  <c r="BO82" i="273"/>
  <c r="BO83" i="273" s="1"/>
  <c r="BO2" i="320"/>
  <c r="BO2" i="285"/>
  <c r="BO2" i="282"/>
  <c r="BO2" i="278"/>
  <c r="BO138" i="273"/>
  <c r="BO139" i="273" s="1"/>
  <c r="BO2" i="325"/>
  <c r="BO62" i="273"/>
  <c r="BO63" i="273" s="1"/>
  <c r="BO45" i="325" s="1"/>
  <c r="BO49" i="273"/>
  <c r="BO2" i="327"/>
  <c r="BO2" i="315"/>
  <c r="BO119" i="273"/>
  <c r="BO120" i="273" s="1"/>
  <c r="BO123" i="273" s="1"/>
  <c r="BO2" i="323"/>
  <c r="BO195" i="273"/>
  <c r="BO196" i="273" s="1"/>
  <c r="BM20" i="275"/>
  <c r="BN17" i="275" s="1"/>
  <c r="BN11" i="286"/>
  <c r="BN91" i="273"/>
  <c r="BO92" i="273" s="1"/>
  <c r="BO156" i="273" s="1"/>
  <c r="BN87" i="273"/>
  <c r="BM21" i="327"/>
  <c r="BM50" i="324"/>
  <c r="BQ38" i="273"/>
  <c r="BP194" i="273"/>
  <c r="BP41" i="273"/>
  <c r="BP43" i="273" s="1"/>
  <c r="BP79" i="288" s="1"/>
  <c r="BL21" i="285"/>
  <c r="BI3" i="289"/>
  <c r="BI3" i="282"/>
  <c r="BI3" i="320"/>
  <c r="BI3" i="327"/>
  <c r="BI3" i="325"/>
  <c r="BI3" i="273"/>
  <c r="BI3" i="265"/>
  <c r="BI3" i="275"/>
  <c r="BI3" i="323"/>
  <c r="BI3" i="324"/>
  <c r="BI3" i="285"/>
  <c r="BI3" i="286"/>
  <c r="BI3" i="315"/>
  <c r="BI3" i="278"/>
  <c r="BI3" i="288"/>
  <c r="BL189" i="273"/>
  <c r="BL190" i="273" s="1"/>
  <c r="BL21" i="278" s="1"/>
  <c r="BL22" i="324"/>
  <c r="BL23" i="324" s="1"/>
  <c r="BL24" i="327"/>
  <c r="BL53" i="324"/>
  <c r="BM24" i="327"/>
  <c r="BM53" i="324"/>
  <c r="BJ55" i="324"/>
  <c r="BJ34" i="265" s="1"/>
  <c r="BJ57" i="324"/>
  <c r="BJ28" i="285"/>
  <c r="BJ11" i="325"/>
  <c r="BN144" i="273"/>
  <c r="BN182" i="273"/>
  <c r="BM22" i="327"/>
  <c r="BM51" i="324"/>
  <c r="BM23" i="327"/>
  <c r="BM52" i="324"/>
  <c r="BK157" i="273"/>
  <c r="BJ164" i="273"/>
  <c r="BJ165" i="273" s="1"/>
  <c r="BM155" i="273"/>
  <c r="BM122" i="273"/>
  <c r="BM124" i="273" s="1"/>
  <c r="BM21" i="285" s="1"/>
  <c r="BM86" i="273"/>
  <c r="BM88" i="273" s="1"/>
  <c r="BN155" i="273"/>
  <c r="BN86" i="273"/>
  <c r="BN122" i="273"/>
  <c r="CC5" i="327"/>
  <c r="CC5" i="325"/>
  <c r="CC5" i="324"/>
  <c r="CC5" i="323"/>
  <c r="BZ42" i="273"/>
  <c r="BZ37" i="273"/>
  <c r="CB26" i="273"/>
  <c r="CB27" i="273" s="1"/>
  <c r="CB31" i="273" s="1"/>
  <c r="CB30" i="273"/>
  <c r="CA32" i="273"/>
  <c r="CC5" i="320"/>
  <c r="CC23" i="273"/>
  <c r="CC24" i="273" s="1"/>
  <c r="CC5" i="315"/>
  <c r="CB152" i="273"/>
  <c r="CB143" i="273"/>
  <c r="CC5" i="275"/>
  <c r="CC5" i="286"/>
  <c r="CC5" i="265"/>
  <c r="CC5" i="288"/>
  <c r="CC5" i="282"/>
  <c r="CC5" i="278"/>
  <c r="CC5" i="285"/>
  <c r="CC5" i="289"/>
  <c r="CC13" i="273"/>
  <c r="CC14" i="273" s="1"/>
  <c r="CD10" i="273"/>
  <c r="CC5" i="273"/>
  <c r="BM109" i="273" l="1"/>
  <c r="BL110" i="273" s="1"/>
  <c r="BL61" i="288" s="1"/>
  <c r="BM51" i="288"/>
  <c r="BM52" i="288" s="1"/>
  <c r="BM56" i="288" s="1"/>
  <c r="BN46" i="325"/>
  <c r="BN47" i="325" s="1"/>
  <c r="BN54" i="325" s="1"/>
  <c r="BN55" i="288"/>
  <c r="BM84" i="325"/>
  <c r="BM42" i="288"/>
  <c r="BM35" i="288"/>
  <c r="BL274" i="278"/>
  <c r="BL280" i="278" s="1"/>
  <c r="CC36" i="273"/>
  <c r="CC13" i="288"/>
  <c r="CC138" i="325"/>
  <c r="BP101" i="273"/>
  <c r="BP102" i="273" s="1"/>
  <c r="BP105" i="273" s="1"/>
  <c r="BP26" i="288"/>
  <c r="BO42" i="325"/>
  <c r="BO43" i="325" s="1"/>
  <c r="BO85" i="325"/>
  <c r="BO79" i="278"/>
  <c r="BN106" i="273"/>
  <c r="BM51" i="325"/>
  <c r="BO160" i="278"/>
  <c r="BO114" i="278"/>
  <c r="BO184" i="278"/>
  <c r="BO97" i="278"/>
  <c r="BO105" i="278"/>
  <c r="BO200" i="278"/>
  <c r="BO49" i="278"/>
  <c r="BO71" i="278"/>
  <c r="BO216" i="278"/>
  <c r="BM4" i="286"/>
  <c r="BM4" i="278"/>
  <c r="BM4" i="275"/>
  <c r="BM4" i="325"/>
  <c r="BM4" i="323"/>
  <c r="BM4" i="282"/>
  <c r="BM4" i="320"/>
  <c r="BM4" i="273"/>
  <c r="BM4" i="327"/>
  <c r="BM4" i="315"/>
  <c r="BM4" i="324"/>
  <c r="BM4" i="289"/>
  <c r="BM4" i="265"/>
  <c r="BM4" i="285"/>
  <c r="BM4" i="288"/>
  <c r="BN145" i="273"/>
  <c r="BN147" i="273" s="1"/>
  <c r="BN148" i="273" s="1"/>
  <c r="BO123" i="278"/>
  <c r="BO176" i="278"/>
  <c r="BO232" i="278"/>
  <c r="BO224" i="278"/>
  <c r="BO168" i="278"/>
  <c r="BO192" i="278"/>
  <c r="BO256" i="278"/>
  <c r="BO56" i="278"/>
  <c r="BO132" i="278"/>
  <c r="BO152" i="278"/>
  <c r="BO208" i="278"/>
  <c r="BO240" i="278"/>
  <c r="BP13" i="289"/>
  <c r="BP14" i="289" s="1"/>
  <c r="BP232" i="278" s="1"/>
  <c r="AF11" i="327"/>
  <c r="BN40" i="278"/>
  <c r="BO28" i="278"/>
  <c r="BO29" i="278" s="1"/>
  <c r="BO40" i="278" s="1"/>
  <c r="BO123" i="325"/>
  <c r="BO111" i="325"/>
  <c r="BN25" i="327"/>
  <c r="BM122" i="325"/>
  <c r="BM110" i="325"/>
  <c r="BI61" i="278"/>
  <c r="BI62" i="278" s="1"/>
  <c r="BI65" i="278" s="1"/>
  <c r="BI66" i="278" s="1"/>
  <c r="BI85" i="278" s="1"/>
  <c r="BI88" i="278" s="1"/>
  <c r="BF308" i="278"/>
  <c r="BF30" i="265" s="1"/>
  <c r="BK33" i="278"/>
  <c r="BK35" i="278" s="1"/>
  <c r="BK57" i="278" s="1"/>
  <c r="BK58" i="278" s="1"/>
  <c r="BG293" i="278"/>
  <c r="BG294" i="278" s="1"/>
  <c r="BG306" i="278" s="1"/>
  <c r="BG67" i="265"/>
  <c r="BG11" i="265"/>
  <c r="BG29" i="265" s="1"/>
  <c r="BG302" i="278"/>
  <c r="BG303" i="278" s="1"/>
  <c r="BG307" i="278" s="1"/>
  <c r="BG73" i="265"/>
  <c r="BL22" i="278"/>
  <c r="BL39" i="278" s="1"/>
  <c r="BL41" i="278" s="1"/>
  <c r="CA298" i="278"/>
  <c r="CA289" i="278"/>
  <c r="BH290" i="278"/>
  <c r="BH291" i="278" s="1"/>
  <c r="BH282" i="278"/>
  <c r="BH10" i="265" s="1"/>
  <c r="BH299" i="278"/>
  <c r="BH300" i="278" s="1"/>
  <c r="BJ106" i="278"/>
  <c r="BJ107" i="278" s="1"/>
  <c r="BJ137" i="278" s="1"/>
  <c r="BN88" i="273"/>
  <c r="BN231" i="278" s="1"/>
  <c r="BN233" i="278" s="1"/>
  <c r="BN270" i="278" s="1"/>
  <c r="BJ50" i="278"/>
  <c r="BJ51" i="278" s="1"/>
  <c r="BJ84" i="278" s="1"/>
  <c r="BJ98" i="278"/>
  <c r="BJ99" i="278" s="1"/>
  <c r="BJ136" i="278" s="1"/>
  <c r="BH9" i="265"/>
  <c r="BK28" i="285"/>
  <c r="BM19" i="278"/>
  <c r="BM314" i="278"/>
  <c r="BI279" i="278"/>
  <c r="BI281" i="278" s="1"/>
  <c r="BK55" i="324"/>
  <c r="BK34" i="265" s="1"/>
  <c r="CA254" i="278"/>
  <c r="CA222" i="278"/>
  <c r="CA238" i="278"/>
  <c r="CA246" i="278"/>
  <c r="CA214" i="278"/>
  <c r="CA190" i="278"/>
  <c r="CA230" i="278"/>
  <c r="CA198" i="278"/>
  <c r="CA206" i="278"/>
  <c r="CA166" i="278"/>
  <c r="CA182" i="278"/>
  <c r="CA174" i="278"/>
  <c r="CA150" i="278"/>
  <c r="CA158" i="278"/>
  <c r="CA121" i="278"/>
  <c r="CA130" i="278"/>
  <c r="CA112" i="278"/>
  <c r="BK57" i="324"/>
  <c r="BJ64" i="278"/>
  <c r="BJ61" i="278"/>
  <c r="BJ62" i="278" s="1"/>
  <c r="BJ65" i="278" s="1"/>
  <c r="BK98" i="278"/>
  <c r="BK99" i="278" s="1"/>
  <c r="BK136" i="278" s="1"/>
  <c r="BK80" i="278"/>
  <c r="BK81" i="278" s="1"/>
  <c r="BK87" i="278" s="1"/>
  <c r="BK106" i="278"/>
  <c r="BK107" i="278" s="1"/>
  <c r="BK137" i="278" s="1"/>
  <c r="BK50" i="278"/>
  <c r="BK51" i="278" s="1"/>
  <c r="BK84" i="278" s="1"/>
  <c r="BM247" i="278"/>
  <c r="BM249" i="278" s="1"/>
  <c r="BM272" i="278" s="1"/>
  <c r="BM255" i="278"/>
  <c r="BM257" i="278" s="1"/>
  <c r="BM273" i="278" s="1"/>
  <c r="BM223" i="278"/>
  <c r="BM225" i="278" s="1"/>
  <c r="BM269" i="278" s="1"/>
  <c r="BM231" i="278"/>
  <c r="BM233" i="278" s="1"/>
  <c r="BM270" i="278" s="1"/>
  <c r="BM239" i="278"/>
  <c r="BM241" i="278" s="1"/>
  <c r="BM271" i="278" s="1"/>
  <c r="BM215" i="278"/>
  <c r="BM217" i="278" s="1"/>
  <c r="BM268" i="278" s="1"/>
  <c r="BM191" i="278"/>
  <c r="BM193" i="278" s="1"/>
  <c r="BM265" i="278" s="1"/>
  <c r="BM199" i="278"/>
  <c r="BM201" i="278" s="1"/>
  <c r="BM266" i="278" s="1"/>
  <c r="BM207" i="278"/>
  <c r="BM209" i="278" s="1"/>
  <c r="BM267" i="278" s="1"/>
  <c r="BM183" i="278"/>
  <c r="BM185" i="278" s="1"/>
  <c r="BM264" i="278" s="1"/>
  <c r="BM167" i="278"/>
  <c r="BM169" i="278" s="1"/>
  <c r="BM262" i="278" s="1"/>
  <c r="BM175" i="278"/>
  <c r="BM177" i="278" s="1"/>
  <c r="BM263" i="278" s="1"/>
  <c r="BM151" i="278"/>
  <c r="BM153" i="278" s="1"/>
  <c r="BM260" i="278" s="1"/>
  <c r="BM159" i="278"/>
  <c r="BM161" i="278" s="1"/>
  <c r="BM261" i="278" s="1"/>
  <c r="BM122" i="278"/>
  <c r="BM124" i="278" s="1"/>
  <c r="BM139" i="278" s="1"/>
  <c r="BM131" i="278"/>
  <c r="BM133" i="278" s="1"/>
  <c r="BM140" i="278" s="1"/>
  <c r="BM113" i="278"/>
  <c r="BM115" i="278" s="1"/>
  <c r="BM138" i="278" s="1"/>
  <c r="BM20" i="278"/>
  <c r="BK11" i="325"/>
  <c r="BN20" i="275"/>
  <c r="BO17" i="275" s="1"/>
  <c r="BO91" i="273"/>
  <c r="BP92" i="273" s="1"/>
  <c r="BP156" i="273" s="1"/>
  <c r="BO87" i="273"/>
  <c r="BO11" i="286"/>
  <c r="BN24" i="327"/>
  <c r="BN53" i="324"/>
  <c r="BO50" i="273"/>
  <c r="BO100" i="325" s="1"/>
  <c r="BO101" i="325" s="1"/>
  <c r="BO128" i="325" s="1"/>
  <c r="BL49" i="324"/>
  <c r="BL54" i="324" s="1"/>
  <c r="BL20" i="327"/>
  <c r="BP119" i="273"/>
  <c r="BP120" i="273" s="1"/>
  <c r="BP123" i="273" s="1"/>
  <c r="BP2" i="315"/>
  <c r="BP2" i="327"/>
  <c r="BP2" i="320"/>
  <c r="BP2" i="323"/>
  <c r="BP2" i="275"/>
  <c r="BP2" i="273"/>
  <c r="BP2" i="282"/>
  <c r="BP2" i="278"/>
  <c r="BP49" i="273"/>
  <c r="BP50" i="273" s="1"/>
  <c r="BP100" i="325" s="1"/>
  <c r="BP101" i="325" s="1"/>
  <c r="BP128" i="325" s="1"/>
  <c r="BP62" i="273"/>
  <c r="BP63" i="273" s="1"/>
  <c r="BP45" i="325" s="1"/>
  <c r="BP2" i="324"/>
  <c r="BP2" i="285"/>
  <c r="BP138" i="273"/>
  <c r="BP139" i="273" s="1"/>
  <c r="BP2" i="286"/>
  <c r="BP82" i="273"/>
  <c r="BP83" i="273" s="1"/>
  <c r="BP195" i="273"/>
  <c r="BP196" i="273" s="1"/>
  <c r="BP2" i="289"/>
  <c r="BP2" i="325"/>
  <c r="BP129" i="273"/>
  <c r="BP130" i="273" s="1"/>
  <c r="BP2" i="265"/>
  <c r="BP2" i="288"/>
  <c r="BO67" i="273"/>
  <c r="BO15" i="275"/>
  <c r="BO42" i="324"/>
  <c r="BO43" i="324" s="1"/>
  <c r="BO71" i="273"/>
  <c r="BP72" i="273" s="1"/>
  <c r="BP104" i="273" s="1"/>
  <c r="BM189" i="273"/>
  <c r="BM190" i="273" s="1"/>
  <c r="BM21" i="278" s="1"/>
  <c r="BN68" i="273"/>
  <c r="BM22" i="324"/>
  <c r="BM23" i="324" s="1"/>
  <c r="BN153" i="273"/>
  <c r="BN53" i="273"/>
  <c r="BO54" i="273" s="1"/>
  <c r="BN37" i="324"/>
  <c r="BN38" i="324" s="1"/>
  <c r="BN27" i="324"/>
  <c r="BN28" i="324" s="1"/>
  <c r="BN32" i="324"/>
  <c r="BN33" i="324" s="1"/>
  <c r="BN124" i="273"/>
  <c r="BJ3" i="320"/>
  <c r="BJ3" i="273"/>
  <c r="BJ3" i="285"/>
  <c r="BJ3" i="288"/>
  <c r="BJ3" i="289"/>
  <c r="BJ3" i="278"/>
  <c r="BJ3" i="324"/>
  <c r="BJ3" i="275"/>
  <c r="BJ3" i="265"/>
  <c r="BJ3" i="282"/>
  <c r="BJ3" i="327"/>
  <c r="BJ3" i="323"/>
  <c r="BJ3" i="325"/>
  <c r="BJ3" i="315"/>
  <c r="BJ3" i="286"/>
  <c r="BO122" i="273"/>
  <c r="BO86" i="273"/>
  <c r="BO155" i="273"/>
  <c r="BM183" i="273"/>
  <c r="BM184" i="273" s="1"/>
  <c r="BM172" i="273"/>
  <c r="BM173" i="273" s="1"/>
  <c r="BM176" i="273" s="1"/>
  <c r="BM177" i="273"/>
  <c r="BM178" i="273" s="1"/>
  <c r="BL157" i="273"/>
  <c r="BK164" i="273"/>
  <c r="BK165" i="273" s="1"/>
  <c r="BQ194" i="273"/>
  <c r="BR38" i="273"/>
  <c r="BQ41" i="273"/>
  <c r="BQ43" i="273" s="1"/>
  <c r="BQ79" i="288" s="1"/>
  <c r="BO144" i="273"/>
  <c r="BO182" i="273"/>
  <c r="CD5" i="327"/>
  <c r="CD5" i="325"/>
  <c r="CD5" i="324"/>
  <c r="CD5" i="323"/>
  <c r="CB32" i="273"/>
  <c r="CA42" i="273"/>
  <c r="CA37" i="273"/>
  <c r="CC26" i="273"/>
  <c r="CC27" i="273" s="1"/>
  <c r="CC31" i="273" s="1"/>
  <c r="CC30" i="273"/>
  <c r="CD5" i="320"/>
  <c r="CD23" i="273"/>
  <c r="CD24" i="273" s="1"/>
  <c r="CD5" i="315"/>
  <c r="CC152" i="273"/>
  <c r="CC143" i="273"/>
  <c r="CD5" i="275"/>
  <c r="CD5" i="286"/>
  <c r="CD5" i="265"/>
  <c r="CD5" i="288"/>
  <c r="CD5" i="282"/>
  <c r="CD5" i="285"/>
  <c r="CD5" i="289"/>
  <c r="CD5" i="278"/>
  <c r="CD13" i="273"/>
  <c r="CD14" i="273" s="1"/>
  <c r="CE10" i="273"/>
  <c r="CD5" i="273"/>
  <c r="BN109" i="273" l="1"/>
  <c r="BM110" i="273" s="1"/>
  <c r="BM61" i="288" s="1"/>
  <c r="BN51" i="288"/>
  <c r="BN52" i="288" s="1"/>
  <c r="BN56" i="288" s="1"/>
  <c r="BO46" i="325"/>
  <c r="BO47" i="325" s="1"/>
  <c r="BO54" i="325" s="1"/>
  <c r="BO55" i="288"/>
  <c r="BN84" i="325"/>
  <c r="BN35" i="288"/>
  <c r="BN42" i="288"/>
  <c r="CD36" i="273"/>
  <c r="CD13" i="288"/>
  <c r="CD138" i="325"/>
  <c r="BQ101" i="273"/>
  <c r="BQ102" i="273" s="1"/>
  <c r="BQ105" i="273" s="1"/>
  <c r="BQ26" i="288"/>
  <c r="BP42" i="325"/>
  <c r="BP43" i="325" s="1"/>
  <c r="BP85" i="325"/>
  <c r="BO106" i="273"/>
  <c r="BN51" i="325"/>
  <c r="BO145" i="273"/>
  <c r="BO147" i="273" s="1"/>
  <c r="BO148" i="273" s="1"/>
  <c r="BN4" i="325"/>
  <c r="BN4" i="288"/>
  <c r="BN4" i="278"/>
  <c r="BN4" i="327"/>
  <c r="BN4" i="275"/>
  <c r="BN4" i="282"/>
  <c r="BN4" i="265"/>
  <c r="BN4" i="320"/>
  <c r="BN4" i="315"/>
  <c r="BN4" i="273"/>
  <c r="BN4" i="324"/>
  <c r="BN4" i="289"/>
  <c r="BN4" i="286"/>
  <c r="BN4" i="285"/>
  <c r="BN4" i="323"/>
  <c r="BP152" i="278"/>
  <c r="BP184" i="278"/>
  <c r="BP132" i="278"/>
  <c r="BP71" i="278"/>
  <c r="BP176" i="278"/>
  <c r="BP216" i="278"/>
  <c r="BP49" i="278"/>
  <c r="BP123" i="278"/>
  <c r="BP208" i="278"/>
  <c r="BP105" i="278"/>
  <c r="BP56" i="278"/>
  <c r="BP114" i="278"/>
  <c r="BP224" i="278"/>
  <c r="BP160" i="278"/>
  <c r="BP192" i="278"/>
  <c r="BP248" i="278"/>
  <c r="BP240" i="278"/>
  <c r="BP256" i="278"/>
  <c r="BP97" i="278"/>
  <c r="BP79" i="278"/>
  <c r="BP168" i="278"/>
  <c r="BP200" i="278"/>
  <c r="BQ13" i="289"/>
  <c r="BQ14" i="289" s="1"/>
  <c r="BQ248" i="278" s="1"/>
  <c r="BO34" i="278"/>
  <c r="BN110" i="325"/>
  <c r="BN122" i="325"/>
  <c r="BP25" i="327"/>
  <c r="BP28" i="278"/>
  <c r="BP29" i="278" s="1"/>
  <c r="BP34" i="278" s="1"/>
  <c r="BP111" i="325"/>
  <c r="BP123" i="325"/>
  <c r="BO25" i="327"/>
  <c r="BL33" i="278"/>
  <c r="BL35" i="278" s="1"/>
  <c r="BL72" i="278" s="1"/>
  <c r="BL73" i="278" s="1"/>
  <c r="BL86" i="278" s="1"/>
  <c r="BN183" i="273"/>
  <c r="BN184" i="273" s="1"/>
  <c r="BN177" i="273"/>
  <c r="BN178" i="273" s="1"/>
  <c r="BK72" i="278"/>
  <c r="BK73" i="278" s="1"/>
  <c r="BK86" i="278" s="1"/>
  <c r="BO88" i="273"/>
  <c r="BO255" i="278" s="1"/>
  <c r="BO257" i="278" s="1"/>
  <c r="BO273" i="278" s="1"/>
  <c r="BN199" i="278"/>
  <c r="BN201" i="278" s="1"/>
  <c r="BN266" i="278" s="1"/>
  <c r="BN172" i="273"/>
  <c r="BN173" i="273" s="1"/>
  <c r="BN176" i="273" s="1"/>
  <c r="BN175" i="278"/>
  <c r="BN177" i="278" s="1"/>
  <c r="BN263" i="278" s="1"/>
  <c r="BN122" i="278"/>
  <c r="BN124" i="278" s="1"/>
  <c r="BN139" i="278" s="1"/>
  <c r="BN20" i="278"/>
  <c r="BN167" i="278"/>
  <c r="BN169" i="278" s="1"/>
  <c r="BN262" i="278" s="1"/>
  <c r="BN131" i="278"/>
  <c r="BN133" i="278" s="1"/>
  <c r="BN140" i="278" s="1"/>
  <c r="BN223" i="278"/>
  <c r="BN225" i="278" s="1"/>
  <c r="BN269" i="278" s="1"/>
  <c r="BN239" i="278"/>
  <c r="BN241" i="278" s="1"/>
  <c r="BN271" i="278" s="1"/>
  <c r="BJ141" i="278"/>
  <c r="BJ279" i="278" s="1"/>
  <c r="BJ281" i="278" s="1"/>
  <c r="BG308" i="278"/>
  <c r="BG30" i="265" s="1"/>
  <c r="BH293" i="278"/>
  <c r="BH294" i="278" s="1"/>
  <c r="BH306" i="278" s="1"/>
  <c r="BH67" i="265"/>
  <c r="BH302" i="278"/>
  <c r="BH303" i="278" s="1"/>
  <c r="BH307" i="278" s="1"/>
  <c r="BH73" i="265"/>
  <c r="BI290" i="278"/>
  <c r="BI291" i="278" s="1"/>
  <c r="CB298" i="278"/>
  <c r="CB289" i="278"/>
  <c r="BI282" i="278"/>
  <c r="BI10" i="265" s="1"/>
  <c r="BI299" i="278"/>
  <c r="BI300" i="278" s="1"/>
  <c r="BH11" i="265"/>
  <c r="BH29" i="265" s="1"/>
  <c r="BN151" i="278"/>
  <c r="BN153" i="278" s="1"/>
  <c r="BN260" i="278" s="1"/>
  <c r="BN207" i="278"/>
  <c r="BN209" i="278" s="1"/>
  <c r="BN267" i="278" s="1"/>
  <c r="BN215" i="278"/>
  <c r="BN217" i="278" s="1"/>
  <c r="BN268" i="278" s="1"/>
  <c r="BN247" i="278"/>
  <c r="BN249" i="278" s="1"/>
  <c r="BN272" i="278" s="1"/>
  <c r="BN183" i="278"/>
  <c r="BN185" i="278" s="1"/>
  <c r="BN264" i="278" s="1"/>
  <c r="BN255" i="278"/>
  <c r="BN257" i="278" s="1"/>
  <c r="BN273" i="278" s="1"/>
  <c r="BN113" i="278"/>
  <c r="BN115" i="278" s="1"/>
  <c r="BN138" i="278" s="1"/>
  <c r="BN159" i="278"/>
  <c r="BN161" i="278" s="1"/>
  <c r="BN261" i="278" s="1"/>
  <c r="BN191" i="278"/>
  <c r="BN193" i="278" s="1"/>
  <c r="BN265" i="278" s="1"/>
  <c r="BI9" i="265"/>
  <c r="BK141" i="278"/>
  <c r="BK279" i="278" s="1"/>
  <c r="BK281" i="278" s="1"/>
  <c r="BN19" i="278"/>
  <c r="BN314" i="278"/>
  <c r="CB42" i="273"/>
  <c r="CB254" i="278"/>
  <c r="CB246" i="278"/>
  <c r="CB230" i="278"/>
  <c r="CB238" i="278"/>
  <c r="CB182" i="278"/>
  <c r="CB214" i="278"/>
  <c r="CB190" i="278"/>
  <c r="CB222" i="278"/>
  <c r="CB198" i="278"/>
  <c r="CB206" i="278"/>
  <c r="CB158" i="278"/>
  <c r="CB174" i="278"/>
  <c r="CB150" i="278"/>
  <c r="CB112" i="278"/>
  <c r="CB121" i="278"/>
  <c r="CB130" i="278"/>
  <c r="CB166" i="278"/>
  <c r="BL106" i="278"/>
  <c r="BL107" i="278" s="1"/>
  <c r="BL137" i="278" s="1"/>
  <c r="BL98" i="278"/>
  <c r="BL99" i="278" s="1"/>
  <c r="BL136" i="278" s="1"/>
  <c r="BL50" i="278"/>
  <c r="BL51" i="278" s="1"/>
  <c r="BL84" i="278" s="1"/>
  <c r="BL80" i="278"/>
  <c r="BL81" i="278" s="1"/>
  <c r="BL87" i="278" s="1"/>
  <c r="BK61" i="278"/>
  <c r="BK62" i="278" s="1"/>
  <c r="BK65" i="278" s="1"/>
  <c r="BK64" i="278"/>
  <c r="BM22" i="278"/>
  <c r="BM274" i="278"/>
  <c r="BM280" i="278" s="1"/>
  <c r="BJ66" i="278"/>
  <c r="BJ85" i="278" s="1"/>
  <c r="BJ88" i="278" s="1"/>
  <c r="BO20" i="275"/>
  <c r="BP17" i="275" s="1"/>
  <c r="BP32" i="324"/>
  <c r="BP33" i="324" s="1"/>
  <c r="BP37" i="324"/>
  <c r="BP38" i="324" s="1"/>
  <c r="BP53" i="273"/>
  <c r="BQ54" i="273" s="1"/>
  <c r="BP27" i="324"/>
  <c r="BP28" i="324" s="1"/>
  <c r="BP153" i="273"/>
  <c r="BN22" i="327"/>
  <c r="BN51" i="324"/>
  <c r="BP122" i="273"/>
  <c r="BP155" i="273"/>
  <c r="BP86" i="273"/>
  <c r="BP182" i="273"/>
  <c r="BP144" i="273"/>
  <c r="BL11" i="325"/>
  <c r="BL57" i="324"/>
  <c r="BL55" i="324"/>
  <c r="BL34" i="265" s="1"/>
  <c r="BL28" i="285"/>
  <c r="BK3" i="285"/>
  <c r="BK3" i="288"/>
  <c r="BK3" i="320"/>
  <c r="BK3" i="265"/>
  <c r="BK3" i="289"/>
  <c r="BK3" i="325"/>
  <c r="BK3" i="275"/>
  <c r="BK3" i="278"/>
  <c r="BK3" i="324"/>
  <c r="BK3" i="315"/>
  <c r="BK3" i="282"/>
  <c r="BK3" i="286"/>
  <c r="BK3" i="323"/>
  <c r="BK3" i="273"/>
  <c r="BK3" i="327"/>
  <c r="BN21" i="285"/>
  <c r="BO124" i="273"/>
  <c r="BN50" i="324"/>
  <c r="BN21" i="327"/>
  <c r="BM20" i="327"/>
  <c r="BM49" i="324"/>
  <c r="BM54" i="324" s="1"/>
  <c r="BO24" i="327"/>
  <c r="BO53" i="324"/>
  <c r="BO53" i="273"/>
  <c r="BP54" i="273" s="1"/>
  <c r="BO37" i="324"/>
  <c r="BO38" i="324" s="1"/>
  <c r="BO27" i="324"/>
  <c r="BO28" i="324" s="1"/>
  <c r="BO153" i="273"/>
  <c r="BO32" i="324"/>
  <c r="BO33" i="324" s="1"/>
  <c r="BQ2" i="275"/>
  <c r="BQ138" i="273"/>
  <c r="BQ139" i="273" s="1"/>
  <c r="BQ82" i="273"/>
  <c r="BQ83" i="273" s="1"/>
  <c r="BQ2" i="325"/>
  <c r="BQ2" i="286"/>
  <c r="BQ2" i="285"/>
  <c r="BQ2" i="289"/>
  <c r="BQ62" i="273"/>
  <c r="BQ63" i="273" s="1"/>
  <c r="BQ45" i="325" s="1"/>
  <c r="BQ119" i="273"/>
  <c r="BQ120" i="273" s="1"/>
  <c r="BQ123" i="273" s="1"/>
  <c r="BQ2" i="320"/>
  <c r="BQ2" i="265"/>
  <c r="BQ49" i="273"/>
  <c r="BQ50" i="273" s="1"/>
  <c r="BQ100" i="325" s="1"/>
  <c r="BQ101" i="325" s="1"/>
  <c r="BQ128" i="325" s="1"/>
  <c r="BQ2" i="323"/>
  <c r="BQ2" i="327"/>
  <c r="BQ2" i="315"/>
  <c r="BQ2" i="324"/>
  <c r="BQ2" i="273"/>
  <c r="BQ2" i="278"/>
  <c r="BQ2" i="288"/>
  <c r="BQ195" i="273"/>
  <c r="BQ196" i="273" s="1"/>
  <c r="BQ129" i="273"/>
  <c r="BQ130" i="273" s="1"/>
  <c r="BQ2" i="282"/>
  <c r="BM157" i="273"/>
  <c r="BL164" i="273"/>
  <c r="BL165" i="273" s="1"/>
  <c r="BN23" i="327"/>
  <c r="BN52" i="324"/>
  <c r="BN22" i="324"/>
  <c r="BN23" i="324" s="1"/>
  <c r="BN189" i="273"/>
  <c r="BN190" i="273" s="1"/>
  <c r="BN21" i="278" s="1"/>
  <c r="BP87" i="273"/>
  <c r="BP91" i="273"/>
  <c r="BQ92" i="273" s="1"/>
  <c r="BQ156" i="273" s="1"/>
  <c r="BP11" i="286"/>
  <c r="BS38" i="273"/>
  <c r="BR41" i="273"/>
  <c r="BR43" i="273" s="1"/>
  <c r="BR79" i="288" s="1"/>
  <c r="BR194" i="273"/>
  <c r="BO154" i="273"/>
  <c r="BO66" i="273"/>
  <c r="BO68" i="273" s="1"/>
  <c r="BP71" i="273"/>
  <c r="BQ72" i="273" s="1"/>
  <c r="BQ104" i="273" s="1"/>
  <c r="BP42" i="324"/>
  <c r="BP43" i="324" s="1"/>
  <c r="BP15" i="275"/>
  <c r="BP67" i="273"/>
  <c r="CE5" i="327"/>
  <c r="CE5" i="325"/>
  <c r="CB37" i="273"/>
  <c r="CE5" i="323"/>
  <c r="CE5" i="324"/>
  <c r="CC32" i="273"/>
  <c r="CD26" i="273"/>
  <c r="CD27" i="273" s="1"/>
  <c r="CD31" i="273" s="1"/>
  <c r="CD30" i="273"/>
  <c r="CE5" i="320"/>
  <c r="CE23" i="273"/>
  <c r="CE24" i="273" s="1"/>
  <c r="CE5" i="315"/>
  <c r="CD152" i="273"/>
  <c r="CD143" i="273"/>
  <c r="CE5" i="265"/>
  <c r="CE5" i="288"/>
  <c r="CE5" i="282"/>
  <c r="CE5" i="275"/>
  <c r="CE5" i="286"/>
  <c r="CE5" i="285"/>
  <c r="CE5" i="289"/>
  <c r="CE5" i="278"/>
  <c r="CE13" i="273"/>
  <c r="CE14" i="273" s="1"/>
  <c r="CF10" i="273"/>
  <c r="CE5" i="273"/>
  <c r="AG32" i="265"/>
  <c r="BO109" i="273" l="1"/>
  <c r="BN110" i="273" s="1"/>
  <c r="BN61" i="288" s="1"/>
  <c r="BO51" i="288"/>
  <c r="BO52" i="288" s="1"/>
  <c r="BO56" i="288" s="1"/>
  <c r="BP46" i="325"/>
  <c r="BP47" i="325" s="1"/>
  <c r="BP54" i="325" s="1"/>
  <c r="BP55" i="288"/>
  <c r="BO84" i="325"/>
  <c r="BO42" i="288"/>
  <c r="BO35" i="288"/>
  <c r="CE36" i="273"/>
  <c r="CE13" i="288"/>
  <c r="CE138" i="325"/>
  <c r="BR101" i="273"/>
  <c r="BR102" i="273" s="1"/>
  <c r="BR105" i="273" s="1"/>
  <c r="BR26" i="288"/>
  <c r="BQ42" i="325"/>
  <c r="BQ43" i="325" s="1"/>
  <c r="BQ85" i="325"/>
  <c r="BP106" i="273"/>
  <c r="BO51" i="325"/>
  <c r="BQ97" i="278"/>
  <c r="BO4" i="275"/>
  <c r="BO4" i="282"/>
  <c r="BO4" i="323"/>
  <c r="BO4" i="285"/>
  <c r="BO4" i="315"/>
  <c r="BO4" i="286"/>
  <c r="BO4" i="278"/>
  <c r="BO4" i="288"/>
  <c r="BO4" i="327"/>
  <c r="BO4" i="265"/>
  <c r="BO4" i="325"/>
  <c r="BO4" i="273"/>
  <c r="BO4" i="320"/>
  <c r="BO4" i="289"/>
  <c r="BO4" i="324"/>
  <c r="BP145" i="273"/>
  <c r="BP147" i="273" s="1"/>
  <c r="BP148" i="273" s="1"/>
  <c r="BQ105" i="278"/>
  <c r="BQ176" i="278"/>
  <c r="BQ114" i="278"/>
  <c r="BQ224" i="278"/>
  <c r="BQ71" i="278"/>
  <c r="BQ152" i="278"/>
  <c r="BQ184" i="278"/>
  <c r="BQ132" i="278"/>
  <c r="BQ200" i="278"/>
  <c r="BQ240" i="278"/>
  <c r="BQ56" i="278"/>
  <c r="BQ123" i="278"/>
  <c r="BQ160" i="278"/>
  <c r="BQ216" i="278"/>
  <c r="BQ208" i="278"/>
  <c r="BQ256" i="278"/>
  <c r="BQ49" i="278"/>
  <c r="BQ79" i="278"/>
  <c r="BQ168" i="278"/>
  <c r="BQ192" i="278"/>
  <c r="BQ232" i="278"/>
  <c r="BR13" i="289"/>
  <c r="BR14" i="289" s="1"/>
  <c r="BR240" i="278" s="1"/>
  <c r="BP40" i="278"/>
  <c r="AG313" i="278"/>
  <c r="AG315" i="278" s="1"/>
  <c r="AG12" i="325" s="1"/>
  <c r="BL57" i="278"/>
  <c r="BL58" i="278" s="1"/>
  <c r="BL61" i="278" s="1"/>
  <c r="BL62" i="278" s="1"/>
  <c r="BL65" i="278" s="1"/>
  <c r="BQ28" i="278"/>
  <c r="BQ29" i="278" s="1"/>
  <c r="BQ40" i="278" s="1"/>
  <c r="BQ111" i="325"/>
  <c r="BQ123" i="325"/>
  <c r="BQ25" i="327"/>
  <c r="BO122" i="325"/>
  <c r="BO110" i="325"/>
  <c r="BO131" i="278"/>
  <c r="BO133" i="278" s="1"/>
  <c r="BO140" i="278" s="1"/>
  <c r="BO172" i="273"/>
  <c r="BO173" i="273" s="1"/>
  <c r="BO176" i="273" s="1"/>
  <c r="BO167" i="278"/>
  <c r="BO169" i="278" s="1"/>
  <c r="BO262" i="278" s="1"/>
  <c r="BO175" i="278"/>
  <c r="BO177" i="278" s="1"/>
  <c r="BO263" i="278" s="1"/>
  <c r="BO151" i="278"/>
  <c r="BO153" i="278" s="1"/>
  <c r="BO260" i="278" s="1"/>
  <c r="BO207" i="278"/>
  <c r="BO209" i="278" s="1"/>
  <c r="BO267" i="278" s="1"/>
  <c r="BO177" i="273"/>
  <c r="BO178" i="273" s="1"/>
  <c r="BO113" i="278"/>
  <c r="BO115" i="278" s="1"/>
  <c r="BO138" i="278" s="1"/>
  <c r="BO199" i="278"/>
  <c r="BO201" i="278" s="1"/>
  <c r="BO266" i="278" s="1"/>
  <c r="BO239" i="278"/>
  <c r="BO241" i="278" s="1"/>
  <c r="BO271" i="278" s="1"/>
  <c r="BO122" i="278"/>
  <c r="BO124" i="278" s="1"/>
  <c r="BO139" i="278" s="1"/>
  <c r="BP88" i="273"/>
  <c r="BP231" i="278" s="1"/>
  <c r="BP233" i="278" s="1"/>
  <c r="BP270" i="278" s="1"/>
  <c r="BO183" i="273"/>
  <c r="BO184" i="273" s="1"/>
  <c r="BO20" i="278"/>
  <c r="BO159" i="278"/>
  <c r="BO161" i="278" s="1"/>
  <c r="BO261" i="278" s="1"/>
  <c r="BO191" i="278"/>
  <c r="BO193" i="278" s="1"/>
  <c r="BO265" i="278" s="1"/>
  <c r="BO247" i="278"/>
  <c r="BO249" i="278" s="1"/>
  <c r="BO272" i="278" s="1"/>
  <c r="BO183" i="278"/>
  <c r="BO185" i="278" s="1"/>
  <c r="BO264" i="278" s="1"/>
  <c r="BO223" i="278"/>
  <c r="BO225" i="278" s="1"/>
  <c r="BO269" i="278" s="1"/>
  <c r="BO215" i="278"/>
  <c r="BO217" i="278" s="1"/>
  <c r="BO268" i="278" s="1"/>
  <c r="BO231" i="278"/>
  <c r="BO233" i="278" s="1"/>
  <c r="BO270" i="278" s="1"/>
  <c r="BH308" i="278"/>
  <c r="BH30" i="265" s="1"/>
  <c r="BP20" i="275"/>
  <c r="BQ17" i="275" s="1"/>
  <c r="BN22" i="278"/>
  <c r="BN33" i="278" s="1"/>
  <c r="BN35" i="278" s="1"/>
  <c r="BI293" i="278"/>
  <c r="BI294" i="278" s="1"/>
  <c r="BI306" i="278" s="1"/>
  <c r="BI67" i="265"/>
  <c r="BI302" i="278"/>
  <c r="BI303" i="278" s="1"/>
  <c r="BI307" i="278" s="1"/>
  <c r="BI73" i="265"/>
  <c r="CC289" i="278"/>
  <c r="CC298" i="278"/>
  <c r="BJ290" i="278"/>
  <c r="BJ291" i="278" s="1"/>
  <c r="BK282" i="278"/>
  <c r="BK10" i="265" s="1"/>
  <c r="BK299" i="278"/>
  <c r="BK300" i="278" s="1"/>
  <c r="BJ282" i="278"/>
  <c r="BJ10" i="265" s="1"/>
  <c r="BJ299" i="278"/>
  <c r="BJ300" i="278" s="1"/>
  <c r="BN274" i="278"/>
  <c r="BN280" i="278" s="1"/>
  <c r="BI11" i="265"/>
  <c r="BI29" i="265" s="1"/>
  <c r="BJ9" i="265"/>
  <c r="BO19" i="278"/>
  <c r="BO314" i="278"/>
  <c r="BK66" i="278"/>
  <c r="BK85" i="278" s="1"/>
  <c r="BK88" i="278" s="1"/>
  <c r="BM33" i="278"/>
  <c r="BM35" i="278" s="1"/>
  <c r="BM39" i="278"/>
  <c r="BM41" i="278" s="1"/>
  <c r="CC37" i="273"/>
  <c r="CC238" i="278"/>
  <c r="CC246" i="278"/>
  <c r="CC222" i="278"/>
  <c r="CC254" i="278"/>
  <c r="CC230" i="278"/>
  <c r="CC206" i="278"/>
  <c r="CC182" i="278"/>
  <c r="CC214" i="278"/>
  <c r="CC190" i="278"/>
  <c r="CC198" i="278"/>
  <c r="CC150" i="278"/>
  <c r="CC166" i="278"/>
  <c r="CC174" i="278"/>
  <c r="CC112" i="278"/>
  <c r="CC121" i="278"/>
  <c r="CC158" i="278"/>
  <c r="CC130" i="278"/>
  <c r="BL141" i="278"/>
  <c r="BQ86" i="273"/>
  <c r="BQ122" i="273"/>
  <c r="BQ155" i="273"/>
  <c r="BO22" i="324"/>
  <c r="BO23" i="324" s="1"/>
  <c r="BO189" i="273"/>
  <c r="BO190" i="273" s="1"/>
  <c r="BO21" i="278" s="1"/>
  <c r="BM164" i="273"/>
  <c r="BM165" i="273" s="1"/>
  <c r="BN157" i="273"/>
  <c r="BQ42" i="324"/>
  <c r="BQ43" i="324" s="1"/>
  <c r="BQ15" i="275"/>
  <c r="BQ67" i="273"/>
  <c r="BQ71" i="273"/>
  <c r="BR72" i="273" s="1"/>
  <c r="BR104" i="273" s="1"/>
  <c r="BO51" i="324"/>
  <c r="BO22" i="327"/>
  <c r="BP154" i="273"/>
  <c r="BP66" i="273"/>
  <c r="BP68" i="273" s="1"/>
  <c r="BP21" i="327"/>
  <c r="BP50" i="324"/>
  <c r="BR2" i="265"/>
  <c r="BR2" i="288"/>
  <c r="BR2" i="286"/>
  <c r="BR2" i="282"/>
  <c r="BR195" i="273"/>
  <c r="BR196" i="273" s="1"/>
  <c r="BR62" i="273"/>
  <c r="BR63" i="273" s="1"/>
  <c r="BR45" i="325" s="1"/>
  <c r="BR2" i="289"/>
  <c r="BR138" i="273"/>
  <c r="BR139" i="273" s="1"/>
  <c r="BR2" i="275"/>
  <c r="BR2" i="323"/>
  <c r="BR2" i="325"/>
  <c r="BR2" i="278"/>
  <c r="BR2" i="320"/>
  <c r="BR2" i="273"/>
  <c r="BR129" i="273"/>
  <c r="BR130" i="273" s="1"/>
  <c r="BR2" i="315"/>
  <c r="BR2" i="324"/>
  <c r="BR82" i="273"/>
  <c r="BR83" i="273" s="1"/>
  <c r="BR119" i="273"/>
  <c r="BR120" i="273" s="1"/>
  <c r="BR123" i="273" s="1"/>
  <c r="BR2" i="285"/>
  <c r="BR2" i="327"/>
  <c r="BR49" i="273"/>
  <c r="BR50" i="273" s="1"/>
  <c r="BR100" i="325" s="1"/>
  <c r="BR101" i="325" s="1"/>
  <c r="BR128" i="325" s="1"/>
  <c r="BQ11" i="286"/>
  <c r="BQ91" i="273"/>
  <c r="BR92" i="273" s="1"/>
  <c r="BR156" i="273" s="1"/>
  <c r="BQ87" i="273"/>
  <c r="BQ154" i="273"/>
  <c r="BQ66" i="273"/>
  <c r="BS41" i="273"/>
  <c r="BS43" i="273" s="1"/>
  <c r="BS79" i="288" s="1"/>
  <c r="BS194" i="273"/>
  <c r="BT38" i="273"/>
  <c r="BQ144" i="273"/>
  <c r="BQ182" i="273"/>
  <c r="BO50" i="324"/>
  <c r="BO21" i="327"/>
  <c r="BP23" i="327"/>
  <c r="BP52" i="324"/>
  <c r="BP53" i="324"/>
  <c r="BP24" i="327"/>
  <c r="BN49" i="324"/>
  <c r="BN54" i="324" s="1"/>
  <c r="BN20" i="327"/>
  <c r="BL3" i="327"/>
  <c r="BL3" i="288"/>
  <c r="BL3" i="289"/>
  <c r="BL3" i="320"/>
  <c r="BL3" i="325"/>
  <c r="BL3" i="278"/>
  <c r="BL3" i="275"/>
  <c r="BL3" i="282"/>
  <c r="BL3" i="285"/>
  <c r="BL3" i="273"/>
  <c r="BL3" i="286"/>
  <c r="BL3" i="323"/>
  <c r="BL3" i="315"/>
  <c r="BL3" i="324"/>
  <c r="BL3" i="265"/>
  <c r="BQ153" i="273"/>
  <c r="BQ32" i="324"/>
  <c r="BQ33" i="324" s="1"/>
  <c r="BQ37" i="324"/>
  <c r="BQ38" i="324" s="1"/>
  <c r="BQ53" i="273"/>
  <c r="BR54" i="273" s="1"/>
  <c r="BQ27" i="324"/>
  <c r="BQ28" i="324" s="1"/>
  <c r="BO23" i="327"/>
  <c r="BO52" i="324"/>
  <c r="BM11" i="325"/>
  <c r="BM55" i="324"/>
  <c r="BM34" i="265" s="1"/>
  <c r="BM57" i="324"/>
  <c r="BM28" i="285"/>
  <c r="BP124" i="273"/>
  <c r="BO21" i="285"/>
  <c r="BP51" i="324"/>
  <c r="BP22" i="327"/>
  <c r="CC42" i="273"/>
  <c r="CF5" i="325"/>
  <c r="CF5" i="327"/>
  <c r="CF5" i="324"/>
  <c r="CF5" i="323"/>
  <c r="CD32" i="273"/>
  <c r="CE26" i="273"/>
  <c r="CE27" i="273" s="1"/>
  <c r="CE31" i="273" s="1"/>
  <c r="CE30" i="273"/>
  <c r="CF5" i="320"/>
  <c r="CF23" i="273"/>
  <c r="CF24" i="273" s="1"/>
  <c r="CF5" i="315"/>
  <c r="CF5" i="288"/>
  <c r="CF5" i="282"/>
  <c r="CF5" i="275"/>
  <c r="CF5" i="286"/>
  <c r="CF5" i="265"/>
  <c r="CF5" i="285"/>
  <c r="CF5" i="289"/>
  <c r="CF5" i="278"/>
  <c r="CF13" i="273"/>
  <c r="CF14" i="273" s="1"/>
  <c r="CG10" i="273"/>
  <c r="CF5" i="273"/>
  <c r="CE152" i="273"/>
  <c r="CE143" i="273"/>
  <c r="BP109" i="273" l="1"/>
  <c r="BO110" i="273" s="1"/>
  <c r="BO61" i="288" s="1"/>
  <c r="BP51" i="288"/>
  <c r="BP52" i="288" s="1"/>
  <c r="BP56" i="288" s="1"/>
  <c r="BQ46" i="325"/>
  <c r="BQ47" i="325" s="1"/>
  <c r="BQ54" i="325" s="1"/>
  <c r="BQ55" i="288"/>
  <c r="BP84" i="325"/>
  <c r="BP42" i="288"/>
  <c r="BP35" i="288"/>
  <c r="CF36" i="273"/>
  <c r="CF138" i="325"/>
  <c r="CF13" i="288"/>
  <c r="BS101" i="273"/>
  <c r="BS102" i="273" s="1"/>
  <c r="BS105" i="273" s="1"/>
  <c r="BS26" i="288"/>
  <c r="BR256" i="278"/>
  <c r="M52" i="325"/>
  <c r="M55" i="325" s="1"/>
  <c r="BR42" i="325"/>
  <c r="BR43" i="325" s="1"/>
  <c r="BR85" i="325"/>
  <c r="BQ106" i="273"/>
  <c r="BP51" i="325"/>
  <c r="BR114" i="278"/>
  <c r="BR105" i="278"/>
  <c r="BR79" i="278"/>
  <c r="BR152" i="278"/>
  <c r="BP4" i="327"/>
  <c r="BP4" i="323"/>
  <c r="BP4" i="278"/>
  <c r="BP4" i="325"/>
  <c r="BP4" i="265"/>
  <c r="BP4" i="315"/>
  <c r="BP4" i="275"/>
  <c r="BP4" i="273"/>
  <c r="BP4" i="320"/>
  <c r="BP4" i="288"/>
  <c r="BP4" i="285"/>
  <c r="BP4" i="289"/>
  <c r="BP4" i="286"/>
  <c r="BP4" i="282"/>
  <c r="BP4" i="324"/>
  <c r="BR49" i="278"/>
  <c r="BR216" i="278"/>
  <c r="BQ145" i="273"/>
  <c r="BQ147" i="273" s="1"/>
  <c r="BQ148" i="273" s="1"/>
  <c r="BR71" i="278"/>
  <c r="BR168" i="278"/>
  <c r="BR176" i="278"/>
  <c r="BR56" i="278"/>
  <c r="BR97" i="278"/>
  <c r="BR160" i="278"/>
  <c r="BR184" i="278"/>
  <c r="BR224" i="278"/>
  <c r="BR232" i="278"/>
  <c r="BR208" i="278"/>
  <c r="BR248" i="278"/>
  <c r="BR123" i="278"/>
  <c r="BR132" i="278"/>
  <c r="BR192" i="278"/>
  <c r="BR200" i="278"/>
  <c r="BS13" i="289"/>
  <c r="BS14" i="289" s="1"/>
  <c r="BS248" i="278" s="1"/>
  <c r="BL64" i="278"/>
  <c r="BL66" i="278" s="1"/>
  <c r="BL85" i="278" s="1"/>
  <c r="BL88" i="278" s="1"/>
  <c r="AG11" i="327"/>
  <c r="BQ34" i="278"/>
  <c r="BR28" i="278"/>
  <c r="BR29" i="278" s="1"/>
  <c r="BR40" i="278" s="1"/>
  <c r="BR111" i="325"/>
  <c r="BR123" i="325"/>
  <c r="BR25" i="327"/>
  <c r="BP122" i="325"/>
  <c r="BP110" i="325"/>
  <c r="BP255" i="278"/>
  <c r="BP257" i="278" s="1"/>
  <c r="BP273" i="278" s="1"/>
  <c r="BP122" i="278"/>
  <c r="BP124" i="278" s="1"/>
  <c r="BP139" i="278" s="1"/>
  <c r="BP183" i="273"/>
  <c r="BP184" i="273" s="1"/>
  <c r="BP167" i="278"/>
  <c r="BP169" i="278" s="1"/>
  <c r="BP262" i="278" s="1"/>
  <c r="BP183" i="278"/>
  <c r="BP185" i="278" s="1"/>
  <c r="BP264" i="278" s="1"/>
  <c r="BP247" i="278"/>
  <c r="BP249" i="278" s="1"/>
  <c r="BP272" i="278" s="1"/>
  <c r="BN39" i="278"/>
  <c r="BN41" i="278" s="1"/>
  <c r="BN106" i="278" s="1"/>
  <c r="BN107" i="278" s="1"/>
  <c r="BN137" i="278" s="1"/>
  <c r="BO274" i="278"/>
  <c r="BO280" i="278" s="1"/>
  <c r="BP151" i="278"/>
  <c r="BP153" i="278" s="1"/>
  <c r="BP260" i="278" s="1"/>
  <c r="BP207" i="278"/>
  <c r="BP209" i="278" s="1"/>
  <c r="BP267" i="278" s="1"/>
  <c r="BP177" i="273"/>
  <c r="BP178" i="273" s="1"/>
  <c r="BP113" i="278"/>
  <c r="BP115" i="278" s="1"/>
  <c r="BP138" i="278" s="1"/>
  <c r="BP159" i="278"/>
  <c r="BP161" i="278" s="1"/>
  <c r="BP261" i="278" s="1"/>
  <c r="BP199" i="278"/>
  <c r="BP201" i="278" s="1"/>
  <c r="BP266" i="278" s="1"/>
  <c r="BP239" i="278"/>
  <c r="BP241" i="278" s="1"/>
  <c r="BP271" i="278" s="1"/>
  <c r="BP172" i="273"/>
  <c r="BP173" i="273" s="1"/>
  <c r="BP176" i="273" s="1"/>
  <c r="BP175" i="278"/>
  <c r="BP177" i="278" s="1"/>
  <c r="BP263" i="278" s="1"/>
  <c r="BP215" i="278"/>
  <c r="BP217" i="278" s="1"/>
  <c r="BP268" i="278" s="1"/>
  <c r="BQ88" i="273"/>
  <c r="BQ223" i="278" s="1"/>
  <c r="BQ225" i="278" s="1"/>
  <c r="BQ269" i="278" s="1"/>
  <c r="BP20" i="278"/>
  <c r="BP131" i="278"/>
  <c r="BP133" i="278" s="1"/>
  <c r="BP140" i="278" s="1"/>
  <c r="BP191" i="278"/>
  <c r="BP193" i="278" s="1"/>
  <c r="BP265" i="278" s="1"/>
  <c r="BP223" i="278"/>
  <c r="BP225" i="278" s="1"/>
  <c r="BP269" i="278" s="1"/>
  <c r="BQ20" i="275"/>
  <c r="BR17" i="275" s="1"/>
  <c r="BI308" i="278"/>
  <c r="BI30" i="265" s="1"/>
  <c r="BK302" i="278"/>
  <c r="BK73" i="265"/>
  <c r="BJ302" i="278"/>
  <c r="BJ303" i="278" s="1"/>
  <c r="BJ307" i="278" s="1"/>
  <c r="BJ73" i="265"/>
  <c r="BJ293" i="278"/>
  <c r="BJ294" i="278" s="1"/>
  <c r="BJ306" i="278" s="1"/>
  <c r="BJ67" i="265"/>
  <c r="CD298" i="278"/>
  <c r="CD289" i="278"/>
  <c r="BK290" i="278"/>
  <c r="BK291" i="278" s="1"/>
  <c r="BJ11" i="265"/>
  <c r="BJ29" i="265" s="1"/>
  <c r="BQ68" i="273"/>
  <c r="BO22" i="278"/>
  <c r="BO39" i="278" s="1"/>
  <c r="BO41" i="278" s="1"/>
  <c r="BK9" i="265"/>
  <c r="BK11" i="265" s="1"/>
  <c r="BK29" i="265" s="1"/>
  <c r="BL279" i="278"/>
  <c r="BL281" i="278" s="1"/>
  <c r="BP19" i="278"/>
  <c r="BP314" i="278"/>
  <c r="CD42" i="273"/>
  <c r="CD254" i="278"/>
  <c r="CD230" i="278"/>
  <c r="CD238" i="278"/>
  <c r="CD246" i="278"/>
  <c r="CD214" i="278"/>
  <c r="CD222" i="278"/>
  <c r="CD198" i="278"/>
  <c r="CD206" i="278"/>
  <c r="CD182" i="278"/>
  <c r="CD190" i="278"/>
  <c r="CD174" i="278"/>
  <c r="CD158" i="278"/>
  <c r="CD166" i="278"/>
  <c r="CD130" i="278"/>
  <c r="CD112" i="278"/>
  <c r="CD150" i="278"/>
  <c r="CD121" i="278"/>
  <c r="BN57" i="278"/>
  <c r="BN58" i="278" s="1"/>
  <c r="BN72" i="278"/>
  <c r="BN73" i="278" s="1"/>
  <c r="BN86" i="278" s="1"/>
  <c r="BM106" i="278"/>
  <c r="BM107" i="278" s="1"/>
  <c r="BM137" i="278" s="1"/>
  <c r="BM80" i="278"/>
  <c r="BM81" i="278" s="1"/>
  <c r="BM87" i="278" s="1"/>
  <c r="BM98" i="278"/>
  <c r="BM99" i="278" s="1"/>
  <c r="BM136" i="278" s="1"/>
  <c r="BM50" i="278"/>
  <c r="BM51" i="278" s="1"/>
  <c r="BM84" i="278" s="1"/>
  <c r="BM72" i="278"/>
  <c r="BM73" i="278" s="1"/>
  <c r="BM86" i="278" s="1"/>
  <c r="BM57" i="278"/>
  <c r="BM58" i="278" s="1"/>
  <c r="BR154" i="273"/>
  <c r="BR66" i="273"/>
  <c r="BR153" i="273"/>
  <c r="BR53" i="273"/>
  <c r="BS54" i="273" s="1"/>
  <c r="BR27" i="324"/>
  <c r="BR28" i="324" s="1"/>
  <c r="BR37" i="324"/>
  <c r="BR38" i="324" s="1"/>
  <c r="BR32" i="324"/>
  <c r="BR33" i="324" s="1"/>
  <c r="BR11" i="286"/>
  <c r="BR91" i="273"/>
  <c r="BS92" i="273" s="1"/>
  <c r="BS156" i="273" s="1"/>
  <c r="BR87" i="273"/>
  <c r="BQ24" i="327"/>
  <c r="BQ53" i="324"/>
  <c r="BO20" i="327"/>
  <c r="BO49" i="324"/>
  <c r="BO54" i="324" s="1"/>
  <c r="BQ23" i="327"/>
  <c r="BQ52" i="324"/>
  <c r="BN55" i="324"/>
  <c r="BN34" i="265" s="1"/>
  <c r="BN28" i="285"/>
  <c r="BN57" i="324"/>
  <c r="BN11" i="325"/>
  <c r="BU38" i="273"/>
  <c r="BT194" i="273"/>
  <c r="BT41" i="273"/>
  <c r="BT43" i="273" s="1"/>
  <c r="BT79" i="288" s="1"/>
  <c r="BR67" i="273"/>
  <c r="BR15" i="275"/>
  <c r="BR71" i="273"/>
  <c r="BS72" i="273" s="1"/>
  <c r="BS104" i="273" s="1"/>
  <c r="BR42" i="324"/>
  <c r="BR43" i="324" s="1"/>
  <c r="BP22" i="324"/>
  <c r="BP23" i="324" s="1"/>
  <c r="BP189" i="273"/>
  <c r="BP190" i="273" s="1"/>
  <c r="BP21" i="278" s="1"/>
  <c r="BR86" i="273"/>
  <c r="BR155" i="273"/>
  <c r="BR122" i="273"/>
  <c r="BO157" i="273"/>
  <c r="BN164" i="273"/>
  <c r="BN165" i="273" s="1"/>
  <c r="BQ51" i="324"/>
  <c r="BQ22" i="327"/>
  <c r="BM3" i="315"/>
  <c r="BM3" i="289"/>
  <c r="BM3" i="286"/>
  <c r="BM3" i="288"/>
  <c r="BM3" i="320"/>
  <c r="BM3" i="273"/>
  <c r="BM3" i="278"/>
  <c r="BM3" i="324"/>
  <c r="BM3" i="323"/>
  <c r="BM3" i="275"/>
  <c r="BM3" i="282"/>
  <c r="BM3" i="327"/>
  <c r="BM3" i="265"/>
  <c r="BM3" i="285"/>
  <c r="BM3" i="325"/>
  <c r="BP21" i="285"/>
  <c r="BQ124" i="273"/>
  <c r="BQ50" i="324"/>
  <c r="BQ21" i="327"/>
  <c r="BS2" i="275"/>
  <c r="BS2" i="320"/>
  <c r="BS129" i="273"/>
  <c r="BS130" i="273" s="1"/>
  <c r="BS82" i="273"/>
  <c r="BS83" i="273" s="1"/>
  <c r="BS138" i="273"/>
  <c r="BS139" i="273" s="1"/>
  <c r="BS195" i="273"/>
  <c r="BS196" i="273" s="1"/>
  <c r="BS2" i="288"/>
  <c r="BS2" i="323"/>
  <c r="BS2" i="286"/>
  <c r="BS2" i="273"/>
  <c r="BS2" i="265"/>
  <c r="BS2" i="282"/>
  <c r="BS2" i="325"/>
  <c r="BS119" i="273"/>
  <c r="BS120" i="273" s="1"/>
  <c r="BS123" i="273" s="1"/>
  <c r="BS2" i="315"/>
  <c r="BS2" i="289"/>
  <c r="BS2" i="278"/>
  <c r="BS2" i="327"/>
  <c r="BS62" i="273"/>
  <c r="BS49" i="273"/>
  <c r="BS2" i="324"/>
  <c r="BS2" i="285"/>
  <c r="BR144" i="273"/>
  <c r="BR182" i="273"/>
  <c r="CG5" i="325"/>
  <c r="CG5" i="327"/>
  <c r="CD37" i="273"/>
  <c r="CE32" i="273"/>
  <c r="CG5" i="324"/>
  <c r="CG5" i="323"/>
  <c r="CF26" i="273"/>
  <c r="CF27" i="273" s="1"/>
  <c r="CF31" i="273" s="1"/>
  <c r="CF30" i="273"/>
  <c r="CG5" i="320"/>
  <c r="CG23" i="273"/>
  <c r="CG24" i="273" s="1"/>
  <c r="CG5" i="315"/>
  <c r="CG5" i="275"/>
  <c r="CG5" i="286"/>
  <c r="CG5" i="265"/>
  <c r="CG5" i="288"/>
  <c r="CG5" i="282"/>
  <c r="CG5" i="278"/>
  <c r="CG5" i="285"/>
  <c r="CG5" i="289"/>
  <c r="CG13" i="273"/>
  <c r="CG14" i="273" s="1"/>
  <c r="CH10" i="273"/>
  <c r="CG5" i="273"/>
  <c r="CF152" i="273"/>
  <c r="CF143" i="273"/>
  <c r="BR46" i="325" l="1"/>
  <c r="BR55" i="288"/>
  <c r="BQ109" i="273"/>
  <c r="BP110" i="273" s="1"/>
  <c r="BP61" i="288" s="1"/>
  <c r="BQ51" i="288"/>
  <c r="BQ52" i="288" s="1"/>
  <c r="BQ56" i="288" s="1"/>
  <c r="BQ84" i="325"/>
  <c r="BQ42" i="288"/>
  <c r="BQ35" i="288"/>
  <c r="CG36" i="273"/>
  <c r="CG13" i="288"/>
  <c r="CG138" i="325"/>
  <c r="BT101" i="273"/>
  <c r="BT102" i="273" s="1"/>
  <c r="BT105" i="273" s="1"/>
  <c r="BT26" i="288"/>
  <c r="BR47" i="325"/>
  <c r="BR54" i="325" s="1"/>
  <c r="BS224" i="278"/>
  <c r="M91" i="325"/>
  <c r="BS42" i="325"/>
  <c r="BS43" i="325" s="1"/>
  <c r="BS85" i="325"/>
  <c r="BS200" i="278"/>
  <c r="BS71" i="278"/>
  <c r="BR106" i="273"/>
  <c r="BQ51" i="325"/>
  <c r="BS56" i="278"/>
  <c r="BR145" i="273"/>
  <c r="BR147" i="273" s="1"/>
  <c r="BR148" i="273" s="1"/>
  <c r="BQ4" i="285"/>
  <c r="BQ4" i="273"/>
  <c r="BQ4" i="324"/>
  <c r="BQ4" i="325"/>
  <c r="BQ4" i="323"/>
  <c r="BQ4" i="286"/>
  <c r="BQ4" i="315"/>
  <c r="BQ4" i="282"/>
  <c r="BQ4" i="278"/>
  <c r="BQ4" i="275"/>
  <c r="BQ4" i="327"/>
  <c r="BQ4" i="288"/>
  <c r="BQ4" i="320"/>
  <c r="BQ4" i="289"/>
  <c r="BQ4" i="265"/>
  <c r="BS105" i="278"/>
  <c r="BS97" i="278"/>
  <c r="BS123" i="278"/>
  <c r="BS79" i="278"/>
  <c r="BS168" i="278"/>
  <c r="BS184" i="278"/>
  <c r="BS114" i="278"/>
  <c r="BS160" i="278"/>
  <c r="BS232" i="278"/>
  <c r="BS176" i="278"/>
  <c r="BS216" i="278"/>
  <c r="BS192" i="278"/>
  <c r="BS256" i="278"/>
  <c r="BS49" i="278"/>
  <c r="BS132" i="278"/>
  <c r="BS152" i="278"/>
  <c r="BS208" i="278"/>
  <c r="BS240" i="278"/>
  <c r="BT13" i="289"/>
  <c r="BT14" i="289" s="1"/>
  <c r="BT232" i="278" s="1"/>
  <c r="BN80" i="278"/>
  <c r="BN81" i="278" s="1"/>
  <c r="BN87" i="278" s="1"/>
  <c r="BN50" i="278"/>
  <c r="BN51" i="278" s="1"/>
  <c r="BN84" i="278" s="1"/>
  <c r="BR20" i="275"/>
  <c r="BS17" i="275" s="1"/>
  <c r="BQ113" i="278"/>
  <c r="BQ115" i="278" s="1"/>
  <c r="BQ138" i="278" s="1"/>
  <c r="BR34" i="278"/>
  <c r="BQ314" i="278"/>
  <c r="BQ122" i="325"/>
  <c r="BQ110" i="325"/>
  <c r="BS28" i="278"/>
  <c r="BS29" i="278" s="1"/>
  <c r="BS34" i="278" s="1"/>
  <c r="BS123" i="325"/>
  <c r="BS111" i="325"/>
  <c r="BQ207" i="278"/>
  <c r="BQ209" i="278" s="1"/>
  <c r="BQ267" i="278" s="1"/>
  <c r="BN98" i="278"/>
  <c r="BN99" i="278" s="1"/>
  <c r="BN136" i="278" s="1"/>
  <c r="BN141" i="278" s="1"/>
  <c r="BQ247" i="278"/>
  <c r="BQ249" i="278" s="1"/>
  <c r="BQ272" i="278" s="1"/>
  <c r="BO33" i="278"/>
  <c r="BO35" i="278" s="1"/>
  <c r="BO72" i="278" s="1"/>
  <c r="BO73" i="278" s="1"/>
  <c r="BO86" i="278" s="1"/>
  <c r="BP274" i="278"/>
  <c r="BP280" i="278" s="1"/>
  <c r="BQ159" i="278"/>
  <c r="BQ161" i="278" s="1"/>
  <c r="BQ261" i="278" s="1"/>
  <c r="BQ215" i="278"/>
  <c r="BQ217" i="278" s="1"/>
  <c r="BQ268" i="278" s="1"/>
  <c r="BQ151" i="278"/>
  <c r="BQ153" i="278" s="1"/>
  <c r="BQ260" i="278" s="1"/>
  <c r="BQ239" i="278"/>
  <c r="BQ241" i="278" s="1"/>
  <c r="BQ271" i="278" s="1"/>
  <c r="BQ183" i="273"/>
  <c r="BQ184" i="273" s="1"/>
  <c r="BQ20" i="278"/>
  <c r="BQ183" i="278"/>
  <c r="BQ185" i="278" s="1"/>
  <c r="BQ264" i="278" s="1"/>
  <c r="BQ255" i="278"/>
  <c r="BQ257" i="278" s="1"/>
  <c r="BQ273" i="278" s="1"/>
  <c r="BQ177" i="273"/>
  <c r="BQ178" i="273" s="1"/>
  <c r="BQ131" i="278"/>
  <c r="BQ133" i="278" s="1"/>
  <c r="BQ140" i="278" s="1"/>
  <c r="BQ167" i="278"/>
  <c r="BQ169" i="278" s="1"/>
  <c r="BQ262" i="278" s="1"/>
  <c r="BQ199" i="278"/>
  <c r="BQ201" i="278" s="1"/>
  <c r="BQ266" i="278" s="1"/>
  <c r="BQ231" i="278"/>
  <c r="BQ233" i="278" s="1"/>
  <c r="BQ270" i="278" s="1"/>
  <c r="BR88" i="273"/>
  <c r="BR239" i="278" s="1"/>
  <c r="BR241" i="278" s="1"/>
  <c r="BR271" i="278" s="1"/>
  <c r="BQ172" i="273"/>
  <c r="BQ173" i="273" s="1"/>
  <c r="BQ176" i="273" s="1"/>
  <c r="BQ122" i="278"/>
  <c r="BQ124" i="278" s="1"/>
  <c r="BQ139" i="278" s="1"/>
  <c r="BQ175" i="278"/>
  <c r="BQ177" i="278" s="1"/>
  <c r="BQ263" i="278" s="1"/>
  <c r="BQ191" i="278"/>
  <c r="BQ193" i="278" s="1"/>
  <c r="BQ265" i="278" s="1"/>
  <c r="BJ308" i="278"/>
  <c r="BJ30" i="265" s="1"/>
  <c r="BK293" i="278"/>
  <c r="BK294" i="278" s="1"/>
  <c r="BK306" i="278" s="1"/>
  <c r="BK67" i="265"/>
  <c r="BK303" i="278"/>
  <c r="BK307" i="278" s="1"/>
  <c r="BL290" i="278"/>
  <c r="BL291" i="278" s="1"/>
  <c r="CE298" i="278"/>
  <c r="CE289" i="278"/>
  <c r="BL282" i="278"/>
  <c r="BL10" i="265" s="1"/>
  <c r="BL299" i="278"/>
  <c r="BL300" i="278" s="1"/>
  <c r="BR68" i="273"/>
  <c r="BR22" i="324" s="1"/>
  <c r="BR23" i="324" s="1"/>
  <c r="BQ189" i="273"/>
  <c r="BQ190" i="273" s="1"/>
  <c r="BQ21" i="278" s="1"/>
  <c r="BQ19" i="278"/>
  <c r="BQ22" i="324"/>
  <c r="BQ23" i="324" s="1"/>
  <c r="BQ49" i="324" s="1"/>
  <c r="BQ54" i="324" s="1"/>
  <c r="BP22" i="278"/>
  <c r="BP33" i="278" s="1"/>
  <c r="BP35" i="278" s="1"/>
  <c r="BL9" i="265"/>
  <c r="BM141" i="278"/>
  <c r="BM64" i="278"/>
  <c r="BM61" i="278"/>
  <c r="BM62" i="278" s="1"/>
  <c r="BM65" i="278" s="1"/>
  <c r="BO98" i="278"/>
  <c r="BO99" i="278" s="1"/>
  <c r="BO136" i="278" s="1"/>
  <c r="BO80" i="278"/>
  <c r="BO81" i="278" s="1"/>
  <c r="BO87" i="278" s="1"/>
  <c r="BO106" i="278"/>
  <c r="BO107" i="278" s="1"/>
  <c r="BO137" i="278" s="1"/>
  <c r="BO50" i="278"/>
  <c r="BO51" i="278" s="1"/>
  <c r="BO84" i="278" s="1"/>
  <c r="BN64" i="278"/>
  <c r="BN61" i="278"/>
  <c r="BN62" i="278" s="1"/>
  <c r="BN65" i="278" s="1"/>
  <c r="CE42" i="273"/>
  <c r="CE254" i="278"/>
  <c r="CE222" i="278"/>
  <c r="CE238" i="278"/>
  <c r="CE246" i="278"/>
  <c r="CE214" i="278"/>
  <c r="CE190" i="278"/>
  <c r="CE198" i="278"/>
  <c r="CE230" i="278"/>
  <c r="CE206" i="278"/>
  <c r="CE166" i="278"/>
  <c r="CE174" i="278"/>
  <c r="CE182" i="278"/>
  <c r="CE150" i="278"/>
  <c r="CE158" i="278"/>
  <c r="CE121" i="278"/>
  <c r="CE130" i="278"/>
  <c r="CE112" i="278"/>
  <c r="BQ21" i="285"/>
  <c r="BR124" i="273"/>
  <c r="BR53" i="324"/>
  <c r="BR24" i="327"/>
  <c r="BS154" i="273"/>
  <c r="BS66" i="273"/>
  <c r="BS144" i="273"/>
  <c r="BS182" i="273"/>
  <c r="BN3" i="278"/>
  <c r="BN3" i="289"/>
  <c r="BN3" i="324"/>
  <c r="BN3" i="315"/>
  <c r="BN3" i="286"/>
  <c r="BN3" i="265"/>
  <c r="BN3" i="320"/>
  <c r="BN3" i="275"/>
  <c r="BN3" i="325"/>
  <c r="BN3" i="327"/>
  <c r="BN3" i="323"/>
  <c r="BN3" i="282"/>
  <c r="BN3" i="288"/>
  <c r="BN3" i="273"/>
  <c r="BN3" i="285"/>
  <c r="BS155" i="273"/>
  <c r="BS86" i="273"/>
  <c r="BS122" i="273"/>
  <c r="BU194" i="273"/>
  <c r="BU41" i="273"/>
  <c r="BU43" i="273" s="1"/>
  <c r="BU79" i="288" s="1"/>
  <c r="BV38" i="273"/>
  <c r="BR51" i="324"/>
  <c r="BR22" i="327"/>
  <c r="BS50" i="273"/>
  <c r="BS100" i="325" s="1"/>
  <c r="BS101" i="325" s="1"/>
  <c r="BS128" i="325" s="1"/>
  <c r="BS11" i="286"/>
  <c r="BS87" i="273"/>
  <c r="BS91" i="273"/>
  <c r="BT92" i="273" s="1"/>
  <c r="BT156" i="273" s="1"/>
  <c r="BO164" i="273"/>
  <c r="BO165" i="273" s="1"/>
  <c r="BP157" i="273"/>
  <c r="BO57" i="324"/>
  <c r="BO11" i="325"/>
  <c r="BO28" i="285"/>
  <c r="BO55" i="324"/>
  <c r="BO34" i="265" s="1"/>
  <c r="BR52" i="324"/>
  <c r="BR23" i="327"/>
  <c r="BS63" i="273"/>
  <c r="BS45" i="325" s="1"/>
  <c r="BP49" i="324"/>
  <c r="BP54" i="324" s="1"/>
  <c r="BP20" i="327"/>
  <c r="BT2" i="285"/>
  <c r="BT2" i="273"/>
  <c r="BT2" i="289"/>
  <c r="BT2" i="323"/>
  <c r="BT129" i="273"/>
  <c r="BT130" i="273" s="1"/>
  <c r="BT2" i="288"/>
  <c r="BT119" i="273"/>
  <c r="BT120" i="273" s="1"/>
  <c r="BT123" i="273" s="1"/>
  <c r="BT2" i="315"/>
  <c r="BT2" i="286"/>
  <c r="BT2" i="282"/>
  <c r="BT138" i="273"/>
  <c r="BT139" i="273" s="1"/>
  <c r="BT2" i="278"/>
  <c r="BT2" i="327"/>
  <c r="BT82" i="273"/>
  <c r="BT83" i="273" s="1"/>
  <c r="BT2" i="275"/>
  <c r="BT195" i="273"/>
  <c r="BT196" i="273" s="1"/>
  <c r="BT2" i="265"/>
  <c r="BT2" i="320"/>
  <c r="BT2" i="324"/>
  <c r="BT2" i="325"/>
  <c r="BT49" i="273"/>
  <c r="BT50" i="273" s="1"/>
  <c r="BT100" i="325" s="1"/>
  <c r="BT101" i="325" s="1"/>
  <c r="BT128" i="325" s="1"/>
  <c r="BT62" i="273"/>
  <c r="BT63" i="273" s="1"/>
  <c r="BT45" i="325" s="1"/>
  <c r="BR21" i="327"/>
  <c r="BR50" i="324"/>
  <c r="CH5" i="327"/>
  <c r="CH5" i="325"/>
  <c r="CE37" i="273"/>
  <c r="CH5" i="324"/>
  <c r="CH5" i="323"/>
  <c r="CF32" i="273"/>
  <c r="CG26" i="273"/>
  <c r="CG27" i="273" s="1"/>
  <c r="CG31" i="273" s="1"/>
  <c r="CG30" i="273"/>
  <c r="CH5" i="320"/>
  <c r="CH23" i="273"/>
  <c r="CH24" i="273" s="1"/>
  <c r="CH5" i="315"/>
  <c r="CH5" i="275"/>
  <c r="CH5" i="286"/>
  <c r="CH5" i="265"/>
  <c r="CH5" i="288"/>
  <c r="CH5" i="282"/>
  <c r="CH5" i="285"/>
  <c r="CH5" i="289"/>
  <c r="CH5" i="278"/>
  <c r="CH13" i="273"/>
  <c r="CH14" i="273" s="1"/>
  <c r="CI10" i="273"/>
  <c r="CH5" i="273"/>
  <c r="CG152" i="273"/>
  <c r="CG143" i="273"/>
  <c r="AH32" i="265"/>
  <c r="BS145" i="273" l="1"/>
  <c r="BS147" i="273" s="1"/>
  <c r="BS148" i="273" s="1"/>
  <c r="BS4" i="323" s="1"/>
  <c r="BR109" i="273"/>
  <c r="BQ110" i="273" s="1"/>
  <c r="BQ61" i="288" s="1"/>
  <c r="BR51" i="288"/>
  <c r="BR52" i="288" s="1"/>
  <c r="BR56" i="288" s="1"/>
  <c r="BS46" i="325"/>
  <c r="BS47" i="325" s="1"/>
  <c r="BS54" i="325" s="1"/>
  <c r="BS55" i="288"/>
  <c r="BR84" i="325"/>
  <c r="BR42" i="288"/>
  <c r="BR35" i="288"/>
  <c r="BU101" i="273"/>
  <c r="BU102" i="273" s="1"/>
  <c r="BU105" i="273" s="1"/>
  <c r="BU26" i="288"/>
  <c r="CH36" i="273"/>
  <c r="CH13" i="288"/>
  <c r="CH138" i="325"/>
  <c r="BT42" i="325"/>
  <c r="BT43" i="325" s="1"/>
  <c r="BT85" i="325"/>
  <c r="BT208" i="278"/>
  <c r="BS106" i="273"/>
  <c r="BR51" i="325"/>
  <c r="BT56" i="278"/>
  <c r="BT200" i="278"/>
  <c r="BT71" i="278"/>
  <c r="BT224" i="278"/>
  <c r="BT123" i="278"/>
  <c r="BR4" i="324"/>
  <c r="BR4" i="325"/>
  <c r="BR4" i="315"/>
  <c r="BR4" i="285"/>
  <c r="BR4" i="273"/>
  <c r="BR4" i="288"/>
  <c r="BR4" i="323"/>
  <c r="BR4" i="289"/>
  <c r="BR4" i="265"/>
  <c r="BR4" i="320"/>
  <c r="BR4" i="282"/>
  <c r="BR4" i="327"/>
  <c r="BR4" i="275"/>
  <c r="BR4" i="278"/>
  <c r="BR4" i="286"/>
  <c r="BT152" i="278"/>
  <c r="BT216" i="278"/>
  <c r="BT105" i="278"/>
  <c r="BT168" i="278"/>
  <c r="BT240" i="278"/>
  <c r="BT256" i="278"/>
  <c r="BT97" i="278"/>
  <c r="BT79" i="278"/>
  <c r="BT160" i="278"/>
  <c r="BT192" i="278"/>
  <c r="BT248" i="278"/>
  <c r="BU13" i="289"/>
  <c r="BU14" i="289" s="1"/>
  <c r="BU248" i="278" s="1"/>
  <c r="BT49" i="278"/>
  <c r="BT132" i="278"/>
  <c r="BT114" i="278"/>
  <c r="BT176" i="278"/>
  <c r="BT184" i="278"/>
  <c r="AH313" i="278"/>
  <c r="AH315" i="278" s="1"/>
  <c r="AH12" i="325" s="1"/>
  <c r="BR175" i="278"/>
  <c r="BR177" i="278" s="1"/>
  <c r="BR263" i="278" s="1"/>
  <c r="BS40" i="278"/>
  <c r="BR177" i="273"/>
  <c r="BR178" i="273" s="1"/>
  <c r="BR167" i="278"/>
  <c r="BR169" i="278" s="1"/>
  <c r="BR262" i="278" s="1"/>
  <c r="BR231" i="278"/>
  <c r="BR233" i="278" s="1"/>
  <c r="BR270" i="278" s="1"/>
  <c r="BR131" i="278"/>
  <c r="BR133" i="278" s="1"/>
  <c r="BR140" i="278" s="1"/>
  <c r="BR199" i="278"/>
  <c r="BR201" i="278" s="1"/>
  <c r="BR266" i="278" s="1"/>
  <c r="BR122" i="278"/>
  <c r="BR124" i="278" s="1"/>
  <c r="BR139" i="278" s="1"/>
  <c r="BR223" i="278"/>
  <c r="BR225" i="278" s="1"/>
  <c r="BR269" i="278" s="1"/>
  <c r="BT25" i="327"/>
  <c r="BT28" i="278"/>
  <c r="BT29" i="278" s="1"/>
  <c r="BT34" i="278" s="1"/>
  <c r="BT111" i="325"/>
  <c r="BT123" i="325"/>
  <c r="BS25" i="327"/>
  <c r="BR189" i="273"/>
  <c r="BR190" i="273" s="1"/>
  <c r="BR21" i="278" s="1"/>
  <c r="BR122" i="325"/>
  <c r="BR110" i="325"/>
  <c r="BR215" i="278"/>
  <c r="BR217" i="278" s="1"/>
  <c r="BR268" i="278" s="1"/>
  <c r="BS88" i="273"/>
  <c r="BS239" i="278" s="1"/>
  <c r="BS241" i="278" s="1"/>
  <c r="BS271" i="278" s="1"/>
  <c r="BR183" i="273"/>
  <c r="BR184" i="273" s="1"/>
  <c r="BR113" i="278"/>
  <c r="BR115" i="278" s="1"/>
  <c r="BR138" i="278" s="1"/>
  <c r="BR159" i="278"/>
  <c r="BR161" i="278" s="1"/>
  <c r="BR261" i="278" s="1"/>
  <c r="BR191" i="278"/>
  <c r="BR193" i="278" s="1"/>
  <c r="BR265" i="278" s="1"/>
  <c r="BR247" i="278"/>
  <c r="BR249" i="278" s="1"/>
  <c r="BR272" i="278" s="1"/>
  <c r="BO57" i="278"/>
  <c r="BO58" i="278" s="1"/>
  <c r="BO61" i="278" s="1"/>
  <c r="BO62" i="278" s="1"/>
  <c r="BO65" i="278" s="1"/>
  <c r="BR172" i="273"/>
  <c r="BR173" i="273" s="1"/>
  <c r="BR176" i="273" s="1"/>
  <c r="BR20" i="278"/>
  <c r="BR151" i="278"/>
  <c r="BR153" i="278" s="1"/>
  <c r="BR260" i="278" s="1"/>
  <c r="BR207" i="278"/>
  <c r="BR209" i="278" s="1"/>
  <c r="BR267" i="278" s="1"/>
  <c r="BR183" i="278"/>
  <c r="BR185" i="278" s="1"/>
  <c r="BR264" i="278" s="1"/>
  <c r="BR255" i="278"/>
  <c r="BR257" i="278" s="1"/>
  <c r="BR273" i="278" s="1"/>
  <c r="BQ274" i="278"/>
  <c r="BQ280" i="278" s="1"/>
  <c r="BQ20" i="327"/>
  <c r="BS68" i="273"/>
  <c r="BR314" i="278"/>
  <c r="BK308" i="278"/>
  <c r="BK30" i="265" s="1"/>
  <c r="BR19" i="278"/>
  <c r="BP39" i="278"/>
  <c r="BP41" i="278" s="1"/>
  <c r="BP50" i="278" s="1"/>
  <c r="BP51" i="278" s="1"/>
  <c r="BP84" i="278" s="1"/>
  <c r="BL302" i="278"/>
  <c r="BL303" i="278" s="1"/>
  <c r="BL307" i="278" s="1"/>
  <c r="BL73" i="265"/>
  <c r="BL293" i="278"/>
  <c r="BL294" i="278" s="1"/>
  <c r="BL306" i="278" s="1"/>
  <c r="BL67" i="265"/>
  <c r="BQ22" i="278"/>
  <c r="BQ39" i="278" s="1"/>
  <c r="BQ41" i="278" s="1"/>
  <c r="CF298" i="278"/>
  <c r="CF289" i="278"/>
  <c r="BL11" i="265"/>
  <c r="BL29" i="265" s="1"/>
  <c r="BO141" i="278"/>
  <c r="BO279" i="278" s="1"/>
  <c r="BO281" i="278" s="1"/>
  <c r="BN279" i="278"/>
  <c r="BN281" i="278" s="1"/>
  <c r="BM279" i="278"/>
  <c r="BM281" i="278" s="1"/>
  <c r="BM66" i="278"/>
  <c r="BM85" i="278" s="1"/>
  <c r="BM88" i="278" s="1"/>
  <c r="CF37" i="273"/>
  <c r="CF254" i="278"/>
  <c r="CF246" i="278"/>
  <c r="CF230" i="278"/>
  <c r="CF238" i="278"/>
  <c r="CF182" i="278"/>
  <c r="CF190" i="278"/>
  <c r="CF198" i="278"/>
  <c r="CF222" i="278"/>
  <c r="CF214" i="278"/>
  <c r="CF206" i="278"/>
  <c r="CF158" i="278"/>
  <c r="CF174" i="278"/>
  <c r="CF150" i="278"/>
  <c r="CF166" i="278"/>
  <c r="CF112" i="278"/>
  <c r="CF121" i="278"/>
  <c r="CF130" i="278"/>
  <c r="BP72" i="278"/>
  <c r="BP73" i="278" s="1"/>
  <c r="BP86" i="278" s="1"/>
  <c r="BP57" i="278"/>
  <c r="BP58" i="278" s="1"/>
  <c r="BN66" i="278"/>
  <c r="BN85" i="278" s="1"/>
  <c r="BN88" i="278" s="1"/>
  <c r="BT32" i="324"/>
  <c r="BT33" i="324" s="1"/>
  <c r="BT53" i="273"/>
  <c r="BU54" i="273" s="1"/>
  <c r="BT27" i="324"/>
  <c r="BT28" i="324" s="1"/>
  <c r="BT153" i="273"/>
  <c r="BT37" i="324"/>
  <c r="BT38" i="324" s="1"/>
  <c r="BT67" i="273"/>
  <c r="BT42" i="324"/>
  <c r="BT43" i="324" s="1"/>
  <c r="BT71" i="273"/>
  <c r="BU72" i="273" s="1"/>
  <c r="BU104" i="273" s="1"/>
  <c r="BT15" i="275"/>
  <c r="BO3" i="278"/>
  <c r="BO3" i="289"/>
  <c r="BO3" i="324"/>
  <c r="BO3" i="265"/>
  <c r="BO3" i="288"/>
  <c r="BO3" i="273"/>
  <c r="BO3" i="323"/>
  <c r="BO3" i="315"/>
  <c r="BO3" i="285"/>
  <c r="BO3" i="275"/>
  <c r="BO3" i="282"/>
  <c r="BO3" i="286"/>
  <c r="BO3" i="327"/>
  <c r="BO3" i="325"/>
  <c r="BO3" i="320"/>
  <c r="BV194" i="273"/>
  <c r="BV41" i="273"/>
  <c r="BV43" i="273" s="1"/>
  <c r="BV79" i="288" s="1"/>
  <c r="BW38" i="273"/>
  <c r="BS71" i="273"/>
  <c r="BT72" i="273" s="1"/>
  <c r="BT104" i="273" s="1"/>
  <c r="BS67" i="273"/>
  <c r="BS15" i="275"/>
  <c r="BS20" i="275" s="1"/>
  <c r="BT17" i="275" s="1"/>
  <c r="BS42" i="324"/>
  <c r="BS43" i="324" s="1"/>
  <c r="BS32" i="324"/>
  <c r="BS33" i="324" s="1"/>
  <c r="BS37" i="324"/>
  <c r="BS38" i="324" s="1"/>
  <c r="BS53" i="273"/>
  <c r="BT54" i="273" s="1"/>
  <c r="BS153" i="273"/>
  <c r="BS27" i="324"/>
  <c r="BS28" i="324" s="1"/>
  <c r="BU2" i="289"/>
  <c r="BU2" i="285"/>
  <c r="BU2" i="323"/>
  <c r="BU195" i="273"/>
  <c r="BU196" i="273" s="1"/>
  <c r="BU2" i="275"/>
  <c r="BU62" i="273"/>
  <c r="BU63" i="273" s="1"/>
  <c r="BU45" i="325" s="1"/>
  <c r="BU2" i="282"/>
  <c r="BU2" i="265"/>
  <c r="BU2" i="325"/>
  <c r="BU138" i="273"/>
  <c r="BU139" i="273" s="1"/>
  <c r="BU119" i="273"/>
  <c r="BU120" i="273" s="1"/>
  <c r="BU123" i="273" s="1"/>
  <c r="BU129" i="273"/>
  <c r="BU130" i="273" s="1"/>
  <c r="BU2" i="327"/>
  <c r="BU2" i="278"/>
  <c r="BU2" i="288"/>
  <c r="BU2" i="320"/>
  <c r="BU2" i="286"/>
  <c r="BU2" i="324"/>
  <c r="BU2" i="273"/>
  <c r="BU2" i="315"/>
  <c r="BU82" i="273"/>
  <c r="BU83" i="273" s="1"/>
  <c r="BU49" i="273"/>
  <c r="BR20" i="327"/>
  <c r="BR49" i="324"/>
  <c r="BR54" i="324" s="1"/>
  <c r="BR21" i="285"/>
  <c r="BS124" i="273"/>
  <c r="BT11" i="286"/>
  <c r="BT91" i="273"/>
  <c r="BU92" i="273" s="1"/>
  <c r="BU156" i="273" s="1"/>
  <c r="BT87" i="273"/>
  <c r="BT182" i="273"/>
  <c r="BT144" i="273"/>
  <c r="BP28" i="285"/>
  <c r="BP11" i="325"/>
  <c r="BP55" i="324"/>
  <c r="BP34" i="265" s="1"/>
  <c r="BP57" i="324"/>
  <c r="BQ157" i="273"/>
  <c r="BP164" i="273"/>
  <c r="BP165" i="273" s="1"/>
  <c r="BQ11" i="325"/>
  <c r="BQ57" i="324"/>
  <c r="BQ55" i="324"/>
  <c r="BQ34" i="265" s="1"/>
  <c r="BQ28" i="285"/>
  <c r="CI5" i="327"/>
  <c r="CI5" i="325"/>
  <c r="CF42" i="273"/>
  <c r="CI5" i="324"/>
  <c r="CI5" i="323"/>
  <c r="CH26" i="273"/>
  <c r="CH27" i="273" s="1"/>
  <c r="CH31" i="273" s="1"/>
  <c r="CH30" i="273"/>
  <c r="CG32" i="273"/>
  <c r="CI5" i="320"/>
  <c r="CI23" i="273"/>
  <c r="CI24" i="273" s="1"/>
  <c r="CI5" i="315"/>
  <c r="CH152" i="273"/>
  <c r="CH143" i="273"/>
  <c r="CI5" i="265"/>
  <c r="CI5" i="288"/>
  <c r="CI5" i="282"/>
  <c r="CI5" i="275"/>
  <c r="CI5" i="286"/>
  <c r="CI5" i="285"/>
  <c r="CI5" i="289"/>
  <c r="CI5" i="278"/>
  <c r="CI13" i="273"/>
  <c r="CI14" i="273" s="1"/>
  <c r="CJ10" i="273"/>
  <c r="CI5" i="273"/>
  <c r="BS4" i="273" l="1"/>
  <c r="BS4" i="286"/>
  <c r="BS4" i="288"/>
  <c r="BS4" i="289"/>
  <c r="BS4" i="285"/>
  <c r="BS4" i="265"/>
  <c r="BS4" i="327"/>
  <c r="BS4" i="282"/>
  <c r="BS4" i="278"/>
  <c r="BS4" i="275"/>
  <c r="BS4" i="324"/>
  <c r="BT145" i="273"/>
  <c r="BT147" i="273" s="1"/>
  <c r="BT148" i="273" s="1"/>
  <c r="BT4" i="285" s="1"/>
  <c r="BS4" i="315"/>
  <c r="BS4" i="320"/>
  <c r="BS4" i="325"/>
  <c r="BS109" i="273"/>
  <c r="BR110" i="273" s="1"/>
  <c r="BR61" i="288" s="1"/>
  <c r="BS51" i="288"/>
  <c r="BS52" i="288" s="1"/>
  <c r="BS56" i="288" s="1"/>
  <c r="BT46" i="325"/>
  <c r="BT47" i="325" s="1"/>
  <c r="BT54" i="325" s="1"/>
  <c r="BT55" i="288"/>
  <c r="BS84" i="325"/>
  <c r="BS35" i="288"/>
  <c r="BS42" i="288"/>
  <c r="BV101" i="273"/>
  <c r="BV102" i="273" s="1"/>
  <c r="BV105" i="273" s="1"/>
  <c r="BV26" i="288"/>
  <c r="CI36" i="273"/>
  <c r="CI13" i="288"/>
  <c r="CI138" i="325"/>
  <c r="BU42" i="325"/>
  <c r="BU43" i="325" s="1"/>
  <c r="BU85" i="325"/>
  <c r="BT106" i="273"/>
  <c r="BS51" i="325"/>
  <c r="BS183" i="273"/>
  <c r="BS184" i="273" s="1"/>
  <c r="BU49" i="278"/>
  <c r="BU160" i="278"/>
  <c r="BU208" i="278"/>
  <c r="BU105" i="278"/>
  <c r="BU152" i="278"/>
  <c r="BU224" i="278"/>
  <c r="BU200" i="278"/>
  <c r="BU240" i="278"/>
  <c r="BU132" i="278"/>
  <c r="BU114" i="278"/>
  <c r="BU176" i="278"/>
  <c r="BU56" i="278"/>
  <c r="BU79" i="278"/>
  <c r="BU168" i="278"/>
  <c r="BU184" i="278"/>
  <c r="BU232" i="278"/>
  <c r="BU71" i="278"/>
  <c r="BU123" i="278"/>
  <c r="BU97" i="278"/>
  <c r="BU192" i="278"/>
  <c r="BU216" i="278"/>
  <c r="BU256" i="278"/>
  <c r="BS172" i="273"/>
  <c r="BS173" i="273" s="1"/>
  <c r="BS176" i="273" s="1"/>
  <c r="BV13" i="289"/>
  <c r="BV14" i="289" s="1"/>
  <c r="BV232" i="278" s="1"/>
  <c r="BS159" i="278"/>
  <c r="BS161" i="278" s="1"/>
  <c r="BS261" i="278" s="1"/>
  <c r="BS177" i="273"/>
  <c r="BS178" i="273" s="1"/>
  <c r="AH11" i="327"/>
  <c r="BS20" i="278"/>
  <c r="BS151" i="278"/>
  <c r="BS153" i="278" s="1"/>
  <c r="BS260" i="278" s="1"/>
  <c r="BS122" i="278"/>
  <c r="BS124" i="278" s="1"/>
  <c r="BS139" i="278" s="1"/>
  <c r="BS199" i="278"/>
  <c r="BS201" i="278" s="1"/>
  <c r="BS266" i="278" s="1"/>
  <c r="BS113" i="278"/>
  <c r="BS115" i="278" s="1"/>
  <c r="BS138" i="278" s="1"/>
  <c r="BS191" i="278"/>
  <c r="BS193" i="278" s="1"/>
  <c r="BS265" i="278" s="1"/>
  <c r="BS131" i="278"/>
  <c r="BS133" i="278" s="1"/>
  <c r="BS140" i="278" s="1"/>
  <c r="BS167" i="278"/>
  <c r="BS169" i="278" s="1"/>
  <c r="BS262" i="278" s="1"/>
  <c r="BS183" i="278"/>
  <c r="BS185" i="278" s="1"/>
  <c r="BS264" i="278" s="1"/>
  <c r="BS175" i="278"/>
  <c r="BS177" i="278" s="1"/>
  <c r="BS263" i="278" s="1"/>
  <c r="BS207" i="278"/>
  <c r="BS209" i="278" s="1"/>
  <c r="BS267" i="278" s="1"/>
  <c r="BS223" i="278"/>
  <c r="BS225" i="278" s="1"/>
  <c r="BS269" i="278" s="1"/>
  <c r="BS231" i="278"/>
  <c r="BS233" i="278" s="1"/>
  <c r="BS270" i="278" s="1"/>
  <c r="BS255" i="278"/>
  <c r="BS257" i="278" s="1"/>
  <c r="BS273" i="278" s="1"/>
  <c r="BS247" i="278"/>
  <c r="BS249" i="278" s="1"/>
  <c r="BS272" i="278" s="1"/>
  <c r="BS215" i="278"/>
  <c r="BS217" i="278" s="1"/>
  <c r="BS268" i="278" s="1"/>
  <c r="BT40" i="278"/>
  <c r="BO64" i="278"/>
  <c r="BO66" i="278" s="1"/>
  <c r="BO85" i="278" s="1"/>
  <c r="BO88" i="278" s="1"/>
  <c r="BS314" i="278"/>
  <c r="BS122" i="325"/>
  <c r="BS110" i="325"/>
  <c r="BU28" i="278"/>
  <c r="BU29" i="278" s="1"/>
  <c r="BU34" i="278" s="1"/>
  <c r="BU111" i="325"/>
  <c r="BU123" i="325"/>
  <c r="BR274" i="278"/>
  <c r="BR280" i="278" s="1"/>
  <c r="BS189" i="273"/>
  <c r="BS190" i="273" s="1"/>
  <c r="BS21" i="278" s="1"/>
  <c r="BS22" i="324"/>
  <c r="BS23" i="324" s="1"/>
  <c r="BS49" i="324" s="1"/>
  <c r="BS19" i="278"/>
  <c r="BL308" i="278"/>
  <c r="BL30" i="265" s="1"/>
  <c r="BP98" i="278"/>
  <c r="BP99" i="278" s="1"/>
  <c r="BP136" i="278" s="1"/>
  <c r="BP106" i="278"/>
  <c r="BP107" i="278" s="1"/>
  <c r="BP137" i="278" s="1"/>
  <c r="BP80" i="278"/>
  <c r="BP81" i="278" s="1"/>
  <c r="BP87" i="278" s="1"/>
  <c r="BR22" i="278"/>
  <c r="BR39" i="278" s="1"/>
  <c r="BR41" i="278" s="1"/>
  <c r="BR106" i="278" s="1"/>
  <c r="BR107" i="278" s="1"/>
  <c r="BR137" i="278" s="1"/>
  <c r="BQ33" i="278"/>
  <c r="BQ35" i="278" s="1"/>
  <c r="BQ72" i="278" s="1"/>
  <c r="BQ73" i="278" s="1"/>
  <c r="BQ86" i="278" s="1"/>
  <c r="BN290" i="278"/>
  <c r="BN291" i="278" s="1"/>
  <c r="BN282" i="278"/>
  <c r="BN10" i="265" s="1"/>
  <c r="BN299" i="278"/>
  <c r="BN300" i="278" s="1"/>
  <c r="CG289" i="278"/>
  <c r="CG298" i="278"/>
  <c r="BM290" i="278"/>
  <c r="BM291" i="278" s="1"/>
  <c r="BO282" i="278"/>
  <c r="BO10" i="265" s="1"/>
  <c r="BO299" i="278"/>
  <c r="BO300" i="278" s="1"/>
  <c r="BM282" i="278"/>
  <c r="BM10" i="265" s="1"/>
  <c r="BM299" i="278"/>
  <c r="BM300" i="278" s="1"/>
  <c r="BM9" i="265"/>
  <c r="BN9" i="265"/>
  <c r="BQ106" i="278"/>
  <c r="BQ107" i="278" s="1"/>
  <c r="BQ137" i="278" s="1"/>
  <c r="BQ80" i="278"/>
  <c r="BQ81" i="278" s="1"/>
  <c r="BQ87" i="278" s="1"/>
  <c r="BQ50" i="278"/>
  <c r="BQ51" i="278" s="1"/>
  <c r="BQ84" i="278" s="1"/>
  <c r="BQ98" i="278"/>
  <c r="BQ99" i="278" s="1"/>
  <c r="BQ136" i="278" s="1"/>
  <c r="BP64" i="278"/>
  <c r="BP61" i="278"/>
  <c r="BP62" i="278" s="1"/>
  <c r="BP65" i="278" s="1"/>
  <c r="CG254" i="278"/>
  <c r="CG238" i="278"/>
  <c r="CG246" i="278"/>
  <c r="CG222" i="278"/>
  <c r="CG230" i="278"/>
  <c r="CG214" i="278"/>
  <c r="CG206" i="278"/>
  <c r="CG182" i="278"/>
  <c r="CG190" i="278"/>
  <c r="CG198" i="278"/>
  <c r="CG150" i="278"/>
  <c r="CG166" i="278"/>
  <c r="CG174" i="278"/>
  <c r="CG158" i="278"/>
  <c r="CG112" i="278"/>
  <c r="CG121" i="278"/>
  <c r="CG130" i="278"/>
  <c r="BP3" i="325"/>
  <c r="BP3" i="323"/>
  <c r="BP3" i="315"/>
  <c r="BP3" i="327"/>
  <c r="BP3" i="282"/>
  <c r="BP3" i="275"/>
  <c r="BP3" i="288"/>
  <c r="BP3" i="320"/>
  <c r="BP3" i="286"/>
  <c r="BP3" i="285"/>
  <c r="BP3" i="278"/>
  <c r="BP3" i="324"/>
  <c r="BP3" i="265"/>
  <c r="BP3" i="273"/>
  <c r="BP3" i="289"/>
  <c r="BU67" i="273"/>
  <c r="BU71" i="273"/>
  <c r="BV72" i="273" s="1"/>
  <c r="BV104" i="273" s="1"/>
  <c r="BU15" i="275"/>
  <c r="BU42" i="324"/>
  <c r="BU43" i="324" s="1"/>
  <c r="BS50" i="324"/>
  <c r="BS21" i="327"/>
  <c r="BS22" i="327"/>
  <c r="BS51" i="324"/>
  <c r="BU122" i="273"/>
  <c r="BU86" i="273"/>
  <c r="BU155" i="273"/>
  <c r="BQ164" i="273"/>
  <c r="BQ165" i="273" s="1"/>
  <c r="BR157" i="273"/>
  <c r="BS21" i="285"/>
  <c r="BU50" i="273"/>
  <c r="BU100" i="325" s="1"/>
  <c r="BU101" i="325" s="1"/>
  <c r="BU128" i="325" s="1"/>
  <c r="BT86" i="273"/>
  <c r="BT88" i="273" s="1"/>
  <c r="BT155" i="273"/>
  <c r="BT122" i="273"/>
  <c r="BT124" i="273" s="1"/>
  <c r="BT21" i="285" s="1"/>
  <c r="BT24" i="327"/>
  <c r="BT53" i="324"/>
  <c r="BT21" i="327"/>
  <c r="BT50" i="324"/>
  <c r="BU91" i="273"/>
  <c r="BV92" i="273" s="1"/>
  <c r="BV156" i="273" s="1"/>
  <c r="BU11" i="286"/>
  <c r="BU87" i="273"/>
  <c r="BU182" i="273"/>
  <c r="BU144" i="273"/>
  <c r="BT66" i="273"/>
  <c r="BT68" i="273" s="1"/>
  <c r="BT154" i="273"/>
  <c r="BS24" i="327"/>
  <c r="BS53" i="324"/>
  <c r="BX38" i="273"/>
  <c r="BW194" i="273"/>
  <c r="BW41" i="273"/>
  <c r="BW43" i="273" s="1"/>
  <c r="BW79" i="288" s="1"/>
  <c r="BU154" i="273"/>
  <c r="BU66" i="273"/>
  <c r="BR11" i="325"/>
  <c r="BR55" i="324"/>
  <c r="BR34" i="265" s="1"/>
  <c r="BR28" i="285"/>
  <c r="BR57" i="324"/>
  <c r="BS52" i="324"/>
  <c r="BS23" i="327"/>
  <c r="BV2" i="288"/>
  <c r="BV2" i="265"/>
  <c r="BV129" i="273"/>
  <c r="BV130" i="273" s="1"/>
  <c r="BV82" i="273"/>
  <c r="BV83" i="273" s="1"/>
  <c r="BV2" i="320"/>
  <c r="BV119" i="273"/>
  <c r="BV120" i="273" s="1"/>
  <c r="BV123" i="273" s="1"/>
  <c r="BV2" i="273"/>
  <c r="BV62" i="273"/>
  <c r="BV2" i="325"/>
  <c r="BV195" i="273"/>
  <c r="BV196" i="273" s="1"/>
  <c r="BV2" i="323"/>
  <c r="BV2" i="285"/>
  <c r="BV2" i="275"/>
  <c r="BV2" i="282"/>
  <c r="BV2" i="278"/>
  <c r="BV2" i="289"/>
  <c r="BV2" i="315"/>
  <c r="BV2" i="327"/>
  <c r="BV2" i="286"/>
  <c r="BV49" i="273"/>
  <c r="BV50" i="273" s="1"/>
  <c r="BV100" i="325" s="1"/>
  <c r="BV101" i="325" s="1"/>
  <c r="BV128" i="325" s="1"/>
  <c r="BV138" i="273"/>
  <c r="BV139" i="273" s="1"/>
  <c r="BV2" i="324"/>
  <c r="BT20" i="275"/>
  <c r="BU17" i="275" s="1"/>
  <c r="BT52" i="324"/>
  <c r="BT23" i="327"/>
  <c r="BT51" i="324"/>
  <c r="BT22" i="327"/>
  <c r="CJ5" i="325"/>
  <c r="CJ5" i="327"/>
  <c r="CH32" i="273"/>
  <c r="CJ5" i="324"/>
  <c r="CJ5" i="323"/>
  <c r="CG37" i="273"/>
  <c r="CG42" i="273"/>
  <c r="CI26" i="273"/>
  <c r="CI27" i="273" s="1"/>
  <c r="CI31" i="273" s="1"/>
  <c r="CI30" i="273"/>
  <c r="CJ5" i="320"/>
  <c r="CJ23" i="273"/>
  <c r="CJ24" i="273" s="1"/>
  <c r="CJ5" i="315"/>
  <c r="CJ5" i="288"/>
  <c r="CJ5" i="282"/>
  <c r="CJ5" i="275"/>
  <c r="CJ5" i="286"/>
  <c r="CJ5" i="265"/>
  <c r="CJ5" i="285"/>
  <c r="CJ5" i="289"/>
  <c r="CJ5" i="278"/>
  <c r="CJ13" i="273"/>
  <c r="CJ14" i="273" s="1"/>
  <c r="CK10" i="273"/>
  <c r="CJ5" i="273"/>
  <c r="CI152" i="273"/>
  <c r="CI143" i="273"/>
  <c r="BT4" i="289" l="1"/>
  <c r="BT4" i="323"/>
  <c r="BT4" i="278"/>
  <c r="BT4" i="286"/>
  <c r="BU145" i="273"/>
  <c r="BU147" i="273" s="1"/>
  <c r="BU148" i="273" s="1"/>
  <c r="BU4" i="275" s="1"/>
  <c r="BT4" i="265"/>
  <c r="BT4" i="273"/>
  <c r="BT4" i="320"/>
  <c r="BT4" i="275"/>
  <c r="BT4" i="315"/>
  <c r="BT4" i="288"/>
  <c r="BT4" i="324"/>
  <c r="BT4" i="325"/>
  <c r="BT4" i="327"/>
  <c r="BT4" i="282"/>
  <c r="BU46" i="325"/>
  <c r="BU55" i="288"/>
  <c r="BT109" i="273"/>
  <c r="BS110" i="273" s="1"/>
  <c r="BS61" i="288" s="1"/>
  <c r="BT51" i="288"/>
  <c r="BT52" i="288" s="1"/>
  <c r="BT56" i="288" s="1"/>
  <c r="BT84" i="325"/>
  <c r="BT42" i="288"/>
  <c r="BT35" i="288"/>
  <c r="CJ36" i="273"/>
  <c r="CJ138" i="325"/>
  <c r="CJ13" i="288"/>
  <c r="BW101" i="273"/>
  <c r="BW102" i="273" s="1"/>
  <c r="BW105" i="273" s="1"/>
  <c r="BW26" i="288"/>
  <c r="BU47" i="325"/>
  <c r="BU54" i="325" s="1"/>
  <c r="BU4" i="289"/>
  <c r="BU4" i="327"/>
  <c r="BV145" i="273"/>
  <c r="BV147" i="273" s="1"/>
  <c r="BV148" i="273" s="1"/>
  <c r="BV4" i="273" s="1"/>
  <c r="BV42" i="325"/>
  <c r="BV43" i="325" s="1"/>
  <c r="BV85" i="325"/>
  <c r="BV49" i="278"/>
  <c r="BT51" i="325"/>
  <c r="BU106" i="273"/>
  <c r="BV184" i="278"/>
  <c r="BV114" i="278"/>
  <c r="BV224" i="278"/>
  <c r="BV248" i="278"/>
  <c r="BV132" i="278"/>
  <c r="BV79" i="278"/>
  <c r="BV168" i="278"/>
  <c r="BV256" i="278"/>
  <c r="BV71" i="278"/>
  <c r="BV152" i="278"/>
  <c r="BV160" i="278"/>
  <c r="BV208" i="278"/>
  <c r="BV240" i="278"/>
  <c r="BW13" i="289"/>
  <c r="BW14" i="289" s="1"/>
  <c r="BW256" i="278" s="1"/>
  <c r="BV97" i="278"/>
  <c r="BV176" i="278"/>
  <c r="BV216" i="278"/>
  <c r="BV56" i="278"/>
  <c r="BV123" i="278"/>
  <c r="BV105" i="278"/>
  <c r="BV192" i="278"/>
  <c r="BV200" i="278"/>
  <c r="BS274" i="278"/>
  <c r="BS280" i="278" s="1"/>
  <c r="BS20" i="327"/>
  <c r="BU40" i="278"/>
  <c r="BV25" i="327"/>
  <c r="BT122" i="325"/>
  <c r="BT110" i="325"/>
  <c r="BS22" i="278"/>
  <c r="BS39" i="278" s="1"/>
  <c r="BS41" i="278" s="1"/>
  <c r="BS106" i="278" s="1"/>
  <c r="BS107" i="278" s="1"/>
  <c r="BS137" i="278" s="1"/>
  <c r="BV28" i="278"/>
  <c r="BV29" i="278" s="1"/>
  <c r="BV34" i="278" s="1"/>
  <c r="BV123" i="325"/>
  <c r="BV111" i="325"/>
  <c r="BU25" i="327"/>
  <c r="BP141" i="278"/>
  <c r="BP279" i="278" s="1"/>
  <c r="BP281" i="278" s="1"/>
  <c r="BQ57" i="278"/>
  <c r="BQ58" i="278" s="1"/>
  <c r="BQ64" i="278" s="1"/>
  <c r="BR80" i="278"/>
  <c r="BR81" i="278" s="1"/>
  <c r="BR87" i="278" s="1"/>
  <c r="BR50" i="278"/>
  <c r="BR51" i="278" s="1"/>
  <c r="BR84" i="278" s="1"/>
  <c r="BR98" i="278"/>
  <c r="BR99" i="278" s="1"/>
  <c r="BR136" i="278" s="1"/>
  <c r="BR141" i="278" s="1"/>
  <c r="BR33" i="278"/>
  <c r="BR35" i="278" s="1"/>
  <c r="BR57" i="278" s="1"/>
  <c r="BR58" i="278" s="1"/>
  <c r="BR61" i="278" s="1"/>
  <c r="BR62" i="278" s="1"/>
  <c r="BR65" i="278" s="1"/>
  <c r="BN302" i="278"/>
  <c r="BN73" i="265"/>
  <c r="BM302" i="278"/>
  <c r="BM303" i="278" s="1"/>
  <c r="BM307" i="278" s="1"/>
  <c r="BM73" i="265"/>
  <c r="BM293" i="278"/>
  <c r="BM294" i="278" s="1"/>
  <c r="BM306" i="278" s="1"/>
  <c r="BM67" i="265"/>
  <c r="BN293" i="278"/>
  <c r="BN67" i="265"/>
  <c r="BO302" i="278"/>
  <c r="BO73" i="265"/>
  <c r="BO290" i="278"/>
  <c r="BO291" i="278" s="1"/>
  <c r="CH298" i="278"/>
  <c r="CH289" i="278"/>
  <c r="BN11" i="265"/>
  <c r="BN29" i="265" s="1"/>
  <c r="BQ141" i="278"/>
  <c r="BQ279" i="278" s="1"/>
  <c r="BQ281" i="278" s="1"/>
  <c r="BM11" i="265"/>
  <c r="BM29" i="265" s="1"/>
  <c r="BO9" i="265"/>
  <c r="BO11" i="265" s="1"/>
  <c r="BO29" i="265" s="1"/>
  <c r="BT19" i="278"/>
  <c r="BT314" i="278"/>
  <c r="CH42" i="273"/>
  <c r="CH254" i="278"/>
  <c r="CH230" i="278"/>
  <c r="CH238" i="278"/>
  <c r="CH246" i="278"/>
  <c r="CH214" i="278"/>
  <c r="CH222" i="278"/>
  <c r="CH198" i="278"/>
  <c r="CH206" i="278"/>
  <c r="CH182" i="278"/>
  <c r="CH190" i="278"/>
  <c r="CH174" i="278"/>
  <c r="CH158" i="278"/>
  <c r="CH166" i="278"/>
  <c r="CH150" i="278"/>
  <c r="CH130" i="278"/>
  <c r="CH112" i="278"/>
  <c r="CH121" i="278"/>
  <c r="BT255" i="278"/>
  <c r="BT257" i="278" s="1"/>
  <c r="BT273" i="278" s="1"/>
  <c r="BT231" i="278"/>
  <c r="BT233" i="278" s="1"/>
  <c r="BT270" i="278" s="1"/>
  <c r="BT239" i="278"/>
  <c r="BT241" i="278" s="1"/>
  <c r="BT271" i="278" s="1"/>
  <c r="BT247" i="278"/>
  <c r="BT249" i="278" s="1"/>
  <c r="BT272" i="278" s="1"/>
  <c r="BT215" i="278"/>
  <c r="BT217" i="278" s="1"/>
  <c r="BT268" i="278" s="1"/>
  <c r="BT223" i="278"/>
  <c r="BT225" i="278" s="1"/>
  <c r="BT269" i="278" s="1"/>
  <c r="BT199" i="278"/>
  <c r="BT201" i="278" s="1"/>
  <c r="BT266" i="278" s="1"/>
  <c r="BT207" i="278"/>
  <c r="BT209" i="278" s="1"/>
  <c r="BT267" i="278" s="1"/>
  <c r="BT183" i="278"/>
  <c r="BT185" i="278" s="1"/>
  <c r="BT264" i="278" s="1"/>
  <c r="BT191" i="278"/>
  <c r="BT193" i="278" s="1"/>
  <c r="BT265" i="278" s="1"/>
  <c r="BT175" i="278"/>
  <c r="BT177" i="278" s="1"/>
  <c r="BT263" i="278" s="1"/>
  <c r="BT159" i="278"/>
  <c r="BT161" i="278" s="1"/>
  <c r="BT261" i="278" s="1"/>
  <c r="BT167" i="278"/>
  <c r="BT169" i="278" s="1"/>
  <c r="BT262" i="278" s="1"/>
  <c r="BT151" i="278"/>
  <c r="BT153" i="278" s="1"/>
  <c r="BT260" i="278" s="1"/>
  <c r="BT131" i="278"/>
  <c r="BT133" i="278" s="1"/>
  <c r="BT140" i="278" s="1"/>
  <c r="BT113" i="278"/>
  <c r="BT115" i="278" s="1"/>
  <c r="BT138" i="278" s="1"/>
  <c r="BT122" i="278"/>
  <c r="BT124" i="278" s="1"/>
  <c r="BT139" i="278" s="1"/>
  <c r="BT20" i="278"/>
  <c r="BP66" i="278"/>
  <c r="BP85" i="278" s="1"/>
  <c r="BP88" i="278" s="1"/>
  <c r="BU68" i="273"/>
  <c r="BU88" i="273"/>
  <c r="BV63" i="273"/>
  <c r="BV45" i="325" s="1"/>
  <c r="BV11" i="286"/>
  <c r="BV91" i="273"/>
  <c r="BW92" i="273" s="1"/>
  <c r="BW156" i="273" s="1"/>
  <c r="BV87" i="273"/>
  <c r="BW195" i="273"/>
  <c r="BW196" i="273" s="1"/>
  <c r="BW2" i="315"/>
  <c r="BW82" i="273"/>
  <c r="BW83" i="273" s="1"/>
  <c r="BW2" i="289"/>
  <c r="BW2" i="324"/>
  <c r="BW2" i="320"/>
  <c r="BW2" i="275"/>
  <c r="BW138" i="273"/>
  <c r="BW139" i="273" s="1"/>
  <c r="BW2" i="273"/>
  <c r="BW2" i="323"/>
  <c r="BW2" i="278"/>
  <c r="BW49" i="273"/>
  <c r="BW50" i="273" s="1"/>
  <c r="BW100" i="325" s="1"/>
  <c r="BW101" i="325" s="1"/>
  <c r="BW128" i="325" s="1"/>
  <c r="BW2" i="282"/>
  <c r="BW2" i="265"/>
  <c r="BW2" i="288"/>
  <c r="BW2" i="327"/>
  <c r="BW119" i="273"/>
  <c r="BW120" i="273" s="1"/>
  <c r="BW123" i="273" s="1"/>
  <c r="BW2" i="286"/>
  <c r="BW129" i="273"/>
  <c r="BW130" i="273" s="1"/>
  <c r="BW62" i="273"/>
  <c r="BW63" i="273" s="1"/>
  <c r="BW45" i="325" s="1"/>
  <c r="BW2" i="285"/>
  <c r="BW2" i="325"/>
  <c r="BU153" i="273"/>
  <c r="BU27" i="324"/>
  <c r="BU28" i="324" s="1"/>
  <c r="BU37" i="324"/>
  <c r="BU38" i="324" s="1"/>
  <c r="BU32" i="324"/>
  <c r="BU33" i="324" s="1"/>
  <c r="BU53" i="273"/>
  <c r="BV54" i="273" s="1"/>
  <c r="BV86" i="273"/>
  <c r="BV122" i="273"/>
  <c r="BV155" i="273"/>
  <c r="BS157" i="273"/>
  <c r="BR164" i="273"/>
  <c r="BR165" i="273" s="1"/>
  <c r="BU124" i="273"/>
  <c r="BU21" i="285" s="1"/>
  <c r="BS54" i="324"/>
  <c r="BY38" i="273"/>
  <c r="BX194" i="273"/>
  <c r="BX41" i="273"/>
  <c r="BX43" i="273" s="1"/>
  <c r="BX79" i="288" s="1"/>
  <c r="BT22" i="324"/>
  <c r="BT23" i="324" s="1"/>
  <c r="BT189" i="273"/>
  <c r="BT190" i="273" s="1"/>
  <c r="BT21" i="278" s="1"/>
  <c r="BT177" i="273"/>
  <c r="BT178" i="273" s="1"/>
  <c r="BT183" i="273"/>
  <c r="BT184" i="273" s="1"/>
  <c r="BT172" i="273"/>
  <c r="BT173" i="273" s="1"/>
  <c r="BT176" i="273" s="1"/>
  <c r="BQ3" i="324"/>
  <c r="BQ3" i="289"/>
  <c r="BQ3" i="327"/>
  <c r="BQ3" i="325"/>
  <c r="BQ3" i="273"/>
  <c r="BQ3" i="278"/>
  <c r="BQ3" i="323"/>
  <c r="BQ3" i="315"/>
  <c r="BQ3" i="275"/>
  <c r="BQ3" i="282"/>
  <c r="BQ3" i="265"/>
  <c r="BQ3" i="288"/>
  <c r="BQ3" i="286"/>
  <c r="BQ3" i="320"/>
  <c r="BQ3" i="285"/>
  <c r="BU24" i="327"/>
  <c r="BU53" i="324"/>
  <c r="BV182" i="273"/>
  <c r="BV144" i="273"/>
  <c r="BV4" i="286"/>
  <c r="BV32" i="324"/>
  <c r="BV33" i="324" s="1"/>
  <c r="BV53" i="273"/>
  <c r="BW54" i="273" s="1"/>
  <c r="BV27" i="324"/>
  <c r="BV28" i="324" s="1"/>
  <c r="BV37" i="324"/>
  <c r="BV38" i="324" s="1"/>
  <c r="BV153" i="273"/>
  <c r="BU20" i="275"/>
  <c r="BV17" i="275" s="1"/>
  <c r="CH37" i="273"/>
  <c r="CK5" i="325"/>
  <c r="CK5" i="327"/>
  <c r="CK5" i="324"/>
  <c r="CK5" i="323"/>
  <c r="CJ26" i="273"/>
  <c r="CJ27" i="273" s="1"/>
  <c r="CJ31" i="273" s="1"/>
  <c r="CJ30" i="273"/>
  <c r="CI32" i="273"/>
  <c r="CK5" i="320"/>
  <c r="CK23" i="273"/>
  <c r="CK24" i="273" s="1"/>
  <c r="CK5" i="315"/>
  <c r="CK5" i="275"/>
  <c r="CK5" i="286"/>
  <c r="CK5" i="265"/>
  <c r="CK5" i="288"/>
  <c r="CK5" i="282"/>
  <c r="CK5" i="278"/>
  <c r="CK5" i="285"/>
  <c r="CK5" i="289"/>
  <c r="CK13" i="273"/>
  <c r="CK14" i="273" s="1"/>
  <c r="CL10" i="273"/>
  <c r="CK5" i="273"/>
  <c r="CJ152" i="273"/>
  <c r="CJ143" i="273"/>
  <c r="AI32" i="265"/>
  <c r="BU4" i="273" l="1"/>
  <c r="BU4" i="265"/>
  <c r="BU4" i="282"/>
  <c r="BU4" i="325"/>
  <c r="BU4" i="320"/>
  <c r="BU4" i="285"/>
  <c r="BU4" i="323"/>
  <c r="BU4" i="278"/>
  <c r="BU4" i="324"/>
  <c r="BU4" i="288"/>
  <c r="BU4" i="286"/>
  <c r="BU4" i="315"/>
  <c r="BV4" i="265"/>
  <c r="BU109" i="273"/>
  <c r="BT110" i="273" s="1"/>
  <c r="BT61" i="288" s="1"/>
  <c r="BU51" i="288"/>
  <c r="BU52" i="288" s="1"/>
  <c r="BU56" i="288" s="1"/>
  <c r="BV46" i="325"/>
  <c r="BV47" i="325" s="1"/>
  <c r="BV54" i="325" s="1"/>
  <c r="BV55" i="288"/>
  <c r="BU84" i="325"/>
  <c r="BU42" i="288"/>
  <c r="BU35" i="288"/>
  <c r="CK36" i="273"/>
  <c r="CK13" i="288"/>
  <c r="CK138" i="325"/>
  <c r="BX101" i="273"/>
  <c r="BX102" i="273" s="1"/>
  <c r="BX105" i="273" s="1"/>
  <c r="BX26" i="288"/>
  <c r="BV4" i="323"/>
  <c r="BV4" i="278"/>
  <c r="BV4" i="325"/>
  <c r="BV4" i="282"/>
  <c r="BV4" i="275"/>
  <c r="BV4" i="289"/>
  <c r="BV4" i="288"/>
  <c r="BV4" i="285"/>
  <c r="BW145" i="273"/>
  <c r="BW147" i="273" s="1"/>
  <c r="BW148" i="273" s="1"/>
  <c r="BW4" i="273" s="1"/>
  <c r="BV4" i="327"/>
  <c r="BV4" i="320"/>
  <c r="BV4" i="324"/>
  <c r="BV4" i="315"/>
  <c r="BW42" i="325"/>
  <c r="BW43" i="325" s="1"/>
  <c r="BW85" i="325"/>
  <c r="BW56" i="278"/>
  <c r="BV106" i="273"/>
  <c r="BU51" i="325"/>
  <c r="BW152" i="278"/>
  <c r="BW232" i="278"/>
  <c r="BW114" i="278"/>
  <c r="BW49" i="278"/>
  <c r="BW132" i="278"/>
  <c r="BW168" i="278"/>
  <c r="BW97" i="278"/>
  <c r="BW71" i="278"/>
  <c r="BW184" i="278"/>
  <c r="BW79" i="278"/>
  <c r="BW123" i="278"/>
  <c r="BW200" i="278"/>
  <c r="BW208" i="278"/>
  <c r="BW240" i="278"/>
  <c r="BW248" i="278"/>
  <c r="BW192" i="278"/>
  <c r="BW224" i="278"/>
  <c r="BW105" i="278"/>
  <c r="BW160" i="278"/>
  <c r="BW176" i="278"/>
  <c r="BW216" i="278"/>
  <c r="BX13" i="289"/>
  <c r="BX14" i="289" s="1"/>
  <c r="BX216" i="278" s="1"/>
  <c r="BV40" i="278"/>
  <c r="BS80" i="278"/>
  <c r="BS81" i="278" s="1"/>
  <c r="BS87" i="278" s="1"/>
  <c r="AI313" i="278"/>
  <c r="AI315" i="278" s="1"/>
  <c r="AI12" i="325" s="1"/>
  <c r="BS98" i="278"/>
  <c r="BS99" i="278" s="1"/>
  <c r="BS136" i="278" s="1"/>
  <c r="BS141" i="278" s="1"/>
  <c r="BS50" i="278"/>
  <c r="BS51" i="278" s="1"/>
  <c r="BS84" i="278" s="1"/>
  <c r="BS33" i="278"/>
  <c r="BS35" i="278" s="1"/>
  <c r="BS57" i="278" s="1"/>
  <c r="BS58" i="278" s="1"/>
  <c r="BS64" i="278" s="1"/>
  <c r="BU189" i="273"/>
  <c r="BU190" i="273" s="1"/>
  <c r="BU21" i="278" s="1"/>
  <c r="BU122" i="325"/>
  <c r="BU110" i="325"/>
  <c r="BW25" i="327"/>
  <c r="BW28" i="278"/>
  <c r="BW29" i="278" s="1"/>
  <c r="BW34" i="278" s="1"/>
  <c r="BW123" i="325"/>
  <c r="BW111" i="325"/>
  <c r="BQ61" i="278"/>
  <c r="BQ62" i="278" s="1"/>
  <c r="BQ65" i="278" s="1"/>
  <c r="BQ66" i="278" s="1"/>
  <c r="BQ85" i="278" s="1"/>
  <c r="BQ88" i="278" s="1"/>
  <c r="BR64" i="278"/>
  <c r="BR66" i="278" s="1"/>
  <c r="BR85" i="278" s="1"/>
  <c r="BO303" i="278"/>
  <c r="BO307" i="278" s="1"/>
  <c r="BR72" i="278"/>
  <c r="BR73" i="278" s="1"/>
  <c r="BR86" i="278" s="1"/>
  <c r="BN303" i="278"/>
  <c r="BN307" i="278" s="1"/>
  <c r="BM308" i="278"/>
  <c r="BM30" i="265" s="1"/>
  <c r="BN294" i="278"/>
  <c r="BN306" i="278" s="1"/>
  <c r="BO293" i="278"/>
  <c r="BO294" i="278" s="1"/>
  <c r="BO306" i="278" s="1"/>
  <c r="BO67" i="265"/>
  <c r="BQ282" i="278"/>
  <c r="BQ10" i="265" s="1"/>
  <c r="BQ299" i="278"/>
  <c r="BQ300" i="278" s="1"/>
  <c r="BT22" i="278"/>
  <c r="BT39" i="278" s="1"/>
  <c r="BT41" i="278" s="1"/>
  <c r="BU22" i="324"/>
  <c r="BU23" i="324" s="1"/>
  <c r="BU20" i="327" s="1"/>
  <c r="CI289" i="278"/>
  <c r="CI298" i="278"/>
  <c r="BP290" i="278"/>
  <c r="BP291" i="278" s="1"/>
  <c r="BP282" i="278"/>
  <c r="BP299" i="278"/>
  <c r="BP300" i="278" s="1"/>
  <c r="BP9" i="265"/>
  <c r="BU19" i="278"/>
  <c r="BU314" i="278"/>
  <c r="BR279" i="278"/>
  <c r="BR281" i="278" s="1"/>
  <c r="BU177" i="273"/>
  <c r="BU178" i="273" s="1"/>
  <c r="BU247" i="278"/>
  <c r="BU249" i="278" s="1"/>
  <c r="BU272" i="278" s="1"/>
  <c r="BU255" i="278"/>
  <c r="BU257" i="278" s="1"/>
  <c r="BU273" i="278" s="1"/>
  <c r="BU223" i="278"/>
  <c r="BU225" i="278" s="1"/>
  <c r="BU269" i="278" s="1"/>
  <c r="BU231" i="278"/>
  <c r="BU233" i="278" s="1"/>
  <c r="BU270" i="278" s="1"/>
  <c r="BU239" i="278"/>
  <c r="BU241" i="278" s="1"/>
  <c r="BU271" i="278" s="1"/>
  <c r="BU215" i="278"/>
  <c r="BU217" i="278" s="1"/>
  <c r="BU268" i="278" s="1"/>
  <c r="BU191" i="278"/>
  <c r="BU193" i="278" s="1"/>
  <c r="BU265" i="278" s="1"/>
  <c r="BU199" i="278"/>
  <c r="BU201" i="278" s="1"/>
  <c r="BU266" i="278" s="1"/>
  <c r="BU207" i="278"/>
  <c r="BU209" i="278" s="1"/>
  <c r="BU267" i="278" s="1"/>
  <c r="BU183" i="278"/>
  <c r="BU185" i="278" s="1"/>
  <c r="BU264" i="278" s="1"/>
  <c r="BU167" i="278"/>
  <c r="BU169" i="278" s="1"/>
  <c r="BU262" i="278" s="1"/>
  <c r="BU151" i="278"/>
  <c r="BU153" i="278" s="1"/>
  <c r="BU260" i="278" s="1"/>
  <c r="BU175" i="278"/>
  <c r="BU177" i="278" s="1"/>
  <c r="BU263" i="278" s="1"/>
  <c r="BU159" i="278"/>
  <c r="BU161" i="278" s="1"/>
  <c r="BU261" i="278" s="1"/>
  <c r="BU122" i="278"/>
  <c r="BU124" i="278" s="1"/>
  <c r="BU139" i="278" s="1"/>
  <c r="BU131" i="278"/>
  <c r="BU133" i="278" s="1"/>
  <c r="BU140" i="278" s="1"/>
  <c r="BU113" i="278"/>
  <c r="BU115" i="278" s="1"/>
  <c r="BU138" i="278" s="1"/>
  <c r="BU20" i="278"/>
  <c r="BT274" i="278"/>
  <c r="BT280" i="278" s="1"/>
  <c r="CI254" i="278"/>
  <c r="CI222" i="278"/>
  <c r="CI238" i="278"/>
  <c r="CI246" i="278"/>
  <c r="CI214" i="278"/>
  <c r="CI190" i="278"/>
  <c r="CI198" i="278"/>
  <c r="CI206" i="278"/>
  <c r="CI230" i="278"/>
  <c r="CI166" i="278"/>
  <c r="CI174" i="278"/>
  <c r="CI150" i="278"/>
  <c r="CI182" i="278"/>
  <c r="CI158" i="278"/>
  <c r="CI121" i="278"/>
  <c r="CI130" i="278"/>
  <c r="CI112" i="278"/>
  <c r="BU172" i="273"/>
  <c r="BU173" i="273" s="1"/>
  <c r="BU176" i="273" s="1"/>
  <c r="BU183" i="273"/>
  <c r="BU184" i="273" s="1"/>
  <c r="BV88" i="273"/>
  <c r="BV172" i="273" s="1"/>
  <c r="BV124" i="273"/>
  <c r="BV21" i="285" s="1"/>
  <c r="BW42" i="324"/>
  <c r="BW43" i="324" s="1"/>
  <c r="BW15" i="275"/>
  <c r="BW71" i="273"/>
  <c r="BX72" i="273" s="1"/>
  <c r="BX104" i="273" s="1"/>
  <c r="BW67" i="273"/>
  <c r="BW66" i="273"/>
  <c r="BW154" i="273"/>
  <c r="BS164" i="273"/>
  <c r="BS165" i="273" s="1"/>
  <c r="BT157" i="273"/>
  <c r="BU50" i="324"/>
  <c r="BU21" i="327"/>
  <c r="BW37" i="324"/>
  <c r="BW38" i="324" s="1"/>
  <c r="BW53" i="273"/>
  <c r="BX54" i="273" s="1"/>
  <c r="BW27" i="324"/>
  <c r="BW28" i="324" s="1"/>
  <c r="BW32" i="324"/>
  <c r="BW33" i="324" s="1"/>
  <c r="BW153" i="273"/>
  <c r="BW144" i="273"/>
  <c r="BW182" i="273"/>
  <c r="BV22" i="327"/>
  <c r="BV51" i="324"/>
  <c r="BY41" i="273"/>
  <c r="BY43" i="273" s="1"/>
  <c r="BY79" i="288" s="1"/>
  <c r="BY194" i="273"/>
  <c r="BZ38" i="273"/>
  <c r="BS55" i="324"/>
  <c r="BS34" i="265" s="1"/>
  <c r="BS57" i="324"/>
  <c r="BS28" i="285"/>
  <c r="BS11" i="325"/>
  <c r="BV66" i="273"/>
  <c r="BV68" i="273" s="1"/>
  <c r="BV154" i="273"/>
  <c r="BW87" i="273"/>
  <c r="BW91" i="273"/>
  <c r="BX92" i="273" s="1"/>
  <c r="BX156" i="273" s="1"/>
  <c r="BW11" i="286"/>
  <c r="BV23" i="327"/>
  <c r="BV52" i="324"/>
  <c r="BT20" i="327"/>
  <c r="BT49" i="324"/>
  <c r="BT54" i="324" s="1"/>
  <c r="BU51" i="324"/>
  <c r="BU22" i="327"/>
  <c r="BV21" i="327"/>
  <c r="BV50" i="324"/>
  <c r="BX2" i="275"/>
  <c r="BX2" i="325"/>
  <c r="BX2" i="289"/>
  <c r="BX2" i="315"/>
  <c r="BX2" i="285"/>
  <c r="BX138" i="273"/>
  <c r="BX139" i="273" s="1"/>
  <c r="BX2" i="273"/>
  <c r="BX82" i="273"/>
  <c r="BX83" i="273" s="1"/>
  <c r="BX2" i="282"/>
  <c r="BX2" i="324"/>
  <c r="BX2" i="327"/>
  <c r="BX195" i="273"/>
  <c r="BX196" i="273" s="1"/>
  <c r="BX2" i="286"/>
  <c r="BX49" i="273"/>
  <c r="BX2" i="265"/>
  <c r="BX119" i="273"/>
  <c r="BX120" i="273" s="1"/>
  <c r="BX123" i="273" s="1"/>
  <c r="BX2" i="323"/>
  <c r="BX2" i="288"/>
  <c r="BX2" i="278"/>
  <c r="BX129" i="273"/>
  <c r="BX130" i="273" s="1"/>
  <c r="BX62" i="273"/>
  <c r="BX63" i="273" s="1"/>
  <c r="BX45" i="325" s="1"/>
  <c r="BX2" i="320"/>
  <c r="BR3" i="275"/>
  <c r="BR3" i="285"/>
  <c r="BR3" i="320"/>
  <c r="BR3" i="325"/>
  <c r="BR3" i="282"/>
  <c r="BR3" i="286"/>
  <c r="BR3" i="288"/>
  <c r="BR3" i="324"/>
  <c r="BR3" i="289"/>
  <c r="BR3" i="327"/>
  <c r="BR3" i="323"/>
  <c r="BR3" i="315"/>
  <c r="BR3" i="273"/>
  <c r="BR3" i="278"/>
  <c r="BR3" i="265"/>
  <c r="BU23" i="327"/>
  <c r="BU52" i="324"/>
  <c r="BV67" i="273"/>
  <c r="BV42" i="324"/>
  <c r="BV43" i="324" s="1"/>
  <c r="BV15" i="275"/>
  <c r="BV20" i="275" s="1"/>
  <c r="BW17" i="275" s="1"/>
  <c r="BV71" i="273"/>
  <c r="BW72" i="273" s="1"/>
  <c r="BW104" i="273" s="1"/>
  <c r="CL5" i="327"/>
  <c r="CL5" i="325"/>
  <c r="CJ32" i="273"/>
  <c r="CL5" i="324"/>
  <c r="CL5" i="323"/>
  <c r="CI42" i="273"/>
  <c r="CI37" i="273"/>
  <c r="CK26" i="273"/>
  <c r="CK27" i="273" s="1"/>
  <c r="CK31" i="273" s="1"/>
  <c r="CK30" i="273"/>
  <c r="CL5" i="320"/>
  <c r="CL23" i="273"/>
  <c r="CL24" i="273" s="1"/>
  <c r="CL5" i="315"/>
  <c r="CK152" i="273"/>
  <c r="CK143" i="273"/>
  <c r="CL5" i="275"/>
  <c r="CL5" i="286"/>
  <c r="CL5" i="265"/>
  <c r="CL5" i="288"/>
  <c r="CL5" i="282"/>
  <c r="CL5" i="285"/>
  <c r="CL5" i="289"/>
  <c r="CL5" i="278"/>
  <c r="CL13" i="273"/>
  <c r="CL14" i="273" s="1"/>
  <c r="CM10" i="273"/>
  <c r="CL5" i="273"/>
  <c r="BX145" i="273" l="1"/>
  <c r="BX147" i="273" s="1"/>
  <c r="BX148" i="273" s="1"/>
  <c r="BX4" i="325" s="1"/>
  <c r="BV109" i="273"/>
  <c r="BU110" i="273" s="1"/>
  <c r="BU61" i="288" s="1"/>
  <c r="BV51" i="288"/>
  <c r="BV52" i="288" s="1"/>
  <c r="BV56" i="288" s="1"/>
  <c r="BW46" i="325"/>
  <c r="BW47" i="325" s="1"/>
  <c r="BW54" i="325" s="1"/>
  <c r="BW55" i="288"/>
  <c r="BW4" i="320"/>
  <c r="BV84" i="325"/>
  <c r="BV35" i="288"/>
  <c r="BV42" i="288"/>
  <c r="BW4" i="275"/>
  <c r="BW4" i="288"/>
  <c r="BY101" i="273"/>
  <c r="BY102" i="273" s="1"/>
  <c r="BY105" i="273" s="1"/>
  <c r="BY26" i="288"/>
  <c r="CL36" i="273"/>
  <c r="CL13" i="288"/>
  <c r="CL138" i="325"/>
  <c r="BW4" i="285"/>
  <c r="BW4" i="325"/>
  <c r="BW4" i="324"/>
  <c r="BW4" i="289"/>
  <c r="BW4" i="265"/>
  <c r="BW4" i="327"/>
  <c r="BW4" i="278"/>
  <c r="BW4" i="282"/>
  <c r="BW4" i="286"/>
  <c r="BW4" i="315"/>
  <c r="BW4" i="323"/>
  <c r="BX42" i="325"/>
  <c r="BX43" i="325" s="1"/>
  <c r="BX85" i="325"/>
  <c r="BX56" i="278"/>
  <c r="BX79" i="278"/>
  <c r="BX168" i="278"/>
  <c r="BX49" i="278"/>
  <c r="BX97" i="278"/>
  <c r="BX200" i="278"/>
  <c r="BX132" i="278"/>
  <c r="BX256" i="278"/>
  <c r="BX114" i="278"/>
  <c r="BX192" i="278"/>
  <c r="BX105" i="278"/>
  <c r="BX123" i="278"/>
  <c r="BX160" i="278"/>
  <c r="BW106" i="273"/>
  <c r="BV51" i="325"/>
  <c r="BX176" i="278"/>
  <c r="BX224" i="278"/>
  <c r="BX240" i="278"/>
  <c r="BX248" i="278"/>
  <c r="BX232" i="278"/>
  <c r="BX71" i="278"/>
  <c r="BX152" i="278"/>
  <c r="BX208" i="278"/>
  <c r="BX184" i="278"/>
  <c r="BY13" i="289"/>
  <c r="BY14" i="289" s="1"/>
  <c r="BY248" i="278" s="1"/>
  <c r="AI11" i="327"/>
  <c r="BS61" i="278"/>
  <c r="BS62" i="278" s="1"/>
  <c r="BS65" i="278" s="1"/>
  <c r="BS66" i="278" s="1"/>
  <c r="BS85" i="278" s="1"/>
  <c r="BO308" i="278"/>
  <c r="BO30" i="265" s="1"/>
  <c r="BW40" i="278"/>
  <c r="BS72" i="278"/>
  <c r="BS73" i="278" s="1"/>
  <c r="BS86" i="278" s="1"/>
  <c r="BX28" i="278"/>
  <c r="BX29" i="278" s="1"/>
  <c r="BX40" i="278" s="1"/>
  <c r="BX123" i="325"/>
  <c r="BX111" i="325"/>
  <c r="BV110" i="325"/>
  <c r="BV122" i="325"/>
  <c r="BU49" i="324"/>
  <c r="BU54" i="324" s="1"/>
  <c r="BN308" i="278"/>
  <c r="BN30" i="265" s="1"/>
  <c r="BR88" i="278"/>
  <c r="BR9" i="265" s="1"/>
  <c r="BP302" i="278"/>
  <c r="BP303" i="278" s="1"/>
  <c r="BP307" i="278" s="1"/>
  <c r="BP73" i="265"/>
  <c r="BQ302" i="278"/>
  <c r="BQ73" i="265"/>
  <c r="BP293" i="278"/>
  <c r="BP294" i="278" s="1"/>
  <c r="BP306" i="278" s="1"/>
  <c r="BP67" i="265"/>
  <c r="BT33" i="278"/>
  <c r="BT35" i="278" s="1"/>
  <c r="BT72" i="278" s="1"/>
  <c r="BT73" i="278" s="1"/>
  <c r="BT86" i="278" s="1"/>
  <c r="BP10" i="265"/>
  <c r="BP11" i="265" s="1"/>
  <c r="BP29" i="265" s="1"/>
  <c r="CJ298" i="278"/>
  <c r="CJ289" i="278"/>
  <c r="BR282" i="278"/>
  <c r="BR10" i="265" s="1"/>
  <c r="BR299" i="278"/>
  <c r="BR300" i="278" s="1"/>
  <c r="BQ290" i="278"/>
  <c r="BQ291" i="278" s="1"/>
  <c r="BU22" i="278"/>
  <c r="BU33" i="278" s="1"/>
  <c r="BU35" i="278" s="1"/>
  <c r="BQ9" i="265"/>
  <c r="BQ11" i="265" s="1"/>
  <c r="BQ29" i="265" s="1"/>
  <c r="BS279" i="278"/>
  <c r="BS281" i="278" s="1"/>
  <c r="BV19" i="278"/>
  <c r="BV314" i="278"/>
  <c r="BU274" i="278"/>
  <c r="BU280" i="278" s="1"/>
  <c r="CJ42" i="273"/>
  <c r="CJ254" i="278"/>
  <c r="CJ246" i="278"/>
  <c r="CJ230" i="278"/>
  <c r="CJ238" i="278"/>
  <c r="CJ222" i="278"/>
  <c r="CJ182" i="278"/>
  <c r="CJ214" i="278"/>
  <c r="CJ190" i="278"/>
  <c r="CJ198" i="278"/>
  <c r="CJ206" i="278"/>
  <c r="CJ158" i="278"/>
  <c r="CJ174" i="278"/>
  <c r="CJ150" i="278"/>
  <c r="CJ112" i="278"/>
  <c r="CJ166" i="278"/>
  <c r="CJ121" i="278"/>
  <c r="CJ130" i="278"/>
  <c r="BV183" i="273"/>
  <c r="BV184" i="273" s="1"/>
  <c r="BV255" i="278"/>
  <c r="BV257" i="278" s="1"/>
  <c r="BV273" i="278" s="1"/>
  <c r="BV231" i="278"/>
  <c r="BV233" i="278" s="1"/>
  <c r="BV270" i="278" s="1"/>
  <c r="BV247" i="278"/>
  <c r="BV249" i="278" s="1"/>
  <c r="BV272" i="278" s="1"/>
  <c r="BV239" i="278"/>
  <c r="BV241" i="278" s="1"/>
  <c r="BV271" i="278" s="1"/>
  <c r="BV183" i="278"/>
  <c r="BV185" i="278" s="1"/>
  <c r="BV264" i="278" s="1"/>
  <c r="BV223" i="278"/>
  <c r="BV225" i="278" s="1"/>
  <c r="BV269" i="278" s="1"/>
  <c r="BV215" i="278"/>
  <c r="BV217" i="278" s="1"/>
  <c r="BV268" i="278" s="1"/>
  <c r="BV191" i="278"/>
  <c r="BV193" i="278" s="1"/>
  <c r="BV265" i="278" s="1"/>
  <c r="BV199" i="278"/>
  <c r="BV201" i="278" s="1"/>
  <c r="BV266" i="278" s="1"/>
  <c r="BV207" i="278"/>
  <c r="BV209" i="278" s="1"/>
  <c r="BV267" i="278" s="1"/>
  <c r="BV175" i="278"/>
  <c r="BV177" i="278" s="1"/>
  <c r="BV263" i="278" s="1"/>
  <c r="BV159" i="278"/>
  <c r="BV161" i="278" s="1"/>
  <c r="BV261" i="278" s="1"/>
  <c r="BV167" i="278"/>
  <c r="BV169" i="278" s="1"/>
  <c r="BV262" i="278" s="1"/>
  <c r="BV151" i="278"/>
  <c r="BV153" i="278" s="1"/>
  <c r="BV260" i="278" s="1"/>
  <c r="BV113" i="278"/>
  <c r="BV115" i="278" s="1"/>
  <c r="BV138" i="278" s="1"/>
  <c r="BV122" i="278"/>
  <c r="BV124" i="278" s="1"/>
  <c r="BV139" i="278" s="1"/>
  <c r="BV131" i="278"/>
  <c r="BV133" i="278" s="1"/>
  <c r="BV140" i="278" s="1"/>
  <c r="BV20" i="278"/>
  <c r="BT106" i="278"/>
  <c r="BT107" i="278" s="1"/>
  <c r="BT137" i="278" s="1"/>
  <c r="BT98" i="278"/>
  <c r="BT99" i="278" s="1"/>
  <c r="BT136" i="278" s="1"/>
  <c r="BT50" i="278"/>
  <c r="BT51" i="278" s="1"/>
  <c r="BT84" i="278" s="1"/>
  <c r="BT80" i="278"/>
  <c r="BT81" i="278" s="1"/>
  <c r="BT87" i="278" s="1"/>
  <c r="BV177" i="273"/>
  <c r="BV178" i="273" s="1"/>
  <c r="BV173" i="273"/>
  <c r="BV176" i="273" s="1"/>
  <c r="CJ37" i="273"/>
  <c r="BX182" i="273"/>
  <c r="BX144" i="273"/>
  <c r="BW52" i="324"/>
  <c r="BW23" i="327"/>
  <c r="BX15" i="275"/>
  <c r="BX42" i="324"/>
  <c r="BX43" i="324" s="1"/>
  <c r="BX71" i="273"/>
  <c r="BY72" i="273" s="1"/>
  <c r="BY104" i="273" s="1"/>
  <c r="BX67" i="273"/>
  <c r="BX50" i="273"/>
  <c r="BX100" i="325" s="1"/>
  <c r="BX101" i="325" s="1"/>
  <c r="BX128" i="325" s="1"/>
  <c r="BV53" i="324"/>
  <c r="BV24" i="327"/>
  <c r="BZ194" i="273"/>
  <c r="CA38" i="273"/>
  <c r="BZ41" i="273"/>
  <c r="BZ43" i="273" s="1"/>
  <c r="BZ79" i="288" s="1"/>
  <c r="BW51" i="324"/>
  <c r="BW22" i="327"/>
  <c r="BX86" i="273"/>
  <c r="BX122" i="273"/>
  <c r="BX155" i="273"/>
  <c r="BX11" i="286"/>
  <c r="BX91" i="273"/>
  <c r="BY92" i="273" s="1"/>
  <c r="BY156" i="273" s="1"/>
  <c r="BX87" i="273"/>
  <c r="BW50" i="324"/>
  <c r="BW21" i="327"/>
  <c r="BT164" i="273"/>
  <c r="BT165" i="273" s="1"/>
  <c r="BU157" i="273"/>
  <c r="BW20" i="275"/>
  <c r="BX17" i="275" s="1"/>
  <c r="BW86" i="273"/>
  <c r="BW88" i="273" s="1"/>
  <c r="BW122" i="273"/>
  <c r="BW124" i="273" s="1"/>
  <c r="BW21" i="285" s="1"/>
  <c r="BW155" i="273"/>
  <c r="BT55" i="324"/>
  <c r="BT34" i="265" s="1"/>
  <c r="BT28" i="285"/>
  <c r="BT11" i="325"/>
  <c r="BT57" i="324"/>
  <c r="BV189" i="273"/>
  <c r="BV190" i="273" s="1"/>
  <c r="BV21" i="278" s="1"/>
  <c r="BV22" i="324"/>
  <c r="BV23" i="324" s="1"/>
  <c r="BY62" i="273"/>
  <c r="BY63" i="273" s="1"/>
  <c r="BY45" i="325" s="1"/>
  <c r="BY2" i="315"/>
  <c r="BY2" i="282"/>
  <c r="BY129" i="273"/>
  <c r="BY130" i="273" s="1"/>
  <c r="BY2" i="288"/>
  <c r="BY2" i="285"/>
  <c r="BY2" i="327"/>
  <c r="BY2" i="320"/>
  <c r="BY2" i="273"/>
  <c r="BY2" i="275"/>
  <c r="BY2" i="289"/>
  <c r="BY82" i="273"/>
  <c r="BY83" i="273" s="1"/>
  <c r="BY2" i="325"/>
  <c r="BY138" i="273"/>
  <c r="BY139" i="273" s="1"/>
  <c r="BY2" i="323"/>
  <c r="BY2" i="278"/>
  <c r="BY49" i="273"/>
  <c r="BY50" i="273" s="1"/>
  <c r="BY100" i="325" s="1"/>
  <c r="BY101" i="325" s="1"/>
  <c r="BY128" i="325" s="1"/>
  <c r="BY2" i="265"/>
  <c r="BY2" i="286"/>
  <c r="BY195" i="273"/>
  <c r="BY196" i="273" s="1"/>
  <c r="BY2" i="324"/>
  <c r="BY119" i="273"/>
  <c r="BY120" i="273" s="1"/>
  <c r="BY123" i="273" s="1"/>
  <c r="BX4" i="289"/>
  <c r="BX4" i="324"/>
  <c r="BX4" i="323"/>
  <c r="BX4" i="265"/>
  <c r="BX4" i="320"/>
  <c r="BX4" i="288"/>
  <c r="BX4" i="282"/>
  <c r="BX4" i="278"/>
  <c r="BX154" i="273"/>
  <c r="BX66" i="273"/>
  <c r="BS3" i="286"/>
  <c r="BS3" i="265"/>
  <c r="BS3" i="278"/>
  <c r="BS3" i="315"/>
  <c r="BS3" i="273"/>
  <c r="BS3" i="288"/>
  <c r="BS3" i="282"/>
  <c r="BS3" i="320"/>
  <c r="BS3" i="275"/>
  <c r="BS3" i="325"/>
  <c r="BS3" i="324"/>
  <c r="BS3" i="323"/>
  <c r="BS3" i="327"/>
  <c r="BS3" i="289"/>
  <c r="BS3" i="285"/>
  <c r="BW68" i="273"/>
  <c r="BW53" i="324"/>
  <c r="BW24" i="327"/>
  <c r="CM5" i="327"/>
  <c r="CM5" i="325"/>
  <c r="CM5" i="323"/>
  <c r="CM5" i="324"/>
  <c r="CK32" i="273"/>
  <c r="CL26" i="273"/>
  <c r="CL27" i="273" s="1"/>
  <c r="CL31" i="273" s="1"/>
  <c r="CL30" i="273"/>
  <c r="CM5" i="320"/>
  <c r="CM23" i="273"/>
  <c r="CM24" i="273" s="1"/>
  <c r="CM5" i="315"/>
  <c r="CL152" i="273"/>
  <c r="CL143" i="273"/>
  <c r="CM5" i="265"/>
  <c r="CM5" i="288"/>
  <c r="CM5" i="282"/>
  <c r="CM5" i="275"/>
  <c r="CM5" i="286"/>
  <c r="CM5" i="285"/>
  <c r="CM5" i="289"/>
  <c r="CM5" i="278"/>
  <c r="CM13" i="273"/>
  <c r="CM14" i="273" s="1"/>
  <c r="CN10" i="273"/>
  <c r="CM5" i="273"/>
  <c r="BX4" i="286" l="1"/>
  <c r="BX4" i="315"/>
  <c r="BX4" i="327"/>
  <c r="BY145" i="273"/>
  <c r="BY147" i="273" s="1"/>
  <c r="BY148" i="273" s="1"/>
  <c r="BY4" i="285" s="1"/>
  <c r="BX4" i="275"/>
  <c r="BX4" i="273"/>
  <c r="BX4" i="285"/>
  <c r="BX46" i="325"/>
  <c r="BX55" i="288"/>
  <c r="BW109" i="273"/>
  <c r="BV110" i="273" s="1"/>
  <c r="BV61" i="288" s="1"/>
  <c r="BW51" i="288"/>
  <c r="BW52" i="288" s="1"/>
  <c r="BW56" i="288" s="1"/>
  <c r="BW84" i="325"/>
  <c r="BW42" i="288"/>
  <c r="BW35" i="288"/>
  <c r="CM36" i="273"/>
  <c r="CM13" i="288"/>
  <c r="CM138" i="325"/>
  <c r="BZ101" i="273"/>
  <c r="BZ102" i="273" s="1"/>
  <c r="BZ105" i="273" s="1"/>
  <c r="BZ26" i="288"/>
  <c r="BX47" i="325"/>
  <c r="BX54" i="325" s="1"/>
  <c r="BY42" i="325"/>
  <c r="BY43" i="325" s="1"/>
  <c r="BY85" i="325"/>
  <c r="BX106" i="273"/>
  <c r="BW51" i="325"/>
  <c r="BY56" i="278"/>
  <c r="BY123" i="278"/>
  <c r="BY176" i="278"/>
  <c r="BY71" i="278"/>
  <c r="BY240" i="278"/>
  <c r="BY114" i="278"/>
  <c r="BY105" i="278"/>
  <c r="BY97" i="278"/>
  <c r="BY49" i="278"/>
  <c r="BY132" i="278"/>
  <c r="BY200" i="278"/>
  <c r="BY79" i="278"/>
  <c r="BY152" i="278"/>
  <c r="BY216" i="278"/>
  <c r="BY224" i="278"/>
  <c r="BY192" i="278"/>
  <c r="BY208" i="278"/>
  <c r="BY256" i="278"/>
  <c r="BY160" i="278"/>
  <c r="BY168" i="278"/>
  <c r="BY184" i="278"/>
  <c r="BY232" i="278"/>
  <c r="BZ13" i="289"/>
  <c r="BZ14" i="289" s="1"/>
  <c r="BZ256" i="278" s="1"/>
  <c r="BS88" i="278"/>
  <c r="BS9" i="265" s="1"/>
  <c r="BX34" i="278"/>
  <c r="BR290" i="278"/>
  <c r="BR291" i="278" s="1"/>
  <c r="BR67" i="265" s="1"/>
  <c r="BX25" i="327"/>
  <c r="BW122" i="325"/>
  <c r="BW110" i="325"/>
  <c r="BY25" i="327"/>
  <c r="BY28" i="278"/>
  <c r="BY29" i="278" s="1"/>
  <c r="BY34" i="278" s="1"/>
  <c r="BY111" i="325"/>
  <c r="BY123" i="325"/>
  <c r="BT57" i="278"/>
  <c r="BT58" i="278" s="1"/>
  <c r="BT61" i="278" s="1"/>
  <c r="BT62" i="278" s="1"/>
  <c r="BT65" i="278" s="1"/>
  <c r="BP308" i="278"/>
  <c r="BP30" i="265" s="1"/>
  <c r="BQ303" i="278"/>
  <c r="BQ307" i="278" s="1"/>
  <c r="BQ293" i="278"/>
  <c r="BQ294" i="278" s="1"/>
  <c r="BQ306" i="278" s="1"/>
  <c r="BQ67" i="265"/>
  <c r="BR302" i="278"/>
  <c r="BR303" i="278" s="1"/>
  <c r="BR307" i="278" s="1"/>
  <c r="BR73" i="265"/>
  <c r="CK298" i="278"/>
  <c r="CK289" i="278"/>
  <c r="BS282" i="278"/>
  <c r="BS10" i="265" s="1"/>
  <c r="BS299" i="278"/>
  <c r="BS300" i="278" s="1"/>
  <c r="BR11" i="265"/>
  <c r="BR29" i="265" s="1"/>
  <c r="BU39" i="278"/>
  <c r="BU41" i="278" s="1"/>
  <c r="BU106" i="278" s="1"/>
  <c r="BU107" i="278" s="1"/>
  <c r="BU137" i="278" s="1"/>
  <c r="BW19" i="278"/>
  <c r="BW314" i="278"/>
  <c r="BV274" i="278"/>
  <c r="BV280" i="278" s="1"/>
  <c r="BV22" i="278"/>
  <c r="BU72" i="278"/>
  <c r="BU73" i="278" s="1"/>
  <c r="BU86" i="278" s="1"/>
  <c r="BU57" i="278"/>
  <c r="BU58" i="278" s="1"/>
  <c r="CK42" i="273"/>
  <c r="CK238" i="278"/>
  <c r="CK254" i="278"/>
  <c r="CK246" i="278"/>
  <c r="CK222" i="278"/>
  <c r="CK230" i="278"/>
  <c r="CK206" i="278"/>
  <c r="CK182" i="278"/>
  <c r="CK214" i="278"/>
  <c r="CK190" i="278"/>
  <c r="CK198" i="278"/>
  <c r="CK150" i="278"/>
  <c r="CK166" i="278"/>
  <c r="CK174" i="278"/>
  <c r="CK158" i="278"/>
  <c r="CK112" i="278"/>
  <c r="CK121" i="278"/>
  <c r="CK130" i="278"/>
  <c r="BW255" i="278"/>
  <c r="BW257" i="278" s="1"/>
  <c r="BW273" i="278" s="1"/>
  <c r="BW247" i="278"/>
  <c r="BW249" i="278" s="1"/>
  <c r="BW272" i="278" s="1"/>
  <c r="BW239" i="278"/>
  <c r="BW241" i="278" s="1"/>
  <c r="BW271" i="278" s="1"/>
  <c r="BW223" i="278"/>
  <c r="BW225" i="278" s="1"/>
  <c r="BW269" i="278" s="1"/>
  <c r="BW231" i="278"/>
  <c r="BW233" i="278" s="1"/>
  <c r="BW270" i="278" s="1"/>
  <c r="BW207" i="278"/>
  <c r="BW209" i="278" s="1"/>
  <c r="BW267" i="278" s="1"/>
  <c r="BW175" i="278"/>
  <c r="BW177" i="278" s="1"/>
  <c r="BW263" i="278" s="1"/>
  <c r="BW183" i="278"/>
  <c r="BW185" i="278" s="1"/>
  <c r="BW264" i="278" s="1"/>
  <c r="BW215" i="278"/>
  <c r="BW217" i="278" s="1"/>
  <c r="BW268" i="278" s="1"/>
  <c r="BW191" i="278"/>
  <c r="BW193" i="278" s="1"/>
  <c r="BW265" i="278" s="1"/>
  <c r="BW199" i="278"/>
  <c r="BW201" i="278" s="1"/>
  <c r="BW266" i="278" s="1"/>
  <c r="BW151" i="278"/>
  <c r="BW153" i="278" s="1"/>
  <c r="BW260" i="278" s="1"/>
  <c r="BW167" i="278"/>
  <c r="BW169" i="278" s="1"/>
  <c r="BW262" i="278" s="1"/>
  <c r="BW113" i="278"/>
  <c r="BW115" i="278" s="1"/>
  <c r="BW138" i="278" s="1"/>
  <c r="BW159" i="278"/>
  <c r="BW161" i="278" s="1"/>
  <c r="BW261" i="278" s="1"/>
  <c r="BW122" i="278"/>
  <c r="BW124" i="278" s="1"/>
  <c r="BW139" i="278" s="1"/>
  <c r="BW131" i="278"/>
  <c r="BW133" i="278" s="1"/>
  <c r="BW140" i="278" s="1"/>
  <c r="BW20" i="278"/>
  <c r="BT141" i="278"/>
  <c r="BX124" i="273"/>
  <c r="BX21" i="285" s="1"/>
  <c r="BY32" i="324"/>
  <c r="BY33" i="324" s="1"/>
  <c r="BY153" i="273"/>
  <c r="BY53" i="273"/>
  <c r="BZ54" i="273" s="1"/>
  <c r="BY37" i="324"/>
  <c r="BY38" i="324" s="1"/>
  <c r="BY27" i="324"/>
  <c r="BY28" i="324" s="1"/>
  <c r="BW22" i="324"/>
  <c r="BW23" i="324" s="1"/>
  <c r="BW189" i="273"/>
  <c r="BW190" i="273" s="1"/>
  <c r="BW21" i="278" s="1"/>
  <c r="BX68" i="273"/>
  <c r="BZ62" i="273"/>
  <c r="BZ2" i="288"/>
  <c r="BZ2" i="278"/>
  <c r="BZ2" i="315"/>
  <c r="BZ2" i="265"/>
  <c r="BZ2" i="324"/>
  <c r="BZ2" i="275"/>
  <c r="BZ2" i="285"/>
  <c r="BZ82" i="273"/>
  <c r="BZ83" i="273" s="1"/>
  <c r="BZ49" i="273"/>
  <c r="BZ50" i="273" s="1"/>
  <c r="BZ100" i="325" s="1"/>
  <c r="BZ101" i="325" s="1"/>
  <c r="BZ128" i="325" s="1"/>
  <c r="BZ129" i="273"/>
  <c r="BZ130" i="273" s="1"/>
  <c r="BZ2" i="289"/>
  <c r="BZ2" i="325"/>
  <c r="BZ2" i="323"/>
  <c r="BZ2" i="282"/>
  <c r="BZ2" i="320"/>
  <c r="BZ195" i="273"/>
  <c r="BZ196" i="273" s="1"/>
  <c r="BZ2" i="273"/>
  <c r="BZ2" i="286"/>
  <c r="BZ2" i="327"/>
  <c r="BZ119" i="273"/>
  <c r="BZ120" i="273" s="1"/>
  <c r="BZ123" i="273" s="1"/>
  <c r="BZ138" i="273"/>
  <c r="BZ139" i="273" s="1"/>
  <c r="BX27" i="324"/>
  <c r="BX28" i="324" s="1"/>
  <c r="BX53" i="273"/>
  <c r="BY54" i="273" s="1"/>
  <c r="BX32" i="324"/>
  <c r="BX33" i="324" s="1"/>
  <c r="BX37" i="324"/>
  <c r="BX38" i="324" s="1"/>
  <c r="BX153" i="273"/>
  <c r="BX20" i="275"/>
  <c r="BY17" i="275" s="1"/>
  <c r="BY11" i="286"/>
  <c r="BY87" i="273"/>
  <c r="BY91" i="273"/>
  <c r="BZ92" i="273" s="1"/>
  <c r="BZ156" i="273" s="1"/>
  <c r="BY71" i="273"/>
  <c r="BZ72" i="273" s="1"/>
  <c r="BZ104" i="273" s="1"/>
  <c r="BY67" i="273"/>
  <c r="BY15" i="275"/>
  <c r="BY42" i="324"/>
  <c r="BY43" i="324" s="1"/>
  <c r="BV157" i="273"/>
  <c r="BU164" i="273"/>
  <c r="BU165" i="273" s="1"/>
  <c r="BU55" i="324"/>
  <c r="BU34" i="265" s="1"/>
  <c r="BU57" i="324"/>
  <c r="BU11" i="325"/>
  <c r="BU28" i="285"/>
  <c r="CA194" i="273"/>
  <c r="CB38" i="273"/>
  <c r="CA41" i="273"/>
  <c r="CA43" i="273" s="1"/>
  <c r="CA79" i="288" s="1"/>
  <c r="BV49" i="324"/>
  <c r="BV54" i="324" s="1"/>
  <c r="BV20" i="327"/>
  <c r="BT3" i="265"/>
  <c r="BT3" i="327"/>
  <c r="BT3" i="325"/>
  <c r="BT3" i="323"/>
  <c r="BT3" i="315"/>
  <c r="BT3" i="275"/>
  <c r="BT3" i="273"/>
  <c r="BT3" i="289"/>
  <c r="BT3" i="278"/>
  <c r="BT3" i="320"/>
  <c r="BT3" i="285"/>
  <c r="BT3" i="282"/>
  <c r="BT3" i="288"/>
  <c r="BT3" i="286"/>
  <c r="BT3" i="324"/>
  <c r="BY86" i="273"/>
  <c r="BY155" i="273"/>
  <c r="BY122" i="273"/>
  <c r="BY4" i="275"/>
  <c r="BY4" i="282"/>
  <c r="BY4" i="265"/>
  <c r="BY4" i="315"/>
  <c r="BY4" i="324"/>
  <c r="BY4" i="286"/>
  <c r="BY4" i="327"/>
  <c r="BY4" i="325"/>
  <c r="BY4" i="320"/>
  <c r="BY4" i="278"/>
  <c r="BY4" i="289"/>
  <c r="BY4" i="288"/>
  <c r="BY4" i="323"/>
  <c r="BY4" i="273"/>
  <c r="BY144" i="273"/>
  <c r="BZ145" i="273" s="1"/>
  <c r="BZ147" i="273" s="1"/>
  <c r="BZ148" i="273" s="1"/>
  <c r="BY182" i="273"/>
  <c r="BW183" i="273"/>
  <c r="BW184" i="273" s="1"/>
  <c r="BW172" i="273"/>
  <c r="BW173" i="273" s="1"/>
  <c r="BW176" i="273" s="1"/>
  <c r="BX88" i="273"/>
  <c r="BW177" i="273"/>
  <c r="BW178" i="273" s="1"/>
  <c r="BX24" i="327"/>
  <c r="BX53" i="324"/>
  <c r="CN5" i="327"/>
  <c r="CN5" i="325"/>
  <c r="CK37" i="273"/>
  <c r="CN5" i="324"/>
  <c r="CN5" i="323"/>
  <c r="CL32" i="273"/>
  <c r="CM26" i="273"/>
  <c r="CM27" i="273" s="1"/>
  <c r="CM31" i="273" s="1"/>
  <c r="CM30" i="273"/>
  <c r="CN5" i="320"/>
  <c r="CN23" i="273"/>
  <c r="CN24" i="273" s="1"/>
  <c r="CN5" i="315"/>
  <c r="CN5" i="288"/>
  <c r="CN5" i="282"/>
  <c r="CN5" i="275"/>
  <c r="CN5" i="286"/>
  <c r="CN5" i="265"/>
  <c r="CN5" i="285"/>
  <c r="CN5" i="289"/>
  <c r="CN5" i="278"/>
  <c r="CN13" i="273"/>
  <c r="CN14" i="273" s="1"/>
  <c r="CO10" i="273"/>
  <c r="CN5" i="273"/>
  <c r="CM152" i="273"/>
  <c r="CM143" i="273"/>
  <c r="AJ32" i="265"/>
  <c r="BX109" i="273" l="1"/>
  <c r="BW110" i="273" s="1"/>
  <c r="BW61" i="288" s="1"/>
  <c r="BX51" i="288"/>
  <c r="BX52" i="288" s="1"/>
  <c r="BX56" i="288" s="1"/>
  <c r="BY46" i="325"/>
  <c r="BY47" i="325" s="1"/>
  <c r="BY54" i="325" s="1"/>
  <c r="BY55" i="288"/>
  <c r="BX84" i="325"/>
  <c r="BX42" i="288"/>
  <c r="BX35" i="288"/>
  <c r="CN36" i="273"/>
  <c r="CN138" i="325"/>
  <c r="CN13" i="288"/>
  <c r="CA101" i="273"/>
  <c r="CA102" i="273" s="1"/>
  <c r="CA105" i="273" s="1"/>
  <c r="CA26" i="288"/>
  <c r="N52" i="325"/>
  <c r="N55" i="325" s="1"/>
  <c r="BZ42" i="325"/>
  <c r="BZ43" i="325" s="1"/>
  <c r="BZ85" i="325"/>
  <c r="BY106" i="273"/>
  <c r="BX51" i="325"/>
  <c r="BZ208" i="278"/>
  <c r="BZ160" i="278"/>
  <c r="BZ71" i="278"/>
  <c r="BZ248" i="278"/>
  <c r="BZ97" i="278"/>
  <c r="BZ56" i="278"/>
  <c r="BZ192" i="278"/>
  <c r="BZ200" i="278"/>
  <c r="BZ240" i="278"/>
  <c r="CA13" i="289"/>
  <c r="CA14" i="289" s="1"/>
  <c r="CA248" i="278" s="1"/>
  <c r="BZ123" i="278"/>
  <c r="BZ79" i="278"/>
  <c r="BZ114" i="278"/>
  <c r="BZ132" i="278"/>
  <c r="BZ184" i="278"/>
  <c r="BZ224" i="278"/>
  <c r="BZ232" i="278"/>
  <c r="BZ105" i="278"/>
  <c r="BZ49" i="278"/>
  <c r="BZ152" i="278"/>
  <c r="BZ168" i="278"/>
  <c r="BZ176" i="278"/>
  <c r="BZ216" i="278"/>
  <c r="BS290" i="278"/>
  <c r="BS291" i="278" s="1"/>
  <c r="BS67" i="265" s="1"/>
  <c r="AJ313" i="278"/>
  <c r="AJ315" i="278" s="1"/>
  <c r="AJ11" i="327" s="1"/>
  <c r="BY40" i="278"/>
  <c r="BR293" i="278"/>
  <c r="BR294" i="278" s="1"/>
  <c r="BR306" i="278" s="1"/>
  <c r="BR308" i="278" s="1"/>
  <c r="BR30" i="265" s="1"/>
  <c r="BX122" i="325"/>
  <c r="BX110" i="325"/>
  <c r="BZ28" i="278"/>
  <c r="BZ29" i="278" s="1"/>
  <c r="BZ40" i="278" s="1"/>
  <c r="BZ123" i="325"/>
  <c r="BZ111" i="325"/>
  <c r="BZ25" i="327"/>
  <c r="BT64" i="278"/>
  <c r="BT66" i="278" s="1"/>
  <c r="BT85" i="278" s="1"/>
  <c r="BT88" i="278" s="1"/>
  <c r="BQ308" i="278"/>
  <c r="BQ30" i="265" s="1"/>
  <c r="BS302" i="278"/>
  <c r="BS303" i="278" s="1"/>
  <c r="BS307" i="278" s="1"/>
  <c r="BS73" i="265"/>
  <c r="CL298" i="278"/>
  <c r="CL289" i="278"/>
  <c r="BU98" i="278"/>
  <c r="BU99" i="278" s="1"/>
  <c r="BU136" i="278" s="1"/>
  <c r="BU141" i="278" s="1"/>
  <c r="BU50" i="278"/>
  <c r="BU51" i="278" s="1"/>
  <c r="BU84" i="278" s="1"/>
  <c r="BU80" i="278"/>
  <c r="BU81" i="278" s="1"/>
  <c r="BU87" i="278" s="1"/>
  <c r="BS11" i="265"/>
  <c r="BS29" i="265" s="1"/>
  <c r="BY124" i="273"/>
  <c r="BY21" i="285" s="1"/>
  <c r="BT279" i="278"/>
  <c r="BT281" i="278" s="1"/>
  <c r="BX19" i="278"/>
  <c r="BX314" i="278"/>
  <c r="BW22" i="278"/>
  <c r="BW33" i="278" s="1"/>
  <c r="BW35" i="278" s="1"/>
  <c r="BW274" i="278"/>
  <c r="BW280" i="278" s="1"/>
  <c r="BU64" i="278"/>
  <c r="BU61" i="278"/>
  <c r="BU62" i="278" s="1"/>
  <c r="BU65" i="278" s="1"/>
  <c r="CL254" i="278"/>
  <c r="CL230" i="278"/>
  <c r="CL238" i="278"/>
  <c r="CL246" i="278"/>
  <c r="CL214" i="278"/>
  <c r="CL222" i="278"/>
  <c r="CL198" i="278"/>
  <c r="CL206" i="278"/>
  <c r="CL182" i="278"/>
  <c r="CL190" i="278"/>
  <c r="CL174" i="278"/>
  <c r="CL158" i="278"/>
  <c r="CL166" i="278"/>
  <c r="CL130" i="278"/>
  <c r="CL150" i="278"/>
  <c r="CL112" i="278"/>
  <c r="CL121" i="278"/>
  <c r="BV33" i="278"/>
  <c r="BV35" i="278" s="1"/>
  <c r="BV39" i="278"/>
  <c r="BV41" i="278" s="1"/>
  <c r="BX255" i="278"/>
  <c r="BX257" i="278" s="1"/>
  <c r="BX273" i="278" s="1"/>
  <c r="BX231" i="278"/>
  <c r="BX233" i="278" s="1"/>
  <c r="BX270" i="278" s="1"/>
  <c r="BX247" i="278"/>
  <c r="BX249" i="278" s="1"/>
  <c r="BX272" i="278" s="1"/>
  <c r="BX239" i="278"/>
  <c r="BX241" i="278" s="1"/>
  <c r="BX271" i="278" s="1"/>
  <c r="BX215" i="278"/>
  <c r="BX217" i="278" s="1"/>
  <c r="BX268" i="278" s="1"/>
  <c r="BX223" i="278"/>
  <c r="BX225" i="278" s="1"/>
  <c r="BX269" i="278" s="1"/>
  <c r="BX199" i="278"/>
  <c r="BX201" i="278" s="1"/>
  <c r="BX266" i="278" s="1"/>
  <c r="BX207" i="278"/>
  <c r="BX209" i="278" s="1"/>
  <c r="BX267" i="278" s="1"/>
  <c r="BX183" i="278"/>
  <c r="BX185" i="278" s="1"/>
  <c r="BX264" i="278" s="1"/>
  <c r="BX191" i="278"/>
  <c r="BX193" i="278" s="1"/>
  <c r="BX265" i="278" s="1"/>
  <c r="BX175" i="278"/>
  <c r="BX177" i="278" s="1"/>
  <c r="BX263" i="278" s="1"/>
  <c r="BX159" i="278"/>
  <c r="BX161" i="278" s="1"/>
  <c r="BX261" i="278" s="1"/>
  <c r="BX167" i="278"/>
  <c r="BX169" i="278" s="1"/>
  <c r="BX262" i="278" s="1"/>
  <c r="BX131" i="278"/>
  <c r="BX133" i="278" s="1"/>
  <c r="BX140" i="278" s="1"/>
  <c r="BX151" i="278"/>
  <c r="BX153" i="278" s="1"/>
  <c r="BX260" i="278" s="1"/>
  <c r="BX113" i="278"/>
  <c r="BX115" i="278" s="1"/>
  <c r="BX138" i="278" s="1"/>
  <c r="BX122" i="278"/>
  <c r="BX124" i="278" s="1"/>
  <c r="BX139" i="278" s="1"/>
  <c r="BX20" i="278"/>
  <c r="BX172" i="273"/>
  <c r="BX173" i="273" s="1"/>
  <c r="BX176" i="273" s="1"/>
  <c r="BX183" i="273"/>
  <c r="BX184" i="273" s="1"/>
  <c r="BX177" i="273"/>
  <c r="BX178" i="273" s="1"/>
  <c r="BY88" i="273"/>
  <c r="BZ4" i="325"/>
  <c r="BZ4" i="315"/>
  <c r="BZ4" i="275"/>
  <c r="BZ4" i="286"/>
  <c r="BZ4" i="324"/>
  <c r="BZ4" i="288"/>
  <c r="BZ4" i="273"/>
  <c r="BZ4" i="265"/>
  <c r="BZ4" i="289"/>
  <c r="BZ4" i="327"/>
  <c r="BZ4" i="278"/>
  <c r="BZ4" i="323"/>
  <c r="BZ4" i="320"/>
  <c r="BZ4" i="282"/>
  <c r="BZ4" i="285"/>
  <c r="BX22" i="327"/>
  <c r="BX51" i="324"/>
  <c r="BZ153" i="273"/>
  <c r="BZ27" i="324"/>
  <c r="BZ28" i="324" s="1"/>
  <c r="BZ37" i="324"/>
  <c r="BZ38" i="324" s="1"/>
  <c r="BZ53" i="273"/>
  <c r="CA54" i="273" s="1"/>
  <c r="BZ32" i="324"/>
  <c r="BZ33" i="324" s="1"/>
  <c r="BX189" i="273"/>
  <c r="BX190" i="273" s="1"/>
  <c r="BX21" i="278" s="1"/>
  <c r="BX22" i="324"/>
  <c r="BX23" i="324" s="1"/>
  <c r="BY23" i="327"/>
  <c r="BY52" i="324"/>
  <c r="BV11" i="325"/>
  <c r="BV55" i="324"/>
  <c r="BV34" i="265" s="1"/>
  <c r="BV57" i="324"/>
  <c r="BV28" i="285"/>
  <c r="BZ155" i="273"/>
  <c r="BZ122" i="273"/>
  <c r="BZ86" i="273"/>
  <c r="BY66" i="273"/>
  <c r="BY68" i="273" s="1"/>
  <c r="BY154" i="273"/>
  <c r="BZ91" i="273"/>
  <c r="CA92" i="273" s="1"/>
  <c r="CA156" i="273" s="1"/>
  <c r="BZ87" i="273"/>
  <c r="BZ11" i="286"/>
  <c r="BZ63" i="273"/>
  <c r="BZ45" i="325" s="1"/>
  <c r="BZ66" i="273"/>
  <c r="BZ154" i="273"/>
  <c r="CA2" i="282"/>
  <c r="CA2" i="273"/>
  <c r="CA2" i="288"/>
  <c r="CA2" i="320"/>
  <c r="CA2" i="278"/>
  <c r="CA82" i="273"/>
  <c r="CA83" i="273" s="1"/>
  <c r="CA2" i="286"/>
  <c r="CA129" i="273"/>
  <c r="CA130" i="273" s="1"/>
  <c r="CA62" i="273"/>
  <c r="CA63" i="273" s="1"/>
  <c r="CA45" i="325" s="1"/>
  <c r="CA119" i="273"/>
  <c r="CA120" i="273" s="1"/>
  <c r="CA123" i="273" s="1"/>
  <c r="CA2" i="285"/>
  <c r="CA2" i="315"/>
  <c r="CA2" i="324"/>
  <c r="CA2" i="327"/>
  <c r="CA138" i="273"/>
  <c r="CA139" i="273" s="1"/>
  <c r="CA49" i="273"/>
  <c r="CA50" i="273" s="1"/>
  <c r="CA100" i="325" s="1"/>
  <c r="CA101" i="325" s="1"/>
  <c r="CA128" i="325" s="1"/>
  <c r="CA2" i="325"/>
  <c r="CA2" i="275"/>
  <c r="CA2" i="265"/>
  <c r="CA195" i="273"/>
  <c r="CA196" i="273" s="1"/>
  <c r="CA2" i="323"/>
  <c r="CA2" i="289"/>
  <c r="BU3" i="315"/>
  <c r="BU3" i="275"/>
  <c r="BU3" i="286"/>
  <c r="BU3" i="278"/>
  <c r="BU3" i="320"/>
  <c r="BU3" i="288"/>
  <c r="BU3" i="289"/>
  <c r="BU3" i="285"/>
  <c r="BU3" i="282"/>
  <c r="BU3" i="324"/>
  <c r="BU3" i="327"/>
  <c r="BU3" i="265"/>
  <c r="BU3" i="273"/>
  <c r="BU3" i="323"/>
  <c r="BU3" i="325"/>
  <c r="BY53" i="324"/>
  <c r="BY24" i="327"/>
  <c r="BX50" i="324"/>
  <c r="BX21" i="327"/>
  <c r="BW49" i="324"/>
  <c r="BW54" i="324" s="1"/>
  <c r="BW20" i="327"/>
  <c r="CC38" i="273"/>
  <c r="CB41" i="273"/>
  <c r="CB43" i="273" s="1"/>
  <c r="CB79" i="288" s="1"/>
  <c r="CB194" i="273"/>
  <c r="BV164" i="273"/>
  <c r="BV165" i="273" s="1"/>
  <c r="BW157" i="273"/>
  <c r="BY20" i="275"/>
  <c r="BZ17" i="275" s="1"/>
  <c r="BX23" i="327"/>
  <c r="BX52" i="324"/>
  <c r="BZ144" i="273"/>
  <c r="CA145" i="273" s="1"/>
  <c r="CA147" i="273" s="1"/>
  <c r="CA148" i="273" s="1"/>
  <c r="BZ182" i="273"/>
  <c r="BY21" i="327"/>
  <c r="BY50" i="324"/>
  <c r="BY22" i="327"/>
  <c r="BY51" i="324"/>
  <c r="CO5" i="327"/>
  <c r="CO5" i="325"/>
  <c r="CO5" i="324"/>
  <c r="CO5" i="323"/>
  <c r="CM32" i="273"/>
  <c r="CN26" i="273"/>
  <c r="CN27" i="273" s="1"/>
  <c r="CN31" i="273" s="1"/>
  <c r="CN30" i="273"/>
  <c r="CL42" i="273"/>
  <c r="CL37" i="273"/>
  <c r="CO5" i="320"/>
  <c r="CO23" i="273"/>
  <c r="CO24" i="273" s="1"/>
  <c r="CO5" i="315"/>
  <c r="CO5" i="275"/>
  <c r="CO5" i="286"/>
  <c r="CO5" i="265"/>
  <c r="CO5" i="288"/>
  <c r="CO5" i="282"/>
  <c r="CO5" i="278"/>
  <c r="CO5" i="285"/>
  <c r="CO5" i="289"/>
  <c r="CO13" i="273"/>
  <c r="CO14" i="273" s="1"/>
  <c r="CP10" i="273"/>
  <c r="CO5" i="273"/>
  <c r="CN152" i="273"/>
  <c r="CN143" i="273"/>
  <c r="BY109" i="273" l="1"/>
  <c r="BX110" i="273" s="1"/>
  <c r="BX61" i="288" s="1"/>
  <c r="BY51" i="288"/>
  <c r="BY52" i="288" s="1"/>
  <c r="BY56" i="288" s="1"/>
  <c r="BZ46" i="325"/>
  <c r="BZ47" i="325" s="1"/>
  <c r="BZ54" i="325" s="1"/>
  <c r="BZ55" i="288"/>
  <c r="BY84" i="325"/>
  <c r="BY42" i="288"/>
  <c r="BY35" i="288"/>
  <c r="CO36" i="273"/>
  <c r="CO13" i="288"/>
  <c r="CO138" i="325"/>
  <c r="CB101" i="273"/>
  <c r="CB102" i="273" s="1"/>
  <c r="CB105" i="273" s="1"/>
  <c r="CB26" i="288"/>
  <c r="N91" i="325"/>
  <c r="CA42" i="325"/>
  <c r="CA43" i="325" s="1"/>
  <c r="CA85" i="325"/>
  <c r="CA49" i="278"/>
  <c r="CA71" i="278"/>
  <c r="CA56" i="278"/>
  <c r="CA160" i="278"/>
  <c r="CA79" i="278"/>
  <c r="CA114" i="278"/>
  <c r="BZ106" i="273"/>
  <c r="BY51" i="325"/>
  <c r="CA132" i="278"/>
  <c r="CA97" i="278"/>
  <c r="CA105" i="278"/>
  <c r="CA184" i="278"/>
  <c r="CA168" i="278"/>
  <c r="CA123" i="278"/>
  <c r="CA192" i="278"/>
  <c r="BW39" i="278"/>
  <c r="BW41" i="278" s="1"/>
  <c r="BW106" i="278" s="1"/>
  <c r="BW107" i="278" s="1"/>
  <c r="BW137" i="278" s="1"/>
  <c r="CA152" i="278"/>
  <c r="CA232" i="278"/>
  <c r="CA200" i="278"/>
  <c r="CA176" i="278"/>
  <c r="CA256" i="278"/>
  <c r="CA208" i="278"/>
  <c r="CA240" i="278"/>
  <c r="CA216" i="278"/>
  <c r="CA224" i="278"/>
  <c r="CB13" i="289"/>
  <c r="CB14" i="289" s="1"/>
  <c r="CB256" i="278" s="1"/>
  <c r="BS293" i="278"/>
  <c r="BS294" i="278" s="1"/>
  <c r="BS306" i="278" s="1"/>
  <c r="BS308" i="278" s="1"/>
  <c r="BS30" i="265" s="1"/>
  <c r="AJ12" i="325"/>
  <c r="BZ34" i="278"/>
  <c r="CA28" i="278"/>
  <c r="CA29" i="278" s="1"/>
  <c r="CA34" i="278" s="1"/>
  <c r="CA123" i="325"/>
  <c r="CA111" i="325"/>
  <c r="CA25" i="327"/>
  <c r="BY122" i="325"/>
  <c r="BY110" i="325"/>
  <c r="CM289" i="278"/>
  <c r="CM298" i="278"/>
  <c r="BZ124" i="273"/>
  <c r="BZ21" i="285" s="1"/>
  <c r="BT290" i="278"/>
  <c r="BT291" i="278" s="1"/>
  <c r="BT282" i="278"/>
  <c r="BT10" i="265" s="1"/>
  <c r="BT299" i="278"/>
  <c r="BT300" i="278" s="1"/>
  <c r="BX22" i="278"/>
  <c r="BX33" i="278" s="1"/>
  <c r="BX35" i="278" s="1"/>
  <c r="BT9" i="265"/>
  <c r="BY19" i="278"/>
  <c r="BY314" i="278"/>
  <c r="BU66" i="278"/>
  <c r="BU85" i="278" s="1"/>
  <c r="BU88" i="278" s="1"/>
  <c r="BU279" i="278"/>
  <c r="BU281" i="278" s="1"/>
  <c r="CM254" i="278"/>
  <c r="CM222" i="278"/>
  <c r="CM238" i="278"/>
  <c r="CM246" i="278"/>
  <c r="CM214" i="278"/>
  <c r="CM230" i="278"/>
  <c r="CM190" i="278"/>
  <c r="CM198" i="278"/>
  <c r="CM206" i="278"/>
  <c r="CM182" i="278"/>
  <c r="CM166" i="278"/>
  <c r="CM174" i="278"/>
  <c r="CM150" i="278"/>
  <c r="CM158" i="278"/>
  <c r="CM121" i="278"/>
  <c r="CM130" i="278"/>
  <c r="CM112" i="278"/>
  <c r="BV80" i="278"/>
  <c r="BV81" i="278" s="1"/>
  <c r="BV87" i="278" s="1"/>
  <c r="BV106" i="278"/>
  <c r="BV107" i="278" s="1"/>
  <c r="BV137" i="278" s="1"/>
  <c r="BV98" i="278"/>
  <c r="BV99" i="278" s="1"/>
  <c r="BV136" i="278" s="1"/>
  <c r="BV50" i="278"/>
  <c r="BV51" i="278" s="1"/>
  <c r="BV84" i="278" s="1"/>
  <c r="BX274" i="278"/>
  <c r="BX280" i="278" s="1"/>
  <c r="BV57" i="278"/>
  <c r="BV58" i="278" s="1"/>
  <c r="BV72" i="278"/>
  <c r="BV73" i="278" s="1"/>
  <c r="BV86" i="278" s="1"/>
  <c r="BY247" i="278"/>
  <c r="BY249" i="278" s="1"/>
  <c r="BY272" i="278" s="1"/>
  <c r="BY255" i="278"/>
  <c r="BY257" i="278" s="1"/>
  <c r="BY273" i="278" s="1"/>
  <c r="BY223" i="278"/>
  <c r="BY225" i="278" s="1"/>
  <c r="BY269" i="278" s="1"/>
  <c r="BY231" i="278"/>
  <c r="BY233" i="278" s="1"/>
  <c r="BY270" i="278" s="1"/>
  <c r="BY239" i="278"/>
  <c r="BY241" i="278" s="1"/>
  <c r="BY271" i="278" s="1"/>
  <c r="BY215" i="278"/>
  <c r="BY217" i="278" s="1"/>
  <c r="BY268" i="278" s="1"/>
  <c r="BY191" i="278"/>
  <c r="BY193" i="278" s="1"/>
  <c r="BY265" i="278" s="1"/>
  <c r="BY199" i="278"/>
  <c r="BY201" i="278" s="1"/>
  <c r="BY266" i="278" s="1"/>
  <c r="BY207" i="278"/>
  <c r="BY209" i="278" s="1"/>
  <c r="BY267" i="278" s="1"/>
  <c r="BY183" i="278"/>
  <c r="BY185" i="278" s="1"/>
  <c r="BY264" i="278" s="1"/>
  <c r="BY167" i="278"/>
  <c r="BY169" i="278" s="1"/>
  <c r="BY262" i="278" s="1"/>
  <c r="BY175" i="278"/>
  <c r="BY177" i="278" s="1"/>
  <c r="BY263" i="278" s="1"/>
  <c r="BY151" i="278"/>
  <c r="BY153" i="278" s="1"/>
  <c r="BY260" i="278" s="1"/>
  <c r="BY159" i="278"/>
  <c r="BY161" i="278" s="1"/>
  <c r="BY261" i="278" s="1"/>
  <c r="BY122" i="278"/>
  <c r="BY124" i="278" s="1"/>
  <c r="BY139" i="278" s="1"/>
  <c r="BY131" i="278"/>
  <c r="BY133" i="278" s="1"/>
  <c r="BY140" i="278" s="1"/>
  <c r="BY113" i="278"/>
  <c r="BY115" i="278" s="1"/>
  <c r="BY138" i="278" s="1"/>
  <c r="BY20" i="278"/>
  <c r="BW72" i="278"/>
  <c r="BW73" i="278" s="1"/>
  <c r="BW86" i="278" s="1"/>
  <c r="BW57" i="278"/>
  <c r="BW58" i="278" s="1"/>
  <c r="BZ68" i="273"/>
  <c r="BZ189" i="273" s="1"/>
  <c r="CA67" i="273"/>
  <c r="CA42" i="324"/>
  <c r="CA43" i="324" s="1"/>
  <c r="CA71" i="273"/>
  <c r="CB72" i="273" s="1"/>
  <c r="CB104" i="273" s="1"/>
  <c r="CA15" i="275"/>
  <c r="CA37" i="324"/>
  <c r="CA38" i="324" s="1"/>
  <c r="CA53" i="273"/>
  <c r="CB54" i="273" s="1"/>
  <c r="CA27" i="324"/>
  <c r="CA28" i="324" s="1"/>
  <c r="CA153" i="273"/>
  <c r="CA32" i="324"/>
  <c r="CA33" i="324" s="1"/>
  <c r="BZ50" i="324"/>
  <c r="BZ21" i="327"/>
  <c r="BY172" i="273"/>
  <c r="BY173" i="273" s="1"/>
  <c r="BY176" i="273" s="1"/>
  <c r="BY177" i="273"/>
  <c r="BY178" i="273" s="1"/>
  <c r="BY183" i="273"/>
  <c r="BY184" i="273" s="1"/>
  <c r="BZ88" i="273"/>
  <c r="CA4" i="288"/>
  <c r="CA4" i="323"/>
  <c r="CA4" i="265"/>
  <c r="CA4" i="289"/>
  <c r="CA4" i="286"/>
  <c r="CA4" i="273"/>
  <c r="CA4" i="315"/>
  <c r="CA4" i="325"/>
  <c r="CA4" i="275"/>
  <c r="CA4" i="285"/>
  <c r="CA4" i="320"/>
  <c r="CA4" i="324"/>
  <c r="CA4" i="327"/>
  <c r="CA4" i="282"/>
  <c r="CA4" i="278"/>
  <c r="BX157" i="273"/>
  <c r="BW164" i="273"/>
  <c r="BW165" i="273" s="1"/>
  <c r="CC41" i="273"/>
  <c r="CC43" i="273" s="1"/>
  <c r="CC79" i="288" s="1"/>
  <c r="CD38" i="273"/>
  <c r="CC194" i="273"/>
  <c r="CA182" i="273"/>
  <c r="CA144" i="273"/>
  <c r="CB145" i="273" s="1"/>
  <c r="CB147" i="273" s="1"/>
  <c r="CB148" i="273" s="1"/>
  <c r="BZ42" i="324"/>
  <c r="BZ43" i="324" s="1"/>
  <c r="BZ67" i="273"/>
  <c r="BZ15" i="275"/>
  <c r="BZ20" i="275" s="1"/>
  <c r="CA17" i="275" s="1"/>
  <c r="BZ71" i="273"/>
  <c r="CA72" i="273" s="1"/>
  <c r="CA104" i="273" s="1"/>
  <c r="BZ22" i="327"/>
  <c r="BZ51" i="324"/>
  <c r="CB2" i="285"/>
  <c r="CB82" i="273"/>
  <c r="CB83" i="273" s="1"/>
  <c r="CB138" i="273"/>
  <c r="CB139" i="273" s="1"/>
  <c r="CB2" i="275"/>
  <c r="CB2" i="315"/>
  <c r="CB2" i="323"/>
  <c r="CB2" i="265"/>
  <c r="CB2" i="288"/>
  <c r="CB2" i="289"/>
  <c r="CB119" i="273"/>
  <c r="CB120" i="273" s="1"/>
  <c r="CB123" i="273" s="1"/>
  <c r="CB2" i="325"/>
  <c r="CB129" i="273"/>
  <c r="CB130" i="273" s="1"/>
  <c r="CB62" i="273"/>
  <c r="CB63" i="273" s="1"/>
  <c r="CB45" i="325" s="1"/>
  <c r="CB2" i="273"/>
  <c r="CB2" i="286"/>
  <c r="CB2" i="278"/>
  <c r="CB2" i="324"/>
  <c r="CB195" i="273"/>
  <c r="CB196" i="273" s="1"/>
  <c r="CB49" i="273"/>
  <c r="CB50" i="273" s="1"/>
  <c r="CB100" i="325" s="1"/>
  <c r="CB101" i="325" s="1"/>
  <c r="CB128" i="325" s="1"/>
  <c r="CB2" i="282"/>
  <c r="CB2" i="327"/>
  <c r="CB2" i="320"/>
  <c r="BV3" i="288"/>
  <c r="BV3" i="325"/>
  <c r="BV3" i="327"/>
  <c r="BV3" i="320"/>
  <c r="BV3" i="265"/>
  <c r="BV3" i="282"/>
  <c r="BV3" i="286"/>
  <c r="BV3" i="324"/>
  <c r="BV3" i="323"/>
  <c r="BV3" i="285"/>
  <c r="BV3" i="278"/>
  <c r="BV3" i="289"/>
  <c r="BV3" i="315"/>
  <c r="BV3" i="273"/>
  <c r="BV3" i="275"/>
  <c r="BY22" i="324"/>
  <c r="BY23" i="324" s="1"/>
  <c r="BY189" i="273"/>
  <c r="BY190" i="273" s="1"/>
  <c r="BY21" i="278" s="1"/>
  <c r="CA154" i="273"/>
  <c r="CA66" i="273"/>
  <c r="BW55" i="324"/>
  <c r="BW34" i="265" s="1"/>
  <c r="BW57" i="324"/>
  <c r="BW11" i="325"/>
  <c r="BW28" i="285"/>
  <c r="CA87" i="273"/>
  <c r="CA11" i="286"/>
  <c r="CA91" i="273"/>
  <c r="CB92" i="273" s="1"/>
  <c r="CB156" i="273" s="1"/>
  <c r="BX20" i="327"/>
  <c r="BX49" i="324"/>
  <c r="BX54" i="324" s="1"/>
  <c r="BZ23" i="327"/>
  <c r="BZ52" i="324"/>
  <c r="CP5" i="325"/>
  <c r="CP5" i="327"/>
  <c r="CP5" i="324"/>
  <c r="CP5" i="323"/>
  <c r="CN32" i="273"/>
  <c r="CM42" i="273"/>
  <c r="CM37" i="273"/>
  <c r="CO26" i="273"/>
  <c r="CO27" i="273" s="1"/>
  <c r="CO31" i="273" s="1"/>
  <c r="CO30" i="273"/>
  <c r="CP5" i="320"/>
  <c r="CP23" i="273"/>
  <c r="CP24" i="273" s="1"/>
  <c r="CP5" i="315"/>
  <c r="CO152" i="273"/>
  <c r="CO143" i="273"/>
  <c r="CP5" i="275"/>
  <c r="CP5" i="286"/>
  <c r="CP5" i="265"/>
  <c r="CP5" i="288"/>
  <c r="CP5" i="282"/>
  <c r="CP5" i="285"/>
  <c r="CP5" i="289"/>
  <c r="CP5" i="278"/>
  <c r="CP13" i="273"/>
  <c r="CP14" i="273" s="1"/>
  <c r="CQ10" i="273"/>
  <c r="CP5" i="273"/>
  <c r="BZ109" i="273" l="1"/>
  <c r="BY110" i="273" s="1"/>
  <c r="BY61" i="288" s="1"/>
  <c r="BZ51" i="288"/>
  <c r="BZ52" i="288" s="1"/>
  <c r="BZ56" i="288" s="1"/>
  <c r="CA46" i="325"/>
  <c r="CA47" i="325" s="1"/>
  <c r="CA54" i="325" s="1"/>
  <c r="CA55" i="288"/>
  <c r="BZ84" i="325"/>
  <c r="BZ42" i="288"/>
  <c r="BZ35" i="288"/>
  <c r="CB49" i="278"/>
  <c r="CB132" i="278"/>
  <c r="CP36" i="273"/>
  <c r="CP13" i="288"/>
  <c r="CP138" i="325"/>
  <c r="CC101" i="273"/>
  <c r="CC102" i="273" s="1"/>
  <c r="CC105" i="273" s="1"/>
  <c r="CC26" i="288"/>
  <c r="CB56" i="278"/>
  <c r="CB97" i="278"/>
  <c r="CB152" i="278"/>
  <c r="CB105" i="278"/>
  <c r="CB71" i="278"/>
  <c r="CB192" i="278"/>
  <c r="CB160" i="278"/>
  <c r="CB123" i="278"/>
  <c r="CB42" i="325"/>
  <c r="CB43" i="325" s="1"/>
  <c r="CB85" i="325"/>
  <c r="CB79" i="278"/>
  <c r="CB114" i="278"/>
  <c r="CB176" i="278"/>
  <c r="CB168" i="278"/>
  <c r="BW80" i="278"/>
  <c r="BW81" i="278" s="1"/>
  <c r="BW87" i="278" s="1"/>
  <c r="CA106" i="273"/>
  <c r="BZ51" i="325"/>
  <c r="CB200" i="278"/>
  <c r="CB208" i="278"/>
  <c r="BW98" i="278"/>
  <c r="BW99" i="278" s="1"/>
  <c r="BW136" i="278" s="1"/>
  <c r="BW141" i="278" s="1"/>
  <c r="BW50" i="278"/>
  <c r="BW51" i="278" s="1"/>
  <c r="BW84" i="278" s="1"/>
  <c r="CB224" i="278"/>
  <c r="CB240" i="278"/>
  <c r="CB248" i="278"/>
  <c r="CB184" i="278"/>
  <c r="CB232" i="278"/>
  <c r="CB216" i="278"/>
  <c r="CC13" i="289"/>
  <c r="CC14" i="289" s="1"/>
  <c r="CC256" i="278" s="1"/>
  <c r="CA68" i="273"/>
  <c r="CA122" i="325" s="1"/>
  <c r="CA40" i="278"/>
  <c r="CB28" i="278"/>
  <c r="CB29" i="278" s="1"/>
  <c r="CB34" i="278" s="1"/>
  <c r="CB111" i="325"/>
  <c r="CB123" i="325"/>
  <c r="BZ314" i="278"/>
  <c r="BZ122" i="325"/>
  <c r="BZ110" i="325"/>
  <c r="CB25" i="327"/>
  <c r="BT302" i="278"/>
  <c r="BT303" i="278" s="1"/>
  <c r="BT307" i="278" s="1"/>
  <c r="BT73" i="265"/>
  <c r="BY22" i="278"/>
  <c r="BY39" i="278" s="1"/>
  <c r="BY41" i="278" s="1"/>
  <c r="BT293" i="278"/>
  <c r="BT294" i="278" s="1"/>
  <c r="BT306" i="278" s="1"/>
  <c r="BT67" i="265"/>
  <c r="BU282" i="278"/>
  <c r="BU10" i="265" s="1"/>
  <c r="BU299" i="278"/>
  <c r="BU300" i="278" s="1"/>
  <c r="BU290" i="278"/>
  <c r="BU291" i="278" s="1"/>
  <c r="CN289" i="278"/>
  <c r="CN298" i="278"/>
  <c r="BT11" i="265"/>
  <c r="BT29" i="265" s="1"/>
  <c r="BX39" i="278"/>
  <c r="BX41" i="278" s="1"/>
  <c r="BX106" i="278" s="1"/>
  <c r="BX107" i="278" s="1"/>
  <c r="BX137" i="278" s="1"/>
  <c r="BV141" i="278"/>
  <c r="BV279" i="278" s="1"/>
  <c r="BV281" i="278" s="1"/>
  <c r="BU9" i="265"/>
  <c r="BZ22" i="324"/>
  <c r="BZ23" i="324" s="1"/>
  <c r="BZ49" i="324" s="1"/>
  <c r="BZ19" i="278"/>
  <c r="BW61" i="278"/>
  <c r="BW62" i="278" s="1"/>
  <c r="BW65" i="278" s="1"/>
  <c r="BW64" i="278"/>
  <c r="BY274" i="278"/>
  <c r="BY280" i="278" s="1"/>
  <c r="BV64" i="278"/>
  <c r="BV61" i="278"/>
  <c r="BV62" i="278" s="1"/>
  <c r="BV65" i="278" s="1"/>
  <c r="CN42" i="273"/>
  <c r="CN254" i="278"/>
  <c r="CN246" i="278"/>
  <c r="CN230" i="278"/>
  <c r="CN238" i="278"/>
  <c r="CN182" i="278"/>
  <c r="CN222" i="278"/>
  <c r="CN190" i="278"/>
  <c r="CN198" i="278"/>
  <c r="CN214" i="278"/>
  <c r="CN206" i="278"/>
  <c r="CN158" i="278"/>
  <c r="CN174" i="278"/>
  <c r="CN150" i="278"/>
  <c r="CN112" i="278"/>
  <c r="CN121" i="278"/>
  <c r="CN166" i="278"/>
  <c r="CN130" i="278"/>
  <c r="BZ255" i="278"/>
  <c r="BZ257" i="278" s="1"/>
  <c r="BZ273" i="278" s="1"/>
  <c r="BZ247" i="278"/>
  <c r="BZ249" i="278" s="1"/>
  <c r="BZ272" i="278" s="1"/>
  <c r="BZ231" i="278"/>
  <c r="BZ233" i="278" s="1"/>
  <c r="BZ270" i="278" s="1"/>
  <c r="BZ239" i="278"/>
  <c r="BZ241" i="278" s="1"/>
  <c r="BZ271" i="278" s="1"/>
  <c r="BZ183" i="278"/>
  <c r="BZ185" i="278" s="1"/>
  <c r="BZ264" i="278" s="1"/>
  <c r="BZ191" i="278"/>
  <c r="BZ193" i="278" s="1"/>
  <c r="BZ265" i="278" s="1"/>
  <c r="BZ223" i="278"/>
  <c r="BZ225" i="278" s="1"/>
  <c r="BZ269" i="278" s="1"/>
  <c r="BZ199" i="278"/>
  <c r="BZ201" i="278" s="1"/>
  <c r="BZ266" i="278" s="1"/>
  <c r="BZ215" i="278"/>
  <c r="BZ217" i="278" s="1"/>
  <c r="BZ268" i="278" s="1"/>
  <c r="BZ207" i="278"/>
  <c r="BZ209" i="278" s="1"/>
  <c r="BZ267" i="278" s="1"/>
  <c r="BZ159" i="278"/>
  <c r="BZ161" i="278" s="1"/>
  <c r="BZ261" i="278" s="1"/>
  <c r="BZ167" i="278"/>
  <c r="BZ169" i="278" s="1"/>
  <c r="BZ262" i="278" s="1"/>
  <c r="BZ175" i="278"/>
  <c r="BZ177" i="278" s="1"/>
  <c r="BZ263" i="278" s="1"/>
  <c r="BZ151" i="278"/>
  <c r="BZ153" i="278" s="1"/>
  <c r="BZ260" i="278" s="1"/>
  <c r="BZ113" i="278"/>
  <c r="BZ115" i="278" s="1"/>
  <c r="BZ138" i="278" s="1"/>
  <c r="BZ122" i="278"/>
  <c r="BZ124" i="278" s="1"/>
  <c r="BZ139" i="278" s="1"/>
  <c r="BZ131" i="278"/>
  <c r="BZ133" i="278" s="1"/>
  <c r="BZ140" i="278" s="1"/>
  <c r="BZ20" i="278"/>
  <c r="BX72" i="278"/>
  <c r="BX73" i="278" s="1"/>
  <c r="BX86" i="278" s="1"/>
  <c r="BX57" i="278"/>
  <c r="BX58" i="278" s="1"/>
  <c r="CA20" i="275"/>
  <c r="CB17" i="275" s="1"/>
  <c r="BX55" i="324"/>
  <c r="BX34" i="265" s="1"/>
  <c r="BX11" i="325"/>
  <c r="BX57" i="324"/>
  <c r="BX28" i="285"/>
  <c r="CB91" i="273"/>
  <c r="CC92" i="273" s="1"/>
  <c r="CC156" i="273" s="1"/>
  <c r="CB87" i="273"/>
  <c r="CB11" i="286"/>
  <c r="CA122" i="273"/>
  <c r="CA124" i="273" s="1"/>
  <c r="CA21" i="285" s="1"/>
  <c r="CA86" i="273"/>
  <c r="CA88" i="273" s="1"/>
  <c r="CA155" i="273"/>
  <c r="CB4" i="315"/>
  <c r="CB4" i="275"/>
  <c r="CB4" i="285"/>
  <c r="CB4" i="282"/>
  <c r="CB4" i="323"/>
  <c r="CB4" i="278"/>
  <c r="CB4" i="325"/>
  <c r="CB4" i="286"/>
  <c r="CB4" i="289"/>
  <c r="CB4" i="288"/>
  <c r="CB4" i="324"/>
  <c r="CB4" i="327"/>
  <c r="CB4" i="265"/>
  <c r="CB4" i="320"/>
  <c r="CB4" i="273"/>
  <c r="CC82" i="273"/>
  <c r="CC83" i="273" s="1"/>
  <c r="CC2" i="265"/>
  <c r="CC2" i="320"/>
  <c r="CC2" i="282"/>
  <c r="CC195" i="273"/>
  <c r="CC196" i="273" s="1"/>
  <c r="CC2" i="325"/>
  <c r="CC49" i="273"/>
  <c r="CC50" i="273" s="1"/>
  <c r="CC100" i="325" s="1"/>
  <c r="CC101" i="325" s="1"/>
  <c r="CC128" i="325" s="1"/>
  <c r="CC2" i="288"/>
  <c r="CC119" i="273"/>
  <c r="CC120" i="273" s="1"/>
  <c r="CC123" i="273" s="1"/>
  <c r="CC62" i="273"/>
  <c r="CC63" i="273" s="1"/>
  <c r="CC45" i="325" s="1"/>
  <c r="CC2" i="286"/>
  <c r="CC2" i="324"/>
  <c r="CC2" i="315"/>
  <c r="CC2" i="285"/>
  <c r="CC138" i="273"/>
  <c r="CC139" i="273" s="1"/>
  <c r="CC2" i="275"/>
  <c r="CC2" i="278"/>
  <c r="CC2" i="327"/>
  <c r="CC2" i="273"/>
  <c r="CC2" i="323"/>
  <c r="CC129" i="273"/>
  <c r="CC130" i="273" s="1"/>
  <c r="CC2" i="289"/>
  <c r="CB71" i="273"/>
  <c r="CC72" i="273" s="1"/>
  <c r="CC104" i="273" s="1"/>
  <c r="CB67" i="273"/>
  <c r="CB15" i="275"/>
  <c r="CB42" i="324"/>
  <c r="CB43" i="324" s="1"/>
  <c r="BW3" i="315"/>
  <c r="BW3" i="324"/>
  <c r="BW3" i="285"/>
  <c r="BW3" i="275"/>
  <c r="BW3" i="286"/>
  <c r="BW3" i="323"/>
  <c r="BW3" i="282"/>
  <c r="BW3" i="273"/>
  <c r="BW3" i="288"/>
  <c r="BW3" i="265"/>
  <c r="BW3" i="278"/>
  <c r="BW3" i="289"/>
  <c r="BW3" i="327"/>
  <c r="BW3" i="325"/>
  <c r="BW3" i="320"/>
  <c r="CA50" i="324"/>
  <c r="CA21" i="327"/>
  <c r="CB122" i="273"/>
  <c r="CB86" i="273"/>
  <c r="CB155" i="273"/>
  <c r="BZ190" i="273"/>
  <c r="BZ21" i="278" s="1"/>
  <c r="BX164" i="273"/>
  <c r="BX165" i="273" s="1"/>
  <c r="BY157" i="273"/>
  <c r="CB154" i="273"/>
  <c r="CB66" i="273"/>
  <c r="CA53" i="324"/>
  <c r="CA24" i="327"/>
  <c r="BY49" i="324"/>
  <c r="BY54" i="324" s="1"/>
  <c r="BY20" i="327"/>
  <c r="CB27" i="324"/>
  <c r="CB28" i="324" s="1"/>
  <c r="CB37" i="324"/>
  <c r="CB38" i="324" s="1"/>
  <c r="CB53" i="273"/>
  <c r="CC54" i="273" s="1"/>
  <c r="CB32" i="324"/>
  <c r="CB33" i="324" s="1"/>
  <c r="CB153" i="273"/>
  <c r="CB182" i="273"/>
  <c r="CB144" i="273"/>
  <c r="CC145" i="273" s="1"/>
  <c r="CC147" i="273" s="1"/>
  <c r="CC148" i="273" s="1"/>
  <c r="BZ53" i="324"/>
  <c r="BZ24" i="327"/>
  <c r="CD41" i="273"/>
  <c r="CD43" i="273" s="1"/>
  <c r="CD79" i="288" s="1"/>
  <c r="CD194" i="273"/>
  <c r="CE38" i="273"/>
  <c r="BZ172" i="273"/>
  <c r="BZ173" i="273" s="1"/>
  <c r="BZ176" i="273" s="1"/>
  <c r="BZ177" i="273"/>
  <c r="BZ178" i="273" s="1"/>
  <c r="BZ183" i="273"/>
  <c r="BZ184" i="273" s="1"/>
  <c r="CA51" i="324"/>
  <c r="CA22" i="327"/>
  <c r="CA23" i="327"/>
  <c r="CA52" i="324"/>
  <c r="CQ5" i="327"/>
  <c r="CQ5" i="325"/>
  <c r="CN37" i="273"/>
  <c r="CQ5" i="324"/>
  <c r="CQ5" i="323"/>
  <c r="CP26" i="273"/>
  <c r="CP27" i="273" s="1"/>
  <c r="CP31" i="273" s="1"/>
  <c r="CP30" i="273"/>
  <c r="CO32" i="273"/>
  <c r="CQ5" i="320"/>
  <c r="CQ23" i="273"/>
  <c r="CQ24" i="273" s="1"/>
  <c r="CQ5" i="315"/>
  <c r="CQ5" i="265"/>
  <c r="CQ5" i="288"/>
  <c r="CQ5" i="282"/>
  <c r="CQ5" i="275"/>
  <c r="CQ5" i="286"/>
  <c r="CQ5" i="285"/>
  <c r="CQ5" i="289"/>
  <c r="CQ5" i="278"/>
  <c r="CQ13" i="273"/>
  <c r="CQ14" i="273" s="1"/>
  <c r="CR10" i="273"/>
  <c r="CQ5" i="273"/>
  <c r="CP152" i="273"/>
  <c r="CP143" i="273"/>
  <c r="AK32" i="265"/>
  <c r="CB46" i="325" l="1"/>
  <c r="CB55" i="288"/>
  <c r="CA109" i="273"/>
  <c r="BZ110" i="273" s="1"/>
  <c r="BZ61" i="288" s="1"/>
  <c r="CA51" i="288"/>
  <c r="CA52" i="288" s="1"/>
  <c r="CA56" i="288" s="1"/>
  <c r="CA84" i="325"/>
  <c r="CA35" i="288"/>
  <c r="CA42" i="288"/>
  <c r="CD101" i="273"/>
  <c r="CD102" i="273" s="1"/>
  <c r="CD105" i="273" s="1"/>
  <c r="CD26" i="288"/>
  <c r="CQ36" i="273"/>
  <c r="CQ13" i="288"/>
  <c r="CQ138" i="325"/>
  <c r="CB47" i="325"/>
  <c r="CB54" i="325" s="1"/>
  <c r="CC42" i="325"/>
  <c r="CC43" i="325" s="1"/>
  <c r="CC85" i="325"/>
  <c r="CB106" i="273"/>
  <c r="CA51" i="325"/>
  <c r="CC248" i="278"/>
  <c r="CC105" i="278"/>
  <c r="CC123" i="278"/>
  <c r="CC216" i="278"/>
  <c r="CC152" i="278"/>
  <c r="CC224" i="278"/>
  <c r="CC79" i="278"/>
  <c r="CC184" i="278"/>
  <c r="CC49" i="278"/>
  <c r="CC168" i="278"/>
  <c r="CC232" i="278"/>
  <c r="CD13" i="289"/>
  <c r="CD14" i="289" s="1"/>
  <c r="CD248" i="278" s="1"/>
  <c r="CC56" i="278"/>
  <c r="CC132" i="278"/>
  <c r="CC114" i="278"/>
  <c r="CC200" i="278"/>
  <c r="CC176" i="278"/>
  <c r="CC240" i="278"/>
  <c r="CB68" i="273"/>
  <c r="CB110" i="325" s="1"/>
  <c r="CC71" i="278"/>
  <c r="CC160" i="278"/>
  <c r="CC97" i="278"/>
  <c r="CC192" i="278"/>
  <c r="CC208" i="278"/>
  <c r="CA189" i="273"/>
  <c r="CA190" i="273" s="1"/>
  <c r="CA21" i="278" s="1"/>
  <c r="CA314" i="278"/>
  <c r="CA22" i="324"/>
  <c r="CA23" i="324" s="1"/>
  <c r="CA20" i="327" s="1"/>
  <c r="CA19" i="278"/>
  <c r="CA110" i="325"/>
  <c r="AK313" i="278"/>
  <c r="AK315" i="278" s="1"/>
  <c r="AK11" i="327" s="1"/>
  <c r="BX98" i="278"/>
  <c r="BX99" i="278" s="1"/>
  <c r="BX136" i="278" s="1"/>
  <c r="BX141" i="278" s="1"/>
  <c r="CB40" i="278"/>
  <c r="BY33" i="278"/>
  <c r="BY35" i="278" s="1"/>
  <c r="BY72" i="278" s="1"/>
  <c r="BY73" i="278" s="1"/>
  <c r="BY86" i="278" s="1"/>
  <c r="CC25" i="327"/>
  <c r="CC28" i="278"/>
  <c r="CC29" i="278" s="1"/>
  <c r="CC40" i="278" s="1"/>
  <c r="CC111" i="325"/>
  <c r="CC123" i="325"/>
  <c r="BX80" i="278"/>
  <c r="BX81" i="278" s="1"/>
  <c r="BX87" i="278" s="1"/>
  <c r="BT308" i="278"/>
  <c r="BT30" i="265" s="1"/>
  <c r="BU302" i="278"/>
  <c r="BU303" i="278" s="1"/>
  <c r="BU307" i="278" s="1"/>
  <c r="BU73" i="265"/>
  <c r="BU293" i="278"/>
  <c r="BU294" i="278" s="1"/>
  <c r="BU306" i="278" s="1"/>
  <c r="BU67" i="265"/>
  <c r="BV282" i="278"/>
  <c r="BV10" i="265" s="1"/>
  <c r="BV299" i="278"/>
  <c r="BV300" i="278" s="1"/>
  <c r="CO298" i="278"/>
  <c r="CO289" i="278"/>
  <c r="BX50" i="278"/>
  <c r="BX51" i="278" s="1"/>
  <c r="BX84" i="278" s="1"/>
  <c r="BZ20" i="327"/>
  <c r="BU11" i="265"/>
  <c r="BU29" i="265" s="1"/>
  <c r="BZ22" i="278"/>
  <c r="BZ39" i="278" s="1"/>
  <c r="BZ41" i="278" s="1"/>
  <c r="BW279" i="278"/>
  <c r="BW281" i="278" s="1"/>
  <c r="BW66" i="278"/>
  <c r="BW85" i="278" s="1"/>
  <c r="BW88" i="278" s="1"/>
  <c r="BV66" i="278"/>
  <c r="BV85" i="278" s="1"/>
  <c r="BV88" i="278" s="1"/>
  <c r="BX61" i="278"/>
  <c r="BX62" i="278" s="1"/>
  <c r="BX65" i="278" s="1"/>
  <c r="BX64" i="278"/>
  <c r="CO238" i="278"/>
  <c r="CO246" i="278"/>
  <c r="CO254" i="278"/>
  <c r="CO222" i="278"/>
  <c r="CO230" i="278"/>
  <c r="CO214" i="278"/>
  <c r="CO206" i="278"/>
  <c r="CO182" i="278"/>
  <c r="CO190" i="278"/>
  <c r="CO198" i="278"/>
  <c r="CO150" i="278"/>
  <c r="CO166" i="278"/>
  <c r="CO174" i="278"/>
  <c r="CO112" i="278"/>
  <c r="CO158" i="278"/>
  <c r="CO121" i="278"/>
  <c r="CO130" i="278"/>
  <c r="BZ274" i="278"/>
  <c r="BZ280" i="278" s="1"/>
  <c r="BY106" i="278"/>
  <c r="BY107" i="278" s="1"/>
  <c r="BY137" i="278" s="1"/>
  <c r="BY80" i="278"/>
  <c r="BY81" i="278" s="1"/>
  <c r="BY87" i="278" s="1"/>
  <c r="BY98" i="278"/>
  <c r="BY99" i="278" s="1"/>
  <c r="BY136" i="278" s="1"/>
  <c r="BY50" i="278"/>
  <c r="BY51" i="278" s="1"/>
  <c r="BY84" i="278" s="1"/>
  <c r="CA255" i="278"/>
  <c r="CA257" i="278" s="1"/>
  <c r="CA273" i="278" s="1"/>
  <c r="CA239" i="278"/>
  <c r="CA241" i="278" s="1"/>
  <c r="CA271" i="278" s="1"/>
  <c r="CA223" i="278"/>
  <c r="CA225" i="278" s="1"/>
  <c r="CA269" i="278" s="1"/>
  <c r="CA247" i="278"/>
  <c r="CA249" i="278" s="1"/>
  <c r="CA272" i="278" s="1"/>
  <c r="CA231" i="278"/>
  <c r="CA233" i="278" s="1"/>
  <c r="CA270" i="278" s="1"/>
  <c r="CA215" i="278"/>
  <c r="CA217" i="278" s="1"/>
  <c r="CA268" i="278" s="1"/>
  <c r="CA207" i="278"/>
  <c r="CA209" i="278" s="1"/>
  <c r="CA267" i="278" s="1"/>
  <c r="CA175" i="278"/>
  <c r="CA177" i="278" s="1"/>
  <c r="CA263" i="278" s="1"/>
  <c r="CA183" i="278"/>
  <c r="CA185" i="278" s="1"/>
  <c r="CA264" i="278" s="1"/>
  <c r="CA191" i="278"/>
  <c r="CA193" i="278" s="1"/>
  <c r="CA265" i="278" s="1"/>
  <c r="CA199" i="278"/>
  <c r="CA201" i="278" s="1"/>
  <c r="CA266" i="278" s="1"/>
  <c r="CA151" i="278"/>
  <c r="CA153" i="278" s="1"/>
  <c r="CA260" i="278" s="1"/>
  <c r="CA167" i="278"/>
  <c r="CA169" i="278" s="1"/>
  <c r="CA262" i="278" s="1"/>
  <c r="CA113" i="278"/>
  <c r="CA115" i="278" s="1"/>
  <c r="CA138" i="278" s="1"/>
  <c r="CA122" i="278"/>
  <c r="CA124" i="278" s="1"/>
  <c r="CA139" i="278" s="1"/>
  <c r="CA159" i="278"/>
  <c r="CA161" i="278" s="1"/>
  <c r="CA261" i="278" s="1"/>
  <c r="CA131" i="278"/>
  <c r="CA133" i="278" s="1"/>
  <c r="CA140" i="278" s="1"/>
  <c r="CA20" i="278"/>
  <c r="CB20" i="275"/>
  <c r="CC17" i="275" s="1"/>
  <c r="BZ54" i="324"/>
  <c r="BZ28" i="285" s="1"/>
  <c r="CC4" i="273"/>
  <c r="CC4" i="315"/>
  <c r="CC4" i="323"/>
  <c r="CC4" i="289"/>
  <c r="CC4" i="325"/>
  <c r="CC4" i="265"/>
  <c r="CC4" i="275"/>
  <c r="CC4" i="288"/>
  <c r="CC4" i="320"/>
  <c r="CC4" i="282"/>
  <c r="CC4" i="324"/>
  <c r="CC4" i="286"/>
  <c r="CC4" i="327"/>
  <c r="CC4" i="278"/>
  <c r="CC4" i="285"/>
  <c r="CC154" i="273"/>
  <c r="CC66" i="273"/>
  <c r="BY28" i="285"/>
  <c r="BY11" i="325"/>
  <c r="BY57" i="324"/>
  <c r="BY55" i="324"/>
  <c r="BY34" i="265" s="1"/>
  <c r="CC86" i="273"/>
  <c r="CC155" i="273"/>
  <c r="CC122" i="273"/>
  <c r="CC67" i="273"/>
  <c r="CC42" i="324"/>
  <c r="CC43" i="324" s="1"/>
  <c r="CC15" i="275"/>
  <c r="CC71" i="273"/>
  <c r="CD72" i="273" s="1"/>
  <c r="CD104" i="273" s="1"/>
  <c r="CA183" i="273"/>
  <c r="CA184" i="273" s="1"/>
  <c r="CA172" i="273"/>
  <c r="CA173" i="273" s="1"/>
  <c r="CA176" i="273" s="1"/>
  <c r="CA177" i="273"/>
  <c r="CA178" i="273" s="1"/>
  <c r="CD2" i="320"/>
  <c r="CD2" i="315"/>
  <c r="CD2" i="285"/>
  <c r="CD2" i="289"/>
  <c r="CD2" i="282"/>
  <c r="CD82" i="273"/>
  <c r="CD83" i="273" s="1"/>
  <c r="CD2" i="324"/>
  <c r="CD195" i="273"/>
  <c r="CD196" i="273" s="1"/>
  <c r="CD2" i="278"/>
  <c r="CD62" i="273"/>
  <c r="CD119" i="273"/>
  <c r="CD120" i="273" s="1"/>
  <c r="CD123" i="273" s="1"/>
  <c r="CD138" i="273"/>
  <c r="CD139" i="273" s="1"/>
  <c r="CD2" i="288"/>
  <c r="CD2" i="327"/>
  <c r="CD129" i="273"/>
  <c r="CD130" i="273" s="1"/>
  <c r="CD2" i="325"/>
  <c r="CD49" i="273"/>
  <c r="CD50" i="273" s="1"/>
  <c r="CD100" i="325" s="1"/>
  <c r="CD101" i="325" s="1"/>
  <c r="CD128" i="325" s="1"/>
  <c r="CD2" i="275"/>
  <c r="CD2" i="265"/>
  <c r="CD2" i="286"/>
  <c r="CD2" i="323"/>
  <c r="CD2" i="273"/>
  <c r="CB23" i="327"/>
  <c r="CB52" i="324"/>
  <c r="BY164" i="273"/>
  <c r="BY165" i="273" s="1"/>
  <c r="BZ157" i="273"/>
  <c r="CB88" i="273"/>
  <c r="CB24" i="327"/>
  <c r="CB53" i="324"/>
  <c r="CC87" i="273"/>
  <c r="CC11" i="286"/>
  <c r="CC91" i="273"/>
  <c r="CD92" i="273" s="1"/>
  <c r="CD156" i="273" s="1"/>
  <c r="CB21" i="327"/>
  <c r="CB50" i="324"/>
  <c r="BX3" i="275"/>
  <c r="BX3" i="289"/>
  <c r="BX3" i="323"/>
  <c r="BX3" i="282"/>
  <c r="BX3" i="286"/>
  <c r="BX3" i="278"/>
  <c r="BX3" i="265"/>
  <c r="BX3" i="273"/>
  <c r="BX3" i="325"/>
  <c r="BX3" i="315"/>
  <c r="BX3" i="320"/>
  <c r="BX3" i="327"/>
  <c r="BX3" i="324"/>
  <c r="BX3" i="288"/>
  <c r="BX3" i="285"/>
  <c r="CB124" i="273"/>
  <c r="CF38" i="273"/>
  <c r="CE41" i="273"/>
  <c r="CE43" i="273" s="1"/>
  <c r="CE79" i="288" s="1"/>
  <c r="CE194" i="273"/>
  <c r="CB51" i="324"/>
  <c r="CB22" i="327"/>
  <c r="CC144" i="273"/>
  <c r="CD145" i="273" s="1"/>
  <c r="CD147" i="273" s="1"/>
  <c r="CD148" i="273" s="1"/>
  <c r="CC182" i="273"/>
  <c r="CC153" i="273"/>
  <c r="CC37" i="324"/>
  <c r="CC38" i="324" s="1"/>
  <c r="CC27" i="324"/>
  <c r="CC28" i="324" s="1"/>
  <c r="CC53" i="273"/>
  <c r="CD54" i="273" s="1"/>
  <c r="CC32" i="324"/>
  <c r="CC33" i="324" s="1"/>
  <c r="CR5" i="327"/>
  <c r="CR5" i="325"/>
  <c r="CR5" i="324"/>
  <c r="CR5" i="323"/>
  <c r="CP32" i="273"/>
  <c r="CO42" i="273"/>
  <c r="CO37" i="273"/>
  <c r="CQ26" i="273"/>
  <c r="CQ27" i="273" s="1"/>
  <c r="CQ31" i="273" s="1"/>
  <c r="CQ30" i="273"/>
  <c r="CR5" i="320"/>
  <c r="CR23" i="273"/>
  <c r="CR24" i="273" s="1"/>
  <c r="CR5" i="315"/>
  <c r="CQ152" i="273"/>
  <c r="CQ143" i="273"/>
  <c r="CR5" i="288"/>
  <c r="CR5" i="282"/>
  <c r="CR5" i="275"/>
  <c r="CR5" i="286"/>
  <c r="CR5" i="265"/>
  <c r="CR5" i="285"/>
  <c r="CR5" i="289"/>
  <c r="CR5" i="278"/>
  <c r="CR13" i="273"/>
  <c r="CR14" i="273" s="1"/>
  <c r="CS10" i="273"/>
  <c r="CR5" i="273"/>
  <c r="CB109" i="273" l="1"/>
  <c r="CA110" i="273" s="1"/>
  <c r="CA61" i="288" s="1"/>
  <c r="CB51" i="288"/>
  <c r="CB52" i="288" s="1"/>
  <c r="CB56" i="288" s="1"/>
  <c r="CC46" i="325"/>
  <c r="CC47" i="325" s="1"/>
  <c r="CC54" i="325" s="1"/>
  <c r="CC55" i="288"/>
  <c r="CB84" i="325"/>
  <c r="CB42" i="288"/>
  <c r="CB35" i="288"/>
  <c r="CD240" i="278"/>
  <c r="CE101" i="273"/>
  <c r="CE102" i="273" s="1"/>
  <c r="CE105" i="273" s="1"/>
  <c r="CE26" i="288"/>
  <c r="CR36" i="273"/>
  <c r="CR138" i="325"/>
  <c r="CR13" i="288"/>
  <c r="CD42" i="325"/>
  <c r="CD43" i="325" s="1"/>
  <c r="CD85" i="325"/>
  <c r="CC106" i="273"/>
  <c r="CB51" i="325"/>
  <c r="CD79" i="278"/>
  <c r="CD152" i="278"/>
  <c r="CD132" i="278"/>
  <c r="CD184" i="278"/>
  <c r="CD114" i="278"/>
  <c r="CD168" i="278"/>
  <c r="CD176" i="278"/>
  <c r="CD49" i="278"/>
  <c r="CD71" i="278"/>
  <c r="CD97" i="278"/>
  <c r="CD160" i="278"/>
  <c r="CD200" i="278"/>
  <c r="CD56" i="278"/>
  <c r="CD123" i="278"/>
  <c r="CD105" i="278"/>
  <c r="CD192" i="278"/>
  <c r="CD216" i="278"/>
  <c r="CD256" i="278"/>
  <c r="CD208" i="278"/>
  <c r="CD232" i="278"/>
  <c r="CD224" i="278"/>
  <c r="CB122" i="325"/>
  <c r="CB189" i="273"/>
  <c r="CB190" i="273" s="1"/>
  <c r="CB21" i="278" s="1"/>
  <c r="CB314" i="278"/>
  <c r="CC68" i="273"/>
  <c r="CC314" i="278" s="1"/>
  <c r="CB19" i="278"/>
  <c r="CE13" i="289"/>
  <c r="CE14" i="289" s="1"/>
  <c r="CE224" i="278" s="1"/>
  <c r="CB22" i="324"/>
  <c r="CB23" i="324" s="1"/>
  <c r="CB20" i="327" s="1"/>
  <c r="CA49" i="324"/>
  <c r="CA54" i="324" s="1"/>
  <c r="CA28" i="285" s="1"/>
  <c r="AK12" i="325"/>
  <c r="BY57" i="278"/>
  <c r="BY58" i="278" s="1"/>
  <c r="BY64" i="278" s="1"/>
  <c r="CC34" i="278"/>
  <c r="CD25" i="327"/>
  <c r="CD28" i="278"/>
  <c r="CD29" i="278" s="1"/>
  <c r="CD40" i="278" s="1"/>
  <c r="CD123" i="325"/>
  <c r="CD111" i="325"/>
  <c r="BU308" i="278"/>
  <c r="BU30" i="265" s="1"/>
  <c r="BV302" i="278"/>
  <c r="BV303" i="278" s="1"/>
  <c r="BV307" i="278" s="1"/>
  <c r="BV73" i="265"/>
  <c r="BW282" i="278"/>
  <c r="BW10" i="265" s="1"/>
  <c r="BW299" i="278"/>
  <c r="BW300" i="278" s="1"/>
  <c r="BV290" i="278"/>
  <c r="BV291" i="278" s="1"/>
  <c r="CP298" i="278"/>
  <c r="CP289" i="278"/>
  <c r="BW290" i="278"/>
  <c r="BW291" i="278" s="1"/>
  <c r="BZ33" i="278"/>
  <c r="BZ35" i="278" s="1"/>
  <c r="BZ57" i="278" s="1"/>
  <c r="BZ58" i="278" s="1"/>
  <c r="BV9" i="265"/>
  <c r="BV11" i="265" s="1"/>
  <c r="BV29" i="265" s="1"/>
  <c r="BW9" i="265"/>
  <c r="BX279" i="278"/>
  <c r="BX281" i="278" s="1"/>
  <c r="BZ55" i="324"/>
  <c r="BZ34" i="265" s="1"/>
  <c r="CA22" i="278"/>
  <c r="CA33" i="278" s="1"/>
  <c r="CA35" i="278" s="1"/>
  <c r="BY141" i="278"/>
  <c r="BX66" i="278"/>
  <c r="BX85" i="278" s="1"/>
  <c r="BX88" i="278" s="1"/>
  <c r="CP37" i="273"/>
  <c r="CP254" i="278"/>
  <c r="CP230" i="278"/>
  <c r="CP238" i="278"/>
  <c r="CP246" i="278"/>
  <c r="CP214" i="278"/>
  <c r="CP222" i="278"/>
  <c r="CP198" i="278"/>
  <c r="CP206" i="278"/>
  <c r="CP182" i="278"/>
  <c r="CP190" i="278"/>
  <c r="CP174" i="278"/>
  <c r="CP158" i="278"/>
  <c r="CP166" i="278"/>
  <c r="CP130" i="278"/>
  <c r="CP150" i="278"/>
  <c r="CP112" i="278"/>
  <c r="CP121" i="278"/>
  <c r="CB255" i="278"/>
  <c r="CB257" i="278" s="1"/>
  <c r="CB273" i="278" s="1"/>
  <c r="CB247" i="278"/>
  <c r="CB249" i="278" s="1"/>
  <c r="CB272" i="278" s="1"/>
  <c r="CB231" i="278"/>
  <c r="CB233" i="278" s="1"/>
  <c r="CB270" i="278" s="1"/>
  <c r="CB239" i="278"/>
  <c r="CB241" i="278" s="1"/>
  <c r="CB271" i="278" s="1"/>
  <c r="CB215" i="278"/>
  <c r="CB217" i="278" s="1"/>
  <c r="CB268" i="278" s="1"/>
  <c r="CB223" i="278"/>
  <c r="CB225" i="278" s="1"/>
  <c r="CB269" i="278" s="1"/>
  <c r="CB199" i="278"/>
  <c r="CB201" i="278" s="1"/>
  <c r="CB266" i="278" s="1"/>
  <c r="CB207" i="278"/>
  <c r="CB209" i="278" s="1"/>
  <c r="CB267" i="278" s="1"/>
  <c r="CB183" i="278"/>
  <c r="CB185" i="278" s="1"/>
  <c r="CB264" i="278" s="1"/>
  <c r="CB191" i="278"/>
  <c r="CB193" i="278" s="1"/>
  <c r="CB265" i="278" s="1"/>
  <c r="CB175" i="278"/>
  <c r="CB177" i="278" s="1"/>
  <c r="CB263" i="278" s="1"/>
  <c r="CB159" i="278"/>
  <c r="CB161" i="278" s="1"/>
  <c r="CB261" i="278" s="1"/>
  <c r="CB167" i="278"/>
  <c r="CB169" i="278" s="1"/>
  <c r="CB262" i="278" s="1"/>
  <c r="CB131" i="278"/>
  <c r="CB133" i="278" s="1"/>
  <c r="CB140" i="278" s="1"/>
  <c r="CB151" i="278"/>
  <c r="CB153" i="278" s="1"/>
  <c r="CB260" i="278" s="1"/>
  <c r="CB113" i="278"/>
  <c r="CB115" i="278" s="1"/>
  <c r="CB138" i="278" s="1"/>
  <c r="CB122" i="278"/>
  <c r="CB124" i="278" s="1"/>
  <c r="CB139" i="278" s="1"/>
  <c r="CB20" i="278"/>
  <c r="BZ80" i="278"/>
  <c r="BZ81" i="278" s="1"/>
  <c r="BZ87" i="278" s="1"/>
  <c r="BZ106" i="278"/>
  <c r="BZ107" i="278" s="1"/>
  <c r="BZ137" i="278" s="1"/>
  <c r="BZ98" i="278"/>
  <c r="BZ99" i="278" s="1"/>
  <c r="BZ136" i="278" s="1"/>
  <c r="BZ50" i="278"/>
  <c r="BZ51" i="278" s="1"/>
  <c r="BZ84" i="278" s="1"/>
  <c r="CA274" i="278"/>
  <c r="CA280" i="278" s="1"/>
  <c r="BZ11" i="325"/>
  <c r="BZ57" i="324"/>
  <c r="CC20" i="275"/>
  <c r="CD17" i="275" s="1"/>
  <c r="CC50" i="324"/>
  <c r="CC21" i="327"/>
  <c r="CD4" i="273"/>
  <c r="CD4" i="282"/>
  <c r="CD4" i="265"/>
  <c r="CD4" i="278"/>
  <c r="CD4" i="275"/>
  <c r="CD4" i="285"/>
  <c r="CD4" i="288"/>
  <c r="CD4" i="320"/>
  <c r="CD4" i="324"/>
  <c r="CD4" i="323"/>
  <c r="CD4" i="286"/>
  <c r="CD4" i="289"/>
  <c r="CD4" i="325"/>
  <c r="CD4" i="327"/>
  <c r="CD4" i="315"/>
  <c r="BY3" i="275"/>
  <c r="BY3" i="265"/>
  <c r="BY3" i="288"/>
  <c r="BY3" i="278"/>
  <c r="BY3" i="323"/>
  <c r="BY3" i="324"/>
  <c r="BY3" i="315"/>
  <c r="BY3" i="273"/>
  <c r="BY3" i="282"/>
  <c r="BY3" i="286"/>
  <c r="BY3" i="289"/>
  <c r="BY3" i="320"/>
  <c r="BY3" i="327"/>
  <c r="BY3" i="325"/>
  <c r="BY3" i="285"/>
  <c r="CD153" i="273"/>
  <c r="CD27" i="324"/>
  <c r="CD28" i="324" s="1"/>
  <c r="CD37" i="324"/>
  <c r="CD38" i="324" s="1"/>
  <c r="CD53" i="273"/>
  <c r="CE54" i="273" s="1"/>
  <c r="CD32" i="324"/>
  <c r="CD33" i="324" s="1"/>
  <c r="CD63" i="273"/>
  <c r="CD45" i="325" s="1"/>
  <c r="CD11" i="286"/>
  <c r="CD87" i="273"/>
  <c r="CD91" i="273"/>
  <c r="CE92" i="273" s="1"/>
  <c r="CE156" i="273" s="1"/>
  <c r="CD155" i="273"/>
  <c r="CD86" i="273"/>
  <c r="CD122" i="273"/>
  <c r="CC52" i="324"/>
  <c r="CC23" i="327"/>
  <c r="CE2" i="289"/>
  <c r="CE2" i="324"/>
  <c r="CE2" i="286"/>
  <c r="CE2" i="320"/>
  <c r="CE2" i="278"/>
  <c r="CE49" i="273"/>
  <c r="CE50" i="273" s="1"/>
  <c r="CE100" i="325" s="1"/>
  <c r="CE101" i="325" s="1"/>
  <c r="CE128" i="325" s="1"/>
  <c r="CE62" i="273"/>
  <c r="CE63" i="273" s="1"/>
  <c r="CE45" i="325" s="1"/>
  <c r="CE195" i="273"/>
  <c r="CE196" i="273" s="1"/>
  <c r="CE2" i="325"/>
  <c r="CE2" i="275"/>
  <c r="CE2" i="265"/>
  <c r="CE2" i="327"/>
  <c r="CE2" i="323"/>
  <c r="CE119" i="273"/>
  <c r="CE120" i="273" s="1"/>
  <c r="CE123" i="273" s="1"/>
  <c r="CE82" i="273"/>
  <c r="CE83" i="273" s="1"/>
  <c r="CE2" i="273"/>
  <c r="CE2" i="288"/>
  <c r="CE2" i="315"/>
  <c r="CE138" i="273"/>
  <c r="CE139" i="273" s="1"/>
  <c r="CE2" i="282"/>
  <c r="CE2" i="285"/>
  <c r="CE129" i="273"/>
  <c r="CE130" i="273" s="1"/>
  <c r="CB21" i="285"/>
  <c r="CC124" i="273"/>
  <c r="CD182" i="273"/>
  <c r="CD144" i="273"/>
  <c r="CE145" i="273" s="1"/>
  <c r="CE147" i="273" s="1"/>
  <c r="CE148" i="273" s="1"/>
  <c r="CC51" i="324"/>
  <c r="CC22" i="327"/>
  <c r="CG38" i="273"/>
  <c r="CF194" i="273"/>
  <c r="CF41" i="273"/>
  <c r="CF43" i="273" s="1"/>
  <c r="CF79" i="288" s="1"/>
  <c r="CC88" i="273"/>
  <c r="CB183" i="273"/>
  <c r="CB184" i="273" s="1"/>
  <c r="CB177" i="273"/>
  <c r="CB178" i="273" s="1"/>
  <c r="CB172" i="273"/>
  <c r="CB173" i="273" s="1"/>
  <c r="CB176" i="273" s="1"/>
  <c r="CC53" i="324"/>
  <c r="CC24" i="327"/>
  <c r="CD66" i="273"/>
  <c r="CD154" i="273"/>
  <c r="BZ164" i="273"/>
  <c r="BZ165" i="273" s="1"/>
  <c r="CA157" i="273"/>
  <c r="CS5" i="325"/>
  <c r="CS5" i="327"/>
  <c r="CP42" i="273"/>
  <c r="CS5" i="324"/>
  <c r="CS5" i="323"/>
  <c r="CR26" i="273"/>
  <c r="CR27" i="273" s="1"/>
  <c r="CR31" i="273" s="1"/>
  <c r="CR30" i="273"/>
  <c r="CQ32" i="273"/>
  <c r="CS5" i="320"/>
  <c r="CS23" i="273"/>
  <c r="CS24" i="273" s="1"/>
  <c r="CS5" i="315"/>
  <c r="CR152" i="273"/>
  <c r="CR143" i="273"/>
  <c r="CS5" i="275"/>
  <c r="CS5" i="286"/>
  <c r="CS5" i="265"/>
  <c r="CS5" i="288"/>
  <c r="CS5" i="282"/>
  <c r="CS5" i="278"/>
  <c r="CS5" i="285"/>
  <c r="CS5" i="289"/>
  <c r="CS13" i="273"/>
  <c r="CS14" i="273" s="1"/>
  <c r="CT10" i="273"/>
  <c r="CS5" i="273"/>
  <c r="CC109" i="273" l="1"/>
  <c r="CB110" i="273" s="1"/>
  <c r="CB61" i="288" s="1"/>
  <c r="CC51" i="288"/>
  <c r="CC52" i="288" s="1"/>
  <c r="CC56" i="288" s="1"/>
  <c r="CD46" i="325"/>
  <c r="CD47" i="325" s="1"/>
  <c r="CD54" i="325" s="1"/>
  <c r="CD55" i="288"/>
  <c r="CC84" i="325"/>
  <c r="CC42" i="288"/>
  <c r="CC35" i="288"/>
  <c r="CS36" i="273"/>
  <c r="CS13" i="288"/>
  <c r="CS138" i="325"/>
  <c r="CF101" i="273"/>
  <c r="CF102" i="273" s="1"/>
  <c r="CF105" i="273" s="1"/>
  <c r="CF26" i="288"/>
  <c r="CE42" i="325"/>
  <c r="CE43" i="325" s="1"/>
  <c r="CE85" i="325"/>
  <c r="CC122" i="325"/>
  <c r="CD106" i="273"/>
  <c r="CC51" i="325"/>
  <c r="CE216" i="278"/>
  <c r="CE97" i="278"/>
  <c r="CE49" i="278"/>
  <c r="CE132" i="278"/>
  <c r="CE160" i="278"/>
  <c r="CE152" i="278"/>
  <c r="CC22" i="324"/>
  <c r="CC23" i="324" s="1"/>
  <c r="CC20" i="327" s="1"/>
  <c r="CE240" i="278"/>
  <c r="CC189" i="273"/>
  <c r="CC190" i="273" s="1"/>
  <c r="CC21" i="278" s="1"/>
  <c r="CE105" i="278"/>
  <c r="CE208" i="278"/>
  <c r="CA55" i="324"/>
  <c r="CA34" i="265" s="1"/>
  <c r="CD68" i="273"/>
  <c r="CD110" i="325" s="1"/>
  <c r="CA11" i="325"/>
  <c r="CC19" i="278"/>
  <c r="CB49" i="324"/>
  <c r="CB54" i="324" s="1"/>
  <c r="CB57" i="324" s="1"/>
  <c r="CA57" i="324"/>
  <c r="CE248" i="278"/>
  <c r="CC110" i="325"/>
  <c r="CE176" i="278"/>
  <c r="CE256" i="278"/>
  <c r="CF13" i="289"/>
  <c r="CF14" i="289" s="1"/>
  <c r="CF216" i="278" s="1"/>
  <c r="CE79" i="278"/>
  <c r="CE71" i="278"/>
  <c r="CE168" i="278"/>
  <c r="CE200" i="278"/>
  <c r="CE232" i="278"/>
  <c r="CE56" i="278"/>
  <c r="CE114" i="278"/>
  <c r="CE123" i="278"/>
  <c r="CE184" i="278"/>
  <c r="CE192" i="278"/>
  <c r="BY61" i="278"/>
  <c r="BY62" i="278" s="1"/>
  <c r="BY65" i="278" s="1"/>
  <c r="BY66" i="278" s="1"/>
  <c r="BY85" i="278" s="1"/>
  <c r="BY88" i="278" s="1"/>
  <c r="CD34" i="278"/>
  <c r="CE28" i="278"/>
  <c r="CE29" i="278" s="1"/>
  <c r="CE40" i="278" s="1"/>
  <c r="CE123" i="325"/>
  <c r="CE111" i="325"/>
  <c r="CE25" i="327"/>
  <c r="BZ72" i="278"/>
  <c r="BZ73" i="278" s="1"/>
  <c r="BZ86" i="278" s="1"/>
  <c r="BW302" i="278"/>
  <c r="BW303" i="278" s="1"/>
  <c r="BW307" i="278" s="1"/>
  <c r="BW73" i="265"/>
  <c r="BW293" i="278"/>
  <c r="BW67" i="265"/>
  <c r="BV293" i="278"/>
  <c r="BV294" i="278" s="1"/>
  <c r="BV306" i="278" s="1"/>
  <c r="BV308" i="278" s="1"/>
  <c r="BV30" i="265" s="1"/>
  <c r="BV67" i="265"/>
  <c r="BX282" i="278"/>
  <c r="BX10" i="265" s="1"/>
  <c r="BX299" i="278"/>
  <c r="BX300" i="278" s="1"/>
  <c r="BX290" i="278"/>
  <c r="BX291" i="278" s="1"/>
  <c r="CQ298" i="278"/>
  <c r="CQ289" i="278"/>
  <c r="BZ141" i="278"/>
  <c r="BZ279" i="278" s="1"/>
  <c r="BZ281" i="278" s="1"/>
  <c r="BW11" i="265"/>
  <c r="BW29" i="265" s="1"/>
  <c r="CB22" i="278"/>
  <c r="CB39" i="278" s="1"/>
  <c r="CB41" i="278" s="1"/>
  <c r="BX9" i="265"/>
  <c r="CA39" i="278"/>
  <c r="CA41" i="278" s="1"/>
  <c r="CA106" i="278" s="1"/>
  <c r="CA107" i="278" s="1"/>
  <c r="CA137" i="278" s="1"/>
  <c r="BY279" i="278"/>
  <c r="BY281" i="278" s="1"/>
  <c r="CC247" i="278"/>
  <c r="CC249" i="278" s="1"/>
  <c r="CC272" i="278" s="1"/>
  <c r="CC255" i="278"/>
  <c r="CC257" i="278" s="1"/>
  <c r="CC273" i="278" s="1"/>
  <c r="CC223" i="278"/>
  <c r="CC225" i="278" s="1"/>
  <c r="CC269" i="278" s="1"/>
  <c r="CC231" i="278"/>
  <c r="CC233" i="278" s="1"/>
  <c r="CC270" i="278" s="1"/>
  <c r="CC239" i="278"/>
  <c r="CC241" i="278" s="1"/>
  <c r="CC271" i="278" s="1"/>
  <c r="CC215" i="278"/>
  <c r="CC217" i="278" s="1"/>
  <c r="CC268" i="278" s="1"/>
  <c r="CC191" i="278"/>
  <c r="CC193" i="278" s="1"/>
  <c r="CC265" i="278" s="1"/>
  <c r="CC199" i="278"/>
  <c r="CC201" i="278" s="1"/>
  <c r="CC266" i="278" s="1"/>
  <c r="CC207" i="278"/>
  <c r="CC209" i="278" s="1"/>
  <c r="CC267" i="278" s="1"/>
  <c r="CC183" i="278"/>
  <c r="CC185" i="278" s="1"/>
  <c r="CC264" i="278" s="1"/>
  <c r="CC167" i="278"/>
  <c r="CC169" i="278" s="1"/>
  <c r="CC262" i="278" s="1"/>
  <c r="CC175" i="278"/>
  <c r="CC177" i="278" s="1"/>
  <c r="CC263" i="278" s="1"/>
  <c r="CC151" i="278"/>
  <c r="CC153" i="278" s="1"/>
  <c r="CC260" i="278" s="1"/>
  <c r="CC159" i="278"/>
  <c r="CC161" i="278" s="1"/>
  <c r="CC261" i="278" s="1"/>
  <c r="CC122" i="278"/>
  <c r="CC124" i="278" s="1"/>
  <c r="CC139" i="278" s="1"/>
  <c r="CC131" i="278"/>
  <c r="CC133" i="278" s="1"/>
  <c r="CC140" i="278" s="1"/>
  <c r="CC113" i="278"/>
  <c r="CC115" i="278" s="1"/>
  <c r="CC138" i="278" s="1"/>
  <c r="CC20" i="278"/>
  <c r="CQ254" i="278"/>
  <c r="CQ222" i="278"/>
  <c r="CQ238" i="278"/>
  <c r="CQ246" i="278"/>
  <c r="CQ214" i="278"/>
  <c r="CQ190" i="278"/>
  <c r="CQ230" i="278"/>
  <c r="CQ198" i="278"/>
  <c r="CQ206" i="278"/>
  <c r="CQ166" i="278"/>
  <c r="CQ182" i="278"/>
  <c r="CQ174" i="278"/>
  <c r="CQ150" i="278"/>
  <c r="CQ158" i="278"/>
  <c r="CQ121" i="278"/>
  <c r="CQ130" i="278"/>
  <c r="CQ112" i="278"/>
  <c r="CB274" i="278"/>
  <c r="CB280" i="278" s="1"/>
  <c r="BZ64" i="278"/>
  <c r="BZ61" i="278"/>
  <c r="BZ62" i="278" s="1"/>
  <c r="BZ65" i="278" s="1"/>
  <c r="CA72" i="278"/>
  <c r="CA73" i="278" s="1"/>
  <c r="CA86" i="278" s="1"/>
  <c r="CA57" i="278"/>
  <c r="CA58" i="278" s="1"/>
  <c r="CE15" i="275"/>
  <c r="CE71" i="273"/>
  <c r="CF72" i="273" s="1"/>
  <c r="CF104" i="273" s="1"/>
  <c r="CE42" i="324"/>
  <c r="CE43" i="324" s="1"/>
  <c r="CE67" i="273"/>
  <c r="CE4" i="289"/>
  <c r="CE4" i="320"/>
  <c r="CE4" i="323"/>
  <c r="CE4" i="286"/>
  <c r="CE4" i="285"/>
  <c r="CE4" i="282"/>
  <c r="CE4" i="273"/>
  <c r="CE4" i="275"/>
  <c r="CE4" i="324"/>
  <c r="CE4" i="265"/>
  <c r="CE4" i="327"/>
  <c r="CE4" i="278"/>
  <c r="CE4" i="288"/>
  <c r="CE4" i="315"/>
  <c r="CE4" i="325"/>
  <c r="CD15" i="275"/>
  <c r="CD20" i="275" s="1"/>
  <c r="CE17" i="275" s="1"/>
  <c r="CD42" i="324"/>
  <c r="CD43" i="324" s="1"/>
  <c r="CD71" i="273"/>
  <c r="CE72" i="273" s="1"/>
  <c r="CE104" i="273" s="1"/>
  <c r="CD67" i="273"/>
  <c r="CD21" i="327"/>
  <c r="CD50" i="324"/>
  <c r="CA164" i="273"/>
  <c r="CA165" i="273" s="1"/>
  <c r="CB157" i="273"/>
  <c r="CG41" i="273"/>
  <c r="CG43" i="273" s="1"/>
  <c r="CG79" i="288" s="1"/>
  <c r="CG194" i="273"/>
  <c r="CH38" i="273"/>
  <c r="CE37" i="324"/>
  <c r="CE38" i="324" s="1"/>
  <c r="CE53" i="273"/>
  <c r="CF54" i="273" s="1"/>
  <c r="CE27" i="324"/>
  <c r="CE28" i="324" s="1"/>
  <c r="CE153" i="273"/>
  <c r="CE32" i="324"/>
  <c r="CE33" i="324" s="1"/>
  <c r="CD51" i="324"/>
  <c r="CD22" i="327"/>
  <c r="BZ3" i="286"/>
  <c r="BZ3" i="289"/>
  <c r="BZ3" i="315"/>
  <c r="BZ3" i="278"/>
  <c r="BZ3" i="324"/>
  <c r="BZ3" i="323"/>
  <c r="BZ3" i="273"/>
  <c r="BZ3" i="325"/>
  <c r="BZ3" i="327"/>
  <c r="BZ3" i="265"/>
  <c r="BZ3" i="285"/>
  <c r="BZ3" i="320"/>
  <c r="BZ3" i="275"/>
  <c r="BZ3" i="282"/>
  <c r="BZ3" i="288"/>
  <c r="CC172" i="273"/>
  <c r="CC173" i="273" s="1"/>
  <c r="CC176" i="273" s="1"/>
  <c r="CD88" i="273"/>
  <c r="CC183" i="273"/>
  <c r="CC184" i="273" s="1"/>
  <c r="CC177" i="273"/>
  <c r="CC178" i="273" s="1"/>
  <c r="CC21" i="285"/>
  <c r="CD124" i="273"/>
  <c r="CE154" i="273"/>
  <c r="CE66" i="273"/>
  <c r="CF2" i="273"/>
  <c r="CF2" i="278"/>
  <c r="CF62" i="273"/>
  <c r="CF2" i="323"/>
  <c r="CF2" i="315"/>
  <c r="CF2" i="285"/>
  <c r="CF119" i="273"/>
  <c r="CF120" i="273" s="1"/>
  <c r="CF123" i="273" s="1"/>
  <c r="CF2" i="320"/>
  <c r="CF2" i="288"/>
  <c r="CF2" i="275"/>
  <c r="CF49" i="273"/>
  <c r="CF2" i="289"/>
  <c r="CF195" i="273"/>
  <c r="CF196" i="273" s="1"/>
  <c r="CF2" i="327"/>
  <c r="CF138" i="273"/>
  <c r="CF139" i="273" s="1"/>
  <c r="CF2" i="265"/>
  <c r="CF2" i="286"/>
  <c r="CF82" i="273"/>
  <c r="CF83" i="273" s="1"/>
  <c r="CF2" i="325"/>
  <c r="CF2" i="324"/>
  <c r="CF2" i="282"/>
  <c r="CF129" i="273"/>
  <c r="CF130" i="273" s="1"/>
  <c r="CE182" i="273"/>
  <c r="CE144" i="273"/>
  <c r="CF145" i="273" s="1"/>
  <c r="CF147" i="273" s="1"/>
  <c r="CF148" i="273" s="1"/>
  <c r="CE91" i="273"/>
  <c r="CF92" i="273" s="1"/>
  <c r="CF156" i="273" s="1"/>
  <c r="CE11" i="286"/>
  <c r="CE87" i="273"/>
  <c r="CD52" i="324"/>
  <c r="CD23" i="327"/>
  <c r="CT5" i="327"/>
  <c r="CT5" i="325"/>
  <c r="CT5" i="324"/>
  <c r="CT5" i="323"/>
  <c r="CS26" i="273"/>
  <c r="CS27" i="273" s="1"/>
  <c r="CS31" i="273" s="1"/>
  <c r="CS30" i="273"/>
  <c r="CR32" i="273"/>
  <c r="CQ42" i="273"/>
  <c r="CQ37" i="273"/>
  <c r="CT5" i="320"/>
  <c r="CT23" i="273"/>
  <c r="CT24" i="273" s="1"/>
  <c r="CT5" i="315"/>
  <c r="CS152" i="273"/>
  <c r="CS143" i="273"/>
  <c r="CT5" i="275"/>
  <c r="CT5" i="286"/>
  <c r="CT5" i="265"/>
  <c r="CT5" i="288"/>
  <c r="CT5" i="282"/>
  <c r="CT5" i="285"/>
  <c r="CT5" i="289"/>
  <c r="CT5" i="278"/>
  <c r="CT13" i="273"/>
  <c r="CT14" i="273" s="1"/>
  <c r="CU10" i="273"/>
  <c r="CT5" i="273"/>
  <c r="AL32" i="265"/>
  <c r="CD109" i="273" l="1"/>
  <c r="CC110" i="273" s="1"/>
  <c r="CC61" i="288" s="1"/>
  <c r="CD51" i="288"/>
  <c r="CD52" i="288" s="1"/>
  <c r="CD56" i="288" s="1"/>
  <c r="CE46" i="325"/>
  <c r="CE47" i="325" s="1"/>
  <c r="CE54" i="325" s="1"/>
  <c r="CE55" i="288"/>
  <c r="CD84" i="325"/>
  <c r="CD35" i="288"/>
  <c r="CD42" i="288"/>
  <c r="CT36" i="273"/>
  <c r="CT13" i="288"/>
  <c r="CT138" i="325"/>
  <c r="CG101" i="273"/>
  <c r="CG102" i="273" s="1"/>
  <c r="CG105" i="273" s="1"/>
  <c r="CG26" i="288"/>
  <c r="CF71" i="278"/>
  <c r="CF42" i="325"/>
  <c r="CF43" i="325" s="1"/>
  <c r="CF85" i="325"/>
  <c r="CF105" i="278"/>
  <c r="CB11" i="325"/>
  <c r="CF49" i="278"/>
  <c r="CF123" i="278"/>
  <c r="CF56" i="278"/>
  <c r="CF79" i="278"/>
  <c r="CD314" i="278"/>
  <c r="CF97" i="278"/>
  <c r="CF168" i="278"/>
  <c r="CF132" i="278"/>
  <c r="CF152" i="278"/>
  <c r="CF176" i="278"/>
  <c r="CE106" i="273"/>
  <c r="CD51" i="325"/>
  <c r="CC49" i="324"/>
  <c r="CC54" i="324" s="1"/>
  <c r="CC11" i="325" s="1"/>
  <c r="CB55" i="324"/>
  <c r="CB34" i="265" s="1"/>
  <c r="CF208" i="278"/>
  <c r="CF114" i="278"/>
  <c r="CF160" i="278"/>
  <c r="CF200" i="278"/>
  <c r="CF240" i="278"/>
  <c r="CD189" i="273"/>
  <c r="CD190" i="273" s="1"/>
  <c r="CD21" i="278" s="1"/>
  <c r="CD19" i="278"/>
  <c r="CB28" i="285"/>
  <c r="CD122" i="325"/>
  <c r="CD22" i="324"/>
  <c r="CD23" i="324" s="1"/>
  <c r="CD49" i="324" s="1"/>
  <c r="CF224" i="278"/>
  <c r="CF232" i="278"/>
  <c r="CF256" i="278"/>
  <c r="CF192" i="278"/>
  <c r="CF184" i="278"/>
  <c r="CF248" i="278"/>
  <c r="CG13" i="289"/>
  <c r="CG14" i="289" s="1"/>
  <c r="CG240" i="278" s="1"/>
  <c r="AL313" i="278"/>
  <c r="AL315" i="278" s="1"/>
  <c r="AL12" i="325" s="1"/>
  <c r="CE34" i="278"/>
  <c r="CF28" i="278"/>
  <c r="CF29" i="278" s="1"/>
  <c r="CF40" i="278" s="1"/>
  <c r="CF111" i="325"/>
  <c r="CF123" i="325"/>
  <c r="BX293" i="278"/>
  <c r="BX294" i="278" s="1"/>
  <c r="BX306" i="278" s="1"/>
  <c r="BX67" i="265"/>
  <c r="BX302" i="278"/>
  <c r="BX303" i="278" s="1"/>
  <c r="BX307" i="278" s="1"/>
  <c r="BX73" i="265"/>
  <c r="BW294" i="278"/>
  <c r="BW306" i="278" s="1"/>
  <c r="BW308" i="278" s="1"/>
  <c r="BW30" i="265" s="1"/>
  <c r="CR289" i="278"/>
  <c r="CR298" i="278"/>
  <c r="BY282" i="278"/>
  <c r="BY10" i="265" s="1"/>
  <c r="BY299" i="278"/>
  <c r="BY300" i="278" s="1"/>
  <c r="BZ282" i="278"/>
  <c r="BZ10" i="265" s="1"/>
  <c r="BZ299" i="278"/>
  <c r="BZ300" i="278" s="1"/>
  <c r="BY290" i="278"/>
  <c r="BY291" i="278" s="1"/>
  <c r="CB33" i="278"/>
  <c r="CB35" i="278" s="1"/>
  <c r="CB57" i="278" s="1"/>
  <c r="CB58" i="278" s="1"/>
  <c r="BX11" i="265"/>
  <c r="BX29" i="265" s="1"/>
  <c r="CA80" i="278"/>
  <c r="CA81" i="278" s="1"/>
  <c r="CA87" i="278" s="1"/>
  <c r="CA98" i="278"/>
  <c r="CA99" i="278" s="1"/>
  <c r="CA136" i="278" s="1"/>
  <c r="CA141" i="278" s="1"/>
  <c r="CC22" i="278"/>
  <c r="CC33" i="278" s="1"/>
  <c r="CC35" i="278" s="1"/>
  <c r="BY9" i="265"/>
  <c r="CA50" i="278"/>
  <c r="CA51" i="278" s="1"/>
  <c r="CA84" i="278" s="1"/>
  <c r="CB106" i="278"/>
  <c r="CB107" i="278" s="1"/>
  <c r="CB137" i="278" s="1"/>
  <c r="CB98" i="278"/>
  <c r="CB99" i="278" s="1"/>
  <c r="CB136" i="278" s="1"/>
  <c r="CB50" i="278"/>
  <c r="CB51" i="278" s="1"/>
  <c r="CB84" i="278" s="1"/>
  <c r="CB80" i="278"/>
  <c r="CB81" i="278" s="1"/>
  <c r="CB87" i="278" s="1"/>
  <c r="CA61" i="278"/>
  <c r="CA62" i="278" s="1"/>
  <c r="CA65" i="278" s="1"/>
  <c r="CA64" i="278"/>
  <c r="BZ66" i="278"/>
  <c r="BZ85" i="278" s="1"/>
  <c r="BZ88" i="278" s="1"/>
  <c r="CD255" i="278"/>
  <c r="CD257" i="278" s="1"/>
  <c r="CD273" i="278" s="1"/>
  <c r="CD247" i="278"/>
  <c r="CD249" i="278" s="1"/>
  <c r="CD272" i="278" s="1"/>
  <c r="CD231" i="278"/>
  <c r="CD233" i="278" s="1"/>
  <c r="CD270" i="278" s="1"/>
  <c r="CD239" i="278"/>
  <c r="CD241" i="278" s="1"/>
  <c r="CD271" i="278" s="1"/>
  <c r="CD183" i="278"/>
  <c r="CD185" i="278" s="1"/>
  <c r="CD264" i="278" s="1"/>
  <c r="CD215" i="278"/>
  <c r="CD217" i="278" s="1"/>
  <c r="CD268" i="278" s="1"/>
  <c r="CD191" i="278"/>
  <c r="CD193" i="278" s="1"/>
  <c r="CD265" i="278" s="1"/>
  <c r="CD199" i="278"/>
  <c r="CD201" i="278" s="1"/>
  <c r="CD266" i="278" s="1"/>
  <c r="CD223" i="278"/>
  <c r="CD225" i="278" s="1"/>
  <c r="CD269" i="278" s="1"/>
  <c r="CD207" i="278"/>
  <c r="CD209" i="278" s="1"/>
  <c r="CD267" i="278" s="1"/>
  <c r="CD159" i="278"/>
  <c r="CD161" i="278" s="1"/>
  <c r="CD261" i="278" s="1"/>
  <c r="CD167" i="278"/>
  <c r="CD169" i="278" s="1"/>
  <c r="CD262" i="278" s="1"/>
  <c r="CD175" i="278"/>
  <c r="CD177" i="278" s="1"/>
  <c r="CD263" i="278" s="1"/>
  <c r="CD151" i="278"/>
  <c r="CD153" i="278" s="1"/>
  <c r="CD260" i="278" s="1"/>
  <c r="CD113" i="278"/>
  <c r="CD115" i="278" s="1"/>
  <c r="CD138" i="278" s="1"/>
  <c r="CD122" i="278"/>
  <c r="CD124" i="278" s="1"/>
  <c r="CD139" i="278" s="1"/>
  <c r="CD131" i="278"/>
  <c r="CD133" i="278" s="1"/>
  <c r="CD140" i="278" s="1"/>
  <c r="CD20" i="278"/>
  <c r="CR254" i="278"/>
  <c r="CR246" i="278"/>
  <c r="CR230" i="278"/>
  <c r="CR238" i="278"/>
  <c r="CR182" i="278"/>
  <c r="CR214" i="278"/>
  <c r="CR190" i="278"/>
  <c r="CR222" i="278"/>
  <c r="CR198" i="278"/>
  <c r="CR206" i="278"/>
  <c r="CR158" i="278"/>
  <c r="CR174" i="278"/>
  <c r="CR150" i="278"/>
  <c r="CR112" i="278"/>
  <c r="CR121" i="278"/>
  <c r="CR130" i="278"/>
  <c r="CR166" i="278"/>
  <c r="CC274" i="278"/>
  <c r="CC280" i="278" s="1"/>
  <c r="CF91" i="273"/>
  <c r="CG92" i="273" s="1"/>
  <c r="CG156" i="273" s="1"/>
  <c r="CF11" i="286"/>
  <c r="CF87" i="273"/>
  <c r="CF154" i="273"/>
  <c r="CF66" i="273"/>
  <c r="CG49" i="273"/>
  <c r="CG50" i="273" s="1"/>
  <c r="CG100" i="325" s="1"/>
  <c r="CG101" i="325" s="1"/>
  <c r="CG128" i="325" s="1"/>
  <c r="CG119" i="273"/>
  <c r="CG120" i="273" s="1"/>
  <c r="CG123" i="273" s="1"/>
  <c r="CG2" i="324"/>
  <c r="CG2" i="275"/>
  <c r="CG2" i="278"/>
  <c r="CG82" i="273"/>
  <c r="CG83" i="273" s="1"/>
  <c r="CG138" i="273"/>
  <c r="CG139" i="273" s="1"/>
  <c r="CG2" i="315"/>
  <c r="CG2" i="273"/>
  <c r="CG2" i="285"/>
  <c r="CG2" i="320"/>
  <c r="CG2" i="289"/>
  <c r="CG2" i="325"/>
  <c r="CG2" i="288"/>
  <c r="CG2" i="282"/>
  <c r="CG2" i="327"/>
  <c r="CG2" i="265"/>
  <c r="CG129" i="273"/>
  <c r="CG130" i="273" s="1"/>
  <c r="CG2" i="286"/>
  <c r="CG62" i="273"/>
  <c r="CG63" i="273" s="1"/>
  <c r="CG45" i="325" s="1"/>
  <c r="CG195" i="273"/>
  <c r="CG196" i="273" s="1"/>
  <c r="CG2" i="323"/>
  <c r="CE53" i="324"/>
  <c r="CE24" i="327"/>
  <c r="CF4" i="278"/>
  <c r="CF4" i="286"/>
  <c r="CF4" i="285"/>
  <c r="CF4" i="282"/>
  <c r="CF4" i="327"/>
  <c r="CF4" i="323"/>
  <c r="CF4" i="273"/>
  <c r="CF4" i="324"/>
  <c r="CF4" i="289"/>
  <c r="CF4" i="275"/>
  <c r="CF4" i="325"/>
  <c r="CF4" i="288"/>
  <c r="CF4" i="315"/>
  <c r="CF4" i="320"/>
  <c r="CF4" i="265"/>
  <c r="CE51" i="324"/>
  <c r="CE22" i="327"/>
  <c r="CE23" i="327"/>
  <c r="CE52" i="324"/>
  <c r="CC157" i="273"/>
  <c r="CB164" i="273"/>
  <c r="CB165" i="273" s="1"/>
  <c r="CF86" i="273"/>
  <c r="CF155" i="273"/>
  <c r="CF122" i="273"/>
  <c r="CE68" i="273"/>
  <c r="CD21" i="285"/>
  <c r="CD177" i="273"/>
  <c r="CD178" i="273" s="1"/>
  <c r="CD183" i="273"/>
  <c r="CD184" i="273" s="1"/>
  <c r="CD172" i="273"/>
  <c r="CD173" i="273" s="1"/>
  <c r="CD176" i="273" s="1"/>
  <c r="CH41" i="273"/>
  <c r="CH43" i="273" s="1"/>
  <c r="CH79" i="288" s="1"/>
  <c r="CI38" i="273"/>
  <c r="CH194" i="273"/>
  <c r="CA3" i="286"/>
  <c r="CA3" i="323"/>
  <c r="CA3" i="315"/>
  <c r="CA3" i="282"/>
  <c r="CA3" i="275"/>
  <c r="CA3" i="288"/>
  <c r="CA3" i="289"/>
  <c r="CA3" i="273"/>
  <c r="CA3" i="324"/>
  <c r="CA3" i="327"/>
  <c r="CA3" i="325"/>
  <c r="CA3" i="285"/>
  <c r="CA3" i="278"/>
  <c r="CA3" i="320"/>
  <c r="CA3" i="265"/>
  <c r="CE155" i="273"/>
  <c r="CE122" i="273"/>
  <c r="CE124" i="273" s="1"/>
  <c r="CE21" i="285" s="1"/>
  <c r="CE86" i="273"/>
  <c r="CE88" i="273" s="1"/>
  <c r="CE20" i="275"/>
  <c r="CF17" i="275" s="1"/>
  <c r="CF182" i="273"/>
  <c r="CF144" i="273"/>
  <c r="CG145" i="273" s="1"/>
  <c r="CG147" i="273" s="1"/>
  <c r="CG148" i="273" s="1"/>
  <c r="CF50" i="273"/>
  <c r="CF100" i="325" s="1"/>
  <c r="CF101" i="325" s="1"/>
  <c r="CF128" i="325" s="1"/>
  <c r="CF63" i="273"/>
  <c r="CF45" i="325" s="1"/>
  <c r="CE50" i="324"/>
  <c r="CE21" i="327"/>
  <c r="CD24" i="327"/>
  <c r="CD53" i="324"/>
  <c r="CU5" i="327"/>
  <c r="CU5" i="325"/>
  <c r="CU5" i="324"/>
  <c r="CU5" i="323"/>
  <c r="CR37" i="273"/>
  <c r="CR42" i="273"/>
  <c r="CT26" i="273"/>
  <c r="CT27" i="273" s="1"/>
  <c r="CT31" i="273" s="1"/>
  <c r="CT30" i="273"/>
  <c r="CS32" i="273"/>
  <c r="CU5" i="320"/>
  <c r="CU23" i="273"/>
  <c r="CU24" i="273" s="1"/>
  <c r="CU5" i="315"/>
  <c r="CU5" i="265"/>
  <c r="CU5" i="288"/>
  <c r="CU5" i="282"/>
  <c r="CU5" i="275"/>
  <c r="CU5" i="286"/>
  <c r="CU5" i="285"/>
  <c r="CU5" i="289"/>
  <c r="CU5" i="278"/>
  <c r="CU13" i="273"/>
  <c r="CU14" i="273" s="1"/>
  <c r="CV10" i="273"/>
  <c r="CU5" i="273"/>
  <c r="CT152" i="273"/>
  <c r="CT143" i="273"/>
  <c r="CE109" i="273" l="1"/>
  <c r="CD110" i="273" s="1"/>
  <c r="CD61" i="288" s="1"/>
  <c r="CE51" i="288"/>
  <c r="CE52" i="288" s="1"/>
  <c r="CE56" i="288" s="1"/>
  <c r="CF46" i="325"/>
  <c r="CF47" i="325" s="1"/>
  <c r="CF54" i="325" s="1"/>
  <c r="CF55" i="288"/>
  <c r="CE84" i="325"/>
  <c r="CE42" i="288"/>
  <c r="CE35" i="288"/>
  <c r="CH101" i="273"/>
  <c r="CH102" i="273" s="1"/>
  <c r="CH105" i="273" s="1"/>
  <c r="CH26" i="288"/>
  <c r="CU36" i="273"/>
  <c r="CU13" i="288"/>
  <c r="CU138" i="325"/>
  <c r="CC57" i="324"/>
  <c r="CD20" i="327"/>
  <c r="CC55" i="324"/>
  <c r="CC34" i="265" s="1"/>
  <c r="CG42" i="325"/>
  <c r="CG43" i="325" s="1"/>
  <c r="CG85" i="325"/>
  <c r="CG160" i="278"/>
  <c r="CC28" i="285"/>
  <c r="CF106" i="273"/>
  <c r="CE51" i="325"/>
  <c r="CG71" i="278"/>
  <c r="CG132" i="278"/>
  <c r="CG123" i="278"/>
  <c r="CG176" i="278"/>
  <c r="CG200" i="278"/>
  <c r="CG49" i="278"/>
  <c r="CG97" i="278"/>
  <c r="CG208" i="278"/>
  <c r="CG216" i="278"/>
  <c r="CG256" i="278"/>
  <c r="CG56" i="278"/>
  <c r="CG79" i="278"/>
  <c r="CG168" i="278"/>
  <c r="CG192" i="278"/>
  <c r="CG232" i="278"/>
  <c r="CG248" i="278"/>
  <c r="CG105" i="278"/>
  <c r="CG114" i="278"/>
  <c r="CG152" i="278"/>
  <c r="CG184" i="278"/>
  <c r="CG224" i="278"/>
  <c r="CH13" i="289"/>
  <c r="CH14" i="289" s="1"/>
  <c r="CH232" i="278" s="1"/>
  <c r="CF34" i="278"/>
  <c r="CB72" i="278"/>
  <c r="CB73" i="278" s="1"/>
  <c r="CB86" i="278" s="1"/>
  <c r="AL11" i="327"/>
  <c r="CD22" i="278"/>
  <c r="CD39" i="278" s="1"/>
  <c r="CD41" i="278" s="1"/>
  <c r="CF25" i="327"/>
  <c r="CG25" i="327"/>
  <c r="CE122" i="325"/>
  <c r="CE110" i="325"/>
  <c r="CG28" i="278"/>
  <c r="CG29" i="278" s="1"/>
  <c r="CG34" i="278" s="1"/>
  <c r="CG111" i="325"/>
  <c r="CG123" i="325"/>
  <c r="BX308" i="278"/>
  <c r="BX30" i="265" s="1"/>
  <c r="BY302" i="278"/>
  <c r="BY303" i="278" s="1"/>
  <c r="BY307" i="278" s="1"/>
  <c r="BY73" i="265"/>
  <c r="BY293" i="278"/>
  <c r="BY294" i="278" s="1"/>
  <c r="BY306" i="278" s="1"/>
  <c r="BY67" i="265"/>
  <c r="BZ302" i="278"/>
  <c r="BZ73" i="265"/>
  <c r="CS289" i="278"/>
  <c r="CS298" i="278"/>
  <c r="BZ290" i="278"/>
  <c r="BZ291" i="278" s="1"/>
  <c r="BY11" i="265"/>
  <c r="BY29" i="265" s="1"/>
  <c r="CC39" i="278"/>
  <c r="CC41" i="278" s="1"/>
  <c r="CC80" i="278" s="1"/>
  <c r="CC81" i="278" s="1"/>
  <c r="CC87" i="278" s="1"/>
  <c r="BZ9" i="265"/>
  <c r="BZ11" i="265" s="1"/>
  <c r="BZ29" i="265" s="1"/>
  <c r="CE19" i="278"/>
  <c r="CE314" i="278"/>
  <c r="CA279" i="278"/>
  <c r="CA281" i="278" s="1"/>
  <c r="CD274" i="278"/>
  <c r="CD280" i="278" s="1"/>
  <c r="CS238" i="278"/>
  <c r="CS246" i="278"/>
  <c r="CS222" i="278"/>
  <c r="CS254" i="278"/>
  <c r="CS230" i="278"/>
  <c r="CS206" i="278"/>
  <c r="CS182" i="278"/>
  <c r="CS214" i="278"/>
  <c r="CS190" i="278"/>
  <c r="CS198" i="278"/>
  <c r="CS150" i="278"/>
  <c r="CS166" i="278"/>
  <c r="CS174" i="278"/>
  <c r="CS112" i="278"/>
  <c r="CS121" i="278"/>
  <c r="CS158" i="278"/>
  <c r="CS130" i="278"/>
  <c r="CB64" i="278"/>
  <c r="CB61" i="278"/>
  <c r="CB62" i="278" s="1"/>
  <c r="CB65" i="278" s="1"/>
  <c r="CC72" i="278"/>
  <c r="CC73" i="278" s="1"/>
  <c r="CC86" i="278" s="1"/>
  <c r="CC57" i="278"/>
  <c r="CC58" i="278" s="1"/>
  <c r="CE255" i="278"/>
  <c r="CE257" i="278" s="1"/>
  <c r="CE273" i="278" s="1"/>
  <c r="CE239" i="278"/>
  <c r="CE241" i="278" s="1"/>
  <c r="CE271" i="278" s="1"/>
  <c r="CE247" i="278"/>
  <c r="CE249" i="278" s="1"/>
  <c r="CE272" i="278" s="1"/>
  <c r="CE223" i="278"/>
  <c r="CE225" i="278" s="1"/>
  <c r="CE269" i="278" s="1"/>
  <c r="CE231" i="278"/>
  <c r="CE233" i="278" s="1"/>
  <c r="CE270" i="278" s="1"/>
  <c r="CE207" i="278"/>
  <c r="CE209" i="278" s="1"/>
  <c r="CE267" i="278" s="1"/>
  <c r="CE175" i="278"/>
  <c r="CE177" i="278" s="1"/>
  <c r="CE263" i="278" s="1"/>
  <c r="CE183" i="278"/>
  <c r="CE185" i="278" s="1"/>
  <c r="CE264" i="278" s="1"/>
  <c r="CE215" i="278"/>
  <c r="CE217" i="278" s="1"/>
  <c r="CE268" i="278" s="1"/>
  <c r="CE191" i="278"/>
  <c r="CE193" i="278" s="1"/>
  <c r="CE265" i="278" s="1"/>
  <c r="CE199" i="278"/>
  <c r="CE201" i="278" s="1"/>
  <c r="CE266" i="278" s="1"/>
  <c r="CE151" i="278"/>
  <c r="CE153" i="278" s="1"/>
  <c r="CE260" i="278" s="1"/>
  <c r="CE167" i="278"/>
  <c r="CE169" i="278" s="1"/>
  <c r="CE262" i="278" s="1"/>
  <c r="CE159" i="278"/>
  <c r="CE161" i="278" s="1"/>
  <c r="CE261" i="278" s="1"/>
  <c r="CE113" i="278"/>
  <c r="CE115" i="278" s="1"/>
  <c r="CE138" i="278" s="1"/>
  <c r="CE122" i="278"/>
  <c r="CE124" i="278" s="1"/>
  <c r="CE139" i="278" s="1"/>
  <c r="CE131" i="278"/>
  <c r="CE133" i="278" s="1"/>
  <c r="CE140" i="278" s="1"/>
  <c r="CE20" i="278"/>
  <c r="CA66" i="278"/>
  <c r="CA85" i="278" s="1"/>
  <c r="CA88" i="278" s="1"/>
  <c r="CB141" i="278"/>
  <c r="CG91" i="273"/>
  <c r="CH92" i="273" s="1"/>
  <c r="CH156" i="273" s="1"/>
  <c r="CG87" i="273"/>
  <c r="CG11" i="286"/>
  <c r="CG15" i="275"/>
  <c r="CG67" i="273"/>
  <c r="CG71" i="273"/>
  <c r="CH72" i="273" s="1"/>
  <c r="CH104" i="273" s="1"/>
  <c r="CG42" i="324"/>
  <c r="CG43" i="324" s="1"/>
  <c r="CG4" i="315"/>
  <c r="CG4" i="323"/>
  <c r="CG4" i="325"/>
  <c r="CG4" i="275"/>
  <c r="CG4" i="286"/>
  <c r="CG4" i="320"/>
  <c r="CG4" i="265"/>
  <c r="CG4" i="273"/>
  <c r="CG4" i="278"/>
  <c r="CG4" i="285"/>
  <c r="CG4" i="282"/>
  <c r="CG4" i="324"/>
  <c r="CG4" i="289"/>
  <c r="CG4" i="288"/>
  <c r="CG4" i="327"/>
  <c r="CD54" i="324"/>
  <c r="CF88" i="273"/>
  <c r="CF27" i="324"/>
  <c r="CF28" i="324" s="1"/>
  <c r="CF153" i="273"/>
  <c r="CF37" i="324"/>
  <c r="CF38" i="324" s="1"/>
  <c r="CF53" i="273"/>
  <c r="CG54" i="273" s="1"/>
  <c r="CF32" i="324"/>
  <c r="CF33" i="324" s="1"/>
  <c r="CF15" i="275"/>
  <c r="CF20" i="275" s="1"/>
  <c r="CG17" i="275" s="1"/>
  <c r="CF67" i="273"/>
  <c r="CF71" i="273"/>
  <c r="CG72" i="273" s="1"/>
  <c r="CG104" i="273" s="1"/>
  <c r="CF42" i="324"/>
  <c r="CF43" i="324" s="1"/>
  <c r="CI194" i="273"/>
  <c r="CJ38" i="273"/>
  <c r="CI41" i="273"/>
  <c r="CI43" i="273" s="1"/>
  <c r="CI79" i="288" s="1"/>
  <c r="CE189" i="273"/>
  <c r="CE190" i="273" s="1"/>
  <c r="CE21" i="278" s="1"/>
  <c r="CE22" i="324"/>
  <c r="CE23" i="324" s="1"/>
  <c r="CF68" i="273"/>
  <c r="CB3" i="286"/>
  <c r="CB3" i="315"/>
  <c r="CB3" i="278"/>
  <c r="CB3" i="323"/>
  <c r="CB3" i="275"/>
  <c r="CB3" i="288"/>
  <c r="CB3" i="289"/>
  <c r="CB3" i="265"/>
  <c r="CB3" i="285"/>
  <c r="CB3" i="282"/>
  <c r="CB3" i="324"/>
  <c r="CB3" i="325"/>
  <c r="CB3" i="273"/>
  <c r="CB3" i="320"/>
  <c r="CB3" i="327"/>
  <c r="CG153" i="273"/>
  <c r="CG32" i="324"/>
  <c r="CG33" i="324" s="1"/>
  <c r="CG37" i="324"/>
  <c r="CG38" i="324" s="1"/>
  <c r="CG53" i="273"/>
  <c r="CH54" i="273" s="1"/>
  <c r="CG27" i="324"/>
  <c r="CG28" i="324" s="1"/>
  <c r="CH2" i="285"/>
  <c r="CH2" i="273"/>
  <c r="CH62" i="273"/>
  <c r="CH63" i="273" s="1"/>
  <c r="CH45" i="325" s="1"/>
  <c r="CH2" i="288"/>
  <c r="CH119" i="273"/>
  <c r="CH120" i="273" s="1"/>
  <c r="CH123" i="273" s="1"/>
  <c r="CH2" i="323"/>
  <c r="CH2" i="275"/>
  <c r="CH2" i="278"/>
  <c r="CH2" i="289"/>
  <c r="CH2" i="315"/>
  <c r="CH2" i="286"/>
  <c r="CH2" i="325"/>
  <c r="CH2" i="327"/>
  <c r="CH2" i="320"/>
  <c r="CH49" i="273"/>
  <c r="CH50" i="273" s="1"/>
  <c r="CH100" i="325" s="1"/>
  <c r="CH101" i="325" s="1"/>
  <c r="CH128" i="325" s="1"/>
  <c r="CH195" i="273"/>
  <c r="CH196" i="273" s="1"/>
  <c r="CH2" i="265"/>
  <c r="CH138" i="273"/>
  <c r="CH139" i="273" s="1"/>
  <c r="CH2" i="324"/>
  <c r="CH129" i="273"/>
  <c r="CH130" i="273" s="1"/>
  <c r="CH82" i="273"/>
  <c r="CH83" i="273" s="1"/>
  <c r="CH2" i="282"/>
  <c r="CE172" i="273"/>
  <c r="CE173" i="273" s="1"/>
  <c r="CE176" i="273" s="1"/>
  <c r="CE177" i="273"/>
  <c r="CE178" i="273" s="1"/>
  <c r="CE183" i="273"/>
  <c r="CE184" i="273" s="1"/>
  <c r="CF124" i="273"/>
  <c r="CD157" i="273"/>
  <c r="CC164" i="273"/>
  <c r="CC165" i="273" s="1"/>
  <c r="CG144" i="273"/>
  <c r="CH145" i="273" s="1"/>
  <c r="CH147" i="273" s="1"/>
  <c r="CH148" i="273" s="1"/>
  <c r="CG182" i="273"/>
  <c r="CV5" i="327"/>
  <c r="CV5" i="325"/>
  <c r="CV5" i="324"/>
  <c r="CV5" i="323"/>
  <c r="CU26" i="273"/>
  <c r="CU27" i="273" s="1"/>
  <c r="CU31" i="273" s="1"/>
  <c r="CU30" i="273"/>
  <c r="CT32" i="273"/>
  <c r="CS42" i="273"/>
  <c r="CS37" i="273"/>
  <c r="CV5" i="320"/>
  <c r="CV23" i="273"/>
  <c r="CV24" i="273" s="1"/>
  <c r="CV5" i="315"/>
  <c r="CV5" i="288"/>
  <c r="CV5" i="282"/>
  <c r="CV5" i="275"/>
  <c r="CV5" i="286"/>
  <c r="CV5" i="265"/>
  <c r="CV5" i="285"/>
  <c r="CV5" i="289"/>
  <c r="CV5" i="278"/>
  <c r="CV13" i="273"/>
  <c r="CV14" i="273" s="1"/>
  <c r="CW10" i="273"/>
  <c r="CV5" i="273"/>
  <c r="CU152" i="273"/>
  <c r="CU143" i="273"/>
  <c r="CF109" i="273" l="1"/>
  <c r="CE110" i="273" s="1"/>
  <c r="CE61" i="288" s="1"/>
  <c r="CF51" i="288"/>
  <c r="CF52" i="288" s="1"/>
  <c r="CF56" i="288" s="1"/>
  <c r="CG46" i="325"/>
  <c r="CG47" i="325" s="1"/>
  <c r="CG54" i="325" s="1"/>
  <c r="CG55" i="288"/>
  <c r="CF84" i="325"/>
  <c r="CF42" i="288"/>
  <c r="CF35" i="288"/>
  <c r="CV36" i="273"/>
  <c r="CV13" i="288"/>
  <c r="CV138" i="325"/>
  <c r="CI101" i="273"/>
  <c r="CI102" i="273" s="1"/>
  <c r="CI105" i="273" s="1"/>
  <c r="CI26" i="288"/>
  <c r="CH42" i="325"/>
  <c r="CH43" i="325" s="1"/>
  <c r="CH85" i="325"/>
  <c r="CH114" i="278"/>
  <c r="CH152" i="278"/>
  <c r="CH79" i="278"/>
  <c r="CH97" i="278"/>
  <c r="CG106" i="273"/>
  <c r="CF51" i="325"/>
  <c r="CH208" i="278"/>
  <c r="CH49" i="278"/>
  <c r="CH168" i="278"/>
  <c r="CH71" i="278"/>
  <c r="CH105" i="278"/>
  <c r="CH160" i="278"/>
  <c r="CH240" i="278"/>
  <c r="CH56" i="278"/>
  <c r="CH123" i="278"/>
  <c r="CH132" i="278"/>
  <c r="CH192" i="278"/>
  <c r="CH184" i="278"/>
  <c r="CH200" i="278"/>
  <c r="CH256" i="278"/>
  <c r="CH224" i="278"/>
  <c r="CH176" i="278"/>
  <c r="CH216" i="278"/>
  <c r="CH248" i="278"/>
  <c r="CI13" i="289"/>
  <c r="CI14" i="289" s="1"/>
  <c r="CI232" i="278" s="1"/>
  <c r="CD33" i="278"/>
  <c r="CD35" i="278" s="1"/>
  <c r="CD72" i="278" s="1"/>
  <c r="CD73" i="278" s="1"/>
  <c r="CD86" i="278" s="1"/>
  <c r="CG40" i="278"/>
  <c r="CH28" i="278"/>
  <c r="CH29" i="278" s="1"/>
  <c r="CH40" i="278" s="1"/>
  <c r="CH111" i="325"/>
  <c r="CH123" i="325"/>
  <c r="CH25" i="327"/>
  <c r="CF122" i="325"/>
  <c r="CF110" i="325"/>
  <c r="BZ303" i="278"/>
  <c r="BZ307" i="278" s="1"/>
  <c r="BY308" i="278"/>
  <c r="BY30" i="265" s="1"/>
  <c r="BZ293" i="278"/>
  <c r="BZ294" i="278" s="1"/>
  <c r="BZ306" i="278" s="1"/>
  <c r="BZ67" i="265"/>
  <c r="CT298" i="278"/>
  <c r="CT289" i="278"/>
  <c r="CA290" i="278"/>
  <c r="CA291" i="278" s="1"/>
  <c r="CA282" i="278"/>
  <c r="CA10" i="265" s="1"/>
  <c r="CA299" i="278"/>
  <c r="CA300" i="278" s="1"/>
  <c r="CC98" i="278"/>
  <c r="CC99" i="278" s="1"/>
  <c r="CC136" i="278" s="1"/>
  <c r="CC106" i="278"/>
  <c r="CC107" i="278" s="1"/>
  <c r="CC137" i="278" s="1"/>
  <c r="CC50" i="278"/>
  <c r="CC51" i="278" s="1"/>
  <c r="CC84" i="278" s="1"/>
  <c r="CE22" i="278"/>
  <c r="CE39" i="278" s="1"/>
  <c r="CE41" i="278" s="1"/>
  <c r="CA9" i="265"/>
  <c r="CF19" i="278"/>
  <c r="CF314" i="278"/>
  <c r="CB279" i="278"/>
  <c r="CB281" i="278" s="1"/>
  <c r="CD80" i="278"/>
  <c r="CD81" i="278" s="1"/>
  <c r="CD87" i="278" s="1"/>
  <c r="CD106" i="278"/>
  <c r="CD107" i="278" s="1"/>
  <c r="CD137" i="278" s="1"/>
  <c r="CD98" i="278"/>
  <c r="CD99" i="278" s="1"/>
  <c r="CD136" i="278" s="1"/>
  <c r="CD50" i="278"/>
  <c r="CD51" i="278" s="1"/>
  <c r="CD84" i="278" s="1"/>
  <c r="CF255" i="278"/>
  <c r="CF257" i="278" s="1"/>
  <c r="CF273" i="278" s="1"/>
  <c r="CF231" i="278"/>
  <c r="CF233" i="278" s="1"/>
  <c r="CF270" i="278" s="1"/>
  <c r="CF239" i="278"/>
  <c r="CF241" i="278" s="1"/>
  <c r="CF271" i="278" s="1"/>
  <c r="CF215" i="278"/>
  <c r="CF217" i="278" s="1"/>
  <c r="CF268" i="278" s="1"/>
  <c r="CF247" i="278"/>
  <c r="CF249" i="278" s="1"/>
  <c r="CF272" i="278" s="1"/>
  <c r="CF223" i="278"/>
  <c r="CF225" i="278" s="1"/>
  <c r="CF269" i="278" s="1"/>
  <c r="CF199" i="278"/>
  <c r="CF201" i="278" s="1"/>
  <c r="CF266" i="278" s="1"/>
  <c r="CF207" i="278"/>
  <c r="CF209" i="278" s="1"/>
  <c r="CF267" i="278" s="1"/>
  <c r="CF183" i="278"/>
  <c r="CF185" i="278" s="1"/>
  <c r="CF264" i="278" s="1"/>
  <c r="CF191" i="278"/>
  <c r="CF193" i="278" s="1"/>
  <c r="CF265" i="278" s="1"/>
  <c r="CF159" i="278"/>
  <c r="CF161" i="278" s="1"/>
  <c r="CF261" i="278" s="1"/>
  <c r="CF175" i="278"/>
  <c r="CF177" i="278" s="1"/>
  <c r="CF263" i="278" s="1"/>
  <c r="CF167" i="278"/>
  <c r="CF169" i="278" s="1"/>
  <c r="CF262" i="278" s="1"/>
  <c r="CF131" i="278"/>
  <c r="CF133" i="278" s="1"/>
  <c r="CF140" i="278" s="1"/>
  <c r="CF113" i="278"/>
  <c r="CF115" i="278" s="1"/>
  <c r="CF138" i="278" s="1"/>
  <c r="CF151" i="278"/>
  <c r="CF153" i="278" s="1"/>
  <c r="CF260" i="278" s="1"/>
  <c r="CF122" i="278"/>
  <c r="CF124" i="278" s="1"/>
  <c r="CF139" i="278" s="1"/>
  <c r="CF20" i="278"/>
  <c r="CT254" i="278"/>
  <c r="CT230" i="278"/>
  <c r="CT238" i="278"/>
  <c r="CT246" i="278"/>
  <c r="CT214" i="278"/>
  <c r="CT222" i="278"/>
  <c r="CT198" i="278"/>
  <c r="CT206" i="278"/>
  <c r="CT182" i="278"/>
  <c r="CT190" i="278"/>
  <c r="CT174" i="278"/>
  <c r="CT158" i="278"/>
  <c r="CT166" i="278"/>
  <c r="CT130" i="278"/>
  <c r="CT112" i="278"/>
  <c r="CT150" i="278"/>
  <c r="CT121" i="278"/>
  <c r="CE274" i="278"/>
  <c r="CE280" i="278" s="1"/>
  <c r="CC64" i="278"/>
  <c r="CC61" i="278"/>
  <c r="CC62" i="278" s="1"/>
  <c r="CC65" i="278" s="1"/>
  <c r="CB66" i="278"/>
  <c r="CB85" i="278" s="1"/>
  <c r="CB88" i="278" s="1"/>
  <c r="CG20" i="275"/>
  <c r="CH17" i="275" s="1"/>
  <c r="CF21" i="285"/>
  <c r="CH27" i="324"/>
  <c r="CH28" i="324" s="1"/>
  <c r="CH153" i="273"/>
  <c r="CH53" i="273"/>
  <c r="CI54" i="273" s="1"/>
  <c r="CH32" i="324"/>
  <c r="CH33" i="324" s="1"/>
  <c r="CH37" i="324"/>
  <c r="CH38" i="324" s="1"/>
  <c r="CH42" i="324"/>
  <c r="CH43" i="324" s="1"/>
  <c r="CH67" i="273"/>
  <c r="CH71" i="273"/>
  <c r="CI72" i="273" s="1"/>
  <c r="CI104" i="273" s="1"/>
  <c r="CH15" i="275"/>
  <c r="CH154" i="273"/>
  <c r="CH66" i="273"/>
  <c r="CF189" i="273"/>
  <c r="CF190" i="273" s="1"/>
  <c r="CF21" i="278" s="1"/>
  <c r="CF22" i="324"/>
  <c r="CF23" i="324" s="1"/>
  <c r="CJ194" i="273"/>
  <c r="CJ41" i="273"/>
  <c r="CJ43" i="273" s="1"/>
  <c r="CJ79" i="288" s="1"/>
  <c r="CK38" i="273"/>
  <c r="CF52" i="324"/>
  <c r="CF23" i="327"/>
  <c r="CD57" i="324"/>
  <c r="CD11" i="325"/>
  <c r="CD28" i="285"/>
  <c r="CD55" i="324"/>
  <c r="CD34" i="265" s="1"/>
  <c r="CH4" i="289"/>
  <c r="CH4" i="273"/>
  <c r="CH4" i="327"/>
  <c r="CH4" i="278"/>
  <c r="CH4" i="286"/>
  <c r="CH4" i="325"/>
  <c r="CH4" i="285"/>
  <c r="CH4" i="324"/>
  <c r="CH4" i="323"/>
  <c r="CH4" i="288"/>
  <c r="CH4" i="320"/>
  <c r="CH4" i="265"/>
  <c r="CH4" i="275"/>
  <c r="CH4" i="315"/>
  <c r="CH4" i="282"/>
  <c r="CH144" i="273"/>
  <c r="CI145" i="273" s="1"/>
  <c r="CI147" i="273" s="1"/>
  <c r="CI148" i="273" s="1"/>
  <c r="CH182" i="273"/>
  <c r="CG52" i="324"/>
  <c r="CG23" i="327"/>
  <c r="CE49" i="324"/>
  <c r="CE54" i="324" s="1"/>
  <c r="CE20" i="327"/>
  <c r="CG53" i="324"/>
  <c r="CG24" i="327"/>
  <c r="CC3" i="320"/>
  <c r="CC3" i="282"/>
  <c r="CC3" i="285"/>
  <c r="CC3" i="324"/>
  <c r="CC3" i="286"/>
  <c r="CC3" i="325"/>
  <c r="CC3" i="327"/>
  <c r="CC3" i="323"/>
  <c r="CC3" i="265"/>
  <c r="CC3" i="275"/>
  <c r="CC3" i="273"/>
  <c r="CC3" i="278"/>
  <c r="CC3" i="315"/>
  <c r="CC3" i="289"/>
  <c r="CC3" i="288"/>
  <c r="CH91" i="273"/>
  <c r="CI92" i="273" s="1"/>
  <c r="CI156" i="273" s="1"/>
  <c r="CH87" i="273"/>
  <c r="CH11" i="286"/>
  <c r="CG51" i="324"/>
  <c r="CG22" i="327"/>
  <c r="CF24" i="327"/>
  <c r="CF53" i="324"/>
  <c r="CF51" i="324"/>
  <c r="CF22" i="327"/>
  <c r="CF21" i="327"/>
  <c r="CF50" i="324"/>
  <c r="CH86" i="273"/>
  <c r="CH122" i="273"/>
  <c r="CH155" i="273"/>
  <c r="CD164" i="273"/>
  <c r="CD165" i="273" s="1"/>
  <c r="CE157" i="273"/>
  <c r="CG50" i="324"/>
  <c r="CG21" i="327"/>
  <c r="CI2" i="323"/>
  <c r="CI2" i="285"/>
  <c r="CI2" i="265"/>
  <c r="CI2" i="289"/>
  <c r="CI2" i="324"/>
  <c r="CI2" i="315"/>
  <c r="CI2" i="282"/>
  <c r="CI49" i="273"/>
  <c r="CI50" i="273" s="1"/>
  <c r="CI100" i="325" s="1"/>
  <c r="CI101" i="325" s="1"/>
  <c r="CI128" i="325" s="1"/>
  <c r="CI119" i="273"/>
  <c r="CI120" i="273" s="1"/>
  <c r="CI123" i="273" s="1"/>
  <c r="CI2" i="288"/>
  <c r="CI82" i="273"/>
  <c r="CI83" i="273" s="1"/>
  <c r="CI2" i="275"/>
  <c r="CI138" i="273"/>
  <c r="CI139" i="273" s="1"/>
  <c r="CI2" i="273"/>
  <c r="CI62" i="273"/>
  <c r="CI2" i="278"/>
  <c r="CI2" i="286"/>
  <c r="CI2" i="320"/>
  <c r="CI129" i="273"/>
  <c r="CI130" i="273" s="1"/>
  <c r="CI195" i="273"/>
  <c r="CI196" i="273" s="1"/>
  <c r="CI2" i="325"/>
  <c r="CI2" i="327"/>
  <c r="CG86" i="273"/>
  <c r="CG88" i="273" s="1"/>
  <c r="CG155" i="273"/>
  <c r="CG122" i="273"/>
  <c r="CG124" i="273" s="1"/>
  <c r="CG21" i="285" s="1"/>
  <c r="CG154" i="273"/>
  <c r="CG66" i="273"/>
  <c r="CG68" i="273" s="1"/>
  <c r="CF177" i="273"/>
  <c r="CF178" i="273" s="1"/>
  <c r="CF183" i="273"/>
  <c r="CF184" i="273" s="1"/>
  <c r="CF172" i="273"/>
  <c r="CF173" i="273" s="1"/>
  <c r="CF176" i="273" s="1"/>
  <c r="CW5" i="327"/>
  <c r="CW5" i="325"/>
  <c r="CW5" i="324"/>
  <c r="CW5" i="323"/>
  <c r="CU32" i="273"/>
  <c r="CT42" i="273"/>
  <c r="CT37" i="273"/>
  <c r="CV26" i="273"/>
  <c r="CV27" i="273" s="1"/>
  <c r="CV31" i="273" s="1"/>
  <c r="CV30" i="273"/>
  <c r="CW5" i="320"/>
  <c r="CW23" i="273"/>
  <c r="CW24" i="273" s="1"/>
  <c r="CW5" i="315"/>
  <c r="CV152" i="273"/>
  <c r="CV143" i="273"/>
  <c r="CW5" i="275"/>
  <c r="CW5" i="286"/>
  <c r="CW5" i="265"/>
  <c r="CW5" i="288"/>
  <c r="CW5" i="282"/>
  <c r="CW5" i="278"/>
  <c r="CW5" i="285"/>
  <c r="CW5" i="289"/>
  <c r="CW13" i="273"/>
  <c r="CW14" i="273" s="1"/>
  <c r="CX10" i="273"/>
  <c r="CW5" i="273"/>
  <c r="AM32" i="265"/>
  <c r="CG109" i="273" l="1"/>
  <c r="CF110" i="273" s="1"/>
  <c r="CF61" i="288" s="1"/>
  <c r="CG51" i="288"/>
  <c r="CG52" i="288" s="1"/>
  <c r="CG56" i="288" s="1"/>
  <c r="CH46" i="325"/>
  <c r="CH47" i="325" s="1"/>
  <c r="CH54" i="325" s="1"/>
  <c r="CH55" i="288"/>
  <c r="CG84" i="325"/>
  <c r="CG42" i="288"/>
  <c r="CG35" i="288"/>
  <c r="CJ101" i="273"/>
  <c r="CJ102" i="273" s="1"/>
  <c r="CJ105" i="273" s="1"/>
  <c r="CJ26" i="288"/>
  <c r="CW36" i="273"/>
  <c r="CW13" i="288"/>
  <c r="CW138" i="325"/>
  <c r="O52" i="325"/>
  <c r="O91" i="325" s="1"/>
  <c r="CI42" i="325"/>
  <c r="CI43" i="325" s="1"/>
  <c r="CI85" i="325"/>
  <c r="CI71" i="278"/>
  <c r="CI200" i="278"/>
  <c r="CH106" i="273"/>
  <c r="CG51" i="325"/>
  <c r="CI56" i="278"/>
  <c r="CI123" i="278"/>
  <c r="CI79" i="278"/>
  <c r="CI192" i="278"/>
  <c r="CI97" i="278"/>
  <c r="CI105" i="278"/>
  <c r="CI184" i="278"/>
  <c r="CI114" i="278"/>
  <c r="CI168" i="278"/>
  <c r="CI224" i="278"/>
  <c r="CI256" i="278"/>
  <c r="CI160" i="278"/>
  <c r="CI176" i="278"/>
  <c r="CI216" i="278"/>
  <c r="CI248" i="278"/>
  <c r="CI49" i="278"/>
  <c r="CI132" i="278"/>
  <c r="CI152" i="278"/>
  <c r="CI208" i="278"/>
  <c r="CI240" i="278"/>
  <c r="CJ13" i="289"/>
  <c r="CJ14" i="289" s="1"/>
  <c r="CJ256" i="278" s="1"/>
  <c r="CD57" i="278"/>
  <c r="CD58" i="278" s="1"/>
  <c r="CD64" i="278" s="1"/>
  <c r="AM313" i="278"/>
  <c r="AM315" i="278" s="1"/>
  <c r="AM12" i="325" s="1"/>
  <c r="CH34" i="278"/>
  <c r="CI28" i="278"/>
  <c r="CI29" i="278" s="1"/>
  <c r="CI40" i="278" s="1"/>
  <c r="CI123" i="325"/>
  <c r="CI111" i="325"/>
  <c r="CI25" i="327"/>
  <c r="CG122" i="325"/>
  <c r="CG110" i="325"/>
  <c r="BZ308" i="278"/>
  <c r="BZ30" i="265" s="1"/>
  <c r="CA302" i="278"/>
  <c r="CA303" i="278" s="1"/>
  <c r="CA307" i="278" s="1"/>
  <c r="CA73" i="265"/>
  <c r="CA293" i="278"/>
  <c r="CA294" i="278" s="1"/>
  <c r="CA306" i="278" s="1"/>
  <c r="CA67" i="265"/>
  <c r="CB282" i="278"/>
  <c r="CB10" i="265" s="1"/>
  <c r="CB299" i="278"/>
  <c r="CB300" i="278" s="1"/>
  <c r="CU298" i="278"/>
  <c r="CU289" i="278"/>
  <c r="CB290" i="278"/>
  <c r="CB291" i="278" s="1"/>
  <c r="CE33" i="278"/>
  <c r="CE35" i="278" s="1"/>
  <c r="CE72" i="278" s="1"/>
  <c r="CE73" i="278" s="1"/>
  <c r="CE86" i="278" s="1"/>
  <c r="CC141" i="278"/>
  <c r="CA11" i="265"/>
  <c r="CA29" i="265" s="1"/>
  <c r="CB9" i="265"/>
  <c r="CC66" i="278"/>
  <c r="CC85" i="278" s="1"/>
  <c r="CC88" i="278" s="1"/>
  <c r="CG19" i="278"/>
  <c r="CG314" i="278"/>
  <c r="CH20" i="275"/>
  <c r="CI17" i="275" s="1"/>
  <c r="CF22" i="278"/>
  <c r="CF39" i="278" s="1"/>
  <c r="CF41" i="278" s="1"/>
  <c r="CC279" i="278"/>
  <c r="CC281" i="278" s="1"/>
  <c r="CD141" i="278"/>
  <c r="CF274" i="278"/>
  <c r="CF280" i="278" s="1"/>
  <c r="CE98" i="278"/>
  <c r="CE99" i="278" s="1"/>
  <c r="CE136" i="278" s="1"/>
  <c r="CE80" i="278"/>
  <c r="CE81" i="278" s="1"/>
  <c r="CE87" i="278" s="1"/>
  <c r="CE106" i="278"/>
  <c r="CE107" i="278" s="1"/>
  <c r="CE137" i="278" s="1"/>
  <c r="CE50" i="278"/>
  <c r="CE51" i="278" s="1"/>
  <c r="CE84" i="278" s="1"/>
  <c r="CU37" i="273"/>
  <c r="CU254" i="278"/>
  <c r="CU222" i="278"/>
  <c r="CU238" i="278"/>
  <c r="CU246" i="278"/>
  <c r="CU214" i="278"/>
  <c r="CU190" i="278"/>
  <c r="CU198" i="278"/>
  <c r="CU230" i="278"/>
  <c r="CU206" i="278"/>
  <c r="CU166" i="278"/>
  <c r="CU174" i="278"/>
  <c r="CU182" i="278"/>
  <c r="CU150" i="278"/>
  <c r="CU158" i="278"/>
  <c r="CU121" i="278"/>
  <c r="CU130" i="278"/>
  <c r="CU112" i="278"/>
  <c r="CG247" i="278"/>
  <c r="CG249" i="278" s="1"/>
  <c r="CG272" i="278" s="1"/>
  <c r="CG255" i="278"/>
  <c r="CG257" i="278" s="1"/>
  <c r="CG273" i="278" s="1"/>
  <c r="CG223" i="278"/>
  <c r="CG225" i="278" s="1"/>
  <c r="CG269" i="278" s="1"/>
  <c r="CG231" i="278"/>
  <c r="CG233" i="278" s="1"/>
  <c r="CG270" i="278" s="1"/>
  <c r="CG239" i="278"/>
  <c r="CG241" i="278" s="1"/>
  <c r="CG271" i="278" s="1"/>
  <c r="CG215" i="278"/>
  <c r="CG217" i="278" s="1"/>
  <c r="CG268" i="278" s="1"/>
  <c r="CG191" i="278"/>
  <c r="CG193" i="278" s="1"/>
  <c r="CG265" i="278" s="1"/>
  <c r="CG199" i="278"/>
  <c r="CG201" i="278" s="1"/>
  <c r="CG266" i="278" s="1"/>
  <c r="CG207" i="278"/>
  <c r="CG209" i="278" s="1"/>
  <c r="CG267" i="278" s="1"/>
  <c r="CG183" i="278"/>
  <c r="CG185" i="278" s="1"/>
  <c r="CG264" i="278" s="1"/>
  <c r="CG175" i="278"/>
  <c r="CG177" i="278" s="1"/>
  <c r="CG263" i="278" s="1"/>
  <c r="CG167" i="278"/>
  <c r="CG169" i="278" s="1"/>
  <c r="CG262" i="278" s="1"/>
  <c r="CG151" i="278"/>
  <c r="CG153" i="278" s="1"/>
  <c r="CG260" i="278" s="1"/>
  <c r="CG159" i="278"/>
  <c r="CG161" i="278" s="1"/>
  <c r="CG261" i="278" s="1"/>
  <c r="CG122" i="278"/>
  <c r="CG124" i="278" s="1"/>
  <c r="CG139" i="278" s="1"/>
  <c r="CG131" i="278"/>
  <c r="CG133" i="278" s="1"/>
  <c r="CG140" i="278" s="1"/>
  <c r="CG113" i="278"/>
  <c r="CG115" i="278" s="1"/>
  <c r="CG138" i="278" s="1"/>
  <c r="CG20" i="278"/>
  <c r="CG183" i="273"/>
  <c r="CG184" i="273" s="1"/>
  <c r="CG172" i="273"/>
  <c r="CG173" i="273" s="1"/>
  <c r="CG176" i="273" s="1"/>
  <c r="CG177" i="273"/>
  <c r="CG178" i="273" s="1"/>
  <c r="CG189" i="273"/>
  <c r="CG190" i="273" s="1"/>
  <c r="CG21" i="278" s="1"/>
  <c r="CG22" i="324"/>
  <c r="CG23" i="324" s="1"/>
  <c r="CI37" i="324"/>
  <c r="CI38" i="324" s="1"/>
  <c r="CI53" i="273"/>
  <c r="CJ54" i="273" s="1"/>
  <c r="CI32" i="324"/>
  <c r="CI33" i="324" s="1"/>
  <c r="CI153" i="273"/>
  <c r="CI27" i="324"/>
  <c r="CI28" i="324" s="1"/>
  <c r="CH53" i="324"/>
  <c r="CH24" i="327"/>
  <c r="CI63" i="273"/>
  <c r="CI45" i="325" s="1"/>
  <c r="CI87" i="273"/>
  <c r="CI11" i="286"/>
  <c r="CI91" i="273"/>
  <c r="CJ92" i="273" s="1"/>
  <c r="CJ156" i="273" s="1"/>
  <c r="CH124" i="273"/>
  <c r="CF49" i="324"/>
  <c r="CF54" i="324" s="1"/>
  <c r="CF20" i="327"/>
  <c r="CH23" i="327"/>
  <c r="CH52" i="324"/>
  <c r="CH21" i="327"/>
  <c r="CH50" i="324"/>
  <c r="CF157" i="273"/>
  <c r="CE164" i="273"/>
  <c r="CE165" i="273" s="1"/>
  <c r="CH88" i="273"/>
  <c r="CE11" i="325"/>
  <c r="CE57" i="324"/>
  <c r="CE55" i="324"/>
  <c r="CE34" i="265" s="1"/>
  <c r="CE28" i="285"/>
  <c r="CI4" i="327"/>
  <c r="CI4" i="286"/>
  <c r="CI4" i="324"/>
  <c r="CI4" i="288"/>
  <c r="CI4" i="289"/>
  <c r="CI4" i="265"/>
  <c r="CI4" i="323"/>
  <c r="CI4" i="320"/>
  <c r="CI4" i="285"/>
  <c r="CI4" i="282"/>
  <c r="CI4" i="315"/>
  <c r="CI4" i="278"/>
  <c r="CI4" i="275"/>
  <c r="CI4" i="273"/>
  <c r="CI4" i="325"/>
  <c r="CK194" i="273"/>
  <c r="CL38" i="273"/>
  <c r="CK41" i="273"/>
  <c r="CK43" i="273" s="1"/>
  <c r="CK79" i="288" s="1"/>
  <c r="CI155" i="273"/>
  <c r="CI122" i="273"/>
  <c r="CI86" i="273"/>
  <c r="CH51" i="324"/>
  <c r="CH22" i="327"/>
  <c r="CI182" i="273"/>
  <c r="CI144" i="273"/>
  <c r="CJ145" i="273" s="1"/>
  <c r="CJ147" i="273" s="1"/>
  <c r="CJ148" i="273" s="1"/>
  <c r="CD3" i="288"/>
  <c r="CD3" i="324"/>
  <c r="CD3" i="315"/>
  <c r="CD3" i="323"/>
  <c r="CD3" i="278"/>
  <c r="CD3" i="275"/>
  <c r="CD3" i="285"/>
  <c r="CD3" i="286"/>
  <c r="CD3" i="325"/>
  <c r="CD3" i="320"/>
  <c r="CD3" i="282"/>
  <c r="CD3" i="273"/>
  <c r="CD3" i="265"/>
  <c r="CD3" i="327"/>
  <c r="CD3" i="289"/>
  <c r="CJ2" i="315"/>
  <c r="CJ49" i="273"/>
  <c r="CJ50" i="273" s="1"/>
  <c r="CJ100" i="325" s="1"/>
  <c r="CJ101" i="325" s="1"/>
  <c r="CJ128" i="325" s="1"/>
  <c r="CJ2" i="320"/>
  <c r="CJ62" i="273"/>
  <c r="CJ63" i="273" s="1"/>
  <c r="CJ45" i="325" s="1"/>
  <c r="CJ2" i="325"/>
  <c r="CJ138" i="273"/>
  <c r="CJ139" i="273" s="1"/>
  <c r="CJ2" i="285"/>
  <c r="CJ129" i="273"/>
  <c r="CJ130" i="273" s="1"/>
  <c r="CJ2" i="265"/>
  <c r="CJ2" i="327"/>
  <c r="CJ2" i="282"/>
  <c r="CJ2" i="275"/>
  <c r="CJ2" i="288"/>
  <c r="CJ195" i="273"/>
  <c r="CJ196" i="273" s="1"/>
  <c r="CJ2" i="289"/>
  <c r="CJ2" i="323"/>
  <c r="CJ82" i="273"/>
  <c r="CJ83" i="273" s="1"/>
  <c r="CJ2" i="286"/>
  <c r="CJ119" i="273"/>
  <c r="CJ120" i="273" s="1"/>
  <c r="CJ123" i="273" s="1"/>
  <c r="CJ2" i="278"/>
  <c r="CJ2" i="324"/>
  <c r="CJ2" i="273"/>
  <c r="CH68" i="273"/>
  <c r="CI66" i="273"/>
  <c r="CI154" i="273"/>
  <c r="CU42" i="273"/>
  <c r="CX5" i="325"/>
  <c r="CX5" i="327"/>
  <c r="CV32" i="273"/>
  <c r="CX5" i="324"/>
  <c r="CX5" i="323"/>
  <c r="CW26" i="273"/>
  <c r="CW27" i="273" s="1"/>
  <c r="CW31" i="273" s="1"/>
  <c r="CW30" i="273"/>
  <c r="CX5" i="320"/>
  <c r="CX23" i="273"/>
  <c r="CX24" i="273" s="1"/>
  <c r="CX5" i="315"/>
  <c r="CX5" i="275"/>
  <c r="CX5" i="286"/>
  <c r="CX5" i="265"/>
  <c r="CX5" i="288"/>
  <c r="CX5" i="282"/>
  <c r="CX5" i="285"/>
  <c r="CX5" i="289"/>
  <c r="CX5" i="278"/>
  <c r="CX13" i="273"/>
  <c r="CX14" i="273" s="1"/>
  <c r="CY10" i="273"/>
  <c r="CX5" i="273"/>
  <c r="CW152" i="273"/>
  <c r="CW143" i="273"/>
  <c r="CH109" i="273" l="1"/>
  <c r="CG110" i="273" s="1"/>
  <c r="CG61" i="288" s="1"/>
  <c r="CH51" i="288"/>
  <c r="CH52" i="288" s="1"/>
  <c r="CH56" i="288" s="1"/>
  <c r="CI46" i="325"/>
  <c r="CI47" i="325" s="1"/>
  <c r="CI54" i="325" s="1"/>
  <c r="CI55" i="288"/>
  <c r="CH84" i="325"/>
  <c r="CH42" i="288"/>
  <c r="CH35" i="288"/>
  <c r="CX36" i="273"/>
  <c r="CX13" i="288"/>
  <c r="CX138" i="325"/>
  <c r="CK101" i="273"/>
  <c r="CK102" i="273" s="1"/>
  <c r="CK105" i="273" s="1"/>
  <c r="CK26" i="288"/>
  <c r="O55" i="325"/>
  <c r="CJ42" i="325"/>
  <c r="CJ43" i="325" s="1"/>
  <c r="CJ85" i="325"/>
  <c r="CI106" i="273"/>
  <c r="CH51" i="325"/>
  <c r="CJ132" i="278"/>
  <c r="CJ168" i="278"/>
  <c r="CJ49" i="278"/>
  <c r="CJ71" i="278"/>
  <c r="CJ160" i="278"/>
  <c r="CJ123" i="278"/>
  <c r="CJ192" i="278"/>
  <c r="CJ56" i="278"/>
  <c r="CJ105" i="278"/>
  <c r="CJ114" i="278"/>
  <c r="CJ97" i="278"/>
  <c r="CJ79" i="278"/>
  <c r="CJ176" i="278"/>
  <c r="CJ200" i="278"/>
  <c r="CJ184" i="278"/>
  <c r="CJ152" i="278"/>
  <c r="CJ208" i="278"/>
  <c r="CJ224" i="278"/>
  <c r="CJ216" i="278"/>
  <c r="CJ240" i="278"/>
  <c r="CJ232" i="278"/>
  <c r="CJ248" i="278"/>
  <c r="CK13" i="289"/>
  <c r="CK14" i="289" s="1"/>
  <c r="CK256" i="278" s="1"/>
  <c r="CD61" i="278"/>
  <c r="CD62" i="278" s="1"/>
  <c r="CD65" i="278" s="1"/>
  <c r="CD66" i="278" s="1"/>
  <c r="CD85" i="278" s="1"/>
  <c r="CD88" i="278" s="1"/>
  <c r="CI34" i="278"/>
  <c r="AM11" i="327"/>
  <c r="CA308" i="278"/>
  <c r="CA30" i="265" s="1"/>
  <c r="CJ28" i="278"/>
  <c r="CJ29" i="278" s="1"/>
  <c r="CJ40" i="278" s="1"/>
  <c r="CJ123" i="325"/>
  <c r="CJ111" i="325"/>
  <c r="CJ25" i="327"/>
  <c r="CH122" i="325"/>
  <c r="CH110" i="325"/>
  <c r="CE57" i="278"/>
  <c r="CE58" i="278" s="1"/>
  <c r="CE64" i="278" s="1"/>
  <c r="CB293" i="278"/>
  <c r="CB294" i="278" s="1"/>
  <c r="CB306" i="278" s="1"/>
  <c r="CB67" i="265"/>
  <c r="CB302" i="278"/>
  <c r="CB303" i="278" s="1"/>
  <c r="CB307" i="278" s="1"/>
  <c r="CB73" i="265"/>
  <c r="CV298" i="278"/>
  <c r="CV289" i="278"/>
  <c r="CC282" i="278"/>
  <c r="CC10" i="265" s="1"/>
  <c r="CC299" i="278"/>
  <c r="CC300" i="278" s="1"/>
  <c r="CC290" i="278"/>
  <c r="CC291" i="278" s="1"/>
  <c r="CB11" i="265"/>
  <c r="CB29" i="265" s="1"/>
  <c r="CC9" i="265"/>
  <c r="CD279" i="278"/>
  <c r="CD281" i="278" s="1"/>
  <c r="CF33" i="278"/>
  <c r="CF35" i="278" s="1"/>
  <c r="CF57" i="278" s="1"/>
  <c r="CF58" i="278" s="1"/>
  <c r="CH19" i="278"/>
  <c r="CH314" i="278"/>
  <c r="CH255" i="278"/>
  <c r="CH257" i="278" s="1"/>
  <c r="CH273" i="278" s="1"/>
  <c r="CH247" i="278"/>
  <c r="CH249" i="278" s="1"/>
  <c r="CH272" i="278" s="1"/>
  <c r="CH231" i="278"/>
  <c r="CH233" i="278" s="1"/>
  <c r="CH270" i="278" s="1"/>
  <c r="CH239" i="278"/>
  <c r="CH241" i="278" s="1"/>
  <c r="CH271" i="278" s="1"/>
  <c r="CH223" i="278"/>
  <c r="CH225" i="278" s="1"/>
  <c r="CH269" i="278" s="1"/>
  <c r="CH183" i="278"/>
  <c r="CH185" i="278" s="1"/>
  <c r="CH264" i="278" s="1"/>
  <c r="CH191" i="278"/>
  <c r="CH193" i="278" s="1"/>
  <c r="CH265" i="278" s="1"/>
  <c r="CH199" i="278"/>
  <c r="CH201" i="278" s="1"/>
  <c r="CH266" i="278" s="1"/>
  <c r="CH215" i="278"/>
  <c r="CH217" i="278" s="1"/>
  <c r="CH268" i="278" s="1"/>
  <c r="CH207" i="278"/>
  <c r="CH209" i="278" s="1"/>
  <c r="CH267" i="278" s="1"/>
  <c r="CH159" i="278"/>
  <c r="CH161" i="278" s="1"/>
  <c r="CH261" i="278" s="1"/>
  <c r="CH175" i="278"/>
  <c r="CH177" i="278" s="1"/>
  <c r="CH263" i="278" s="1"/>
  <c r="CH167" i="278"/>
  <c r="CH169" i="278" s="1"/>
  <c r="CH262" i="278" s="1"/>
  <c r="CH151" i="278"/>
  <c r="CH153" i="278" s="1"/>
  <c r="CH260" i="278" s="1"/>
  <c r="CH113" i="278"/>
  <c r="CH115" i="278" s="1"/>
  <c r="CH138" i="278" s="1"/>
  <c r="CH122" i="278"/>
  <c r="CH124" i="278" s="1"/>
  <c r="CH139" i="278" s="1"/>
  <c r="CH131" i="278"/>
  <c r="CH133" i="278" s="1"/>
  <c r="CH140" i="278" s="1"/>
  <c r="CH20" i="278"/>
  <c r="CG274" i="278"/>
  <c r="CG280" i="278" s="1"/>
  <c r="CG22" i="278"/>
  <c r="CV37" i="273"/>
  <c r="CV254" i="278"/>
  <c r="CV246" i="278"/>
  <c r="CV230" i="278"/>
  <c r="CV238" i="278"/>
  <c r="CV182" i="278"/>
  <c r="CV190" i="278"/>
  <c r="CV198" i="278"/>
  <c r="CV222" i="278"/>
  <c r="CV214" i="278"/>
  <c r="CV206" i="278"/>
  <c r="CV158" i="278"/>
  <c r="CV174" i="278"/>
  <c r="CV150" i="278"/>
  <c r="CV166" i="278"/>
  <c r="CV112" i="278"/>
  <c r="CV121" i="278"/>
  <c r="CV130" i="278"/>
  <c r="CF106" i="278"/>
  <c r="CF107" i="278" s="1"/>
  <c r="CF137" i="278" s="1"/>
  <c r="CF98" i="278"/>
  <c r="CF99" i="278" s="1"/>
  <c r="CF136" i="278" s="1"/>
  <c r="CF50" i="278"/>
  <c r="CF51" i="278" s="1"/>
  <c r="CF84" i="278" s="1"/>
  <c r="CF80" i="278"/>
  <c r="CF81" i="278" s="1"/>
  <c r="CF87" i="278" s="1"/>
  <c r="CE141" i="278"/>
  <c r="CJ67" i="273"/>
  <c r="CJ42" i="324"/>
  <c r="CJ43" i="324" s="1"/>
  <c r="CJ15" i="275"/>
  <c r="CJ71" i="273"/>
  <c r="CK72" i="273" s="1"/>
  <c r="CK104" i="273" s="1"/>
  <c r="CI51" i="324"/>
  <c r="CI22" i="327"/>
  <c r="CJ87" i="273"/>
  <c r="CJ91" i="273"/>
  <c r="CK92" i="273" s="1"/>
  <c r="CK156" i="273" s="1"/>
  <c r="CJ11" i="286"/>
  <c r="CJ144" i="273"/>
  <c r="CK145" i="273" s="1"/>
  <c r="CK147" i="273" s="1"/>
  <c r="CK148" i="273" s="1"/>
  <c r="CJ182" i="273"/>
  <c r="CJ4" i="325"/>
  <c r="CJ4" i="285"/>
  <c r="CJ4" i="273"/>
  <c r="CJ4" i="265"/>
  <c r="CJ4" i="320"/>
  <c r="CJ4" i="323"/>
  <c r="CJ4" i="289"/>
  <c r="CJ4" i="286"/>
  <c r="CJ4" i="288"/>
  <c r="CJ4" i="315"/>
  <c r="CJ4" i="282"/>
  <c r="CJ4" i="324"/>
  <c r="CJ4" i="278"/>
  <c r="CJ4" i="327"/>
  <c r="CJ4" i="275"/>
  <c r="CI88" i="273"/>
  <c r="CH183" i="273"/>
  <c r="CH184" i="273" s="1"/>
  <c r="CH172" i="273"/>
  <c r="CH173" i="273" s="1"/>
  <c r="CH176" i="273" s="1"/>
  <c r="CH177" i="273"/>
  <c r="CH178" i="273" s="1"/>
  <c r="CF28" i="285"/>
  <c r="CF11" i="325"/>
  <c r="CF55" i="324"/>
  <c r="CF34" i="265" s="1"/>
  <c r="CF57" i="324"/>
  <c r="CJ154" i="273"/>
  <c r="CJ66" i="273"/>
  <c r="CJ37" i="324"/>
  <c r="CJ38" i="324" s="1"/>
  <c r="CJ32" i="324"/>
  <c r="CJ33" i="324" s="1"/>
  <c r="CJ153" i="273"/>
  <c r="CJ53" i="273"/>
  <c r="CK54" i="273" s="1"/>
  <c r="CJ27" i="324"/>
  <c r="CJ28" i="324" s="1"/>
  <c r="CH22" i="324"/>
  <c r="CH23" i="324" s="1"/>
  <c r="CI68" i="273"/>
  <c r="CH189" i="273"/>
  <c r="CH190" i="273" s="1"/>
  <c r="CH21" i="278" s="1"/>
  <c r="CE3" i="323"/>
  <c r="CE3" i="324"/>
  <c r="CE3" i="327"/>
  <c r="CE3" i="289"/>
  <c r="CE3" i="282"/>
  <c r="CE3" i="275"/>
  <c r="CE3" i="320"/>
  <c r="CE3" i="286"/>
  <c r="CE3" i="315"/>
  <c r="CE3" i="285"/>
  <c r="CE3" i="288"/>
  <c r="CE3" i="265"/>
  <c r="CE3" i="325"/>
  <c r="CE3" i="273"/>
  <c r="CE3" i="278"/>
  <c r="CH21" i="285"/>
  <c r="CI124" i="273"/>
  <c r="CI21" i="327"/>
  <c r="CI50" i="324"/>
  <c r="CI52" i="324"/>
  <c r="CI23" i="327"/>
  <c r="CL194" i="273"/>
  <c r="CM38" i="273"/>
  <c r="CL41" i="273"/>
  <c r="CL43" i="273" s="1"/>
  <c r="CL79" i="288" s="1"/>
  <c r="CK2" i="285"/>
  <c r="CK129" i="273"/>
  <c r="CK130" i="273" s="1"/>
  <c r="CK119" i="273"/>
  <c r="CK120" i="273" s="1"/>
  <c r="CK123" i="273" s="1"/>
  <c r="CK138" i="273"/>
  <c r="CK139" i="273" s="1"/>
  <c r="CK62" i="273"/>
  <c r="CK63" i="273" s="1"/>
  <c r="CK45" i="325" s="1"/>
  <c r="CK2" i="327"/>
  <c r="CK2" i="286"/>
  <c r="CK2" i="278"/>
  <c r="CK195" i="273"/>
  <c r="CK196" i="273" s="1"/>
  <c r="CK2" i="273"/>
  <c r="CK82" i="273"/>
  <c r="CK83" i="273" s="1"/>
  <c r="CK2" i="323"/>
  <c r="CK2" i="325"/>
  <c r="CK49" i="273"/>
  <c r="CK50" i="273" s="1"/>
  <c r="CK100" i="325" s="1"/>
  <c r="CK101" i="325" s="1"/>
  <c r="CK128" i="325" s="1"/>
  <c r="CK2" i="282"/>
  <c r="CK2" i="315"/>
  <c r="CK2" i="289"/>
  <c r="CK2" i="265"/>
  <c r="CK2" i="320"/>
  <c r="CK2" i="288"/>
  <c r="CK2" i="275"/>
  <c r="CK2" i="324"/>
  <c r="CG157" i="273"/>
  <c r="CF164" i="273"/>
  <c r="CF165" i="273" s="1"/>
  <c r="CI42" i="324"/>
  <c r="CI43" i="324" s="1"/>
  <c r="CI67" i="273"/>
  <c r="CI15" i="275"/>
  <c r="CI20" i="275" s="1"/>
  <c r="CJ17" i="275" s="1"/>
  <c r="CI71" i="273"/>
  <c r="CJ72" i="273" s="1"/>
  <c r="CJ104" i="273" s="1"/>
  <c r="CG49" i="324"/>
  <c r="CG54" i="324" s="1"/>
  <c r="CG20" i="327"/>
  <c r="CV42" i="273"/>
  <c r="CY5" i="327"/>
  <c r="CY5" i="325"/>
  <c r="CY5" i="324"/>
  <c r="CY5" i="323"/>
  <c r="CX26" i="273"/>
  <c r="CX27" i="273" s="1"/>
  <c r="CX31" i="273" s="1"/>
  <c r="CX30" i="273"/>
  <c r="CW32" i="273"/>
  <c r="CY5" i="320"/>
  <c r="CY23" i="273"/>
  <c r="CY24" i="273" s="1"/>
  <c r="CY5" i="315"/>
  <c r="CY5" i="265"/>
  <c r="CY5" i="288"/>
  <c r="CY5" i="282"/>
  <c r="CY5" i="275"/>
  <c r="CY5" i="286"/>
  <c r="CY5" i="285"/>
  <c r="CY5" i="289"/>
  <c r="CY5" i="278"/>
  <c r="CY13" i="273"/>
  <c r="CY14" i="273" s="1"/>
  <c r="CZ10" i="273"/>
  <c r="CY5" i="273"/>
  <c r="CX152" i="273"/>
  <c r="CX143" i="273"/>
  <c r="CI109" i="273" l="1"/>
  <c r="CH110" i="273" s="1"/>
  <c r="CH61" i="288" s="1"/>
  <c r="CI51" i="288"/>
  <c r="CI52" i="288" s="1"/>
  <c r="CI56" i="288" s="1"/>
  <c r="CJ46" i="325"/>
  <c r="CJ47" i="325" s="1"/>
  <c r="CJ54" i="325" s="1"/>
  <c r="CJ55" i="288"/>
  <c r="CI84" i="325"/>
  <c r="CI35" i="288"/>
  <c r="CI42" i="288"/>
  <c r="CL101" i="273"/>
  <c r="CL102" i="273" s="1"/>
  <c r="CL105" i="273" s="1"/>
  <c r="CL26" i="288"/>
  <c r="CY36" i="273"/>
  <c r="CY13" i="288"/>
  <c r="CY138" i="325"/>
  <c r="CK42" i="325"/>
  <c r="CK43" i="325" s="1"/>
  <c r="CK85" i="325"/>
  <c r="CK56" i="278"/>
  <c r="CJ106" i="273"/>
  <c r="CI51" i="325"/>
  <c r="CK97" i="278"/>
  <c r="CK105" i="278"/>
  <c r="CK152" i="278"/>
  <c r="CK224" i="278"/>
  <c r="CK216" i="278"/>
  <c r="CK123" i="278"/>
  <c r="CK192" i="278"/>
  <c r="CK114" i="278"/>
  <c r="CK176" i="278"/>
  <c r="CK49" i="278"/>
  <c r="CK132" i="278"/>
  <c r="CK160" i="278"/>
  <c r="CK200" i="278"/>
  <c r="CK208" i="278"/>
  <c r="CK240" i="278"/>
  <c r="CK71" i="278"/>
  <c r="CK79" i="278"/>
  <c r="CK168" i="278"/>
  <c r="CK184" i="278"/>
  <c r="CK232" i="278"/>
  <c r="CK248" i="278"/>
  <c r="CL13" i="289"/>
  <c r="CL14" i="289" s="1"/>
  <c r="CL240" i="278" s="1"/>
  <c r="CJ34" i="278"/>
  <c r="CK25" i="327"/>
  <c r="CI122" i="325"/>
  <c r="CI110" i="325"/>
  <c r="CK28" i="278"/>
  <c r="CK29" i="278" s="1"/>
  <c r="CK34" i="278" s="1"/>
  <c r="CK111" i="325"/>
  <c r="CK123" i="325"/>
  <c r="CE61" i="278"/>
  <c r="CE62" i="278" s="1"/>
  <c r="CE65" i="278" s="1"/>
  <c r="CE66" i="278" s="1"/>
  <c r="CE85" i="278" s="1"/>
  <c r="CE88" i="278" s="1"/>
  <c r="CF72" i="278"/>
  <c r="CF73" i="278" s="1"/>
  <c r="CF86" i="278" s="1"/>
  <c r="CB308" i="278"/>
  <c r="CB30" i="265" s="1"/>
  <c r="CC302" i="278"/>
  <c r="CC303" i="278" s="1"/>
  <c r="CC307" i="278" s="1"/>
  <c r="CC73" i="265"/>
  <c r="CC293" i="278"/>
  <c r="CC294" i="278" s="1"/>
  <c r="CC306" i="278" s="1"/>
  <c r="CC67" i="265"/>
  <c r="CW298" i="278"/>
  <c r="CW289" i="278"/>
  <c r="CD282" i="278"/>
  <c r="CD10" i="265" s="1"/>
  <c r="CD299" i="278"/>
  <c r="CD300" i="278" s="1"/>
  <c r="CD290" i="278"/>
  <c r="CD291" i="278" s="1"/>
  <c r="CC11" i="265"/>
  <c r="CC29" i="265" s="1"/>
  <c r="CD9" i="265"/>
  <c r="CI19" i="278"/>
  <c r="CI314" i="278"/>
  <c r="CE279" i="278"/>
  <c r="CE281" i="278" s="1"/>
  <c r="CH22" i="278"/>
  <c r="CH33" i="278" s="1"/>
  <c r="CH35" i="278" s="1"/>
  <c r="CH274" i="278"/>
  <c r="CH280" i="278" s="1"/>
  <c r="CF141" i="278"/>
  <c r="CW254" i="278"/>
  <c r="CW238" i="278"/>
  <c r="CW246" i="278"/>
  <c r="CW222" i="278"/>
  <c r="CW230" i="278"/>
  <c r="CW214" i="278"/>
  <c r="CW206" i="278"/>
  <c r="CW182" i="278"/>
  <c r="CW190" i="278"/>
  <c r="CW198" i="278"/>
  <c r="CW150" i="278"/>
  <c r="CW166" i="278"/>
  <c r="CW174" i="278"/>
  <c r="CW158" i="278"/>
  <c r="CW112" i="278"/>
  <c r="CW121" i="278"/>
  <c r="CW130" i="278"/>
  <c r="CI255" i="278"/>
  <c r="CI257" i="278" s="1"/>
  <c r="CI273" i="278" s="1"/>
  <c r="CI239" i="278"/>
  <c r="CI241" i="278" s="1"/>
  <c r="CI271" i="278" s="1"/>
  <c r="CI247" i="278"/>
  <c r="CI249" i="278" s="1"/>
  <c r="CI272" i="278" s="1"/>
  <c r="CI223" i="278"/>
  <c r="CI225" i="278" s="1"/>
  <c r="CI269" i="278" s="1"/>
  <c r="CI231" i="278"/>
  <c r="CI233" i="278" s="1"/>
  <c r="CI270" i="278" s="1"/>
  <c r="CI215" i="278"/>
  <c r="CI217" i="278" s="1"/>
  <c r="CI268" i="278" s="1"/>
  <c r="CI207" i="278"/>
  <c r="CI209" i="278" s="1"/>
  <c r="CI267" i="278" s="1"/>
  <c r="CI175" i="278"/>
  <c r="CI177" i="278" s="1"/>
  <c r="CI263" i="278" s="1"/>
  <c r="CI183" i="278"/>
  <c r="CI185" i="278" s="1"/>
  <c r="CI264" i="278" s="1"/>
  <c r="CI191" i="278"/>
  <c r="CI193" i="278" s="1"/>
  <c r="CI265" i="278" s="1"/>
  <c r="CI199" i="278"/>
  <c r="CI201" i="278" s="1"/>
  <c r="CI266" i="278" s="1"/>
  <c r="CI151" i="278"/>
  <c r="CI153" i="278" s="1"/>
  <c r="CI260" i="278" s="1"/>
  <c r="CI167" i="278"/>
  <c r="CI169" i="278" s="1"/>
  <c r="CI262" i="278" s="1"/>
  <c r="CI159" i="278"/>
  <c r="CI161" i="278" s="1"/>
  <c r="CI261" i="278" s="1"/>
  <c r="CI113" i="278"/>
  <c r="CI115" i="278" s="1"/>
  <c r="CI138" i="278" s="1"/>
  <c r="CI122" i="278"/>
  <c r="CI124" i="278" s="1"/>
  <c r="CI139" i="278" s="1"/>
  <c r="CI131" i="278"/>
  <c r="CI133" i="278" s="1"/>
  <c r="CI140" i="278" s="1"/>
  <c r="CI20" i="278"/>
  <c r="CG39" i="278"/>
  <c r="CG41" i="278" s="1"/>
  <c r="CG33" i="278"/>
  <c r="CG35" i="278" s="1"/>
  <c r="CF64" i="278"/>
  <c r="CF61" i="278"/>
  <c r="CF62" i="278" s="1"/>
  <c r="CF65" i="278" s="1"/>
  <c r="CJ155" i="273"/>
  <c r="CJ122" i="273"/>
  <c r="CJ124" i="273" s="1"/>
  <c r="CJ21" i="285" s="1"/>
  <c r="CJ86" i="273"/>
  <c r="CJ88" i="273" s="1"/>
  <c r="CF3" i="320"/>
  <c r="CF3" i="275"/>
  <c r="CF3" i="265"/>
  <c r="CF3" i="315"/>
  <c r="CF3" i="282"/>
  <c r="CF3" i="289"/>
  <c r="CF3" i="327"/>
  <c r="CF3" i="325"/>
  <c r="CF3" i="278"/>
  <c r="CF3" i="324"/>
  <c r="CF3" i="286"/>
  <c r="CF3" i="273"/>
  <c r="CF3" i="285"/>
  <c r="CF3" i="323"/>
  <c r="CF3" i="288"/>
  <c r="CK37" i="324"/>
  <c r="CK38" i="324" s="1"/>
  <c r="CK27" i="324"/>
  <c r="CK28" i="324" s="1"/>
  <c r="CK32" i="324"/>
  <c r="CK33" i="324" s="1"/>
  <c r="CK153" i="273"/>
  <c r="CK53" i="273"/>
  <c r="CL54" i="273" s="1"/>
  <c r="CK87" i="273"/>
  <c r="CK11" i="286"/>
  <c r="CK91" i="273"/>
  <c r="CL92" i="273" s="1"/>
  <c r="CL156" i="273" s="1"/>
  <c r="CN38" i="273"/>
  <c r="CM194" i="273"/>
  <c r="CM41" i="273"/>
  <c r="CM43" i="273" s="1"/>
  <c r="CM79" i="288" s="1"/>
  <c r="CK154" i="273"/>
  <c r="CK66" i="273"/>
  <c r="CK4" i="265"/>
  <c r="CK4" i="315"/>
  <c r="CK4" i="325"/>
  <c r="CK4" i="275"/>
  <c r="CK4" i="278"/>
  <c r="CK4" i="273"/>
  <c r="CK4" i="324"/>
  <c r="CK4" i="285"/>
  <c r="CK4" i="286"/>
  <c r="CK4" i="289"/>
  <c r="CK4" i="323"/>
  <c r="CK4" i="288"/>
  <c r="CK4" i="320"/>
  <c r="CK4" i="327"/>
  <c r="CK4" i="282"/>
  <c r="CK155" i="273"/>
  <c r="CK86" i="273"/>
  <c r="CK122" i="273"/>
  <c r="CH157" i="273"/>
  <c r="CG164" i="273"/>
  <c r="CG165" i="273" s="1"/>
  <c r="CI22" i="324"/>
  <c r="CI23" i="324" s="1"/>
  <c r="CI189" i="273"/>
  <c r="CI190" i="273" s="1"/>
  <c r="CI21" i="278" s="1"/>
  <c r="CJ68" i="273"/>
  <c r="CJ20" i="275"/>
  <c r="CK17" i="275" s="1"/>
  <c r="CK71" i="273"/>
  <c r="CL72" i="273" s="1"/>
  <c r="CL104" i="273" s="1"/>
  <c r="CK15" i="275"/>
  <c r="CK42" i="324"/>
  <c r="CK43" i="324" s="1"/>
  <c r="CK67" i="273"/>
  <c r="CI21" i="285"/>
  <c r="CH49" i="324"/>
  <c r="CH54" i="324" s="1"/>
  <c r="CH20" i="327"/>
  <c r="CJ22" i="327"/>
  <c r="CJ51" i="324"/>
  <c r="CI177" i="273"/>
  <c r="CI178" i="273" s="1"/>
  <c r="CI172" i="273"/>
  <c r="CI173" i="273" s="1"/>
  <c r="CI176" i="273" s="1"/>
  <c r="CI183" i="273"/>
  <c r="CI184" i="273" s="1"/>
  <c r="CJ24" i="327"/>
  <c r="CJ53" i="324"/>
  <c r="CG28" i="285"/>
  <c r="CG11" i="325"/>
  <c r="CG55" i="324"/>
  <c r="CG34" i="265" s="1"/>
  <c r="CG57" i="324"/>
  <c r="CI53" i="324"/>
  <c r="CI24" i="327"/>
  <c r="CK144" i="273"/>
  <c r="CL145" i="273" s="1"/>
  <c r="CL147" i="273" s="1"/>
  <c r="CL148" i="273" s="1"/>
  <c r="CK182" i="273"/>
  <c r="CL195" i="273"/>
  <c r="CL196" i="273" s="1"/>
  <c r="CL2" i="285"/>
  <c r="CL129" i="273"/>
  <c r="CL130" i="273" s="1"/>
  <c r="CL2" i="273"/>
  <c r="CL2" i="275"/>
  <c r="CL138" i="273"/>
  <c r="CL139" i="273" s="1"/>
  <c r="CL119" i="273"/>
  <c r="CL120" i="273" s="1"/>
  <c r="CL123" i="273" s="1"/>
  <c r="CL2" i="327"/>
  <c r="CL2" i="282"/>
  <c r="CL2" i="320"/>
  <c r="CL49" i="273"/>
  <c r="CL50" i="273" s="1"/>
  <c r="CL100" i="325" s="1"/>
  <c r="CL101" i="325" s="1"/>
  <c r="CL128" i="325" s="1"/>
  <c r="CL82" i="273"/>
  <c r="CL83" i="273" s="1"/>
  <c r="CL2" i="288"/>
  <c r="CL2" i="325"/>
  <c r="CL2" i="286"/>
  <c r="CL2" i="324"/>
  <c r="CL2" i="265"/>
  <c r="CL2" i="323"/>
  <c r="CL2" i="278"/>
  <c r="CL2" i="289"/>
  <c r="CL62" i="273"/>
  <c r="CL2" i="315"/>
  <c r="CJ50" i="324"/>
  <c r="CJ21" i="327"/>
  <c r="CJ52" i="324"/>
  <c r="CJ23" i="327"/>
  <c r="CZ5" i="327"/>
  <c r="CZ5" i="325"/>
  <c r="CZ5" i="324"/>
  <c r="CZ5" i="323"/>
  <c r="CW42" i="273"/>
  <c r="CW37" i="273"/>
  <c r="CX32" i="273"/>
  <c r="CY26" i="273"/>
  <c r="CY27" i="273" s="1"/>
  <c r="CY31" i="273" s="1"/>
  <c r="CY30" i="273"/>
  <c r="CZ5" i="320"/>
  <c r="CZ23" i="273"/>
  <c r="CZ24" i="273" s="1"/>
  <c r="CZ5" i="315"/>
  <c r="CZ5" i="288"/>
  <c r="CZ5" i="282"/>
  <c r="CZ5" i="275"/>
  <c r="CZ5" i="286"/>
  <c r="CZ5" i="265"/>
  <c r="CZ5" i="285"/>
  <c r="CZ5" i="289"/>
  <c r="CZ5" i="278"/>
  <c r="CZ13" i="273"/>
  <c r="CZ14" i="273" s="1"/>
  <c r="DA10" i="273"/>
  <c r="CZ5" i="273"/>
  <c r="CY152" i="273"/>
  <c r="CY143" i="273"/>
  <c r="AN32" i="265"/>
  <c r="CK46" i="325" l="1"/>
  <c r="CK55" i="288"/>
  <c r="CJ109" i="273"/>
  <c r="CI110" i="273" s="1"/>
  <c r="CI61" i="288" s="1"/>
  <c r="CJ51" i="288"/>
  <c r="CJ52" i="288" s="1"/>
  <c r="CJ56" i="288" s="1"/>
  <c r="CJ84" i="325"/>
  <c r="CJ42" i="288"/>
  <c r="CJ35" i="288"/>
  <c r="CM101" i="273"/>
  <c r="CM102" i="273" s="1"/>
  <c r="CM105" i="273" s="1"/>
  <c r="CM26" i="288"/>
  <c r="CZ36" i="273"/>
  <c r="CZ138" i="325"/>
  <c r="CZ13" i="288"/>
  <c r="CK47" i="325"/>
  <c r="CK54" i="325" s="1"/>
  <c r="CL42" i="325"/>
  <c r="CL43" i="325" s="1"/>
  <c r="CL85" i="325"/>
  <c r="CL79" i="278"/>
  <c r="CL192" i="278"/>
  <c r="CL184" i="278"/>
  <c r="CK106" i="273"/>
  <c r="CJ51" i="325"/>
  <c r="CL71" i="278"/>
  <c r="CL56" i="278"/>
  <c r="CL123" i="278"/>
  <c r="CL256" i="278"/>
  <c r="CL49" i="278"/>
  <c r="CL114" i="278"/>
  <c r="CL152" i="278"/>
  <c r="CL105" i="278"/>
  <c r="CL248" i="278"/>
  <c r="CL200" i="278"/>
  <c r="CL132" i="278"/>
  <c r="CL224" i="278"/>
  <c r="CL160" i="278"/>
  <c r="CL208" i="278"/>
  <c r="CL232" i="278"/>
  <c r="CL97" i="278"/>
  <c r="CL168" i="278"/>
  <c r="CL176" i="278"/>
  <c r="CL216" i="278"/>
  <c r="CM13" i="289"/>
  <c r="CM14" i="289" s="1"/>
  <c r="CM248" i="278" s="1"/>
  <c r="AN313" i="278"/>
  <c r="AN315" i="278" s="1"/>
  <c r="AN11" i="327" s="1"/>
  <c r="CK40" i="278"/>
  <c r="CL28" i="278"/>
  <c r="CL29" i="278" s="1"/>
  <c r="CL34" i="278" s="1"/>
  <c r="CL123" i="325"/>
  <c r="CL111" i="325"/>
  <c r="CJ122" i="325"/>
  <c r="CJ110" i="325"/>
  <c r="CL25" i="327"/>
  <c r="CC308" i="278"/>
  <c r="CC30" i="265" s="1"/>
  <c r="CD302" i="278"/>
  <c r="CD303" i="278" s="1"/>
  <c r="CD307" i="278" s="1"/>
  <c r="CD73" i="265"/>
  <c r="CD293" i="278"/>
  <c r="CD294" i="278" s="1"/>
  <c r="CD306" i="278" s="1"/>
  <c r="CD67" i="265"/>
  <c r="CX289" i="278"/>
  <c r="CX298" i="278"/>
  <c r="CE290" i="278"/>
  <c r="CE291" i="278" s="1"/>
  <c r="CE282" i="278"/>
  <c r="CE10" i="265" s="1"/>
  <c r="CE299" i="278"/>
  <c r="CE300" i="278" s="1"/>
  <c r="CH39" i="278"/>
  <c r="CH41" i="278" s="1"/>
  <c r="CH80" i="278" s="1"/>
  <c r="CH81" i="278" s="1"/>
  <c r="CH87" i="278" s="1"/>
  <c r="CI22" i="278"/>
  <c r="CI39" i="278" s="1"/>
  <c r="CI41" i="278" s="1"/>
  <c r="CD11" i="265"/>
  <c r="CD29" i="265" s="1"/>
  <c r="CE9" i="265"/>
  <c r="CJ19" i="278"/>
  <c r="CJ314" i="278"/>
  <c r="CF279" i="278"/>
  <c r="CF281" i="278" s="1"/>
  <c r="CI274" i="278"/>
  <c r="CI280" i="278" s="1"/>
  <c r="CG106" i="278"/>
  <c r="CG107" i="278" s="1"/>
  <c r="CG137" i="278" s="1"/>
  <c r="CG80" i="278"/>
  <c r="CG81" i="278" s="1"/>
  <c r="CG87" i="278" s="1"/>
  <c r="CG50" i="278"/>
  <c r="CG51" i="278" s="1"/>
  <c r="CG84" i="278" s="1"/>
  <c r="CG98" i="278"/>
  <c r="CG99" i="278" s="1"/>
  <c r="CG136" i="278" s="1"/>
  <c r="CX254" i="278"/>
  <c r="CX230" i="278"/>
  <c r="CX238" i="278"/>
  <c r="CX246" i="278"/>
  <c r="CX214" i="278"/>
  <c r="CX222" i="278"/>
  <c r="CX198" i="278"/>
  <c r="CX206" i="278"/>
  <c r="CX182" i="278"/>
  <c r="CX190" i="278"/>
  <c r="CX174" i="278"/>
  <c r="CX158" i="278"/>
  <c r="CX166" i="278"/>
  <c r="CX150" i="278"/>
  <c r="CX130" i="278"/>
  <c r="CX112" i="278"/>
  <c r="CX121" i="278"/>
  <c r="CJ255" i="278"/>
  <c r="CJ257" i="278" s="1"/>
  <c r="CJ273" i="278" s="1"/>
  <c r="CJ231" i="278"/>
  <c r="CJ233" i="278" s="1"/>
  <c r="CJ270" i="278" s="1"/>
  <c r="CJ239" i="278"/>
  <c r="CJ241" i="278" s="1"/>
  <c r="CJ271" i="278" s="1"/>
  <c r="CJ247" i="278"/>
  <c r="CJ249" i="278" s="1"/>
  <c r="CJ272" i="278" s="1"/>
  <c r="CJ215" i="278"/>
  <c r="CJ217" i="278" s="1"/>
  <c r="CJ268" i="278" s="1"/>
  <c r="CJ223" i="278"/>
  <c r="CJ225" i="278" s="1"/>
  <c r="CJ269" i="278" s="1"/>
  <c r="CJ199" i="278"/>
  <c r="CJ201" i="278" s="1"/>
  <c r="CJ266" i="278" s="1"/>
  <c r="CJ207" i="278"/>
  <c r="CJ209" i="278" s="1"/>
  <c r="CJ267" i="278" s="1"/>
  <c r="CJ183" i="278"/>
  <c r="CJ185" i="278" s="1"/>
  <c r="CJ264" i="278" s="1"/>
  <c r="CJ191" i="278"/>
  <c r="CJ193" i="278" s="1"/>
  <c r="CJ265" i="278" s="1"/>
  <c r="CJ175" i="278"/>
  <c r="CJ177" i="278" s="1"/>
  <c r="CJ263" i="278" s="1"/>
  <c r="CJ159" i="278"/>
  <c r="CJ161" i="278" s="1"/>
  <c r="CJ261" i="278" s="1"/>
  <c r="CJ167" i="278"/>
  <c r="CJ169" i="278" s="1"/>
  <c r="CJ262" i="278" s="1"/>
  <c r="CJ151" i="278"/>
  <c r="CJ153" i="278" s="1"/>
  <c r="CJ260" i="278" s="1"/>
  <c r="CJ131" i="278"/>
  <c r="CJ133" i="278" s="1"/>
  <c r="CJ140" i="278" s="1"/>
  <c r="CJ113" i="278"/>
  <c r="CJ115" i="278" s="1"/>
  <c r="CJ138" i="278" s="1"/>
  <c r="CJ122" i="278"/>
  <c r="CJ124" i="278" s="1"/>
  <c r="CJ139" i="278" s="1"/>
  <c r="CJ20" i="278"/>
  <c r="CF66" i="278"/>
  <c r="CF85" i="278" s="1"/>
  <c r="CF88" i="278" s="1"/>
  <c r="CH72" i="278"/>
  <c r="CH73" i="278" s="1"/>
  <c r="CH86" i="278" s="1"/>
  <c r="CH57" i="278"/>
  <c r="CH58" i="278" s="1"/>
  <c r="CG72" i="278"/>
  <c r="CG73" i="278" s="1"/>
  <c r="CG86" i="278" s="1"/>
  <c r="CG57" i="278"/>
  <c r="CG58" i="278" s="1"/>
  <c r="CK20" i="275"/>
  <c r="CL17" i="275" s="1"/>
  <c r="CL63" i="273"/>
  <c r="CL45" i="325" s="1"/>
  <c r="CL144" i="273"/>
  <c r="CM145" i="273" s="1"/>
  <c r="CM147" i="273" s="1"/>
  <c r="CM148" i="273" s="1"/>
  <c r="CL182" i="273"/>
  <c r="CJ177" i="273"/>
  <c r="CJ178" i="273" s="1"/>
  <c r="CJ172" i="273"/>
  <c r="CJ173" i="273" s="1"/>
  <c r="CJ176" i="273" s="1"/>
  <c r="CJ183" i="273"/>
  <c r="CJ184" i="273" s="1"/>
  <c r="CH11" i="325"/>
  <c r="CH28" i="285"/>
  <c r="CH57" i="324"/>
  <c r="CH55" i="324"/>
  <c r="CH34" i="265" s="1"/>
  <c r="CK53" i="324"/>
  <c r="CK24" i="327"/>
  <c r="CI49" i="324"/>
  <c r="CI54" i="324" s="1"/>
  <c r="CI20" i="327"/>
  <c r="CK88" i="273"/>
  <c r="CO38" i="273"/>
  <c r="CN194" i="273"/>
  <c r="CN41" i="273"/>
  <c r="CN43" i="273" s="1"/>
  <c r="CN79" i="288" s="1"/>
  <c r="CL66" i="273"/>
  <c r="CL154" i="273"/>
  <c r="CK23" i="327"/>
  <c r="CK52" i="324"/>
  <c r="CL11" i="286"/>
  <c r="CL91" i="273"/>
  <c r="CM92" i="273" s="1"/>
  <c r="CM156" i="273" s="1"/>
  <c r="CL87" i="273"/>
  <c r="CG3" i="265"/>
  <c r="CG3" i="323"/>
  <c r="CG3" i="282"/>
  <c r="CG3" i="273"/>
  <c r="CG3" i="315"/>
  <c r="CG3" i="327"/>
  <c r="CG3" i="324"/>
  <c r="CG3" i="288"/>
  <c r="CG3" i="286"/>
  <c r="CG3" i="289"/>
  <c r="CG3" i="285"/>
  <c r="CG3" i="275"/>
  <c r="CG3" i="278"/>
  <c r="CG3" i="320"/>
  <c r="CG3" i="325"/>
  <c r="CL53" i="273"/>
  <c r="CM54" i="273" s="1"/>
  <c r="CL37" i="324"/>
  <c r="CL38" i="324" s="1"/>
  <c r="CL32" i="324"/>
  <c r="CL33" i="324" s="1"/>
  <c r="CL27" i="324"/>
  <c r="CL28" i="324" s="1"/>
  <c r="CL153" i="273"/>
  <c r="CL122" i="273"/>
  <c r="CL155" i="273"/>
  <c r="CL86" i="273"/>
  <c r="CK68" i="273"/>
  <c r="CJ22" i="324"/>
  <c r="CJ23" i="324" s="1"/>
  <c r="CJ189" i="273"/>
  <c r="CJ190" i="273" s="1"/>
  <c r="CJ21" i="278" s="1"/>
  <c r="CI157" i="273"/>
  <c r="CH164" i="273"/>
  <c r="CH165" i="273" s="1"/>
  <c r="CM2" i="325"/>
  <c r="CM129" i="273"/>
  <c r="CM130" i="273" s="1"/>
  <c r="CM2" i="288"/>
  <c r="CM82" i="273"/>
  <c r="CM83" i="273" s="1"/>
  <c r="CM2" i="285"/>
  <c r="CM2" i="324"/>
  <c r="CM2" i="273"/>
  <c r="CM49" i="273"/>
  <c r="CM2" i="323"/>
  <c r="CM2" i="315"/>
  <c r="CM2" i="275"/>
  <c r="CM2" i="289"/>
  <c r="CM2" i="320"/>
  <c r="CM2" i="286"/>
  <c r="CM2" i="278"/>
  <c r="CM2" i="327"/>
  <c r="CM138" i="273"/>
  <c r="CM139" i="273" s="1"/>
  <c r="CM195" i="273"/>
  <c r="CM196" i="273" s="1"/>
  <c r="CM2" i="282"/>
  <c r="CM2" i="265"/>
  <c r="CM62" i="273"/>
  <c r="CM119" i="273"/>
  <c r="CM120" i="273" s="1"/>
  <c r="CM123" i="273" s="1"/>
  <c r="CK51" i="324"/>
  <c r="CK22" i="327"/>
  <c r="CL4" i="323"/>
  <c r="CL4" i="285"/>
  <c r="CL4" i="278"/>
  <c r="CL4" i="265"/>
  <c r="CL4" i="288"/>
  <c r="CL4" i="275"/>
  <c r="CL4" i="320"/>
  <c r="CL4" i="325"/>
  <c r="CL4" i="289"/>
  <c r="CL4" i="273"/>
  <c r="CL4" i="286"/>
  <c r="CL4" i="327"/>
  <c r="CL4" i="282"/>
  <c r="CL4" i="315"/>
  <c r="CL4" i="324"/>
  <c r="CK124" i="273"/>
  <c r="CK21" i="327"/>
  <c r="CK50" i="324"/>
  <c r="DA5" i="325"/>
  <c r="DA5" i="327"/>
  <c r="DA5" i="324"/>
  <c r="DA5" i="323"/>
  <c r="CY32" i="273"/>
  <c r="CZ26" i="273"/>
  <c r="CZ27" i="273" s="1"/>
  <c r="CZ31" i="273" s="1"/>
  <c r="CZ30" i="273"/>
  <c r="CX42" i="273"/>
  <c r="CX37" i="273"/>
  <c r="DA5" i="320"/>
  <c r="DA23" i="273"/>
  <c r="DA24" i="273" s="1"/>
  <c r="DA5" i="315"/>
  <c r="DA5" i="275"/>
  <c r="DA5" i="286"/>
  <c r="DA5" i="265"/>
  <c r="DA5" i="288"/>
  <c r="DA5" i="282"/>
  <c r="DA5" i="278"/>
  <c r="DA5" i="285"/>
  <c r="DA5" i="289"/>
  <c r="DA13" i="273"/>
  <c r="DA14" i="273" s="1"/>
  <c r="DB10" i="273"/>
  <c r="DA5" i="273"/>
  <c r="CZ152" i="273"/>
  <c r="CZ143" i="273"/>
  <c r="CL46" i="325" l="1"/>
  <c r="CL55" i="288"/>
  <c r="CK109" i="273"/>
  <c r="CJ110" i="273" s="1"/>
  <c r="CJ61" i="288" s="1"/>
  <c r="CK51" i="288"/>
  <c r="CK52" i="288" s="1"/>
  <c r="CK56" i="288" s="1"/>
  <c r="CK84" i="325"/>
  <c r="CK42" i="288"/>
  <c r="CK35" i="288"/>
  <c r="DA36" i="273"/>
  <c r="DA13" i="288"/>
  <c r="DA138" i="325"/>
  <c r="CN101" i="273"/>
  <c r="CN102" i="273" s="1"/>
  <c r="CN105" i="273" s="1"/>
  <c r="CN26" i="288"/>
  <c r="CL47" i="325"/>
  <c r="CL54" i="325" s="1"/>
  <c r="CM42" i="325"/>
  <c r="CM43" i="325" s="1"/>
  <c r="CM85" i="325"/>
  <c r="CL106" i="273"/>
  <c r="CK51" i="325"/>
  <c r="CM97" i="278"/>
  <c r="CM105" i="278"/>
  <c r="CM152" i="278"/>
  <c r="CM56" i="278"/>
  <c r="CM208" i="278"/>
  <c r="CM132" i="278"/>
  <c r="CM240" i="278"/>
  <c r="CM160" i="278"/>
  <c r="CM176" i="278"/>
  <c r="CM216" i="278"/>
  <c r="CM79" i="278"/>
  <c r="CM71" i="278"/>
  <c r="CM168" i="278"/>
  <c r="CM200" i="278"/>
  <c r="CM232" i="278"/>
  <c r="CM49" i="278"/>
  <c r="CM114" i="278"/>
  <c r="CM123" i="278"/>
  <c r="CM184" i="278"/>
  <c r="CM192" i="278"/>
  <c r="CN13" i="289"/>
  <c r="CN14" i="289" s="1"/>
  <c r="CN256" i="278" s="1"/>
  <c r="CM224" i="278"/>
  <c r="CM256" i="278"/>
  <c r="AN12" i="325"/>
  <c r="CL40" i="278"/>
  <c r="CM28" i="278"/>
  <c r="CM29" i="278" s="1"/>
  <c r="CM34" i="278" s="1"/>
  <c r="CM123" i="325"/>
  <c r="CM111" i="325"/>
  <c r="CK122" i="325"/>
  <c r="CK110" i="325"/>
  <c r="CD308" i="278"/>
  <c r="CD30" i="265" s="1"/>
  <c r="CE302" i="278"/>
  <c r="CE303" i="278" s="1"/>
  <c r="CE307" i="278" s="1"/>
  <c r="CE73" i="265"/>
  <c r="CE293" i="278"/>
  <c r="CE294" i="278" s="1"/>
  <c r="CE306" i="278" s="1"/>
  <c r="CE67" i="265"/>
  <c r="CH106" i="278"/>
  <c r="CH107" i="278" s="1"/>
  <c r="CH137" i="278" s="1"/>
  <c r="CE11" i="265"/>
  <c r="CE29" i="265" s="1"/>
  <c r="CI33" i="278"/>
  <c r="CI35" i="278" s="1"/>
  <c r="CI72" i="278" s="1"/>
  <c r="CI73" i="278" s="1"/>
  <c r="CI86" i="278" s="1"/>
  <c r="CY298" i="278"/>
  <c r="CY289" i="278"/>
  <c r="CF290" i="278"/>
  <c r="CF291" i="278" s="1"/>
  <c r="CF282" i="278"/>
  <c r="CF10" i="265" s="1"/>
  <c r="CF299" i="278"/>
  <c r="CF300" i="278" s="1"/>
  <c r="CH50" i="278"/>
  <c r="CH51" i="278" s="1"/>
  <c r="CH84" i="278" s="1"/>
  <c r="CH98" i="278"/>
  <c r="CH99" i="278" s="1"/>
  <c r="CH136" i="278" s="1"/>
  <c r="CF9" i="265"/>
  <c r="CK19" i="278"/>
  <c r="CK314" i="278"/>
  <c r="CJ22" i="278"/>
  <c r="CJ39" i="278" s="1"/>
  <c r="CJ41" i="278" s="1"/>
  <c r="CG141" i="278"/>
  <c r="CY37" i="273"/>
  <c r="CY254" i="278"/>
  <c r="CY222" i="278"/>
  <c r="CY238" i="278"/>
  <c r="CY246" i="278"/>
  <c r="CY214" i="278"/>
  <c r="CY190" i="278"/>
  <c r="CY198" i="278"/>
  <c r="CY206" i="278"/>
  <c r="CY230" i="278"/>
  <c r="CY166" i="278"/>
  <c r="CY174" i="278"/>
  <c r="CY150" i="278"/>
  <c r="CY182" i="278"/>
  <c r="CY158" i="278"/>
  <c r="CY121" i="278"/>
  <c r="CY130" i="278"/>
  <c r="CY112" i="278"/>
  <c r="CI98" i="278"/>
  <c r="CI99" i="278" s="1"/>
  <c r="CI136" i="278" s="1"/>
  <c r="CI80" i="278"/>
  <c r="CI81" i="278" s="1"/>
  <c r="CI87" i="278" s="1"/>
  <c r="CI106" i="278"/>
  <c r="CI107" i="278" s="1"/>
  <c r="CI137" i="278" s="1"/>
  <c r="CI50" i="278"/>
  <c r="CI51" i="278" s="1"/>
  <c r="CI84" i="278" s="1"/>
  <c r="CK247" i="278"/>
  <c r="CK249" i="278" s="1"/>
  <c r="CK272" i="278" s="1"/>
  <c r="CK255" i="278"/>
  <c r="CK257" i="278" s="1"/>
  <c r="CK273" i="278" s="1"/>
  <c r="CK223" i="278"/>
  <c r="CK225" i="278" s="1"/>
  <c r="CK269" i="278" s="1"/>
  <c r="CK231" i="278"/>
  <c r="CK233" i="278" s="1"/>
  <c r="CK270" i="278" s="1"/>
  <c r="CK239" i="278"/>
  <c r="CK241" i="278" s="1"/>
  <c r="CK271" i="278" s="1"/>
  <c r="CK215" i="278"/>
  <c r="CK217" i="278" s="1"/>
  <c r="CK268" i="278" s="1"/>
  <c r="CK191" i="278"/>
  <c r="CK193" i="278" s="1"/>
  <c r="CK265" i="278" s="1"/>
  <c r="CK199" i="278"/>
  <c r="CK201" i="278" s="1"/>
  <c r="CK266" i="278" s="1"/>
  <c r="CK207" i="278"/>
  <c r="CK209" i="278" s="1"/>
  <c r="CK267" i="278" s="1"/>
  <c r="CK183" i="278"/>
  <c r="CK185" i="278" s="1"/>
  <c r="CK264" i="278" s="1"/>
  <c r="CK167" i="278"/>
  <c r="CK169" i="278" s="1"/>
  <c r="CK262" i="278" s="1"/>
  <c r="CK151" i="278"/>
  <c r="CK153" i="278" s="1"/>
  <c r="CK260" i="278" s="1"/>
  <c r="CK175" i="278"/>
  <c r="CK177" i="278" s="1"/>
  <c r="CK263" i="278" s="1"/>
  <c r="CK159" i="278"/>
  <c r="CK161" i="278" s="1"/>
  <c r="CK261" i="278" s="1"/>
  <c r="CK122" i="278"/>
  <c r="CK124" i="278" s="1"/>
  <c r="CK139" i="278" s="1"/>
  <c r="CK131" i="278"/>
  <c r="CK133" i="278" s="1"/>
  <c r="CK140" i="278" s="1"/>
  <c r="CK113" i="278"/>
  <c r="CK115" i="278" s="1"/>
  <c r="CK138" i="278" s="1"/>
  <c r="CK20" i="278"/>
  <c r="CG64" i="278"/>
  <c r="CG61" i="278"/>
  <c r="CG62" i="278" s="1"/>
  <c r="CG65" i="278" s="1"/>
  <c r="CH64" i="278"/>
  <c r="CH61" i="278"/>
  <c r="CH62" i="278" s="1"/>
  <c r="CH65" i="278" s="1"/>
  <c r="CJ274" i="278"/>
  <c r="CJ280" i="278" s="1"/>
  <c r="CM50" i="273"/>
  <c r="CM100" i="325" s="1"/>
  <c r="CM101" i="325" s="1"/>
  <c r="CM128" i="325" s="1"/>
  <c r="CM87" i="273"/>
  <c r="CM91" i="273"/>
  <c r="CN92" i="273" s="1"/>
  <c r="CN156" i="273" s="1"/>
  <c r="CM11" i="286"/>
  <c r="CH3" i="286"/>
  <c r="CH3" i="320"/>
  <c r="CH3" i="323"/>
  <c r="CH3" i="278"/>
  <c r="CH3" i="273"/>
  <c r="CH3" i="285"/>
  <c r="CH3" i="327"/>
  <c r="CH3" i="265"/>
  <c r="CH3" i="289"/>
  <c r="CH3" i="325"/>
  <c r="CH3" i="324"/>
  <c r="CH3" i="275"/>
  <c r="CH3" i="288"/>
  <c r="CH3" i="282"/>
  <c r="CH3" i="315"/>
  <c r="CK22" i="324"/>
  <c r="CK23" i="324" s="1"/>
  <c r="CK189" i="273"/>
  <c r="CK190" i="273" s="1"/>
  <c r="CK21" i="278" s="1"/>
  <c r="CL68" i="273"/>
  <c r="CM66" i="273"/>
  <c r="CM154" i="273"/>
  <c r="CP38" i="273"/>
  <c r="CO41" i="273"/>
  <c r="CO43" i="273" s="1"/>
  <c r="CO79" i="288" s="1"/>
  <c r="CO194" i="273"/>
  <c r="CI164" i="273"/>
  <c r="CI165" i="273" s="1"/>
  <c r="CJ157" i="273"/>
  <c r="CL50" i="324"/>
  <c r="CL21" i="327"/>
  <c r="CK177" i="273"/>
  <c r="CK178" i="273" s="1"/>
  <c r="CK172" i="273"/>
  <c r="CK173" i="273" s="1"/>
  <c r="CK176" i="273" s="1"/>
  <c r="CK183" i="273"/>
  <c r="CK184" i="273" s="1"/>
  <c r="CL88" i="273"/>
  <c r="CM4" i="323"/>
  <c r="CM4" i="285"/>
  <c r="CM4" i="288"/>
  <c r="CM4" i="289"/>
  <c r="CM4" i="315"/>
  <c r="CM4" i="325"/>
  <c r="CM4" i="320"/>
  <c r="CM4" i="327"/>
  <c r="CM4" i="278"/>
  <c r="CM4" i="324"/>
  <c r="CM4" i="275"/>
  <c r="CM4" i="286"/>
  <c r="CM4" i="265"/>
  <c r="CM4" i="282"/>
  <c r="CM4" i="273"/>
  <c r="CK21" i="285"/>
  <c r="CL124" i="273"/>
  <c r="CL22" i="327"/>
  <c r="CL51" i="324"/>
  <c r="CN2" i="282"/>
  <c r="CN2" i="265"/>
  <c r="CN2" i="289"/>
  <c r="CN2" i="288"/>
  <c r="CN2" i="278"/>
  <c r="CN2" i="327"/>
  <c r="CN119" i="273"/>
  <c r="CN120" i="273" s="1"/>
  <c r="CN123" i="273" s="1"/>
  <c r="CN2" i="273"/>
  <c r="CN129" i="273"/>
  <c r="CN130" i="273" s="1"/>
  <c r="CN2" i="275"/>
  <c r="CN2" i="324"/>
  <c r="CN2" i="285"/>
  <c r="CN138" i="273"/>
  <c r="CN139" i="273" s="1"/>
  <c r="CN82" i="273"/>
  <c r="CN83" i="273" s="1"/>
  <c r="CN2" i="286"/>
  <c r="CN2" i="325"/>
  <c r="CN49" i="273"/>
  <c r="CN50" i="273" s="1"/>
  <c r="CN100" i="325" s="1"/>
  <c r="CN101" i="325" s="1"/>
  <c r="CN128" i="325" s="1"/>
  <c r="CN2" i="320"/>
  <c r="CN2" i="323"/>
  <c r="CN2" i="315"/>
  <c r="CN195" i="273"/>
  <c r="CN196" i="273" s="1"/>
  <c r="CN62" i="273"/>
  <c r="CN63" i="273" s="1"/>
  <c r="CN45" i="325" s="1"/>
  <c r="CM63" i="273"/>
  <c r="CM45" i="325" s="1"/>
  <c r="CM182" i="273"/>
  <c r="CM144" i="273"/>
  <c r="CN145" i="273" s="1"/>
  <c r="CN147" i="273" s="1"/>
  <c r="CN148" i="273" s="1"/>
  <c r="CJ20" i="327"/>
  <c r="CJ49" i="324"/>
  <c r="CJ54" i="324" s="1"/>
  <c r="CL23" i="327"/>
  <c r="CL52" i="324"/>
  <c r="CI57" i="324"/>
  <c r="CI11" i="325"/>
  <c r="CI28" i="285"/>
  <c r="CI55" i="324"/>
  <c r="CI34" i="265" s="1"/>
  <c r="CL67" i="273"/>
  <c r="CL42" i="324"/>
  <c r="CL43" i="324" s="1"/>
  <c r="CL71" i="273"/>
  <c r="CM72" i="273" s="1"/>
  <c r="CM104" i="273" s="1"/>
  <c r="CL15" i="275"/>
  <c r="CL20" i="275" s="1"/>
  <c r="CM17" i="275" s="1"/>
  <c r="CY42" i="273"/>
  <c r="DB5" i="327"/>
  <c r="DB5" i="325"/>
  <c r="DB5" i="324"/>
  <c r="DB5" i="323"/>
  <c r="CZ32" i="273"/>
  <c r="DA26" i="273"/>
  <c r="DA27" i="273" s="1"/>
  <c r="DA31" i="273" s="1"/>
  <c r="DA30" i="273"/>
  <c r="DB5" i="320"/>
  <c r="DB23" i="273"/>
  <c r="DB24" i="273" s="1"/>
  <c r="DB5" i="315"/>
  <c r="DA152" i="273"/>
  <c r="DA143" i="273"/>
  <c r="DB5" i="275"/>
  <c r="DB5" i="286"/>
  <c r="DB5" i="265"/>
  <c r="DB5" i="288"/>
  <c r="DB5" i="282"/>
  <c r="DB5" i="285"/>
  <c r="DB5" i="289"/>
  <c r="DB5" i="278"/>
  <c r="DB13" i="273"/>
  <c r="DB14" i="273" s="1"/>
  <c r="DC10" i="273"/>
  <c r="DB5" i="273"/>
  <c r="CM46" i="325" l="1"/>
  <c r="CM55" i="288"/>
  <c r="CL109" i="273"/>
  <c r="CK110" i="273" s="1"/>
  <c r="CK61" i="288" s="1"/>
  <c r="CL51" i="288"/>
  <c r="CL52" i="288" s="1"/>
  <c r="CL56" i="288" s="1"/>
  <c r="CL84" i="325"/>
  <c r="CL35" i="288"/>
  <c r="CL42" i="288"/>
  <c r="DB36" i="273"/>
  <c r="DB13" i="288"/>
  <c r="DB138" i="325"/>
  <c r="CO101" i="273"/>
  <c r="CO102" i="273" s="1"/>
  <c r="CO105" i="273" s="1"/>
  <c r="CO26" i="288"/>
  <c r="CM47" i="325"/>
  <c r="CM54" i="325" s="1"/>
  <c r="CN42" i="325"/>
  <c r="CN43" i="325" s="1"/>
  <c r="CN85" i="325"/>
  <c r="CN71" i="278"/>
  <c r="CN97" i="278"/>
  <c r="CN105" i="278"/>
  <c r="CN123" i="278"/>
  <c r="CN56" i="278"/>
  <c r="CN79" i="278"/>
  <c r="CN176" i="278"/>
  <c r="CN168" i="278"/>
  <c r="CN200" i="278"/>
  <c r="CM106" i="273"/>
  <c r="CL51" i="325"/>
  <c r="CN49" i="278"/>
  <c r="CN132" i="278"/>
  <c r="CN114" i="278"/>
  <c r="CN192" i="278"/>
  <c r="CN248" i="278"/>
  <c r="CN160" i="278"/>
  <c r="CN152" i="278"/>
  <c r="CN208" i="278"/>
  <c r="CN184" i="278"/>
  <c r="CN224" i="278"/>
  <c r="CN216" i="278"/>
  <c r="CN232" i="278"/>
  <c r="CN240" i="278"/>
  <c r="CO13" i="289"/>
  <c r="CO14" i="289" s="1"/>
  <c r="CO248" i="278" s="1"/>
  <c r="CM40" i="278"/>
  <c r="CN25" i="327"/>
  <c r="CM25" i="327"/>
  <c r="CN28" i="278"/>
  <c r="CN29" i="278" s="1"/>
  <c r="CN34" i="278" s="1"/>
  <c r="CN123" i="325"/>
  <c r="CN111" i="325"/>
  <c r="CL110" i="325"/>
  <c r="CL122" i="325"/>
  <c r="CE308" i="278"/>
  <c r="CE30" i="265" s="1"/>
  <c r="CI57" i="278"/>
  <c r="CI58" i="278" s="1"/>
  <c r="CI61" i="278" s="1"/>
  <c r="CI62" i="278" s="1"/>
  <c r="CI65" i="278" s="1"/>
  <c r="CF302" i="278"/>
  <c r="CF303" i="278" s="1"/>
  <c r="CF307" i="278" s="1"/>
  <c r="CF73" i="265"/>
  <c r="CH141" i="278"/>
  <c r="CH279" i="278" s="1"/>
  <c r="CH281" i="278" s="1"/>
  <c r="CF293" i="278"/>
  <c r="CF294" i="278" s="1"/>
  <c r="CF306" i="278" s="1"/>
  <c r="CF67" i="265"/>
  <c r="CZ298" i="278"/>
  <c r="CZ289" i="278"/>
  <c r="CJ33" i="278"/>
  <c r="CJ35" i="278" s="1"/>
  <c r="CJ72" i="278" s="1"/>
  <c r="CJ73" i="278" s="1"/>
  <c r="CJ86" i="278" s="1"/>
  <c r="CH66" i="278"/>
  <c r="CH85" i="278" s="1"/>
  <c r="CH88" i="278" s="1"/>
  <c r="CK22" i="278"/>
  <c r="CK39" i="278" s="1"/>
  <c r="CK41" i="278" s="1"/>
  <c r="CF11" i="265"/>
  <c r="CF29" i="265" s="1"/>
  <c r="CL19" i="278"/>
  <c r="CL314" i="278"/>
  <c r="CG279" i="278"/>
  <c r="CG281" i="278" s="1"/>
  <c r="CG66" i="278"/>
  <c r="CG85" i="278" s="1"/>
  <c r="CG88" i="278" s="1"/>
  <c r="CL255" i="278"/>
  <c r="CL257" i="278" s="1"/>
  <c r="CL273" i="278" s="1"/>
  <c r="CL231" i="278"/>
  <c r="CL233" i="278" s="1"/>
  <c r="CL270" i="278" s="1"/>
  <c r="CL247" i="278"/>
  <c r="CL249" i="278" s="1"/>
  <c r="CL272" i="278" s="1"/>
  <c r="CL239" i="278"/>
  <c r="CL241" i="278" s="1"/>
  <c r="CL271" i="278" s="1"/>
  <c r="CL183" i="278"/>
  <c r="CL185" i="278" s="1"/>
  <c r="CL264" i="278" s="1"/>
  <c r="CL223" i="278"/>
  <c r="CL225" i="278" s="1"/>
  <c r="CL269" i="278" s="1"/>
  <c r="CL215" i="278"/>
  <c r="CL217" i="278" s="1"/>
  <c r="CL268" i="278" s="1"/>
  <c r="CL191" i="278"/>
  <c r="CL193" i="278" s="1"/>
  <c r="CL265" i="278" s="1"/>
  <c r="CL199" i="278"/>
  <c r="CL201" i="278" s="1"/>
  <c r="CL266" i="278" s="1"/>
  <c r="CL207" i="278"/>
  <c r="CL209" i="278" s="1"/>
  <c r="CL267" i="278" s="1"/>
  <c r="CL175" i="278"/>
  <c r="CL177" i="278" s="1"/>
  <c r="CL263" i="278" s="1"/>
  <c r="CL159" i="278"/>
  <c r="CL161" i="278" s="1"/>
  <c r="CL261" i="278" s="1"/>
  <c r="CL167" i="278"/>
  <c r="CL169" i="278" s="1"/>
  <c r="CL262" i="278" s="1"/>
  <c r="CL151" i="278"/>
  <c r="CL153" i="278" s="1"/>
  <c r="CL260" i="278" s="1"/>
  <c r="CL113" i="278"/>
  <c r="CL115" i="278" s="1"/>
  <c r="CL138" i="278" s="1"/>
  <c r="CL122" i="278"/>
  <c r="CL124" i="278" s="1"/>
  <c r="CL139" i="278" s="1"/>
  <c r="CL131" i="278"/>
  <c r="CL133" i="278" s="1"/>
  <c r="CL140" i="278" s="1"/>
  <c r="CL20" i="278"/>
  <c r="CJ106" i="278"/>
  <c r="CJ107" i="278" s="1"/>
  <c r="CJ137" i="278" s="1"/>
  <c r="CJ98" i="278"/>
  <c r="CJ99" i="278" s="1"/>
  <c r="CJ136" i="278" s="1"/>
  <c r="CJ50" i="278"/>
  <c r="CJ51" i="278" s="1"/>
  <c r="CJ84" i="278" s="1"/>
  <c r="CJ80" i="278"/>
  <c r="CJ81" i="278" s="1"/>
  <c r="CJ87" i="278" s="1"/>
  <c r="CZ37" i="273"/>
  <c r="CZ254" i="278"/>
  <c r="CZ246" i="278"/>
  <c r="CZ230" i="278"/>
  <c r="CZ238" i="278"/>
  <c r="CZ222" i="278"/>
  <c r="CZ182" i="278"/>
  <c r="CZ214" i="278"/>
  <c r="CZ190" i="278"/>
  <c r="CZ198" i="278"/>
  <c r="CZ206" i="278"/>
  <c r="CZ158" i="278"/>
  <c r="CZ174" i="278"/>
  <c r="CZ150" i="278"/>
  <c r="CZ112" i="278"/>
  <c r="CZ166" i="278"/>
  <c r="CZ121" i="278"/>
  <c r="CZ130" i="278"/>
  <c r="CK274" i="278"/>
  <c r="CK280" i="278" s="1"/>
  <c r="CI141" i="278"/>
  <c r="CN153" i="273"/>
  <c r="CN32" i="324"/>
  <c r="CN33" i="324" s="1"/>
  <c r="CN37" i="324"/>
  <c r="CN38" i="324" s="1"/>
  <c r="CN27" i="324"/>
  <c r="CN28" i="324" s="1"/>
  <c r="CN53" i="273"/>
  <c r="CO54" i="273" s="1"/>
  <c r="CN15" i="275"/>
  <c r="CN71" i="273"/>
  <c r="CO72" i="273" s="1"/>
  <c r="CO104" i="273" s="1"/>
  <c r="CN42" i="324"/>
  <c r="CN43" i="324" s="1"/>
  <c r="CN67" i="273"/>
  <c r="CO82" i="273"/>
  <c r="CO83" i="273" s="1"/>
  <c r="CO2" i="327"/>
  <c r="CO2" i="282"/>
  <c r="CO2" i="325"/>
  <c r="CO2" i="286"/>
  <c r="CO2" i="265"/>
  <c r="CO2" i="315"/>
  <c r="CO2" i="285"/>
  <c r="CO2" i="288"/>
  <c r="CO2" i="289"/>
  <c r="CO49" i="273"/>
  <c r="CO50" i="273" s="1"/>
  <c r="CO100" i="325" s="1"/>
  <c r="CO101" i="325" s="1"/>
  <c r="CO128" i="325" s="1"/>
  <c r="CO2" i="324"/>
  <c r="CO2" i="273"/>
  <c r="CO2" i="275"/>
  <c r="CO119" i="273"/>
  <c r="CO120" i="273" s="1"/>
  <c r="CO123" i="273" s="1"/>
  <c r="CO195" i="273"/>
  <c r="CO196" i="273" s="1"/>
  <c r="CO2" i="278"/>
  <c r="CO129" i="273"/>
  <c r="CO130" i="273" s="1"/>
  <c r="CO2" i="323"/>
  <c r="CO62" i="273"/>
  <c r="CO63" i="273" s="1"/>
  <c r="CO45" i="325" s="1"/>
  <c r="CO2" i="320"/>
  <c r="CO138" i="273"/>
  <c r="CO139" i="273" s="1"/>
  <c r="CM68" i="273"/>
  <c r="CL189" i="273"/>
  <c r="CL190" i="273" s="1"/>
  <c r="CL21" i="278" s="1"/>
  <c r="CL22" i="324"/>
  <c r="CL23" i="324" s="1"/>
  <c r="CL24" i="327"/>
  <c r="CL53" i="324"/>
  <c r="CL21" i="285"/>
  <c r="CK157" i="273"/>
  <c r="CJ164" i="273"/>
  <c r="CJ165" i="273" s="1"/>
  <c r="CP194" i="273"/>
  <c r="CQ38" i="273"/>
  <c r="CP41" i="273"/>
  <c r="CP43" i="273" s="1"/>
  <c r="CP79" i="288" s="1"/>
  <c r="CM155" i="273"/>
  <c r="CM122" i="273"/>
  <c r="CM124" i="273" s="1"/>
  <c r="CM21" i="285" s="1"/>
  <c r="CM86" i="273"/>
  <c r="CM88" i="273" s="1"/>
  <c r="CJ11" i="325"/>
  <c r="CJ57" i="324"/>
  <c r="CJ28" i="285"/>
  <c r="CJ55" i="324"/>
  <c r="CJ34" i="265" s="1"/>
  <c r="CM71" i="273"/>
  <c r="CN72" i="273" s="1"/>
  <c r="CN104" i="273" s="1"/>
  <c r="CM42" i="324"/>
  <c r="CM43" i="324" s="1"/>
  <c r="CM67" i="273"/>
  <c r="CM15" i="275"/>
  <c r="CM20" i="275" s="1"/>
  <c r="CN17" i="275" s="1"/>
  <c r="CI3" i="282"/>
  <c r="CI3" i="285"/>
  <c r="CI3" i="327"/>
  <c r="CI3" i="325"/>
  <c r="CI3" i="275"/>
  <c r="CI3" i="278"/>
  <c r="CI3" i="315"/>
  <c r="CI3" i="323"/>
  <c r="CI3" i="265"/>
  <c r="CI3" i="286"/>
  <c r="CI3" i="320"/>
  <c r="CI3" i="288"/>
  <c r="CI3" i="324"/>
  <c r="CI3" i="289"/>
  <c r="CI3" i="273"/>
  <c r="CK20" i="327"/>
  <c r="CK49" i="324"/>
  <c r="CK54" i="324" s="1"/>
  <c r="CN4" i="285"/>
  <c r="CN4" i="320"/>
  <c r="CN4" i="273"/>
  <c r="CN4" i="278"/>
  <c r="CN4" i="282"/>
  <c r="CN4" i="288"/>
  <c r="CN4" i="275"/>
  <c r="CN4" i="327"/>
  <c r="CN4" i="324"/>
  <c r="CN4" i="323"/>
  <c r="CN4" i="289"/>
  <c r="CN4" i="265"/>
  <c r="CN4" i="286"/>
  <c r="CN4" i="325"/>
  <c r="CN4" i="315"/>
  <c r="CN182" i="273"/>
  <c r="CN144" i="273"/>
  <c r="CO145" i="273" s="1"/>
  <c r="CO147" i="273" s="1"/>
  <c r="CO148" i="273" s="1"/>
  <c r="CN11" i="286"/>
  <c r="CN87" i="273"/>
  <c r="CN91" i="273"/>
  <c r="CO92" i="273" s="1"/>
  <c r="CO156" i="273" s="1"/>
  <c r="CL172" i="273"/>
  <c r="CL173" i="273" s="1"/>
  <c r="CL176" i="273" s="1"/>
  <c r="CL183" i="273"/>
  <c r="CL184" i="273" s="1"/>
  <c r="CL177" i="273"/>
  <c r="CL178" i="273" s="1"/>
  <c r="CM153" i="273"/>
  <c r="CM37" i="324"/>
  <c r="CM38" i="324" s="1"/>
  <c r="CM27" i="324"/>
  <c r="CM28" i="324" s="1"/>
  <c r="CM53" i="273"/>
  <c r="CN54" i="273" s="1"/>
  <c r="CM32" i="324"/>
  <c r="CM33" i="324" s="1"/>
  <c r="CZ42" i="273"/>
  <c r="DC5" i="327"/>
  <c r="DC5" i="325"/>
  <c r="DC5" i="324"/>
  <c r="DC5" i="323"/>
  <c r="DA32" i="273"/>
  <c r="DB26" i="273"/>
  <c r="DB27" i="273" s="1"/>
  <c r="DB31" i="273" s="1"/>
  <c r="DB30" i="273"/>
  <c r="DC5" i="320"/>
  <c r="DC23" i="273"/>
  <c r="DC24" i="273" s="1"/>
  <c r="DC5" i="315"/>
  <c r="DC5" i="265"/>
  <c r="DC5" i="288"/>
  <c r="DC5" i="282"/>
  <c r="DC5" i="275"/>
  <c r="DC5" i="286"/>
  <c r="DC5" i="285"/>
  <c r="DC5" i="289"/>
  <c r="DC5" i="278"/>
  <c r="DC13" i="273"/>
  <c r="DC14" i="273" s="1"/>
  <c r="DD10" i="273"/>
  <c r="DC5" i="273"/>
  <c r="DB152" i="273"/>
  <c r="DB143" i="273"/>
  <c r="AO32" i="265"/>
  <c r="CN46" i="325" l="1"/>
  <c r="CN47" i="325" s="1"/>
  <c r="CN54" i="325" s="1"/>
  <c r="CN55" i="288"/>
  <c r="CM109" i="273"/>
  <c r="CL110" i="273" s="1"/>
  <c r="CL61" i="288" s="1"/>
  <c r="CM51" i="288"/>
  <c r="CM52" i="288" s="1"/>
  <c r="CM56" i="288" s="1"/>
  <c r="CM84" i="325"/>
  <c r="CM42" i="288"/>
  <c r="CM35" i="288"/>
  <c r="DC36" i="273"/>
  <c r="DC13" i="288"/>
  <c r="DC138" i="325"/>
  <c r="CP101" i="273"/>
  <c r="CP102" i="273" s="1"/>
  <c r="CP105" i="273" s="1"/>
  <c r="CP26" i="288"/>
  <c r="CO42" i="325"/>
  <c r="CO43" i="325" s="1"/>
  <c r="CO85" i="325"/>
  <c r="CO49" i="278"/>
  <c r="CN106" i="273"/>
  <c r="CM51" i="325"/>
  <c r="CO160" i="278"/>
  <c r="CO168" i="278"/>
  <c r="CO132" i="278"/>
  <c r="CO56" i="278"/>
  <c r="CO152" i="278"/>
  <c r="CO71" i="278"/>
  <c r="CO79" i="278"/>
  <c r="CO200" i="278"/>
  <c r="CO105" i="278"/>
  <c r="CO114" i="278"/>
  <c r="CO216" i="278"/>
  <c r="CO176" i="278"/>
  <c r="CO240" i="278"/>
  <c r="CO184" i="278"/>
  <c r="CO232" i="278"/>
  <c r="CO256" i="278"/>
  <c r="CO123" i="278"/>
  <c r="CO97" i="278"/>
  <c r="CO192" i="278"/>
  <c r="CO208" i="278"/>
  <c r="CO224" i="278"/>
  <c r="CP13" i="289"/>
  <c r="CP14" i="289" s="1"/>
  <c r="CP240" i="278" s="1"/>
  <c r="AO313" i="278"/>
  <c r="AO315" i="278" s="1"/>
  <c r="AO11" i="327" s="1"/>
  <c r="CN40" i="278"/>
  <c r="CO25" i="327"/>
  <c r="CM122" i="325"/>
  <c r="CM110" i="325"/>
  <c r="CO28" i="278"/>
  <c r="CO29" i="278" s="1"/>
  <c r="CO34" i="278" s="1"/>
  <c r="CO111" i="325"/>
  <c r="CO123" i="325"/>
  <c r="CJ57" i="278"/>
  <c r="CJ58" i="278" s="1"/>
  <c r="CJ64" i="278" s="1"/>
  <c r="CI64" i="278"/>
  <c r="CI66" i="278" s="1"/>
  <c r="CI85" i="278" s="1"/>
  <c r="CI88" i="278" s="1"/>
  <c r="CF308" i="278"/>
  <c r="CF30" i="265" s="1"/>
  <c r="DA298" i="278"/>
  <c r="DA289" i="278"/>
  <c r="CH282" i="278"/>
  <c r="CH10" i="265" s="1"/>
  <c r="CH299" i="278"/>
  <c r="CH300" i="278" s="1"/>
  <c r="CH290" i="278"/>
  <c r="CH291" i="278" s="1"/>
  <c r="CK33" i="278"/>
  <c r="CK35" i="278" s="1"/>
  <c r="CK72" i="278" s="1"/>
  <c r="CK73" i="278" s="1"/>
  <c r="CK86" i="278" s="1"/>
  <c r="CG290" i="278"/>
  <c r="CG291" i="278" s="1"/>
  <c r="CG282" i="278"/>
  <c r="CG299" i="278"/>
  <c r="CG300" i="278" s="1"/>
  <c r="CH9" i="265"/>
  <c r="CL22" i="278"/>
  <c r="CL33" i="278" s="1"/>
  <c r="CL35" i="278" s="1"/>
  <c r="CG9" i="265"/>
  <c r="CM19" i="278"/>
  <c r="CM314" i="278"/>
  <c r="CI279" i="278"/>
  <c r="CI281" i="278" s="1"/>
  <c r="CL274" i="278"/>
  <c r="CL280" i="278" s="1"/>
  <c r="CK106" i="278"/>
  <c r="CK107" i="278" s="1"/>
  <c r="CK137" i="278" s="1"/>
  <c r="CK80" i="278"/>
  <c r="CK81" i="278" s="1"/>
  <c r="CK87" i="278" s="1"/>
  <c r="CK50" i="278"/>
  <c r="CK51" i="278" s="1"/>
  <c r="CK84" i="278" s="1"/>
  <c r="CK98" i="278"/>
  <c r="CK99" i="278" s="1"/>
  <c r="CK136" i="278" s="1"/>
  <c r="CJ141" i="278"/>
  <c r="CM255" i="278"/>
  <c r="CM257" i="278" s="1"/>
  <c r="CM273" i="278" s="1"/>
  <c r="CM247" i="278"/>
  <c r="CM249" i="278" s="1"/>
  <c r="CM272" i="278" s="1"/>
  <c r="CM239" i="278"/>
  <c r="CM241" i="278" s="1"/>
  <c r="CM271" i="278" s="1"/>
  <c r="CM223" i="278"/>
  <c r="CM225" i="278" s="1"/>
  <c r="CM269" i="278" s="1"/>
  <c r="CM231" i="278"/>
  <c r="CM233" i="278" s="1"/>
  <c r="CM270" i="278" s="1"/>
  <c r="CM207" i="278"/>
  <c r="CM209" i="278" s="1"/>
  <c r="CM267" i="278" s="1"/>
  <c r="CM175" i="278"/>
  <c r="CM177" i="278" s="1"/>
  <c r="CM263" i="278" s="1"/>
  <c r="CM183" i="278"/>
  <c r="CM185" i="278" s="1"/>
  <c r="CM264" i="278" s="1"/>
  <c r="CM215" i="278"/>
  <c r="CM217" i="278" s="1"/>
  <c r="CM268" i="278" s="1"/>
  <c r="CM191" i="278"/>
  <c r="CM193" i="278" s="1"/>
  <c r="CM265" i="278" s="1"/>
  <c r="CM199" i="278"/>
  <c r="CM201" i="278" s="1"/>
  <c r="CM266" i="278" s="1"/>
  <c r="CM151" i="278"/>
  <c r="CM153" i="278" s="1"/>
  <c r="CM260" i="278" s="1"/>
  <c r="CM167" i="278"/>
  <c r="CM169" i="278" s="1"/>
  <c r="CM262" i="278" s="1"/>
  <c r="CM113" i="278"/>
  <c r="CM115" i="278" s="1"/>
  <c r="CM138" i="278" s="1"/>
  <c r="CM159" i="278"/>
  <c r="CM161" i="278" s="1"/>
  <c r="CM261" i="278" s="1"/>
  <c r="CM122" i="278"/>
  <c r="CM124" i="278" s="1"/>
  <c r="CM139" i="278" s="1"/>
  <c r="CM131" i="278"/>
  <c r="CM133" i="278" s="1"/>
  <c r="CM140" i="278" s="1"/>
  <c r="CM20" i="278"/>
  <c r="DA42" i="273"/>
  <c r="DA238" i="278"/>
  <c r="DA254" i="278"/>
  <c r="DA246" i="278"/>
  <c r="DA222" i="278"/>
  <c r="DA230" i="278"/>
  <c r="DA206" i="278"/>
  <c r="DA182" i="278"/>
  <c r="DA214" i="278"/>
  <c r="DA190" i="278"/>
  <c r="DA198" i="278"/>
  <c r="DA150" i="278"/>
  <c r="DA166" i="278"/>
  <c r="DA174" i="278"/>
  <c r="DA158" i="278"/>
  <c r="DA112" i="278"/>
  <c r="DA121" i="278"/>
  <c r="DA130" i="278"/>
  <c r="CM51" i="324"/>
  <c r="CM22" i="327"/>
  <c r="CO4" i="320"/>
  <c r="CO4" i="323"/>
  <c r="CO4" i="285"/>
  <c r="CO4" i="288"/>
  <c r="CO4" i="282"/>
  <c r="CO4" i="275"/>
  <c r="CO4" i="325"/>
  <c r="CO4" i="265"/>
  <c r="CO4" i="286"/>
  <c r="CO4" i="289"/>
  <c r="CO4" i="315"/>
  <c r="CO4" i="327"/>
  <c r="CO4" i="273"/>
  <c r="CO4" i="278"/>
  <c r="CO4" i="324"/>
  <c r="CN53" i="324"/>
  <c r="CN24" i="327"/>
  <c r="CN154" i="273"/>
  <c r="CN66" i="273"/>
  <c r="CN68" i="273" s="1"/>
  <c r="CJ3" i="286"/>
  <c r="CJ3" i="275"/>
  <c r="CJ3" i="278"/>
  <c r="CJ3" i="288"/>
  <c r="CJ3" i="327"/>
  <c r="CJ3" i="273"/>
  <c r="CJ3" i="325"/>
  <c r="CJ3" i="320"/>
  <c r="CJ3" i="324"/>
  <c r="CJ3" i="323"/>
  <c r="CJ3" i="285"/>
  <c r="CJ3" i="315"/>
  <c r="CJ3" i="289"/>
  <c r="CJ3" i="265"/>
  <c r="CJ3" i="282"/>
  <c r="CL20" i="327"/>
  <c r="CL49" i="324"/>
  <c r="CL54" i="324" s="1"/>
  <c r="CO122" i="273"/>
  <c r="CO155" i="273"/>
  <c r="CO86" i="273"/>
  <c r="CN52" i="324"/>
  <c r="CN23" i="327"/>
  <c r="CO144" i="273"/>
  <c r="CP145" i="273" s="1"/>
  <c r="CP147" i="273" s="1"/>
  <c r="CP148" i="273" s="1"/>
  <c r="CO182" i="273"/>
  <c r="CO53" i="273"/>
  <c r="CP54" i="273" s="1"/>
  <c r="CO32" i="324"/>
  <c r="CO33" i="324" s="1"/>
  <c r="CO153" i="273"/>
  <c r="CO37" i="324"/>
  <c r="CO38" i="324" s="1"/>
  <c r="CO27" i="324"/>
  <c r="CO28" i="324" s="1"/>
  <c r="CN50" i="324"/>
  <c r="CN21" i="327"/>
  <c r="CM21" i="327"/>
  <c r="CM50" i="324"/>
  <c r="CM172" i="273"/>
  <c r="CM173" i="273" s="1"/>
  <c r="CM176" i="273" s="1"/>
  <c r="CM177" i="273"/>
  <c r="CM178" i="273" s="1"/>
  <c r="CM183" i="273"/>
  <c r="CM184" i="273" s="1"/>
  <c r="CK55" i="324"/>
  <c r="CK34" i="265" s="1"/>
  <c r="CK57" i="324"/>
  <c r="CK11" i="325"/>
  <c r="CK28" i="285"/>
  <c r="CM53" i="324"/>
  <c r="CM24" i="327"/>
  <c r="CP2" i="285"/>
  <c r="CP2" i="273"/>
  <c r="CP49" i="273"/>
  <c r="CP50" i="273" s="1"/>
  <c r="CP100" i="325" s="1"/>
  <c r="CP101" i="325" s="1"/>
  <c r="CP128" i="325" s="1"/>
  <c r="CP119" i="273"/>
  <c r="CP120" i="273" s="1"/>
  <c r="CP123" i="273" s="1"/>
  <c r="CP2" i="325"/>
  <c r="CP2" i="315"/>
  <c r="CP2" i="288"/>
  <c r="CP2" i="323"/>
  <c r="CP129" i="273"/>
  <c r="CP130" i="273" s="1"/>
  <c r="CP2" i="327"/>
  <c r="CP195" i="273"/>
  <c r="CP196" i="273" s="1"/>
  <c r="CP2" i="278"/>
  <c r="CP2" i="275"/>
  <c r="CP2" i="286"/>
  <c r="CP2" i="282"/>
  <c r="CP2" i="265"/>
  <c r="CP2" i="324"/>
  <c r="CP62" i="273"/>
  <c r="CP63" i="273" s="1"/>
  <c r="CP45" i="325" s="1"/>
  <c r="CP2" i="289"/>
  <c r="CP138" i="273"/>
  <c r="CP139" i="273" s="1"/>
  <c r="CP2" i="320"/>
  <c r="CP82" i="273"/>
  <c r="CP83" i="273" s="1"/>
  <c r="CL157" i="273"/>
  <c r="CK164" i="273"/>
  <c r="CK165" i="273" s="1"/>
  <c r="CO15" i="275"/>
  <c r="CO42" i="324"/>
  <c r="CO43" i="324" s="1"/>
  <c r="CO71" i="273"/>
  <c r="CP72" i="273" s="1"/>
  <c r="CP104" i="273" s="1"/>
  <c r="CO67" i="273"/>
  <c r="CO11" i="286"/>
  <c r="CO91" i="273"/>
  <c r="CP92" i="273" s="1"/>
  <c r="CP156" i="273" s="1"/>
  <c r="CO87" i="273"/>
  <c r="CN20" i="275"/>
  <c r="CO17" i="275" s="1"/>
  <c r="CN22" i="327"/>
  <c r="CN51" i="324"/>
  <c r="CM23" i="327"/>
  <c r="CM52" i="324"/>
  <c r="CN86" i="273"/>
  <c r="CN88" i="273" s="1"/>
  <c r="CN155" i="273"/>
  <c r="CN122" i="273"/>
  <c r="CN124" i="273" s="1"/>
  <c r="CN21" i="285" s="1"/>
  <c r="CQ194" i="273"/>
  <c r="CR38" i="273"/>
  <c r="CQ41" i="273"/>
  <c r="CQ43" i="273" s="1"/>
  <c r="CQ79" i="288" s="1"/>
  <c r="CM22" i="324"/>
  <c r="CM23" i="324" s="1"/>
  <c r="CM189" i="273"/>
  <c r="CM190" i="273" s="1"/>
  <c r="CM21" i="278" s="1"/>
  <c r="CO66" i="273"/>
  <c r="CO154" i="273"/>
  <c r="DD5" i="327"/>
  <c r="DD5" i="325"/>
  <c r="DA37" i="273"/>
  <c r="DD5" i="324"/>
  <c r="DD5" i="323"/>
  <c r="DB32" i="273"/>
  <c r="DC26" i="273"/>
  <c r="DC27" i="273" s="1"/>
  <c r="DC31" i="273" s="1"/>
  <c r="DC30" i="273"/>
  <c r="DD5" i="320"/>
  <c r="DD23" i="273"/>
  <c r="DD24" i="273" s="1"/>
  <c r="DD5" i="315"/>
  <c r="DD5" i="288"/>
  <c r="DD5" i="282"/>
  <c r="DD5" i="275"/>
  <c r="DD5" i="286"/>
  <c r="DD5" i="265"/>
  <c r="DD5" i="285"/>
  <c r="DD5" i="289"/>
  <c r="DD5" i="278"/>
  <c r="DD13" i="273"/>
  <c r="DD14" i="273" s="1"/>
  <c r="DE10" i="273"/>
  <c r="DD5" i="273"/>
  <c r="DC152" i="273"/>
  <c r="DC143" i="273"/>
  <c r="CO46" i="325" l="1"/>
  <c r="CO55" i="288"/>
  <c r="CN109" i="273"/>
  <c r="CM110" i="273" s="1"/>
  <c r="CM61" i="288" s="1"/>
  <c r="CN51" i="288"/>
  <c r="CN52" i="288" s="1"/>
  <c r="CN56" i="288" s="1"/>
  <c r="CN84" i="325"/>
  <c r="CN42" i="288"/>
  <c r="CN35" i="288"/>
  <c r="DD36" i="273"/>
  <c r="DD13" i="288"/>
  <c r="DD138" i="325"/>
  <c r="CQ101" i="273"/>
  <c r="CQ102" i="273" s="1"/>
  <c r="CQ105" i="273" s="1"/>
  <c r="CQ26" i="288"/>
  <c r="CO47" i="325"/>
  <c r="CO54" i="325" s="1"/>
  <c r="CP42" i="325"/>
  <c r="CP43" i="325" s="1"/>
  <c r="CP85" i="325"/>
  <c r="CO106" i="273"/>
  <c r="CN51" i="325"/>
  <c r="CP56" i="278"/>
  <c r="CP79" i="278"/>
  <c r="CP49" i="278"/>
  <c r="CP97" i="278"/>
  <c r="CP123" i="278"/>
  <c r="CP152" i="278"/>
  <c r="CP71" i="278"/>
  <c r="CP248" i="278"/>
  <c r="CP105" i="278"/>
  <c r="CP192" i="278"/>
  <c r="CP160" i="278"/>
  <c r="CP114" i="278"/>
  <c r="CP132" i="278"/>
  <c r="CP176" i="278"/>
  <c r="CP168" i="278"/>
  <c r="CP208" i="278"/>
  <c r="CP224" i="278"/>
  <c r="CP256" i="278"/>
  <c r="CP184" i="278"/>
  <c r="CP216" i="278"/>
  <c r="CP232" i="278"/>
  <c r="CP200" i="278"/>
  <c r="CQ13" i="289"/>
  <c r="CQ14" i="289" s="1"/>
  <c r="CQ224" i="278" s="1"/>
  <c r="AO12" i="325"/>
  <c r="CJ61" i="278"/>
  <c r="CJ62" i="278" s="1"/>
  <c r="CJ65" i="278" s="1"/>
  <c r="CJ66" i="278" s="1"/>
  <c r="CJ85" i="278" s="1"/>
  <c r="CJ88" i="278" s="1"/>
  <c r="CO40" i="278"/>
  <c r="CN122" i="325"/>
  <c r="CN110" i="325"/>
  <c r="CP28" i="278"/>
  <c r="CP29" i="278" s="1"/>
  <c r="CP34" i="278" s="1"/>
  <c r="CP123" i="325"/>
  <c r="CP111" i="325"/>
  <c r="CP25" i="327"/>
  <c r="CH302" i="278"/>
  <c r="CH73" i="265"/>
  <c r="CG302" i="278"/>
  <c r="CG303" i="278" s="1"/>
  <c r="CG307" i="278" s="1"/>
  <c r="CG73" i="265"/>
  <c r="CH293" i="278"/>
  <c r="CH67" i="265"/>
  <c r="CG293" i="278"/>
  <c r="CG294" i="278" s="1"/>
  <c r="CG306" i="278" s="1"/>
  <c r="CG67" i="265"/>
  <c r="CK57" i="278"/>
  <c r="CK58" i="278" s="1"/>
  <c r="CK64" i="278" s="1"/>
  <c r="CG10" i="265"/>
  <c r="CG11" i="265" s="1"/>
  <c r="CG29" i="265" s="1"/>
  <c r="CI282" i="278"/>
  <c r="CI10" i="265" s="1"/>
  <c r="CI299" i="278"/>
  <c r="CI300" i="278" s="1"/>
  <c r="CI290" i="278"/>
  <c r="CI291" i="278" s="1"/>
  <c r="DB289" i="278"/>
  <c r="DB298" i="278"/>
  <c r="CL39" i="278"/>
  <c r="CL41" i="278" s="1"/>
  <c r="CL80" i="278" s="1"/>
  <c r="CL81" i="278" s="1"/>
  <c r="CL87" i="278" s="1"/>
  <c r="CH11" i="265"/>
  <c r="CH29" i="265" s="1"/>
  <c r="CM22" i="278"/>
  <c r="CM39" i="278" s="1"/>
  <c r="CM41" i="278" s="1"/>
  <c r="CI9" i="265"/>
  <c r="CN19" i="278"/>
  <c r="CN314" i="278"/>
  <c r="CJ279" i="278"/>
  <c r="CJ281" i="278" s="1"/>
  <c r="CM274" i="278"/>
  <c r="CM280" i="278" s="1"/>
  <c r="DB42" i="273"/>
  <c r="DB254" i="278"/>
  <c r="DB230" i="278"/>
  <c r="DB238" i="278"/>
  <c r="DB246" i="278"/>
  <c r="DB214" i="278"/>
  <c r="DB222" i="278"/>
  <c r="DB198" i="278"/>
  <c r="DB206" i="278"/>
  <c r="DB182" i="278"/>
  <c r="DB190" i="278"/>
  <c r="DB174" i="278"/>
  <c r="DB158" i="278"/>
  <c r="DB166" i="278"/>
  <c r="DB130" i="278"/>
  <c r="DB150" i="278"/>
  <c r="DB112" i="278"/>
  <c r="DB121" i="278"/>
  <c r="CK141" i="278"/>
  <c r="CN255" i="278"/>
  <c r="CN257" i="278" s="1"/>
  <c r="CN273" i="278" s="1"/>
  <c r="CN231" i="278"/>
  <c r="CN233" i="278" s="1"/>
  <c r="CN270" i="278" s="1"/>
  <c r="CN247" i="278"/>
  <c r="CN249" i="278" s="1"/>
  <c r="CN272" i="278" s="1"/>
  <c r="CN239" i="278"/>
  <c r="CN241" i="278" s="1"/>
  <c r="CN271" i="278" s="1"/>
  <c r="CN215" i="278"/>
  <c r="CN217" i="278" s="1"/>
  <c r="CN268" i="278" s="1"/>
  <c r="CN223" i="278"/>
  <c r="CN225" i="278" s="1"/>
  <c r="CN269" i="278" s="1"/>
  <c r="CN199" i="278"/>
  <c r="CN201" i="278" s="1"/>
  <c r="CN266" i="278" s="1"/>
  <c r="CN207" i="278"/>
  <c r="CN209" i="278" s="1"/>
  <c r="CN267" i="278" s="1"/>
  <c r="CN183" i="278"/>
  <c r="CN185" i="278" s="1"/>
  <c r="CN264" i="278" s="1"/>
  <c r="CN191" i="278"/>
  <c r="CN193" i="278" s="1"/>
  <c r="CN265" i="278" s="1"/>
  <c r="CN175" i="278"/>
  <c r="CN177" i="278" s="1"/>
  <c r="CN263" i="278" s="1"/>
  <c r="CN159" i="278"/>
  <c r="CN161" i="278" s="1"/>
  <c r="CN261" i="278" s="1"/>
  <c r="CN167" i="278"/>
  <c r="CN169" i="278" s="1"/>
  <c r="CN262" i="278" s="1"/>
  <c r="CN131" i="278"/>
  <c r="CN133" i="278" s="1"/>
  <c r="CN140" i="278" s="1"/>
  <c r="CN151" i="278"/>
  <c r="CN153" i="278" s="1"/>
  <c r="CN260" i="278" s="1"/>
  <c r="CN113" i="278"/>
  <c r="CN115" i="278" s="1"/>
  <c r="CN138" i="278" s="1"/>
  <c r="CN122" i="278"/>
  <c r="CN124" i="278" s="1"/>
  <c r="CN139" i="278" s="1"/>
  <c r="CN20" i="278"/>
  <c r="CL72" i="278"/>
  <c r="CL73" i="278" s="1"/>
  <c r="CL86" i="278" s="1"/>
  <c r="CL57" i="278"/>
  <c r="CL58" i="278" s="1"/>
  <c r="CO20" i="275"/>
  <c r="CP17" i="275" s="1"/>
  <c r="CO68" i="273"/>
  <c r="CR41" i="273"/>
  <c r="CR43" i="273" s="1"/>
  <c r="CR79" i="288" s="1"/>
  <c r="CR194" i="273"/>
  <c r="CS38" i="273"/>
  <c r="CN172" i="273"/>
  <c r="CN173" i="273" s="1"/>
  <c r="CN176" i="273" s="1"/>
  <c r="CN177" i="273"/>
  <c r="CN178" i="273" s="1"/>
  <c r="CN183" i="273"/>
  <c r="CN184" i="273" s="1"/>
  <c r="CP71" i="273"/>
  <c r="CQ72" i="273" s="1"/>
  <c r="CQ104" i="273" s="1"/>
  <c r="CP67" i="273"/>
  <c r="CP15" i="275"/>
  <c r="CP42" i="324"/>
  <c r="CP43" i="324" s="1"/>
  <c r="CO21" i="327"/>
  <c r="CO50" i="324"/>
  <c r="CP66" i="273"/>
  <c r="CP154" i="273"/>
  <c r="CL28" i="285"/>
  <c r="CL55" i="324"/>
  <c r="CL34" i="265" s="1"/>
  <c r="CL11" i="325"/>
  <c r="CL57" i="324"/>
  <c r="CM20" i="327"/>
  <c r="CM49" i="324"/>
  <c r="CM54" i="324" s="1"/>
  <c r="CK3" i="315"/>
  <c r="CK3" i="282"/>
  <c r="CK3" i="285"/>
  <c r="CK3" i="273"/>
  <c r="CK3" i="325"/>
  <c r="CK3" i="286"/>
  <c r="CK3" i="278"/>
  <c r="CK3" i="275"/>
  <c r="CK3" i="288"/>
  <c r="CK3" i="320"/>
  <c r="CK3" i="289"/>
  <c r="CK3" i="324"/>
  <c r="CK3" i="265"/>
  <c r="CK3" i="327"/>
  <c r="CK3" i="323"/>
  <c r="CO52" i="324"/>
  <c r="CO23" i="327"/>
  <c r="CO88" i="273"/>
  <c r="CN22" i="324"/>
  <c r="CN23" i="324" s="1"/>
  <c r="CN189" i="273"/>
  <c r="CN190" i="273" s="1"/>
  <c r="CN21" i="278" s="1"/>
  <c r="CP122" i="273"/>
  <c r="CP155" i="273"/>
  <c r="CP86" i="273"/>
  <c r="CM157" i="273"/>
  <c r="CL164" i="273"/>
  <c r="CL165" i="273" s="1"/>
  <c r="CP144" i="273"/>
  <c r="CQ145" i="273" s="1"/>
  <c r="CQ147" i="273" s="1"/>
  <c r="CQ148" i="273" s="1"/>
  <c r="CP182" i="273"/>
  <c r="CP4" i="282"/>
  <c r="CP4" i="289"/>
  <c r="CP4" i="288"/>
  <c r="CP4" i="325"/>
  <c r="CP4" i="286"/>
  <c r="CP4" i="320"/>
  <c r="CP4" i="324"/>
  <c r="CP4" i="315"/>
  <c r="CP4" i="275"/>
  <c r="CP4" i="285"/>
  <c r="CP4" i="265"/>
  <c r="CP4" i="327"/>
  <c r="CP4" i="278"/>
  <c r="CP4" i="273"/>
  <c r="CP4" i="323"/>
  <c r="CQ2" i="286"/>
  <c r="CQ2" i="265"/>
  <c r="CQ2" i="323"/>
  <c r="CQ2" i="325"/>
  <c r="CQ2" i="285"/>
  <c r="CQ195" i="273"/>
  <c r="CQ196" i="273" s="1"/>
  <c r="CQ2" i="289"/>
  <c r="CQ2" i="288"/>
  <c r="CQ2" i="278"/>
  <c r="CQ2" i="275"/>
  <c r="CQ2" i="315"/>
  <c r="CQ62" i="273"/>
  <c r="CQ63" i="273" s="1"/>
  <c r="CQ45" i="325" s="1"/>
  <c r="CQ2" i="273"/>
  <c r="CQ82" i="273"/>
  <c r="CQ83" i="273" s="1"/>
  <c r="CQ49" i="273"/>
  <c r="CQ2" i="282"/>
  <c r="CQ129" i="273"/>
  <c r="CQ130" i="273" s="1"/>
  <c r="CQ138" i="273"/>
  <c r="CQ139" i="273" s="1"/>
  <c r="CQ119" i="273"/>
  <c r="CQ120" i="273" s="1"/>
  <c r="CQ123" i="273" s="1"/>
  <c r="CQ2" i="324"/>
  <c r="CQ2" i="320"/>
  <c r="CQ2" i="327"/>
  <c r="CO24" i="327"/>
  <c r="CO53" i="324"/>
  <c r="CP87" i="273"/>
  <c r="CP11" i="286"/>
  <c r="CP91" i="273"/>
  <c r="CQ92" i="273" s="1"/>
  <c r="CQ156" i="273" s="1"/>
  <c r="CP27" i="324"/>
  <c r="CP28" i="324" s="1"/>
  <c r="CP153" i="273"/>
  <c r="CP32" i="324"/>
  <c r="CP33" i="324" s="1"/>
  <c r="CP53" i="273"/>
  <c r="CQ54" i="273" s="1"/>
  <c r="CP37" i="324"/>
  <c r="CP38" i="324" s="1"/>
  <c r="CO51" i="324"/>
  <c r="CO22" i="327"/>
  <c r="CO124" i="273"/>
  <c r="DE5" i="327"/>
  <c r="DE5" i="325"/>
  <c r="DB37" i="273"/>
  <c r="DE5" i="324"/>
  <c r="DE5" i="323"/>
  <c r="DC32" i="273"/>
  <c r="DD26" i="273"/>
  <c r="DD27" i="273" s="1"/>
  <c r="DD31" i="273" s="1"/>
  <c r="DD30" i="273"/>
  <c r="DE5" i="320"/>
  <c r="DE23" i="273"/>
  <c r="DE24" i="273" s="1"/>
  <c r="DE5" i="315"/>
  <c r="DE5" i="275"/>
  <c r="DE5" i="286"/>
  <c r="DE5" i="265"/>
  <c r="DE5" i="288"/>
  <c r="DE5" i="282"/>
  <c r="DE5" i="278"/>
  <c r="DE5" i="285"/>
  <c r="DE5" i="289"/>
  <c r="DE13" i="273"/>
  <c r="DE14" i="273" s="1"/>
  <c r="DF10" i="273"/>
  <c r="DE5" i="273"/>
  <c r="DD152" i="273"/>
  <c r="DD143" i="273"/>
  <c r="CO109" i="273" l="1"/>
  <c r="CN110" i="273" s="1"/>
  <c r="CN61" i="288" s="1"/>
  <c r="CO51" i="288"/>
  <c r="CO52" i="288" s="1"/>
  <c r="CO56" i="288" s="1"/>
  <c r="CP46" i="325"/>
  <c r="CP47" i="325" s="1"/>
  <c r="CP54" i="325" s="1"/>
  <c r="CP55" i="288"/>
  <c r="CO84" i="325"/>
  <c r="CO42" i="288"/>
  <c r="CO35" i="288"/>
  <c r="DE36" i="273"/>
  <c r="DE13" i="288"/>
  <c r="DE138" i="325"/>
  <c r="CR101" i="273"/>
  <c r="CR102" i="273" s="1"/>
  <c r="CR105" i="273" s="1"/>
  <c r="CR26" i="288"/>
  <c r="P52" i="325"/>
  <c r="P55" i="325" s="1"/>
  <c r="CQ42" i="325"/>
  <c r="CQ43" i="325" s="1"/>
  <c r="CQ85" i="325"/>
  <c r="CQ97" i="278"/>
  <c r="CP106" i="273"/>
  <c r="CO51" i="325"/>
  <c r="CQ49" i="278"/>
  <c r="CQ132" i="278"/>
  <c r="CQ105" i="278"/>
  <c r="CQ79" i="278"/>
  <c r="CQ71" i="278"/>
  <c r="CQ56" i="278"/>
  <c r="CQ114" i="278"/>
  <c r="CQ176" i="278"/>
  <c r="CQ123" i="278"/>
  <c r="CQ208" i="278"/>
  <c r="CQ160" i="278"/>
  <c r="CQ248" i="278"/>
  <c r="CQ152" i="278"/>
  <c r="CQ232" i="278"/>
  <c r="CQ168" i="278"/>
  <c r="CQ240" i="278"/>
  <c r="CQ200" i="278"/>
  <c r="CQ216" i="278"/>
  <c r="CQ256" i="278"/>
  <c r="CQ184" i="278"/>
  <c r="CQ192" i="278"/>
  <c r="CR13" i="289"/>
  <c r="CR14" i="289" s="1"/>
  <c r="CR216" i="278" s="1"/>
  <c r="CG308" i="278"/>
  <c r="CG30" i="265" s="1"/>
  <c r="CP40" i="278"/>
  <c r="CO22" i="324"/>
  <c r="CO23" i="324" s="1"/>
  <c r="CO20" i="327" s="1"/>
  <c r="CO122" i="325"/>
  <c r="CO110" i="325"/>
  <c r="CQ28" i="278"/>
  <c r="CQ29" i="278" s="1"/>
  <c r="CQ34" i="278" s="1"/>
  <c r="CQ123" i="325"/>
  <c r="CQ111" i="325"/>
  <c r="CL106" i="278"/>
  <c r="CL107" i="278" s="1"/>
  <c r="CL137" i="278" s="1"/>
  <c r="CL98" i="278"/>
  <c r="CL99" i="278" s="1"/>
  <c r="CL136" i="278" s="1"/>
  <c r="CL50" i="278"/>
  <c r="CL51" i="278" s="1"/>
  <c r="CL84" i="278" s="1"/>
  <c r="CH303" i="278"/>
  <c r="CH307" i="278" s="1"/>
  <c r="CK61" i="278"/>
  <c r="CK62" i="278" s="1"/>
  <c r="CK65" i="278" s="1"/>
  <c r="CK66" i="278" s="1"/>
  <c r="CK85" i="278" s="1"/>
  <c r="CK88" i="278" s="1"/>
  <c r="CI293" i="278"/>
  <c r="CI294" i="278" s="1"/>
  <c r="CI306" i="278" s="1"/>
  <c r="CI67" i="265"/>
  <c r="CN22" i="278"/>
  <c r="CN39" i="278" s="1"/>
  <c r="CN41" i="278" s="1"/>
  <c r="CI302" i="278"/>
  <c r="CI303" i="278" s="1"/>
  <c r="CI307" i="278" s="1"/>
  <c r="CI73" i="265"/>
  <c r="CH294" i="278"/>
  <c r="CH306" i="278" s="1"/>
  <c r="DC298" i="278"/>
  <c r="DC289" i="278"/>
  <c r="CJ282" i="278"/>
  <c r="CJ10" i="265" s="1"/>
  <c r="CJ299" i="278"/>
  <c r="CJ300" i="278" s="1"/>
  <c r="CJ290" i="278"/>
  <c r="CJ291" i="278" s="1"/>
  <c r="CM33" i="278"/>
  <c r="CM35" i="278" s="1"/>
  <c r="CM57" i="278" s="1"/>
  <c r="CM58" i="278" s="1"/>
  <c r="CI11" i="265"/>
  <c r="CI29" i="265" s="1"/>
  <c r="CJ9" i="265"/>
  <c r="CO19" i="278"/>
  <c r="CO314" i="278"/>
  <c r="CK279" i="278"/>
  <c r="CK281" i="278" s="1"/>
  <c r="CN274" i="278"/>
  <c r="CN280" i="278" s="1"/>
  <c r="CO189" i="273"/>
  <c r="CO190" i="273" s="1"/>
  <c r="CO21" i="278" s="1"/>
  <c r="CM98" i="278"/>
  <c r="CM99" i="278" s="1"/>
  <c r="CM136" i="278" s="1"/>
  <c r="CM80" i="278"/>
  <c r="CM81" i="278" s="1"/>
  <c r="CM87" i="278" s="1"/>
  <c r="CM106" i="278"/>
  <c r="CM107" i="278" s="1"/>
  <c r="CM137" i="278" s="1"/>
  <c r="CM50" i="278"/>
  <c r="CM51" i="278" s="1"/>
  <c r="CM84" i="278" s="1"/>
  <c r="CO247" i="278"/>
  <c r="CO249" i="278" s="1"/>
  <c r="CO272" i="278" s="1"/>
  <c r="CO255" i="278"/>
  <c r="CO257" i="278" s="1"/>
  <c r="CO273" i="278" s="1"/>
  <c r="CO223" i="278"/>
  <c r="CO225" i="278" s="1"/>
  <c r="CO269" i="278" s="1"/>
  <c r="CO231" i="278"/>
  <c r="CO233" i="278" s="1"/>
  <c r="CO270" i="278" s="1"/>
  <c r="CO239" i="278"/>
  <c r="CO241" i="278" s="1"/>
  <c r="CO271" i="278" s="1"/>
  <c r="CO215" i="278"/>
  <c r="CO217" i="278" s="1"/>
  <c r="CO268" i="278" s="1"/>
  <c r="CO191" i="278"/>
  <c r="CO193" i="278" s="1"/>
  <c r="CO265" i="278" s="1"/>
  <c r="CO199" i="278"/>
  <c r="CO201" i="278" s="1"/>
  <c r="CO266" i="278" s="1"/>
  <c r="CO207" i="278"/>
  <c r="CO209" i="278" s="1"/>
  <c r="CO267" i="278" s="1"/>
  <c r="CO183" i="278"/>
  <c r="CO185" i="278" s="1"/>
  <c r="CO264" i="278" s="1"/>
  <c r="CO167" i="278"/>
  <c r="CO169" i="278" s="1"/>
  <c r="CO262" i="278" s="1"/>
  <c r="CO175" i="278"/>
  <c r="CO177" i="278" s="1"/>
  <c r="CO263" i="278" s="1"/>
  <c r="CO151" i="278"/>
  <c r="CO153" i="278" s="1"/>
  <c r="CO260" i="278" s="1"/>
  <c r="CO159" i="278"/>
  <c r="CO161" i="278" s="1"/>
  <c r="CO261" i="278" s="1"/>
  <c r="CO122" i="278"/>
  <c r="CO124" i="278" s="1"/>
  <c r="CO139" i="278" s="1"/>
  <c r="CO131" i="278"/>
  <c r="CO133" i="278" s="1"/>
  <c r="CO140" i="278" s="1"/>
  <c r="CO113" i="278"/>
  <c r="CO115" i="278" s="1"/>
  <c r="CO138" i="278" s="1"/>
  <c r="CO20" i="278"/>
  <c r="CL64" i="278"/>
  <c r="CL61" i="278"/>
  <c r="CL62" i="278" s="1"/>
  <c r="CL65" i="278" s="1"/>
  <c r="DC37" i="273"/>
  <c r="DC254" i="278"/>
  <c r="DC222" i="278"/>
  <c r="DC238" i="278"/>
  <c r="DC246" i="278"/>
  <c r="DC214" i="278"/>
  <c r="DC230" i="278"/>
  <c r="DC190" i="278"/>
  <c r="DC198" i="278"/>
  <c r="DC206" i="278"/>
  <c r="DC182" i="278"/>
  <c r="DC166" i="278"/>
  <c r="DC174" i="278"/>
  <c r="DC150" i="278"/>
  <c r="DC158" i="278"/>
  <c r="DC121" i="278"/>
  <c r="DC130" i="278"/>
  <c r="DC112" i="278"/>
  <c r="CP20" i="275"/>
  <c r="CQ17" i="275" s="1"/>
  <c r="CP68" i="273"/>
  <c r="CO21" i="285"/>
  <c r="CP124" i="273"/>
  <c r="CN157" i="273"/>
  <c r="CM164" i="273"/>
  <c r="CM165" i="273" s="1"/>
  <c r="CP23" i="327"/>
  <c r="CP52" i="324"/>
  <c r="CP21" i="327"/>
  <c r="CP50" i="324"/>
  <c r="CN20" i="327"/>
  <c r="CN49" i="324"/>
  <c r="CN54" i="324" s="1"/>
  <c r="CQ122" i="273"/>
  <c r="CQ155" i="273"/>
  <c r="CQ86" i="273"/>
  <c r="CT38" i="273"/>
  <c r="CS194" i="273"/>
  <c r="CS41" i="273"/>
  <c r="CS43" i="273" s="1"/>
  <c r="CS79" i="288" s="1"/>
  <c r="CQ154" i="273"/>
  <c r="CQ66" i="273"/>
  <c r="CQ50" i="273"/>
  <c r="CQ100" i="325" s="1"/>
  <c r="CQ101" i="325" s="1"/>
  <c r="CQ128" i="325" s="1"/>
  <c r="CQ67" i="273"/>
  <c r="CQ15" i="275"/>
  <c r="CQ71" i="273"/>
  <c r="CR72" i="273" s="1"/>
  <c r="CR104" i="273" s="1"/>
  <c r="CQ42" i="324"/>
  <c r="CQ43" i="324" s="1"/>
  <c r="CQ4" i="320"/>
  <c r="CQ4" i="289"/>
  <c r="CQ4" i="285"/>
  <c r="CQ4" i="265"/>
  <c r="CQ4" i="315"/>
  <c r="CQ4" i="288"/>
  <c r="CQ4" i="278"/>
  <c r="CQ4" i="286"/>
  <c r="CQ4" i="324"/>
  <c r="CQ4" i="323"/>
  <c r="CQ4" i="327"/>
  <c r="CQ4" i="275"/>
  <c r="CQ4" i="325"/>
  <c r="CQ4" i="273"/>
  <c r="CQ4" i="282"/>
  <c r="CO183" i="273"/>
  <c r="CO184" i="273" s="1"/>
  <c r="CP88" i="273"/>
  <c r="CO177" i="273"/>
  <c r="CO178" i="273" s="1"/>
  <c r="CO172" i="273"/>
  <c r="CO173" i="273" s="1"/>
  <c r="CO176" i="273" s="1"/>
  <c r="CP24" i="327"/>
  <c r="CP53" i="324"/>
  <c r="CP51" i="324"/>
  <c r="CP22" i="327"/>
  <c r="CQ182" i="273"/>
  <c r="CQ144" i="273"/>
  <c r="CR145" i="273" s="1"/>
  <c r="CR147" i="273" s="1"/>
  <c r="CR148" i="273" s="1"/>
  <c r="CQ11" i="286"/>
  <c r="CQ91" i="273"/>
  <c r="CR92" i="273" s="1"/>
  <c r="CR156" i="273" s="1"/>
  <c r="CQ87" i="273"/>
  <c r="CL3" i="282"/>
  <c r="CL3" i="285"/>
  <c r="CL3" i="289"/>
  <c r="CL3" i="275"/>
  <c r="CL3" i="273"/>
  <c r="CL3" i="325"/>
  <c r="CL3" i="327"/>
  <c r="CL3" i="288"/>
  <c r="CL3" i="265"/>
  <c r="CL3" i="324"/>
  <c r="CL3" i="315"/>
  <c r="CL3" i="286"/>
  <c r="CL3" i="323"/>
  <c r="CL3" i="320"/>
  <c r="CL3" i="278"/>
  <c r="CM28" i="285"/>
  <c r="CM57" i="324"/>
  <c r="CM55" i="324"/>
  <c r="CM34" i="265" s="1"/>
  <c r="CM11" i="325"/>
  <c r="CR2" i="273"/>
  <c r="CR2" i="325"/>
  <c r="CR2" i="285"/>
  <c r="CR129" i="273"/>
  <c r="CR130" i="273" s="1"/>
  <c r="CR82" i="273"/>
  <c r="CR83" i="273" s="1"/>
  <c r="CR49" i="273"/>
  <c r="CR50" i="273" s="1"/>
  <c r="CR100" i="325" s="1"/>
  <c r="CR101" i="325" s="1"/>
  <c r="CR128" i="325" s="1"/>
  <c r="CR2" i="265"/>
  <c r="CR2" i="282"/>
  <c r="CR2" i="327"/>
  <c r="CR138" i="273"/>
  <c r="CR139" i="273" s="1"/>
  <c r="CR2" i="286"/>
  <c r="CR2" i="315"/>
  <c r="CR2" i="289"/>
  <c r="CR2" i="320"/>
  <c r="CR2" i="275"/>
  <c r="CR2" i="278"/>
  <c r="CR2" i="324"/>
  <c r="CR119" i="273"/>
  <c r="CR120" i="273" s="1"/>
  <c r="CR123" i="273" s="1"/>
  <c r="CR2" i="323"/>
  <c r="CR2" i="288"/>
  <c r="CR195" i="273"/>
  <c r="CR196" i="273" s="1"/>
  <c r="CR62" i="273"/>
  <c r="DC42" i="273"/>
  <c r="DF5" i="327"/>
  <c r="DF5" i="325"/>
  <c r="DF5" i="324"/>
  <c r="DF5" i="323"/>
  <c r="DD32" i="273"/>
  <c r="DE26" i="273"/>
  <c r="DE27" i="273" s="1"/>
  <c r="DE31" i="273" s="1"/>
  <c r="DE30" i="273"/>
  <c r="DF5" i="320"/>
  <c r="DF23" i="273"/>
  <c r="DF24" i="273" s="1"/>
  <c r="DF5" i="315"/>
  <c r="DF5" i="275"/>
  <c r="DF5" i="286"/>
  <c r="DF5" i="265"/>
  <c r="DF5" i="288"/>
  <c r="DF5" i="282"/>
  <c r="DF5" i="285"/>
  <c r="DF5" i="289"/>
  <c r="DF5" i="278"/>
  <c r="DF13" i="273"/>
  <c r="DF14" i="273" s="1"/>
  <c r="DG10" i="273"/>
  <c r="DF5" i="273"/>
  <c r="DE152" i="273"/>
  <c r="DE143" i="273"/>
  <c r="AP32" i="265"/>
  <c r="CP109" i="273" l="1"/>
  <c r="CO110" i="273" s="1"/>
  <c r="CO61" i="288" s="1"/>
  <c r="CP51" i="288"/>
  <c r="CP52" i="288" s="1"/>
  <c r="CP56" i="288" s="1"/>
  <c r="CQ46" i="325"/>
  <c r="CQ47" i="325" s="1"/>
  <c r="CQ54" i="325" s="1"/>
  <c r="CQ55" i="288"/>
  <c r="CP84" i="325"/>
  <c r="CP42" i="288"/>
  <c r="CP35" i="288"/>
  <c r="DF36" i="273"/>
  <c r="DF13" i="288"/>
  <c r="DF138" i="325"/>
  <c r="CS101" i="273"/>
  <c r="CS102" i="273" s="1"/>
  <c r="CS105" i="273" s="1"/>
  <c r="CS26" i="288"/>
  <c r="P91" i="325"/>
  <c r="CR42" i="325"/>
  <c r="CR43" i="325" s="1"/>
  <c r="CR85" i="325"/>
  <c r="CR56" i="278"/>
  <c r="CQ106" i="273"/>
  <c r="CP51" i="325"/>
  <c r="CR79" i="278"/>
  <c r="CR224" i="278"/>
  <c r="CR105" i="278"/>
  <c r="CR97" i="278"/>
  <c r="CR152" i="278"/>
  <c r="CR184" i="278"/>
  <c r="CR49" i="278"/>
  <c r="CR132" i="278"/>
  <c r="CR168" i="278"/>
  <c r="CR248" i="278"/>
  <c r="CR71" i="278"/>
  <c r="CR208" i="278"/>
  <c r="CR123" i="278"/>
  <c r="CR176" i="278"/>
  <c r="CR200" i="278"/>
  <c r="CR240" i="278"/>
  <c r="CR114" i="278"/>
  <c r="CR160" i="278"/>
  <c r="CR192" i="278"/>
  <c r="CR232" i="278"/>
  <c r="CR256" i="278"/>
  <c r="CS13" i="289"/>
  <c r="CS14" i="289" s="1"/>
  <c r="CS256" i="278" s="1"/>
  <c r="AP313" i="278"/>
  <c r="AP315" i="278" s="1"/>
  <c r="AP12" i="325" s="1"/>
  <c r="CO49" i="324"/>
  <c r="CO54" i="324" s="1"/>
  <c r="CO28" i="285" s="1"/>
  <c r="CQ40" i="278"/>
  <c r="CR28" i="278"/>
  <c r="CR29" i="278" s="1"/>
  <c r="CR40" i="278" s="1"/>
  <c r="CR111" i="325"/>
  <c r="CR123" i="325"/>
  <c r="CQ25" i="327"/>
  <c r="CR25" i="327"/>
  <c r="CP22" i="324"/>
  <c r="CP23" i="324" s="1"/>
  <c r="CP49" i="324" s="1"/>
  <c r="CP54" i="324" s="1"/>
  <c r="CP122" i="325"/>
  <c r="CP110" i="325"/>
  <c r="CL141" i="278"/>
  <c r="CL279" i="278" s="1"/>
  <c r="CL281" i="278" s="1"/>
  <c r="CN33" i="278"/>
  <c r="CN35" i="278" s="1"/>
  <c r="CN57" i="278" s="1"/>
  <c r="CN58" i="278" s="1"/>
  <c r="CM72" i="278"/>
  <c r="CM73" i="278" s="1"/>
  <c r="CM86" i="278" s="1"/>
  <c r="CH308" i="278"/>
  <c r="CH30" i="265" s="1"/>
  <c r="CI308" i="278"/>
  <c r="CI30" i="265" s="1"/>
  <c r="CJ293" i="278"/>
  <c r="CJ294" i="278" s="1"/>
  <c r="CJ306" i="278" s="1"/>
  <c r="CJ67" i="265"/>
  <c r="CJ302" i="278"/>
  <c r="CJ303" i="278" s="1"/>
  <c r="CJ307" i="278" s="1"/>
  <c r="CJ73" i="265"/>
  <c r="CJ11" i="265"/>
  <c r="CJ29" i="265" s="1"/>
  <c r="DD298" i="278"/>
  <c r="DD289" i="278"/>
  <c r="CK290" i="278"/>
  <c r="CK291" i="278" s="1"/>
  <c r="CK282" i="278"/>
  <c r="CK10" i="265" s="1"/>
  <c r="CK299" i="278"/>
  <c r="CK300" i="278" s="1"/>
  <c r="CO22" i="278"/>
  <c r="CO33" i="278" s="1"/>
  <c r="CO35" i="278" s="1"/>
  <c r="CK9" i="265"/>
  <c r="CL66" i="278"/>
  <c r="CL85" i="278" s="1"/>
  <c r="CL88" i="278" s="1"/>
  <c r="CQ20" i="275"/>
  <c r="CR17" i="275" s="1"/>
  <c r="CP19" i="278"/>
  <c r="CP314" i="278"/>
  <c r="CQ68" i="273"/>
  <c r="CM141" i="278"/>
  <c r="CO274" i="278"/>
  <c r="CO280" i="278" s="1"/>
  <c r="CM61" i="278"/>
  <c r="CM62" i="278" s="1"/>
  <c r="CM65" i="278" s="1"/>
  <c r="CM64" i="278"/>
  <c r="CP255" i="278"/>
  <c r="CP257" i="278" s="1"/>
  <c r="CP273" i="278" s="1"/>
  <c r="CP247" i="278"/>
  <c r="CP249" i="278" s="1"/>
  <c r="CP272" i="278" s="1"/>
  <c r="CP231" i="278"/>
  <c r="CP233" i="278" s="1"/>
  <c r="CP270" i="278" s="1"/>
  <c r="CP239" i="278"/>
  <c r="CP241" i="278" s="1"/>
  <c r="CP271" i="278" s="1"/>
  <c r="CP183" i="278"/>
  <c r="CP185" i="278" s="1"/>
  <c r="CP264" i="278" s="1"/>
  <c r="CP191" i="278"/>
  <c r="CP193" i="278" s="1"/>
  <c r="CP265" i="278" s="1"/>
  <c r="CP223" i="278"/>
  <c r="CP225" i="278" s="1"/>
  <c r="CP269" i="278" s="1"/>
  <c r="CP199" i="278"/>
  <c r="CP201" i="278" s="1"/>
  <c r="CP266" i="278" s="1"/>
  <c r="CP215" i="278"/>
  <c r="CP217" i="278" s="1"/>
  <c r="CP268" i="278" s="1"/>
  <c r="CP207" i="278"/>
  <c r="CP209" i="278" s="1"/>
  <c r="CP267" i="278" s="1"/>
  <c r="CP159" i="278"/>
  <c r="CP161" i="278" s="1"/>
  <c r="CP261" i="278" s="1"/>
  <c r="CP167" i="278"/>
  <c r="CP169" i="278" s="1"/>
  <c r="CP262" i="278" s="1"/>
  <c r="CP175" i="278"/>
  <c r="CP177" i="278" s="1"/>
  <c r="CP263" i="278" s="1"/>
  <c r="CP151" i="278"/>
  <c r="CP153" i="278" s="1"/>
  <c r="CP260" i="278" s="1"/>
  <c r="CP113" i="278"/>
  <c r="CP115" i="278" s="1"/>
  <c r="CP138" i="278" s="1"/>
  <c r="CP122" i="278"/>
  <c r="CP124" i="278" s="1"/>
  <c r="CP139" i="278" s="1"/>
  <c r="CP131" i="278"/>
  <c r="CP133" i="278" s="1"/>
  <c r="CP140" i="278" s="1"/>
  <c r="CP20" i="278"/>
  <c r="DD37" i="273"/>
  <c r="DD254" i="278"/>
  <c r="DD246" i="278"/>
  <c r="DD230" i="278"/>
  <c r="DD238" i="278"/>
  <c r="DD182" i="278"/>
  <c r="DD222" i="278"/>
  <c r="DD190" i="278"/>
  <c r="DD198" i="278"/>
  <c r="DD214" i="278"/>
  <c r="DD206" i="278"/>
  <c r="DD158" i="278"/>
  <c r="DD174" i="278"/>
  <c r="DD150" i="278"/>
  <c r="DD112" i="278"/>
  <c r="DD121" i="278"/>
  <c r="DD166" i="278"/>
  <c r="DD130" i="278"/>
  <c r="CP189" i="273"/>
  <c r="CP190" i="273" s="1"/>
  <c r="CP21" i="278" s="1"/>
  <c r="CN106" i="278"/>
  <c r="CN107" i="278" s="1"/>
  <c r="CN137" i="278" s="1"/>
  <c r="CN98" i="278"/>
  <c r="CN99" i="278" s="1"/>
  <c r="CN136" i="278" s="1"/>
  <c r="CN80" i="278"/>
  <c r="CN81" i="278" s="1"/>
  <c r="CN87" i="278" s="1"/>
  <c r="CN50" i="278"/>
  <c r="CN51" i="278" s="1"/>
  <c r="CN84" i="278" s="1"/>
  <c r="CR11" i="286"/>
  <c r="CR91" i="273"/>
  <c r="CS92" i="273" s="1"/>
  <c r="CS156" i="273" s="1"/>
  <c r="CR87" i="273"/>
  <c r="CP183" i="273"/>
  <c r="CP184" i="273" s="1"/>
  <c r="CP172" i="273"/>
  <c r="CP173" i="273" s="1"/>
  <c r="CP176" i="273" s="1"/>
  <c r="CQ88" i="273"/>
  <c r="CP177" i="273"/>
  <c r="CP178" i="273" s="1"/>
  <c r="CT41" i="273"/>
  <c r="CT43" i="273" s="1"/>
  <c r="CT79" i="288" s="1"/>
  <c r="CT194" i="273"/>
  <c r="CU38" i="273"/>
  <c r="CN55" i="324"/>
  <c r="CN34" i="265" s="1"/>
  <c r="CN28" i="285"/>
  <c r="CN57" i="324"/>
  <c r="CN11" i="325"/>
  <c r="CR63" i="273"/>
  <c r="CR45" i="325" s="1"/>
  <c r="CR4" i="324"/>
  <c r="CR4" i="323"/>
  <c r="CR4" i="325"/>
  <c r="CR4" i="278"/>
  <c r="CR4" i="288"/>
  <c r="CR4" i="273"/>
  <c r="CR4" i="320"/>
  <c r="CR4" i="265"/>
  <c r="CR4" i="285"/>
  <c r="CR4" i="275"/>
  <c r="CR4" i="327"/>
  <c r="CR4" i="282"/>
  <c r="CR4" i="315"/>
  <c r="CR4" i="289"/>
  <c r="CR4" i="286"/>
  <c r="CQ24" i="327"/>
  <c r="CQ53" i="324"/>
  <c r="CR153" i="273"/>
  <c r="CR27" i="324"/>
  <c r="CR28" i="324" s="1"/>
  <c r="CR37" i="324"/>
  <c r="CR38" i="324" s="1"/>
  <c r="CR32" i="324"/>
  <c r="CR33" i="324" s="1"/>
  <c r="CR53" i="273"/>
  <c r="CS54" i="273" s="1"/>
  <c r="CS2" i="265"/>
  <c r="CS195" i="273"/>
  <c r="CS196" i="273" s="1"/>
  <c r="CS2" i="275"/>
  <c r="CS2" i="289"/>
  <c r="CS2" i="288"/>
  <c r="CS2" i="286"/>
  <c r="CS49" i="273"/>
  <c r="CS50" i="273" s="1"/>
  <c r="CS100" i="325" s="1"/>
  <c r="CS101" i="325" s="1"/>
  <c r="CS128" i="325" s="1"/>
  <c r="CS2" i="285"/>
  <c r="CS138" i="273"/>
  <c r="CS139" i="273" s="1"/>
  <c r="CS2" i="273"/>
  <c r="CS119" i="273"/>
  <c r="CS120" i="273" s="1"/>
  <c r="CS123" i="273" s="1"/>
  <c r="CS2" i="325"/>
  <c r="CS2" i="320"/>
  <c r="CS2" i="323"/>
  <c r="CS2" i="282"/>
  <c r="CS2" i="278"/>
  <c r="CS62" i="273"/>
  <c r="CS82" i="273"/>
  <c r="CS83" i="273" s="1"/>
  <c r="CS129" i="273"/>
  <c r="CS130" i="273" s="1"/>
  <c r="CS2" i="324"/>
  <c r="CS2" i="315"/>
  <c r="CS2" i="327"/>
  <c r="CM3" i="289"/>
  <c r="CM3" i="320"/>
  <c r="CM3" i="265"/>
  <c r="CM3" i="278"/>
  <c r="CM3" i="275"/>
  <c r="CM3" i="315"/>
  <c r="CM3" i="324"/>
  <c r="CM3" i="288"/>
  <c r="CM3" i="325"/>
  <c r="CM3" i="273"/>
  <c r="CM3" i="323"/>
  <c r="CM3" i="286"/>
  <c r="CM3" i="282"/>
  <c r="CM3" i="327"/>
  <c r="CM3" i="285"/>
  <c r="CP21" i="285"/>
  <c r="CQ124" i="273"/>
  <c r="CR144" i="273"/>
  <c r="CS145" i="273" s="1"/>
  <c r="CS147" i="273" s="1"/>
  <c r="CS148" i="273" s="1"/>
  <c r="CR182" i="273"/>
  <c r="CR155" i="273"/>
  <c r="CR86" i="273"/>
  <c r="CR122" i="273"/>
  <c r="CQ37" i="324"/>
  <c r="CQ38" i="324" s="1"/>
  <c r="CQ153" i="273"/>
  <c r="CQ53" i="273"/>
  <c r="CR54" i="273" s="1"/>
  <c r="CQ32" i="324"/>
  <c r="CQ33" i="324" s="1"/>
  <c r="CQ27" i="324"/>
  <c r="CQ28" i="324" s="1"/>
  <c r="CO157" i="273"/>
  <c r="CN164" i="273"/>
  <c r="CN165" i="273" s="1"/>
  <c r="DD42" i="273"/>
  <c r="DG5" i="327"/>
  <c r="DG5" i="325"/>
  <c r="DG5" i="324"/>
  <c r="DG5" i="323"/>
  <c r="DE32" i="273"/>
  <c r="DF26" i="273"/>
  <c r="DF27" i="273" s="1"/>
  <c r="DF31" i="273" s="1"/>
  <c r="DF30" i="273"/>
  <c r="DG5" i="320"/>
  <c r="DG23" i="273"/>
  <c r="DG24" i="273" s="1"/>
  <c r="DG5" i="315"/>
  <c r="DF152" i="273"/>
  <c r="DF143" i="273"/>
  <c r="DG5" i="265"/>
  <c r="DG5" i="288"/>
  <c r="DG5" i="282"/>
  <c r="DG5" i="275"/>
  <c r="DG5" i="286"/>
  <c r="DG5" i="285"/>
  <c r="DG5" i="289"/>
  <c r="DG5" i="278"/>
  <c r="DG13" i="273"/>
  <c r="DG14" i="273" s="1"/>
  <c r="DH10" i="273"/>
  <c r="DG5" i="273"/>
  <c r="CQ109" i="273" l="1"/>
  <c r="CP110" i="273" s="1"/>
  <c r="CP61" i="288" s="1"/>
  <c r="CQ51" i="288"/>
  <c r="CQ52" i="288" s="1"/>
  <c r="CQ56" i="288" s="1"/>
  <c r="CR46" i="325"/>
  <c r="CR47" i="325" s="1"/>
  <c r="CR54" i="325" s="1"/>
  <c r="CR55" i="288"/>
  <c r="CQ84" i="325"/>
  <c r="CQ35" i="288"/>
  <c r="CQ42" i="288"/>
  <c r="CT101" i="273"/>
  <c r="CT102" i="273" s="1"/>
  <c r="CT105" i="273" s="1"/>
  <c r="CT26" i="288"/>
  <c r="DG36" i="273"/>
  <c r="DG13" i="288"/>
  <c r="DG138" i="325"/>
  <c r="CS42" i="325"/>
  <c r="CS43" i="325" s="1"/>
  <c r="CS85" i="325"/>
  <c r="CR106" i="273"/>
  <c r="CQ51" i="325"/>
  <c r="CS49" i="278"/>
  <c r="CS232" i="278"/>
  <c r="CS248" i="278"/>
  <c r="CS123" i="278"/>
  <c r="CP20" i="327"/>
  <c r="CS216" i="278"/>
  <c r="CS168" i="278"/>
  <c r="CS105" i="278"/>
  <c r="CS79" i="278"/>
  <c r="CS152" i="278"/>
  <c r="CS184" i="278"/>
  <c r="CS224" i="278"/>
  <c r="CT13" i="289"/>
  <c r="CT14" i="289" s="1"/>
  <c r="CT232" i="278" s="1"/>
  <c r="CS56" i="278"/>
  <c r="CS132" i="278"/>
  <c r="CS114" i="278"/>
  <c r="CS200" i="278"/>
  <c r="CS176" i="278"/>
  <c r="CS240" i="278"/>
  <c r="CS71" i="278"/>
  <c r="CS160" i="278"/>
  <c r="CS97" i="278"/>
  <c r="CS192" i="278"/>
  <c r="CS208" i="278"/>
  <c r="CO55" i="324"/>
  <c r="CO34" i="265" s="1"/>
  <c r="AP11" i="327"/>
  <c r="CO57" i="324"/>
  <c r="CO11" i="325"/>
  <c r="CR34" i="278"/>
  <c r="CQ189" i="273"/>
  <c r="CQ190" i="273" s="1"/>
  <c r="CQ21" i="278" s="1"/>
  <c r="CQ122" i="325"/>
  <c r="CQ110" i="325"/>
  <c r="CS25" i="327"/>
  <c r="CS28" i="278"/>
  <c r="CS29" i="278" s="1"/>
  <c r="CS40" i="278" s="1"/>
  <c r="CS111" i="325"/>
  <c r="CS123" i="325"/>
  <c r="CN72" i="278"/>
  <c r="CN73" i="278" s="1"/>
  <c r="CN86" i="278" s="1"/>
  <c r="CJ308" i="278"/>
  <c r="CJ30" i="265" s="1"/>
  <c r="CK293" i="278"/>
  <c r="CK294" i="278" s="1"/>
  <c r="CK306" i="278" s="1"/>
  <c r="CK67" i="265"/>
  <c r="CK302" i="278"/>
  <c r="CK303" i="278" s="1"/>
  <c r="CK307" i="278" s="1"/>
  <c r="CK73" i="265"/>
  <c r="CL282" i="278"/>
  <c r="CL299" i="278"/>
  <c r="CL300" i="278" s="1"/>
  <c r="DE298" i="278"/>
  <c r="DE289" i="278"/>
  <c r="CL290" i="278"/>
  <c r="CL291" i="278" s="1"/>
  <c r="CQ22" i="324"/>
  <c r="CQ23" i="324" s="1"/>
  <c r="CQ20" i="327" s="1"/>
  <c r="CO39" i="278"/>
  <c r="CO41" i="278" s="1"/>
  <c r="CO106" i="278" s="1"/>
  <c r="CO107" i="278" s="1"/>
  <c r="CO137" i="278" s="1"/>
  <c r="CK11" i="265"/>
  <c r="CK29" i="265" s="1"/>
  <c r="CL9" i="265"/>
  <c r="CQ19" i="278"/>
  <c r="CQ314" i="278"/>
  <c r="CP22" i="278"/>
  <c r="CP39" i="278" s="1"/>
  <c r="CP41" i="278" s="1"/>
  <c r="CM279" i="278"/>
  <c r="CM281" i="278" s="1"/>
  <c r="CN141" i="278"/>
  <c r="DE37" i="273"/>
  <c r="DE238" i="278"/>
  <c r="DE246" i="278"/>
  <c r="DE254" i="278"/>
  <c r="DE222" i="278"/>
  <c r="DE230" i="278"/>
  <c r="DE214" i="278"/>
  <c r="DE206" i="278"/>
  <c r="DE182" i="278"/>
  <c r="DE190" i="278"/>
  <c r="DE198" i="278"/>
  <c r="DE150" i="278"/>
  <c r="DE166" i="278"/>
  <c r="DE174" i="278"/>
  <c r="DE112" i="278"/>
  <c r="DE158" i="278"/>
  <c r="DE121" i="278"/>
  <c r="DE130" i="278"/>
  <c r="CM66" i="278"/>
  <c r="CM85" i="278" s="1"/>
  <c r="CM88" i="278" s="1"/>
  <c r="CN61" i="278"/>
  <c r="CN62" i="278" s="1"/>
  <c r="CN65" i="278" s="1"/>
  <c r="CN64" i="278"/>
  <c r="CQ255" i="278"/>
  <c r="CQ257" i="278" s="1"/>
  <c r="CQ273" i="278" s="1"/>
  <c r="CQ239" i="278"/>
  <c r="CQ241" i="278" s="1"/>
  <c r="CQ271" i="278" s="1"/>
  <c r="CQ223" i="278"/>
  <c r="CQ225" i="278" s="1"/>
  <c r="CQ269" i="278" s="1"/>
  <c r="CQ247" i="278"/>
  <c r="CQ249" i="278" s="1"/>
  <c r="CQ272" i="278" s="1"/>
  <c r="CQ231" i="278"/>
  <c r="CQ233" i="278" s="1"/>
  <c r="CQ270" i="278" s="1"/>
  <c r="CQ215" i="278"/>
  <c r="CQ217" i="278" s="1"/>
  <c r="CQ268" i="278" s="1"/>
  <c r="CQ207" i="278"/>
  <c r="CQ209" i="278" s="1"/>
  <c r="CQ267" i="278" s="1"/>
  <c r="CQ175" i="278"/>
  <c r="CQ177" i="278" s="1"/>
  <c r="CQ263" i="278" s="1"/>
  <c r="CQ183" i="278"/>
  <c r="CQ185" i="278" s="1"/>
  <c r="CQ264" i="278" s="1"/>
  <c r="CQ191" i="278"/>
  <c r="CQ193" i="278" s="1"/>
  <c r="CQ265" i="278" s="1"/>
  <c r="CQ199" i="278"/>
  <c r="CQ201" i="278" s="1"/>
  <c r="CQ266" i="278" s="1"/>
  <c r="CQ151" i="278"/>
  <c r="CQ153" i="278" s="1"/>
  <c r="CQ260" i="278" s="1"/>
  <c r="CQ167" i="278"/>
  <c r="CQ169" i="278" s="1"/>
  <c r="CQ262" i="278" s="1"/>
  <c r="CQ113" i="278"/>
  <c r="CQ115" i="278" s="1"/>
  <c r="CQ138" i="278" s="1"/>
  <c r="CQ122" i="278"/>
  <c r="CQ124" i="278" s="1"/>
  <c r="CQ139" i="278" s="1"/>
  <c r="CQ159" i="278"/>
  <c r="CQ161" i="278" s="1"/>
  <c r="CQ261" i="278" s="1"/>
  <c r="CQ131" i="278"/>
  <c r="CQ133" i="278" s="1"/>
  <c r="CQ140" i="278" s="1"/>
  <c r="CQ20" i="278"/>
  <c r="CP274" i="278"/>
  <c r="CP280" i="278" s="1"/>
  <c r="CO72" i="278"/>
  <c r="CO73" i="278" s="1"/>
  <c r="CO86" i="278" s="1"/>
  <c r="CO57" i="278"/>
  <c r="CO58" i="278" s="1"/>
  <c r="CQ51" i="324"/>
  <c r="CQ22" i="327"/>
  <c r="CR23" i="327"/>
  <c r="CR52" i="324"/>
  <c r="CR15" i="275"/>
  <c r="CR20" i="275" s="1"/>
  <c r="CS17" i="275" s="1"/>
  <c r="CR71" i="273"/>
  <c r="CS72" i="273" s="1"/>
  <c r="CS104" i="273" s="1"/>
  <c r="CR42" i="324"/>
  <c r="CR43" i="324" s="1"/>
  <c r="CR67" i="273"/>
  <c r="CS4" i="320"/>
  <c r="CS4" i="288"/>
  <c r="CS4" i="327"/>
  <c r="CS4" i="278"/>
  <c r="CS4" i="286"/>
  <c r="CS4" i="265"/>
  <c r="CS4" i="324"/>
  <c r="CS4" i="282"/>
  <c r="CS4" i="285"/>
  <c r="CS4" i="273"/>
  <c r="CS4" i="275"/>
  <c r="CS4" i="315"/>
  <c r="CS4" i="325"/>
  <c r="CS4" i="289"/>
  <c r="CS4" i="323"/>
  <c r="CS144" i="273"/>
  <c r="CT145" i="273" s="1"/>
  <c r="CT147" i="273" s="1"/>
  <c r="CT148" i="273" s="1"/>
  <c r="CS182" i="273"/>
  <c r="CN3" i="282"/>
  <c r="CN3" i="320"/>
  <c r="CN3" i="286"/>
  <c r="CN3" i="289"/>
  <c r="CN3" i="325"/>
  <c r="CN3" i="324"/>
  <c r="CN3" i="288"/>
  <c r="CN3" i="278"/>
  <c r="CN3" i="315"/>
  <c r="CN3" i="265"/>
  <c r="CN3" i="285"/>
  <c r="CN3" i="275"/>
  <c r="CN3" i="323"/>
  <c r="CN3" i="273"/>
  <c r="CN3" i="327"/>
  <c r="CR66" i="273"/>
  <c r="CR68" i="273" s="1"/>
  <c r="CR154" i="273"/>
  <c r="CR124" i="273"/>
  <c r="CQ21" i="285"/>
  <c r="CR50" i="324"/>
  <c r="CR21" i="327"/>
  <c r="CT62" i="273"/>
  <c r="CT2" i="289"/>
  <c r="CT2" i="324"/>
  <c r="CT2" i="323"/>
  <c r="CT2" i="325"/>
  <c r="CT2" i="288"/>
  <c r="CT2" i="315"/>
  <c r="CT2" i="282"/>
  <c r="CT119" i="273"/>
  <c r="CT120" i="273" s="1"/>
  <c r="CT123" i="273" s="1"/>
  <c r="CT2" i="285"/>
  <c r="CT49" i="273"/>
  <c r="CT50" i="273" s="1"/>
  <c r="CT100" i="325" s="1"/>
  <c r="CT101" i="325" s="1"/>
  <c r="CT128" i="325" s="1"/>
  <c r="CT129" i="273"/>
  <c r="CT130" i="273" s="1"/>
  <c r="CT82" i="273"/>
  <c r="CT83" i="273" s="1"/>
  <c r="CT2" i="275"/>
  <c r="CT2" i="273"/>
  <c r="CT195" i="273"/>
  <c r="CT196" i="273" s="1"/>
  <c r="CT2" i="327"/>
  <c r="CT138" i="273"/>
  <c r="CT139" i="273" s="1"/>
  <c r="CT2" i="320"/>
  <c r="CT2" i="278"/>
  <c r="CT2" i="265"/>
  <c r="CT2" i="286"/>
  <c r="CP157" i="273"/>
  <c r="CO164" i="273"/>
  <c r="CO165" i="273" s="1"/>
  <c r="CS66" i="273"/>
  <c r="CS154" i="273"/>
  <c r="CP28" i="285"/>
  <c r="CP57" i="324"/>
  <c r="CP11" i="325"/>
  <c r="CP55" i="324"/>
  <c r="CP34" i="265" s="1"/>
  <c r="CQ50" i="324"/>
  <c r="CQ21" i="327"/>
  <c r="CQ52" i="324"/>
  <c r="CQ23" i="327"/>
  <c r="CS91" i="273"/>
  <c r="CT92" i="273" s="1"/>
  <c r="CT156" i="273" s="1"/>
  <c r="CS11" i="286"/>
  <c r="CS87" i="273"/>
  <c r="CS153" i="273"/>
  <c r="CS53" i="273"/>
  <c r="CT54" i="273" s="1"/>
  <c r="CS27" i="324"/>
  <c r="CS28" i="324" s="1"/>
  <c r="CS37" i="324"/>
  <c r="CS38" i="324" s="1"/>
  <c r="CS32" i="324"/>
  <c r="CS33" i="324" s="1"/>
  <c r="CR51" i="324"/>
  <c r="CR22" i="327"/>
  <c r="CS63" i="273"/>
  <c r="CS45" i="325" s="1"/>
  <c r="CU41" i="273"/>
  <c r="CU43" i="273" s="1"/>
  <c r="CU79" i="288" s="1"/>
  <c r="CU194" i="273"/>
  <c r="CV38" i="273"/>
  <c r="CQ183" i="273"/>
  <c r="CQ184" i="273" s="1"/>
  <c r="CQ177" i="273"/>
  <c r="CQ178" i="273" s="1"/>
  <c r="CQ172" i="273"/>
  <c r="CQ173" i="273" s="1"/>
  <c r="CQ176" i="273" s="1"/>
  <c r="CR88" i="273"/>
  <c r="DE42" i="273"/>
  <c r="DH5" i="327"/>
  <c r="DH5" i="325"/>
  <c r="DH5" i="324"/>
  <c r="DH5" i="323"/>
  <c r="DG26" i="273"/>
  <c r="DG27" i="273" s="1"/>
  <c r="DG31" i="273" s="1"/>
  <c r="DG30" i="273"/>
  <c r="DF32" i="273"/>
  <c r="DH5" i="320"/>
  <c r="DH23" i="273"/>
  <c r="DH24" i="273" s="1"/>
  <c r="DH5" i="315"/>
  <c r="DG152" i="273"/>
  <c r="DG143" i="273"/>
  <c r="DH5" i="288"/>
  <c r="DH5" i="282"/>
  <c r="DH5" i="275"/>
  <c r="DH5" i="286"/>
  <c r="DH5" i="265"/>
  <c r="DH5" i="285"/>
  <c r="DH5" i="289"/>
  <c r="DH5" i="278"/>
  <c r="DH13" i="273"/>
  <c r="DH14" i="273" s="1"/>
  <c r="DI10" i="273"/>
  <c r="DH5" i="273"/>
  <c r="CR109" i="273" l="1"/>
  <c r="CQ110" i="273" s="1"/>
  <c r="CQ61" i="288" s="1"/>
  <c r="CR51" i="288"/>
  <c r="CR52" i="288" s="1"/>
  <c r="CR56" i="288" s="1"/>
  <c r="CS46" i="325"/>
  <c r="CS47" i="325" s="1"/>
  <c r="CS54" i="325" s="1"/>
  <c r="CS55" i="288"/>
  <c r="CR84" i="325"/>
  <c r="CR42" i="288"/>
  <c r="CR35" i="288"/>
  <c r="DH36" i="273"/>
  <c r="DH13" i="288"/>
  <c r="DH138" i="325"/>
  <c r="CU101" i="273"/>
  <c r="CU102" i="273" s="1"/>
  <c r="CU105" i="273" s="1"/>
  <c r="CU26" i="288"/>
  <c r="CT42" i="325"/>
  <c r="CT43" i="325" s="1"/>
  <c r="CT85" i="325"/>
  <c r="CT97" i="278"/>
  <c r="CS106" i="273"/>
  <c r="CR51" i="325"/>
  <c r="CT56" i="278"/>
  <c r="CT71" i="278"/>
  <c r="CT200" i="278"/>
  <c r="CT105" i="278"/>
  <c r="CT123" i="278"/>
  <c r="CT256" i="278"/>
  <c r="CT192" i="278"/>
  <c r="CT79" i="278"/>
  <c r="CT152" i="278"/>
  <c r="CT132" i="278"/>
  <c r="CT184" i="278"/>
  <c r="CT224" i="278"/>
  <c r="CT49" i="278"/>
  <c r="CT114" i="278"/>
  <c r="CT168" i="278"/>
  <c r="CT176" i="278"/>
  <c r="CT216" i="278"/>
  <c r="CT160" i="278"/>
  <c r="CT208" i="278"/>
  <c r="CT240" i="278"/>
  <c r="CT248" i="278"/>
  <c r="CU13" i="289"/>
  <c r="CU14" i="289" s="1"/>
  <c r="CU224" i="278" s="1"/>
  <c r="CS34" i="278"/>
  <c r="CT28" i="278"/>
  <c r="CT29" i="278" s="1"/>
  <c r="CT40" i="278" s="1"/>
  <c r="CT123" i="325"/>
  <c r="CT111" i="325"/>
  <c r="CT25" i="327"/>
  <c r="CR122" i="325"/>
  <c r="CR110" i="325"/>
  <c r="CQ49" i="324"/>
  <c r="CQ54" i="324" s="1"/>
  <c r="CQ11" i="325" s="1"/>
  <c r="CK308" i="278"/>
  <c r="CK30" i="265" s="1"/>
  <c r="CL302" i="278"/>
  <c r="CL303" i="278" s="1"/>
  <c r="CL307" i="278" s="1"/>
  <c r="CL73" i="265"/>
  <c r="CL293" i="278"/>
  <c r="CL294" i="278" s="1"/>
  <c r="CL306" i="278" s="1"/>
  <c r="CL67" i="265"/>
  <c r="CL10" i="265"/>
  <c r="CL11" i="265" s="1"/>
  <c r="CL29" i="265" s="1"/>
  <c r="DF298" i="278"/>
  <c r="DF289" i="278"/>
  <c r="CM290" i="278"/>
  <c r="CM291" i="278" s="1"/>
  <c r="CM282" i="278"/>
  <c r="CM10" i="265" s="1"/>
  <c r="CM299" i="278"/>
  <c r="CM300" i="278" s="1"/>
  <c r="CO50" i="278"/>
  <c r="CO51" i="278" s="1"/>
  <c r="CO84" i="278" s="1"/>
  <c r="CO80" i="278"/>
  <c r="CO81" i="278" s="1"/>
  <c r="CO87" i="278" s="1"/>
  <c r="CO98" i="278"/>
  <c r="CO99" i="278" s="1"/>
  <c r="CO136" i="278" s="1"/>
  <c r="CO141" i="278" s="1"/>
  <c r="CP33" i="278"/>
  <c r="CP35" i="278" s="1"/>
  <c r="CP57" i="278" s="1"/>
  <c r="CP58" i="278" s="1"/>
  <c r="CM9" i="265"/>
  <c r="CR19" i="278"/>
  <c r="CR314" i="278"/>
  <c r="CN279" i="278"/>
  <c r="CN281" i="278" s="1"/>
  <c r="CQ22" i="278"/>
  <c r="CQ39" i="278" s="1"/>
  <c r="CQ41" i="278" s="1"/>
  <c r="CR255" i="278"/>
  <c r="CR257" i="278" s="1"/>
  <c r="CR273" i="278" s="1"/>
  <c r="CR247" i="278"/>
  <c r="CR249" i="278" s="1"/>
  <c r="CR272" i="278" s="1"/>
  <c r="CR231" i="278"/>
  <c r="CR233" i="278" s="1"/>
  <c r="CR270" i="278" s="1"/>
  <c r="CR239" i="278"/>
  <c r="CR241" i="278" s="1"/>
  <c r="CR271" i="278" s="1"/>
  <c r="CR215" i="278"/>
  <c r="CR217" i="278" s="1"/>
  <c r="CR268" i="278" s="1"/>
  <c r="CR223" i="278"/>
  <c r="CR225" i="278" s="1"/>
  <c r="CR269" i="278" s="1"/>
  <c r="CR199" i="278"/>
  <c r="CR201" i="278" s="1"/>
  <c r="CR266" i="278" s="1"/>
  <c r="CR207" i="278"/>
  <c r="CR209" i="278" s="1"/>
  <c r="CR267" i="278" s="1"/>
  <c r="CR183" i="278"/>
  <c r="CR185" i="278" s="1"/>
  <c r="CR264" i="278" s="1"/>
  <c r="CR191" i="278"/>
  <c r="CR193" i="278" s="1"/>
  <c r="CR265" i="278" s="1"/>
  <c r="CR175" i="278"/>
  <c r="CR177" i="278" s="1"/>
  <c r="CR263" i="278" s="1"/>
  <c r="CR159" i="278"/>
  <c r="CR161" i="278" s="1"/>
  <c r="CR261" i="278" s="1"/>
  <c r="CR167" i="278"/>
  <c r="CR169" i="278" s="1"/>
  <c r="CR262" i="278" s="1"/>
  <c r="CR131" i="278"/>
  <c r="CR133" i="278" s="1"/>
  <c r="CR140" i="278" s="1"/>
  <c r="CR151" i="278"/>
  <c r="CR153" i="278" s="1"/>
  <c r="CR260" i="278" s="1"/>
  <c r="CR113" i="278"/>
  <c r="CR115" i="278" s="1"/>
  <c r="CR138" i="278" s="1"/>
  <c r="CR122" i="278"/>
  <c r="CR124" i="278" s="1"/>
  <c r="CR139" i="278" s="1"/>
  <c r="CR20" i="278"/>
  <c r="CP80" i="278"/>
  <c r="CP81" i="278" s="1"/>
  <c r="CP87" i="278" s="1"/>
  <c r="CP106" i="278"/>
  <c r="CP107" i="278" s="1"/>
  <c r="CP137" i="278" s="1"/>
  <c r="CP98" i="278"/>
  <c r="CP99" i="278" s="1"/>
  <c r="CP136" i="278" s="1"/>
  <c r="CP50" i="278"/>
  <c r="CP51" i="278" s="1"/>
  <c r="CP84" i="278" s="1"/>
  <c r="DF254" i="278"/>
  <c r="DF230" i="278"/>
  <c r="DF238" i="278"/>
  <c r="DF246" i="278"/>
  <c r="DF214" i="278"/>
  <c r="DF222" i="278"/>
  <c r="DF198" i="278"/>
  <c r="DF206" i="278"/>
  <c r="DF182" i="278"/>
  <c r="DF190" i="278"/>
  <c r="DF174" i="278"/>
  <c r="DF158" i="278"/>
  <c r="DF166" i="278"/>
  <c r="DF130" i="278"/>
  <c r="DF150" i="278"/>
  <c r="DF112" i="278"/>
  <c r="DF121" i="278"/>
  <c r="CO64" i="278"/>
  <c r="CO61" i="278"/>
  <c r="CO62" i="278" s="1"/>
  <c r="CO65" i="278" s="1"/>
  <c r="CQ274" i="278"/>
  <c r="CQ280" i="278" s="1"/>
  <c r="CN66" i="278"/>
  <c r="CN85" i="278" s="1"/>
  <c r="CN88" i="278" s="1"/>
  <c r="CS68" i="273"/>
  <c r="CS67" i="273"/>
  <c r="CS42" i="324"/>
  <c r="CS43" i="324" s="1"/>
  <c r="CS71" i="273"/>
  <c r="CT72" i="273" s="1"/>
  <c r="CT104" i="273" s="1"/>
  <c r="CS15" i="275"/>
  <c r="CS20" i="275" s="1"/>
  <c r="CT17" i="275" s="1"/>
  <c r="CS52" i="324"/>
  <c r="CS23" i="327"/>
  <c r="CO3" i="288"/>
  <c r="CO3" i="275"/>
  <c r="CO3" i="289"/>
  <c r="CO3" i="320"/>
  <c r="CO3" i="325"/>
  <c r="CO3" i="324"/>
  <c r="CO3" i="265"/>
  <c r="CO3" i="327"/>
  <c r="CO3" i="286"/>
  <c r="CO3" i="273"/>
  <c r="CO3" i="323"/>
  <c r="CO3" i="315"/>
  <c r="CO3" i="285"/>
  <c r="CO3" i="278"/>
  <c r="CO3" i="282"/>
  <c r="CT91" i="273"/>
  <c r="CU92" i="273" s="1"/>
  <c r="CU156" i="273" s="1"/>
  <c r="CT11" i="286"/>
  <c r="CT87" i="273"/>
  <c r="CR22" i="324"/>
  <c r="CR23" i="324" s="1"/>
  <c r="CR189" i="273"/>
  <c r="CR190" i="273" s="1"/>
  <c r="CR21" i="278" s="1"/>
  <c r="CR53" i="324"/>
  <c r="CR24" i="327"/>
  <c r="CR172" i="273"/>
  <c r="CR173" i="273" s="1"/>
  <c r="CR176" i="273" s="1"/>
  <c r="CR177" i="273"/>
  <c r="CR178" i="273" s="1"/>
  <c r="CR183" i="273"/>
  <c r="CR184" i="273" s="1"/>
  <c r="CV194" i="273"/>
  <c r="CV41" i="273"/>
  <c r="CV43" i="273" s="1"/>
  <c r="CV79" i="288" s="1"/>
  <c r="CW38" i="273"/>
  <c r="CS50" i="324"/>
  <c r="CS21" i="327"/>
  <c r="CP164" i="273"/>
  <c r="CP165" i="273" s="1"/>
  <c r="CQ157" i="273"/>
  <c r="CS122" i="273"/>
  <c r="CS124" i="273" s="1"/>
  <c r="CS155" i="273"/>
  <c r="CS86" i="273"/>
  <c r="CS88" i="273" s="1"/>
  <c r="CT63" i="273"/>
  <c r="CT45" i="325" s="1"/>
  <c r="CT66" i="273"/>
  <c r="CT154" i="273"/>
  <c r="CT153" i="273"/>
  <c r="CT32" i="324"/>
  <c r="CT33" i="324" s="1"/>
  <c r="CT53" i="273"/>
  <c r="CU54" i="273" s="1"/>
  <c r="CT27" i="324"/>
  <c r="CT28" i="324" s="1"/>
  <c r="CT37" i="324"/>
  <c r="CT38" i="324" s="1"/>
  <c r="CR21" i="285"/>
  <c r="CT4" i="265"/>
  <c r="CT4" i="286"/>
  <c r="CT4" i="324"/>
  <c r="CT4" i="278"/>
  <c r="CT4" i="325"/>
  <c r="CT4" i="320"/>
  <c r="CT4" i="285"/>
  <c r="CT4" i="273"/>
  <c r="CT4" i="315"/>
  <c r="CT4" i="282"/>
  <c r="CT4" i="323"/>
  <c r="CT4" i="289"/>
  <c r="CT4" i="288"/>
  <c r="CT4" i="327"/>
  <c r="CT4" i="275"/>
  <c r="CU2" i="323"/>
  <c r="CU2" i="265"/>
  <c r="CU2" i="273"/>
  <c r="CU138" i="273"/>
  <c r="CU139" i="273" s="1"/>
  <c r="CU2" i="325"/>
  <c r="CU129" i="273"/>
  <c r="CU130" i="273" s="1"/>
  <c r="CU2" i="282"/>
  <c r="CU119" i="273"/>
  <c r="CU120" i="273" s="1"/>
  <c r="CU123" i="273" s="1"/>
  <c r="CU2" i="288"/>
  <c r="CU49" i="273"/>
  <c r="CU50" i="273" s="1"/>
  <c r="CU100" i="325" s="1"/>
  <c r="CU101" i="325" s="1"/>
  <c r="CU128" i="325" s="1"/>
  <c r="CU2" i="324"/>
  <c r="CU2" i="289"/>
  <c r="CU2" i="320"/>
  <c r="CU2" i="285"/>
  <c r="CU2" i="327"/>
  <c r="CU82" i="273"/>
  <c r="CU83" i="273" s="1"/>
  <c r="CU2" i="278"/>
  <c r="CU62" i="273"/>
  <c r="CU63" i="273" s="1"/>
  <c r="CU45" i="325" s="1"/>
  <c r="CU2" i="315"/>
  <c r="CU195" i="273"/>
  <c r="CU196" i="273" s="1"/>
  <c r="CU2" i="286"/>
  <c r="CU2" i="275"/>
  <c r="CS51" i="324"/>
  <c r="CS22" i="327"/>
  <c r="CT182" i="273"/>
  <c r="CT144" i="273"/>
  <c r="CU145" i="273" s="1"/>
  <c r="CU147" i="273" s="1"/>
  <c r="CU148" i="273" s="1"/>
  <c r="DI5" i="325"/>
  <c r="DI5" i="327"/>
  <c r="DI5" i="324"/>
  <c r="DI5" i="323"/>
  <c r="DF42" i="273"/>
  <c r="DF37" i="273"/>
  <c r="DG32" i="273"/>
  <c r="DH26" i="273"/>
  <c r="DH27" i="273" s="1"/>
  <c r="DH31" i="273" s="1"/>
  <c r="DH30" i="273"/>
  <c r="DI5" i="320"/>
  <c r="DI23" i="273"/>
  <c r="DI24" i="273" s="1"/>
  <c r="DI5" i="315"/>
  <c r="DH152" i="273"/>
  <c r="DH143" i="273"/>
  <c r="DI5" i="275"/>
  <c r="DI5" i="286"/>
  <c r="DI5" i="265"/>
  <c r="DI5" i="288"/>
  <c r="DI5" i="282"/>
  <c r="DI5" i="278"/>
  <c r="DI5" i="285"/>
  <c r="DI5" i="289"/>
  <c r="DI13" i="273"/>
  <c r="DI14" i="273" s="1"/>
  <c r="DJ10" i="273"/>
  <c r="DI5" i="273"/>
  <c r="AQ32" i="265"/>
  <c r="CT46" i="325" l="1"/>
  <c r="CT47" i="325" s="1"/>
  <c r="CT54" i="325" s="1"/>
  <c r="CT55" i="288"/>
  <c r="CS109" i="273"/>
  <c r="CR110" i="273" s="1"/>
  <c r="CR61" i="288" s="1"/>
  <c r="CS51" i="288"/>
  <c r="CS52" i="288" s="1"/>
  <c r="CS56" i="288" s="1"/>
  <c r="CS84" i="325"/>
  <c r="CS42" i="288"/>
  <c r="CS35" i="288"/>
  <c r="DI36" i="273"/>
  <c r="DI13" i="288"/>
  <c r="DI138" i="325"/>
  <c r="CV101" i="273"/>
  <c r="CV102" i="273" s="1"/>
  <c r="CV105" i="273" s="1"/>
  <c r="CV26" i="288"/>
  <c r="CU42" i="325"/>
  <c r="CU43" i="325" s="1"/>
  <c r="CU85" i="325"/>
  <c r="CT106" i="273"/>
  <c r="CS51" i="325"/>
  <c r="CU105" i="278"/>
  <c r="CU216" i="278"/>
  <c r="CU56" i="278"/>
  <c r="CU176" i="278"/>
  <c r="CU256" i="278"/>
  <c r="CU160" i="278"/>
  <c r="CV13" i="289"/>
  <c r="CV14" i="289" s="1"/>
  <c r="CV232" i="278" s="1"/>
  <c r="CU49" i="278"/>
  <c r="CU132" i="278"/>
  <c r="CU152" i="278"/>
  <c r="CU208" i="278"/>
  <c r="CU240" i="278"/>
  <c r="CU248" i="278"/>
  <c r="CU79" i="278"/>
  <c r="CU71" i="278"/>
  <c r="CU168" i="278"/>
  <c r="CU200" i="278"/>
  <c r="CU232" i="278"/>
  <c r="CU97" i="278"/>
  <c r="CU114" i="278"/>
  <c r="CU123" i="278"/>
  <c r="CU184" i="278"/>
  <c r="CU192" i="278"/>
  <c r="AQ313" i="278"/>
  <c r="AQ315" i="278" s="1"/>
  <c r="AQ11" i="327" s="1"/>
  <c r="CT34" i="278"/>
  <c r="CU25" i="327"/>
  <c r="CU28" i="278"/>
  <c r="CU29" i="278" s="1"/>
  <c r="CU40" i="278" s="1"/>
  <c r="CU123" i="325"/>
  <c r="CU111" i="325"/>
  <c r="CS314" i="278"/>
  <c r="CS122" i="325"/>
  <c r="CS110" i="325"/>
  <c r="CM302" i="278"/>
  <c r="CM303" i="278" s="1"/>
  <c r="CM307" i="278" s="1"/>
  <c r="CM73" i="265"/>
  <c r="CL308" i="278"/>
  <c r="CL30" i="265" s="1"/>
  <c r="CM293" i="278"/>
  <c r="CM294" i="278" s="1"/>
  <c r="CM306" i="278" s="1"/>
  <c r="CM67" i="265"/>
  <c r="CN290" i="278"/>
  <c r="CN291" i="278" s="1"/>
  <c r="DG298" i="278"/>
  <c r="DG289" i="278"/>
  <c r="CN282" i="278"/>
  <c r="CN10" i="265" s="1"/>
  <c r="CN299" i="278"/>
  <c r="CN300" i="278" s="1"/>
  <c r="CP72" i="278"/>
  <c r="CP73" i="278" s="1"/>
  <c r="CP86" i="278" s="1"/>
  <c r="CQ33" i="278"/>
  <c r="CQ35" i="278" s="1"/>
  <c r="CQ57" i="278" s="1"/>
  <c r="CQ58" i="278" s="1"/>
  <c r="CR22" i="278"/>
  <c r="CR39" i="278" s="1"/>
  <c r="CR41" i="278" s="1"/>
  <c r="CM11" i="265"/>
  <c r="CM29" i="265" s="1"/>
  <c r="CN9" i="265"/>
  <c r="CP141" i="278"/>
  <c r="CO279" i="278"/>
  <c r="CO281" i="278" s="1"/>
  <c r="CQ28" i="285"/>
  <c r="CP64" i="278"/>
  <c r="CP61" i="278"/>
  <c r="CP62" i="278" s="1"/>
  <c r="CP65" i="278" s="1"/>
  <c r="CO66" i="278"/>
  <c r="CO85" i="278" s="1"/>
  <c r="CO88" i="278" s="1"/>
  <c r="CS247" i="278"/>
  <c r="CS249" i="278" s="1"/>
  <c r="CS272" i="278" s="1"/>
  <c r="CS255" i="278"/>
  <c r="CS257" i="278" s="1"/>
  <c r="CS273" i="278" s="1"/>
  <c r="CS223" i="278"/>
  <c r="CS225" i="278" s="1"/>
  <c r="CS269" i="278" s="1"/>
  <c r="CS231" i="278"/>
  <c r="CS233" i="278" s="1"/>
  <c r="CS270" i="278" s="1"/>
  <c r="CS239" i="278"/>
  <c r="CS241" i="278" s="1"/>
  <c r="CS271" i="278" s="1"/>
  <c r="CS215" i="278"/>
  <c r="CS217" i="278" s="1"/>
  <c r="CS268" i="278" s="1"/>
  <c r="CS191" i="278"/>
  <c r="CS193" i="278" s="1"/>
  <c r="CS265" i="278" s="1"/>
  <c r="CS199" i="278"/>
  <c r="CS201" i="278" s="1"/>
  <c r="CS266" i="278" s="1"/>
  <c r="CS207" i="278"/>
  <c r="CS209" i="278" s="1"/>
  <c r="CS267" i="278" s="1"/>
  <c r="CS183" i="278"/>
  <c r="CS185" i="278" s="1"/>
  <c r="CS264" i="278" s="1"/>
  <c r="CS167" i="278"/>
  <c r="CS169" i="278" s="1"/>
  <c r="CS262" i="278" s="1"/>
  <c r="CS175" i="278"/>
  <c r="CS177" i="278" s="1"/>
  <c r="CS263" i="278" s="1"/>
  <c r="CS151" i="278"/>
  <c r="CS153" i="278" s="1"/>
  <c r="CS260" i="278" s="1"/>
  <c r="CS159" i="278"/>
  <c r="CS161" i="278" s="1"/>
  <c r="CS261" i="278" s="1"/>
  <c r="CS122" i="278"/>
  <c r="CS124" i="278" s="1"/>
  <c r="CS139" i="278" s="1"/>
  <c r="CS131" i="278"/>
  <c r="CS133" i="278" s="1"/>
  <c r="CS140" i="278" s="1"/>
  <c r="CS113" i="278"/>
  <c r="CS115" i="278" s="1"/>
  <c r="CS138" i="278" s="1"/>
  <c r="CS20" i="278"/>
  <c r="DG254" i="278"/>
  <c r="DG222" i="278"/>
  <c r="DG238" i="278"/>
  <c r="DG246" i="278"/>
  <c r="DG214" i="278"/>
  <c r="DG190" i="278"/>
  <c r="DG230" i="278"/>
  <c r="DG198" i="278"/>
  <c r="DG206" i="278"/>
  <c r="DG166" i="278"/>
  <c r="DG182" i="278"/>
  <c r="DG174" i="278"/>
  <c r="DG150" i="278"/>
  <c r="DG158" i="278"/>
  <c r="DG121" i="278"/>
  <c r="DG130" i="278"/>
  <c r="DG112" i="278"/>
  <c r="CQ98" i="278"/>
  <c r="CQ99" i="278" s="1"/>
  <c r="CQ136" i="278" s="1"/>
  <c r="CQ80" i="278"/>
  <c r="CQ81" i="278" s="1"/>
  <c r="CQ87" i="278" s="1"/>
  <c r="CQ106" i="278"/>
  <c r="CQ107" i="278" s="1"/>
  <c r="CQ137" i="278" s="1"/>
  <c r="CQ50" i="278"/>
  <c r="CQ51" i="278" s="1"/>
  <c r="CQ84" i="278" s="1"/>
  <c r="CS189" i="273"/>
  <c r="CS190" i="273" s="1"/>
  <c r="CS21" i="278" s="1"/>
  <c r="CS19" i="278"/>
  <c r="CR274" i="278"/>
  <c r="CR280" i="278" s="1"/>
  <c r="CQ57" i="324"/>
  <c r="CQ55" i="324"/>
  <c r="CQ34" i="265" s="1"/>
  <c r="CS22" i="324"/>
  <c r="CS23" i="324" s="1"/>
  <c r="CS20" i="327" s="1"/>
  <c r="CT68" i="273"/>
  <c r="CS21" i="285"/>
  <c r="CS177" i="273"/>
  <c r="CS178" i="273" s="1"/>
  <c r="CS183" i="273"/>
  <c r="CS184" i="273" s="1"/>
  <c r="CS172" i="273"/>
  <c r="CS173" i="273" s="1"/>
  <c r="CS176" i="273" s="1"/>
  <c r="CU42" i="324"/>
  <c r="CU43" i="324" s="1"/>
  <c r="CU67" i="273"/>
  <c r="CU15" i="275"/>
  <c r="CU71" i="273"/>
  <c r="CV72" i="273" s="1"/>
  <c r="CV104" i="273" s="1"/>
  <c r="CT23" i="327"/>
  <c r="CT52" i="324"/>
  <c r="CV195" i="273"/>
  <c r="CV196" i="273" s="1"/>
  <c r="CV2" i="324"/>
  <c r="CV2" i="323"/>
  <c r="CV49" i="273"/>
  <c r="CV2" i="288"/>
  <c r="CV129" i="273"/>
  <c r="CV130" i="273" s="1"/>
  <c r="CV2" i="320"/>
  <c r="CV2" i="286"/>
  <c r="CV2" i="273"/>
  <c r="CV2" i="289"/>
  <c r="CV2" i="315"/>
  <c r="CV82" i="273"/>
  <c r="CV83" i="273" s="1"/>
  <c r="CV138" i="273"/>
  <c r="CV139" i="273" s="1"/>
  <c r="CV2" i="265"/>
  <c r="CV62" i="273"/>
  <c r="CV63" i="273" s="1"/>
  <c r="CV45" i="325" s="1"/>
  <c r="CV2" i="275"/>
  <c r="CV2" i="278"/>
  <c r="CV119" i="273"/>
  <c r="CV120" i="273" s="1"/>
  <c r="CV123" i="273" s="1"/>
  <c r="CV2" i="327"/>
  <c r="CV2" i="285"/>
  <c r="CV2" i="325"/>
  <c r="CV2" i="282"/>
  <c r="CU91" i="273"/>
  <c r="CV92" i="273" s="1"/>
  <c r="CV156" i="273" s="1"/>
  <c r="CU87" i="273"/>
  <c r="CU11" i="286"/>
  <c r="CU144" i="273"/>
  <c r="CV145" i="273" s="1"/>
  <c r="CV147" i="273" s="1"/>
  <c r="CV148" i="273" s="1"/>
  <c r="CU182" i="273"/>
  <c r="CT50" i="324"/>
  <c r="CT21" i="327"/>
  <c r="CT15" i="275"/>
  <c r="CT20" i="275" s="1"/>
  <c r="CU17" i="275" s="1"/>
  <c r="CT42" i="324"/>
  <c r="CT43" i="324" s="1"/>
  <c r="CT67" i="273"/>
  <c r="CT71" i="273"/>
  <c r="CU72" i="273" s="1"/>
  <c r="CU104" i="273" s="1"/>
  <c r="CQ164" i="273"/>
  <c r="CQ165" i="273" s="1"/>
  <c r="CR157" i="273"/>
  <c r="CR20" i="327"/>
  <c r="CR49" i="324"/>
  <c r="CR54" i="324" s="1"/>
  <c r="CT122" i="273"/>
  <c r="CT124" i="273" s="1"/>
  <c r="CT155" i="273"/>
  <c r="CT86" i="273"/>
  <c r="CT88" i="273" s="1"/>
  <c r="CU66" i="273"/>
  <c r="CU154" i="273"/>
  <c r="CP3" i="315"/>
  <c r="CP3" i="325"/>
  <c r="CP3" i="327"/>
  <c r="CP3" i="323"/>
  <c r="CP3" i="286"/>
  <c r="CP3" i="285"/>
  <c r="CP3" i="275"/>
  <c r="CP3" i="288"/>
  <c r="CP3" i="289"/>
  <c r="CP3" i="320"/>
  <c r="CP3" i="278"/>
  <c r="CP3" i="282"/>
  <c r="CP3" i="324"/>
  <c r="CP3" i="265"/>
  <c r="CP3" i="273"/>
  <c r="CS24" i="327"/>
  <c r="CS53" i="324"/>
  <c r="CU4" i="275"/>
  <c r="CU4" i="289"/>
  <c r="CU4" i="324"/>
  <c r="CU4" i="320"/>
  <c r="CU4" i="265"/>
  <c r="CU4" i="282"/>
  <c r="CU4" i="315"/>
  <c r="CU4" i="288"/>
  <c r="CU4" i="285"/>
  <c r="CU4" i="273"/>
  <c r="CU4" i="286"/>
  <c r="CU4" i="327"/>
  <c r="CU4" i="325"/>
  <c r="CU4" i="278"/>
  <c r="CU4" i="323"/>
  <c r="CU153" i="273"/>
  <c r="CU37" i="324"/>
  <c r="CU38" i="324" s="1"/>
  <c r="CU32" i="324"/>
  <c r="CU33" i="324" s="1"/>
  <c r="CU53" i="273"/>
  <c r="CV54" i="273" s="1"/>
  <c r="CU27" i="324"/>
  <c r="CU28" i="324" s="1"/>
  <c r="CT51" i="324"/>
  <c r="CT22" i="327"/>
  <c r="CW41" i="273"/>
  <c r="CW43" i="273" s="1"/>
  <c r="CW79" i="288" s="1"/>
  <c r="CW194" i="273"/>
  <c r="CX38" i="273"/>
  <c r="DJ5" i="327"/>
  <c r="DJ5" i="325"/>
  <c r="DH32" i="273"/>
  <c r="DJ5" i="324"/>
  <c r="DJ5" i="323"/>
  <c r="DI26" i="273"/>
  <c r="DI27" i="273" s="1"/>
  <c r="DI31" i="273" s="1"/>
  <c r="DI30" i="273"/>
  <c r="DG42" i="273"/>
  <c r="DG37" i="273"/>
  <c r="DJ5" i="320"/>
  <c r="DJ23" i="273"/>
  <c r="DJ24" i="273" s="1"/>
  <c r="DJ5" i="315"/>
  <c r="DJ5" i="275"/>
  <c r="DJ5" i="286"/>
  <c r="DJ5" i="265"/>
  <c r="DJ5" i="288"/>
  <c r="DJ5" i="282"/>
  <c r="DJ5" i="285"/>
  <c r="DJ5" i="289"/>
  <c r="DJ5" i="278"/>
  <c r="DJ13" i="273"/>
  <c r="DJ14" i="273" s="1"/>
  <c r="DK10" i="273"/>
  <c r="DJ5" i="273"/>
  <c r="DI152" i="273"/>
  <c r="DI143" i="273"/>
  <c r="CU46" i="325" l="1"/>
  <c r="CU47" i="325" s="1"/>
  <c r="CU54" i="325" s="1"/>
  <c r="CU55" i="288"/>
  <c r="CT109" i="273"/>
  <c r="CS110" i="273" s="1"/>
  <c r="CS61" i="288" s="1"/>
  <c r="CT51" i="288"/>
  <c r="CT52" i="288" s="1"/>
  <c r="CT56" i="288" s="1"/>
  <c r="CT84" i="325"/>
  <c r="CT35" i="288"/>
  <c r="CT42" i="288"/>
  <c r="CW101" i="273"/>
  <c r="CW102" i="273" s="1"/>
  <c r="CW105" i="273" s="1"/>
  <c r="CW26" i="288"/>
  <c r="DJ36" i="273"/>
  <c r="DJ13" i="288"/>
  <c r="DJ138" i="325"/>
  <c r="CV256" i="278"/>
  <c r="CV42" i="325"/>
  <c r="CV43" i="325" s="1"/>
  <c r="CV85" i="325"/>
  <c r="CU106" i="273"/>
  <c r="CT51" i="325"/>
  <c r="CV71" i="278"/>
  <c r="CV176" i="278"/>
  <c r="CV49" i="278"/>
  <c r="CV123" i="278"/>
  <c r="CV160" i="278"/>
  <c r="CV97" i="278"/>
  <c r="CV114" i="278"/>
  <c r="CV224" i="278"/>
  <c r="CV56" i="278"/>
  <c r="CV105" i="278"/>
  <c r="CV132" i="278"/>
  <c r="CV152" i="278"/>
  <c r="CV184" i="278"/>
  <c r="CV79" i="278"/>
  <c r="CV168" i="278"/>
  <c r="CV192" i="278"/>
  <c r="CV208" i="278"/>
  <c r="CV240" i="278"/>
  <c r="CV216" i="278"/>
  <c r="CV200" i="278"/>
  <c r="CV248" i="278"/>
  <c r="CW13" i="289"/>
  <c r="CW14" i="289" s="1"/>
  <c r="CW256" i="278" s="1"/>
  <c r="AQ12" i="325"/>
  <c r="CU34" i="278"/>
  <c r="CV28" i="278"/>
  <c r="CV29" i="278" s="1"/>
  <c r="CV40" i="278" s="1"/>
  <c r="CV111" i="325"/>
  <c r="CV123" i="325"/>
  <c r="CT314" i="278"/>
  <c r="CT110" i="325"/>
  <c r="CT122" i="325"/>
  <c r="CQ72" i="278"/>
  <c r="CQ73" i="278" s="1"/>
  <c r="CQ86" i="278" s="1"/>
  <c r="CM308" i="278"/>
  <c r="CM30" i="265" s="1"/>
  <c r="CN302" i="278"/>
  <c r="CN303" i="278" s="1"/>
  <c r="CN307" i="278" s="1"/>
  <c r="CN73" i="265"/>
  <c r="CN293" i="278"/>
  <c r="CN294" i="278" s="1"/>
  <c r="CN306" i="278" s="1"/>
  <c r="CN67" i="265"/>
  <c r="CO282" i="278"/>
  <c r="CO10" i="265" s="1"/>
  <c r="CO299" i="278"/>
  <c r="CO300" i="278" s="1"/>
  <c r="DH298" i="278"/>
  <c r="DH289" i="278"/>
  <c r="CO290" i="278"/>
  <c r="CO291" i="278" s="1"/>
  <c r="CR33" i="278"/>
  <c r="CR35" i="278" s="1"/>
  <c r="CR72" i="278" s="1"/>
  <c r="CR73" i="278" s="1"/>
  <c r="CR86" i="278" s="1"/>
  <c r="CP279" i="278"/>
  <c r="CP281" i="278" s="1"/>
  <c r="CN11" i="265"/>
  <c r="CN29" i="265" s="1"/>
  <c r="CS22" i="278"/>
  <c r="CS39" i="278" s="1"/>
  <c r="CS41" i="278" s="1"/>
  <c r="CO9" i="265"/>
  <c r="CP66" i="278"/>
  <c r="CP85" i="278" s="1"/>
  <c r="CP88" i="278" s="1"/>
  <c r="CS49" i="324"/>
  <c r="CS54" i="324" s="1"/>
  <c r="CT22" i="324"/>
  <c r="CT23" i="324" s="1"/>
  <c r="CT49" i="324" s="1"/>
  <c r="CT19" i="278"/>
  <c r="DH42" i="273"/>
  <c r="DH254" i="278"/>
  <c r="DH246" i="278"/>
  <c r="DH230" i="278"/>
  <c r="DH238" i="278"/>
  <c r="DH182" i="278"/>
  <c r="DH214" i="278"/>
  <c r="DH190" i="278"/>
  <c r="DH222" i="278"/>
  <c r="DH198" i="278"/>
  <c r="DH206" i="278"/>
  <c r="DH158" i="278"/>
  <c r="DH174" i="278"/>
  <c r="DH150" i="278"/>
  <c r="DH112" i="278"/>
  <c r="DH121" i="278"/>
  <c r="DH130" i="278"/>
  <c r="DH166" i="278"/>
  <c r="CQ61" i="278"/>
  <c r="CQ62" i="278" s="1"/>
  <c r="CQ65" i="278" s="1"/>
  <c r="CQ64" i="278"/>
  <c r="CS274" i="278"/>
  <c r="CS280" i="278" s="1"/>
  <c r="CT255" i="278"/>
  <c r="CT257" i="278" s="1"/>
  <c r="CT273" i="278" s="1"/>
  <c r="CT247" i="278"/>
  <c r="CT249" i="278" s="1"/>
  <c r="CT272" i="278" s="1"/>
  <c r="CT231" i="278"/>
  <c r="CT233" i="278" s="1"/>
  <c r="CT270" i="278" s="1"/>
  <c r="CT239" i="278"/>
  <c r="CT241" i="278" s="1"/>
  <c r="CT271" i="278" s="1"/>
  <c r="CT183" i="278"/>
  <c r="CT185" i="278" s="1"/>
  <c r="CT264" i="278" s="1"/>
  <c r="CT215" i="278"/>
  <c r="CT217" i="278" s="1"/>
  <c r="CT268" i="278" s="1"/>
  <c r="CT191" i="278"/>
  <c r="CT193" i="278" s="1"/>
  <c r="CT265" i="278" s="1"/>
  <c r="CT199" i="278"/>
  <c r="CT201" i="278" s="1"/>
  <c r="CT266" i="278" s="1"/>
  <c r="CT223" i="278"/>
  <c r="CT225" i="278" s="1"/>
  <c r="CT269" i="278" s="1"/>
  <c r="CT207" i="278"/>
  <c r="CT209" i="278" s="1"/>
  <c r="CT267" i="278" s="1"/>
  <c r="CT159" i="278"/>
  <c r="CT161" i="278" s="1"/>
  <c r="CT261" i="278" s="1"/>
  <c r="CT167" i="278"/>
  <c r="CT169" i="278" s="1"/>
  <c r="CT262" i="278" s="1"/>
  <c r="CT175" i="278"/>
  <c r="CT177" i="278" s="1"/>
  <c r="CT263" i="278" s="1"/>
  <c r="CT151" i="278"/>
  <c r="CT153" i="278" s="1"/>
  <c r="CT260" i="278" s="1"/>
  <c r="CT113" i="278"/>
  <c r="CT115" i="278" s="1"/>
  <c r="CT138" i="278" s="1"/>
  <c r="CT122" i="278"/>
  <c r="CT124" i="278" s="1"/>
  <c r="CT139" i="278" s="1"/>
  <c r="CT131" i="278"/>
  <c r="CT133" i="278" s="1"/>
  <c r="CT140" i="278" s="1"/>
  <c r="CT20" i="278"/>
  <c r="CQ141" i="278"/>
  <c r="CR106" i="278"/>
  <c r="CR107" i="278" s="1"/>
  <c r="CR137" i="278" s="1"/>
  <c r="CR98" i="278"/>
  <c r="CR99" i="278" s="1"/>
  <c r="CR136" i="278" s="1"/>
  <c r="CR50" i="278"/>
  <c r="CR51" i="278" s="1"/>
  <c r="CR84" i="278" s="1"/>
  <c r="CR80" i="278"/>
  <c r="CR81" i="278" s="1"/>
  <c r="CR87" i="278" s="1"/>
  <c r="CT189" i="273"/>
  <c r="CT190" i="273" s="1"/>
  <c r="CT21" i="278" s="1"/>
  <c r="CU68" i="273"/>
  <c r="CT21" i="285"/>
  <c r="CY38" i="273"/>
  <c r="CX41" i="273"/>
  <c r="CX43" i="273" s="1"/>
  <c r="CX79" i="288" s="1"/>
  <c r="CX194" i="273"/>
  <c r="CV154" i="273"/>
  <c r="CV66" i="273"/>
  <c r="CQ3" i="325"/>
  <c r="CQ3" i="265"/>
  <c r="CQ3" i="273"/>
  <c r="CQ3" i="327"/>
  <c r="CQ3" i="286"/>
  <c r="CQ3" i="282"/>
  <c r="CQ3" i="320"/>
  <c r="CQ3" i="275"/>
  <c r="CQ3" i="288"/>
  <c r="CQ3" i="289"/>
  <c r="CQ3" i="324"/>
  <c r="CQ3" i="315"/>
  <c r="CQ3" i="323"/>
  <c r="CQ3" i="278"/>
  <c r="CQ3" i="285"/>
  <c r="CV182" i="273"/>
  <c r="CV144" i="273"/>
  <c r="CW145" i="273" s="1"/>
  <c r="CW147" i="273" s="1"/>
  <c r="CW148" i="273" s="1"/>
  <c r="CU20" i="275"/>
  <c r="CV17" i="275" s="1"/>
  <c r="CU51" i="324"/>
  <c r="CU22" i="327"/>
  <c r="CR55" i="324"/>
  <c r="CR34" i="265" s="1"/>
  <c r="CR57" i="324"/>
  <c r="CR28" i="285"/>
  <c r="CR11" i="325"/>
  <c r="CU122" i="273"/>
  <c r="CU124" i="273" s="1"/>
  <c r="CU21" i="285" s="1"/>
  <c r="CU86" i="273"/>
  <c r="CU88" i="273" s="1"/>
  <c r="CU155" i="273"/>
  <c r="CV91" i="273"/>
  <c r="CW92" i="273" s="1"/>
  <c r="CW156" i="273" s="1"/>
  <c r="CV11" i="286"/>
  <c r="CV87" i="273"/>
  <c r="CV50" i="273"/>
  <c r="CV100" i="325" s="1"/>
  <c r="CV101" i="325" s="1"/>
  <c r="CV128" i="325" s="1"/>
  <c r="CW119" i="273"/>
  <c r="CW120" i="273" s="1"/>
  <c r="CW123" i="273" s="1"/>
  <c r="CW2" i="265"/>
  <c r="CW2" i="327"/>
  <c r="CW2" i="285"/>
  <c r="CW2" i="323"/>
  <c r="CW62" i="273"/>
  <c r="CW63" i="273" s="1"/>
  <c r="CW45" i="325" s="1"/>
  <c r="CW129" i="273"/>
  <c r="CW130" i="273" s="1"/>
  <c r="CW2" i="324"/>
  <c r="CW82" i="273"/>
  <c r="CW83" i="273" s="1"/>
  <c r="CW2" i="282"/>
  <c r="CW2" i="315"/>
  <c r="CW2" i="278"/>
  <c r="CW49" i="273"/>
  <c r="CW50" i="273" s="1"/>
  <c r="CW100" i="325" s="1"/>
  <c r="CW101" i="325" s="1"/>
  <c r="CW128" i="325" s="1"/>
  <c r="CW2" i="320"/>
  <c r="CW138" i="273"/>
  <c r="CW139" i="273" s="1"/>
  <c r="CW195" i="273"/>
  <c r="CW196" i="273" s="1"/>
  <c r="CW2" i="286"/>
  <c r="CW2" i="275"/>
  <c r="CW2" i="289"/>
  <c r="CW2" i="288"/>
  <c r="CW2" i="325"/>
  <c r="CW2" i="273"/>
  <c r="CU23" i="327"/>
  <c r="CU52" i="324"/>
  <c r="CT183" i="273"/>
  <c r="CT184" i="273" s="1"/>
  <c r="CT172" i="273"/>
  <c r="CT173" i="273" s="1"/>
  <c r="CT176" i="273" s="1"/>
  <c r="CT177" i="273"/>
  <c r="CT178" i="273" s="1"/>
  <c r="CV4" i="325"/>
  <c r="CV4" i="327"/>
  <c r="CV4" i="265"/>
  <c r="CV4" i="324"/>
  <c r="CV4" i="323"/>
  <c r="CV4" i="289"/>
  <c r="CV4" i="282"/>
  <c r="CV4" i="320"/>
  <c r="CV4" i="288"/>
  <c r="CV4" i="285"/>
  <c r="CV4" i="278"/>
  <c r="CV4" i="273"/>
  <c r="CV4" i="286"/>
  <c r="CV4" i="315"/>
  <c r="CV4" i="275"/>
  <c r="CV42" i="324"/>
  <c r="CV43" i="324" s="1"/>
  <c r="CV67" i="273"/>
  <c r="CV71" i="273"/>
  <c r="CW72" i="273" s="1"/>
  <c r="CW104" i="273" s="1"/>
  <c r="CV15" i="275"/>
  <c r="CU53" i="324"/>
  <c r="CU24" i="327"/>
  <c r="CU21" i="327"/>
  <c r="CU50" i="324"/>
  <c r="CR164" i="273"/>
  <c r="CR165" i="273" s="1"/>
  <c r="CS157" i="273"/>
  <c r="CT53" i="324"/>
  <c r="CT24" i="327"/>
  <c r="CV122" i="273"/>
  <c r="CV86" i="273"/>
  <c r="CV155" i="273"/>
  <c r="DK5" i="327"/>
  <c r="DK5" i="325"/>
  <c r="DH37" i="273"/>
  <c r="DK5" i="323"/>
  <c r="DK5" i="324"/>
  <c r="DJ26" i="273"/>
  <c r="DJ27" i="273" s="1"/>
  <c r="DJ31" i="273" s="1"/>
  <c r="DJ30" i="273"/>
  <c r="DI32" i="273"/>
  <c r="DK5" i="320"/>
  <c r="DK23" i="273"/>
  <c r="DK24" i="273" s="1"/>
  <c r="DK5" i="315"/>
  <c r="DJ152" i="273"/>
  <c r="DJ143" i="273"/>
  <c r="DK5" i="265"/>
  <c r="DK5" i="288"/>
  <c r="DK5" i="282"/>
  <c r="DK5" i="275"/>
  <c r="DK5" i="286"/>
  <c r="DK5" i="285"/>
  <c r="DK5" i="289"/>
  <c r="DK5" i="278"/>
  <c r="DK13" i="273"/>
  <c r="DK14" i="273" s="1"/>
  <c r="DL10" i="273"/>
  <c r="DK5" i="273"/>
  <c r="CV46" i="325" l="1"/>
  <c r="CV47" i="325" s="1"/>
  <c r="CV54" i="325" s="1"/>
  <c r="CV55" i="288"/>
  <c r="CU109" i="273"/>
  <c r="CT110" i="273" s="1"/>
  <c r="CT61" i="288" s="1"/>
  <c r="CU51" i="288"/>
  <c r="CU52" i="288" s="1"/>
  <c r="CU56" i="288" s="1"/>
  <c r="CU84" i="325"/>
  <c r="CU42" i="288"/>
  <c r="CU35" i="288"/>
  <c r="DK36" i="273"/>
  <c r="DK13" i="288"/>
  <c r="DK138" i="325"/>
  <c r="CX101" i="273"/>
  <c r="CX102" i="273" s="1"/>
  <c r="CX105" i="273" s="1"/>
  <c r="CX26" i="288"/>
  <c r="CW42" i="325"/>
  <c r="CW43" i="325" s="1"/>
  <c r="CW85" i="325"/>
  <c r="CW232" i="278"/>
  <c r="CV106" i="273"/>
  <c r="CU51" i="325"/>
  <c r="CW248" i="278"/>
  <c r="CW79" i="278"/>
  <c r="CW56" i="278"/>
  <c r="CW192" i="278"/>
  <c r="CW168" i="278"/>
  <c r="CW105" i="278"/>
  <c r="CW114" i="278"/>
  <c r="CW152" i="278"/>
  <c r="CW184" i="278"/>
  <c r="CW224" i="278"/>
  <c r="CX13" i="289"/>
  <c r="CX14" i="289" s="1"/>
  <c r="CX248" i="278" s="1"/>
  <c r="CW71" i="278"/>
  <c r="CW132" i="278"/>
  <c r="CW97" i="278"/>
  <c r="CW200" i="278"/>
  <c r="CW176" i="278"/>
  <c r="CW240" i="278"/>
  <c r="CW49" i="278"/>
  <c r="CW123" i="278"/>
  <c r="CW160" i="278"/>
  <c r="CW216" i="278"/>
  <c r="CW208" i="278"/>
  <c r="CV34" i="278"/>
  <c r="CW28" i="278"/>
  <c r="CW29" i="278" s="1"/>
  <c r="CW40" i="278" s="1"/>
  <c r="CW111" i="325"/>
  <c r="CW123" i="325"/>
  <c r="CU314" i="278"/>
  <c r="CU122" i="325"/>
  <c r="CU110" i="325"/>
  <c r="CV25" i="327"/>
  <c r="CW25" i="327"/>
  <c r="CN308" i="278"/>
  <c r="CN30" i="265" s="1"/>
  <c r="CO293" i="278"/>
  <c r="CO294" i="278" s="1"/>
  <c r="CO306" i="278" s="1"/>
  <c r="CO67" i="265"/>
  <c r="CO302" i="278"/>
  <c r="CO303" i="278" s="1"/>
  <c r="CO307" i="278" s="1"/>
  <c r="CO73" i="265"/>
  <c r="CS33" i="278"/>
  <c r="CS35" i="278" s="1"/>
  <c r="CS57" i="278" s="1"/>
  <c r="CS58" i="278" s="1"/>
  <c r="CR57" i="278"/>
  <c r="CR58" i="278" s="1"/>
  <c r="CR64" i="278" s="1"/>
  <c r="CP290" i="278"/>
  <c r="CP291" i="278" s="1"/>
  <c r="DI289" i="278"/>
  <c r="DI298" i="278"/>
  <c r="CP282" i="278"/>
  <c r="CP299" i="278"/>
  <c r="CP300" i="278" s="1"/>
  <c r="CO11" i="265"/>
  <c r="CO29" i="265" s="1"/>
  <c r="CV20" i="275"/>
  <c r="CW17" i="275" s="1"/>
  <c r="CT274" i="278"/>
  <c r="CT280" i="278" s="1"/>
  <c r="CP9" i="265"/>
  <c r="CS11" i="325"/>
  <c r="CS57" i="324"/>
  <c r="CS55" i="324"/>
  <c r="CS34" i="265" s="1"/>
  <c r="CS28" i="285"/>
  <c r="CT20" i="327"/>
  <c r="CQ279" i="278"/>
  <c r="CQ281" i="278" s="1"/>
  <c r="CT22" i="278"/>
  <c r="CT33" i="278" s="1"/>
  <c r="CT35" i="278" s="1"/>
  <c r="CR141" i="278"/>
  <c r="CQ66" i="278"/>
  <c r="CQ85" i="278" s="1"/>
  <c r="CQ88" i="278" s="1"/>
  <c r="CU189" i="273"/>
  <c r="CU190" i="273" s="1"/>
  <c r="CU21" i="278" s="1"/>
  <c r="CU19" i="278"/>
  <c r="CU255" i="278"/>
  <c r="CU257" i="278" s="1"/>
  <c r="CU273" i="278" s="1"/>
  <c r="CU239" i="278"/>
  <c r="CU241" i="278" s="1"/>
  <c r="CU271" i="278" s="1"/>
  <c r="CU247" i="278"/>
  <c r="CU249" i="278" s="1"/>
  <c r="CU272" i="278" s="1"/>
  <c r="CU223" i="278"/>
  <c r="CU225" i="278" s="1"/>
  <c r="CU269" i="278" s="1"/>
  <c r="CU231" i="278"/>
  <c r="CU233" i="278" s="1"/>
  <c r="CU270" i="278" s="1"/>
  <c r="CU207" i="278"/>
  <c r="CU209" i="278" s="1"/>
  <c r="CU267" i="278" s="1"/>
  <c r="CU183" i="278"/>
  <c r="CU185" i="278" s="1"/>
  <c r="CU264" i="278" s="1"/>
  <c r="CU215" i="278"/>
  <c r="CU217" i="278" s="1"/>
  <c r="CU268" i="278" s="1"/>
  <c r="CU191" i="278"/>
  <c r="CU193" i="278" s="1"/>
  <c r="CU265" i="278" s="1"/>
  <c r="CU199" i="278"/>
  <c r="CU201" i="278" s="1"/>
  <c r="CU266" i="278" s="1"/>
  <c r="CU151" i="278"/>
  <c r="CU153" i="278" s="1"/>
  <c r="CU260" i="278" s="1"/>
  <c r="CU167" i="278"/>
  <c r="CU169" i="278" s="1"/>
  <c r="CU262" i="278" s="1"/>
  <c r="CU175" i="278"/>
  <c r="CU177" i="278" s="1"/>
  <c r="CU263" i="278" s="1"/>
  <c r="CU159" i="278"/>
  <c r="CU161" i="278" s="1"/>
  <c r="CU261" i="278" s="1"/>
  <c r="CU113" i="278"/>
  <c r="CU115" i="278" s="1"/>
  <c r="CU138" i="278" s="1"/>
  <c r="CU122" i="278"/>
  <c r="CU124" i="278" s="1"/>
  <c r="CU139" i="278" s="1"/>
  <c r="CU131" i="278"/>
  <c r="CU133" i="278" s="1"/>
  <c r="CU140" i="278" s="1"/>
  <c r="CU20" i="278"/>
  <c r="DI238" i="278"/>
  <c r="DI246" i="278"/>
  <c r="DI222" i="278"/>
  <c r="DI254" i="278"/>
  <c r="DI230" i="278"/>
  <c r="DI206" i="278"/>
  <c r="DI182" i="278"/>
  <c r="DI214" i="278"/>
  <c r="DI190" i="278"/>
  <c r="DI198" i="278"/>
  <c r="DI150" i="278"/>
  <c r="DI166" i="278"/>
  <c r="DI174" i="278"/>
  <c r="DI112" i="278"/>
  <c r="DI121" i="278"/>
  <c r="DI158" i="278"/>
  <c r="DI130" i="278"/>
  <c r="CS106" i="278"/>
  <c r="CS107" i="278" s="1"/>
  <c r="CS137" i="278" s="1"/>
  <c r="CS80" i="278"/>
  <c r="CS81" i="278" s="1"/>
  <c r="CS87" i="278" s="1"/>
  <c r="CS98" i="278"/>
  <c r="CS99" i="278" s="1"/>
  <c r="CS136" i="278" s="1"/>
  <c r="CS50" i="278"/>
  <c r="CS51" i="278" s="1"/>
  <c r="CS84" i="278" s="1"/>
  <c r="CU22" i="324"/>
  <c r="CU23" i="324" s="1"/>
  <c r="CU20" i="327" s="1"/>
  <c r="CV68" i="273"/>
  <c r="CW32" i="324"/>
  <c r="CW33" i="324" s="1"/>
  <c r="CW53" i="273"/>
  <c r="CX54" i="273" s="1"/>
  <c r="CW27" i="324"/>
  <c r="CW28" i="324" s="1"/>
  <c r="CW153" i="273"/>
  <c r="CW37" i="324"/>
  <c r="CW38" i="324" s="1"/>
  <c r="CU172" i="273"/>
  <c r="CU173" i="273" s="1"/>
  <c r="CU176" i="273" s="1"/>
  <c r="CU183" i="273"/>
  <c r="CU184" i="273" s="1"/>
  <c r="CU177" i="273"/>
  <c r="CU178" i="273" s="1"/>
  <c r="CV88" i="273"/>
  <c r="CS164" i="273"/>
  <c r="CS165" i="273" s="1"/>
  <c r="CT157" i="273"/>
  <c r="CX2" i="273"/>
  <c r="CX2" i="324"/>
  <c r="CX195" i="273"/>
  <c r="CX196" i="273" s="1"/>
  <c r="CX62" i="273"/>
  <c r="CX49" i="273"/>
  <c r="CX50" i="273" s="1"/>
  <c r="CX100" i="325" s="1"/>
  <c r="CX101" i="325" s="1"/>
  <c r="CX128" i="325" s="1"/>
  <c r="CX119" i="273"/>
  <c r="CX120" i="273" s="1"/>
  <c r="CX123" i="273" s="1"/>
  <c r="CX2" i="289"/>
  <c r="CX2" i="320"/>
  <c r="CX2" i="275"/>
  <c r="CX2" i="282"/>
  <c r="CX2" i="286"/>
  <c r="CX2" i="327"/>
  <c r="CX138" i="273"/>
  <c r="CX139" i="273" s="1"/>
  <c r="CX2" i="285"/>
  <c r="CX129" i="273"/>
  <c r="CX130" i="273" s="1"/>
  <c r="CX2" i="315"/>
  <c r="CX2" i="325"/>
  <c r="CX2" i="278"/>
  <c r="CX2" i="265"/>
  <c r="CX82" i="273"/>
  <c r="CX83" i="273" s="1"/>
  <c r="CX2" i="288"/>
  <c r="CX2" i="323"/>
  <c r="CV124" i="273"/>
  <c r="CR3" i="275"/>
  <c r="CR3" i="265"/>
  <c r="CR3" i="289"/>
  <c r="CR3" i="282"/>
  <c r="CR3" i="315"/>
  <c r="CR3" i="327"/>
  <c r="CR3" i="325"/>
  <c r="CR3" i="324"/>
  <c r="CR3" i="273"/>
  <c r="CR3" i="278"/>
  <c r="CR3" i="320"/>
  <c r="CR3" i="285"/>
  <c r="CR3" i="288"/>
  <c r="CR3" i="323"/>
  <c r="CR3" i="286"/>
  <c r="CW155" i="273"/>
  <c r="CW86" i="273"/>
  <c r="CW122" i="273"/>
  <c r="CW182" i="273"/>
  <c r="CW144" i="273"/>
  <c r="CX145" i="273" s="1"/>
  <c r="CX147" i="273" s="1"/>
  <c r="CX148" i="273" s="1"/>
  <c r="CY194" i="273"/>
  <c r="CY41" i="273"/>
  <c r="CY43" i="273" s="1"/>
  <c r="CY79" i="288" s="1"/>
  <c r="CZ38" i="273"/>
  <c r="CW4" i="327"/>
  <c r="CW4" i="323"/>
  <c r="CW4" i="282"/>
  <c r="CW4" i="289"/>
  <c r="CW4" i="325"/>
  <c r="CW4" i="324"/>
  <c r="CW4" i="320"/>
  <c r="CW4" i="275"/>
  <c r="CW4" i="286"/>
  <c r="CW4" i="288"/>
  <c r="CW4" i="278"/>
  <c r="CW4" i="315"/>
  <c r="CW4" i="273"/>
  <c r="CW4" i="265"/>
  <c r="CW4" i="285"/>
  <c r="CT54" i="324"/>
  <c r="CV53" i="324"/>
  <c r="CV24" i="327"/>
  <c r="CW11" i="286"/>
  <c r="CW91" i="273"/>
  <c r="CX92" i="273" s="1"/>
  <c r="CX156" i="273" s="1"/>
  <c r="CW87" i="273"/>
  <c r="CW15" i="275"/>
  <c r="CW42" i="324"/>
  <c r="CW43" i="324" s="1"/>
  <c r="CW71" i="273"/>
  <c r="CX72" i="273" s="1"/>
  <c r="CX104" i="273" s="1"/>
  <c r="CW67" i="273"/>
  <c r="CV37" i="324"/>
  <c r="CV38" i="324" s="1"/>
  <c r="CV32" i="324"/>
  <c r="CV33" i="324" s="1"/>
  <c r="CV27" i="324"/>
  <c r="CV28" i="324" s="1"/>
  <c r="CV153" i="273"/>
  <c r="CV53" i="273"/>
  <c r="CW54" i="273" s="1"/>
  <c r="DL5" i="327"/>
  <c r="DL5" i="325"/>
  <c r="DL5" i="324"/>
  <c r="DL5" i="323"/>
  <c r="DJ32" i="273"/>
  <c r="DI42" i="273"/>
  <c r="DI37" i="273"/>
  <c r="DK26" i="273"/>
  <c r="DK27" i="273" s="1"/>
  <c r="DK31" i="273" s="1"/>
  <c r="DK30" i="273"/>
  <c r="DL5" i="320"/>
  <c r="DL23" i="273"/>
  <c r="DL24" i="273" s="1"/>
  <c r="DL5" i="315"/>
  <c r="DK152" i="273"/>
  <c r="DK143" i="273"/>
  <c r="DL5" i="288"/>
  <c r="DL5" i="282"/>
  <c r="DL5" i="275"/>
  <c r="DL5" i="286"/>
  <c r="DL5" i="265"/>
  <c r="DL5" i="285"/>
  <c r="DL5" i="289"/>
  <c r="DL5" i="278"/>
  <c r="DL13" i="273"/>
  <c r="DL14" i="273" s="1"/>
  <c r="DM10" i="273"/>
  <c r="DL5" i="273"/>
  <c r="AR32" i="265"/>
  <c r="CW46" i="325" l="1"/>
  <c r="CW47" i="325" s="1"/>
  <c r="CW54" i="325" s="1"/>
  <c r="CW55" i="288"/>
  <c r="CV109" i="273"/>
  <c r="CU110" i="273" s="1"/>
  <c r="CU61" i="288" s="1"/>
  <c r="CV51" i="288"/>
  <c r="CV52" i="288" s="1"/>
  <c r="CV56" i="288" s="1"/>
  <c r="CV84" i="325"/>
  <c r="CV42" i="288"/>
  <c r="CV35" i="288"/>
  <c r="DL36" i="273"/>
  <c r="DL13" i="288"/>
  <c r="DL138" i="325"/>
  <c r="CY101" i="273"/>
  <c r="CY102" i="273" s="1"/>
  <c r="CY105" i="273" s="1"/>
  <c r="CY26" i="288"/>
  <c r="CX42" i="325"/>
  <c r="CX43" i="325" s="1"/>
  <c r="CX85" i="325"/>
  <c r="CX97" i="278"/>
  <c r="CX49" i="278"/>
  <c r="CX56" i="278"/>
  <c r="CW106" i="273"/>
  <c r="CV51" i="325"/>
  <c r="CX79" i="278"/>
  <c r="CX114" i="278"/>
  <c r="CX256" i="278"/>
  <c r="CX152" i="278"/>
  <c r="CX123" i="278"/>
  <c r="CX184" i="278"/>
  <c r="CX224" i="278"/>
  <c r="CX132" i="278"/>
  <c r="CX192" i="278"/>
  <c r="CX200" i="278"/>
  <c r="CX232" i="278"/>
  <c r="CX168" i="278"/>
  <c r="CX176" i="278"/>
  <c r="CX216" i="278"/>
  <c r="CX71" i="278"/>
  <c r="CX105" i="278"/>
  <c r="CX160" i="278"/>
  <c r="CX208" i="278"/>
  <c r="CX240" i="278"/>
  <c r="CY13" i="289"/>
  <c r="CY14" i="289" s="1"/>
  <c r="CY232" i="278" s="1"/>
  <c r="CW34" i="278"/>
  <c r="AR313" i="278"/>
  <c r="AR315" i="278" s="1"/>
  <c r="AR12" i="325" s="1"/>
  <c r="CV22" i="324"/>
  <c r="CV23" i="324" s="1"/>
  <c r="CV20" i="327" s="1"/>
  <c r="CV122" i="325"/>
  <c r="CV110" i="325"/>
  <c r="CX28" i="278"/>
  <c r="CX29" i="278" s="1"/>
  <c r="CX34" i="278" s="1"/>
  <c r="CX111" i="325"/>
  <c r="CX123" i="325"/>
  <c r="CX25" i="327"/>
  <c r="CO308" i="278"/>
  <c r="CO30" i="265" s="1"/>
  <c r="CR61" i="278"/>
  <c r="CR62" i="278" s="1"/>
  <c r="CR65" i="278" s="1"/>
  <c r="CR66" i="278" s="1"/>
  <c r="CR85" i="278" s="1"/>
  <c r="CR88" i="278" s="1"/>
  <c r="CS72" i="278"/>
  <c r="CS73" i="278" s="1"/>
  <c r="CS86" i="278" s="1"/>
  <c r="CP302" i="278"/>
  <c r="CP303" i="278" s="1"/>
  <c r="CP307" i="278" s="1"/>
  <c r="CP73" i="265"/>
  <c r="CP293" i="278"/>
  <c r="CP294" i="278" s="1"/>
  <c r="CP306" i="278" s="1"/>
  <c r="CP67" i="265"/>
  <c r="DJ289" i="278"/>
  <c r="DJ298" i="278"/>
  <c r="CP10" i="265"/>
  <c r="CP11" i="265" s="1"/>
  <c r="CP29" i="265" s="1"/>
  <c r="CQ290" i="278"/>
  <c r="CQ291" i="278" s="1"/>
  <c r="CQ282" i="278"/>
  <c r="CQ10" i="265" s="1"/>
  <c r="CQ299" i="278"/>
  <c r="CQ300" i="278" s="1"/>
  <c r="CU49" i="324"/>
  <c r="CU54" i="324" s="1"/>
  <c r="CU57" i="324" s="1"/>
  <c r="CU22" i="278"/>
  <c r="CU33" i="278" s="1"/>
  <c r="CU35" i="278" s="1"/>
  <c r="CW20" i="275"/>
  <c r="CX17" i="275" s="1"/>
  <c r="CQ9" i="265"/>
  <c r="CR279" i="278"/>
  <c r="CR281" i="278" s="1"/>
  <c r="CV19" i="278"/>
  <c r="CV314" i="278"/>
  <c r="CT39" i="278"/>
  <c r="CT41" i="278" s="1"/>
  <c r="CT80" i="278" s="1"/>
  <c r="CT81" i="278" s="1"/>
  <c r="CT87" i="278" s="1"/>
  <c r="CU274" i="278"/>
  <c r="CU280" i="278" s="1"/>
  <c r="CV189" i="273"/>
  <c r="CV190" i="273" s="1"/>
  <c r="CV21" i="278" s="1"/>
  <c r="CV255" i="278"/>
  <c r="CV257" i="278" s="1"/>
  <c r="CV273" i="278" s="1"/>
  <c r="CV231" i="278"/>
  <c r="CV233" i="278" s="1"/>
  <c r="CV270" i="278" s="1"/>
  <c r="CV239" i="278"/>
  <c r="CV241" i="278" s="1"/>
  <c r="CV271" i="278" s="1"/>
  <c r="CV215" i="278"/>
  <c r="CV217" i="278" s="1"/>
  <c r="CV268" i="278" s="1"/>
  <c r="CV247" i="278"/>
  <c r="CV249" i="278" s="1"/>
  <c r="CV272" i="278" s="1"/>
  <c r="CV223" i="278"/>
  <c r="CV225" i="278" s="1"/>
  <c r="CV269" i="278" s="1"/>
  <c r="CV199" i="278"/>
  <c r="CV201" i="278" s="1"/>
  <c r="CV266" i="278" s="1"/>
  <c r="CV207" i="278"/>
  <c r="CV209" i="278" s="1"/>
  <c r="CV267" i="278" s="1"/>
  <c r="CV183" i="278"/>
  <c r="CV185" i="278" s="1"/>
  <c r="CV264" i="278" s="1"/>
  <c r="CV191" i="278"/>
  <c r="CV193" i="278" s="1"/>
  <c r="CV265" i="278" s="1"/>
  <c r="CV175" i="278"/>
  <c r="CV177" i="278" s="1"/>
  <c r="CV263" i="278" s="1"/>
  <c r="CV159" i="278"/>
  <c r="CV161" i="278" s="1"/>
  <c r="CV261" i="278" s="1"/>
  <c r="CV167" i="278"/>
  <c r="CV169" i="278" s="1"/>
  <c r="CV262" i="278" s="1"/>
  <c r="CV131" i="278"/>
  <c r="CV133" i="278" s="1"/>
  <c r="CV140" i="278" s="1"/>
  <c r="CV113" i="278"/>
  <c r="CV115" i="278" s="1"/>
  <c r="CV138" i="278" s="1"/>
  <c r="CV151" i="278"/>
  <c r="CV153" i="278" s="1"/>
  <c r="CV260" i="278" s="1"/>
  <c r="CV122" i="278"/>
  <c r="CV124" i="278" s="1"/>
  <c r="CV139" i="278" s="1"/>
  <c r="CV20" i="278"/>
  <c r="CS141" i="278"/>
  <c r="CS64" i="278"/>
  <c r="CS61" i="278"/>
  <c r="CS62" i="278" s="1"/>
  <c r="CS65" i="278" s="1"/>
  <c r="DJ254" i="278"/>
  <c r="DJ230" i="278"/>
  <c r="DJ238" i="278"/>
  <c r="DJ246" i="278"/>
  <c r="DJ214" i="278"/>
  <c r="DJ222" i="278"/>
  <c r="DJ198" i="278"/>
  <c r="DJ206" i="278"/>
  <c r="DJ182" i="278"/>
  <c r="DJ190" i="278"/>
  <c r="DJ174" i="278"/>
  <c r="DJ158" i="278"/>
  <c r="DJ166" i="278"/>
  <c r="DJ130" i="278"/>
  <c r="DJ112" i="278"/>
  <c r="DJ150" i="278"/>
  <c r="DJ121" i="278"/>
  <c r="CT72" i="278"/>
  <c r="CT73" i="278" s="1"/>
  <c r="CT86" i="278" s="1"/>
  <c r="CT57" i="278"/>
  <c r="CT58" i="278" s="1"/>
  <c r="CX63" i="273"/>
  <c r="CX45" i="325" s="1"/>
  <c r="CV51" i="324"/>
  <c r="CV22" i="327"/>
  <c r="CW24" i="327"/>
  <c r="CW53" i="324"/>
  <c r="CY2" i="275"/>
  <c r="CY2" i="278"/>
  <c r="CY2" i="315"/>
  <c r="CY2" i="327"/>
  <c r="CY2" i="282"/>
  <c r="CY2" i="320"/>
  <c r="CY119" i="273"/>
  <c r="CY120" i="273" s="1"/>
  <c r="CY123" i="273" s="1"/>
  <c r="CY82" i="273"/>
  <c r="CY83" i="273" s="1"/>
  <c r="CY62" i="273"/>
  <c r="CY129" i="273"/>
  <c r="CY130" i="273" s="1"/>
  <c r="CY2" i="325"/>
  <c r="CY2" i="289"/>
  <c r="CY49" i="273"/>
  <c r="CY50" i="273" s="1"/>
  <c r="CY100" i="325" s="1"/>
  <c r="CY101" i="325" s="1"/>
  <c r="CY128" i="325" s="1"/>
  <c r="CY2" i="286"/>
  <c r="CY2" i="288"/>
  <c r="CY2" i="324"/>
  <c r="CY195" i="273"/>
  <c r="CY196" i="273" s="1"/>
  <c r="CY2" i="285"/>
  <c r="CY2" i="273"/>
  <c r="CY138" i="273"/>
  <c r="CY139" i="273" s="1"/>
  <c r="CY2" i="265"/>
  <c r="CY2" i="323"/>
  <c r="CV21" i="285"/>
  <c r="CW124" i="273"/>
  <c r="CW66" i="273"/>
  <c r="CW68" i="273" s="1"/>
  <c r="CW154" i="273"/>
  <c r="CV23" i="327"/>
  <c r="CV52" i="324"/>
  <c r="CT164" i="273"/>
  <c r="CT165" i="273" s="1"/>
  <c r="CU157" i="273"/>
  <c r="CW50" i="324"/>
  <c r="CW21" i="327"/>
  <c r="CX144" i="273"/>
  <c r="CY145" i="273" s="1"/>
  <c r="CY147" i="273" s="1"/>
  <c r="CY148" i="273" s="1"/>
  <c r="CX182" i="273"/>
  <c r="CX53" i="273"/>
  <c r="CY54" i="273" s="1"/>
  <c r="CX37" i="324"/>
  <c r="CX38" i="324" s="1"/>
  <c r="CX32" i="324"/>
  <c r="CX33" i="324" s="1"/>
  <c r="CX27" i="324"/>
  <c r="CX28" i="324" s="1"/>
  <c r="CX153" i="273"/>
  <c r="CS3" i="285"/>
  <c r="CS3" i="265"/>
  <c r="CS3" i="286"/>
  <c r="CS3" i="275"/>
  <c r="CS3" i="320"/>
  <c r="CS3" i="315"/>
  <c r="CS3" i="282"/>
  <c r="CS3" i="289"/>
  <c r="CS3" i="273"/>
  <c r="CS3" i="325"/>
  <c r="CS3" i="327"/>
  <c r="CS3" i="324"/>
  <c r="CS3" i="278"/>
  <c r="CS3" i="288"/>
  <c r="CS3" i="323"/>
  <c r="CX66" i="273"/>
  <c r="CX154" i="273"/>
  <c r="CV50" i="324"/>
  <c r="CV21" i="327"/>
  <c r="CX155" i="273"/>
  <c r="CX86" i="273"/>
  <c r="CX122" i="273"/>
  <c r="CT57" i="324"/>
  <c r="CT55" i="324"/>
  <c r="CT34" i="265" s="1"/>
  <c r="CT28" i="285"/>
  <c r="CT11" i="325"/>
  <c r="DA38" i="273"/>
  <c r="CZ41" i="273"/>
  <c r="CZ43" i="273" s="1"/>
  <c r="CZ79" i="288" s="1"/>
  <c r="CZ194" i="273"/>
  <c r="CX4" i="315"/>
  <c r="CX4" i="278"/>
  <c r="CX4" i="273"/>
  <c r="CX4" i="324"/>
  <c r="CX4" i="288"/>
  <c r="CX4" i="265"/>
  <c r="CX4" i="285"/>
  <c r="CX4" i="323"/>
  <c r="CX4" i="289"/>
  <c r="CX4" i="286"/>
  <c r="CX4" i="327"/>
  <c r="CX4" i="320"/>
  <c r="CX4" i="275"/>
  <c r="CX4" i="282"/>
  <c r="CX4" i="325"/>
  <c r="CX11" i="286"/>
  <c r="CX87" i="273"/>
  <c r="CX91" i="273"/>
  <c r="CY92" i="273" s="1"/>
  <c r="CY156" i="273" s="1"/>
  <c r="CV172" i="273"/>
  <c r="CV173" i="273" s="1"/>
  <c r="CV176" i="273" s="1"/>
  <c r="CV177" i="273"/>
  <c r="CV178" i="273" s="1"/>
  <c r="CW88" i="273"/>
  <c r="CV183" i="273"/>
  <c r="CV184" i="273" s="1"/>
  <c r="CW52" i="324"/>
  <c r="CW23" i="327"/>
  <c r="CW51" i="324"/>
  <c r="CW22" i="327"/>
  <c r="DM5" i="325"/>
  <c r="DM5" i="327"/>
  <c r="DM5" i="324"/>
  <c r="DM5" i="323"/>
  <c r="DL26" i="273"/>
  <c r="DL27" i="273" s="1"/>
  <c r="DL31" i="273" s="1"/>
  <c r="DL30" i="273"/>
  <c r="DK32" i="273"/>
  <c r="DJ42" i="273"/>
  <c r="DJ37" i="273"/>
  <c r="DM5" i="320"/>
  <c r="DM23" i="273"/>
  <c r="DM24" i="273" s="1"/>
  <c r="DM5" i="315"/>
  <c r="DM5" i="275"/>
  <c r="DM5" i="286"/>
  <c r="DM5" i="265"/>
  <c r="DM5" i="288"/>
  <c r="DM5" i="282"/>
  <c r="DM5" i="278"/>
  <c r="DM5" i="285"/>
  <c r="DM5" i="289"/>
  <c r="DM13" i="273"/>
  <c r="DM14" i="273" s="1"/>
  <c r="DN10" i="273"/>
  <c r="DM5" i="273"/>
  <c r="DL152" i="273"/>
  <c r="DL143" i="273"/>
  <c r="CX46" i="325" l="1"/>
  <c r="CX55" i="288"/>
  <c r="CW109" i="273"/>
  <c r="CV110" i="273" s="1"/>
  <c r="CV61" i="288" s="1"/>
  <c r="CW51" i="288"/>
  <c r="CW52" i="288" s="1"/>
  <c r="CW56" i="288" s="1"/>
  <c r="CW84" i="325"/>
  <c r="CW42" i="288"/>
  <c r="CW35" i="288"/>
  <c r="DM36" i="273"/>
  <c r="DM13" i="288"/>
  <c r="DM138" i="325"/>
  <c r="CZ101" i="273"/>
  <c r="CZ102" i="273" s="1"/>
  <c r="CZ105" i="273" s="1"/>
  <c r="CZ26" i="288"/>
  <c r="CX47" i="325"/>
  <c r="CX54" i="325" s="1"/>
  <c r="Q52" i="325"/>
  <c r="Q91" i="325" s="1"/>
  <c r="CY42" i="325"/>
  <c r="CY43" i="325" s="1"/>
  <c r="CY85" i="325"/>
  <c r="CY114" i="278"/>
  <c r="CY240" i="278"/>
  <c r="CX106" i="273"/>
  <c r="CW51" i="325"/>
  <c r="CY79" i="278"/>
  <c r="CY160" i="278"/>
  <c r="CY49" i="278"/>
  <c r="CY105" i="278"/>
  <c r="CY256" i="278"/>
  <c r="CY56" i="278"/>
  <c r="CY123" i="278"/>
  <c r="CY97" i="278"/>
  <c r="CY132" i="278"/>
  <c r="CY184" i="278"/>
  <c r="CY71" i="278"/>
  <c r="CY176" i="278"/>
  <c r="CY152" i="278"/>
  <c r="CY208" i="278"/>
  <c r="CY168" i="278"/>
  <c r="CY192" i="278"/>
  <c r="CV49" i="324"/>
  <c r="CV54" i="324" s="1"/>
  <c r="CV28" i="285" s="1"/>
  <c r="CY200" i="278"/>
  <c r="CY224" i="278"/>
  <c r="CY216" i="278"/>
  <c r="CY248" i="278"/>
  <c r="CZ13" i="289"/>
  <c r="CZ14" i="289" s="1"/>
  <c r="CZ248" i="278" s="1"/>
  <c r="AR11" i="327"/>
  <c r="CX40" i="278"/>
  <c r="CW122" i="325"/>
  <c r="CW110" i="325"/>
  <c r="CY28" i="278"/>
  <c r="CY29" i="278" s="1"/>
  <c r="CY40" i="278" s="1"/>
  <c r="CY123" i="325"/>
  <c r="CY111" i="325"/>
  <c r="CY25" i="327"/>
  <c r="CP308" i="278"/>
  <c r="CP30" i="265" s="1"/>
  <c r="CU11" i="325"/>
  <c r="CU55" i="324"/>
  <c r="CU34" i="265" s="1"/>
  <c r="CU28" i="285"/>
  <c r="CQ293" i="278"/>
  <c r="CQ294" i="278" s="1"/>
  <c r="CQ306" i="278" s="1"/>
  <c r="CQ67" i="265"/>
  <c r="CQ302" i="278"/>
  <c r="CQ303" i="278" s="1"/>
  <c r="CQ307" i="278" s="1"/>
  <c r="CQ73" i="265"/>
  <c r="CU39" i="278"/>
  <c r="CU41" i="278" s="1"/>
  <c r="CU98" i="278" s="1"/>
  <c r="CU99" i="278" s="1"/>
  <c r="CU136" i="278" s="1"/>
  <c r="DK298" i="278"/>
  <c r="DK289" i="278"/>
  <c r="CR290" i="278"/>
  <c r="CR291" i="278" s="1"/>
  <c r="CR282" i="278"/>
  <c r="CR10" i="265" s="1"/>
  <c r="CR299" i="278"/>
  <c r="CR300" i="278" s="1"/>
  <c r="CX68" i="273"/>
  <c r="CT106" i="278"/>
  <c r="CT107" i="278" s="1"/>
  <c r="CT137" i="278" s="1"/>
  <c r="CT50" i="278"/>
  <c r="CT51" i="278" s="1"/>
  <c r="CT84" i="278" s="1"/>
  <c r="CQ11" i="265"/>
  <c r="CQ29" i="265" s="1"/>
  <c r="CT98" i="278"/>
  <c r="CT99" i="278" s="1"/>
  <c r="CT136" i="278" s="1"/>
  <c r="CS66" i="278"/>
  <c r="CS85" i="278" s="1"/>
  <c r="CS88" i="278" s="1"/>
  <c r="CV22" i="278"/>
  <c r="CV33" i="278" s="1"/>
  <c r="CV35" i="278" s="1"/>
  <c r="CR9" i="265"/>
  <c r="CW19" i="278"/>
  <c r="CW314" i="278"/>
  <c r="CS279" i="278"/>
  <c r="CS281" i="278" s="1"/>
  <c r="CV274" i="278"/>
  <c r="CV280" i="278" s="1"/>
  <c r="DK254" i="278"/>
  <c r="DK222" i="278"/>
  <c r="DK238" i="278"/>
  <c r="DK246" i="278"/>
  <c r="DK214" i="278"/>
  <c r="DK190" i="278"/>
  <c r="DK198" i="278"/>
  <c r="DK230" i="278"/>
  <c r="DK206" i="278"/>
  <c r="DK166" i="278"/>
  <c r="DK174" i="278"/>
  <c r="DK182" i="278"/>
  <c r="DK150" i="278"/>
  <c r="DK158" i="278"/>
  <c r="DK121" i="278"/>
  <c r="DK130" i="278"/>
  <c r="DK112" i="278"/>
  <c r="CW247" i="278"/>
  <c r="CW249" i="278" s="1"/>
  <c r="CW272" i="278" s="1"/>
  <c r="CW255" i="278"/>
  <c r="CW257" i="278" s="1"/>
  <c r="CW273" i="278" s="1"/>
  <c r="CW223" i="278"/>
  <c r="CW225" i="278" s="1"/>
  <c r="CW269" i="278" s="1"/>
  <c r="CW231" i="278"/>
  <c r="CW233" i="278" s="1"/>
  <c r="CW270" i="278" s="1"/>
  <c r="CW239" i="278"/>
  <c r="CW241" i="278" s="1"/>
  <c r="CW271" i="278" s="1"/>
  <c r="CW215" i="278"/>
  <c r="CW217" i="278" s="1"/>
  <c r="CW268" i="278" s="1"/>
  <c r="CW191" i="278"/>
  <c r="CW193" i="278" s="1"/>
  <c r="CW265" i="278" s="1"/>
  <c r="CW199" i="278"/>
  <c r="CW201" i="278" s="1"/>
  <c r="CW266" i="278" s="1"/>
  <c r="CW207" i="278"/>
  <c r="CW209" i="278" s="1"/>
  <c r="CW267" i="278" s="1"/>
  <c r="CW183" i="278"/>
  <c r="CW185" i="278" s="1"/>
  <c r="CW264" i="278" s="1"/>
  <c r="CW167" i="278"/>
  <c r="CW169" i="278" s="1"/>
  <c r="CW262" i="278" s="1"/>
  <c r="CW175" i="278"/>
  <c r="CW177" i="278" s="1"/>
  <c r="CW263" i="278" s="1"/>
  <c r="CW151" i="278"/>
  <c r="CW153" i="278" s="1"/>
  <c r="CW260" i="278" s="1"/>
  <c r="CW159" i="278"/>
  <c r="CW161" i="278" s="1"/>
  <c r="CW261" i="278" s="1"/>
  <c r="CW122" i="278"/>
  <c r="CW124" i="278" s="1"/>
  <c r="CW139" i="278" s="1"/>
  <c r="CW131" i="278"/>
  <c r="CW133" i="278" s="1"/>
  <c r="CW140" i="278" s="1"/>
  <c r="CW113" i="278"/>
  <c r="CW115" i="278" s="1"/>
  <c r="CW138" i="278" s="1"/>
  <c r="CW20" i="278"/>
  <c r="CT64" i="278"/>
  <c r="CT61" i="278"/>
  <c r="CT62" i="278" s="1"/>
  <c r="CT65" i="278" s="1"/>
  <c r="CU57" i="278"/>
  <c r="CU58" i="278" s="1"/>
  <c r="CU72" i="278"/>
  <c r="CU73" i="278" s="1"/>
  <c r="CU86" i="278" s="1"/>
  <c r="CY37" i="324"/>
  <c r="CY38" i="324" s="1"/>
  <c r="CY153" i="273"/>
  <c r="CY27" i="324"/>
  <c r="CY28" i="324" s="1"/>
  <c r="CY53" i="273"/>
  <c r="CZ54" i="273" s="1"/>
  <c r="CY32" i="324"/>
  <c r="CY33" i="324" s="1"/>
  <c r="CW177" i="273"/>
  <c r="CW178" i="273" s="1"/>
  <c r="CW172" i="273"/>
  <c r="CW173" i="273" s="1"/>
  <c r="CW176" i="273" s="1"/>
  <c r="CX88" i="273"/>
  <c r="CW183" i="273"/>
  <c r="CW184" i="273" s="1"/>
  <c r="CY66" i="273"/>
  <c r="CY154" i="273"/>
  <c r="CY182" i="273"/>
  <c r="CY144" i="273"/>
  <c r="CZ145" i="273" s="1"/>
  <c r="CZ147" i="273" s="1"/>
  <c r="CZ148" i="273" s="1"/>
  <c r="CY11" i="286"/>
  <c r="CY87" i="273"/>
  <c r="CY91" i="273"/>
  <c r="CZ92" i="273" s="1"/>
  <c r="CZ156" i="273" s="1"/>
  <c r="CX23" i="327"/>
  <c r="CX52" i="324"/>
  <c r="CX124" i="273"/>
  <c r="CW21" i="285"/>
  <c r="CZ2" i="273"/>
  <c r="CZ2" i="289"/>
  <c r="CZ2" i="315"/>
  <c r="CZ2" i="320"/>
  <c r="CZ82" i="273"/>
  <c r="CZ83" i="273" s="1"/>
  <c r="CZ2" i="285"/>
  <c r="CZ2" i="288"/>
  <c r="CZ138" i="273"/>
  <c r="CZ139" i="273" s="1"/>
  <c r="CZ2" i="324"/>
  <c r="CZ119" i="273"/>
  <c r="CZ120" i="273" s="1"/>
  <c r="CZ123" i="273" s="1"/>
  <c r="CZ2" i="278"/>
  <c r="CZ62" i="273"/>
  <c r="CZ2" i="325"/>
  <c r="CZ2" i="282"/>
  <c r="CZ129" i="273"/>
  <c r="CZ130" i="273" s="1"/>
  <c r="CZ2" i="327"/>
  <c r="CZ195" i="273"/>
  <c r="CZ196" i="273" s="1"/>
  <c r="CZ2" i="275"/>
  <c r="CZ49" i="273"/>
  <c r="CZ50" i="273" s="1"/>
  <c r="CZ100" i="325" s="1"/>
  <c r="CZ101" i="325" s="1"/>
  <c r="CZ128" i="325" s="1"/>
  <c r="CZ2" i="286"/>
  <c r="CZ2" i="323"/>
  <c r="CZ2" i="265"/>
  <c r="CX21" i="327"/>
  <c r="CX50" i="324"/>
  <c r="CV157" i="273"/>
  <c r="CU164" i="273"/>
  <c r="CU165" i="273" s="1"/>
  <c r="CY63" i="273"/>
  <c r="CY45" i="325" s="1"/>
  <c r="DB38" i="273"/>
  <c r="DA41" i="273"/>
  <c r="DA43" i="273" s="1"/>
  <c r="DA79" i="288" s="1"/>
  <c r="DA194" i="273"/>
  <c r="CX22" i="327"/>
  <c r="CX51" i="324"/>
  <c r="CY4" i="282"/>
  <c r="CY4" i="265"/>
  <c r="CY4" i="315"/>
  <c r="CY4" i="325"/>
  <c r="CY4" i="327"/>
  <c r="CY4" i="323"/>
  <c r="CY4" i="289"/>
  <c r="CY4" i="285"/>
  <c r="CY4" i="286"/>
  <c r="CY4" i="324"/>
  <c r="CY4" i="288"/>
  <c r="CY4" i="275"/>
  <c r="CY4" i="273"/>
  <c r="CY4" i="320"/>
  <c r="CY4" i="278"/>
  <c r="CT3" i="288"/>
  <c r="CT3" i="273"/>
  <c r="CT3" i="320"/>
  <c r="CT3" i="286"/>
  <c r="CT3" i="285"/>
  <c r="CT3" i="282"/>
  <c r="CT3" i="278"/>
  <c r="CT3" i="289"/>
  <c r="CT3" i="327"/>
  <c r="CT3" i="324"/>
  <c r="CT3" i="325"/>
  <c r="CT3" i="265"/>
  <c r="CT3" i="275"/>
  <c r="CT3" i="315"/>
  <c r="CT3" i="323"/>
  <c r="CW189" i="273"/>
  <c r="CW190" i="273" s="1"/>
  <c r="CW21" i="278" s="1"/>
  <c r="CW22" i="324"/>
  <c r="CW23" i="324" s="1"/>
  <c r="CX15" i="275"/>
  <c r="CX20" i="275" s="1"/>
  <c r="CY17" i="275" s="1"/>
  <c r="CX71" i="273"/>
  <c r="CY72" i="273" s="1"/>
  <c r="CY104" i="273" s="1"/>
  <c r="CX42" i="324"/>
  <c r="CX43" i="324" s="1"/>
  <c r="CX67" i="273"/>
  <c r="DN5" i="327"/>
  <c r="DN5" i="325"/>
  <c r="DN5" i="324"/>
  <c r="DN5" i="323"/>
  <c r="DL32" i="273"/>
  <c r="DM26" i="273"/>
  <c r="DM27" i="273" s="1"/>
  <c r="DM31" i="273" s="1"/>
  <c r="DM30" i="273"/>
  <c r="DK42" i="273"/>
  <c r="DK37" i="273"/>
  <c r="DN5" i="320"/>
  <c r="DN23" i="273"/>
  <c r="DN24" i="273" s="1"/>
  <c r="DN5" i="315"/>
  <c r="DN5" i="275"/>
  <c r="DN5" i="286"/>
  <c r="DN5" i="265"/>
  <c r="DN5" i="288"/>
  <c r="DN5" i="282"/>
  <c r="DN5" i="285"/>
  <c r="DN5" i="289"/>
  <c r="DN5" i="278"/>
  <c r="DN13" i="273"/>
  <c r="DN14" i="273" s="1"/>
  <c r="DO10" i="273"/>
  <c r="DN5" i="273"/>
  <c r="DM152" i="273"/>
  <c r="DM143" i="273"/>
  <c r="CX109" i="273" l="1"/>
  <c r="CW110" i="273" s="1"/>
  <c r="CW61" i="288" s="1"/>
  <c r="CX51" i="288"/>
  <c r="CX52" i="288" s="1"/>
  <c r="CX56" i="288" s="1"/>
  <c r="CY46" i="325"/>
  <c r="CY47" i="325" s="1"/>
  <c r="CY54" i="325" s="1"/>
  <c r="CY55" i="288"/>
  <c r="CX84" i="325"/>
  <c r="CX42" i="288"/>
  <c r="CX35" i="288"/>
  <c r="DN36" i="273"/>
  <c r="DN13" i="288"/>
  <c r="DN138" i="325"/>
  <c r="DA101" i="273"/>
  <c r="DA102" i="273" s="1"/>
  <c r="DA105" i="273" s="1"/>
  <c r="DA26" i="288"/>
  <c r="Q55" i="325"/>
  <c r="CZ42" i="325"/>
  <c r="CZ43" i="325" s="1"/>
  <c r="CZ85" i="325"/>
  <c r="CZ114" i="278"/>
  <c r="CY106" i="273"/>
  <c r="CX51" i="325"/>
  <c r="CZ97" i="278"/>
  <c r="CZ200" i="278"/>
  <c r="CZ123" i="278"/>
  <c r="CZ105" i="278"/>
  <c r="CZ176" i="278"/>
  <c r="CZ49" i="278"/>
  <c r="CZ132" i="278"/>
  <c r="CZ152" i="278"/>
  <c r="CZ184" i="278"/>
  <c r="CZ56" i="278"/>
  <c r="CZ71" i="278"/>
  <c r="CZ168" i="278"/>
  <c r="CZ240" i="278"/>
  <c r="CZ256" i="278"/>
  <c r="CZ232" i="278"/>
  <c r="CZ208" i="278"/>
  <c r="CZ224" i="278"/>
  <c r="CZ216" i="278"/>
  <c r="CZ79" i="278"/>
  <c r="CZ160" i="278"/>
  <c r="CZ192" i="278"/>
  <c r="DA13" i="289"/>
  <c r="DA14" i="289" s="1"/>
  <c r="DA240" i="278" s="1"/>
  <c r="CY34" i="278"/>
  <c r="CZ25" i="327"/>
  <c r="CZ28" i="278"/>
  <c r="CZ29" i="278" s="1"/>
  <c r="CZ40" i="278" s="1"/>
  <c r="CZ111" i="325"/>
  <c r="CZ123" i="325"/>
  <c r="CX314" i="278"/>
  <c r="CX122" i="325"/>
  <c r="CX110" i="325"/>
  <c r="CX189" i="273"/>
  <c r="CX190" i="273" s="1"/>
  <c r="CX21" i="278" s="1"/>
  <c r="CV55" i="324"/>
  <c r="CV34" i="265" s="1"/>
  <c r="CV11" i="325"/>
  <c r="CX22" i="324"/>
  <c r="CX23" i="324" s="1"/>
  <c r="CX49" i="324" s="1"/>
  <c r="CV57" i="324"/>
  <c r="CX19" i="278"/>
  <c r="CQ308" i="278"/>
  <c r="CQ30" i="265" s="1"/>
  <c r="CR11" i="265"/>
  <c r="CR29" i="265" s="1"/>
  <c r="CU50" i="278"/>
  <c r="CU51" i="278" s="1"/>
  <c r="CU84" i="278" s="1"/>
  <c r="CR293" i="278"/>
  <c r="CR294" i="278" s="1"/>
  <c r="CR306" i="278" s="1"/>
  <c r="CR67" i="265"/>
  <c r="CU106" i="278"/>
  <c r="CU107" i="278" s="1"/>
  <c r="CU137" i="278" s="1"/>
  <c r="CU141" i="278" s="1"/>
  <c r="CR302" i="278"/>
  <c r="CR303" i="278" s="1"/>
  <c r="CR307" i="278" s="1"/>
  <c r="CR73" i="265"/>
  <c r="CU80" i="278"/>
  <c r="CU81" i="278" s="1"/>
  <c r="CU87" i="278" s="1"/>
  <c r="DL298" i="278"/>
  <c r="DL289" i="278"/>
  <c r="CS282" i="278"/>
  <c r="CS10" i="265" s="1"/>
  <c r="CS299" i="278"/>
  <c r="CS300" i="278" s="1"/>
  <c r="CS290" i="278"/>
  <c r="CS291" i="278" s="1"/>
  <c r="CV39" i="278"/>
  <c r="CV41" i="278" s="1"/>
  <c r="CV80" i="278" s="1"/>
  <c r="CV81" i="278" s="1"/>
  <c r="CV87" i="278" s="1"/>
  <c r="CT141" i="278"/>
  <c r="CT279" i="278" s="1"/>
  <c r="CT281" i="278" s="1"/>
  <c r="CS9" i="265"/>
  <c r="CW22" i="278"/>
  <c r="CW33" i="278" s="1"/>
  <c r="CW35" i="278" s="1"/>
  <c r="DL37" i="273"/>
  <c r="DL254" i="278"/>
  <c r="DL246" i="278"/>
  <c r="DL230" i="278"/>
  <c r="DL238" i="278"/>
  <c r="DL182" i="278"/>
  <c r="DL190" i="278"/>
  <c r="DL198" i="278"/>
  <c r="DL222" i="278"/>
  <c r="DL214" i="278"/>
  <c r="DL206" i="278"/>
  <c r="DL158" i="278"/>
  <c r="DL174" i="278"/>
  <c r="DL150" i="278"/>
  <c r="DL166" i="278"/>
  <c r="DL112" i="278"/>
  <c r="DL121" i="278"/>
  <c r="DL130" i="278"/>
  <c r="CU61" i="278"/>
  <c r="CU62" i="278" s="1"/>
  <c r="CU65" i="278" s="1"/>
  <c r="CU64" i="278"/>
  <c r="CW274" i="278"/>
  <c r="CW280" i="278" s="1"/>
  <c r="CX255" i="278"/>
  <c r="CX257" i="278" s="1"/>
  <c r="CX273" i="278" s="1"/>
  <c r="CX247" i="278"/>
  <c r="CX249" i="278" s="1"/>
  <c r="CX272" i="278" s="1"/>
  <c r="CX231" i="278"/>
  <c r="CX233" i="278" s="1"/>
  <c r="CX270" i="278" s="1"/>
  <c r="CX239" i="278"/>
  <c r="CX241" i="278" s="1"/>
  <c r="CX271" i="278" s="1"/>
  <c r="CX223" i="278"/>
  <c r="CX225" i="278" s="1"/>
  <c r="CX269" i="278" s="1"/>
  <c r="CX183" i="278"/>
  <c r="CX185" i="278" s="1"/>
  <c r="CX264" i="278" s="1"/>
  <c r="CX191" i="278"/>
  <c r="CX193" i="278" s="1"/>
  <c r="CX265" i="278" s="1"/>
  <c r="CX199" i="278"/>
  <c r="CX201" i="278" s="1"/>
  <c r="CX266" i="278" s="1"/>
  <c r="CX215" i="278"/>
  <c r="CX217" i="278" s="1"/>
  <c r="CX268" i="278" s="1"/>
  <c r="CX207" i="278"/>
  <c r="CX209" i="278" s="1"/>
  <c r="CX267" i="278" s="1"/>
  <c r="CX159" i="278"/>
  <c r="CX161" i="278" s="1"/>
  <c r="CX261" i="278" s="1"/>
  <c r="CX167" i="278"/>
  <c r="CX169" i="278" s="1"/>
  <c r="CX262" i="278" s="1"/>
  <c r="CX175" i="278"/>
  <c r="CX177" i="278" s="1"/>
  <c r="CX263" i="278" s="1"/>
  <c r="CX151" i="278"/>
  <c r="CX153" i="278" s="1"/>
  <c r="CX260" i="278" s="1"/>
  <c r="CX113" i="278"/>
  <c r="CX115" i="278" s="1"/>
  <c r="CX138" i="278" s="1"/>
  <c r="CX122" i="278"/>
  <c r="CX124" i="278" s="1"/>
  <c r="CX139" i="278" s="1"/>
  <c r="CX131" i="278"/>
  <c r="CX133" i="278" s="1"/>
  <c r="CX140" i="278" s="1"/>
  <c r="CX20" i="278"/>
  <c r="CV72" i="278"/>
  <c r="CV73" i="278" s="1"/>
  <c r="CV86" i="278" s="1"/>
  <c r="CV57" i="278"/>
  <c r="CV58" i="278" s="1"/>
  <c r="CT66" i="278"/>
  <c r="CT85" i="278" s="1"/>
  <c r="CT88" i="278" s="1"/>
  <c r="CY68" i="273"/>
  <c r="CX53" i="324"/>
  <c r="CX24" i="327"/>
  <c r="DB41" i="273"/>
  <c r="DB43" i="273" s="1"/>
  <c r="DB79" i="288" s="1"/>
  <c r="DB194" i="273"/>
  <c r="DC38" i="273"/>
  <c r="CY15" i="275"/>
  <c r="CY20" i="275" s="1"/>
  <c r="CZ17" i="275" s="1"/>
  <c r="CY71" i="273"/>
  <c r="CZ72" i="273" s="1"/>
  <c r="CZ104" i="273" s="1"/>
  <c r="CY67" i="273"/>
  <c r="CY42" i="324"/>
  <c r="CY43" i="324" s="1"/>
  <c r="CZ53" i="273"/>
  <c r="DA54" i="273" s="1"/>
  <c r="CZ153" i="273"/>
  <c r="CZ27" i="324"/>
  <c r="CZ28" i="324" s="1"/>
  <c r="CZ37" i="324"/>
  <c r="CZ38" i="324" s="1"/>
  <c r="CZ32" i="324"/>
  <c r="CZ33" i="324" s="1"/>
  <c r="CZ182" i="273"/>
  <c r="CZ144" i="273"/>
  <c r="DA145" i="273" s="1"/>
  <c r="DA147" i="273" s="1"/>
  <c r="DA148" i="273" s="1"/>
  <c r="CZ66" i="273"/>
  <c r="CZ154" i="273"/>
  <c r="CY155" i="273"/>
  <c r="CY86" i="273"/>
  <c r="CY88" i="273" s="1"/>
  <c r="CY122" i="273"/>
  <c r="CY124" i="273" s="1"/>
  <c r="CY21" i="285" s="1"/>
  <c r="CU3" i="323"/>
  <c r="CU3" i="275"/>
  <c r="CU3" i="288"/>
  <c r="CU3" i="278"/>
  <c r="CU3" i="324"/>
  <c r="CU3" i="327"/>
  <c r="CU3" i="325"/>
  <c r="CU3" i="286"/>
  <c r="CU3" i="285"/>
  <c r="CU3" i="273"/>
  <c r="CU3" i="289"/>
  <c r="CU3" i="320"/>
  <c r="CU3" i="265"/>
  <c r="CU3" i="315"/>
  <c r="CU3" i="282"/>
  <c r="CX21" i="285"/>
  <c r="CZ4" i="275"/>
  <c r="CZ4" i="315"/>
  <c r="CZ4" i="278"/>
  <c r="CZ4" i="265"/>
  <c r="CZ4" i="325"/>
  <c r="CZ4" i="286"/>
  <c r="CZ4" i="320"/>
  <c r="CZ4" i="288"/>
  <c r="CZ4" i="282"/>
  <c r="CZ4" i="327"/>
  <c r="CZ4" i="285"/>
  <c r="CZ4" i="273"/>
  <c r="CZ4" i="289"/>
  <c r="CZ4" i="323"/>
  <c r="CZ4" i="324"/>
  <c r="CX177" i="273"/>
  <c r="CX178" i="273" s="1"/>
  <c r="CX183" i="273"/>
  <c r="CX184" i="273" s="1"/>
  <c r="CX172" i="273"/>
  <c r="CX173" i="273" s="1"/>
  <c r="CX176" i="273" s="1"/>
  <c r="CY21" i="327"/>
  <c r="CY50" i="324"/>
  <c r="CV164" i="273"/>
  <c r="CV165" i="273" s="1"/>
  <c r="CW157" i="273"/>
  <c r="CZ63" i="273"/>
  <c r="CZ45" i="325" s="1"/>
  <c r="CW20" i="327"/>
  <c r="CW49" i="324"/>
  <c r="CW54" i="324" s="1"/>
  <c r="DA49" i="273"/>
  <c r="DA50" i="273" s="1"/>
  <c r="DA100" i="325" s="1"/>
  <c r="DA101" i="325" s="1"/>
  <c r="DA128" i="325" s="1"/>
  <c r="DA2" i="282"/>
  <c r="DA2" i="323"/>
  <c r="DA62" i="273"/>
  <c r="DA63" i="273" s="1"/>
  <c r="DA45" i="325" s="1"/>
  <c r="DA2" i="325"/>
  <c r="DA2" i="285"/>
  <c r="DA2" i="273"/>
  <c r="DA2" i="288"/>
  <c r="DA2" i="324"/>
  <c r="DA195" i="273"/>
  <c r="DA196" i="273" s="1"/>
  <c r="DA138" i="273"/>
  <c r="DA139" i="273" s="1"/>
  <c r="DA2" i="286"/>
  <c r="DA2" i="278"/>
  <c r="DA2" i="275"/>
  <c r="DA2" i="320"/>
  <c r="DA119" i="273"/>
  <c r="DA120" i="273" s="1"/>
  <c r="DA123" i="273" s="1"/>
  <c r="DA2" i="265"/>
  <c r="DA2" i="315"/>
  <c r="DA82" i="273"/>
  <c r="DA83" i="273" s="1"/>
  <c r="DA2" i="327"/>
  <c r="DA2" i="289"/>
  <c r="DA129" i="273"/>
  <c r="DA130" i="273" s="1"/>
  <c r="CZ91" i="273"/>
  <c r="DA92" i="273" s="1"/>
  <c r="DA156" i="273" s="1"/>
  <c r="CZ11" i="286"/>
  <c r="CZ87" i="273"/>
  <c r="CY51" i="324"/>
  <c r="CY22" i="327"/>
  <c r="CY23" i="327"/>
  <c r="CY52" i="324"/>
  <c r="DO5" i="327"/>
  <c r="DO5" i="325"/>
  <c r="DO5" i="324"/>
  <c r="DO5" i="323"/>
  <c r="DL42" i="273"/>
  <c r="DM32" i="273"/>
  <c r="DN26" i="273"/>
  <c r="DN27" i="273" s="1"/>
  <c r="DN31" i="273" s="1"/>
  <c r="DN30" i="273"/>
  <c r="DO5" i="320"/>
  <c r="DO23" i="273"/>
  <c r="DO24" i="273" s="1"/>
  <c r="DO5" i="315"/>
  <c r="DO5" i="265"/>
  <c r="DO5" i="288"/>
  <c r="DO5" i="282"/>
  <c r="DO5" i="275"/>
  <c r="DO5" i="286"/>
  <c r="DO5" i="285"/>
  <c r="DO5" i="289"/>
  <c r="DO5" i="278"/>
  <c r="DO13" i="273"/>
  <c r="DO14" i="273" s="1"/>
  <c r="DP10" i="273"/>
  <c r="DO5" i="273"/>
  <c r="DN152" i="273"/>
  <c r="DN143" i="273"/>
  <c r="AS32" i="265"/>
  <c r="CY109" i="273" l="1"/>
  <c r="CX110" i="273" s="1"/>
  <c r="CX61" i="288" s="1"/>
  <c r="CY51" i="288"/>
  <c r="CY52" i="288" s="1"/>
  <c r="CY56" i="288" s="1"/>
  <c r="CZ46" i="325"/>
  <c r="CZ47" i="325" s="1"/>
  <c r="CZ54" i="325" s="1"/>
  <c r="CZ55" i="288"/>
  <c r="CY84" i="325"/>
  <c r="CY35" i="288"/>
  <c r="CY42" i="288"/>
  <c r="DO36" i="273"/>
  <c r="DO13" i="288"/>
  <c r="DO138" i="325"/>
  <c r="DB101" i="273"/>
  <c r="DB102" i="273" s="1"/>
  <c r="DB105" i="273" s="1"/>
  <c r="DB26" i="288"/>
  <c r="DA42" i="325"/>
  <c r="DA43" i="325" s="1"/>
  <c r="DA85" i="325"/>
  <c r="CZ106" i="273"/>
  <c r="CY51" i="325"/>
  <c r="DA97" i="278"/>
  <c r="DA71" i="278"/>
  <c r="DA192" i="278"/>
  <c r="DA216" i="278"/>
  <c r="DA123" i="278"/>
  <c r="DA168" i="278"/>
  <c r="DA224" i="278"/>
  <c r="DA105" i="278"/>
  <c r="DA114" i="278"/>
  <c r="DA152" i="278"/>
  <c r="DA176" i="278"/>
  <c r="DA256" i="278"/>
  <c r="DA56" i="278"/>
  <c r="DA79" i="278"/>
  <c r="DA184" i="278"/>
  <c r="DA49" i="278"/>
  <c r="DA132" i="278"/>
  <c r="DA160" i="278"/>
  <c r="DA200" i="278"/>
  <c r="DA208" i="278"/>
  <c r="DA248" i="278"/>
  <c r="DA232" i="278"/>
  <c r="DB13" i="289"/>
  <c r="DB14" i="289" s="1"/>
  <c r="DB256" i="278" s="1"/>
  <c r="CZ34" i="278"/>
  <c r="AS313" i="278"/>
  <c r="AS315" i="278" s="1"/>
  <c r="AS12" i="325" s="1"/>
  <c r="DA28" i="278"/>
  <c r="DA29" i="278" s="1"/>
  <c r="DA40" i="278" s="1"/>
  <c r="DA111" i="325"/>
  <c r="DA123" i="325"/>
  <c r="CY122" i="325"/>
  <c r="CY110" i="325"/>
  <c r="DA25" i="327"/>
  <c r="CW39" i="278"/>
  <c r="CW41" i="278" s="1"/>
  <c r="CW98" i="278" s="1"/>
  <c r="CW99" i="278" s="1"/>
  <c r="CW136" i="278" s="1"/>
  <c r="CS11" i="265"/>
  <c r="CS29" i="265" s="1"/>
  <c r="CX20" i="327"/>
  <c r="CV106" i="278"/>
  <c r="CV107" i="278" s="1"/>
  <c r="CV137" i="278" s="1"/>
  <c r="CV50" i="278"/>
  <c r="CV51" i="278" s="1"/>
  <c r="CV84" i="278" s="1"/>
  <c r="CS293" i="278"/>
  <c r="CS294" i="278" s="1"/>
  <c r="CS306" i="278" s="1"/>
  <c r="CS67" i="265"/>
  <c r="CS302" i="278"/>
  <c r="CS303" i="278" s="1"/>
  <c r="CS307" i="278" s="1"/>
  <c r="CS73" i="265"/>
  <c r="CR308" i="278"/>
  <c r="CR30" i="265" s="1"/>
  <c r="DM298" i="278"/>
  <c r="DM289" i="278"/>
  <c r="CT290" i="278"/>
  <c r="CT291" i="278" s="1"/>
  <c r="CT282" i="278"/>
  <c r="CT10" i="265" s="1"/>
  <c r="CT299" i="278"/>
  <c r="CT300" i="278" s="1"/>
  <c r="CV98" i="278"/>
  <c r="CV99" i="278" s="1"/>
  <c r="CV136" i="278" s="1"/>
  <c r="CT9" i="265"/>
  <c r="CY189" i="273"/>
  <c r="CY190" i="273" s="1"/>
  <c r="CY21" i="278" s="1"/>
  <c r="CY314" i="278"/>
  <c r="CU279" i="278"/>
  <c r="CU281" i="278" s="1"/>
  <c r="DM254" i="278"/>
  <c r="DM238" i="278"/>
  <c r="DM246" i="278"/>
  <c r="DM222" i="278"/>
  <c r="DM230" i="278"/>
  <c r="DM214" i="278"/>
  <c r="DM206" i="278"/>
  <c r="DM182" i="278"/>
  <c r="DM190" i="278"/>
  <c r="DM198" i="278"/>
  <c r="DM150" i="278"/>
  <c r="DM166" i="278"/>
  <c r="DM174" i="278"/>
  <c r="DM158" i="278"/>
  <c r="DM112" i="278"/>
  <c r="DM121" i="278"/>
  <c r="DM130" i="278"/>
  <c r="CX22" i="278"/>
  <c r="CY22" i="324"/>
  <c r="CY23" i="324" s="1"/>
  <c r="CY49" i="324" s="1"/>
  <c r="CY19" i="278"/>
  <c r="CV61" i="278"/>
  <c r="CV62" i="278" s="1"/>
  <c r="CV65" i="278" s="1"/>
  <c r="CV64" i="278"/>
  <c r="CW72" i="278"/>
  <c r="CW73" i="278" s="1"/>
  <c r="CW86" i="278" s="1"/>
  <c r="CW57" i="278"/>
  <c r="CW58" i="278" s="1"/>
  <c r="CU66" i="278"/>
  <c r="CU85" i="278" s="1"/>
  <c r="CU88" i="278" s="1"/>
  <c r="CY255" i="278"/>
  <c r="CY257" i="278" s="1"/>
  <c r="CY273" i="278" s="1"/>
  <c r="CY239" i="278"/>
  <c r="CY241" i="278" s="1"/>
  <c r="CY271" i="278" s="1"/>
  <c r="CY247" i="278"/>
  <c r="CY249" i="278" s="1"/>
  <c r="CY272" i="278" s="1"/>
  <c r="CY223" i="278"/>
  <c r="CY225" i="278" s="1"/>
  <c r="CY269" i="278" s="1"/>
  <c r="CY231" i="278"/>
  <c r="CY233" i="278" s="1"/>
  <c r="CY270" i="278" s="1"/>
  <c r="CY215" i="278"/>
  <c r="CY217" i="278" s="1"/>
  <c r="CY268" i="278" s="1"/>
  <c r="CY207" i="278"/>
  <c r="CY209" i="278" s="1"/>
  <c r="CY267" i="278" s="1"/>
  <c r="CY183" i="278"/>
  <c r="CY185" i="278" s="1"/>
  <c r="CY264" i="278" s="1"/>
  <c r="CY191" i="278"/>
  <c r="CY193" i="278" s="1"/>
  <c r="CY265" i="278" s="1"/>
  <c r="CY199" i="278"/>
  <c r="CY201" i="278" s="1"/>
  <c r="CY266" i="278" s="1"/>
  <c r="CY151" i="278"/>
  <c r="CY153" i="278" s="1"/>
  <c r="CY260" i="278" s="1"/>
  <c r="CY167" i="278"/>
  <c r="CY169" i="278" s="1"/>
  <c r="CY262" i="278" s="1"/>
  <c r="CY175" i="278"/>
  <c r="CY177" i="278" s="1"/>
  <c r="CY263" i="278" s="1"/>
  <c r="CY159" i="278"/>
  <c r="CY161" i="278" s="1"/>
  <c r="CY261" i="278" s="1"/>
  <c r="CY113" i="278"/>
  <c r="CY115" i="278" s="1"/>
  <c r="CY138" i="278" s="1"/>
  <c r="CY122" i="278"/>
  <c r="CY124" i="278" s="1"/>
  <c r="CY139" i="278" s="1"/>
  <c r="CY131" i="278"/>
  <c r="CY133" i="278" s="1"/>
  <c r="CY140" i="278" s="1"/>
  <c r="CY20" i="278"/>
  <c r="CX274" i="278"/>
  <c r="CX280" i="278" s="1"/>
  <c r="CZ68" i="273"/>
  <c r="DA15" i="275"/>
  <c r="DA71" i="273"/>
  <c r="DB72" i="273" s="1"/>
  <c r="DB104" i="273" s="1"/>
  <c r="DA42" i="324"/>
  <c r="DA43" i="324" s="1"/>
  <c r="DA67" i="273"/>
  <c r="CW164" i="273"/>
  <c r="CW165" i="273" s="1"/>
  <c r="CX157" i="273"/>
  <c r="DA91" i="273"/>
  <c r="DB92" i="273" s="1"/>
  <c r="DB156" i="273" s="1"/>
  <c r="DA11" i="286"/>
  <c r="DA87" i="273"/>
  <c r="DA182" i="273"/>
  <c r="DA144" i="273"/>
  <c r="DB145" i="273" s="1"/>
  <c r="DB147" i="273" s="1"/>
  <c r="DB148" i="273" s="1"/>
  <c r="CW28" i="285"/>
  <c r="CW57" i="324"/>
  <c r="CW11" i="325"/>
  <c r="CW55" i="324"/>
  <c r="CW34" i="265" s="1"/>
  <c r="CV3" i="324"/>
  <c r="CV3" i="273"/>
  <c r="CV3" i="286"/>
  <c r="CV3" i="320"/>
  <c r="CV3" i="265"/>
  <c r="CV3" i="278"/>
  <c r="CV3" i="275"/>
  <c r="CV3" i="323"/>
  <c r="CV3" i="315"/>
  <c r="CV3" i="288"/>
  <c r="CV3" i="327"/>
  <c r="CV3" i="325"/>
  <c r="CV3" i="289"/>
  <c r="CV3" i="285"/>
  <c r="CV3" i="282"/>
  <c r="CX54" i="324"/>
  <c r="CZ86" i="273"/>
  <c r="CZ88" i="273" s="1"/>
  <c r="CZ122" i="273"/>
  <c r="CZ124" i="273" s="1"/>
  <c r="CZ155" i="273"/>
  <c r="DB2" i="275"/>
  <c r="DB129" i="273"/>
  <c r="DB130" i="273" s="1"/>
  <c r="DB138" i="273"/>
  <c r="DB139" i="273" s="1"/>
  <c r="DB2" i="324"/>
  <c r="DB2" i="323"/>
  <c r="DB2" i="320"/>
  <c r="DB2" i="325"/>
  <c r="DB62" i="273"/>
  <c r="DB63" i="273" s="1"/>
  <c r="DB45" i="325" s="1"/>
  <c r="DB82" i="273"/>
  <c r="DB83" i="273" s="1"/>
  <c r="DB2" i="273"/>
  <c r="DB2" i="286"/>
  <c r="DB2" i="289"/>
  <c r="DB49" i="273"/>
  <c r="DB2" i="288"/>
  <c r="DB2" i="327"/>
  <c r="DB2" i="265"/>
  <c r="DB119" i="273"/>
  <c r="DB120" i="273" s="1"/>
  <c r="DB123" i="273" s="1"/>
  <c r="DB2" i="285"/>
  <c r="DB195" i="273"/>
  <c r="DB196" i="273" s="1"/>
  <c r="DB2" i="282"/>
  <c r="DB2" i="278"/>
  <c r="DB2" i="315"/>
  <c r="CY183" i="273"/>
  <c r="CY184" i="273" s="1"/>
  <c r="CY172" i="273"/>
  <c r="CY173" i="273" s="1"/>
  <c r="CY176" i="273" s="1"/>
  <c r="CY177" i="273"/>
  <c r="CY178" i="273" s="1"/>
  <c r="CZ51" i="324"/>
  <c r="CZ22" i="327"/>
  <c r="DA154" i="273"/>
  <c r="DA66" i="273"/>
  <c r="DA27" i="324"/>
  <c r="DA28" i="324" s="1"/>
  <c r="DA32" i="324"/>
  <c r="DA33" i="324" s="1"/>
  <c r="DA53" i="273"/>
  <c r="DB54" i="273" s="1"/>
  <c r="DA153" i="273"/>
  <c r="DA37" i="324"/>
  <c r="DA38" i="324" s="1"/>
  <c r="CZ50" i="324"/>
  <c r="CZ21" i="327"/>
  <c r="CZ15" i="275"/>
  <c r="CZ20" i="275" s="1"/>
  <c r="DA17" i="275" s="1"/>
  <c r="CZ67" i="273"/>
  <c r="CZ71" i="273"/>
  <c r="DA72" i="273" s="1"/>
  <c r="DA104" i="273" s="1"/>
  <c r="CZ42" i="324"/>
  <c r="CZ43" i="324" s="1"/>
  <c r="DA4" i="286"/>
  <c r="DA4" i="278"/>
  <c r="DA4" i="288"/>
  <c r="DA4" i="265"/>
  <c r="DA4" i="323"/>
  <c r="DA4" i="327"/>
  <c r="DA4" i="273"/>
  <c r="DA4" i="324"/>
  <c r="DA4" i="285"/>
  <c r="DA4" i="289"/>
  <c r="DA4" i="325"/>
  <c r="DA4" i="282"/>
  <c r="DA4" i="315"/>
  <c r="DA4" i="320"/>
  <c r="DA4" i="275"/>
  <c r="CZ23" i="327"/>
  <c r="CZ52" i="324"/>
  <c r="CY53" i="324"/>
  <c r="CY24" i="327"/>
  <c r="DD38" i="273"/>
  <c r="DC41" i="273"/>
  <c r="DC43" i="273" s="1"/>
  <c r="DC79" i="288" s="1"/>
  <c r="DC194" i="273"/>
  <c r="DP5" i="327"/>
  <c r="DP5" i="325"/>
  <c r="DP5" i="324"/>
  <c r="DP5" i="323"/>
  <c r="DN32" i="273"/>
  <c r="DO26" i="273"/>
  <c r="DO27" i="273" s="1"/>
  <c r="DO31" i="273" s="1"/>
  <c r="DO30" i="273"/>
  <c r="DM37" i="273"/>
  <c r="DM42" i="273"/>
  <c r="DP5" i="320"/>
  <c r="DP23" i="273"/>
  <c r="DP24" i="273" s="1"/>
  <c r="DP5" i="315"/>
  <c r="DP5" i="288"/>
  <c r="DP5" i="282"/>
  <c r="DP5" i="275"/>
  <c r="DP5" i="286"/>
  <c r="DP5" i="265"/>
  <c r="DP5" i="285"/>
  <c r="DP5" i="289"/>
  <c r="DP5" i="278"/>
  <c r="DP13" i="273"/>
  <c r="DP14" i="273" s="1"/>
  <c r="DQ10" i="273"/>
  <c r="DP5" i="273"/>
  <c r="DO152" i="273"/>
  <c r="DO143" i="273"/>
  <c r="CZ109" i="273" l="1"/>
  <c r="CY110" i="273" s="1"/>
  <c r="CY61" i="288" s="1"/>
  <c r="CZ51" i="288"/>
  <c r="CZ52" i="288" s="1"/>
  <c r="CZ56" i="288" s="1"/>
  <c r="DA46" i="325"/>
  <c r="DA47" i="325" s="1"/>
  <c r="DA54" i="325" s="1"/>
  <c r="DA55" i="288"/>
  <c r="CZ84" i="325"/>
  <c r="CZ42" i="288"/>
  <c r="CZ35" i="288"/>
  <c r="DC101" i="273"/>
  <c r="DC102" i="273" s="1"/>
  <c r="DC105" i="273" s="1"/>
  <c r="DC26" i="288"/>
  <c r="DP36" i="273"/>
  <c r="DP138" i="325"/>
  <c r="DP13" i="288"/>
  <c r="DB42" i="325"/>
  <c r="DB43" i="325" s="1"/>
  <c r="DB85" i="325"/>
  <c r="DA106" i="273"/>
  <c r="CZ51" i="325"/>
  <c r="DB71" i="278"/>
  <c r="DB56" i="278"/>
  <c r="DB123" i="278"/>
  <c r="DB49" i="278"/>
  <c r="DB97" i="278"/>
  <c r="DB79" i="278"/>
  <c r="DB105" i="278"/>
  <c r="DB192" i="278"/>
  <c r="DB114" i="278"/>
  <c r="DB132" i="278"/>
  <c r="DB200" i="278"/>
  <c r="DB168" i="278"/>
  <c r="DB224" i="278"/>
  <c r="DB152" i="278"/>
  <c r="DB160" i="278"/>
  <c r="DB232" i="278"/>
  <c r="DB184" i="278"/>
  <c r="DB208" i="278"/>
  <c r="DB240" i="278"/>
  <c r="DB248" i="278"/>
  <c r="DB176" i="278"/>
  <c r="DB216" i="278"/>
  <c r="DC13" i="289"/>
  <c r="DC14" i="289" s="1"/>
  <c r="DC232" i="278" s="1"/>
  <c r="AS11" i="327"/>
  <c r="DA34" i="278"/>
  <c r="CW50" i="278"/>
  <c r="CW51" i="278" s="1"/>
  <c r="CW84" i="278" s="1"/>
  <c r="CW80" i="278"/>
  <c r="CW81" i="278" s="1"/>
  <c r="CW87" i="278" s="1"/>
  <c r="CZ314" i="278"/>
  <c r="CZ122" i="325"/>
  <c r="CZ110" i="325"/>
  <c r="DB28" i="278"/>
  <c r="DB29" i="278" s="1"/>
  <c r="DB40" i="278" s="1"/>
  <c r="DB123" i="325"/>
  <c r="DB111" i="325"/>
  <c r="CW106" i="278"/>
  <c r="CW107" i="278" s="1"/>
  <c r="CW137" i="278" s="1"/>
  <c r="CW141" i="278" s="1"/>
  <c r="CV141" i="278"/>
  <c r="CV279" i="278" s="1"/>
  <c r="CV281" i="278" s="1"/>
  <c r="CT293" i="278"/>
  <c r="CT294" i="278" s="1"/>
  <c r="CT306" i="278" s="1"/>
  <c r="CT67" i="265"/>
  <c r="CS308" i="278"/>
  <c r="CS30" i="265" s="1"/>
  <c r="CT302" i="278"/>
  <c r="CT303" i="278" s="1"/>
  <c r="CT307" i="278" s="1"/>
  <c r="CT73" i="265"/>
  <c r="CU282" i="278"/>
  <c r="CU10" i="265" s="1"/>
  <c r="CU299" i="278"/>
  <c r="CU300" i="278" s="1"/>
  <c r="DN289" i="278"/>
  <c r="DN298" i="278"/>
  <c r="CU290" i="278"/>
  <c r="CU291" i="278" s="1"/>
  <c r="CT11" i="265"/>
  <c r="CT29" i="265" s="1"/>
  <c r="CU9" i="265"/>
  <c r="CY20" i="327"/>
  <c r="CZ255" i="278"/>
  <c r="CZ257" i="278" s="1"/>
  <c r="CZ273" i="278" s="1"/>
  <c r="CZ231" i="278"/>
  <c r="CZ233" i="278" s="1"/>
  <c r="CZ270" i="278" s="1"/>
  <c r="CZ239" i="278"/>
  <c r="CZ241" i="278" s="1"/>
  <c r="CZ271" i="278" s="1"/>
  <c r="CZ247" i="278"/>
  <c r="CZ249" i="278" s="1"/>
  <c r="CZ272" i="278" s="1"/>
  <c r="CZ215" i="278"/>
  <c r="CZ217" i="278" s="1"/>
  <c r="CZ268" i="278" s="1"/>
  <c r="CZ223" i="278"/>
  <c r="CZ225" i="278" s="1"/>
  <c r="CZ269" i="278" s="1"/>
  <c r="CZ199" i="278"/>
  <c r="CZ201" i="278" s="1"/>
  <c r="CZ266" i="278" s="1"/>
  <c r="CZ207" i="278"/>
  <c r="CZ209" i="278" s="1"/>
  <c r="CZ267" i="278" s="1"/>
  <c r="CZ183" i="278"/>
  <c r="CZ185" i="278" s="1"/>
  <c r="CZ264" i="278" s="1"/>
  <c r="CZ191" i="278"/>
  <c r="CZ193" i="278" s="1"/>
  <c r="CZ265" i="278" s="1"/>
  <c r="CZ175" i="278"/>
  <c r="CZ177" i="278" s="1"/>
  <c r="CZ263" i="278" s="1"/>
  <c r="CZ159" i="278"/>
  <c r="CZ161" i="278" s="1"/>
  <c r="CZ261" i="278" s="1"/>
  <c r="CZ167" i="278"/>
  <c r="CZ169" i="278" s="1"/>
  <c r="CZ262" i="278" s="1"/>
  <c r="CZ151" i="278"/>
  <c r="CZ153" i="278" s="1"/>
  <c r="CZ260" i="278" s="1"/>
  <c r="CZ131" i="278"/>
  <c r="CZ133" i="278" s="1"/>
  <c r="CZ140" i="278" s="1"/>
  <c r="CZ113" i="278"/>
  <c r="CZ115" i="278" s="1"/>
  <c r="CZ138" i="278" s="1"/>
  <c r="CZ122" i="278"/>
  <c r="CZ124" i="278" s="1"/>
  <c r="CZ139" i="278" s="1"/>
  <c r="CZ20" i="278"/>
  <c r="CY274" i="278"/>
  <c r="CY280" i="278" s="1"/>
  <c r="CV66" i="278"/>
  <c r="CV85" i="278" s="1"/>
  <c r="CV88" i="278" s="1"/>
  <c r="CX33" i="278"/>
  <c r="CX35" i="278" s="1"/>
  <c r="CX39" i="278"/>
  <c r="CX41" i="278" s="1"/>
  <c r="DN254" i="278"/>
  <c r="DN230" i="278"/>
  <c r="DN238" i="278"/>
  <c r="DN246" i="278"/>
  <c r="DN214" i="278"/>
  <c r="DN222" i="278"/>
  <c r="DN198" i="278"/>
  <c r="DN206" i="278"/>
  <c r="DN182" i="278"/>
  <c r="DN190" i="278"/>
  <c r="DN174" i="278"/>
  <c r="DN158" i="278"/>
  <c r="DN166" i="278"/>
  <c r="DN150" i="278"/>
  <c r="DN130" i="278"/>
  <c r="DN112" i="278"/>
  <c r="DN121" i="278"/>
  <c r="CY22" i="278"/>
  <c r="CZ189" i="273"/>
  <c r="CZ190" i="273" s="1"/>
  <c r="CZ21" i="278" s="1"/>
  <c r="CZ19" i="278"/>
  <c r="CW64" i="278"/>
  <c r="CW61" i="278"/>
  <c r="CW62" i="278" s="1"/>
  <c r="CW65" i="278" s="1"/>
  <c r="CZ22" i="324"/>
  <c r="CZ23" i="324" s="1"/>
  <c r="CZ49" i="324" s="1"/>
  <c r="DA68" i="273"/>
  <c r="CY54" i="324"/>
  <c r="CY28" i="285" s="1"/>
  <c r="CW3" i="282"/>
  <c r="CW3" i="278"/>
  <c r="CW3" i="320"/>
  <c r="CW3" i="273"/>
  <c r="CW3" i="275"/>
  <c r="CW3" i="324"/>
  <c r="CW3" i="265"/>
  <c r="CW3" i="327"/>
  <c r="CW3" i="325"/>
  <c r="CW3" i="289"/>
  <c r="CW3" i="315"/>
  <c r="CW3" i="288"/>
  <c r="CW3" i="286"/>
  <c r="CW3" i="323"/>
  <c r="CW3" i="285"/>
  <c r="DA20" i="275"/>
  <c r="DB17" i="275" s="1"/>
  <c r="CZ53" i="324"/>
  <c r="CZ24" i="327"/>
  <c r="DB66" i="273"/>
  <c r="DB154" i="273"/>
  <c r="DB67" i="273"/>
  <c r="DB42" i="324"/>
  <c r="DB43" i="324" s="1"/>
  <c r="DB71" i="273"/>
  <c r="DC72" i="273" s="1"/>
  <c r="DC104" i="273" s="1"/>
  <c r="DB15" i="275"/>
  <c r="DD41" i="273"/>
  <c r="DD43" i="273" s="1"/>
  <c r="DD79" i="288" s="1"/>
  <c r="DE38" i="273"/>
  <c r="DD194" i="273"/>
  <c r="DB50" i="273"/>
  <c r="DB100" i="325" s="1"/>
  <c r="DB101" i="325" s="1"/>
  <c r="DB128" i="325" s="1"/>
  <c r="DB91" i="273"/>
  <c r="DC92" i="273" s="1"/>
  <c r="DC156" i="273" s="1"/>
  <c r="DB87" i="273"/>
  <c r="DB11" i="286"/>
  <c r="CX55" i="324"/>
  <c r="CX34" i="265" s="1"/>
  <c r="CX28" i="285"/>
  <c r="CX57" i="324"/>
  <c r="CX11" i="325"/>
  <c r="DA86" i="273"/>
  <c r="DA88" i="273" s="1"/>
  <c r="DA155" i="273"/>
  <c r="DA122" i="273"/>
  <c r="DA124" i="273" s="1"/>
  <c r="DA21" i="285" s="1"/>
  <c r="DA22" i="327"/>
  <c r="DA51" i="324"/>
  <c r="DB182" i="273"/>
  <c r="DB144" i="273"/>
  <c r="DC145" i="273" s="1"/>
  <c r="DC147" i="273" s="1"/>
  <c r="DC148" i="273" s="1"/>
  <c r="CZ21" i="285"/>
  <c r="DB4" i="315"/>
  <c r="DB4" i="285"/>
  <c r="DB4" i="282"/>
  <c r="DB4" i="278"/>
  <c r="DB4" i="324"/>
  <c r="DB4" i="288"/>
  <c r="DB4" i="320"/>
  <c r="DB4" i="289"/>
  <c r="DB4" i="323"/>
  <c r="DB4" i="275"/>
  <c r="DB4" i="273"/>
  <c r="DB4" i="327"/>
  <c r="DB4" i="286"/>
  <c r="DB4" i="265"/>
  <c r="DB4" i="325"/>
  <c r="DA24" i="327"/>
  <c r="DA53" i="324"/>
  <c r="DC62" i="273"/>
  <c r="DC63" i="273" s="1"/>
  <c r="DC45" i="325" s="1"/>
  <c r="DC2" i="289"/>
  <c r="DC138" i="273"/>
  <c r="DC139" i="273" s="1"/>
  <c r="DC2" i="265"/>
  <c r="DC2" i="327"/>
  <c r="DC2" i="324"/>
  <c r="DC119" i="273"/>
  <c r="DC120" i="273" s="1"/>
  <c r="DC123" i="273" s="1"/>
  <c r="DC2" i="325"/>
  <c r="DC2" i="278"/>
  <c r="DC2" i="275"/>
  <c r="DC2" i="286"/>
  <c r="DC2" i="315"/>
  <c r="DC2" i="273"/>
  <c r="DC129" i="273"/>
  <c r="DC130" i="273" s="1"/>
  <c r="DC82" i="273"/>
  <c r="DC83" i="273" s="1"/>
  <c r="DC2" i="323"/>
  <c r="DC2" i="288"/>
  <c r="DC49" i="273"/>
  <c r="DC50" i="273" s="1"/>
  <c r="DC100" i="325" s="1"/>
  <c r="DC101" i="325" s="1"/>
  <c r="DC128" i="325" s="1"/>
  <c r="DC195" i="273"/>
  <c r="DC196" i="273" s="1"/>
  <c r="DC2" i="285"/>
  <c r="DC2" i="282"/>
  <c r="DC2" i="320"/>
  <c r="DA52" i="324"/>
  <c r="DA23" i="327"/>
  <c r="DA21" i="327"/>
  <c r="DA50" i="324"/>
  <c r="CZ177" i="273"/>
  <c r="CZ178" i="273" s="1"/>
  <c r="CZ183" i="273"/>
  <c r="CZ184" i="273" s="1"/>
  <c r="CZ172" i="273"/>
  <c r="CZ173" i="273" s="1"/>
  <c r="CZ176" i="273" s="1"/>
  <c r="CY157" i="273"/>
  <c r="CX164" i="273"/>
  <c r="CX165" i="273" s="1"/>
  <c r="DB155" i="273"/>
  <c r="DB122" i="273"/>
  <c r="DB86" i="273"/>
  <c r="DQ5" i="325"/>
  <c r="DQ5" i="327"/>
  <c r="DQ5" i="324"/>
  <c r="DQ5" i="323"/>
  <c r="DO32" i="273"/>
  <c r="DP26" i="273"/>
  <c r="DP27" i="273" s="1"/>
  <c r="DP31" i="273" s="1"/>
  <c r="DP30" i="273"/>
  <c r="DN42" i="273"/>
  <c r="DN37" i="273"/>
  <c r="DQ5" i="320"/>
  <c r="DQ23" i="273"/>
  <c r="DQ24" i="273" s="1"/>
  <c r="DQ5" i="315"/>
  <c r="DP152" i="273"/>
  <c r="DP143" i="273"/>
  <c r="DQ5" i="275"/>
  <c r="DQ5" i="286"/>
  <c r="DQ5" i="265"/>
  <c r="DQ5" i="288"/>
  <c r="DQ5" i="282"/>
  <c r="DQ5" i="278"/>
  <c r="DQ5" i="285"/>
  <c r="DQ5" i="289"/>
  <c r="DQ13" i="273"/>
  <c r="DQ14" i="273" s="1"/>
  <c r="DR10" i="273"/>
  <c r="DQ5" i="273"/>
  <c r="DB46" i="325" l="1"/>
  <c r="DB55" i="288"/>
  <c r="DA109" i="273"/>
  <c r="CZ110" i="273" s="1"/>
  <c r="CZ61" i="288" s="1"/>
  <c r="DA51" i="288"/>
  <c r="DA52" i="288" s="1"/>
  <c r="DA56" i="288" s="1"/>
  <c r="DB47" i="325"/>
  <c r="DB54" i="325" s="1"/>
  <c r="DA84" i="325"/>
  <c r="DA42" i="288"/>
  <c r="DA35" i="288"/>
  <c r="DQ36" i="273"/>
  <c r="DQ13" i="288"/>
  <c r="DQ138" i="325"/>
  <c r="DD101" i="273"/>
  <c r="DD102" i="273" s="1"/>
  <c r="DD105" i="273" s="1"/>
  <c r="DD26" i="288"/>
  <c r="DC42" i="325"/>
  <c r="DC43" i="325" s="1"/>
  <c r="DC85" i="325"/>
  <c r="DC160" i="278"/>
  <c r="DB106" i="273"/>
  <c r="DA51" i="325"/>
  <c r="DC114" i="278"/>
  <c r="DC248" i="278"/>
  <c r="DC56" i="278"/>
  <c r="DC49" i="278"/>
  <c r="DC132" i="278"/>
  <c r="DC240" i="278"/>
  <c r="DC152" i="278"/>
  <c r="DC105" i="278"/>
  <c r="DC168" i="278"/>
  <c r="DC208" i="278"/>
  <c r="DC97" i="278"/>
  <c r="DC123" i="278"/>
  <c r="DC184" i="278"/>
  <c r="DC192" i="278"/>
  <c r="DC224" i="278"/>
  <c r="DC216" i="278"/>
  <c r="DC256" i="278"/>
  <c r="DC79" i="278"/>
  <c r="DC71" i="278"/>
  <c r="DC176" i="278"/>
  <c r="DC200" i="278"/>
  <c r="DD13" i="289"/>
  <c r="DD14" i="289" s="1"/>
  <c r="DD256" i="278" s="1"/>
  <c r="DB34" i="278"/>
  <c r="DC25" i="327"/>
  <c r="DB25" i="327"/>
  <c r="DA314" i="278"/>
  <c r="DA122" i="325"/>
  <c r="DA110" i="325"/>
  <c r="DC28" i="278"/>
  <c r="DC29" i="278" s="1"/>
  <c r="DC40" i="278" s="1"/>
  <c r="DC123" i="325"/>
  <c r="DC111" i="325"/>
  <c r="CT308" i="278"/>
  <c r="CT30" i="265" s="1"/>
  <c r="CU11" i="265"/>
  <c r="CU29" i="265" s="1"/>
  <c r="CU302" i="278"/>
  <c r="CU303" i="278" s="1"/>
  <c r="CU307" i="278" s="1"/>
  <c r="CU73" i="265"/>
  <c r="CU293" i="278"/>
  <c r="CU294" i="278" s="1"/>
  <c r="CU306" i="278" s="1"/>
  <c r="CU67" i="265"/>
  <c r="DO298" i="278"/>
  <c r="DO289" i="278"/>
  <c r="CV282" i="278"/>
  <c r="CV10" i="265" s="1"/>
  <c r="CV299" i="278"/>
  <c r="CV300" i="278" s="1"/>
  <c r="CV290" i="278"/>
  <c r="CV291" i="278" s="1"/>
  <c r="CZ22" i="278"/>
  <c r="CZ39" i="278" s="1"/>
  <c r="CZ41" i="278" s="1"/>
  <c r="CV9" i="265"/>
  <c r="CW279" i="278"/>
  <c r="CW281" i="278" s="1"/>
  <c r="CZ20" i="327"/>
  <c r="DA189" i="273"/>
  <c r="DA190" i="273" s="1"/>
  <c r="DA21" i="278" s="1"/>
  <c r="DA19" i="278"/>
  <c r="CX72" i="278"/>
  <c r="CX73" i="278" s="1"/>
  <c r="CX86" i="278" s="1"/>
  <c r="CX57" i="278"/>
  <c r="CX58" i="278" s="1"/>
  <c r="CZ274" i="278"/>
  <c r="CZ280" i="278" s="1"/>
  <c r="CY39" i="278"/>
  <c r="CY41" i="278" s="1"/>
  <c r="CY33" i="278"/>
  <c r="CY35" i="278" s="1"/>
  <c r="DO37" i="273"/>
  <c r="DO254" i="278"/>
  <c r="DO222" i="278"/>
  <c r="DO238" i="278"/>
  <c r="DO246" i="278"/>
  <c r="DO214" i="278"/>
  <c r="DO190" i="278"/>
  <c r="DO198" i="278"/>
  <c r="DO206" i="278"/>
  <c r="DO230" i="278"/>
  <c r="DO166" i="278"/>
  <c r="DO174" i="278"/>
  <c r="DO150" i="278"/>
  <c r="DO182" i="278"/>
  <c r="DO158" i="278"/>
  <c r="DO121" i="278"/>
  <c r="DO130" i="278"/>
  <c r="DO112" i="278"/>
  <c r="DA247" i="278"/>
  <c r="DA249" i="278" s="1"/>
  <c r="DA272" i="278" s="1"/>
  <c r="DA255" i="278"/>
  <c r="DA257" i="278" s="1"/>
  <c r="DA273" i="278" s="1"/>
  <c r="DA223" i="278"/>
  <c r="DA225" i="278" s="1"/>
  <c r="DA269" i="278" s="1"/>
  <c r="DA231" i="278"/>
  <c r="DA233" i="278" s="1"/>
  <c r="DA270" i="278" s="1"/>
  <c r="DA239" i="278"/>
  <c r="DA241" i="278" s="1"/>
  <c r="DA271" i="278" s="1"/>
  <c r="DA215" i="278"/>
  <c r="DA217" i="278" s="1"/>
  <c r="DA268" i="278" s="1"/>
  <c r="DA191" i="278"/>
  <c r="DA193" i="278" s="1"/>
  <c r="DA265" i="278" s="1"/>
  <c r="DA199" i="278"/>
  <c r="DA201" i="278" s="1"/>
  <c r="DA266" i="278" s="1"/>
  <c r="DA207" i="278"/>
  <c r="DA209" i="278" s="1"/>
  <c r="DA267" i="278" s="1"/>
  <c r="DA183" i="278"/>
  <c r="DA185" i="278" s="1"/>
  <c r="DA264" i="278" s="1"/>
  <c r="DA167" i="278"/>
  <c r="DA169" i="278" s="1"/>
  <c r="DA262" i="278" s="1"/>
  <c r="DA175" i="278"/>
  <c r="DA177" i="278" s="1"/>
  <c r="DA263" i="278" s="1"/>
  <c r="DA151" i="278"/>
  <c r="DA153" i="278" s="1"/>
  <c r="DA260" i="278" s="1"/>
  <c r="DA159" i="278"/>
  <c r="DA161" i="278" s="1"/>
  <c r="DA261" i="278" s="1"/>
  <c r="DA122" i="278"/>
  <c r="DA124" i="278" s="1"/>
  <c r="DA139" i="278" s="1"/>
  <c r="DA131" i="278"/>
  <c r="DA133" i="278" s="1"/>
  <c r="DA140" i="278" s="1"/>
  <c r="DA113" i="278"/>
  <c r="DA115" i="278" s="1"/>
  <c r="DA138" i="278" s="1"/>
  <c r="DA20" i="278"/>
  <c r="DB68" i="273"/>
  <c r="CW66" i="278"/>
  <c r="CW85" i="278" s="1"/>
  <c r="CW88" i="278" s="1"/>
  <c r="CX80" i="278"/>
  <c r="CX81" i="278" s="1"/>
  <c r="CX87" i="278" s="1"/>
  <c r="CX106" i="278"/>
  <c r="CX107" i="278" s="1"/>
  <c r="CX137" i="278" s="1"/>
  <c r="CX98" i="278"/>
  <c r="CX99" i="278" s="1"/>
  <c r="CX136" i="278" s="1"/>
  <c r="CX50" i="278"/>
  <c r="CX51" i="278" s="1"/>
  <c r="CX84" i="278" s="1"/>
  <c r="CY55" i="324"/>
  <c r="CY34" i="265" s="1"/>
  <c r="CZ54" i="324"/>
  <c r="CZ57" i="324" s="1"/>
  <c r="CY11" i="325"/>
  <c r="DA22" i="324"/>
  <c r="DA23" i="324" s="1"/>
  <c r="DA49" i="324" s="1"/>
  <c r="DA54" i="324" s="1"/>
  <c r="CY57" i="324"/>
  <c r="DB20" i="275"/>
  <c r="DC17" i="275" s="1"/>
  <c r="DC32" i="324"/>
  <c r="DC33" i="324" s="1"/>
  <c r="DC37" i="324"/>
  <c r="DC38" i="324" s="1"/>
  <c r="DC53" i="273"/>
  <c r="DD54" i="273" s="1"/>
  <c r="DC153" i="273"/>
  <c r="DC27" i="324"/>
  <c r="DC28" i="324" s="1"/>
  <c r="DC4" i="315"/>
  <c r="DC4" i="320"/>
  <c r="DC4" i="327"/>
  <c r="DC4" i="325"/>
  <c r="DC4" i="323"/>
  <c r="DC4" i="275"/>
  <c r="DC4" i="288"/>
  <c r="DC4" i="285"/>
  <c r="DC4" i="278"/>
  <c r="DC4" i="324"/>
  <c r="DC4" i="273"/>
  <c r="DC4" i="265"/>
  <c r="DC4" i="286"/>
  <c r="DC4" i="289"/>
  <c r="DC4" i="282"/>
  <c r="DB153" i="273"/>
  <c r="DB27" i="324"/>
  <c r="DB28" i="324" s="1"/>
  <c r="DB37" i="324"/>
  <c r="DB38" i="324" s="1"/>
  <c r="DB53" i="273"/>
  <c r="DC54" i="273" s="1"/>
  <c r="DB32" i="324"/>
  <c r="DB33" i="324" s="1"/>
  <c r="DB53" i="324"/>
  <c r="DB24" i="327"/>
  <c r="DA183" i="273"/>
  <c r="DA184" i="273" s="1"/>
  <c r="DA177" i="273"/>
  <c r="DA178" i="273" s="1"/>
  <c r="DA172" i="273"/>
  <c r="DA173" i="273" s="1"/>
  <c r="DA176" i="273" s="1"/>
  <c r="DC87" i="273"/>
  <c r="DC11" i="286"/>
  <c r="DC91" i="273"/>
  <c r="DD92" i="273" s="1"/>
  <c r="DD156" i="273" s="1"/>
  <c r="DB124" i="273"/>
  <c r="DC71" i="273"/>
  <c r="DD72" i="273" s="1"/>
  <c r="DD104" i="273" s="1"/>
  <c r="DC15" i="275"/>
  <c r="DC67" i="273"/>
  <c r="DC42" i="324"/>
  <c r="DC43" i="324" s="1"/>
  <c r="CX3" i="315"/>
  <c r="CX3" i="288"/>
  <c r="CX3" i="282"/>
  <c r="CX3" i="324"/>
  <c r="CX3" i="327"/>
  <c r="CX3" i="273"/>
  <c r="CX3" i="285"/>
  <c r="CX3" i="278"/>
  <c r="CX3" i="323"/>
  <c r="CX3" i="265"/>
  <c r="CX3" i="289"/>
  <c r="CX3" i="275"/>
  <c r="CX3" i="286"/>
  <c r="CX3" i="325"/>
  <c r="CX3" i="320"/>
  <c r="DC182" i="273"/>
  <c r="DC144" i="273"/>
  <c r="DD145" i="273" s="1"/>
  <c r="DD147" i="273" s="1"/>
  <c r="DD148" i="273" s="1"/>
  <c r="DE41" i="273"/>
  <c r="DE43" i="273" s="1"/>
  <c r="DE79" i="288" s="1"/>
  <c r="DE194" i="273"/>
  <c r="DF38" i="273"/>
  <c r="DB88" i="273"/>
  <c r="CY164" i="273"/>
  <c r="CY165" i="273" s="1"/>
  <c r="CZ157" i="273"/>
  <c r="DD2" i="315"/>
  <c r="DD2" i="273"/>
  <c r="DD138" i="273"/>
  <c r="DD139" i="273" s="1"/>
  <c r="DD2" i="288"/>
  <c r="DD2" i="286"/>
  <c r="DD2" i="320"/>
  <c r="DD129" i="273"/>
  <c r="DD130" i="273" s="1"/>
  <c r="DD2" i="282"/>
  <c r="DD62" i="273"/>
  <c r="DD63" i="273" s="1"/>
  <c r="DD45" i="325" s="1"/>
  <c r="DD2" i="275"/>
  <c r="DD2" i="278"/>
  <c r="DD82" i="273"/>
  <c r="DD83" i="273" s="1"/>
  <c r="DD119" i="273"/>
  <c r="DD120" i="273" s="1"/>
  <c r="DD123" i="273" s="1"/>
  <c r="DD2" i="323"/>
  <c r="DD2" i="289"/>
  <c r="DD2" i="324"/>
  <c r="DD195" i="273"/>
  <c r="DD196" i="273" s="1"/>
  <c r="DD2" i="327"/>
  <c r="DD2" i="285"/>
  <c r="DD2" i="265"/>
  <c r="DD49" i="273"/>
  <c r="DD50" i="273" s="1"/>
  <c r="DD100" i="325" s="1"/>
  <c r="DD101" i="325" s="1"/>
  <c r="DD128" i="325" s="1"/>
  <c r="DD2" i="325"/>
  <c r="DC155" i="273"/>
  <c r="DC122" i="273"/>
  <c r="DC86" i="273"/>
  <c r="DO42" i="273"/>
  <c r="DR5" i="327"/>
  <c r="DR5" i="325"/>
  <c r="DR5" i="324"/>
  <c r="DR5" i="323"/>
  <c r="DP32" i="273"/>
  <c r="DQ26" i="273"/>
  <c r="DQ27" i="273" s="1"/>
  <c r="DQ31" i="273" s="1"/>
  <c r="DQ30" i="273"/>
  <c r="DR5" i="320"/>
  <c r="DR23" i="273"/>
  <c r="DR24" i="273" s="1"/>
  <c r="DR5" i="315"/>
  <c r="DR5" i="275"/>
  <c r="DR5" i="286"/>
  <c r="DR5" i="265"/>
  <c r="DR5" i="288"/>
  <c r="DR5" i="282"/>
  <c r="DR5" i="285"/>
  <c r="DR5" i="289"/>
  <c r="DR5" i="278"/>
  <c r="DR13" i="273"/>
  <c r="DR14" i="273" s="1"/>
  <c r="DS10" i="273"/>
  <c r="DR5" i="273"/>
  <c r="DQ152" i="273"/>
  <c r="DQ143" i="273"/>
  <c r="AT32" i="265"/>
  <c r="DC46" i="325" l="1"/>
  <c r="DC55" i="288"/>
  <c r="DB109" i="273"/>
  <c r="DA110" i="273" s="1"/>
  <c r="DA61" i="288" s="1"/>
  <c r="DB51" i="288"/>
  <c r="DB52" i="288" s="1"/>
  <c r="DB56" i="288" s="1"/>
  <c r="DC47" i="325"/>
  <c r="DC54" i="325" s="1"/>
  <c r="DB84" i="325"/>
  <c r="DB35" i="288"/>
  <c r="DB42" i="288"/>
  <c r="DE101" i="273"/>
  <c r="DE102" i="273" s="1"/>
  <c r="DE105" i="273" s="1"/>
  <c r="DE26" i="288"/>
  <c r="DR36" i="273"/>
  <c r="DR13" i="288"/>
  <c r="DR138" i="325"/>
  <c r="DD42" i="325"/>
  <c r="DD43" i="325" s="1"/>
  <c r="DD85" i="325"/>
  <c r="DC106" i="273"/>
  <c r="DB51" i="325"/>
  <c r="DD49" i="278"/>
  <c r="DD132" i="278"/>
  <c r="DD152" i="278"/>
  <c r="DD105" i="278"/>
  <c r="DD71" i="278"/>
  <c r="DD176" i="278"/>
  <c r="DD56" i="278"/>
  <c r="DD123" i="278"/>
  <c r="DD224" i="278"/>
  <c r="DD97" i="278"/>
  <c r="DD79" i="278"/>
  <c r="DD114" i="278"/>
  <c r="DD200" i="278"/>
  <c r="DD240" i="278"/>
  <c r="DD160" i="278"/>
  <c r="DD248" i="278"/>
  <c r="DD168" i="278"/>
  <c r="DD192" i="278"/>
  <c r="DD232" i="278"/>
  <c r="DD208" i="278"/>
  <c r="DD184" i="278"/>
  <c r="DD216" i="278"/>
  <c r="DE13" i="289"/>
  <c r="DE14" i="289" s="1"/>
  <c r="DE248" i="278" s="1"/>
  <c r="AT313" i="278"/>
  <c r="AT315" i="278" s="1"/>
  <c r="AT11" i="327" s="1"/>
  <c r="DC34" i="278"/>
  <c r="DD25" i="327"/>
  <c r="DD28" i="278"/>
  <c r="DD29" i="278" s="1"/>
  <c r="DD34" i="278" s="1"/>
  <c r="DD123" i="325"/>
  <c r="DD111" i="325"/>
  <c r="DB110" i="325"/>
  <c r="DB122" i="325"/>
  <c r="CU308" i="278"/>
  <c r="CU30" i="265" s="1"/>
  <c r="CV293" i="278"/>
  <c r="CV294" i="278" s="1"/>
  <c r="CV306" i="278" s="1"/>
  <c r="CV67" i="265"/>
  <c r="CV302" i="278"/>
  <c r="CV303" i="278" s="1"/>
  <c r="CV307" i="278" s="1"/>
  <c r="CV73" i="265"/>
  <c r="CZ33" i="278"/>
  <c r="CZ35" i="278" s="1"/>
  <c r="CZ72" i="278" s="1"/>
  <c r="CZ73" i="278" s="1"/>
  <c r="CZ86" i="278" s="1"/>
  <c r="CW290" i="278"/>
  <c r="CW291" i="278" s="1"/>
  <c r="CW282" i="278"/>
  <c r="CW10" i="265" s="1"/>
  <c r="CW299" i="278"/>
  <c r="CW300" i="278" s="1"/>
  <c r="DP298" i="278"/>
  <c r="DP289" i="278"/>
  <c r="DA20" i="327"/>
  <c r="CV11" i="265"/>
  <c r="CV29" i="265" s="1"/>
  <c r="CW9" i="265"/>
  <c r="DB19" i="278"/>
  <c r="DB314" i="278"/>
  <c r="CZ11" i="325"/>
  <c r="DB189" i="273"/>
  <c r="DB190" i="273" s="1"/>
  <c r="DB21" i="278" s="1"/>
  <c r="DA22" i="278"/>
  <c r="DA33" i="278" s="1"/>
  <c r="DA35" i="278" s="1"/>
  <c r="DB22" i="324"/>
  <c r="DB23" i="324" s="1"/>
  <c r="DB49" i="324" s="1"/>
  <c r="CZ28" i="285"/>
  <c r="CX141" i="278"/>
  <c r="DA274" i="278"/>
  <c r="DA280" i="278" s="1"/>
  <c r="CY72" i="278"/>
  <c r="CY73" i="278" s="1"/>
  <c r="CY86" i="278" s="1"/>
  <c r="CY57" i="278"/>
  <c r="CY58" i="278" s="1"/>
  <c r="CY98" i="278"/>
  <c r="CY99" i="278" s="1"/>
  <c r="CY136" i="278" s="1"/>
  <c r="CY80" i="278"/>
  <c r="CY81" i="278" s="1"/>
  <c r="CY87" i="278" s="1"/>
  <c r="CY106" i="278"/>
  <c r="CY107" i="278" s="1"/>
  <c r="CY137" i="278" s="1"/>
  <c r="CY50" i="278"/>
  <c r="CY51" i="278" s="1"/>
  <c r="CY84" i="278" s="1"/>
  <c r="CZ106" i="278"/>
  <c r="CZ107" i="278" s="1"/>
  <c r="CZ137" i="278" s="1"/>
  <c r="CZ98" i="278"/>
  <c r="CZ99" i="278" s="1"/>
  <c r="CZ136" i="278" s="1"/>
  <c r="CZ50" i="278"/>
  <c r="CZ51" i="278" s="1"/>
  <c r="CZ84" i="278" s="1"/>
  <c r="CZ80" i="278"/>
  <c r="CZ81" i="278" s="1"/>
  <c r="CZ87" i="278" s="1"/>
  <c r="CX64" i="278"/>
  <c r="CX61" i="278"/>
  <c r="CX62" i="278" s="1"/>
  <c r="CX65" i="278" s="1"/>
  <c r="DP37" i="273"/>
  <c r="DP254" i="278"/>
  <c r="DP246" i="278"/>
  <c r="DP230" i="278"/>
  <c r="DP238" i="278"/>
  <c r="DP222" i="278"/>
  <c r="DP182" i="278"/>
  <c r="DP214" i="278"/>
  <c r="DP190" i="278"/>
  <c r="DP198" i="278"/>
  <c r="DP206" i="278"/>
  <c r="DP158" i="278"/>
  <c r="DP174" i="278"/>
  <c r="DP150" i="278"/>
  <c r="DP112" i="278"/>
  <c r="DP166" i="278"/>
  <c r="DP121" i="278"/>
  <c r="DP130" i="278"/>
  <c r="DB255" i="278"/>
  <c r="DB257" i="278" s="1"/>
  <c r="DB273" i="278" s="1"/>
  <c r="DB231" i="278"/>
  <c r="DB233" i="278" s="1"/>
  <c r="DB270" i="278" s="1"/>
  <c r="DB247" i="278"/>
  <c r="DB249" i="278" s="1"/>
  <c r="DB272" i="278" s="1"/>
  <c r="DB239" i="278"/>
  <c r="DB241" i="278" s="1"/>
  <c r="DB271" i="278" s="1"/>
  <c r="DB183" i="278"/>
  <c r="DB185" i="278" s="1"/>
  <c r="DB264" i="278" s="1"/>
  <c r="DB223" i="278"/>
  <c r="DB225" i="278" s="1"/>
  <c r="DB269" i="278" s="1"/>
  <c r="DB215" i="278"/>
  <c r="DB217" i="278" s="1"/>
  <c r="DB268" i="278" s="1"/>
  <c r="DB191" i="278"/>
  <c r="DB193" i="278" s="1"/>
  <c r="DB265" i="278" s="1"/>
  <c r="DB199" i="278"/>
  <c r="DB201" i="278" s="1"/>
  <c r="DB266" i="278" s="1"/>
  <c r="DB207" i="278"/>
  <c r="DB209" i="278" s="1"/>
  <c r="DB267" i="278" s="1"/>
  <c r="DB159" i="278"/>
  <c r="DB161" i="278" s="1"/>
  <c r="DB261" i="278" s="1"/>
  <c r="DB167" i="278"/>
  <c r="DB169" i="278" s="1"/>
  <c r="DB262" i="278" s="1"/>
  <c r="DB175" i="278"/>
  <c r="DB177" i="278" s="1"/>
  <c r="DB263" i="278" s="1"/>
  <c r="DB151" i="278"/>
  <c r="DB153" i="278" s="1"/>
  <c r="DB260" i="278" s="1"/>
  <c r="DB113" i="278"/>
  <c r="DB115" i="278" s="1"/>
  <c r="DB138" i="278" s="1"/>
  <c r="DB122" i="278"/>
  <c r="DB124" i="278" s="1"/>
  <c r="DB139" i="278" s="1"/>
  <c r="DB131" i="278"/>
  <c r="DB133" i="278" s="1"/>
  <c r="DB140" i="278" s="1"/>
  <c r="DB20" i="278"/>
  <c r="CZ55" i="324"/>
  <c r="CZ34" i="265" s="1"/>
  <c r="DC20" i="275"/>
  <c r="DD17" i="275" s="1"/>
  <c r="DC66" i="273"/>
  <c r="DC68" i="273" s="1"/>
  <c r="DC154" i="273"/>
  <c r="DD4" i="315"/>
  <c r="DD4" i="325"/>
  <c r="DD4" i="273"/>
  <c r="DD4" i="323"/>
  <c r="DD4" i="288"/>
  <c r="DD4" i="327"/>
  <c r="DD4" i="282"/>
  <c r="DD4" i="320"/>
  <c r="DD4" i="278"/>
  <c r="DD4" i="265"/>
  <c r="DD4" i="275"/>
  <c r="DD4" i="285"/>
  <c r="DD4" i="324"/>
  <c r="DD4" i="286"/>
  <c r="DD4" i="289"/>
  <c r="DD66" i="273"/>
  <c r="DD154" i="273"/>
  <c r="DA55" i="324"/>
  <c r="DA34" i="265" s="1"/>
  <c r="DA11" i="325"/>
  <c r="DA28" i="285"/>
  <c r="DA57" i="324"/>
  <c r="DD27" i="324"/>
  <c r="DD28" i="324" s="1"/>
  <c r="DD37" i="324"/>
  <c r="DD38" i="324" s="1"/>
  <c r="DD32" i="324"/>
  <c r="DD33" i="324" s="1"/>
  <c r="DD153" i="273"/>
  <c r="DD53" i="273"/>
  <c r="DE54" i="273" s="1"/>
  <c r="DD15" i="275"/>
  <c r="DD71" i="273"/>
  <c r="DE72" i="273" s="1"/>
  <c r="DE104" i="273" s="1"/>
  <c r="DD67" i="273"/>
  <c r="DD42" i="324"/>
  <c r="DD43" i="324" s="1"/>
  <c r="CZ164" i="273"/>
  <c r="CZ165" i="273" s="1"/>
  <c r="DA157" i="273"/>
  <c r="DF41" i="273"/>
  <c r="DF43" i="273" s="1"/>
  <c r="DF79" i="288" s="1"/>
  <c r="DF194" i="273"/>
  <c r="DG38" i="273"/>
  <c r="DD11" i="286"/>
  <c r="DD87" i="273"/>
  <c r="DD91" i="273"/>
  <c r="DE92" i="273" s="1"/>
  <c r="DE156" i="273" s="1"/>
  <c r="CY3" i="273"/>
  <c r="CY3" i="278"/>
  <c r="CY3" i="289"/>
  <c r="CY3" i="323"/>
  <c r="CY3" i="327"/>
  <c r="CY3" i="320"/>
  <c r="CY3" i="275"/>
  <c r="CY3" i="288"/>
  <c r="CY3" i="315"/>
  <c r="CY3" i="324"/>
  <c r="CY3" i="285"/>
  <c r="CY3" i="265"/>
  <c r="CY3" i="282"/>
  <c r="CY3" i="286"/>
  <c r="CY3" i="325"/>
  <c r="DB23" i="327"/>
  <c r="DB52" i="324"/>
  <c r="DC88" i="273"/>
  <c r="DB172" i="273"/>
  <c r="DB173" i="273" s="1"/>
  <c r="DB176" i="273" s="1"/>
  <c r="DB177" i="273"/>
  <c r="DB178" i="273" s="1"/>
  <c r="DB183" i="273"/>
  <c r="DB184" i="273" s="1"/>
  <c r="DE82" i="273"/>
  <c r="DE83" i="273" s="1"/>
  <c r="DE2" i="286"/>
  <c r="DE2" i="288"/>
  <c r="DE195" i="273"/>
  <c r="DE196" i="273" s="1"/>
  <c r="DE2" i="327"/>
  <c r="DE129" i="273"/>
  <c r="DE130" i="273" s="1"/>
  <c r="DE2" i="320"/>
  <c r="DE2" i="275"/>
  <c r="DE2" i="273"/>
  <c r="DE2" i="265"/>
  <c r="DE2" i="324"/>
  <c r="DE138" i="273"/>
  <c r="DE139" i="273" s="1"/>
  <c r="DE2" i="282"/>
  <c r="DE2" i="315"/>
  <c r="DE2" i="325"/>
  <c r="DE119" i="273"/>
  <c r="DE120" i="273" s="1"/>
  <c r="DE123" i="273" s="1"/>
  <c r="DE49" i="273"/>
  <c r="DE50" i="273" s="1"/>
  <c r="DE100" i="325" s="1"/>
  <c r="DE101" i="325" s="1"/>
  <c r="DE128" i="325" s="1"/>
  <c r="DE62" i="273"/>
  <c r="DE63" i="273" s="1"/>
  <c r="DE45" i="325" s="1"/>
  <c r="DE2" i="285"/>
  <c r="DE2" i="289"/>
  <c r="DE2" i="323"/>
  <c r="DE2" i="278"/>
  <c r="DD122" i="273"/>
  <c r="DD155" i="273"/>
  <c r="DD86" i="273"/>
  <c r="DB50" i="324"/>
  <c r="DB21" i="327"/>
  <c r="DC23" i="327"/>
  <c r="DC52" i="324"/>
  <c r="DD144" i="273"/>
  <c r="DE145" i="273" s="1"/>
  <c r="DE147" i="273" s="1"/>
  <c r="DE148" i="273" s="1"/>
  <c r="DD182" i="273"/>
  <c r="DC53" i="324"/>
  <c r="DC24" i="327"/>
  <c r="DB21" i="285"/>
  <c r="DC124" i="273"/>
  <c r="DB22" i="327"/>
  <c r="DB51" i="324"/>
  <c r="DC50" i="324"/>
  <c r="DC21" i="327"/>
  <c r="DC22" i="327"/>
  <c r="DC51" i="324"/>
  <c r="DP42" i="273"/>
  <c r="DS5" i="327"/>
  <c r="DS5" i="325"/>
  <c r="DS5" i="323"/>
  <c r="DS5" i="324"/>
  <c r="DQ32" i="273"/>
  <c r="DR26" i="273"/>
  <c r="DR27" i="273" s="1"/>
  <c r="DR31" i="273" s="1"/>
  <c r="DR30" i="273"/>
  <c r="DS5" i="320"/>
  <c r="DS23" i="273"/>
  <c r="DS24" i="273" s="1"/>
  <c r="DS5" i="315"/>
  <c r="DS5" i="265"/>
  <c r="DS5" i="288"/>
  <c r="DS5" i="282"/>
  <c r="DS5" i="275"/>
  <c r="DS5" i="286"/>
  <c r="DS5" i="285"/>
  <c r="DS5" i="289"/>
  <c r="DS5" i="278"/>
  <c r="DS13" i="273"/>
  <c r="DS14" i="273" s="1"/>
  <c r="DT10" i="273"/>
  <c r="DS5" i="273"/>
  <c r="DR152" i="273"/>
  <c r="DR143" i="273"/>
  <c r="DC109" i="273" l="1"/>
  <c r="DB110" i="273" s="1"/>
  <c r="DB61" i="288" s="1"/>
  <c r="DC51" i="288"/>
  <c r="DC52" i="288" s="1"/>
  <c r="DC56" i="288" s="1"/>
  <c r="DD46" i="325"/>
  <c r="DD47" i="325" s="1"/>
  <c r="DD54" i="325" s="1"/>
  <c r="DD55" i="288"/>
  <c r="DC84" i="325"/>
  <c r="DC42" i="288"/>
  <c r="DC35" i="288"/>
  <c r="DF101" i="273"/>
  <c r="DF102" i="273" s="1"/>
  <c r="DF105" i="273" s="1"/>
  <c r="DF26" i="288"/>
  <c r="DS36" i="273"/>
  <c r="DS13" i="288"/>
  <c r="DS138" i="325"/>
  <c r="DE42" i="325"/>
  <c r="DE43" i="325" s="1"/>
  <c r="DE85" i="325"/>
  <c r="DD106" i="273"/>
  <c r="DC51" i="325"/>
  <c r="DE79" i="278"/>
  <c r="DE152" i="278"/>
  <c r="DE105" i="278"/>
  <c r="DE224" i="278"/>
  <c r="DE216" i="278"/>
  <c r="DE56" i="278"/>
  <c r="DE132" i="278"/>
  <c r="DE114" i="278"/>
  <c r="DE200" i="278"/>
  <c r="DE176" i="278"/>
  <c r="DE240" i="278"/>
  <c r="DF13" i="289"/>
  <c r="DF14" i="289" s="1"/>
  <c r="DF232" i="278" s="1"/>
  <c r="DE49" i="278"/>
  <c r="DE123" i="278"/>
  <c r="DE97" i="278"/>
  <c r="DE192" i="278"/>
  <c r="DE208" i="278"/>
  <c r="DE256" i="278"/>
  <c r="DE71" i="278"/>
  <c r="DE160" i="278"/>
  <c r="DE168" i="278"/>
  <c r="DE184" i="278"/>
  <c r="DE232" i="278"/>
  <c r="AT12" i="325"/>
  <c r="DD40" i="278"/>
  <c r="DE28" i="278"/>
  <c r="DE29" i="278" s="1"/>
  <c r="DE40" i="278" s="1"/>
  <c r="DE111" i="325"/>
  <c r="DE123" i="325"/>
  <c r="DE25" i="327"/>
  <c r="DC122" i="325"/>
  <c r="DC110" i="325"/>
  <c r="CZ57" i="278"/>
  <c r="CZ58" i="278" s="1"/>
  <c r="CZ61" i="278" s="1"/>
  <c r="CZ62" i="278" s="1"/>
  <c r="CZ65" i="278" s="1"/>
  <c r="DB20" i="327"/>
  <c r="CV308" i="278"/>
  <c r="CV30" i="265" s="1"/>
  <c r="CW302" i="278"/>
  <c r="CW303" i="278" s="1"/>
  <c r="CW307" i="278" s="1"/>
  <c r="CW73" i="265"/>
  <c r="CW293" i="278"/>
  <c r="CW294" i="278" s="1"/>
  <c r="CW306" i="278" s="1"/>
  <c r="CW67" i="265"/>
  <c r="DQ298" i="278"/>
  <c r="DQ289" i="278"/>
  <c r="CW11" i="265"/>
  <c r="CW29" i="265" s="1"/>
  <c r="DA39" i="278"/>
  <c r="DA41" i="278" s="1"/>
  <c r="DA106" i="278" s="1"/>
  <c r="DA107" i="278" s="1"/>
  <c r="DA137" i="278" s="1"/>
  <c r="DD20" i="275"/>
  <c r="DE17" i="275" s="1"/>
  <c r="DC19" i="278"/>
  <c r="DC314" i="278"/>
  <c r="CX279" i="278"/>
  <c r="CX281" i="278" s="1"/>
  <c r="CX66" i="278"/>
  <c r="CX85" i="278" s="1"/>
  <c r="CX88" i="278" s="1"/>
  <c r="DB22" i="278"/>
  <c r="DB39" i="278" s="1"/>
  <c r="DB41" i="278" s="1"/>
  <c r="DQ37" i="273"/>
  <c r="DQ238" i="278"/>
  <c r="DQ254" i="278"/>
  <c r="DQ246" i="278"/>
  <c r="DQ222" i="278"/>
  <c r="DQ230" i="278"/>
  <c r="DQ206" i="278"/>
  <c r="DQ182" i="278"/>
  <c r="DQ214" i="278"/>
  <c r="DQ190" i="278"/>
  <c r="DQ198" i="278"/>
  <c r="DQ150" i="278"/>
  <c r="DQ166" i="278"/>
  <c r="DQ174" i="278"/>
  <c r="DQ158" i="278"/>
  <c r="DQ112" i="278"/>
  <c r="DQ121" i="278"/>
  <c r="DQ130" i="278"/>
  <c r="CZ141" i="278"/>
  <c r="DA72" i="278"/>
  <c r="DA73" i="278" s="1"/>
  <c r="DA86" i="278" s="1"/>
  <c r="DA57" i="278"/>
  <c r="DA58" i="278" s="1"/>
  <c r="CY141" i="278"/>
  <c r="DC255" i="278"/>
  <c r="DC257" i="278" s="1"/>
  <c r="DC273" i="278" s="1"/>
  <c r="DC247" i="278"/>
  <c r="DC249" i="278" s="1"/>
  <c r="DC272" i="278" s="1"/>
  <c r="DC239" i="278"/>
  <c r="DC241" i="278" s="1"/>
  <c r="DC271" i="278" s="1"/>
  <c r="DC223" i="278"/>
  <c r="DC225" i="278" s="1"/>
  <c r="DC269" i="278" s="1"/>
  <c r="DC231" i="278"/>
  <c r="DC233" i="278" s="1"/>
  <c r="DC270" i="278" s="1"/>
  <c r="DC207" i="278"/>
  <c r="DC209" i="278" s="1"/>
  <c r="DC267" i="278" s="1"/>
  <c r="DC183" i="278"/>
  <c r="DC185" i="278" s="1"/>
  <c r="DC264" i="278" s="1"/>
  <c r="DC215" i="278"/>
  <c r="DC217" i="278" s="1"/>
  <c r="DC268" i="278" s="1"/>
  <c r="DC191" i="278"/>
  <c r="DC193" i="278" s="1"/>
  <c r="DC265" i="278" s="1"/>
  <c r="DC199" i="278"/>
  <c r="DC201" i="278" s="1"/>
  <c r="DC266" i="278" s="1"/>
  <c r="DC151" i="278"/>
  <c r="DC153" i="278" s="1"/>
  <c r="DC260" i="278" s="1"/>
  <c r="DC167" i="278"/>
  <c r="DC169" i="278" s="1"/>
  <c r="DC262" i="278" s="1"/>
  <c r="DC175" i="278"/>
  <c r="DC177" i="278" s="1"/>
  <c r="DC263" i="278" s="1"/>
  <c r="DC113" i="278"/>
  <c r="DC115" i="278" s="1"/>
  <c r="DC138" i="278" s="1"/>
  <c r="DC159" i="278"/>
  <c r="DC161" i="278" s="1"/>
  <c r="DC261" i="278" s="1"/>
  <c r="DC122" i="278"/>
  <c r="DC124" i="278" s="1"/>
  <c r="DC139" i="278" s="1"/>
  <c r="DC131" i="278"/>
  <c r="DC133" i="278" s="1"/>
  <c r="DC140" i="278" s="1"/>
  <c r="DC20" i="278"/>
  <c r="CY61" i="278"/>
  <c r="CY62" i="278" s="1"/>
  <c r="CY65" i="278" s="1"/>
  <c r="CY64" i="278"/>
  <c r="DB274" i="278"/>
  <c r="DB280" i="278" s="1"/>
  <c r="DE4" i="325"/>
  <c r="DE4" i="289"/>
  <c r="DE4" i="265"/>
  <c r="DE4" i="278"/>
  <c r="DE4" i="282"/>
  <c r="DE4" i="273"/>
  <c r="DE4" i="323"/>
  <c r="DE4" i="327"/>
  <c r="DE4" i="286"/>
  <c r="DE4" i="288"/>
  <c r="DE4" i="324"/>
  <c r="DE4" i="315"/>
  <c r="DE4" i="285"/>
  <c r="DE4" i="320"/>
  <c r="DE4" i="275"/>
  <c r="DF2" i="315"/>
  <c r="DF2" i="275"/>
  <c r="DF2" i="282"/>
  <c r="DF138" i="273"/>
  <c r="DF139" i="273" s="1"/>
  <c r="DF129" i="273"/>
  <c r="DF130" i="273" s="1"/>
  <c r="DF2" i="286"/>
  <c r="DF119" i="273"/>
  <c r="DF120" i="273" s="1"/>
  <c r="DF123" i="273" s="1"/>
  <c r="DF2" i="320"/>
  <c r="DF2" i="278"/>
  <c r="DF2" i="273"/>
  <c r="DF195" i="273"/>
  <c r="DF196" i="273" s="1"/>
  <c r="DF2" i="288"/>
  <c r="DF2" i="327"/>
  <c r="DF49" i="273"/>
  <c r="DF82" i="273"/>
  <c r="DF83" i="273" s="1"/>
  <c r="DF2" i="289"/>
  <c r="DF2" i="324"/>
  <c r="DF2" i="323"/>
  <c r="DF2" i="265"/>
  <c r="DF62" i="273"/>
  <c r="DF63" i="273" s="1"/>
  <c r="DF45" i="325" s="1"/>
  <c r="DF2" i="285"/>
  <c r="DF2" i="325"/>
  <c r="CZ3" i="285"/>
  <c r="CZ3" i="273"/>
  <c r="CZ3" i="286"/>
  <c r="CZ3" i="288"/>
  <c r="CZ3" i="327"/>
  <c r="CZ3" i="325"/>
  <c r="CZ3" i="320"/>
  <c r="CZ3" i="278"/>
  <c r="CZ3" i="282"/>
  <c r="CZ3" i="324"/>
  <c r="CZ3" i="315"/>
  <c r="CZ3" i="289"/>
  <c r="CZ3" i="275"/>
  <c r="CZ3" i="323"/>
  <c r="CZ3" i="265"/>
  <c r="DD52" i="324"/>
  <c r="DD23" i="327"/>
  <c r="DD124" i="273"/>
  <c r="DC21" i="285"/>
  <c r="DE144" i="273"/>
  <c r="DF145" i="273" s="1"/>
  <c r="DF147" i="273" s="1"/>
  <c r="DF148" i="273" s="1"/>
  <c r="DE182" i="273"/>
  <c r="DD24" i="327"/>
  <c r="DD53" i="324"/>
  <c r="DE66" i="273"/>
  <c r="DE154" i="273"/>
  <c r="DD21" i="327"/>
  <c r="DD50" i="324"/>
  <c r="DG194" i="273"/>
  <c r="DG41" i="273"/>
  <c r="DG43" i="273" s="1"/>
  <c r="DG79" i="288" s="1"/>
  <c r="DH38" i="273"/>
  <c r="DE32" i="324"/>
  <c r="DE33" i="324" s="1"/>
  <c r="DE153" i="273"/>
  <c r="DE53" i="273"/>
  <c r="DF54" i="273" s="1"/>
  <c r="DE27" i="324"/>
  <c r="DE28" i="324" s="1"/>
  <c r="DE37" i="324"/>
  <c r="DE38" i="324" s="1"/>
  <c r="DE91" i="273"/>
  <c r="DF92" i="273" s="1"/>
  <c r="DF156" i="273" s="1"/>
  <c r="DE87" i="273"/>
  <c r="DE11" i="286"/>
  <c r="DC177" i="273"/>
  <c r="DC178" i="273" s="1"/>
  <c r="DC172" i="273"/>
  <c r="DC173" i="273" s="1"/>
  <c r="DC176" i="273" s="1"/>
  <c r="DD88" i="273"/>
  <c r="DC183" i="273"/>
  <c r="DC184" i="273" s="1"/>
  <c r="DB54" i="324"/>
  <c r="DE71" i="273"/>
  <c r="DF72" i="273" s="1"/>
  <c r="DF104" i="273" s="1"/>
  <c r="DE42" i="324"/>
  <c r="DE43" i="324" s="1"/>
  <c r="DE67" i="273"/>
  <c r="DE15" i="275"/>
  <c r="DB157" i="273"/>
  <c r="DA164" i="273"/>
  <c r="DA165" i="273" s="1"/>
  <c r="DE155" i="273"/>
  <c r="DE122" i="273"/>
  <c r="DE86" i="273"/>
  <c r="DD51" i="324"/>
  <c r="DD22" i="327"/>
  <c r="DC22" i="324"/>
  <c r="DC23" i="324" s="1"/>
  <c r="DC189" i="273"/>
  <c r="DC190" i="273" s="1"/>
  <c r="DC21" i="278" s="1"/>
  <c r="DD68" i="273"/>
  <c r="DQ42" i="273"/>
  <c r="DT5" i="327"/>
  <c r="DT5" i="325"/>
  <c r="DT5" i="324"/>
  <c r="DT5" i="323"/>
  <c r="DS26" i="273"/>
  <c r="DS27" i="273" s="1"/>
  <c r="DS31" i="273" s="1"/>
  <c r="DS30" i="273"/>
  <c r="DR32" i="273"/>
  <c r="DT5" i="320"/>
  <c r="DT23" i="273"/>
  <c r="DT24" i="273" s="1"/>
  <c r="DT5" i="315"/>
  <c r="DT5" i="288"/>
  <c r="DT5" i="282"/>
  <c r="DT5" i="275"/>
  <c r="DT5" i="286"/>
  <c r="DT5" i="265"/>
  <c r="DT5" i="285"/>
  <c r="DT5" i="289"/>
  <c r="DT5" i="278"/>
  <c r="DT13" i="273"/>
  <c r="DT14" i="273" s="1"/>
  <c r="DU10" i="273"/>
  <c r="DT5" i="273"/>
  <c r="DS152" i="273"/>
  <c r="DS143" i="273"/>
  <c r="DD109" i="273" l="1"/>
  <c r="DC110" i="273" s="1"/>
  <c r="DC61" i="288" s="1"/>
  <c r="DD51" i="288"/>
  <c r="DD52" i="288" s="1"/>
  <c r="DD56" i="288" s="1"/>
  <c r="DE46" i="325"/>
  <c r="DE47" i="325" s="1"/>
  <c r="DE54" i="325" s="1"/>
  <c r="DE55" i="288"/>
  <c r="DD84" i="325"/>
  <c r="DD42" i="288"/>
  <c r="DD35" i="288"/>
  <c r="DT36" i="273"/>
  <c r="DT13" i="288"/>
  <c r="DT138" i="325"/>
  <c r="DG101" i="273"/>
  <c r="DG102" i="273" s="1"/>
  <c r="DG105" i="273" s="1"/>
  <c r="DG26" i="288"/>
  <c r="DF42" i="325"/>
  <c r="DF43" i="325" s="1"/>
  <c r="DF85" i="325"/>
  <c r="DF152" i="278"/>
  <c r="DE106" i="273"/>
  <c r="DD51" i="325"/>
  <c r="DF168" i="278"/>
  <c r="DF208" i="278"/>
  <c r="DF49" i="278"/>
  <c r="DF71" i="278"/>
  <c r="DF200" i="278"/>
  <c r="DF97" i="278"/>
  <c r="DF160" i="278"/>
  <c r="DF56" i="278"/>
  <c r="DF123" i="278"/>
  <c r="DF105" i="278"/>
  <c r="DF192" i="278"/>
  <c r="DF248" i="278"/>
  <c r="DF79" i="278"/>
  <c r="DF114" i="278"/>
  <c r="DF132" i="278"/>
  <c r="DF176" i="278"/>
  <c r="DF240" i="278"/>
  <c r="DF216" i="278"/>
  <c r="DF256" i="278"/>
  <c r="DF184" i="278"/>
  <c r="DF224" i="278"/>
  <c r="DG13" i="289"/>
  <c r="DG14" i="289" s="1"/>
  <c r="DG224" i="278" s="1"/>
  <c r="DE34" i="278"/>
  <c r="CZ64" i="278"/>
  <c r="CZ66" i="278" s="1"/>
  <c r="CZ85" i="278" s="1"/>
  <c r="CZ88" i="278" s="1"/>
  <c r="DD122" i="325"/>
  <c r="DD110" i="325"/>
  <c r="DF28" i="278"/>
  <c r="DF29" i="278" s="1"/>
  <c r="DF40" i="278" s="1"/>
  <c r="DF123" i="325"/>
  <c r="DF111" i="325"/>
  <c r="CW308" i="278"/>
  <c r="CW30" i="265" s="1"/>
  <c r="DA50" i="278"/>
  <c r="DA51" i="278" s="1"/>
  <c r="DA84" i="278" s="1"/>
  <c r="CX290" i="278"/>
  <c r="CX291" i="278" s="1"/>
  <c r="DR289" i="278"/>
  <c r="DR298" i="278"/>
  <c r="CX282" i="278"/>
  <c r="CX10" i="265" s="1"/>
  <c r="CX299" i="278"/>
  <c r="CX300" i="278" s="1"/>
  <c r="DA98" i="278"/>
  <c r="DA99" i="278" s="1"/>
  <c r="DA136" i="278" s="1"/>
  <c r="DA141" i="278" s="1"/>
  <c r="DA80" i="278"/>
  <c r="DA81" i="278" s="1"/>
  <c r="DA87" i="278" s="1"/>
  <c r="DE20" i="275"/>
  <c r="DF17" i="275" s="1"/>
  <c r="DC22" i="278"/>
  <c r="DC33" i="278" s="1"/>
  <c r="DC35" i="278" s="1"/>
  <c r="CX9" i="265"/>
  <c r="DD19" i="278"/>
  <c r="DD314" i="278"/>
  <c r="CY279" i="278"/>
  <c r="CY281" i="278" s="1"/>
  <c r="CY66" i="278"/>
  <c r="CY85" i="278" s="1"/>
  <c r="CY88" i="278" s="1"/>
  <c r="CZ279" i="278"/>
  <c r="CZ281" i="278" s="1"/>
  <c r="DB33" i="278"/>
  <c r="DB35" i="278" s="1"/>
  <c r="DB72" i="278" s="1"/>
  <c r="DB73" i="278" s="1"/>
  <c r="DB86" i="278" s="1"/>
  <c r="DC274" i="278"/>
  <c r="DC280" i="278" s="1"/>
  <c r="DA64" i="278"/>
  <c r="DA61" i="278"/>
  <c r="DA62" i="278" s="1"/>
  <c r="DA65" i="278" s="1"/>
  <c r="DR254" i="278"/>
  <c r="DR230" i="278"/>
  <c r="DR238" i="278"/>
  <c r="DR246" i="278"/>
  <c r="DR214" i="278"/>
  <c r="DR222" i="278"/>
  <c r="DR198" i="278"/>
  <c r="DR206" i="278"/>
  <c r="DR182" i="278"/>
  <c r="DR190" i="278"/>
  <c r="DR174" i="278"/>
  <c r="DR158" i="278"/>
  <c r="DR166" i="278"/>
  <c r="DR130" i="278"/>
  <c r="DR150" i="278"/>
  <c r="DR112" i="278"/>
  <c r="DR121" i="278"/>
  <c r="DD255" i="278"/>
  <c r="DD257" i="278" s="1"/>
  <c r="DD273" i="278" s="1"/>
  <c r="DD231" i="278"/>
  <c r="DD233" i="278" s="1"/>
  <c r="DD270" i="278" s="1"/>
  <c r="DD247" i="278"/>
  <c r="DD249" i="278" s="1"/>
  <c r="DD272" i="278" s="1"/>
  <c r="DD239" i="278"/>
  <c r="DD241" i="278" s="1"/>
  <c r="DD271" i="278" s="1"/>
  <c r="DD215" i="278"/>
  <c r="DD217" i="278" s="1"/>
  <c r="DD268" i="278" s="1"/>
  <c r="DD223" i="278"/>
  <c r="DD225" i="278" s="1"/>
  <c r="DD269" i="278" s="1"/>
  <c r="DD199" i="278"/>
  <c r="DD201" i="278" s="1"/>
  <c r="DD266" i="278" s="1"/>
  <c r="DD207" i="278"/>
  <c r="DD209" i="278" s="1"/>
  <c r="DD267" i="278" s="1"/>
  <c r="DD183" i="278"/>
  <c r="DD185" i="278" s="1"/>
  <c r="DD264" i="278" s="1"/>
  <c r="DD191" i="278"/>
  <c r="DD193" i="278" s="1"/>
  <c r="DD265" i="278" s="1"/>
  <c r="DD175" i="278"/>
  <c r="DD177" i="278" s="1"/>
  <c r="DD263" i="278" s="1"/>
  <c r="DD159" i="278"/>
  <c r="DD161" i="278" s="1"/>
  <c r="DD261" i="278" s="1"/>
  <c r="DD167" i="278"/>
  <c r="DD169" i="278" s="1"/>
  <c r="DD262" i="278" s="1"/>
  <c r="DD131" i="278"/>
  <c r="DD133" i="278" s="1"/>
  <c r="DD140" i="278" s="1"/>
  <c r="DD151" i="278"/>
  <c r="DD153" i="278" s="1"/>
  <c r="DD260" i="278" s="1"/>
  <c r="DD113" i="278"/>
  <c r="DD115" i="278" s="1"/>
  <c r="DD138" i="278" s="1"/>
  <c r="DD122" i="278"/>
  <c r="DD124" i="278" s="1"/>
  <c r="DD139" i="278" s="1"/>
  <c r="DD20" i="278"/>
  <c r="DB80" i="278"/>
  <c r="DB81" i="278" s="1"/>
  <c r="DB87" i="278" s="1"/>
  <c r="DB98" i="278"/>
  <c r="DB99" i="278" s="1"/>
  <c r="DB136" i="278" s="1"/>
  <c r="DB106" i="278"/>
  <c r="DB107" i="278" s="1"/>
  <c r="DB137" i="278" s="1"/>
  <c r="DB50" i="278"/>
  <c r="DB51" i="278" s="1"/>
  <c r="DB84" i="278" s="1"/>
  <c r="DE68" i="273"/>
  <c r="DC49" i="324"/>
  <c r="DC54" i="324" s="1"/>
  <c r="DC20" i="327"/>
  <c r="DB55" i="324"/>
  <c r="DB34" i="265" s="1"/>
  <c r="DB57" i="324"/>
  <c r="DB11" i="325"/>
  <c r="DB28" i="285"/>
  <c r="DE88" i="273"/>
  <c r="DD172" i="273"/>
  <c r="DD173" i="273" s="1"/>
  <c r="DD176" i="273" s="1"/>
  <c r="DD183" i="273"/>
  <c r="DD184" i="273" s="1"/>
  <c r="DD177" i="273"/>
  <c r="DD178" i="273" s="1"/>
  <c r="DF50" i="273"/>
  <c r="DF100" i="325" s="1"/>
  <c r="DF101" i="325" s="1"/>
  <c r="DF128" i="325" s="1"/>
  <c r="DF4" i="286"/>
  <c r="DF4" i="289"/>
  <c r="DF4" i="265"/>
  <c r="DF4" i="324"/>
  <c r="DF4" i="323"/>
  <c r="DF4" i="288"/>
  <c r="DF4" i="285"/>
  <c r="DF4" i="273"/>
  <c r="DF4" i="275"/>
  <c r="DF4" i="278"/>
  <c r="DF4" i="325"/>
  <c r="DF4" i="315"/>
  <c r="DF4" i="320"/>
  <c r="DF4" i="282"/>
  <c r="DF4" i="327"/>
  <c r="DF91" i="273"/>
  <c r="DG92" i="273" s="1"/>
  <c r="DG156" i="273" s="1"/>
  <c r="DF87" i="273"/>
  <c r="DF11" i="286"/>
  <c r="DF144" i="273"/>
  <c r="DG145" i="273" s="1"/>
  <c r="DG147" i="273" s="1"/>
  <c r="DG148" i="273" s="1"/>
  <c r="DF182" i="273"/>
  <c r="DD22" i="324"/>
  <c r="DD23" i="324" s="1"/>
  <c r="DD189" i="273"/>
  <c r="DD190" i="273" s="1"/>
  <c r="DD21" i="278" s="1"/>
  <c r="DA3" i="285"/>
  <c r="DA3" i="288"/>
  <c r="DA3" i="282"/>
  <c r="DA3" i="278"/>
  <c r="DA3" i="323"/>
  <c r="DA3" i="289"/>
  <c r="DA3" i="273"/>
  <c r="DA3" i="265"/>
  <c r="DA3" i="275"/>
  <c r="DA3" i="327"/>
  <c r="DA3" i="286"/>
  <c r="DA3" i="325"/>
  <c r="DA3" i="324"/>
  <c r="DA3" i="315"/>
  <c r="DA3" i="320"/>
  <c r="DE53" i="324"/>
  <c r="DE24" i="327"/>
  <c r="DE23" i="327"/>
  <c r="DE52" i="324"/>
  <c r="DE22" i="327"/>
  <c r="DE51" i="324"/>
  <c r="DH194" i="273"/>
  <c r="DH41" i="273"/>
  <c r="DH43" i="273" s="1"/>
  <c r="DH79" i="288" s="1"/>
  <c r="DI38" i="273"/>
  <c r="DD21" i="285"/>
  <c r="DE124" i="273"/>
  <c r="DF154" i="273"/>
  <c r="DF66" i="273"/>
  <c r="DB164" i="273"/>
  <c r="DB165" i="273" s="1"/>
  <c r="DC157" i="273"/>
  <c r="DF122" i="273"/>
  <c r="DF155" i="273"/>
  <c r="DF86" i="273"/>
  <c r="DE50" i="324"/>
  <c r="DE21" i="327"/>
  <c r="DG49" i="273"/>
  <c r="DG50" i="273" s="1"/>
  <c r="DG100" i="325" s="1"/>
  <c r="DG101" i="325" s="1"/>
  <c r="DG128" i="325" s="1"/>
  <c r="DG2" i="265"/>
  <c r="DG2" i="289"/>
  <c r="DG82" i="273"/>
  <c r="DG83" i="273" s="1"/>
  <c r="DG129" i="273"/>
  <c r="DG130" i="273" s="1"/>
  <c r="DG2" i="273"/>
  <c r="DG2" i="288"/>
  <c r="DG138" i="273"/>
  <c r="DG139" i="273" s="1"/>
  <c r="DG2" i="275"/>
  <c r="DG2" i="285"/>
  <c r="DG2" i="278"/>
  <c r="DG2" i="327"/>
  <c r="DG2" i="315"/>
  <c r="DG2" i="282"/>
  <c r="DG195" i="273"/>
  <c r="DG196" i="273" s="1"/>
  <c r="DG119" i="273"/>
  <c r="DG120" i="273" s="1"/>
  <c r="DG123" i="273" s="1"/>
  <c r="DG2" i="286"/>
  <c r="DG2" i="323"/>
  <c r="DG62" i="273"/>
  <c r="DG2" i="325"/>
  <c r="DG2" i="320"/>
  <c r="DG2" i="324"/>
  <c r="DF67" i="273"/>
  <c r="DF42" i="324"/>
  <c r="DF43" i="324" s="1"/>
  <c r="DF15" i="275"/>
  <c r="DF71" i="273"/>
  <c r="DG72" i="273" s="1"/>
  <c r="DG104" i="273" s="1"/>
  <c r="DU5" i="327"/>
  <c r="DU5" i="325"/>
  <c r="DU5" i="324"/>
  <c r="DU5" i="323"/>
  <c r="DS32" i="273"/>
  <c r="DR42" i="273"/>
  <c r="DR37" i="273"/>
  <c r="DT26" i="273"/>
  <c r="DT27" i="273" s="1"/>
  <c r="DT31" i="273" s="1"/>
  <c r="DT30" i="273"/>
  <c r="DU5" i="320"/>
  <c r="DU23" i="273"/>
  <c r="DU24" i="273" s="1"/>
  <c r="DU5" i="315"/>
  <c r="DU5" i="275"/>
  <c r="DU5" i="286"/>
  <c r="DU5" i="265"/>
  <c r="DU5" i="288"/>
  <c r="DU5" i="282"/>
  <c r="DU5" i="278"/>
  <c r="DU5" i="285"/>
  <c r="DU5" i="289"/>
  <c r="DU13" i="273"/>
  <c r="DU14" i="273" s="1"/>
  <c r="DV10" i="273"/>
  <c r="DU5" i="273"/>
  <c r="DT152" i="273"/>
  <c r="DT143" i="273"/>
  <c r="AU32" i="265"/>
  <c r="DF46" i="325" l="1"/>
  <c r="DF47" i="325" s="1"/>
  <c r="DF54" i="325" s="1"/>
  <c r="DF55" i="288"/>
  <c r="DE109" i="273"/>
  <c r="DD110" i="273" s="1"/>
  <c r="DD61" i="288" s="1"/>
  <c r="DE51" i="288"/>
  <c r="DE52" i="288" s="1"/>
  <c r="DE56" i="288" s="1"/>
  <c r="DE84" i="325"/>
  <c r="DE42" i="288"/>
  <c r="DE35" i="288"/>
  <c r="DH101" i="273"/>
  <c r="DH102" i="273" s="1"/>
  <c r="DH105" i="273" s="1"/>
  <c r="DH26" i="288"/>
  <c r="DU36" i="273"/>
  <c r="DU13" i="288"/>
  <c r="DU138" i="325"/>
  <c r="DG42" i="325"/>
  <c r="DG43" i="325" s="1"/>
  <c r="DG85" i="325"/>
  <c r="DF106" i="273"/>
  <c r="DE51" i="325"/>
  <c r="DG160" i="278"/>
  <c r="DG216" i="278"/>
  <c r="DG49" i="278"/>
  <c r="DG256" i="278"/>
  <c r="DG105" i="278"/>
  <c r="DG184" i="278"/>
  <c r="DG208" i="278"/>
  <c r="DG176" i="278"/>
  <c r="DG248" i="278"/>
  <c r="DG79" i="278"/>
  <c r="DG71" i="278"/>
  <c r="DG152" i="278"/>
  <c r="DG200" i="278"/>
  <c r="DG232" i="278"/>
  <c r="DG97" i="278"/>
  <c r="DG132" i="278"/>
  <c r="DG240" i="278"/>
  <c r="DG56" i="278"/>
  <c r="DG114" i="278"/>
  <c r="DG123" i="278"/>
  <c r="DG168" i="278"/>
  <c r="DG192" i="278"/>
  <c r="DH13" i="289"/>
  <c r="DH14" i="289" s="1"/>
  <c r="DH232" i="278" s="1"/>
  <c r="AU313" i="278"/>
  <c r="AU315" i="278" s="1"/>
  <c r="AU11" i="327" s="1"/>
  <c r="DG28" i="278"/>
  <c r="DG29" i="278" s="1"/>
  <c r="DG34" i="278" s="1"/>
  <c r="DG123" i="325"/>
  <c r="DG111" i="325"/>
  <c r="DF25" i="327"/>
  <c r="DE314" i="278"/>
  <c r="DE122" i="325"/>
  <c r="DE110" i="325"/>
  <c r="DG25" i="327"/>
  <c r="DF34" i="278"/>
  <c r="DF20" i="275"/>
  <c r="DG17" i="275" s="1"/>
  <c r="CX293" i="278"/>
  <c r="CX294" i="278" s="1"/>
  <c r="CX306" i="278" s="1"/>
  <c r="CX67" i="265"/>
  <c r="CX302" i="278"/>
  <c r="CX303" i="278" s="1"/>
  <c r="CX307" i="278" s="1"/>
  <c r="CX73" i="265"/>
  <c r="CZ290" i="278"/>
  <c r="CZ291" i="278" s="1"/>
  <c r="DS298" i="278"/>
  <c r="DS289" i="278"/>
  <c r="CY282" i="278"/>
  <c r="CY10" i="265" s="1"/>
  <c r="CY299" i="278"/>
  <c r="CY300" i="278" s="1"/>
  <c r="CZ282" i="278"/>
  <c r="CZ10" i="265" s="1"/>
  <c r="CZ299" i="278"/>
  <c r="CZ300" i="278" s="1"/>
  <c r="CY290" i="278"/>
  <c r="CY291" i="278" s="1"/>
  <c r="CX11" i="265"/>
  <c r="CX29" i="265" s="1"/>
  <c r="DE22" i="324"/>
  <c r="DE23" i="324" s="1"/>
  <c r="DE20" i="327" s="1"/>
  <c r="DC39" i="278"/>
  <c r="DC41" i="278" s="1"/>
  <c r="DC98" i="278" s="1"/>
  <c r="DC99" i="278" s="1"/>
  <c r="DC136" i="278" s="1"/>
  <c r="DD22" i="278"/>
  <c r="DD39" i="278" s="1"/>
  <c r="DD41" i="278" s="1"/>
  <c r="DB57" i="278"/>
  <c r="DB58" i="278" s="1"/>
  <c r="DB61" i="278" s="1"/>
  <c r="DB62" i="278" s="1"/>
  <c r="DB65" i="278" s="1"/>
  <c r="CZ9" i="265"/>
  <c r="CY9" i="265"/>
  <c r="DA279" i="278"/>
  <c r="DA281" i="278" s="1"/>
  <c r="DF68" i="273"/>
  <c r="DD274" i="278"/>
  <c r="DD280" i="278" s="1"/>
  <c r="DA66" i="278"/>
  <c r="DA85" i="278" s="1"/>
  <c r="DA88" i="278" s="1"/>
  <c r="DB141" i="278"/>
  <c r="DS42" i="273"/>
  <c r="DS254" i="278"/>
  <c r="DS222" i="278"/>
  <c r="DS238" i="278"/>
  <c r="DS246" i="278"/>
  <c r="DS214" i="278"/>
  <c r="DS230" i="278"/>
  <c r="DS190" i="278"/>
  <c r="DS198" i="278"/>
  <c r="DS206" i="278"/>
  <c r="DS182" i="278"/>
  <c r="DS166" i="278"/>
  <c r="DS174" i="278"/>
  <c r="DS150" i="278"/>
  <c r="DS158" i="278"/>
  <c r="DS121" i="278"/>
  <c r="DS130" i="278"/>
  <c r="DS112" i="278"/>
  <c r="DE247" i="278"/>
  <c r="DE249" i="278" s="1"/>
  <c r="DE272" i="278" s="1"/>
  <c r="DE255" i="278"/>
  <c r="DE257" i="278" s="1"/>
  <c r="DE273" i="278" s="1"/>
  <c r="DE223" i="278"/>
  <c r="DE225" i="278" s="1"/>
  <c r="DE269" i="278" s="1"/>
  <c r="DE231" i="278"/>
  <c r="DE233" i="278" s="1"/>
  <c r="DE270" i="278" s="1"/>
  <c r="DE239" i="278"/>
  <c r="DE241" i="278" s="1"/>
  <c r="DE271" i="278" s="1"/>
  <c r="DE215" i="278"/>
  <c r="DE217" i="278" s="1"/>
  <c r="DE268" i="278" s="1"/>
  <c r="DE191" i="278"/>
  <c r="DE193" i="278" s="1"/>
  <c r="DE265" i="278" s="1"/>
  <c r="DE199" i="278"/>
  <c r="DE201" i="278" s="1"/>
  <c r="DE266" i="278" s="1"/>
  <c r="DE207" i="278"/>
  <c r="DE209" i="278" s="1"/>
  <c r="DE267" i="278" s="1"/>
  <c r="DE183" i="278"/>
  <c r="DE185" i="278" s="1"/>
  <c r="DE264" i="278" s="1"/>
  <c r="DE167" i="278"/>
  <c r="DE169" i="278" s="1"/>
  <c r="DE262" i="278" s="1"/>
  <c r="DE175" i="278"/>
  <c r="DE177" i="278" s="1"/>
  <c r="DE263" i="278" s="1"/>
  <c r="DE151" i="278"/>
  <c r="DE153" i="278" s="1"/>
  <c r="DE260" i="278" s="1"/>
  <c r="DE159" i="278"/>
  <c r="DE161" i="278" s="1"/>
  <c r="DE261" i="278" s="1"/>
  <c r="DE122" i="278"/>
  <c r="DE124" i="278" s="1"/>
  <c r="DE139" i="278" s="1"/>
  <c r="DE131" i="278"/>
  <c r="DE133" i="278" s="1"/>
  <c r="DE140" i="278" s="1"/>
  <c r="DE113" i="278"/>
  <c r="DE115" i="278" s="1"/>
  <c r="DE138" i="278" s="1"/>
  <c r="DE20" i="278"/>
  <c r="DE189" i="273"/>
  <c r="DE190" i="273" s="1"/>
  <c r="DE21" i="278" s="1"/>
  <c r="DE19" i="278"/>
  <c r="DC72" i="278"/>
  <c r="DC73" i="278" s="1"/>
  <c r="DC86" i="278" s="1"/>
  <c r="DC57" i="278"/>
  <c r="DC58" i="278" s="1"/>
  <c r="DG37" i="324"/>
  <c r="DG38" i="324" s="1"/>
  <c r="DG27" i="324"/>
  <c r="DG28" i="324" s="1"/>
  <c r="DG53" i="273"/>
  <c r="DH54" i="273" s="1"/>
  <c r="DG153" i="273"/>
  <c r="DG32" i="324"/>
  <c r="DG33" i="324" s="1"/>
  <c r="DB3" i="324"/>
  <c r="DB3" i="320"/>
  <c r="DB3" i="265"/>
  <c r="DB3" i="286"/>
  <c r="DB3" i="288"/>
  <c r="DB3" i="275"/>
  <c r="DB3" i="273"/>
  <c r="DB3" i="282"/>
  <c r="DB3" i="323"/>
  <c r="DB3" i="285"/>
  <c r="DB3" i="327"/>
  <c r="DB3" i="289"/>
  <c r="DB3" i="278"/>
  <c r="DB3" i="325"/>
  <c r="DB3" i="315"/>
  <c r="DE172" i="273"/>
  <c r="DE173" i="273" s="1"/>
  <c r="DE176" i="273" s="1"/>
  <c r="DF88" i="273"/>
  <c r="DE177" i="273"/>
  <c r="DE178" i="273" s="1"/>
  <c r="DE183" i="273"/>
  <c r="DE184" i="273" s="1"/>
  <c r="DF24" i="327"/>
  <c r="DF53" i="324"/>
  <c r="DI41" i="273"/>
  <c r="DI43" i="273" s="1"/>
  <c r="DI79" i="288" s="1"/>
  <c r="DI194" i="273"/>
  <c r="DJ38" i="273"/>
  <c r="DG4" i="288"/>
  <c r="DG4" i="324"/>
  <c r="DG4" i="323"/>
  <c r="DG4" i="289"/>
  <c r="DG4" i="327"/>
  <c r="DG4" i="275"/>
  <c r="DG4" i="315"/>
  <c r="DG4" i="320"/>
  <c r="DG4" i="273"/>
  <c r="DG4" i="286"/>
  <c r="DG4" i="325"/>
  <c r="DG4" i="265"/>
  <c r="DG4" i="285"/>
  <c r="DG4" i="278"/>
  <c r="DG4" i="282"/>
  <c r="DG144" i="273"/>
  <c r="DH145" i="273" s="1"/>
  <c r="DH147" i="273" s="1"/>
  <c r="DH148" i="273" s="1"/>
  <c r="DG182" i="273"/>
  <c r="DG87" i="273"/>
  <c r="DG11" i="286"/>
  <c r="DG91" i="273"/>
  <c r="DH92" i="273" s="1"/>
  <c r="DH156" i="273" s="1"/>
  <c r="DH2" i="323"/>
  <c r="DH2" i="282"/>
  <c r="DH2" i="265"/>
  <c r="DH138" i="273"/>
  <c r="DH139" i="273" s="1"/>
  <c r="DH2" i="286"/>
  <c r="DH49" i="273"/>
  <c r="DH50" i="273" s="1"/>
  <c r="DH100" i="325" s="1"/>
  <c r="DH101" i="325" s="1"/>
  <c r="DH128" i="325" s="1"/>
  <c r="DH62" i="273"/>
  <c r="DH63" i="273" s="1"/>
  <c r="DH45" i="325" s="1"/>
  <c r="DH2" i="288"/>
  <c r="DH2" i="273"/>
  <c r="DH82" i="273"/>
  <c r="DH83" i="273" s="1"/>
  <c r="DH2" i="325"/>
  <c r="DH2" i="320"/>
  <c r="DH2" i="285"/>
  <c r="DH2" i="289"/>
  <c r="DH2" i="275"/>
  <c r="DH119" i="273"/>
  <c r="DH120" i="273" s="1"/>
  <c r="DH123" i="273" s="1"/>
  <c r="DH2" i="278"/>
  <c r="DH129" i="273"/>
  <c r="DH130" i="273" s="1"/>
  <c r="DH2" i="327"/>
  <c r="DH2" i="315"/>
  <c r="DH195" i="273"/>
  <c r="DH196" i="273" s="1"/>
  <c r="DH2" i="324"/>
  <c r="DF53" i="273"/>
  <c r="DG54" i="273" s="1"/>
  <c r="DF37" i="324"/>
  <c r="DF38" i="324" s="1"/>
  <c r="DF32" i="324"/>
  <c r="DF33" i="324" s="1"/>
  <c r="DF27" i="324"/>
  <c r="DF28" i="324" s="1"/>
  <c r="DF153" i="273"/>
  <c r="DG122" i="273"/>
  <c r="DG86" i="273"/>
  <c r="DG155" i="273"/>
  <c r="DG63" i="273"/>
  <c r="DG45" i="325" s="1"/>
  <c r="DD157" i="273"/>
  <c r="DC164" i="273"/>
  <c r="DC165" i="273" s="1"/>
  <c r="DE21" i="285"/>
  <c r="DF124" i="273"/>
  <c r="DF21" i="285" s="1"/>
  <c r="DD49" i="324"/>
  <c r="DD54" i="324" s="1"/>
  <c r="DD20" i="327"/>
  <c r="DC28" i="285"/>
  <c r="DC57" i="324"/>
  <c r="DC11" i="325"/>
  <c r="DC55" i="324"/>
  <c r="DC34" i="265" s="1"/>
  <c r="DV5" i="327"/>
  <c r="DV5" i="325"/>
  <c r="DV5" i="324"/>
  <c r="DV5" i="323"/>
  <c r="DS37" i="273"/>
  <c r="DU26" i="273"/>
  <c r="DU27" i="273" s="1"/>
  <c r="DU31" i="273" s="1"/>
  <c r="DU30" i="273"/>
  <c r="DT32" i="273"/>
  <c r="DV5" i="320"/>
  <c r="DV23" i="273"/>
  <c r="DV24" i="273" s="1"/>
  <c r="DV5" i="315"/>
  <c r="DU152" i="273"/>
  <c r="DU143" i="273"/>
  <c r="DV5" i="275"/>
  <c r="DV5" i="286"/>
  <c r="DV5" i="265"/>
  <c r="DV5" i="288"/>
  <c r="DV5" i="282"/>
  <c r="DV5" i="285"/>
  <c r="DV5" i="289"/>
  <c r="DV5" i="278"/>
  <c r="DV13" i="273"/>
  <c r="DV14" i="273" s="1"/>
  <c r="DW10" i="273"/>
  <c r="DV5" i="273"/>
  <c r="DG46" i="325" l="1"/>
  <c r="DG47" i="325" s="1"/>
  <c r="DG54" i="325" s="1"/>
  <c r="DG55" i="288"/>
  <c r="DF109" i="273"/>
  <c r="DE110" i="273" s="1"/>
  <c r="DE61" i="288" s="1"/>
  <c r="DF51" i="288"/>
  <c r="DF52" i="288" s="1"/>
  <c r="DF56" i="288" s="1"/>
  <c r="DF84" i="325"/>
  <c r="DF42" i="288"/>
  <c r="DF35" i="288"/>
  <c r="DV36" i="273"/>
  <c r="DV13" i="288"/>
  <c r="DV138" i="325"/>
  <c r="DI101" i="273"/>
  <c r="DI102" i="273" s="1"/>
  <c r="DI105" i="273" s="1"/>
  <c r="DI26" i="288"/>
  <c r="DH256" i="278"/>
  <c r="R52" i="325"/>
  <c r="R91" i="325" s="1"/>
  <c r="DH42" i="325"/>
  <c r="DH43" i="325" s="1"/>
  <c r="DH85" i="325"/>
  <c r="DG106" i="273"/>
  <c r="DF51" i="325"/>
  <c r="DH49" i="278"/>
  <c r="DH248" i="278"/>
  <c r="DH105" i="278"/>
  <c r="DH71" i="278"/>
  <c r="DH114" i="278"/>
  <c r="DH152" i="278"/>
  <c r="DH132" i="278"/>
  <c r="DH176" i="278"/>
  <c r="DH208" i="278"/>
  <c r="DH56" i="278"/>
  <c r="DH123" i="278"/>
  <c r="DH168" i="278"/>
  <c r="DH200" i="278"/>
  <c r="DH97" i="278"/>
  <c r="DH79" i="278"/>
  <c r="DH160" i="278"/>
  <c r="DH224" i="278"/>
  <c r="DH184" i="278"/>
  <c r="DH240" i="278"/>
  <c r="DH216" i="278"/>
  <c r="DH192" i="278"/>
  <c r="DI13" i="289"/>
  <c r="DI14" i="289" s="1"/>
  <c r="DI224" i="278" s="1"/>
  <c r="AU12" i="325"/>
  <c r="DG40" i="278"/>
  <c r="DH28" i="278"/>
  <c r="DH29" i="278" s="1"/>
  <c r="DH34" i="278" s="1"/>
  <c r="DH111" i="325"/>
  <c r="DH123" i="325"/>
  <c r="DF189" i="273"/>
  <c r="DF190" i="273" s="1"/>
  <c r="DF21" i="278" s="1"/>
  <c r="DF122" i="325"/>
  <c r="DF110" i="325"/>
  <c r="DH25" i="327"/>
  <c r="CX308" i="278"/>
  <c r="CX30" i="265" s="1"/>
  <c r="DE49" i="324"/>
  <c r="DE54" i="324" s="1"/>
  <c r="DE57" i="324" s="1"/>
  <c r="CY293" i="278"/>
  <c r="CY294" i="278" s="1"/>
  <c r="CY306" i="278" s="1"/>
  <c r="CY67" i="265"/>
  <c r="CY302" i="278"/>
  <c r="CY303" i="278" s="1"/>
  <c r="CY307" i="278" s="1"/>
  <c r="CY73" i="265"/>
  <c r="CZ293" i="278"/>
  <c r="CZ67" i="265"/>
  <c r="DD33" i="278"/>
  <c r="DD35" i="278" s="1"/>
  <c r="DD72" i="278" s="1"/>
  <c r="DD73" i="278" s="1"/>
  <c r="DD86" i="278" s="1"/>
  <c r="CZ302" i="278"/>
  <c r="CZ73" i="265"/>
  <c r="DC80" i="278"/>
  <c r="DC81" i="278" s="1"/>
  <c r="DC87" i="278" s="1"/>
  <c r="DT298" i="278"/>
  <c r="DT289" i="278"/>
  <c r="DB64" i="278"/>
  <c r="DB66" i="278" s="1"/>
  <c r="DB85" i="278" s="1"/>
  <c r="DB88" i="278" s="1"/>
  <c r="DA290" i="278"/>
  <c r="DA291" i="278" s="1"/>
  <c r="DA282" i="278"/>
  <c r="DA299" i="278"/>
  <c r="DA300" i="278" s="1"/>
  <c r="DF22" i="324"/>
  <c r="DF23" i="324" s="1"/>
  <c r="DF20" i="327" s="1"/>
  <c r="DC106" i="278"/>
  <c r="DC107" i="278" s="1"/>
  <c r="DC137" i="278" s="1"/>
  <c r="DC141" i="278" s="1"/>
  <c r="CY11" i="265"/>
  <c r="CY29" i="265" s="1"/>
  <c r="CZ11" i="265"/>
  <c r="CZ29" i="265" s="1"/>
  <c r="DC50" i="278"/>
  <c r="DC51" i="278" s="1"/>
  <c r="DC84" i="278" s="1"/>
  <c r="DE22" i="278"/>
  <c r="DE39" i="278" s="1"/>
  <c r="DE41" i="278" s="1"/>
  <c r="DA9" i="265"/>
  <c r="DB279" i="278"/>
  <c r="DB281" i="278" s="1"/>
  <c r="DF19" i="278"/>
  <c r="DF314" i="278"/>
  <c r="DC61" i="278"/>
  <c r="DC62" i="278" s="1"/>
  <c r="DC65" i="278" s="1"/>
  <c r="DC64" i="278"/>
  <c r="DT254" i="278"/>
  <c r="DT246" i="278"/>
  <c r="DT230" i="278"/>
  <c r="DT238" i="278"/>
  <c r="DT182" i="278"/>
  <c r="DT222" i="278"/>
  <c r="DT190" i="278"/>
  <c r="DT198" i="278"/>
  <c r="DT214" i="278"/>
  <c r="DT206" i="278"/>
  <c r="DT158" i="278"/>
  <c r="DT174" i="278"/>
  <c r="DT150" i="278"/>
  <c r="DT112" i="278"/>
  <c r="DT121" i="278"/>
  <c r="DT166" i="278"/>
  <c r="DT130" i="278"/>
  <c r="DE274" i="278"/>
  <c r="DE280" i="278" s="1"/>
  <c r="DD106" i="278"/>
  <c r="DD107" i="278" s="1"/>
  <c r="DD137" i="278" s="1"/>
  <c r="DD98" i="278"/>
  <c r="DD99" i="278" s="1"/>
  <c r="DD136" i="278" s="1"/>
  <c r="DD80" i="278"/>
  <c r="DD81" i="278" s="1"/>
  <c r="DD87" i="278" s="1"/>
  <c r="DD50" i="278"/>
  <c r="DD51" i="278" s="1"/>
  <c r="DD84" i="278" s="1"/>
  <c r="DF255" i="278"/>
  <c r="DF257" i="278" s="1"/>
  <c r="DF273" i="278" s="1"/>
  <c r="DF247" i="278"/>
  <c r="DF249" i="278" s="1"/>
  <c r="DF272" i="278" s="1"/>
  <c r="DF231" i="278"/>
  <c r="DF233" i="278" s="1"/>
  <c r="DF270" i="278" s="1"/>
  <c r="DF239" i="278"/>
  <c r="DF241" i="278" s="1"/>
  <c r="DF271" i="278" s="1"/>
  <c r="DF183" i="278"/>
  <c r="DF185" i="278" s="1"/>
  <c r="DF264" i="278" s="1"/>
  <c r="DF191" i="278"/>
  <c r="DF193" i="278" s="1"/>
  <c r="DF265" i="278" s="1"/>
  <c r="DF223" i="278"/>
  <c r="DF225" i="278" s="1"/>
  <c r="DF269" i="278" s="1"/>
  <c r="DF199" i="278"/>
  <c r="DF201" i="278" s="1"/>
  <c r="DF266" i="278" s="1"/>
  <c r="DF215" i="278"/>
  <c r="DF217" i="278" s="1"/>
  <c r="DF268" i="278" s="1"/>
  <c r="DF207" i="278"/>
  <c r="DF209" i="278" s="1"/>
  <c r="DF267" i="278" s="1"/>
  <c r="DF159" i="278"/>
  <c r="DF161" i="278" s="1"/>
  <c r="DF261" i="278" s="1"/>
  <c r="DF167" i="278"/>
  <c r="DF169" i="278" s="1"/>
  <c r="DF262" i="278" s="1"/>
  <c r="DF175" i="278"/>
  <c r="DF177" i="278" s="1"/>
  <c r="DF263" i="278" s="1"/>
  <c r="DF151" i="278"/>
  <c r="DF153" i="278" s="1"/>
  <c r="DF260" i="278" s="1"/>
  <c r="DF113" i="278"/>
  <c r="DF115" i="278" s="1"/>
  <c r="DF138" i="278" s="1"/>
  <c r="DF122" i="278"/>
  <c r="DF124" i="278" s="1"/>
  <c r="DF139" i="278" s="1"/>
  <c r="DF131" i="278"/>
  <c r="DF133" i="278" s="1"/>
  <c r="DF140" i="278" s="1"/>
  <c r="DF20" i="278"/>
  <c r="DD55" i="324"/>
  <c r="DD34" i="265" s="1"/>
  <c r="DD57" i="324"/>
  <c r="DD28" i="285"/>
  <c r="DD11" i="325"/>
  <c r="DE157" i="273"/>
  <c r="DD164" i="273"/>
  <c r="DD165" i="273" s="1"/>
  <c r="DG66" i="273"/>
  <c r="DG68" i="273" s="1"/>
  <c r="DG154" i="273"/>
  <c r="DH182" i="273"/>
  <c r="DH144" i="273"/>
  <c r="DI145" i="273" s="1"/>
  <c r="DI147" i="273" s="1"/>
  <c r="DI148" i="273" s="1"/>
  <c r="DH71" i="273"/>
  <c r="DI72" i="273" s="1"/>
  <c r="DI104" i="273" s="1"/>
  <c r="DH15" i="275"/>
  <c r="DH42" i="324"/>
  <c r="DH43" i="324" s="1"/>
  <c r="DH67" i="273"/>
  <c r="DG124" i="273"/>
  <c r="DG21" i="285" s="1"/>
  <c r="DF21" i="327"/>
  <c r="DF50" i="324"/>
  <c r="DH4" i="288"/>
  <c r="DH4" i="265"/>
  <c r="DH4" i="289"/>
  <c r="DH4" i="278"/>
  <c r="DH4" i="315"/>
  <c r="DH4" i="285"/>
  <c r="DH4" i="286"/>
  <c r="DH4" i="325"/>
  <c r="DH4" i="323"/>
  <c r="DH4" i="327"/>
  <c r="DH4" i="282"/>
  <c r="DH4" i="324"/>
  <c r="DH4" i="275"/>
  <c r="DH4" i="320"/>
  <c r="DH4" i="273"/>
  <c r="DH154" i="273"/>
  <c r="DH66" i="273"/>
  <c r="DI2" i="282"/>
  <c r="DI2" i="265"/>
  <c r="DI2" i="324"/>
  <c r="DI82" i="273"/>
  <c r="DI83" i="273" s="1"/>
  <c r="DI2" i="289"/>
  <c r="DI2" i="315"/>
  <c r="DI2" i="323"/>
  <c r="DI195" i="273"/>
  <c r="DI196" i="273" s="1"/>
  <c r="DI138" i="273"/>
  <c r="DI139" i="273" s="1"/>
  <c r="DI2" i="327"/>
  <c r="DI62" i="273"/>
  <c r="DI63" i="273" s="1"/>
  <c r="DI45" i="325" s="1"/>
  <c r="DI2" i="320"/>
  <c r="DI2" i="288"/>
  <c r="DI2" i="325"/>
  <c r="DI2" i="273"/>
  <c r="DI49" i="273"/>
  <c r="DI50" i="273" s="1"/>
  <c r="DI100" i="325" s="1"/>
  <c r="DI101" i="325" s="1"/>
  <c r="DI128" i="325" s="1"/>
  <c r="DI2" i="286"/>
  <c r="DI119" i="273"/>
  <c r="DI120" i="273" s="1"/>
  <c r="DI123" i="273" s="1"/>
  <c r="DI2" i="285"/>
  <c r="DI2" i="278"/>
  <c r="DI129" i="273"/>
  <c r="DI130" i="273" s="1"/>
  <c r="DI2" i="275"/>
  <c r="DG15" i="275"/>
  <c r="DG20" i="275" s="1"/>
  <c r="DH17" i="275" s="1"/>
  <c r="DG67" i="273"/>
  <c r="DG71" i="273"/>
  <c r="DH72" i="273" s="1"/>
  <c r="DH104" i="273" s="1"/>
  <c r="DG42" i="324"/>
  <c r="DG43" i="324" s="1"/>
  <c r="DF51" i="324"/>
  <c r="DF22" i="327"/>
  <c r="DH87" i="273"/>
  <c r="DH91" i="273"/>
  <c r="DI92" i="273" s="1"/>
  <c r="DI156" i="273" s="1"/>
  <c r="DH11" i="286"/>
  <c r="DH27" i="324"/>
  <c r="DH28" i="324" s="1"/>
  <c r="DH153" i="273"/>
  <c r="DH37" i="324"/>
  <c r="DH38" i="324" s="1"/>
  <c r="DH53" i="273"/>
  <c r="DI54" i="273" s="1"/>
  <c r="DH32" i="324"/>
  <c r="DH33" i="324" s="1"/>
  <c r="DK38" i="273"/>
  <c r="DJ41" i="273"/>
  <c r="DJ43" i="273" s="1"/>
  <c r="DJ79" i="288" s="1"/>
  <c r="DJ194" i="273"/>
  <c r="DG50" i="324"/>
  <c r="DG21" i="327"/>
  <c r="DC3" i="315"/>
  <c r="DC3" i="285"/>
  <c r="DC3" i="275"/>
  <c r="DC3" i="324"/>
  <c r="DC3" i="288"/>
  <c r="DC3" i="320"/>
  <c r="DC3" i="278"/>
  <c r="DC3" i="265"/>
  <c r="DC3" i="327"/>
  <c r="DC3" i="323"/>
  <c r="DC3" i="286"/>
  <c r="DC3" i="289"/>
  <c r="DC3" i="273"/>
  <c r="DC3" i="282"/>
  <c r="DC3" i="325"/>
  <c r="DF52" i="324"/>
  <c r="DF23" i="327"/>
  <c r="DF183" i="273"/>
  <c r="DF184" i="273" s="1"/>
  <c r="DF172" i="273"/>
  <c r="DF173" i="273" s="1"/>
  <c r="DF177" i="273"/>
  <c r="DF178" i="273" s="1"/>
  <c r="DG88" i="273"/>
  <c r="DG22" i="327"/>
  <c r="DG51" i="324"/>
  <c r="DG52" i="324"/>
  <c r="DG23" i="327"/>
  <c r="DW5" i="327"/>
  <c r="DW5" i="325"/>
  <c r="DW5" i="324"/>
  <c r="DW5" i="323"/>
  <c r="DU32" i="273"/>
  <c r="DT42" i="273"/>
  <c r="DT37" i="273"/>
  <c r="DV26" i="273"/>
  <c r="DV27" i="273" s="1"/>
  <c r="DV31" i="273" s="1"/>
  <c r="DV30" i="273"/>
  <c r="DW5" i="320"/>
  <c r="DW23" i="273"/>
  <c r="DW24" i="273" s="1"/>
  <c r="DW5" i="315"/>
  <c r="DV152" i="273"/>
  <c r="DV143" i="273"/>
  <c r="DW5" i="265"/>
  <c r="DW5" i="288"/>
  <c r="DW5" i="282"/>
  <c r="DW5" i="275"/>
  <c r="DW5" i="286"/>
  <c r="DW5" i="285"/>
  <c r="DW5" i="289"/>
  <c r="DW5" i="278"/>
  <c r="DW13" i="273"/>
  <c r="DW14" i="273" s="1"/>
  <c r="DX10" i="273"/>
  <c r="DW5" i="273"/>
  <c r="DG109" i="273" l="1"/>
  <c r="DF110" i="273" s="1"/>
  <c r="DF61" i="288" s="1"/>
  <c r="DG51" i="288"/>
  <c r="DG52" i="288" s="1"/>
  <c r="DG56" i="288" s="1"/>
  <c r="DH46" i="325"/>
  <c r="DH47" i="325" s="1"/>
  <c r="DH54" i="325" s="1"/>
  <c r="DH55" i="288"/>
  <c r="DG84" i="325"/>
  <c r="DG35" i="288"/>
  <c r="DG42" i="288"/>
  <c r="DW36" i="273"/>
  <c r="DW13" i="288"/>
  <c r="DW138" i="325"/>
  <c r="DJ101" i="273"/>
  <c r="DJ102" i="273" s="1"/>
  <c r="DJ105" i="273" s="1"/>
  <c r="DJ26" i="288"/>
  <c r="DI256" i="278"/>
  <c r="R55" i="325"/>
  <c r="DI42" i="325"/>
  <c r="DI43" i="325" s="1"/>
  <c r="DI85" i="325"/>
  <c r="DI192" i="278"/>
  <c r="DH106" i="273"/>
  <c r="DG51" i="325"/>
  <c r="DI71" i="278"/>
  <c r="DI123" i="278"/>
  <c r="DI105" i="278"/>
  <c r="DI114" i="278"/>
  <c r="DI176" i="278"/>
  <c r="DI49" i="278"/>
  <c r="DI132" i="278"/>
  <c r="DI97" i="278"/>
  <c r="DI208" i="278"/>
  <c r="DI56" i="278"/>
  <c r="DI160" i="278"/>
  <c r="DI200" i="278"/>
  <c r="DI240" i="278"/>
  <c r="DJ13" i="289"/>
  <c r="DJ14" i="289" s="1"/>
  <c r="DJ240" i="278" s="1"/>
  <c r="DI168" i="278"/>
  <c r="DI216" i="278"/>
  <c r="DI232" i="278"/>
  <c r="DI248" i="278"/>
  <c r="DI79" i="278"/>
  <c r="DI152" i="278"/>
  <c r="DI184" i="278"/>
  <c r="DH40" i="278"/>
  <c r="DE55" i="324"/>
  <c r="DE34" i="265" s="1"/>
  <c r="CZ294" i="278"/>
  <c r="CZ306" i="278" s="1"/>
  <c r="CZ303" i="278"/>
  <c r="CZ307" i="278" s="1"/>
  <c r="DG122" i="325"/>
  <c r="DG110" i="325"/>
  <c r="DI25" i="327"/>
  <c r="DI28" i="278"/>
  <c r="DI29" i="278" s="1"/>
  <c r="DI40" i="278" s="1"/>
  <c r="DI111" i="325"/>
  <c r="DI123" i="325"/>
  <c r="DF49" i="324"/>
  <c r="DF54" i="324" s="1"/>
  <c r="DE28" i="285"/>
  <c r="DD57" i="278"/>
  <c r="DD58" i="278" s="1"/>
  <c r="DD64" i="278" s="1"/>
  <c r="DE11" i="325"/>
  <c r="DA302" i="278"/>
  <c r="DA303" i="278" s="1"/>
  <c r="DA307" i="278" s="1"/>
  <c r="DA73" i="265"/>
  <c r="DA293" i="278"/>
  <c r="DA294" i="278" s="1"/>
  <c r="DA306" i="278" s="1"/>
  <c r="DA67" i="265"/>
  <c r="CY308" i="278"/>
  <c r="CY30" i="265" s="1"/>
  <c r="DA10" i="265"/>
  <c r="DA11" i="265" s="1"/>
  <c r="DA29" i="265" s="1"/>
  <c r="DU298" i="278"/>
  <c r="DU289" i="278"/>
  <c r="DB282" i="278"/>
  <c r="DB10" i="265" s="1"/>
  <c r="DB299" i="278"/>
  <c r="DB300" i="278" s="1"/>
  <c r="DB290" i="278"/>
  <c r="DB291" i="278" s="1"/>
  <c r="DE33" i="278"/>
  <c r="DE35" i="278" s="1"/>
  <c r="DE72" i="278" s="1"/>
  <c r="DE73" i="278" s="1"/>
  <c r="DE86" i="278" s="1"/>
  <c r="DB9" i="265"/>
  <c r="DC279" i="278"/>
  <c r="DC281" i="278" s="1"/>
  <c r="DG19" i="278"/>
  <c r="DG314" i="278"/>
  <c r="DE106" i="278"/>
  <c r="DE107" i="278" s="1"/>
  <c r="DE137" i="278" s="1"/>
  <c r="DE80" i="278"/>
  <c r="DE81" i="278" s="1"/>
  <c r="DE87" i="278" s="1"/>
  <c r="DE98" i="278"/>
  <c r="DE99" i="278" s="1"/>
  <c r="DE136" i="278" s="1"/>
  <c r="DE50" i="278"/>
  <c r="DE51" i="278" s="1"/>
  <c r="DE84" i="278" s="1"/>
  <c r="DC66" i="278"/>
  <c r="DC85" i="278" s="1"/>
  <c r="DC88" i="278" s="1"/>
  <c r="DU42" i="273"/>
  <c r="DU238" i="278"/>
  <c r="DU246" i="278"/>
  <c r="DU254" i="278"/>
  <c r="DU222" i="278"/>
  <c r="DU230" i="278"/>
  <c r="DU214" i="278"/>
  <c r="DU206" i="278"/>
  <c r="DU182" i="278"/>
  <c r="DU190" i="278"/>
  <c r="DU198" i="278"/>
  <c r="DU150" i="278"/>
  <c r="DU166" i="278"/>
  <c r="DU174" i="278"/>
  <c r="DU112" i="278"/>
  <c r="DU158" i="278"/>
  <c r="DU121" i="278"/>
  <c r="DU130" i="278"/>
  <c r="DG255" i="278"/>
  <c r="DG257" i="278" s="1"/>
  <c r="DG273" i="278" s="1"/>
  <c r="DG239" i="278"/>
  <c r="DG241" i="278" s="1"/>
  <c r="DG271" i="278" s="1"/>
  <c r="DG223" i="278"/>
  <c r="DG225" i="278" s="1"/>
  <c r="DG269" i="278" s="1"/>
  <c r="DG247" i="278"/>
  <c r="DG249" i="278" s="1"/>
  <c r="DG272" i="278" s="1"/>
  <c r="DG231" i="278"/>
  <c r="DG233" i="278" s="1"/>
  <c r="DG270" i="278" s="1"/>
  <c r="DG215" i="278"/>
  <c r="DG217" i="278" s="1"/>
  <c r="DG268" i="278" s="1"/>
  <c r="DG207" i="278"/>
  <c r="DG209" i="278" s="1"/>
  <c r="DG267" i="278" s="1"/>
  <c r="DG183" i="278"/>
  <c r="DG185" i="278" s="1"/>
  <c r="DG264" i="278" s="1"/>
  <c r="DG191" i="278"/>
  <c r="DG193" i="278" s="1"/>
  <c r="DG265" i="278" s="1"/>
  <c r="DG199" i="278"/>
  <c r="DG201" i="278" s="1"/>
  <c r="DG266" i="278" s="1"/>
  <c r="DG151" i="278"/>
  <c r="DG153" i="278" s="1"/>
  <c r="DG260" i="278" s="1"/>
  <c r="DG167" i="278"/>
  <c r="DG169" i="278" s="1"/>
  <c r="DG262" i="278" s="1"/>
  <c r="DG175" i="278"/>
  <c r="DG177" i="278" s="1"/>
  <c r="DG263" i="278" s="1"/>
  <c r="DG113" i="278"/>
  <c r="DG115" i="278" s="1"/>
  <c r="DG138" i="278" s="1"/>
  <c r="DG122" i="278"/>
  <c r="DG124" i="278" s="1"/>
  <c r="DG139" i="278" s="1"/>
  <c r="DG159" i="278"/>
  <c r="DG161" i="278" s="1"/>
  <c r="DG261" i="278" s="1"/>
  <c r="DG131" i="278"/>
  <c r="DG133" i="278" s="1"/>
  <c r="DG140" i="278" s="1"/>
  <c r="DG20" i="278"/>
  <c r="DF274" i="278"/>
  <c r="DF280" i="278" s="1"/>
  <c r="DD141" i="278"/>
  <c r="DF22" i="278"/>
  <c r="DH68" i="273"/>
  <c r="DI71" i="273"/>
  <c r="DJ72" i="273" s="1"/>
  <c r="DJ104" i="273" s="1"/>
  <c r="DI67" i="273"/>
  <c r="DI42" i="324"/>
  <c r="DI43" i="324" s="1"/>
  <c r="DI15" i="275"/>
  <c r="DG177" i="273"/>
  <c r="DG178" i="273" s="1"/>
  <c r="DG183" i="273"/>
  <c r="DG184" i="273" s="1"/>
  <c r="DG172" i="273"/>
  <c r="DG173" i="273" s="1"/>
  <c r="DG176" i="273" s="1"/>
  <c r="DI11" i="286"/>
  <c r="DI91" i="273"/>
  <c r="DJ92" i="273" s="1"/>
  <c r="DJ156" i="273" s="1"/>
  <c r="DI87" i="273"/>
  <c r="DH24" i="327"/>
  <c r="DH53" i="324"/>
  <c r="DG189" i="273"/>
  <c r="DG190" i="273" s="1"/>
  <c r="DG21" i="278" s="1"/>
  <c r="DG22" i="324"/>
  <c r="DG23" i="324" s="1"/>
  <c r="DJ2" i="282"/>
  <c r="DJ138" i="273"/>
  <c r="DJ139" i="273" s="1"/>
  <c r="DJ195" i="273"/>
  <c r="DJ196" i="273" s="1"/>
  <c r="DJ2" i="288"/>
  <c r="DJ129" i="273"/>
  <c r="DJ130" i="273" s="1"/>
  <c r="DJ49" i="273"/>
  <c r="DJ50" i="273" s="1"/>
  <c r="DJ100" i="325" s="1"/>
  <c r="DJ101" i="325" s="1"/>
  <c r="DJ128" i="325" s="1"/>
  <c r="DJ62" i="273"/>
  <c r="DJ63" i="273" s="1"/>
  <c r="DJ45" i="325" s="1"/>
  <c r="DJ2" i="327"/>
  <c r="DJ2" i="285"/>
  <c r="DJ119" i="273"/>
  <c r="DJ120" i="273" s="1"/>
  <c r="DJ123" i="273" s="1"/>
  <c r="DJ2" i="273"/>
  <c r="DJ2" i="275"/>
  <c r="DJ2" i="325"/>
  <c r="DJ2" i="320"/>
  <c r="DJ2" i="265"/>
  <c r="DJ2" i="324"/>
  <c r="DJ2" i="286"/>
  <c r="DJ2" i="289"/>
  <c r="DJ82" i="273"/>
  <c r="DJ83" i="273" s="1"/>
  <c r="DJ2" i="323"/>
  <c r="DJ2" i="315"/>
  <c r="DJ2" i="278"/>
  <c r="DH52" i="324"/>
  <c r="DH23" i="327"/>
  <c r="DG53" i="324"/>
  <c r="DG24" i="327"/>
  <c r="DH20" i="275"/>
  <c r="DI17" i="275" s="1"/>
  <c r="DI4" i="315"/>
  <c r="DI4" i="282"/>
  <c r="DI4" i="325"/>
  <c r="DI4" i="320"/>
  <c r="DI4" i="273"/>
  <c r="DI4" i="286"/>
  <c r="DI4" i="324"/>
  <c r="DI4" i="275"/>
  <c r="DI4" i="323"/>
  <c r="DI4" i="285"/>
  <c r="DI4" i="327"/>
  <c r="DI4" i="289"/>
  <c r="DI4" i="288"/>
  <c r="DI4" i="265"/>
  <c r="DI4" i="278"/>
  <c r="DD3" i="282"/>
  <c r="DD3" i="265"/>
  <c r="DD3" i="324"/>
  <c r="DD3" i="285"/>
  <c r="DD3" i="289"/>
  <c r="DD3" i="273"/>
  <c r="DD3" i="327"/>
  <c r="DD3" i="320"/>
  <c r="DD3" i="288"/>
  <c r="DD3" i="286"/>
  <c r="DD3" i="323"/>
  <c r="DD3" i="275"/>
  <c r="DD3" i="325"/>
  <c r="DD3" i="278"/>
  <c r="DD3" i="315"/>
  <c r="DI66" i="273"/>
  <c r="DI154" i="273"/>
  <c r="DF176" i="273"/>
  <c r="DL38" i="273"/>
  <c r="DK194" i="273"/>
  <c r="DK41" i="273"/>
  <c r="DK43" i="273" s="1"/>
  <c r="DK79" i="288" s="1"/>
  <c r="DH86" i="273"/>
  <c r="DH88" i="273" s="1"/>
  <c r="DH122" i="273"/>
  <c r="DH124" i="273" s="1"/>
  <c r="DH21" i="285" s="1"/>
  <c r="DH155" i="273"/>
  <c r="DI144" i="273"/>
  <c r="DJ145" i="273" s="1"/>
  <c r="DJ147" i="273" s="1"/>
  <c r="DJ148" i="273" s="1"/>
  <c r="DI182" i="273"/>
  <c r="DI155" i="273"/>
  <c r="DI86" i="273"/>
  <c r="DI122" i="273"/>
  <c r="DF157" i="273"/>
  <c r="DE164" i="273"/>
  <c r="DE165" i="273" s="1"/>
  <c r="DH22" i="327"/>
  <c r="DH51" i="324"/>
  <c r="DH50" i="324"/>
  <c r="DH21" i="327"/>
  <c r="DI37" i="324"/>
  <c r="DI38" i="324" s="1"/>
  <c r="DI153" i="273"/>
  <c r="DI32" i="324"/>
  <c r="DI33" i="324" s="1"/>
  <c r="DI53" i="273"/>
  <c r="DJ54" i="273" s="1"/>
  <c r="DI27" i="324"/>
  <c r="DI28" i="324" s="1"/>
  <c r="DX5" i="327"/>
  <c r="DX5" i="325"/>
  <c r="DX5" i="324"/>
  <c r="DX5" i="323"/>
  <c r="DU37" i="273"/>
  <c r="DW26" i="273"/>
  <c r="DW27" i="273" s="1"/>
  <c r="DW31" i="273" s="1"/>
  <c r="DW30" i="273"/>
  <c r="DV32" i="273"/>
  <c r="DX5" i="320"/>
  <c r="DX23" i="273"/>
  <c r="DX24" i="273" s="1"/>
  <c r="DX5" i="315"/>
  <c r="DX5" i="288"/>
  <c r="DX5" i="282"/>
  <c r="DX5" i="275"/>
  <c r="DX5" i="286"/>
  <c r="DX5" i="265"/>
  <c r="DX5" i="285"/>
  <c r="DX5" i="289"/>
  <c r="DX5" i="278"/>
  <c r="DX13" i="273"/>
  <c r="DX14" i="273" s="1"/>
  <c r="DY10" i="273"/>
  <c r="DX5" i="273"/>
  <c r="DW152" i="273"/>
  <c r="DW143" i="273"/>
  <c r="AV32" i="265"/>
  <c r="DI46" i="325" l="1"/>
  <c r="DI55" i="288"/>
  <c r="DH109" i="273"/>
  <c r="DG110" i="273" s="1"/>
  <c r="DG61" i="288" s="1"/>
  <c r="DH51" i="288"/>
  <c r="DH52" i="288" s="1"/>
  <c r="DH56" i="288" s="1"/>
  <c r="DH84" i="325"/>
  <c r="DH42" i="288"/>
  <c r="DH35" i="288"/>
  <c r="DX36" i="273"/>
  <c r="DX13" i="288"/>
  <c r="DX138" i="325"/>
  <c r="DK101" i="273"/>
  <c r="DK102" i="273" s="1"/>
  <c r="DK105" i="273" s="1"/>
  <c r="DK26" i="288"/>
  <c r="DI47" i="325"/>
  <c r="DI54" i="325" s="1"/>
  <c r="DJ79" i="278"/>
  <c r="DJ42" i="325"/>
  <c r="DJ43" i="325" s="1"/>
  <c r="DJ85" i="325"/>
  <c r="DI106" i="273"/>
  <c r="DH51" i="325"/>
  <c r="DJ132" i="278"/>
  <c r="DJ123" i="278"/>
  <c r="DJ192" i="278"/>
  <c r="DJ152" i="278"/>
  <c r="DJ184" i="278"/>
  <c r="DJ56" i="278"/>
  <c r="DJ105" i="278"/>
  <c r="DJ224" i="278"/>
  <c r="DJ216" i="278"/>
  <c r="DJ49" i="278"/>
  <c r="DJ114" i="278"/>
  <c r="DJ168" i="278"/>
  <c r="DJ176" i="278"/>
  <c r="DJ232" i="278"/>
  <c r="DJ71" i="278"/>
  <c r="DJ97" i="278"/>
  <c r="DJ160" i="278"/>
  <c r="DJ200" i="278"/>
  <c r="DJ248" i="278"/>
  <c r="DJ256" i="278"/>
  <c r="DK13" i="289"/>
  <c r="DK14" i="289" s="1"/>
  <c r="DK232" i="278" s="1"/>
  <c r="DJ208" i="278"/>
  <c r="AV313" i="278"/>
  <c r="AV315" i="278" s="1"/>
  <c r="AV11" i="327" s="1"/>
  <c r="CZ308" i="278"/>
  <c r="CZ30" i="265" s="1"/>
  <c r="DA308" i="278"/>
  <c r="DA30" i="265" s="1"/>
  <c r="DI34" i="278"/>
  <c r="DJ28" i="278"/>
  <c r="DJ29" i="278" s="1"/>
  <c r="DJ34" i="278" s="1"/>
  <c r="DJ123" i="325"/>
  <c r="DJ111" i="325"/>
  <c r="DJ25" i="327"/>
  <c r="DH189" i="273"/>
  <c r="DH190" i="273" s="1"/>
  <c r="DH21" i="278" s="1"/>
  <c r="DH122" i="325"/>
  <c r="DH110" i="325"/>
  <c r="DE57" i="278"/>
  <c r="DE58" i="278" s="1"/>
  <c r="DE64" i="278" s="1"/>
  <c r="DD61" i="278"/>
  <c r="DD62" i="278" s="1"/>
  <c r="DD65" i="278" s="1"/>
  <c r="DD66" i="278" s="1"/>
  <c r="DD85" i="278" s="1"/>
  <c r="DD88" i="278" s="1"/>
  <c r="DB293" i="278"/>
  <c r="DB294" i="278" s="1"/>
  <c r="DB306" i="278" s="1"/>
  <c r="DB67" i="265"/>
  <c r="DB302" i="278"/>
  <c r="DB303" i="278" s="1"/>
  <c r="DB307" i="278" s="1"/>
  <c r="DB73" i="265"/>
  <c r="DV298" i="278"/>
  <c r="DV289" i="278"/>
  <c r="DC290" i="278"/>
  <c r="DC291" i="278" s="1"/>
  <c r="DC282" i="278"/>
  <c r="DC10" i="265" s="1"/>
  <c r="DC299" i="278"/>
  <c r="DC300" i="278" s="1"/>
  <c r="DB11" i="265"/>
  <c r="DB29" i="265" s="1"/>
  <c r="DC9" i="265"/>
  <c r="DE141" i="278"/>
  <c r="DE279" i="278" s="1"/>
  <c r="DE281" i="278" s="1"/>
  <c r="DG22" i="278"/>
  <c r="DG33" i="278" s="1"/>
  <c r="DG35" i="278" s="1"/>
  <c r="DH19" i="278"/>
  <c r="DH314" i="278"/>
  <c r="DD279" i="278"/>
  <c r="DD281" i="278" s="1"/>
  <c r="DH22" i="324"/>
  <c r="DH23" i="324" s="1"/>
  <c r="DH20" i="327" s="1"/>
  <c r="DH255" i="278"/>
  <c r="DH257" i="278" s="1"/>
  <c r="DH273" i="278" s="1"/>
  <c r="DH247" i="278"/>
  <c r="DH249" i="278" s="1"/>
  <c r="DH272" i="278" s="1"/>
  <c r="DH231" i="278"/>
  <c r="DH233" i="278" s="1"/>
  <c r="DH270" i="278" s="1"/>
  <c r="DH239" i="278"/>
  <c r="DH241" i="278" s="1"/>
  <c r="DH271" i="278" s="1"/>
  <c r="DH215" i="278"/>
  <c r="DH217" i="278" s="1"/>
  <c r="DH268" i="278" s="1"/>
  <c r="DH223" i="278"/>
  <c r="DH225" i="278" s="1"/>
  <c r="DH269" i="278" s="1"/>
  <c r="DH199" i="278"/>
  <c r="DH201" i="278" s="1"/>
  <c r="DH266" i="278" s="1"/>
  <c r="DH207" i="278"/>
  <c r="DH209" i="278" s="1"/>
  <c r="DH267" i="278" s="1"/>
  <c r="DH183" i="278"/>
  <c r="DH185" i="278" s="1"/>
  <c r="DH264" i="278" s="1"/>
  <c r="DH191" i="278"/>
  <c r="DH193" i="278" s="1"/>
  <c r="DH265" i="278" s="1"/>
  <c r="DH175" i="278"/>
  <c r="DH177" i="278" s="1"/>
  <c r="DH263" i="278" s="1"/>
  <c r="DH159" i="278"/>
  <c r="DH161" i="278" s="1"/>
  <c r="DH261" i="278" s="1"/>
  <c r="DH167" i="278"/>
  <c r="DH169" i="278" s="1"/>
  <c r="DH262" i="278" s="1"/>
  <c r="DH131" i="278"/>
  <c r="DH133" i="278" s="1"/>
  <c r="DH140" i="278" s="1"/>
  <c r="DH151" i="278"/>
  <c r="DH153" i="278" s="1"/>
  <c r="DH260" i="278" s="1"/>
  <c r="DH113" i="278"/>
  <c r="DH115" i="278" s="1"/>
  <c r="DH138" i="278" s="1"/>
  <c r="DH122" i="278"/>
  <c r="DH124" i="278" s="1"/>
  <c r="DH139" i="278" s="1"/>
  <c r="DH20" i="278"/>
  <c r="DF33" i="278"/>
  <c r="DF35" i="278" s="1"/>
  <c r="DF39" i="278"/>
  <c r="DF41" i="278" s="1"/>
  <c r="DG274" i="278"/>
  <c r="DG280" i="278" s="1"/>
  <c r="DV254" i="278"/>
  <c r="DV230" i="278"/>
  <c r="DV238" i="278"/>
  <c r="DV246" i="278"/>
  <c r="DV214" i="278"/>
  <c r="DV222" i="278"/>
  <c r="DV198" i="278"/>
  <c r="DV206" i="278"/>
  <c r="DV182" i="278"/>
  <c r="DV190" i="278"/>
  <c r="DV174" i="278"/>
  <c r="DV158" i="278"/>
  <c r="DV166" i="278"/>
  <c r="DV130" i="278"/>
  <c r="DV150" i="278"/>
  <c r="DV112" i="278"/>
  <c r="DV121" i="278"/>
  <c r="DI68" i="273"/>
  <c r="DI124" i="273"/>
  <c r="DI21" i="285" s="1"/>
  <c r="DI20" i="275"/>
  <c r="DJ17" i="275" s="1"/>
  <c r="DH177" i="273"/>
  <c r="DH178" i="273" s="1"/>
  <c r="DH183" i="273"/>
  <c r="DH184" i="273" s="1"/>
  <c r="DH172" i="273"/>
  <c r="DH173" i="273" s="1"/>
  <c r="DH176" i="273" s="1"/>
  <c r="DI21" i="327"/>
  <c r="DI50" i="324"/>
  <c r="DJ153" i="273"/>
  <c r="DJ27" i="324"/>
  <c r="DJ28" i="324" s="1"/>
  <c r="DJ37" i="324"/>
  <c r="DJ38" i="324" s="1"/>
  <c r="DJ53" i="273"/>
  <c r="DK54" i="273" s="1"/>
  <c r="DJ32" i="324"/>
  <c r="DJ33" i="324" s="1"/>
  <c r="DG49" i="324"/>
  <c r="DG54" i="324" s="1"/>
  <c r="DG20" i="327"/>
  <c r="DJ66" i="273"/>
  <c r="DJ154" i="273"/>
  <c r="DI22" i="327"/>
  <c r="DI51" i="324"/>
  <c r="DI88" i="273"/>
  <c r="DI23" i="327"/>
  <c r="DI52" i="324"/>
  <c r="DG157" i="273"/>
  <c r="DF164" i="273"/>
  <c r="DF165" i="273" s="1"/>
  <c r="DF55" i="324"/>
  <c r="DF34" i="265" s="1"/>
  <c r="DF28" i="285"/>
  <c r="DF57" i="324"/>
  <c r="DF11" i="325"/>
  <c r="DJ182" i="273"/>
  <c r="DJ144" i="273"/>
  <c r="DK145" i="273" s="1"/>
  <c r="DK147" i="273" s="1"/>
  <c r="DK148" i="273" s="1"/>
  <c r="DJ4" i="286"/>
  <c r="DJ4" i="289"/>
  <c r="DJ4" i="320"/>
  <c r="DJ4" i="278"/>
  <c r="DJ4" i="327"/>
  <c r="DJ4" i="325"/>
  <c r="DJ4" i="282"/>
  <c r="DJ4" i="273"/>
  <c r="DJ4" i="315"/>
  <c r="DJ4" i="265"/>
  <c r="DJ4" i="324"/>
  <c r="DJ4" i="285"/>
  <c r="DJ4" i="275"/>
  <c r="DJ4" i="288"/>
  <c r="DJ4" i="323"/>
  <c r="DK2" i="324"/>
  <c r="DK82" i="273"/>
  <c r="DK83" i="273" s="1"/>
  <c r="DK49" i="273"/>
  <c r="DK50" i="273" s="1"/>
  <c r="DK100" i="325" s="1"/>
  <c r="DK101" i="325" s="1"/>
  <c r="DK128" i="325" s="1"/>
  <c r="DK2" i="315"/>
  <c r="DK2" i="282"/>
  <c r="DK2" i="278"/>
  <c r="DK2" i="320"/>
  <c r="DK2" i="275"/>
  <c r="DK2" i="273"/>
  <c r="DK2" i="286"/>
  <c r="DK119" i="273"/>
  <c r="DK120" i="273" s="1"/>
  <c r="DK123" i="273" s="1"/>
  <c r="DK138" i="273"/>
  <c r="DK139" i="273" s="1"/>
  <c r="DK2" i="288"/>
  <c r="DK2" i="327"/>
  <c r="DK2" i="289"/>
  <c r="DK2" i="285"/>
  <c r="DK2" i="325"/>
  <c r="DK2" i="265"/>
  <c r="DK62" i="273"/>
  <c r="DK63" i="273" s="1"/>
  <c r="DK45" i="325" s="1"/>
  <c r="DK195" i="273"/>
  <c r="DK196" i="273" s="1"/>
  <c r="DK2" i="323"/>
  <c r="DK129" i="273"/>
  <c r="DK130" i="273" s="1"/>
  <c r="DI24" i="327"/>
  <c r="DI53" i="324"/>
  <c r="DE3" i="323"/>
  <c r="DE3" i="289"/>
  <c r="DE3" i="286"/>
  <c r="DE3" i="285"/>
  <c r="DE3" i="278"/>
  <c r="DE3" i="282"/>
  <c r="DE3" i="265"/>
  <c r="DE3" i="324"/>
  <c r="DE3" i="288"/>
  <c r="DE3" i="273"/>
  <c r="DE3" i="327"/>
  <c r="DE3" i="275"/>
  <c r="DE3" i="320"/>
  <c r="DE3" i="325"/>
  <c r="DE3" i="315"/>
  <c r="DM38" i="273"/>
  <c r="DL41" i="273"/>
  <c r="DL43" i="273" s="1"/>
  <c r="DL79" i="288" s="1"/>
  <c r="DL194" i="273"/>
  <c r="DJ91" i="273"/>
  <c r="DK92" i="273" s="1"/>
  <c r="DK156" i="273" s="1"/>
  <c r="DJ87" i="273"/>
  <c r="DJ11" i="286"/>
  <c r="DJ67" i="273"/>
  <c r="DJ15" i="275"/>
  <c r="DJ71" i="273"/>
  <c r="DK72" i="273" s="1"/>
  <c r="DK104" i="273" s="1"/>
  <c r="DJ42" i="324"/>
  <c r="DJ43" i="324" s="1"/>
  <c r="DJ155" i="273"/>
  <c r="DJ86" i="273"/>
  <c r="DJ122" i="273"/>
  <c r="DY5" i="325"/>
  <c r="DY5" i="327"/>
  <c r="DY5" i="324"/>
  <c r="DY5" i="323"/>
  <c r="DV37" i="273"/>
  <c r="DV42" i="273"/>
  <c r="DW32" i="273"/>
  <c r="DX26" i="273"/>
  <c r="DX27" i="273" s="1"/>
  <c r="DX31" i="273" s="1"/>
  <c r="DX30" i="273"/>
  <c r="DY5" i="320"/>
  <c r="DY23" i="273"/>
  <c r="DY24" i="273" s="1"/>
  <c r="DY5" i="315"/>
  <c r="DY5" i="275"/>
  <c r="DY5" i="286"/>
  <c r="DY5" i="265"/>
  <c r="DY5" i="288"/>
  <c r="DY5" i="282"/>
  <c r="DY5" i="278"/>
  <c r="DY5" i="285"/>
  <c r="DY5" i="289"/>
  <c r="DY13" i="273"/>
  <c r="DY14" i="273" s="1"/>
  <c r="DZ10" i="273"/>
  <c r="DY5" i="273"/>
  <c r="DX152" i="273"/>
  <c r="DX143" i="273"/>
  <c r="DI109" i="273" l="1"/>
  <c r="DH110" i="273" s="1"/>
  <c r="DH61" i="288" s="1"/>
  <c r="DI51" i="288"/>
  <c r="DI52" i="288" s="1"/>
  <c r="DI56" i="288" s="1"/>
  <c r="DJ46" i="325"/>
  <c r="DJ47" i="325" s="1"/>
  <c r="DJ54" i="325" s="1"/>
  <c r="DJ55" i="288"/>
  <c r="DI84" i="325"/>
  <c r="DI42" i="288"/>
  <c r="DI35" i="288"/>
  <c r="DY36" i="273"/>
  <c r="DY13" i="288"/>
  <c r="DY138" i="325"/>
  <c r="DL101" i="273"/>
  <c r="DL102" i="273" s="1"/>
  <c r="DL105" i="273" s="1"/>
  <c r="DL26" i="288"/>
  <c r="DK42" i="325"/>
  <c r="DK43" i="325" s="1"/>
  <c r="DK85" i="325"/>
  <c r="DJ106" i="273"/>
  <c r="DI51" i="325"/>
  <c r="DK114" i="278"/>
  <c r="DK123" i="278"/>
  <c r="DK168" i="278"/>
  <c r="DK56" i="278"/>
  <c r="DK192" i="278"/>
  <c r="DK256" i="278"/>
  <c r="DK160" i="278"/>
  <c r="DK184" i="278"/>
  <c r="DK216" i="278"/>
  <c r="DK248" i="278"/>
  <c r="DK105" i="278"/>
  <c r="DK49" i="278"/>
  <c r="DK132" i="278"/>
  <c r="DK152" i="278"/>
  <c r="DK208" i="278"/>
  <c r="DK240" i="278"/>
  <c r="DK97" i="278"/>
  <c r="DK79" i="278"/>
  <c r="DK71" i="278"/>
  <c r="DK176" i="278"/>
  <c r="DK200" i="278"/>
  <c r="DK224" i="278"/>
  <c r="DL13" i="289"/>
  <c r="DL14" i="289" s="1"/>
  <c r="DL256" i="278" s="1"/>
  <c r="AV12" i="325"/>
  <c r="DJ40" i="278"/>
  <c r="DK25" i="327"/>
  <c r="DE61" i="278"/>
  <c r="DE62" i="278" s="1"/>
  <c r="DE65" i="278" s="1"/>
  <c r="DE66" i="278" s="1"/>
  <c r="DE85" i="278" s="1"/>
  <c r="DE88" i="278" s="1"/>
  <c r="DI314" i="278"/>
  <c r="DI122" i="325"/>
  <c r="DI110" i="325"/>
  <c r="DK28" i="278"/>
  <c r="DK29" i="278" s="1"/>
  <c r="DK40" i="278" s="1"/>
  <c r="DK123" i="325"/>
  <c r="DK111" i="325"/>
  <c r="DB308" i="278"/>
  <c r="DB30" i="265" s="1"/>
  <c r="DC302" i="278"/>
  <c r="DC303" i="278" s="1"/>
  <c r="DC307" i="278" s="1"/>
  <c r="DC73" i="265"/>
  <c r="DC293" i="278"/>
  <c r="DC294" i="278" s="1"/>
  <c r="DC306" i="278" s="1"/>
  <c r="DC67" i="265"/>
  <c r="DW298" i="278"/>
  <c r="DW289" i="278"/>
  <c r="DH49" i="324"/>
  <c r="DH54" i="324" s="1"/>
  <c r="DH57" i="324" s="1"/>
  <c r="DD290" i="278"/>
  <c r="DD291" i="278" s="1"/>
  <c r="DD282" i="278"/>
  <c r="DD10" i="265" s="1"/>
  <c r="DD299" i="278"/>
  <c r="DD300" i="278" s="1"/>
  <c r="DE282" i="278"/>
  <c r="DE10" i="265" s="1"/>
  <c r="DE299" i="278"/>
  <c r="DE300" i="278" s="1"/>
  <c r="DC11" i="265"/>
  <c r="DC29" i="265" s="1"/>
  <c r="DG39" i="278"/>
  <c r="DG41" i="278" s="1"/>
  <c r="DG106" i="278" s="1"/>
  <c r="DG107" i="278" s="1"/>
  <c r="DG137" i="278" s="1"/>
  <c r="DH22" i="278"/>
  <c r="DH33" i="278" s="1"/>
  <c r="DH35" i="278" s="1"/>
  <c r="DD9" i="265"/>
  <c r="DH274" i="278"/>
  <c r="DH280" i="278" s="1"/>
  <c r="DF72" i="278"/>
  <c r="DF73" i="278" s="1"/>
  <c r="DF86" i="278" s="1"/>
  <c r="DF57" i="278"/>
  <c r="DF58" i="278" s="1"/>
  <c r="DG72" i="278"/>
  <c r="DG73" i="278" s="1"/>
  <c r="DG86" i="278" s="1"/>
  <c r="DG57" i="278"/>
  <c r="DG58" i="278" s="1"/>
  <c r="DI247" i="278"/>
  <c r="DI249" i="278" s="1"/>
  <c r="DI272" i="278" s="1"/>
  <c r="DI255" i="278"/>
  <c r="DI257" i="278" s="1"/>
  <c r="DI273" i="278" s="1"/>
  <c r="DI223" i="278"/>
  <c r="DI225" i="278" s="1"/>
  <c r="DI269" i="278" s="1"/>
  <c r="DI231" i="278"/>
  <c r="DI233" i="278" s="1"/>
  <c r="DI270" i="278" s="1"/>
  <c r="DI239" i="278"/>
  <c r="DI241" i="278" s="1"/>
  <c r="DI271" i="278" s="1"/>
  <c r="DI215" i="278"/>
  <c r="DI217" i="278" s="1"/>
  <c r="DI268" i="278" s="1"/>
  <c r="DI191" i="278"/>
  <c r="DI193" i="278" s="1"/>
  <c r="DI265" i="278" s="1"/>
  <c r="DI199" i="278"/>
  <c r="DI201" i="278" s="1"/>
  <c r="DI266" i="278" s="1"/>
  <c r="DI207" i="278"/>
  <c r="DI209" i="278" s="1"/>
  <c r="DI267" i="278" s="1"/>
  <c r="DI183" i="278"/>
  <c r="DI185" i="278" s="1"/>
  <c r="DI264" i="278" s="1"/>
  <c r="DI167" i="278"/>
  <c r="DI169" i="278" s="1"/>
  <c r="DI262" i="278" s="1"/>
  <c r="DI175" i="278"/>
  <c r="DI177" i="278" s="1"/>
  <c r="DI263" i="278" s="1"/>
  <c r="DI151" i="278"/>
  <c r="DI153" i="278" s="1"/>
  <c r="DI260" i="278" s="1"/>
  <c r="DI159" i="278"/>
  <c r="DI161" i="278" s="1"/>
  <c r="DI261" i="278" s="1"/>
  <c r="DI122" i="278"/>
  <c r="DI124" i="278" s="1"/>
  <c r="DI139" i="278" s="1"/>
  <c r="DI131" i="278"/>
  <c r="DI133" i="278" s="1"/>
  <c r="DI140" i="278" s="1"/>
  <c r="DI113" i="278"/>
  <c r="DI115" i="278" s="1"/>
  <c r="DI138" i="278" s="1"/>
  <c r="DI20" i="278"/>
  <c r="DI22" i="324"/>
  <c r="DI23" i="324" s="1"/>
  <c r="DI49" i="324" s="1"/>
  <c r="DI54" i="324" s="1"/>
  <c r="DI19" i="278"/>
  <c r="DW254" i="278"/>
  <c r="DW222" i="278"/>
  <c r="DW238" i="278"/>
  <c r="DW246" i="278"/>
  <c r="DW214" i="278"/>
  <c r="DW190" i="278"/>
  <c r="DW230" i="278"/>
  <c r="DW198" i="278"/>
  <c r="DW206" i="278"/>
  <c r="DW166" i="278"/>
  <c r="DW182" i="278"/>
  <c r="DW174" i="278"/>
  <c r="DW150" i="278"/>
  <c r="DW158" i="278"/>
  <c r="DW121" i="278"/>
  <c r="DW130" i="278"/>
  <c r="DW112" i="278"/>
  <c r="DI189" i="273"/>
  <c r="DI190" i="273" s="1"/>
  <c r="DI21" i="278" s="1"/>
  <c r="DF80" i="278"/>
  <c r="DF81" i="278" s="1"/>
  <c r="DF87" i="278" s="1"/>
  <c r="DF98" i="278"/>
  <c r="DF99" i="278" s="1"/>
  <c r="DF136" i="278" s="1"/>
  <c r="DF106" i="278"/>
  <c r="DF107" i="278" s="1"/>
  <c r="DF137" i="278" s="1"/>
  <c r="DF50" i="278"/>
  <c r="DF51" i="278" s="1"/>
  <c r="DF84" i="278" s="1"/>
  <c r="DJ124" i="273"/>
  <c r="DJ21" i="285" s="1"/>
  <c r="DJ68" i="273"/>
  <c r="DJ20" i="275"/>
  <c r="DK17" i="275" s="1"/>
  <c r="DK71" i="273"/>
  <c r="DL72" i="273" s="1"/>
  <c r="DL104" i="273" s="1"/>
  <c r="DK67" i="273"/>
  <c r="DK15" i="275"/>
  <c r="DK42" i="324"/>
  <c r="DK43" i="324" s="1"/>
  <c r="DG164" i="273"/>
  <c r="DG165" i="273" s="1"/>
  <c r="DH157" i="273"/>
  <c r="DK154" i="273"/>
  <c r="DK66" i="273"/>
  <c r="DJ53" i="324"/>
  <c r="DJ24" i="327"/>
  <c r="DL2" i="282"/>
  <c r="DL195" i="273"/>
  <c r="DL196" i="273" s="1"/>
  <c r="DL2" i="275"/>
  <c r="DL2" i="325"/>
  <c r="DL129" i="273"/>
  <c r="DL130" i="273" s="1"/>
  <c r="DL2" i="288"/>
  <c r="DL2" i="323"/>
  <c r="DL2" i="320"/>
  <c r="DL2" i="315"/>
  <c r="DL49" i="273"/>
  <c r="DL2" i="285"/>
  <c r="DL62" i="273"/>
  <c r="DL63" i="273" s="1"/>
  <c r="DL45" i="325" s="1"/>
  <c r="DL2" i="278"/>
  <c r="DL2" i="265"/>
  <c r="DL2" i="273"/>
  <c r="DL2" i="324"/>
  <c r="DL2" i="327"/>
  <c r="DL2" i="286"/>
  <c r="DL119" i="273"/>
  <c r="DL120" i="273" s="1"/>
  <c r="DL123" i="273" s="1"/>
  <c r="DL82" i="273"/>
  <c r="DL83" i="273" s="1"/>
  <c r="DL138" i="273"/>
  <c r="DL139" i="273" s="1"/>
  <c r="DL2" i="289"/>
  <c r="DK87" i="273"/>
  <c r="DK91" i="273"/>
  <c r="DL92" i="273" s="1"/>
  <c r="DL156" i="273" s="1"/>
  <c r="DK11" i="286"/>
  <c r="DJ23" i="327"/>
  <c r="DJ52" i="324"/>
  <c r="DK53" i="273"/>
  <c r="DL54" i="273" s="1"/>
  <c r="DK37" i="324"/>
  <c r="DK38" i="324" s="1"/>
  <c r="DK32" i="324"/>
  <c r="DK33" i="324" s="1"/>
  <c r="DK153" i="273"/>
  <c r="DK27" i="324"/>
  <c r="DK28" i="324" s="1"/>
  <c r="DK4" i="273"/>
  <c r="DK4" i="323"/>
  <c r="DK4" i="285"/>
  <c r="DK4" i="278"/>
  <c r="DK4" i="327"/>
  <c r="DK4" i="286"/>
  <c r="DK4" i="289"/>
  <c r="DK4" i="325"/>
  <c r="DK4" i="275"/>
  <c r="DK4" i="315"/>
  <c r="DK4" i="320"/>
  <c r="DK4" i="265"/>
  <c r="DK4" i="324"/>
  <c r="DK4" i="288"/>
  <c r="DK4" i="282"/>
  <c r="DK86" i="273"/>
  <c r="DK155" i="273"/>
  <c r="DK122" i="273"/>
  <c r="DM194" i="273"/>
  <c r="DN38" i="273"/>
  <c r="DM41" i="273"/>
  <c r="DM43" i="273" s="1"/>
  <c r="DM79" i="288" s="1"/>
  <c r="DG57" i="324"/>
  <c r="DG55" i="324"/>
  <c r="DG34" i="265" s="1"/>
  <c r="DG11" i="325"/>
  <c r="DG28" i="285"/>
  <c r="DJ50" i="324"/>
  <c r="DJ21" i="327"/>
  <c r="DK182" i="273"/>
  <c r="DK144" i="273"/>
  <c r="DL145" i="273" s="1"/>
  <c r="DL147" i="273" s="1"/>
  <c r="DL148" i="273" s="1"/>
  <c r="DF3" i="327"/>
  <c r="DF3" i="324"/>
  <c r="DF3" i="265"/>
  <c r="DF3" i="325"/>
  <c r="DF3" i="282"/>
  <c r="DF3" i="278"/>
  <c r="DF3" i="323"/>
  <c r="DF3" i="315"/>
  <c r="DF3" i="288"/>
  <c r="DF3" i="320"/>
  <c r="DF3" i="275"/>
  <c r="DF3" i="273"/>
  <c r="DF3" i="286"/>
  <c r="DF3" i="285"/>
  <c r="DF3" i="289"/>
  <c r="DI172" i="273"/>
  <c r="DI173" i="273" s="1"/>
  <c r="DI176" i="273" s="1"/>
  <c r="DI183" i="273"/>
  <c r="DI184" i="273" s="1"/>
  <c r="DJ88" i="273"/>
  <c r="DI177" i="273"/>
  <c r="DI178" i="273" s="1"/>
  <c r="DJ51" i="324"/>
  <c r="DJ22" i="327"/>
  <c r="DZ5" i="327"/>
  <c r="DZ5" i="325"/>
  <c r="DZ5" i="324"/>
  <c r="DZ5" i="323"/>
  <c r="DX32" i="273"/>
  <c r="DY26" i="273"/>
  <c r="DY27" i="273" s="1"/>
  <c r="DY31" i="273" s="1"/>
  <c r="DY30" i="273"/>
  <c r="DW42" i="273"/>
  <c r="DW37" i="273"/>
  <c r="DZ5" i="320"/>
  <c r="DZ23" i="273"/>
  <c r="DZ24" i="273" s="1"/>
  <c r="DZ5" i="315"/>
  <c r="DZ5" i="275"/>
  <c r="DZ5" i="286"/>
  <c r="DZ5" i="265"/>
  <c r="DZ5" i="288"/>
  <c r="DZ5" i="282"/>
  <c r="DZ5" i="285"/>
  <c r="DZ5" i="289"/>
  <c r="DZ5" i="278"/>
  <c r="DZ13" i="273"/>
  <c r="DZ14" i="273" s="1"/>
  <c r="EA10" i="273"/>
  <c r="DZ5" i="273"/>
  <c r="DY152" i="273"/>
  <c r="DY143" i="273"/>
  <c r="DK46" i="325" l="1"/>
  <c r="DK47" i="325" s="1"/>
  <c r="DK54" i="325" s="1"/>
  <c r="DK55" i="288"/>
  <c r="DJ109" i="273"/>
  <c r="DI110" i="273" s="1"/>
  <c r="DI61" i="288" s="1"/>
  <c r="DJ51" i="288"/>
  <c r="DJ52" i="288" s="1"/>
  <c r="DJ56" i="288" s="1"/>
  <c r="DJ84" i="325"/>
  <c r="DJ35" i="288"/>
  <c r="DJ42" i="288"/>
  <c r="DZ36" i="273"/>
  <c r="DZ13" i="288"/>
  <c r="DZ138" i="325"/>
  <c r="DM101" i="273"/>
  <c r="DM102" i="273" s="1"/>
  <c r="DM105" i="273" s="1"/>
  <c r="DM26" i="288"/>
  <c r="DL56" i="278"/>
  <c r="DL216" i="278"/>
  <c r="DL42" i="325"/>
  <c r="DL43" i="325" s="1"/>
  <c r="DL85" i="325"/>
  <c r="DL49" i="278"/>
  <c r="DK106" i="273"/>
  <c r="DJ51" i="325"/>
  <c r="DL114" i="278"/>
  <c r="DL123" i="278"/>
  <c r="DL132" i="278"/>
  <c r="DL152" i="278"/>
  <c r="DL105" i="278"/>
  <c r="DL71" i="278"/>
  <c r="DL160" i="278"/>
  <c r="DL208" i="278"/>
  <c r="DL176" i="278"/>
  <c r="DL97" i="278"/>
  <c r="DL79" i="278"/>
  <c r="DL168" i="278"/>
  <c r="DL192" i="278"/>
  <c r="DL184" i="278"/>
  <c r="DL200" i="278"/>
  <c r="DL232" i="278"/>
  <c r="DL248" i="278"/>
  <c r="DL224" i="278"/>
  <c r="DL240" i="278"/>
  <c r="DM13" i="289"/>
  <c r="DM14" i="289" s="1"/>
  <c r="DM240" i="278" s="1"/>
  <c r="DK34" i="278"/>
  <c r="DJ110" i="325"/>
  <c r="DJ122" i="325"/>
  <c r="DL28" i="278"/>
  <c r="DL29" i="278" s="1"/>
  <c r="DL40" i="278" s="1"/>
  <c r="DL111" i="325"/>
  <c r="DL123" i="325"/>
  <c r="DG80" i="278"/>
  <c r="DG81" i="278" s="1"/>
  <c r="DG87" i="278" s="1"/>
  <c r="DH28" i="285"/>
  <c r="DH55" i="324"/>
  <c r="DH34" i="265" s="1"/>
  <c r="DH11" i="325"/>
  <c r="DE302" i="278"/>
  <c r="DE73" i="265"/>
  <c r="DD293" i="278"/>
  <c r="DD294" i="278" s="1"/>
  <c r="DD306" i="278" s="1"/>
  <c r="DD67" i="265"/>
  <c r="DC308" i="278"/>
  <c r="DC30" i="265" s="1"/>
  <c r="DD302" i="278"/>
  <c r="DD303" i="278" s="1"/>
  <c r="DD307" i="278" s="1"/>
  <c r="DD73" i="265"/>
  <c r="DE290" i="278"/>
  <c r="DE291" i="278" s="1"/>
  <c r="DX298" i="278"/>
  <c r="DX289" i="278"/>
  <c r="DG50" i="278"/>
  <c r="DG51" i="278" s="1"/>
  <c r="DG84" i="278" s="1"/>
  <c r="DG98" i="278"/>
  <c r="DG99" i="278" s="1"/>
  <c r="DG136" i="278" s="1"/>
  <c r="DG141" i="278" s="1"/>
  <c r="DH39" i="278"/>
  <c r="DH41" i="278" s="1"/>
  <c r="DH50" i="278" s="1"/>
  <c r="DH51" i="278" s="1"/>
  <c r="DH84" i="278" s="1"/>
  <c r="DD11" i="265"/>
  <c r="DD29" i="265" s="1"/>
  <c r="DE9" i="265"/>
  <c r="DE11" i="265" s="1"/>
  <c r="DE29" i="265" s="1"/>
  <c r="DJ19" i="278"/>
  <c r="DJ314" i="278"/>
  <c r="DI22" i="278"/>
  <c r="DI39" i="278" s="1"/>
  <c r="DI41" i="278" s="1"/>
  <c r="DX254" i="278"/>
  <c r="DX246" i="278"/>
  <c r="DX230" i="278"/>
  <c r="DX238" i="278"/>
  <c r="DX182" i="278"/>
  <c r="DX214" i="278"/>
  <c r="DX190" i="278"/>
  <c r="DX222" i="278"/>
  <c r="DX198" i="278"/>
  <c r="DX206" i="278"/>
  <c r="DX158" i="278"/>
  <c r="DX174" i="278"/>
  <c r="DX150" i="278"/>
  <c r="DX112" i="278"/>
  <c r="DX121" i="278"/>
  <c r="DX130" i="278"/>
  <c r="DX166" i="278"/>
  <c r="DF141" i="278"/>
  <c r="DG61" i="278"/>
  <c r="DG62" i="278" s="1"/>
  <c r="DG65" i="278" s="1"/>
  <c r="DG64" i="278"/>
  <c r="DI20" i="327"/>
  <c r="DJ22" i="324"/>
  <c r="DJ23" i="324" s="1"/>
  <c r="DJ20" i="327" s="1"/>
  <c r="DI274" i="278"/>
  <c r="DI280" i="278" s="1"/>
  <c r="DF64" i="278"/>
  <c r="DF61" i="278"/>
  <c r="DF62" i="278" s="1"/>
  <c r="DF65" i="278" s="1"/>
  <c r="DJ255" i="278"/>
  <c r="DJ257" i="278" s="1"/>
  <c r="DJ273" i="278" s="1"/>
  <c r="DJ247" i="278"/>
  <c r="DJ249" i="278" s="1"/>
  <c r="DJ272" i="278" s="1"/>
  <c r="DJ231" i="278"/>
  <c r="DJ233" i="278" s="1"/>
  <c r="DJ270" i="278" s="1"/>
  <c r="DJ239" i="278"/>
  <c r="DJ241" i="278" s="1"/>
  <c r="DJ271" i="278" s="1"/>
  <c r="DJ183" i="278"/>
  <c r="DJ185" i="278" s="1"/>
  <c r="DJ264" i="278" s="1"/>
  <c r="DJ215" i="278"/>
  <c r="DJ217" i="278" s="1"/>
  <c r="DJ268" i="278" s="1"/>
  <c r="DJ191" i="278"/>
  <c r="DJ193" i="278" s="1"/>
  <c r="DJ265" i="278" s="1"/>
  <c r="DJ199" i="278"/>
  <c r="DJ201" i="278" s="1"/>
  <c r="DJ266" i="278" s="1"/>
  <c r="DJ223" i="278"/>
  <c r="DJ225" i="278" s="1"/>
  <c r="DJ269" i="278" s="1"/>
  <c r="DJ207" i="278"/>
  <c r="DJ209" i="278" s="1"/>
  <c r="DJ267" i="278" s="1"/>
  <c r="DJ159" i="278"/>
  <c r="DJ161" i="278" s="1"/>
  <c r="DJ261" i="278" s="1"/>
  <c r="DJ167" i="278"/>
  <c r="DJ169" i="278" s="1"/>
  <c r="DJ262" i="278" s="1"/>
  <c r="DJ175" i="278"/>
  <c r="DJ177" i="278" s="1"/>
  <c r="DJ263" i="278" s="1"/>
  <c r="DJ151" i="278"/>
  <c r="DJ153" i="278" s="1"/>
  <c r="DJ260" i="278" s="1"/>
  <c r="DJ113" i="278"/>
  <c r="DJ115" i="278" s="1"/>
  <c r="DJ138" i="278" s="1"/>
  <c r="DJ122" i="278"/>
  <c r="DJ124" i="278" s="1"/>
  <c r="DJ139" i="278" s="1"/>
  <c r="DJ131" i="278"/>
  <c r="DJ133" i="278" s="1"/>
  <c r="DJ140" i="278" s="1"/>
  <c r="DJ20" i="278"/>
  <c r="DK68" i="273"/>
  <c r="DK20" i="275"/>
  <c r="DL17" i="275" s="1"/>
  <c r="DJ189" i="273"/>
  <c r="DJ190" i="273" s="1"/>
  <c r="DJ21" i="278" s="1"/>
  <c r="DH72" i="278"/>
  <c r="DH73" i="278" s="1"/>
  <c r="DH86" i="278" s="1"/>
  <c r="DH57" i="278"/>
  <c r="DH58" i="278" s="1"/>
  <c r="DK124" i="273"/>
  <c r="DK21" i="285" s="1"/>
  <c r="DL4" i="273"/>
  <c r="DL4" i="315"/>
  <c r="DL4" i="320"/>
  <c r="DL4" i="325"/>
  <c r="DL4" i="265"/>
  <c r="DL4" i="278"/>
  <c r="DL4" i="285"/>
  <c r="DL4" i="282"/>
  <c r="DL4" i="289"/>
  <c r="DL4" i="324"/>
  <c r="DL4" i="275"/>
  <c r="DL4" i="327"/>
  <c r="DL4" i="323"/>
  <c r="DL4" i="286"/>
  <c r="DL4" i="288"/>
  <c r="DN194" i="273"/>
  <c r="DO38" i="273"/>
  <c r="DN41" i="273"/>
  <c r="DN43" i="273" s="1"/>
  <c r="DN79" i="288" s="1"/>
  <c r="DK23" i="327"/>
  <c r="DK52" i="324"/>
  <c r="DL50" i="273"/>
  <c r="DL100" i="325" s="1"/>
  <c r="DL101" i="325" s="1"/>
  <c r="DL128" i="325" s="1"/>
  <c r="DH164" i="273"/>
  <c r="DH165" i="273" s="1"/>
  <c r="DI157" i="273"/>
  <c r="DK24" i="327"/>
  <c r="DK53" i="324"/>
  <c r="DI55" i="324"/>
  <c r="DI34" i="265" s="1"/>
  <c r="DI11" i="325"/>
  <c r="DI28" i="285"/>
  <c r="DI57" i="324"/>
  <c r="DJ183" i="273"/>
  <c r="DJ184" i="273" s="1"/>
  <c r="DK88" i="273"/>
  <c r="DJ177" i="273"/>
  <c r="DJ178" i="273" s="1"/>
  <c r="DJ172" i="273"/>
  <c r="DJ173" i="273" s="1"/>
  <c r="DJ176" i="273" s="1"/>
  <c r="DK50" i="324"/>
  <c r="DK21" i="327"/>
  <c r="DL66" i="273"/>
  <c r="DL154" i="273"/>
  <c r="DL182" i="273"/>
  <c r="DL144" i="273"/>
  <c r="DM145" i="273" s="1"/>
  <c r="DM147" i="273" s="1"/>
  <c r="DM148" i="273" s="1"/>
  <c r="DG3" i="320"/>
  <c r="DG3" i="315"/>
  <c r="DG3" i="286"/>
  <c r="DG3" i="278"/>
  <c r="DG3" i="285"/>
  <c r="DG3" i="282"/>
  <c r="DG3" i="273"/>
  <c r="DG3" i="289"/>
  <c r="DG3" i="324"/>
  <c r="DG3" i="275"/>
  <c r="DG3" i="323"/>
  <c r="DG3" i="288"/>
  <c r="DG3" i="327"/>
  <c r="DG3" i="325"/>
  <c r="DG3" i="265"/>
  <c r="DL11" i="286"/>
  <c r="DL91" i="273"/>
  <c r="DM92" i="273" s="1"/>
  <c r="DM156" i="273" s="1"/>
  <c r="DL87" i="273"/>
  <c r="DL67" i="273"/>
  <c r="DL15" i="275"/>
  <c r="DL42" i="324"/>
  <c r="DL43" i="324" s="1"/>
  <c r="DL71" i="273"/>
  <c r="DM72" i="273" s="1"/>
  <c r="DM104" i="273" s="1"/>
  <c r="DM2" i="278"/>
  <c r="DM2" i="325"/>
  <c r="DM82" i="273"/>
  <c r="DM83" i="273" s="1"/>
  <c r="DM2" i="288"/>
  <c r="DM2" i="320"/>
  <c r="DM2" i="273"/>
  <c r="DM2" i="265"/>
  <c r="DM2" i="282"/>
  <c r="DM62" i="273"/>
  <c r="DM63" i="273" s="1"/>
  <c r="DM45" i="325" s="1"/>
  <c r="DM129" i="273"/>
  <c r="DM130" i="273" s="1"/>
  <c r="DM2" i="315"/>
  <c r="DM2" i="275"/>
  <c r="DM2" i="323"/>
  <c r="DM2" i="327"/>
  <c r="DM2" i="286"/>
  <c r="DM195" i="273"/>
  <c r="DM196" i="273" s="1"/>
  <c r="DM2" i="324"/>
  <c r="DM2" i="285"/>
  <c r="DM49" i="273"/>
  <c r="DM50" i="273" s="1"/>
  <c r="DM100" i="325" s="1"/>
  <c r="DM101" i="325" s="1"/>
  <c r="DM128" i="325" s="1"/>
  <c r="DM119" i="273"/>
  <c r="DM120" i="273" s="1"/>
  <c r="DM123" i="273" s="1"/>
  <c r="DM2" i="289"/>
  <c r="DM138" i="273"/>
  <c r="DM139" i="273" s="1"/>
  <c r="DK22" i="327"/>
  <c r="DK51" i="324"/>
  <c r="DL122" i="273"/>
  <c r="DL86" i="273"/>
  <c r="DL155" i="273"/>
  <c r="EA5" i="327"/>
  <c r="EA5" i="325"/>
  <c r="DY32" i="273"/>
  <c r="EA5" i="324"/>
  <c r="EA5" i="323"/>
  <c r="DZ26" i="273"/>
  <c r="DZ27" i="273" s="1"/>
  <c r="DZ31" i="273" s="1"/>
  <c r="DZ30" i="273"/>
  <c r="DX37" i="273"/>
  <c r="DX42" i="273"/>
  <c r="EA5" i="320"/>
  <c r="EA23" i="273"/>
  <c r="EA24" i="273" s="1"/>
  <c r="EA5" i="315"/>
  <c r="EA5" i="265"/>
  <c r="EA5" i="288"/>
  <c r="EA5" i="282"/>
  <c r="EA5" i="275"/>
  <c r="EA5" i="286"/>
  <c r="EA5" i="285"/>
  <c r="EA5" i="289"/>
  <c r="EA5" i="278"/>
  <c r="EA13" i="273"/>
  <c r="EA14" i="273" s="1"/>
  <c r="EB10" i="273"/>
  <c r="EA5" i="273"/>
  <c r="DZ152" i="273"/>
  <c r="DZ143" i="273"/>
  <c r="AW32" i="265"/>
  <c r="DL46" i="325" l="1"/>
  <c r="DL55" i="288"/>
  <c r="DK109" i="273"/>
  <c r="DJ110" i="273" s="1"/>
  <c r="DJ61" i="288" s="1"/>
  <c r="DK51" i="288"/>
  <c r="DK52" i="288" s="1"/>
  <c r="DK56" i="288" s="1"/>
  <c r="DK84" i="325"/>
  <c r="DK42" i="288"/>
  <c r="DK35" i="288"/>
  <c r="DN101" i="273"/>
  <c r="DN102" i="273" s="1"/>
  <c r="DN105" i="273" s="1"/>
  <c r="DN26" i="288"/>
  <c r="EA36" i="273"/>
  <c r="EA13" i="288"/>
  <c r="EA138" i="325"/>
  <c r="DL47" i="325"/>
  <c r="DL54" i="325" s="1"/>
  <c r="DM248" i="278"/>
  <c r="DM56" i="278"/>
  <c r="DM42" i="325"/>
  <c r="DM43" i="325" s="1"/>
  <c r="DM85" i="325"/>
  <c r="DM105" i="278"/>
  <c r="DM49" i="278"/>
  <c r="DM123" i="278"/>
  <c r="DM71" i="278"/>
  <c r="DM79" i="278"/>
  <c r="DM114" i="278"/>
  <c r="DM184" i="278"/>
  <c r="DM200" i="278"/>
  <c r="DL106" i="273"/>
  <c r="DK51" i="325"/>
  <c r="DM160" i="278"/>
  <c r="DM152" i="278"/>
  <c r="DM208" i="278"/>
  <c r="DM132" i="278"/>
  <c r="DM97" i="278"/>
  <c r="DM216" i="278"/>
  <c r="DM176" i="278"/>
  <c r="DM224" i="278"/>
  <c r="DM168" i="278"/>
  <c r="DM192" i="278"/>
  <c r="DM232" i="278"/>
  <c r="DM256" i="278"/>
  <c r="DN13" i="289"/>
  <c r="DN14" i="289" s="1"/>
  <c r="DN232" i="278" s="1"/>
  <c r="AW313" i="278"/>
  <c r="AW315" i="278" s="1"/>
  <c r="AW12" i="325" s="1"/>
  <c r="DL34" i="278"/>
  <c r="DL25" i="327"/>
  <c r="DM28" i="278"/>
  <c r="DM29" i="278" s="1"/>
  <c r="DM34" i="278" s="1"/>
  <c r="DM111" i="325"/>
  <c r="DM123" i="325"/>
  <c r="DM25" i="327"/>
  <c r="DK189" i="273"/>
  <c r="DK190" i="273" s="1"/>
  <c r="DK21" i="278" s="1"/>
  <c r="DK122" i="325"/>
  <c r="DK110" i="325"/>
  <c r="DD308" i="278"/>
  <c r="DD30" i="265" s="1"/>
  <c r="DH98" i="278"/>
  <c r="DH99" i="278" s="1"/>
  <c r="DH136" i="278" s="1"/>
  <c r="DE293" i="278"/>
  <c r="DE294" i="278" s="1"/>
  <c r="DE306" i="278" s="1"/>
  <c r="DE67" i="265"/>
  <c r="DE303" i="278"/>
  <c r="DE307" i="278" s="1"/>
  <c r="DH80" i="278"/>
  <c r="DH81" i="278" s="1"/>
  <c r="DH87" i="278" s="1"/>
  <c r="DY289" i="278"/>
  <c r="DY298" i="278"/>
  <c r="DH106" i="278"/>
  <c r="DH107" i="278" s="1"/>
  <c r="DH137" i="278" s="1"/>
  <c r="DL68" i="273"/>
  <c r="DJ49" i="324"/>
  <c r="DJ54" i="324" s="1"/>
  <c r="DJ28" i="285" s="1"/>
  <c r="DL20" i="275"/>
  <c r="DM17" i="275" s="1"/>
  <c r="DI33" i="278"/>
  <c r="DI35" i="278" s="1"/>
  <c r="DI57" i="278" s="1"/>
  <c r="DI58" i="278" s="1"/>
  <c r="DL124" i="273"/>
  <c r="DL21" i="285" s="1"/>
  <c r="DF279" i="278"/>
  <c r="DF281" i="278" s="1"/>
  <c r="DG279" i="278"/>
  <c r="DG281" i="278" s="1"/>
  <c r="DK19" i="278"/>
  <c r="DK314" i="278"/>
  <c r="DK22" i="324"/>
  <c r="DK23" i="324" s="1"/>
  <c r="DK20" i="327" s="1"/>
  <c r="DG66" i="278"/>
  <c r="DG85" i="278" s="1"/>
  <c r="DG88" i="278" s="1"/>
  <c r="DJ22" i="278"/>
  <c r="DJ39" i="278" s="1"/>
  <c r="DJ41" i="278" s="1"/>
  <c r="DJ274" i="278"/>
  <c r="DJ280" i="278" s="1"/>
  <c r="DF66" i="278"/>
  <c r="DF85" i="278" s="1"/>
  <c r="DF88" i="278" s="1"/>
  <c r="DY42" i="273"/>
  <c r="DY238" i="278"/>
  <c r="DY246" i="278"/>
  <c r="DY222" i="278"/>
  <c r="DY254" i="278"/>
  <c r="DY230" i="278"/>
  <c r="DY206" i="278"/>
  <c r="DY182" i="278"/>
  <c r="DY214" i="278"/>
  <c r="DY190" i="278"/>
  <c r="DY198" i="278"/>
  <c r="DY150" i="278"/>
  <c r="DY166" i="278"/>
  <c r="DY174" i="278"/>
  <c r="DY112" i="278"/>
  <c r="DY121" i="278"/>
  <c r="DY158" i="278"/>
  <c r="DY130" i="278"/>
  <c r="DK255" i="278"/>
  <c r="DK257" i="278" s="1"/>
  <c r="DK273" i="278" s="1"/>
  <c r="DK239" i="278"/>
  <c r="DK241" i="278" s="1"/>
  <c r="DK271" i="278" s="1"/>
  <c r="DK247" i="278"/>
  <c r="DK249" i="278" s="1"/>
  <c r="DK272" i="278" s="1"/>
  <c r="DK223" i="278"/>
  <c r="DK225" i="278" s="1"/>
  <c r="DK269" i="278" s="1"/>
  <c r="DK231" i="278"/>
  <c r="DK233" i="278" s="1"/>
  <c r="DK270" i="278" s="1"/>
  <c r="DK207" i="278"/>
  <c r="DK209" i="278" s="1"/>
  <c r="DK267" i="278" s="1"/>
  <c r="DK183" i="278"/>
  <c r="DK185" i="278" s="1"/>
  <c r="DK264" i="278" s="1"/>
  <c r="DK215" i="278"/>
  <c r="DK217" i="278" s="1"/>
  <c r="DK268" i="278" s="1"/>
  <c r="DK191" i="278"/>
  <c r="DK193" i="278" s="1"/>
  <c r="DK265" i="278" s="1"/>
  <c r="DK199" i="278"/>
  <c r="DK201" i="278" s="1"/>
  <c r="DK266" i="278" s="1"/>
  <c r="DK151" i="278"/>
  <c r="DK153" i="278" s="1"/>
  <c r="DK260" i="278" s="1"/>
  <c r="DK167" i="278"/>
  <c r="DK169" i="278" s="1"/>
  <c r="DK262" i="278" s="1"/>
  <c r="DK175" i="278"/>
  <c r="DK177" i="278" s="1"/>
  <c r="DK263" i="278" s="1"/>
  <c r="DK159" i="278"/>
  <c r="DK161" i="278" s="1"/>
  <c r="DK261" i="278" s="1"/>
  <c r="DK113" i="278"/>
  <c r="DK115" i="278" s="1"/>
  <c r="DK138" i="278" s="1"/>
  <c r="DK122" i="278"/>
  <c r="DK124" i="278" s="1"/>
  <c r="DK139" i="278" s="1"/>
  <c r="DK131" i="278"/>
  <c r="DK133" i="278" s="1"/>
  <c r="DK140" i="278" s="1"/>
  <c r="DK20" i="278"/>
  <c r="DH64" i="278"/>
  <c r="DH61" i="278"/>
  <c r="DH62" i="278" s="1"/>
  <c r="DH65" i="278" s="1"/>
  <c r="DI106" i="278"/>
  <c r="DI107" i="278" s="1"/>
  <c r="DI137" i="278" s="1"/>
  <c r="DI80" i="278"/>
  <c r="DI81" i="278" s="1"/>
  <c r="DI87" i="278" s="1"/>
  <c r="DI98" i="278"/>
  <c r="DI99" i="278" s="1"/>
  <c r="DI136" i="278" s="1"/>
  <c r="DI50" i="278"/>
  <c r="DI51" i="278" s="1"/>
  <c r="DI84" i="278" s="1"/>
  <c r="DM37" i="324"/>
  <c r="DM38" i="324" s="1"/>
  <c r="DM153" i="273"/>
  <c r="DM53" i="273"/>
  <c r="DN54" i="273" s="1"/>
  <c r="DM32" i="324"/>
  <c r="DM33" i="324" s="1"/>
  <c r="DM27" i="324"/>
  <c r="DM28" i="324" s="1"/>
  <c r="DJ157" i="273"/>
  <c r="DI164" i="273"/>
  <c r="DI165" i="273" s="1"/>
  <c r="DN2" i="324"/>
  <c r="DN2" i="315"/>
  <c r="DN2" i="275"/>
  <c r="DN2" i="289"/>
  <c r="DN2" i="288"/>
  <c r="DN2" i="278"/>
  <c r="DN49" i="273"/>
  <c r="DN50" i="273" s="1"/>
  <c r="DN100" i="325" s="1"/>
  <c r="DN101" i="325" s="1"/>
  <c r="DN128" i="325" s="1"/>
  <c r="DN2" i="273"/>
  <c r="DN2" i="327"/>
  <c r="DN2" i="282"/>
  <c r="DN2" i="323"/>
  <c r="DN119" i="273"/>
  <c r="DN120" i="273" s="1"/>
  <c r="DN123" i="273" s="1"/>
  <c r="DN2" i="265"/>
  <c r="DN129" i="273"/>
  <c r="DN130" i="273" s="1"/>
  <c r="DN2" i="320"/>
  <c r="DN62" i="273"/>
  <c r="DN63" i="273" s="1"/>
  <c r="DN45" i="325" s="1"/>
  <c r="DN2" i="285"/>
  <c r="DN2" i="286"/>
  <c r="DN82" i="273"/>
  <c r="DN83" i="273" s="1"/>
  <c r="DN138" i="273"/>
  <c r="DN139" i="273" s="1"/>
  <c r="DN2" i="325"/>
  <c r="DN195" i="273"/>
  <c r="DN196" i="273" s="1"/>
  <c r="DM144" i="273"/>
  <c r="DN145" i="273" s="1"/>
  <c r="DN147" i="273" s="1"/>
  <c r="DN148" i="273" s="1"/>
  <c r="DM182" i="273"/>
  <c r="DM87" i="273"/>
  <c r="DM11" i="286"/>
  <c r="DM91" i="273"/>
  <c r="DN92" i="273" s="1"/>
  <c r="DN156" i="273" s="1"/>
  <c r="DM4" i="286"/>
  <c r="DM4" i="324"/>
  <c r="DM4" i="275"/>
  <c r="DM4" i="265"/>
  <c r="DM4" i="325"/>
  <c r="DM4" i="327"/>
  <c r="DM4" i="288"/>
  <c r="DM4" i="323"/>
  <c r="DM4" i="282"/>
  <c r="DM4" i="273"/>
  <c r="DM4" i="315"/>
  <c r="DM4" i="320"/>
  <c r="DM4" i="289"/>
  <c r="DM4" i="285"/>
  <c r="DM4" i="278"/>
  <c r="DL88" i="273"/>
  <c r="DK183" i="273"/>
  <c r="DK184" i="273" s="1"/>
  <c r="DK177" i="273"/>
  <c r="DK178" i="273" s="1"/>
  <c r="DK172" i="273"/>
  <c r="DK173" i="273" s="1"/>
  <c r="DK176" i="273" s="1"/>
  <c r="DH3" i="265"/>
  <c r="DH3" i="327"/>
  <c r="DH3" i="285"/>
  <c r="DH3" i="289"/>
  <c r="DH3" i="324"/>
  <c r="DH3" i="315"/>
  <c r="DH3" i="288"/>
  <c r="DH3" i="278"/>
  <c r="DH3" i="286"/>
  <c r="DH3" i="325"/>
  <c r="DH3" i="273"/>
  <c r="DH3" i="275"/>
  <c r="DH3" i="282"/>
  <c r="DH3" i="320"/>
  <c r="DH3" i="323"/>
  <c r="DL53" i="273"/>
  <c r="DM54" i="273" s="1"/>
  <c r="DL37" i="324"/>
  <c r="DL38" i="324" s="1"/>
  <c r="DL27" i="324"/>
  <c r="DL28" i="324" s="1"/>
  <c r="DL32" i="324"/>
  <c r="DL33" i="324" s="1"/>
  <c r="DL153" i="273"/>
  <c r="DO194" i="273"/>
  <c r="DO41" i="273"/>
  <c r="DO43" i="273" s="1"/>
  <c r="DO79" i="288" s="1"/>
  <c r="DP38" i="273"/>
  <c r="DL53" i="324"/>
  <c r="DL24" i="327"/>
  <c r="DM67" i="273"/>
  <c r="DM15" i="275"/>
  <c r="DM71" i="273"/>
  <c r="DN72" i="273" s="1"/>
  <c r="DN104" i="273" s="1"/>
  <c r="DM42" i="324"/>
  <c r="DM43" i="324" s="1"/>
  <c r="DM122" i="273"/>
  <c r="DM155" i="273"/>
  <c r="DM86" i="273"/>
  <c r="DY37" i="273"/>
  <c r="EB5" i="327"/>
  <c r="EB5" i="325"/>
  <c r="EB5" i="323"/>
  <c r="EB5" i="324"/>
  <c r="EA26" i="273"/>
  <c r="EA27" i="273" s="1"/>
  <c r="EA31" i="273" s="1"/>
  <c r="EA30" i="273"/>
  <c r="DZ32" i="273"/>
  <c r="EB5" i="320"/>
  <c r="EB23" i="273"/>
  <c r="EB24" i="273" s="1"/>
  <c r="EB5" i="315"/>
  <c r="EB5" i="288"/>
  <c r="EB5" i="282"/>
  <c r="EB5" i="275"/>
  <c r="EB5" i="286"/>
  <c r="EB5" i="265"/>
  <c r="EB5" i="285"/>
  <c r="EB5" i="289"/>
  <c r="EB5" i="278"/>
  <c r="EB13" i="273"/>
  <c r="EB14" i="273" s="1"/>
  <c r="EC10" i="273"/>
  <c r="EB5" i="273"/>
  <c r="EA152" i="273"/>
  <c r="EA143" i="273"/>
  <c r="DL109" i="273" l="1"/>
  <c r="DK110" i="273" s="1"/>
  <c r="DK61" i="288" s="1"/>
  <c r="DL51" i="288"/>
  <c r="DL52" i="288" s="1"/>
  <c r="DL56" i="288" s="1"/>
  <c r="DM46" i="325"/>
  <c r="DM47" i="325" s="1"/>
  <c r="DM54" i="325" s="1"/>
  <c r="DM55" i="288"/>
  <c r="DL84" i="325"/>
  <c r="DL42" i="288"/>
  <c r="DL35" i="288"/>
  <c r="DO101" i="273"/>
  <c r="DO102" i="273" s="1"/>
  <c r="DO105" i="273" s="1"/>
  <c r="DO26" i="288"/>
  <c r="EB36" i="273"/>
  <c r="EB13" i="288"/>
  <c r="EB138" i="325"/>
  <c r="DN216" i="278"/>
  <c r="DN42" i="325"/>
  <c r="DN43" i="325" s="1"/>
  <c r="DN85" i="325"/>
  <c r="DN49" i="278"/>
  <c r="DN97" i="278"/>
  <c r="DM106" i="273"/>
  <c r="DL51" i="325"/>
  <c r="DN168" i="278"/>
  <c r="DN71" i="278"/>
  <c r="DN105" i="278"/>
  <c r="DN192" i="278"/>
  <c r="DN79" i="278"/>
  <c r="DN123" i="278"/>
  <c r="DN132" i="278"/>
  <c r="DN184" i="278"/>
  <c r="DN56" i="278"/>
  <c r="DN114" i="278"/>
  <c r="DN152" i="278"/>
  <c r="DN224" i="278"/>
  <c r="DN176" i="278"/>
  <c r="DN160" i="278"/>
  <c r="DN200" i="278"/>
  <c r="DN240" i="278"/>
  <c r="DN208" i="278"/>
  <c r="DN248" i="278"/>
  <c r="DN256" i="278"/>
  <c r="DO13" i="289"/>
  <c r="DO14" i="289" s="1"/>
  <c r="DO248" i="278" s="1"/>
  <c r="AW11" i="327"/>
  <c r="DM20" i="275"/>
  <c r="DN17" i="275" s="1"/>
  <c r="DM40" i="278"/>
  <c r="DN25" i="327"/>
  <c r="DL22" i="324"/>
  <c r="DL23" i="324" s="1"/>
  <c r="DL20" i="327" s="1"/>
  <c r="DL122" i="325"/>
  <c r="DL110" i="325"/>
  <c r="DN28" i="278"/>
  <c r="DN29" i="278" s="1"/>
  <c r="DN34" i="278" s="1"/>
  <c r="DN111" i="325"/>
  <c r="DN123" i="325"/>
  <c r="DM124" i="273"/>
  <c r="DM21" i="285" s="1"/>
  <c r="DL189" i="273"/>
  <c r="DL190" i="273" s="1"/>
  <c r="DL21" i="278" s="1"/>
  <c r="DL19" i="278"/>
  <c r="DH141" i="278"/>
  <c r="DH279" i="278" s="1"/>
  <c r="DH281" i="278" s="1"/>
  <c r="DE308" i="278"/>
  <c r="DE30" i="265" s="1"/>
  <c r="DF282" i="278"/>
  <c r="DF10" i="265" s="1"/>
  <c r="DF299" i="278"/>
  <c r="DF300" i="278" s="1"/>
  <c r="DZ289" i="278"/>
  <c r="DZ298" i="278"/>
  <c r="DG282" i="278"/>
  <c r="DG10" i="265" s="1"/>
  <c r="DG299" i="278"/>
  <c r="DG300" i="278" s="1"/>
  <c r="DF290" i="278"/>
  <c r="DF291" i="278" s="1"/>
  <c r="DG290" i="278"/>
  <c r="DG291" i="278" s="1"/>
  <c r="DL314" i="278"/>
  <c r="DJ57" i="324"/>
  <c r="DI72" i="278"/>
  <c r="DI73" i="278" s="1"/>
  <c r="DI86" i="278" s="1"/>
  <c r="DJ11" i="325"/>
  <c r="DJ55" i="324"/>
  <c r="DJ34" i="265" s="1"/>
  <c r="DJ33" i="278"/>
  <c r="DJ35" i="278" s="1"/>
  <c r="DJ72" i="278" s="1"/>
  <c r="DJ73" i="278" s="1"/>
  <c r="DJ86" i="278" s="1"/>
  <c r="DK49" i="324"/>
  <c r="DK54" i="324" s="1"/>
  <c r="DK11" i="325" s="1"/>
  <c r="DG9" i="265"/>
  <c r="DF9" i="265"/>
  <c r="DH66" i="278"/>
  <c r="DH85" i="278" s="1"/>
  <c r="DH88" i="278" s="1"/>
  <c r="DL255" i="278"/>
  <c r="DL257" i="278" s="1"/>
  <c r="DL273" i="278" s="1"/>
  <c r="DL231" i="278"/>
  <c r="DL233" i="278" s="1"/>
  <c r="DL270" i="278" s="1"/>
  <c r="DL239" i="278"/>
  <c r="DL241" i="278" s="1"/>
  <c r="DL271" i="278" s="1"/>
  <c r="DL215" i="278"/>
  <c r="DL217" i="278" s="1"/>
  <c r="DL268" i="278" s="1"/>
  <c r="DL247" i="278"/>
  <c r="DL249" i="278" s="1"/>
  <c r="DL272" i="278" s="1"/>
  <c r="DL223" i="278"/>
  <c r="DL225" i="278" s="1"/>
  <c r="DL269" i="278" s="1"/>
  <c r="DL199" i="278"/>
  <c r="DL201" i="278" s="1"/>
  <c r="DL266" i="278" s="1"/>
  <c r="DL207" i="278"/>
  <c r="DL209" i="278" s="1"/>
  <c r="DL267" i="278" s="1"/>
  <c r="DL183" i="278"/>
  <c r="DL185" i="278" s="1"/>
  <c r="DL264" i="278" s="1"/>
  <c r="DL191" i="278"/>
  <c r="DL193" i="278" s="1"/>
  <c r="DL265" i="278" s="1"/>
  <c r="DL175" i="278"/>
  <c r="DL177" i="278" s="1"/>
  <c r="DL263" i="278" s="1"/>
  <c r="DL159" i="278"/>
  <c r="DL161" i="278" s="1"/>
  <c r="DL261" i="278" s="1"/>
  <c r="DL167" i="278"/>
  <c r="DL169" i="278" s="1"/>
  <c r="DL262" i="278" s="1"/>
  <c r="DL131" i="278"/>
  <c r="DL133" i="278" s="1"/>
  <c r="DL140" i="278" s="1"/>
  <c r="DL113" i="278"/>
  <c r="DL115" i="278" s="1"/>
  <c r="DL138" i="278" s="1"/>
  <c r="DL151" i="278"/>
  <c r="DL153" i="278" s="1"/>
  <c r="DL260" i="278" s="1"/>
  <c r="DL122" i="278"/>
  <c r="DL124" i="278" s="1"/>
  <c r="DL139" i="278" s="1"/>
  <c r="DL20" i="278"/>
  <c r="DI64" i="278"/>
  <c r="DI61" i="278"/>
  <c r="DI62" i="278" s="1"/>
  <c r="DI65" i="278" s="1"/>
  <c r="DK22" i="278"/>
  <c r="DZ254" i="278"/>
  <c r="DZ230" i="278"/>
  <c r="DZ238" i="278"/>
  <c r="DZ246" i="278"/>
  <c r="DZ214" i="278"/>
  <c r="DZ222" i="278"/>
  <c r="DZ198" i="278"/>
  <c r="DZ206" i="278"/>
  <c r="DZ182" i="278"/>
  <c r="DZ190" i="278"/>
  <c r="DZ174" i="278"/>
  <c r="DZ158" i="278"/>
  <c r="DZ166" i="278"/>
  <c r="DZ130" i="278"/>
  <c r="DZ112" i="278"/>
  <c r="DZ150" i="278"/>
  <c r="DZ121" i="278"/>
  <c r="DI141" i="278"/>
  <c r="DK274" i="278"/>
  <c r="DK280" i="278" s="1"/>
  <c r="DJ80" i="278"/>
  <c r="DJ81" i="278" s="1"/>
  <c r="DJ87" i="278" s="1"/>
  <c r="DJ98" i="278"/>
  <c r="DJ99" i="278" s="1"/>
  <c r="DJ136" i="278" s="1"/>
  <c r="DJ50" i="278"/>
  <c r="DJ51" i="278" s="1"/>
  <c r="DJ84" i="278" s="1"/>
  <c r="DJ106" i="278"/>
  <c r="DJ107" i="278" s="1"/>
  <c r="DJ137" i="278" s="1"/>
  <c r="DM24" i="327"/>
  <c r="DM53" i="324"/>
  <c r="DL52" i="324"/>
  <c r="DL23" i="327"/>
  <c r="DN4" i="286"/>
  <c r="DN4" i="315"/>
  <c r="DN4" i="320"/>
  <c r="DN4" i="288"/>
  <c r="DN4" i="325"/>
  <c r="DN4" i="323"/>
  <c r="DN4" i="282"/>
  <c r="DN4" i="289"/>
  <c r="DN4" i="273"/>
  <c r="DN4" i="278"/>
  <c r="DN4" i="327"/>
  <c r="DN4" i="285"/>
  <c r="DN4" i="324"/>
  <c r="DN4" i="265"/>
  <c r="DN4" i="275"/>
  <c r="DN87" i="273"/>
  <c r="DN11" i="286"/>
  <c r="DN91" i="273"/>
  <c r="DO92" i="273" s="1"/>
  <c r="DO156" i="273" s="1"/>
  <c r="DI3" i="282"/>
  <c r="DI3" i="285"/>
  <c r="DI3" i="327"/>
  <c r="DI3" i="320"/>
  <c r="DI3" i="265"/>
  <c r="DI3" i="325"/>
  <c r="DI3" i="275"/>
  <c r="DI3" i="324"/>
  <c r="DI3" i="278"/>
  <c r="DI3" i="286"/>
  <c r="DI3" i="288"/>
  <c r="DI3" i="315"/>
  <c r="DI3" i="323"/>
  <c r="DI3" i="289"/>
  <c r="DI3" i="273"/>
  <c r="DN122" i="273"/>
  <c r="DN155" i="273"/>
  <c r="DN86" i="273"/>
  <c r="DM66" i="273"/>
  <c r="DM68" i="273" s="1"/>
  <c r="DM154" i="273"/>
  <c r="DJ164" i="273"/>
  <c r="DJ165" i="273" s="1"/>
  <c r="DK157" i="273"/>
  <c r="DM50" i="324"/>
  <c r="DM21" i="327"/>
  <c r="DL51" i="324"/>
  <c r="DL22" i="327"/>
  <c r="DM51" i="324"/>
  <c r="DM22" i="327"/>
  <c r="DN67" i="273"/>
  <c r="DN15" i="275"/>
  <c r="DN42" i="324"/>
  <c r="DN43" i="324" s="1"/>
  <c r="DN71" i="273"/>
  <c r="DO72" i="273" s="1"/>
  <c r="DO104" i="273" s="1"/>
  <c r="DN53" i="273"/>
  <c r="DO54" i="273" s="1"/>
  <c r="DN27" i="324"/>
  <c r="DN28" i="324" s="1"/>
  <c r="DN32" i="324"/>
  <c r="DN33" i="324" s="1"/>
  <c r="DN153" i="273"/>
  <c r="DN37" i="324"/>
  <c r="DN38" i="324" s="1"/>
  <c r="DM23" i="327"/>
  <c r="DM52" i="324"/>
  <c r="DP41" i="273"/>
  <c r="DP43" i="273" s="1"/>
  <c r="DP79" i="288" s="1"/>
  <c r="DP194" i="273"/>
  <c r="DQ38" i="273"/>
  <c r="DO49" i="273"/>
  <c r="DO50" i="273" s="1"/>
  <c r="DO100" i="325" s="1"/>
  <c r="DO101" i="325" s="1"/>
  <c r="DO128" i="325" s="1"/>
  <c r="DO2" i="324"/>
  <c r="DO2" i="327"/>
  <c r="DO119" i="273"/>
  <c r="DO120" i="273" s="1"/>
  <c r="DO123" i="273" s="1"/>
  <c r="DO2" i="273"/>
  <c r="DO129" i="273"/>
  <c r="DO130" i="273" s="1"/>
  <c r="DO2" i="265"/>
  <c r="DO62" i="273"/>
  <c r="DO63" i="273" s="1"/>
  <c r="DO45" i="325" s="1"/>
  <c r="DO82" i="273"/>
  <c r="DO83" i="273" s="1"/>
  <c r="DO2" i="289"/>
  <c r="DO2" i="286"/>
  <c r="DO2" i="275"/>
  <c r="DO2" i="323"/>
  <c r="DO2" i="325"/>
  <c r="DO2" i="315"/>
  <c r="DO2" i="285"/>
  <c r="DO2" i="282"/>
  <c r="DO195" i="273"/>
  <c r="DO196" i="273" s="1"/>
  <c r="DO2" i="278"/>
  <c r="DO138" i="273"/>
  <c r="DO139" i="273" s="1"/>
  <c r="DO2" i="320"/>
  <c r="DO2" i="288"/>
  <c r="DL50" i="324"/>
  <c r="DL21" i="327"/>
  <c r="DL183" i="273"/>
  <c r="DL184" i="273" s="1"/>
  <c r="DM88" i="273"/>
  <c r="DL172" i="273"/>
  <c r="DL173" i="273" s="1"/>
  <c r="DL176" i="273" s="1"/>
  <c r="DL177" i="273"/>
  <c r="DL178" i="273" s="1"/>
  <c r="DN144" i="273"/>
  <c r="DO145" i="273" s="1"/>
  <c r="DO147" i="273" s="1"/>
  <c r="DO148" i="273" s="1"/>
  <c r="DN182" i="273"/>
  <c r="DN66" i="273"/>
  <c r="DN154" i="273"/>
  <c r="EC5" i="325"/>
  <c r="EC5" i="327"/>
  <c r="EC5" i="324"/>
  <c r="EC5" i="323"/>
  <c r="DZ42" i="273"/>
  <c r="DZ37" i="273"/>
  <c r="EB26" i="273"/>
  <c r="EB27" i="273" s="1"/>
  <c r="EB31" i="273" s="1"/>
  <c r="EB30" i="273"/>
  <c r="EA32" i="273"/>
  <c r="EC5" i="320"/>
  <c r="EC23" i="273"/>
  <c r="EC24" i="273" s="1"/>
  <c r="EC5" i="315"/>
  <c r="EC5" i="275"/>
  <c r="EC5" i="286"/>
  <c r="EC5" i="265"/>
  <c r="EC5" i="288"/>
  <c r="EC5" i="282"/>
  <c r="EC5" i="278"/>
  <c r="EC5" i="285"/>
  <c r="EC5" i="289"/>
  <c r="EC13" i="273"/>
  <c r="EC14" i="273" s="1"/>
  <c r="ED10" i="273"/>
  <c r="EC5" i="273"/>
  <c r="EB152" i="273"/>
  <c r="EB143" i="273"/>
  <c r="DM109" i="273" l="1"/>
  <c r="DL110" i="273" s="1"/>
  <c r="DL61" i="288" s="1"/>
  <c r="DM51" i="288"/>
  <c r="DM52" i="288" s="1"/>
  <c r="DM56" i="288" s="1"/>
  <c r="DN46" i="325"/>
  <c r="DN47" i="325" s="1"/>
  <c r="DN54" i="325" s="1"/>
  <c r="DN55" i="288"/>
  <c r="DM84" i="325"/>
  <c r="DM42" i="288"/>
  <c r="DM35" i="288"/>
  <c r="EC36" i="273"/>
  <c r="EC13" i="288"/>
  <c r="EC138" i="325"/>
  <c r="DP101" i="273"/>
  <c r="DP102" i="273" s="1"/>
  <c r="DP105" i="273" s="1"/>
  <c r="DP26" i="288"/>
  <c r="DO97" i="278"/>
  <c r="DO42" i="325"/>
  <c r="DO43" i="325" s="1"/>
  <c r="DO85" i="325"/>
  <c r="DO114" i="278"/>
  <c r="DO123" i="278"/>
  <c r="DO184" i="278"/>
  <c r="DO49" i="278"/>
  <c r="DO105" i="278"/>
  <c r="DO160" i="278"/>
  <c r="DO208" i="278"/>
  <c r="DN106" i="273"/>
  <c r="DM51" i="325"/>
  <c r="DO56" i="278"/>
  <c r="DO132" i="278"/>
  <c r="DO176" i="278"/>
  <c r="DO200" i="278"/>
  <c r="DO79" i="278"/>
  <c r="DO71" i="278"/>
  <c r="DO152" i="278"/>
  <c r="DO256" i="278"/>
  <c r="DO168" i="278"/>
  <c r="DO216" i="278"/>
  <c r="DO240" i="278"/>
  <c r="DO232" i="278"/>
  <c r="DO192" i="278"/>
  <c r="DO224" i="278"/>
  <c r="DP13" i="289"/>
  <c r="DP14" i="289" s="1"/>
  <c r="DP248" i="278" s="1"/>
  <c r="DN20" i="275"/>
  <c r="DO17" i="275" s="1"/>
  <c r="DN124" i="273"/>
  <c r="DN21" i="285" s="1"/>
  <c r="DN40" i="278"/>
  <c r="DL49" i="324"/>
  <c r="DL54" i="324" s="1"/>
  <c r="DO25" i="327"/>
  <c r="DM122" i="325"/>
  <c r="DM110" i="325"/>
  <c r="DO28" i="278"/>
  <c r="DO29" i="278" s="1"/>
  <c r="DO34" i="278" s="1"/>
  <c r="DO123" i="325"/>
  <c r="DO111" i="325"/>
  <c r="DN68" i="273"/>
  <c r="DN189" i="273" s="1"/>
  <c r="DG11" i="265"/>
  <c r="DG29" i="265" s="1"/>
  <c r="DG293" i="278"/>
  <c r="DG67" i="265"/>
  <c r="DF293" i="278"/>
  <c r="DF294" i="278" s="1"/>
  <c r="DF306" i="278" s="1"/>
  <c r="DF67" i="265"/>
  <c r="DG302" i="278"/>
  <c r="DG73" i="265"/>
  <c r="DF302" i="278"/>
  <c r="DF303" i="278" s="1"/>
  <c r="DF307" i="278" s="1"/>
  <c r="DF73" i="265"/>
  <c r="DL22" i="278"/>
  <c r="DL33" i="278" s="1"/>
  <c r="DL35" i="278" s="1"/>
  <c r="EA298" i="278"/>
  <c r="EA289" i="278"/>
  <c r="DH290" i="278"/>
  <c r="DH291" i="278" s="1"/>
  <c r="DH282" i="278"/>
  <c r="DH10" i="265" s="1"/>
  <c r="DH299" i="278"/>
  <c r="DH300" i="278" s="1"/>
  <c r="DJ57" i="278"/>
  <c r="DJ58" i="278" s="1"/>
  <c r="DJ61" i="278" s="1"/>
  <c r="DJ62" i="278" s="1"/>
  <c r="DJ65" i="278" s="1"/>
  <c r="DK28" i="285"/>
  <c r="DK57" i="324"/>
  <c r="DK55" i="324"/>
  <c r="DK34" i="265" s="1"/>
  <c r="DF11" i="265"/>
  <c r="DF29" i="265" s="1"/>
  <c r="DH9" i="265"/>
  <c r="DM19" i="278"/>
  <c r="DM314" i="278"/>
  <c r="DI279" i="278"/>
  <c r="DI281" i="278" s="1"/>
  <c r="DL274" i="278"/>
  <c r="DL280" i="278" s="1"/>
  <c r="DJ141" i="278"/>
  <c r="DM247" i="278"/>
  <c r="DM249" i="278" s="1"/>
  <c r="DM272" i="278" s="1"/>
  <c r="DM255" i="278"/>
  <c r="DM257" i="278" s="1"/>
  <c r="DM273" i="278" s="1"/>
  <c r="DM223" i="278"/>
  <c r="DM225" i="278" s="1"/>
  <c r="DM269" i="278" s="1"/>
  <c r="DM231" i="278"/>
  <c r="DM233" i="278" s="1"/>
  <c r="DM270" i="278" s="1"/>
  <c r="DM239" i="278"/>
  <c r="DM241" i="278" s="1"/>
  <c r="DM271" i="278" s="1"/>
  <c r="DM215" i="278"/>
  <c r="DM217" i="278" s="1"/>
  <c r="DM268" i="278" s="1"/>
  <c r="DM191" i="278"/>
  <c r="DM193" i="278" s="1"/>
  <c r="DM265" i="278" s="1"/>
  <c r="DM199" i="278"/>
  <c r="DM201" i="278" s="1"/>
  <c r="DM266" i="278" s="1"/>
  <c r="DM207" i="278"/>
  <c r="DM209" i="278" s="1"/>
  <c r="DM267" i="278" s="1"/>
  <c r="DM183" i="278"/>
  <c r="DM185" i="278" s="1"/>
  <c r="DM264" i="278" s="1"/>
  <c r="DM167" i="278"/>
  <c r="DM169" i="278" s="1"/>
  <c r="DM262" i="278" s="1"/>
  <c r="DM175" i="278"/>
  <c r="DM177" i="278" s="1"/>
  <c r="DM263" i="278" s="1"/>
  <c r="DM151" i="278"/>
  <c r="DM153" i="278" s="1"/>
  <c r="DM260" i="278" s="1"/>
  <c r="DM159" i="278"/>
  <c r="DM161" i="278" s="1"/>
  <c r="DM261" i="278" s="1"/>
  <c r="DM122" i="278"/>
  <c r="DM124" i="278" s="1"/>
  <c r="DM139" i="278" s="1"/>
  <c r="DM131" i="278"/>
  <c r="DM133" i="278" s="1"/>
  <c r="DM140" i="278" s="1"/>
  <c r="DM113" i="278"/>
  <c r="DM115" i="278" s="1"/>
  <c r="DM138" i="278" s="1"/>
  <c r="DM20" i="278"/>
  <c r="DK39" i="278"/>
  <c r="DK41" i="278" s="1"/>
  <c r="DK33" i="278"/>
  <c r="DK35" i="278" s="1"/>
  <c r="DI66" i="278"/>
  <c r="DI85" i="278" s="1"/>
  <c r="DI88" i="278" s="1"/>
  <c r="EA254" i="278"/>
  <c r="EA222" i="278"/>
  <c r="EA238" i="278"/>
  <c r="EA246" i="278"/>
  <c r="EA214" i="278"/>
  <c r="EA190" i="278"/>
  <c r="EA198" i="278"/>
  <c r="EA230" i="278"/>
  <c r="EA206" i="278"/>
  <c r="EA166" i="278"/>
  <c r="EA174" i="278"/>
  <c r="EA182" i="278"/>
  <c r="EA150" i="278"/>
  <c r="EA158" i="278"/>
  <c r="EA121" i="278"/>
  <c r="EA130" i="278"/>
  <c r="EA112" i="278"/>
  <c r="DQ41" i="273"/>
  <c r="DQ43" i="273" s="1"/>
  <c r="DQ79" i="288" s="1"/>
  <c r="DR38" i="273"/>
  <c r="DQ194" i="273"/>
  <c r="DO87" i="273"/>
  <c r="DO11" i="286"/>
  <c r="DO91" i="273"/>
  <c r="DP92" i="273" s="1"/>
  <c r="DP156" i="273" s="1"/>
  <c r="DO53" i="273"/>
  <c r="DP54" i="273" s="1"/>
  <c r="DO153" i="273"/>
  <c r="DO27" i="324"/>
  <c r="DO28" i="324" s="1"/>
  <c r="DO37" i="324"/>
  <c r="DO38" i="324" s="1"/>
  <c r="DO32" i="324"/>
  <c r="DO33" i="324" s="1"/>
  <c r="DO144" i="273"/>
  <c r="DP145" i="273" s="1"/>
  <c r="DP147" i="273" s="1"/>
  <c r="DP148" i="273" s="1"/>
  <c r="DO182" i="273"/>
  <c r="DO15" i="275"/>
  <c r="DO71" i="273"/>
  <c r="DP72" i="273" s="1"/>
  <c r="DP104" i="273" s="1"/>
  <c r="DO42" i="324"/>
  <c r="DO43" i="324" s="1"/>
  <c r="DO67" i="273"/>
  <c r="DP2" i="315"/>
  <c r="DP2" i="273"/>
  <c r="DP2" i="285"/>
  <c r="DP2" i="324"/>
  <c r="DP2" i="323"/>
  <c r="DP2" i="275"/>
  <c r="DP2" i="320"/>
  <c r="DP62" i="273"/>
  <c r="DP63" i="273" s="1"/>
  <c r="DP45" i="325" s="1"/>
  <c r="DP129" i="273"/>
  <c r="DP130" i="273" s="1"/>
  <c r="DP138" i="273"/>
  <c r="DP139" i="273" s="1"/>
  <c r="DP2" i="288"/>
  <c r="DP195" i="273"/>
  <c r="DP196" i="273" s="1"/>
  <c r="DP2" i="286"/>
  <c r="DP2" i="289"/>
  <c r="DP2" i="278"/>
  <c r="DP2" i="325"/>
  <c r="DP2" i="282"/>
  <c r="DP82" i="273"/>
  <c r="DP83" i="273" s="1"/>
  <c r="DP2" i="265"/>
  <c r="DP49" i="273"/>
  <c r="DP50" i="273" s="1"/>
  <c r="DP100" i="325" s="1"/>
  <c r="DP101" i="325" s="1"/>
  <c r="DP128" i="325" s="1"/>
  <c r="DP119" i="273"/>
  <c r="DP120" i="273" s="1"/>
  <c r="DP123" i="273" s="1"/>
  <c r="DP2" i="327"/>
  <c r="DO86" i="273"/>
  <c r="DO155" i="273"/>
  <c r="DO122" i="273"/>
  <c r="DK164" i="273"/>
  <c r="DK165" i="273" s="1"/>
  <c r="DL157" i="273"/>
  <c r="DM177" i="273"/>
  <c r="DM178" i="273" s="1"/>
  <c r="DM183" i="273"/>
  <c r="DM184" i="273" s="1"/>
  <c r="DM172" i="273"/>
  <c r="DM173" i="273" s="1"/>
  <c r="DM176" i="273" s="1"/>
  <c r="DN88" i="273"/>
  <c r="DN50" i="324"/>
  <c r="DN21" i="327"/>
  <c r="DO4" i="282"/>
  <c r="DO4" i="273"/>
  <c r="DO4" i="327"/>
  <c r="DO4" i="320"/>
  <c r="DO4" i="288"/>
  <c r="DO4" i="289"/>
  <c r="DO4" i="323"/>
  <c r="DO4" i="265"/>
  <c r="DO4" i="275"/>
  <c r="DO4" i="278"/>
  <c r="DO4" i="285"/>
  <c r="DO4" i="325"/>
  <c r="DO4" i="324"/>
  <c r="DO4" i="315"/>
  <c r="DO4" i="286"/>
  <c r="DN52" i="324"/>
  <c r="DN23" i="327"/>
  <c r="DO154" i="273"/>
  <c r="DO66" i="273"/>
  <c r="DM22" i="324"/>
  <c r="DM23" i="324" s="1"/>
  <c r="DM189" i="273"/>
  <c r="DM190" i="273" s="1"/>
  <c r="DM21" i="278" s="1"/>
  <c r="DN22" i="327"/>
  <c r="DN51" i="324"/>
  <c r="DN53" i="324"/>
  <c r="DN24" i="327"/>
  <c r="DJ3" i="273"/>
  <c r="DJ3" i="320"/>
  <c r="DJ3" i="288"/>
  <c r="DJ3" i="275"/>
  <c r="DJ3" i="278"/>
  <c r="DJ3" i="325"/>
  <c r="DJ3" i="282"/>
  <c r="DJ3" i="285"/>
  <c r="DJ3" i="324"/>
  <c r="DJ3" i="265"/>
  <c r="DJ3" i="286"/>
  <c r="DJ3" i="323"/>
  <c r="DJ3" i="289"/>
  <c r="DJ3" i="315"/>
  <c r="DJ3" i="327"/>
  <c r="ED5" i="327"/>
  <c r="ED5" i="325"/>
  <c r="ED5" i="324"/>
  <c r="ED5" i="323"/>
  <c r="EA42" i="273"/>
  <c r="EA37" i="273"/>
  <c r="EC26" i="273"/>
  <c r="EC27" i="273" s="1"/>
  <c r="EC31" i="273" s="1"/>
  <c r="EC30" i="273"/>
  <c r="EB32" i="273"/>
  <c r="ED5" i="320"/>
  <c r="ED23" i="273"/>
  <c r="ED24" i="273" s="1"/>
  <c r="ED5" i="315"/>
  <c r="EC152" i="273"/>
  <c r="EC143" i="273"/>
  <c r="ED5" i="275"/>
  <c r="ED5" i="286"/>
  <c r="ED5" i="265"/>
  <c r="ED5" i="288"/>
  <c r="ED5" i="282"/>
  <c r="ED5" i="285"/>
  <c r="ED5" i="289"/>
  <c r="ED5" i="278"/>
  <c r="ED13" i="273"/>
  <c r="ED14" i="273" s="1"/>
  <c r="EE10" i="273"/>
  <c r="ED5" i="273"/>
  <c r="AX32" i="265"/>
  <c r="DN109" i="273" l="1"/>
  <c r="DM110" i="273" s="1"/>
  <c r="DM61" i="288" s="1"/>
  <c r="DN51" i="288"/>
  <c r="DN52" i="288" s="1"/>
  <c r="DN56" i="288" s="1"/>
  <c r="DO46" i="325"/>
  <c r="DO47" i="325" s="1"/>
  <c r="DO54" i="325" s="1"/>
  <c r="DO55" i="288"/>
  <c r="DN84" i="325"/>
  <c r="DN42" i="288"/>
  <c r="DN35" i="288"/>
  <c r="DQ101" i="273"/>
  <c r="DQ102" i="273" s="1"/>
  <c r="DQ105" i="273" s="1"/>
  <c r="DQ26" i="288"/>
  <c r="ED36" i="273"/>
  <c r="ED13" i="288"/>
  <c r="ED138" i="325"/>
  <c r="DP42" i="325"/>
  <c r="DP43" i="325" s="1"/>
  <c r="DP85" i="325"/>
  <c r="DO106" i="273"/>
  <c r="DN51" i="325"/>
  <c r="DP114" i="278"/>
  <c r="DP176" i="278"/>
  <c r="DP49" i="278"/>
  <c r="DP184" i="278"/>
  <c r="DP132" i="278"/>
  <c r="DP232" i="278"/>
  <c r="DP56" i="278"/>
  <c r="DP152" i="278"/>
  <c r="DP216" i="278"/>
  <c r="DP105" i="278"/>
  <c r="DP123" i="278"/>
  <c r="DP168" i="278"/>
  <c r="DP200" i="278"/>
  <c r="DP240" i="278"/>
  <c r="DP256" i="278"/>
  <c r="DP71" i="278"/>
  <c r="DP208" i="278"/>
  <c r="DP224" i="278"/>
  <c r="DP97" i="278"/>
  <c r="DP79" i="278"/>
  <c r="DP160" i="278"/>
  <c r="DP192" i="278"/>
  <c r="DQ13" i="289"/>
  <c r="DQ14" i="289" s="1"/>
  <c r="DQ248" i="278" s="1"/>
  <c r="DO20" i="275"/>
  <c r="DP17" i="275" s="1"/>
  <c r="DO124" i="273"/>
  <c r="DO21" i="285" s="1"/>
  <c r="DO68" i="273"/>
  <c r="DO110" i="325" s="1"/>
  <c r="DN22" i="324"/>
  <c r="DN23" i="324" s="1"/>
  <c r="DN49" i="324" s="1"/>
  <c r="DN54" i="324" s="1"/>
  <c r="DL39" i="278"/>
  <c r="DL41" i="278" s="1"/>
  <c r="DL98" i="278" s="1"/>
  <c r="DL99" i="278" s="1"/>
  <c r="DL136" i="278" s="1"/>
  <c r="DN19" i="278"/>
  <c r="AX313" i="278"/>
  <c r="AX315" i="278" s="1"/>
  <c r="AX12" i="325" s="1"/>
  <c r="DO40" i="278"/>
  <c r="DN314" i="278"/>
  <c r="DN122" i="325"/>
  <c r="DN110" i="325"/>
  <c r="DP25" i="327"/>
  <c r="DP28" i="278"/>
  <c r="DP29" i="278" s="1"/>
  <c r="DP40" i="278" s="1"/>
  <c r="DP123" i="325"/>
  <c r="DP111" i="325"/>
  <c r="DG294" i="278"/>
  <c r="DG306" i="278" s="1"/>
  <c r="DG303" i="278"/>
  <c r="DG307" i="278" s="1"/>
  <c r="DF308" i="278"/>
  <c r="DF30" i="265" s="1"/>
  <c r="DJ64" i="278"/>
  <c r="DJ66" i="278" s="1"/>
  <c r="DJ85" i="278" s="1"/>
  <c r="DJ88" i="278" s="1"/>
  <c r="DH293" i="278"/>
  <c r="DH294" i="278" s="1"/>
  <c r="DH306" i="278" s="1"/>
  <c r="DH67" i="265"/>
  <c r="DH302" i="278"/>
  <c r="DH303" i="278" s="1"/>
  <c r="DH307" i="278" s="1"/>
  <c r="DH73" i="265"/>
  <c r="EB298" i="278"/>
  <c r="EB289" i="278"/>
  <c r="DI282" i="278"/>
  <c r="DI10" i="265" s="1"/>
  <c r="DI299" i="278"/>
  <c r="DI300" i="278" s="1"/>
  <c r="DI290" i="278"/>
  <c r="DI291" i="278" s="1"/>
  <c r="DH11" i="265"/>
  <c r="DH29" i="265" s="1"/>
  <c r="DI9" i="265"/>
  <c r="DM22" i="278"/>
  <c r="DM33" i="278" s="1"/>
  <c r="DM35" i="278" s="1"/>
  <c r="DJ279" i="278"/>
  <c r="DJ281" i="278" s="1"/>
  <c r="DN255" i="278"/>
  <c r="DN257" i="278" s="1"/>
  <c r="DN273" i="278" s="1"/>
  <c r="DN247" i="278"/>
  <c r="DN249" i="278" s="1"/>
  <c r="DN272" i="278" s="1"/>
  <c r="DN231" i="278"/>
  <c r="DN233" i="278" s="1"/>
  <c r="DN270" i="278" s="1"/>
  <c r="DN239" i="278"/>
  <c r="DN241" i="278" s="1"/>
  <c r="DN271" i="278" s="1"/>
  <c r="DN223" i="278"/>
  <c r="DN225" i="278" s="1"/>
  <c r="DN269" i="278" s="1"/>
  <c r="DN183" i="278"/>
  <c r="DN185" i="278" s="1"/>
  <c r="DN264" i="278" s="1"/>
  <c r="DN191" i="278"/>
  <c r="DN193" i="278" s="1"/>
  <c r="DN265" i="278" s="1"/>
  <c r="DN199" i="278"/>
  <c r="DN201" i="278" s="1"/>
  <c r="DN266" i="278" s="1"/>
  <c r="DN215" i="278"/>
  <c r="DN217" i="278" s="1"/>
  <c r="DN268" i="278" s="1"/>
  <c r="DN207" i="278"/>
  <c r="DN209" i="278" s="1"/>
  <c r="DN267" i="278" s="1"/>
  <c r="DN159" i="278"/>
  <c r="DN161" i="278" s="1"/>
  <c r="DN261" i="278" s="1"/>
  <c r="DN175" i="278"/>
  <c r="DN177" i="278" s="1"/>
  <c r="DN263" i="278" s="1"/>
  <c r="DN151" i="278"/>
  <c r="DN153" i="278" s="1"/>
  <c r="DN260" i="278" s="1"/>
  <c r="DN113" i="278"/>
  <c r="DN115" i="278" s="1"/>
  <c r="DN138" i="278" s="1"/>
  <c r="DN167" i="278"/>
  <c r="DN169" i="278" s="1"/>
  <c r="DN262" i="278" s="1"/>
  <c r="DN122" i="278"/>
  <c r="DN124" i="278" s="1"/>
  <c r="DN139" i="278" s="1"/>
  <c r="DN131" i="278"/>
  <c r="DN133" i="278" s="1"/>
  <c r="DN140" i="278" s="1"/>
  <c r="DN20" i="278"/>
  <c r="DK57" i="278"/>
  <c r="DK58" i="278" s="1"/>
  <c r="DK72" i="278"/>
  <c r="DK73" i="278" s="1"/>
  <c r="DK86" i="278" s="1"/>
  <c r="EB254" i="278"/>
  <c r="EB246" i="278"/>
  <c r="EB230" i="278"/>
  <c r="EB238" i="278"/>
  <c r="EB182" i="278"/>
  <c r="EB190" i="278"/>
  <c r="EB198" i="278"/>
  <c r="EB222" i="278"/>
  <c r="EB214" i="278"/>
  <c r="EB206" i="278"/>
  <c r="EB158" i="278"/>
  <c r="EB174" i="278"/>
  <c r="EB150" i="278"/>
  <c r="EB166" i="278"/>
  <c r="EB112" i="278"/>
  <c r="EB121" i="278"/>
  <c r="EB130" i="278"/>
  <c r="DK98" i="278"/>
  <c r="DK99" i="278" s="1"/>
  <c r="DK136" i="278" s="1"/>
  <c r="DK80" i="278"/>
  <c r="DK81" i="278" s="1"/>
  <c r="DK87" i="278" s="1"/>
  <c r="DK106" i="278"/>
  <c r="DK107" i="278" s="1"/>
  <c r="DK137" i="278" s="1"/>
  <c r="DK50" i="278"/>
  <c r="DK51" i="278" s="1"/>
  <c r="DK84" i="278" s="1"/>
  <c r="DL72" i="278"/>
  <c r="DL73" i="278" s="1"/>
  <c r="DL86" i="278" s="1"/>
  <c r="DL57" i="278"/>
  <c r="DL58" i="278" s="1"/>
  <c r="DM274" i="278"/>
  <c r="DM280" i="278" s="1"/>
  <c r="DN190" i="273"/>
  <c r="DN21" i="278" s="1"/>
  <c r="DO53" i="324"/>
  <c r="DO24" i="327"/>
  <c r="DP91" i="273"/>
  <c r="DQ92" i="273" s="1"/>
  <c r="DQ156" i="273" s="1"/>
  <c r="DP87" i="273"/>
  <c r="DP11" i="286"/>
  <c r="DP144" i="273"/>
  <c r="DQ145" i="273" s="1"/>
  <c r="DQ147" i="273" s="1"/>
  <c r="DQ148" i="273" s="1"/>
  <c r="DP182" i="273"/>
  <c r="DP155" i="273"/>
  <c r="DP86" i="273"/>
  <c r="DP122" i="273"/>
  <c r="DO51" i="324"/>
  <c r="DO22" i="327"/>
  <c r="DP154" i="273"/>
  <c r="DP66" i="273"/>
  <c r="DM49" i="324"/>
  <c r="DM54" i="324" s="1"/>
  <c r="DM20" i="327"/>
  <c r="DN177" i="273"/>
  <c r="DN178" i="273" s="1"/>
  <c r="DN172" i="273"/>
  <c r="DN173" i="273" s="1"/>
  <c r="DN176" i="273" s="1"/>
  <c r="DN183" i="273"/>
  <c r="DN184" i="273" s="1"/>
  <c r="DO88" i="273"/>
  <c r="DL55" i="324"/>
  <c r="DL34" i="265" s="1"/>
  <c r="DL57" i="324"/>
  <c r="DL28" i="285"/>
  <c r="DL11" i="325"/>
  <c r="DP27" i="324"/>
  <c r="DP28" i="324" s="1"/>
  <c r="DP37" i="324"/>
  <c r="DP38" i="324" s="1"/>
  <c r="DP53" i="273"/>
  <c r="DQ54" i="273" s="1"/>
  <c r="DP32" i="324"/>
  <c r="DP33" i="324" s="1"/>
  <c r="DP153" i="273"/>
  <c r="DO23" i="327"/>
  <c r="DO52" i="324"/>
  <c r="DR41" i="273"/>
  <c r="DR43" i="273" s="1"/>
  <c r="DR79" i="288" s="1"/>
  <c r="DR194" i="273"/>
  <c r="DS38" i="273"/>
  <c r="DK3" i="324"/>
  <c r="DK3" i="320"/>
  <c r="DK3" i="288"/>
  <c r="DK3" i="323"/>
  <c r="DK3" i="315"/>
  <c r="DK3" i="265"/>
  <c r="DK3" i="285"/>
  <c r="DK3" i="273"/>
  <c r="DK3" i="289"/>
  <c r="DK3" i="286"/>
  <c r="DK3" i="282"/>
  <c r="DK3" i="327"/>
  <c r="DK3" i="325"/>
  <c r="DK3" i="278"/>
  <c r="DK3" i="275"/>
  <c r="DP4" i="325"/>
  <c r="DP4" i="289"/>
  <c r="DP4" i="273"/>
  <c r="DP4" i="323"/>
  <c r="DP4" i="324"/>
  <c r="DP4" i="285"/>
  <c r="DP4" i="282"/>
  <c r="DP4" i="278"/>
  <c r="DP4" i="288"/>
  <c r="DP4" i="315"/>
  <c r="DP4" i="320"/>
  <c r="DP4" i="275"/>
  <c r="DP4" i="286"/>
  <c r="DP4" i="265"/>
  <c r="DP4" i="327"/>
  <c r="DL164" i="273"/>
  <c r="DL165" i="273" s="1"/>
  <c r="DM157" i="273"/>
  <c r="DP71" i="273"/>
  <c r="DQ72" i="273" s="1"/>
  <c r="DQ104" i="273" s="1"/>
  <c r="DP15" i="275"/>
  <c r="DP67" i="273"/>
  <c r="DP42" i="324"/>
  <c r="DP43" i="324" s="1"/>
  <c r="DO50" i="324"/>
  <c r="DO21" i="327"/>
  <c r="DQ2" i="289"/>
  <c r="DQ82" i="273"/>
  <c r="DQ83" i="273" s="1"/>
  <c r="DQ2" i="315"/>
  <c r="DQ195" i="273"/>
  <c r="DQ196" i="273" s="1"/>
  <c r="DQ2" i="323"/>
  <c r="DQ49" i="273"/>
  <c r="DQ50" i="273" s="1"/>
  <c r="DQ100" i="325" s="1"/>
  <c r="DQ101" i="325" s="1"/>
  <c r="DQ128" i="325" s="1"/>
  <c r="DQ2" i="275"/>
  <c r="DQ2" i="325"/>
  <c r="DQ62" i="273"/>
  <c r="DQ63" i="273" s="1"/>
  <c r="DQ45" i="325" s="1"/>
  <c r="DQ119" i="273"/>
  <c r="DQ120" i="273" s="1"/>
  <c r="DQ123" i="273" s="1"/>
  <c r="DQ2" i="288"/>
  <c r="DQ2" i="278"/>
  <c r="DQ2" i="320"/>
  <c r="DQ2" i="324"/>
  <c r="DQ2" i="265"/>
  <c r="DQ2" i="282"/>
  <c r="DQ2" i="273"/>
  <c r="DQ129" i="273"/>
  <c r="DQ130" i="273" s="1"/>
  <c r="DQ138" i="273"/>
  <c r="DQ139" i="273" s="1"/>
  <c r="DQ2" i="285"/>
  <c r="DQ2" i="327"/>
  <c r="DQ2" i="286"/>
  <c r="EE5" i="327"/>
  <c r="EE5" i="325"/>
  <c r="EE5" i="324"/>
  <c r="EE5" i="323"/>
  <c r="ED26" i="273"/>
  <c r="ED27" i="273" s="1"/>
  <c r="ED31" i="273" s="1"/>
  <c r="ED30" i="273"/>
  <c r="EB37" i="273"/>
  <c r="EB42" i="273"/>
  <c r="EC32" i="273"/>
  <c r="EE5" i="320"/>
  <c r="EE23" i="273"/>
  <c r="EE24" i="273" s="1"/>
  <c r="EE5" i="315"/>
  <c r="EE5" i="265"/>
  <c r="EE5" i="288"/>
  <c r="EE5" i="282"/>
  <c r="EE5" i="275"/>
  <c r="EE5" i="286"/>
  <c r="EE5" i="285"/>
  <c r="EE5" i="289"/>
  <c r="EE5" i="278"/>
  <c r="EE13" i="273"/>
  <c r="EE14" i="273" s="1"/>
  <c r="EF10" i="273"/>
  <c r="EE5" i="273"/>
  <c r="ED152" i="273"/>
  <c r="ED143" i="273"/>
  <c r="DP46" i="325" l="1"/>
  <c r="DP47" i="325" s="1"/>
  <c r="DP54" i="325" s="1"/>
  <c r="DP55" i="288"/>
  <c r="DO109" i="273"/>
  <c r="DN110" i="273" s="1"/>
  <c r="DN61" i="288" s="1"/>
  <c r="DO51" i="288"/>
  <c r="DO52" i="288" s="1"/>
  <c r="DO56" i="288" s="1"/>
  <c r="DO84" i="325"/>
  <c r="DO42" i="288"/>
  <c r="DO35" i="288"/>
  <c r="EE36" i="273"/>
  <c r="EE13" i="288"/>
  <c r="EE138" i="325"/>
  <c r="DR101" i="273"/>
  <c r="DR102" i="273" s="1"/>
  <c r="DR105" i="273" s="1"/>
  <c r="DR26" i="288"/>
  <c r="S52" i="325"/>
  <c r="S55" i="325" s="1"/>
  <c r="DQ42" i="325"/>
  <c r="DQ43" i="325" s="1"/>
  <c r="DQ85" i="325"/>
  <c r="DQ200" i="278"/>
  <c r="DP20" i="275"/>
  <c r="DQ17" i="275" s="1"/>
  <c r="DP106" i="273"/>
  <c r="DO51" i="325"/>
  <c r="DQ208" i="278"/>
  <c r="DQ240" i="278"/>
  <c r="DQ71" i="278"/>
  <c r="DQ132" i="278"/>
  <c r="DQ160" i="278"/>
  <c r="DQ56" i="278"/>
  <c r="DQ123" i="278"/>
  <c r="DQ97" i="278"/>
  <c r="DQ192" i="278"/>
  <c r="DQ216" i="278"/>
  <c r="DQ256" i="278"/>
  <c r="DQ49" i="278"/>
  <c r="DQ79" i="278"/>
  <c r="DQ168" i="278"/>
  <c r="DQ184" i="278"/>
  <c r="DQ232" i="278"/>
  <c r="DQ105" i="278"/>
  <c r="DQ114" i="278"/>
  <c r="DQ152" i="278"/>
  <c r="DQ176" i="278"/>
  <c r="DQ224" i="278"/>
  <c r="DR13" i="289"/>
  <c r="DR14" i="289" s="1"/>
  <c r="DR232" i="278" s="1"/>
  <c r="DO314" i="278"/>
  <c r="DO122" i="325"/>
  <c r="DP68" i="273"/>
  <c r="DP110" i="325" s="1"/>
  <c r="DO189" i="273"/>
  <c r="DO190" i="273" s="1"/>
  <c r="DO21" i="278" s="1"/>
  <c r="DP124" i="273"/>
  <c r="DP21" i="285" s="1"/>
  <c r="DO22" i="324"/>
  <c r="DO23" i="324" s="1"/>
  <c r="DO20" i="327" s="1"/>
  <c r="DO19" i="278"/>
  <c r="DN20" i="327"/>
  <c r="DL80" i="278"/>
  <c r="DL81" i="278" s="1"/>
  <c r="DL87" i="278" s="1"/>
  <c r="DL106" i="278"/>
  <c r="DL107" i="278" s="1"/>
  <c r="DL137" i="278" s="1"/>
  <c r="DL141" i="278" s="1"/>
  <c r="DL50" i="278"/>
  <c r="DL51" i="278" s="1"/>
  <c r="DL84" i="278" s="1"/>
  <c r="AX11" i="327"/>
  <c r="DP34" i="278"/>
  <c r="DQ25" i="327"/>
  <c r="DQ28" i="278"/>
  <c r="DQ29" i="278" s="1"/>
  <c r="DQ40" i="278" s="1"/>
  <c r="DQ111" i="325"/>
  <c r="DQ123" i="325"/>
  <c r="DG308" i="278"/>
  <c r="DG30" i="265" s="1"/>
  <c r="DM39" i="278"/>
  <c r="DM41" i="278" s="1"/>
  <c r="DM106" i="278" s="1"/>
  <c r="DM107" i="278" s="1"/>
  <c r="DM137" i="278" s="1"/>
  <c r="DH308" i="278"/>
  <c r="DH30" i="265" s="1"/>
  <c r="DI293" i="278"/>
  <c r="DI294" i="278" s="1"/>
  <c r="DI306" i="278" s="1"/>
  <c r="DI67" i="265"/>
  <c r="DI302" i="278"/>
  <c r="DI303" i="278" s="1"/>
  <c r="DI307" i="278" s="1"/>
  <c r="DI73" i="265"/>
  <c r="EC298" i="278"/>
  <c r="EC289" i="278"/>
  <c r="DJ290" i="278"/>
  <c r="DJ291" i="278" s="1"/>
  <c r="DJ282" i="278"/>
  <c r="DJ299" i="278"/>
  <c r="DJ300" i="278" s="1"/>
  <c r="DI11" i="265"/>
  <c r="DI29" i="265" s="1"/>
  <c r="DJ9" i="265"/>
  <c r="DK141" i="278"/>
  <c r="DN22" i="278"/>
  <c r="DN39" i="278" s="1"/>
  <c r="DN41" i="278" s="1"/>
  <c r="DO255" i="278"/>
  <c r="DO257" i="278" s="1"/>
  <c r="DO273" i="278" s="1"/>
  <c r="DO239" i="278"/>
  <c r="DO241" i="278" s="1"/>
  <c r="DO271" i="278" s="1"/>
  <c r="DO247" i="278"/>
  <c r="DO249" i="278" s="1"/>
  <c r="DO272" i="278" s="1"/>
  <c r="DO223" i="278"/>
  <c r="DO225" i="278" s="1"/>
  <c r="DO269" i="278" s="1"/>
  <c r="DO231" i="278"/>
  <c r="DO233" i="278" s="1"/>
  <c r="DO270" i="278" s="1"/>
  <c r="DO215" i="278"/>
  <c r="DO217" i="278" s="1"/>
  <c r="DO268" i="278" s="1"/>
  <c r="DO207" i="278"/>
  <c r="DO209" i="278" s="1"/>
  <c r="DO267" i="278" s="1"/>
  <c r="DO183" i="278"/>
  <c r="DO185" i="278" s="1"/>
  <c r="DO264" i="278" s="1"/>
  <c r="DO191" i="278"/>
  <c r="DO193" i="278" s="1"/>
  <c r="DO265" i="278" s="1"/>
  <c r="DO199" i="278"/>
  <c r="DO201" i="278" s="1"/>
  <c r="DO266" i="278" s="1"/>
  <c r="DO151" i="278"/>
  <c r="DO153" i="278" s="1"/>
  <c r="DO260" i="278" s="1"/>
  <c r="DO167" i="278"/>
  <c r="DO169" i="278" s="1"/>
  <c r="DO262" i="278" s="1"/>
  <c r="DO175" i="278"/>
  <c r="DO177" i="278" s="1"/>
  <c r="DO263" i="278" s="1"/>
  <c r="DO159" i="278"/>
  <c r="DO161" i="278" s="1"/>
  <c r="DO261" i="278" s="1"/>
  <c r="DO113" i="278"/>
  <c r="DO115" i="278" s="1"/>
  <c r="DO138" i="278" s="1"/>
  <c r="DO122" i="278"/>
  <c r="DO124" i="278" s="1"/>
  <c r="DO139" i="278" s="1"/>
  <c r="DO131" i="278"/>
  <c r="DO133" i="278" s="1"/>
  <c r="DO140" i="278" s="1"/>
  <c r="DO20" i="278"/>
  <c r="DL61" i="278"/>
  <c r="DL62" i="278" s="1"/>
  <c r="DL65" i="278" s="1"/>
  <c r="DL64" i="278"/>
  <c r="DN274" i="278"/>
  <c r="DN280" i="278" s="1"/>
  <c r="EC254" i="278"/>
  <c r="EC238" i="278"/>
  <c r="EC246" i="278"/>
  <c r="EC222" i="278"/>
  <c r="EC230" i="278"/>
  <c r="EC214" i="278"/>
  <c r="EC206" i="278"/>
  <c r="EC182" i="278"/>
  <c r="EC190" i="278"/>
  <c r="EC198" i="278"/>
  <c r="EC150" i="278"/>
  <c r="EC166" i="278"/>
  <c r="EC174" i="278"/>
  <c r="EC158" i="278"/>
  <c r="EC112" i="278"/>
  <c r="EC121" i="278"/>
  <c r="EC130" i="278"/>
  <c r="DM72" i="278"/>
  <c r="DM73" i="278" s="1"/>
  <c r="DM86" i="278" s="1"/>
  <c r="DM57" i="278"/>
  <c r="DM58" i="278" s="1"/>
  <c r="DK61" i="278"/>
  <c r="DK62" i="278" s="1"/>
  <c r="DK65" i="278" s="1"/>
  <c r="DK64" i="278"/>
  <c r="DL3" i="285"/>
  <c r="DL3" i="286"/>
  <c r="DL3" i="275"/>
  <c r="DL3" i="320"/>
  <c r="DL3" i="324"/>
  <c r="DL3" i="273"/>
  <c r="DL3" i="327"/>
  <c r="DL3" i="325"/>
  <c r="DL3" i="289"/>
  <c r="DL3" i="278"/>
  <c r="DL3" i="265"/>
  <c r="DL3" i="282"/>
  <c r="DL3" i="323"/>
  <c r="DL3" i="315"/>
  <c r="DL3" i="288"/>
  <c r="DP21" i="327"/>
  <c r="DP50" i="324"/>
  <c r="DM11" i="325"/>
  <c r="DM28" i="285"/>
  <c r="DM57" i="324"/>
  <c r="DM55" i="324"/>
  <c r="DM34" i="265" s="1"/>
  <c r="DQ182" i="273"/>
  <c r="DQ144" i="273"/>
  <c r="DR145" i="273" s="1"/>
  <c r="DR147" i="273" s="1"/>
  <c r="DR148" i="273" s="1"/>
  <c r="DR2" i="325"/>
  <c r="DR119" i="273"/>
  <c r="DR120" i="273" s="1"/>
  <c r="DR123" i="273" s="1"/>
  <c r="DR2" i="323"/>
  <c r="DR129" i="273"/>
  <c r="DR130" i="273" s="1"/>
  <c r="DR2" i="289"/>
  <c r="DR195" i="273"/>
  <c r="DR196" i="273" s="1"/>
  <c r="DR2" i="282"/>
  <c r="DR2" i="275"/>
  <c r="DR2" i="315"/>
  <c r="DR2" i="288"/>
  <c r="DR2" i="324"/>
  <c r="DR49" i="273"/>
  <c r="DR50" i="273" s="1"/>
  <c r="DR100" i="325" s="1"/>
  <c r="DR101" i="325" s="1"/>
  <c r="DR128" i="325" s="1"/>
  <c r="DR2" i="286"/>
  <c r="DR2" i="278"/>
  <c r="DR2" i="327"/>
  <c r="DR2" i="273"/>
  <c r="DR2" i="320"/>
  <c r="DR82" i="273"/>
  <c r="DR83" i="273" s="1"/>
  <c r="DR138" i="273"/>
  <c r="DR139" i="273" s="1"/>
  <c r="DR2" i="265"/>
  <c r="DR2" i="285"/>
  <c r="DR62" i="273"/>
  <c r="DR63" i="273" s="1"/>
  <c r="DR45" i="325" s="1"/>
  <c r="DP51" i="324"/>
  <c r="DP22" i="327"/>
  <c r="DP22" i="324"/>
  <c r="DP23" i="324" s="1"/>
  <c r="DQ4" i="273"/>
  <c r="DQ4" i="288"/>
  <c r="DQ4" i="327"/>
  <c r="DQ4" i="286"/>
  <c r="DQ4" i="275"/>
  <c r="DQ4" i="324"/>
  <c r="DQ4" i="320"/>
  <c r="DQ4" i="323"/>
  <c r="DQ4" i="265"/>
  <c r="DQ4" i="285"/>
  <c r="DQ4" i="278"/>
  <c r="DQ4" i="289"/>
  <c r="DQ4" i="315"/>
  <c r="DQ4" i="325"/>
  <c r="DQ4" i="282"/>
  <c r="DQ37" i="324"/>
  <c r="DQ38" i="324" s="1"/>
  <c r="DQ153" i="273"/>
  <c r="DQ53" i="273"/>
  <c r="DR54" i="273" s="1"/>
  <c r="DQ27" i="324"/>
  <c r="DQ28" i="324" s="1"/>
  <c r="DQ32" i="324"/>
  <c r="DQ33" i="324" s="1"/>
  <c r="DQ155" i="273"/>
  <c r="DQ86" i="273"/>
  <c r="DQ122" i="273"/>
  <c r="DN28" i="285"/>
  <c r="DN55" i="324"/>
  <c r="DN34" i="265" s="1"/>
  <c r="DN57" i="324"/>
  <c r="DN11" i="325"/>
  <c r="DQ154" i="273"/>
  <c r="DQ66" i="273"/>
  <c r="DO177" i="273"/>
  <c r="DO178" i="273" s="1"/>
  <c r="DP88" i="273"/>
  <c r="DO183" i="273"/>
  <c r="DO184" i="273" s="1"/>
  <c r="DO172" i="273"/>
  <c r="DO173" i="273" s="1"/>
  <c r="DO176" i="273" s="1"/>
  <c r="DQ15" i="275"/>
  <c r="DQ42" i="324"/>
  <c r="DQ43" i="324" s="1"/>
  <c r="DQ67" i="273"/>
  <c r="DQ71" i="273"/>
  <c r="DR72" i="273" s="1"/>
  <c r="DR104" i="273" s="1"/>
  <c r="DQ91" i="273"/>
  <c r="DR92" i="273" s="1"/>
  <c r="DR156" i="273" s="1"/>
  <c r="DQ87" i="273"/>
  <c r="DQ11" i="286"/>
  <c r="DP24" i="327"/>
  <c r="DP53" i="324"/>
  <c r="DM164" i="273"/>
  <c r="DM165" i="273" s="1"/>
  <c r="DN157" i="273"/>
  <c r="DS194" i="273"/>
  <c r="DT38" i="273"/>
  <c r="DS41" i="273"/>
  <c r="DS43" i="273" s="1"/>
  <c r="DS79" i="288" s="1"/>
  <c r="DP52" i="324"/>
  <c r="DP23" i="327"/>
  <c r="EF5" i="327"/>
  <c r="EF5" i="325"/>
  <c r="ED32" i="273"/>
  <c r="EF5" i="324"/>
  <c r="EF5" i="323"/>
  <c r="EE26" i="273"/>
  <c r="EE27" i="273" s="1"/>
  <c r="EE31" i="273" s="1"/>
  <c r="EE30" i="273"/>
  <c r="EC42" i="273"/>
  <c r="EC37" i="273"/>
  <c r="EF5" i="320"/>
  <c r="EF23" i="273"/>
  <c r="EF24" i="273" s="1"/>
  <c r="EF5" i="315"/>
  <c r="EF5" i="288"/>
  <c r="EF5" i="282"/>
  <c r="EF5" i="275"/>
  <c r="EF5" i="286"/>
  <c r="EF5" i="265"/>
  <c r="EF5" i="285"/>
  <c r="EF5" i="289"/>
  <c r="EF5" i="278"/>
  <c r="EF13" i="273"/>
  <c r="EF14" i="273" s="1"/>
  <c r="EG10" i="273"/>
  <c r="EF5" i="273"/>
  <c r="EE152" i="273"/>
  <c r="EE143" i="273"/>
  <c r="DP109" i="273" l="1"/>
  <c r="DO110" i="273" s="1"/>
  <c r="DO61" i="288" s="1"/>
  <c r="DP51" i="288"/>
  <c r="DP52" i="288" s="1"/>
  <c r="DP56" i="288" s="1"/>
  <c r="DQ46" i="325"/>
  <c r="DQ47" i="325" s="1"/>
  <c r="DQ54" i="325" s="1"/>
  <c r="DQ55" i="288"/>
  <c r="DP84" i="325"/>
  <c r="DP42" i="288"/>
  <c r="DP35" i="288"/>
  <c r="DS101" i="273"/>
  <c r="DS102" i="273" s="1"/>
  <c r="DS105" i="273" s="1"/>
  <c r="DS26" i="288"/>
  <c r="EF36" i="273"/>
  <c r="EF138" i="325"/>
  <c r="EF13" i="288"/>
  <c r="DQ20" i="275"/>
  <c r="DR17" i="275" s="1"/>
  <c r="S91" i="325"/>
  <c r="DR42" i="325"/>
  <c r="DR43" i="325" s="1"/>
  <c r="DR85" i="325"/>
  <c r="DQ106" i="273"/>
  <c r="DP51" i="325"/>
  <c r="DR49" i="278"/>
  <c r="DR114" i="278"/>
  <c r="DR184" i="278"/>
  <c r="DR132" i="278"/>
  <c r="DR224" i="278"/>
  <c r="DR248" i="278"/>
  <c r="DS13" i="289"/>
  <c r="DS14" i="289" s="1"/>
  <c r="DS224" i="278" s="1"/>
  <c r="DO49" i="324"/>
  <c r="DO54" i="324" s="1"/>
  <c r="DO57" i="324" s="1"/>
  <c r="DR79" i="278"/>
  <c r="DR97" i="278"/>
  <c r="DR168" i="278"/>
  <c r="DR176" i="278"/>
  <c r="DR216" i="278"/>
  <c r="DR256" i="278"/>
  <c r="DR71" i="278"/>
  <c r="DR152" i="278"/>
  <c r="DR160" i="278"/>
  <c r="DR208" i="278"/>
  <c r="DR240" i="278"/>
  <c r="DR56" i="278"/>
  <c r="DR123" i="278"/>
  <c r="DR105" i="278"/>
  <c r="DR192" i="278"/>
  <c r="DR200" i="278"/>
  <c r="DQ68" i="273"/>
  <c r="DQ19" i="278" s="1"/>
  <c r="DP189" i="273"/>
  <c r="DP190" i="273" s="1"/>
  <c r="DP21" i="278" s="1"/>
  <c r="DP314" i="278"/>
  <c r="DP19" i="278"/>
  <c r="DP122" i="325"/>
  <c r="DQ124" i="273"/>
  <c r="DQ21" i="285" s="1"/>
  <c r="DQ34" i="278"/>
  <c r="DR28" i="278"/>
  <c r="DR29" i="278" s="1"/>
  <c r="DR40" i="278" s="1"/>
  <c r="DR123" i="325"/>
  <c r="DR111" i="325"/>
  <c r="DR25" i="327"/>
  <c r="DM98" i="278"/>
  <c r="DM99" i="278" s="1"/>
  <c r="DM136" i="278" s="1"/>
  <c r="DM141" i="278" s="1"/>
  <c r="DN33" i="278"/>
  <c r="DN35" i="278" s="1"/>
  <c r="DN57" i="278" s="1"/>
  <c r="DN58" i="278" s="1"/>
  <c r="DM50" i="278"/>
  <c r="DM51" i="278" s="1"/>
  <c r="DM84" i="278" s="1"/>
  <c r="DM80" i="278"/>
  <c r="DM81" i="278" s="1"/>
  <c r="DM87" i="278" s="1"/>
  <c r="DI308" i="278"/>
  <c r="DI30" i="265" s="1"/>
  <c r="DJ293" i="278"/>
  <c r="DJ294" i="278" s="1"/>
  <c r="DJ306" i="278" s="1"/>
  <c r="DJ67" i="265"/>
  <c r="DJ302" i="278"/>
  <c r="DJ303" i="278" s="1"/>
  <c r="DJ307" i="278" s="1"/>
  <c r="DJ73" i="265"/>
  <c r="DJ10" i="265"/>
  <c r="DJ11" i="265" s="1"/>
  <c r="DJ29" i="265" s="1"/>
  <c r="ED298" i="278"/>
  <c r="ED289" i="278"/>
  <c r="DO22" i="278"/>
  <c r="DO39" i="278" s="1"/>
  <c r="DO41" i="278" s="1"/>
  <c r="DL66" i="278"/>
  <c r="DL85" i="278" s="1"/>
  <c r="DL88" i="278" s="1"/>
  <c r="DL279" i="278"/>
  <c r="DL281" i="278" s="1"/>
  <c r="DK279" i="278"/>
  <c r="DK281" i="278" s="1"/>
  <c r="DK66" i="278"/>
  <c r="DK85" i="278" s="1"/>
  <c r="DK88" i="278" s="1"/>
  <c r="DO274" i="278"/>
  <c r="DO280" i="278" s="1"/>
  <c r="DN80" i="278"/>
  <c r="DN81" i="278" s="1"/>
  <c r="DN87" i="278" s="1"/>
  <c r="DN98" i="278"/>
  <c r="DN99" i="278" s="1"/>
  <c r="DN136" i="278" s="1"/>
  <c r="DN106" i="278"/>
  <c r="DN107" i="278" s="1"/>
  <c r="DN137" i="278" s="1"/>
  <c r="DN50" i="278"/>
  <c r="DN51" i="278" s="1"/>
  <c r="DN84" i="278" s="1"/>
  <c r="ED42" i="273"/>
  <c r="ED254" i="278"/>
  <c r="ED230" i="278"/>
  <c r="ED238" i="278"/>
  <c r="ED246" i="278"/>
  <c r="ED214" i="278"/>
  <c r="ED222" i="278"/>
  <c r="ED198" i="278"/>
  <c r="ED206" i="278"/>
  <c r="ED182" i="278"/>
  <c r="ED190" i="278"/>
  <c r="ED174" i="278"/>
  <c r="ED158" i="278"/>
  <c r="ED166" i="278"/>
  <c r="ED150" i="278"/>
  <c r="ED130" i="278"/>
  <c r="ED112" i="278"/>
  <c r="ED121" i="278"/>
  <c r="DP255" i="278"/>
  <c r="DP257" i="278" s="1"/>
  <c r="DP273" i="278" s="1"/>
  <c r="DP231" i="278"/>
  <c r="DP233" i="278" s="1"/>
  <c r="DP270" i="278" s="1"/>
  <c r="DP239" i="278"/>
  <c r="DP241" i="278" s="1"/>
  <c r="DP271" i="278" s="1"/>
  <c r="DP247" i="278"/>
  <c r="DP249" i="278" s="1"/>
  <c r="DP272" i="278" s="1"/>
  <c r="DP215" i="278"/>
  <c r="DP217" i="278" s="1"/>
  <c r="DP268" i="278" s="1"/>
  <c r="DP223" i="278"/>
  <c r="DP225" i="278" s="1"/>
  <c r="DP269" i="278" s="1"/>
  <c r="DP199" i="278"/>
  <c r="DP201" i="278" s="1"/>
  <c r="DP266" i="278" s="1"/>
  <c r="DP207" i="278"/>
  <c r="DP209" i="278" s="1"/>
  <c r="DP267" i="278" s="1"/>
  <c r="DP183" i="278"/>
  <c r="DP185" i="278" s="1"/>
  <c r="DP264" i="278" s="1"/>
  <c r="DP191" i="278"/>
  <c r="DP193" i="278" s="1"/>
  <c r="DP265" i="278" s="1"/>
  <c r="DP175" i="278"/>
  <c r="DP177" i="278" s="1"/>
  <c r="DP263" i="278" s="1"/>
  <c r="DP159" i="278"/>
  <c r="DP161" i="278" s="1"/>
  <c r="DP261" i="278" s="1"/>
  <c r="DP167" i="278"/>
  <c r="DP169" i="278" s="1"/>
  <c r="DP262" i="278" s="1"/>
  <c r="DP151" i="278"/>
  <c r="DP153" i="278" s="1"/>
  <c r="DP260" i="278" s="1"/>
  <c r="DP131" i="278"/>
  <c r="DP133" i="278" s="1"/>
  <c r="DP140" i="278" s="1"/>
  <c r="DP113" i="278"/>
  <c r="DP115" i="278" s="1"/>
  <c r="DP138" i="278" s="1"/>
  <c r="DP122" i="278"/>
  <c r="DP124" i="278" s="1"/>
  <c r="DP139" i="278" s="1"/>
  <c r="DP20" i="278"/>
  <c r="DM64" i="278"/>
  <c r="DM61" i="278"/>
  <c r="DM62" i="278" s="1"/>
  <c r="DM65" i="278" s="1"/>
  <c r="DN164" i="273"/>
  <c r="DN165" i="273" s="1"/>
  <c r="DO157" i="273"/>
  <c r="DQ51" i="324"/>
  <c r="DQ22" i="327"/>
  <c r="DQ52" i="324"/>
  <c r="DQ23" i="327"/>
  <c r="DR86" i="273"/>
  <c r="DR155" i="273"/>
  <c r="DR122" i="273"/>
  <c r="DR71" i="273"/>
  <c r="DS72" i="273" s="1"/>
  <c r="DS104" i="273" s="1"/>
  <c r="DR67" i="273"/>
  <c r="DR42" i="324"/>
  <c r="DR43" i="324" s="1"/>
  <c r="DR15" i="275"/>
  <c r="DR87" i="273"/>
  <c r="DR11" i="286"/>
  <c r="DR91" i="273"/>
  <c r="DS92" i="273" s="1"/>
  <c r="DS156" i="273" s="1"/>
  <c r="DS2" i="320"/>
  <c r="DS2" i="273"/>
  <c r="DS2" i="289"/>
  <c r="DS2" i="278"/>
  <c r="DS195" i="273"/>
  <c r="DS196" i="273" s="1"/>
  <c r="DS2" i="285"/>
  <c r="DS2" i="275"/>
  <c r="DS2" i="324"/>
  <c r="DS49" i="273"/>
  <c r="DS119" i="273"/>
  <c r="DS120" i="273" s="1"/>
  <c r="DS123" i="273" s="1"/>
  <c r="DS129" i="273"/>
  <c r="DS130" i="273" s="1"/>
  <c r="DS2" i="315"/>
  <c r="DS2" i="325"/>
  <c r="DS2" i="323"/>
  <c r="DS2" i="327"/>
  <c r="DS2" i="265"/>
  <c r="DS2" i="286"/>
  <c r="DS138" i="273"/>
  <c r="DS139" i="273" s="1"/>
  <c r="DS2" i="282"/>
  <c r="DS62" i="273"/>
  <c r="DS63" i="273" s="1"/>
  <c r="DS45" i="325" s="1"/>
  <c r="DS2" i="288"/>
  <c r="DS82" i="273"/>
  <c r="DS83" i="273" s="1"/>
  <c r="DM3" i="265"/>
  <c r="DM3" i="275"/>
  <c r="DM3" i="323"/>
  <c r="DM3" i="324"/>
  <c r="DM3" i="327"/>
  <c r="DM3" i="325"/>
  <c r="DM3" i="289"/>
  <c r="DM3" i="273"/>
  <c r="DM3" i="278"/>
  <c r="DM3" i="285"/>
  <c r="DM3" i="320"/>
  <c r="DM3" i="282"/>
  <c r="DM3" i="286"/>
  <c r="DM3" i="315"/>
  <c r="DM3" i="288"/>
  <c r="DQ53" i="324"/>
  <c r="DQ24" i="327"/>
  <c r="DQ50" i="324"/>
  <c r="DQ21" i="327"/>
  <c r="DR32" i="324"/>
  <c r="DR33" i="324" s="1"/>
  <c r="DR37" i="324"/>
  <c r="DR38" i="324" s="1"/>
  <c r="DR53" i="273"/>
  <c r="DS54" i="273" s="1"/>
  <c r="DR27" i="324"/>
  <c r="DR28" i="324" s="1"/>
  <c r="DR153" i="273"/>
  <c r="DT41" i="273"/>
  <c r="DT43" i="273" s="1"/>
  <c r="DT79" i="288" s="1"/>
  <c r="DT194" i="273"/>
  <c r="DU38" i="273"/>
  <c r="DP183" i="273"/>
  <c r="DP184" i="273" s="1"/>
  <c r="DP177" i="273"/>
  <c r="DP178" i="273" s="1"/>
  <c r="DP172" i="273"/>
  <c r="DP173" i="273" s="1"/>
  <c r="DP176" i="273" s="1"/>
  <c r="DQ88" i="273"/>
  <c r="DR154" i="273"/>
  <c r="DR66" i="273"/>
  <c r="DP20" i="327"/>
  <c r="DP49" i="324"/>
  <c r="DP54" i="324" s="1"/>
  <c r="DR144" i="273"/>
  <c r="DS145" i="273" s="1"/>
  <c r="DS147" i="273" s="1"/>
  <c r="DS148" i="273" s="1"/>
  <c r="DR182" i="273"/>
  <c r="DR4" i="286"/>
  <c r="DR4" i="265"/>
  <c r="DR4" i="315"/>
  <c r="DR4" i="327"/>
  <c r="DR4" i="288"/>
  <c r="DR4" i="325"/>
  <c r="DR4" i="320"/>
  <c r="DR4" i="289"/>
  <c r="DR4" i="275"/>
  <c r="DR4" i="323"/>
  <c r="DR4" i="282"/>
  <c r="DR4" i="278"/>
  <c r="DR4" i="324"/>
  <c r="DR4" i="273"/>
  <c r="DR4" i="285"/>
  <c r="ED37" i="273"/>
  <c r="EG5" i="325"/>
  <c r="EG5" i="327"/>
  <c r="EE32" i="273"/>
  <c r="EG5" i="324"/>
  <c r="EG5" i="323"/>
  <c r="EF26" i="273"/>
  <c r="EF27" i="273" s="1"/>
  <c r="EF31" i="273" s="1"/>
  <c r="EF30" i="273"/>
  <c r="EG5" i="320"/>
  <c r="EG23" i="273"/>
  <c r="EG24" i="273" s="1"/>
  <c r="EG5" i="315"/>
  <c r="EG5" i="275"/>
  <c r="EG5" i="286"/>
  <c r="EG5" i="265"/>
  <c r="EG5" i="288"/>
  <c r="EG5" i="282"/>
  <c r="EG5" i="278"/>
  <c r="EG5" i="285"/>
  <c r="EG5" i="289"/>
  <c r="EG13" i="273"/>
  <c r="EG14" i="273" s="1"/>
  <c r="EH10" i="273"/>
  <c r="EG5" i="273"/>
  <c r="EF152" i="273"/>
  <c r="EF143" i="273"/>
  <c r="AY32" i="265"/>
  <c r="DQ109" i="273" l="1"/>
  <c r="DP110" i="273" s="1"/>
  <c r="DP61" i="288" s="1"/>
  <c r="DQ51" i="288"/>
  <c r="DQ52" i="288" s="1"/>
  <c r="DQ56" i="288" s="1"/>
  <c r="DR46" i="325"/>
  <c r="DR47" i="325" s="1"/>
  <c r="DR54" i="325" s="1"/>
  <c r="DR55" i="288"/>
  <c r="DQ84" i="325"/>
  <c r="DQ42" i="288"/>
  <c r="DQ35" i="288"/>
  <c r="DR20" i="275"/>
  <c r="DS17" i="275" s="1"/>
  <c r="EG36" i="273"/>
  <c r="EG13" i="288"/>
  <c r="EG138" i="325"/>
  <c r="DT101" i="273"/>
  <c r="DT102" i="273" s="1"/>
  <c r="DT105" i="273" s="1"/>
  <c r="DT26" i="288"/>
  <c r="DQ122" i="325"/>
  <c r="DO11" i="325"/>
  <c r="DS42" i="325"/>
  <c r="DS43" i="325" s="1"/>
  <c r="DS85" i="325"/>
  <c r="DQ189" i="273"/>
  <c r="DQ190" i="273" s="1"/>
  <c r="DQ21" i="278" s="1"/>
  <c r="DS132" i="278"/>
  <c r="DS114" i="278"/>
  <c r="DR68" i="273"/>
  <c r="DR110" i="325" s="1"/>
  <c r="DQ22" i="324"/>
  <c r="DQ23" i="324" s="1"/>
  <c r="DQ49" i="324" s="1"/>
  <c r="DQ54" i="324" s="1"/>
  <c r="DS97" i="278"/>
  <c r="DR106" i="273"/>
  <c r="DQ51" i="325"/>
  <c r="DS168" i="278"/>
  <c r="DS56" i="278"/>
  <c r="DS123" i="278"/>
  <c r="DO28" i="285"/>
  <c r="DO55" i="324"/>
  <c r="DO34" i="265" s="1"/>
  <c r="DS152" i="278"/>
  <c r="DS208" i="278"/>
  <c r="DS240" i="278"/>
  <c r="DS49" i="278"/>
  <c r="DS105" i="278"/>
  <c r="DS160" i="278"/>
  <c r="DS184" i="278"/>
  <c r="DS256" i="278"/>
  <c r="DQ110" i="325"/>
  <c r="DS248" i="278"/>
  <c r="DS79" i="278"/>
  <c r="DS71" i="278"/>
  <c r="DS176" i="278"/>
  <c r="DS192" i="278"/>
  <c r="DS216" i="278"/>
  <c r="DQ314" i="278"/>
  <c r="DS200" i="278"/>
  <c r="DS232" i="278"/>
  <c r="DT13" i="289"/>
  <c r="DT14" i="289" s="1"/>
  <c r="DT216" i="278" s="1"/>
  <c r="DR124" i="273"/>
  <c r="DR21" i="285" s="1"/>
  <c r="AY313" i="278"/>
  <c r="AY315" i="278" s="1"/>
  <c r="AY11" i="327" s="1"/>
  <c r="DN72" i="278"/>
  <c r="DN73" i="278" s="1"/>
  <c r="DN86" i="278" s="1"/>
  <c r="DR34" i="278"/>
  <c r="DS28" i="278"/>
  <c r="DS29" i="278" s="1"/>
  <c r="DS40" i="278" s="1"/>
  <c r="DS123" i="325"/>
  <c r="DS111" i="325"/>
  <c r="DP22" i="278"/>
  <c r="DP39" i="278" s="1"/>
  <c r="DP41" i="278" s="1"/>
  <c r="DJ308" i="278"/>
  <c r="DJ30" i="265" s="1"/>
  <c r="DO33" i="278"/>
  <c r="DO35" i="278" s="1"/>
  <c r="DO57" i="278" s="1"/>
  <c r="DO58" i="278" s="1"/>
  <c r="DL282" i="278"/>
  <c r="DL10" i="265" s="1"/>
  <c r="DL299" i="278"/>
  <c r="DL300" i="278" s="1"/>
  <c r="DL290" i="278"/>
  <c r="DL291" i="278" s="1"/>
  <c r="DK290" i="278"/>
  <c r="DK291" i="278" s="1"/>
  <c r="DK282" i="278"/>
  <c r="DK10" i="265" s="1"/>
  <c r="DK299" i="278"/>
  <c r="DK300" i="278" s="1"/>
  <c r="EE298" i="278"/>
  <c r="EE289" i="278"/>
  <c r="DK9" i="265"/>
  <c r="DM66" i="278"/>
  <c r="DM85" i="278" s="1"/>
  <c r="DM88" i="278" s="1"/>
  <c r="DL9" i="265"/>
  <c r="DM279" i="278"/>
  <c r="DM281" i="278" s="1"/>
  <c r="DN141" i="278"/>
  <c r="EE37" i="273"/>
  <c r="EE254" i="278"/>
  <c r="EE222" i="278"/>
  <c r="EE238" i="278"/>
  <c r="EE246" i="278"/>
  <c r="EE214" i="278"/>
  <c r="EE190" i="278"/>
  <c r="EE198" i="278"/>
  <c r="EE206" i="278"/>
  <c r="EE230" i="278"/>
  <c r="EE166" i="278"/>
  <c r="EE174" i="278"/>
  <c r="EE150" i="278"/>
  <c r="EE182" i="278"/>
  <c r="EE158" i="278"/>
  <c r="EE121" i="278"/>
  <c r="EE130" i="278"/>
  <c r="EE112" i="278"/>
  <c r="DN64" i="278"/>
  <c r="DN61" i="278"/>
  <c r="DN62" i="278" s="1"/>
  <c r="DN65" i="278" s="1"/>
  <c r="DO98" i="278"/>
  <c r="DO99" i="278" s="1"/>
  <c r="DO136" i="278" s="1"/>
  <c r="DO80" i="278"/>
  <c r="DO81" i="278" s="1"/>
  <c r="DO87" i="278" s="1"/>
  <c r="DO106" i="278"/>
  <c r="DO107" i="278" s="1"/>
  <c r="DO137" i="278" s="1"/>
  <c r="DO50" i="278"/>
  <c r="DO51" i="278" s="1"/>
  <c r="DO84" i="278" s="1"/>
  <c r="DP274" i="278"/>
  <c r="DP280" i="278" s="1"/>
  <c r="DQ247" i="278"/>
  <c r="DQ249" i="278" s="1"/>
  <c r="DQ272" i="278" s="1"/>
  <c r="DQ255" i="278"/>
  <c r="DQ257" i="278" s="1"/>
  <c r="DQ273" i="278" s="1"/>
  <c r="DQ223" i="278"/>
  <c r="DQ225" i="278" s="1"/>
  <c r="DQ269" i="278" s="1"/>
  <c r="DQ231" i="278"/>
  <c r="DQ233" i="278" s="1"/>
  <c r="DQ270" i="278" s="1"/>
  <c r="DQ239" i="278"/>
  <c r="DQ241" i="278" s="1"/>
  <c r="DQ271" i="278" s="1"/>
  <c r="DQ215" i="278"/>
  <c r="DQ217" i="278" s="1"/>
  <c r="DQ268" i="278" s="1"/>
  <c r="DQ191" i="278"/>
  <c r="DQ193" i="278" s="1"/>
  <c r="DQ265" i="278" s="1"/>
  <c r="DQ199" i="278"/>
  <c r="DQ201" i="278" s="1"/>
  <c r="DQ266" i="278" s="1"/>
  <c r="DQ207" i="278"/>
  <c r="DQ209" i="278" s="1"/>
  <c r="DQ267" i="278" s="1"/>
  <c r="DQ183" i="278"/>
  <c r="DQ185" i="278" s="1"/>
  <c r="DQ264" i="278" s="1"/>
  <c r="DQ167" i="278"/>
  <c r="DQ169" i="278" s="1"/>
  <c r="DQ262" i="278" s="1"/>
  <c r="DQ175" i="278"/>
  <c r="DQ177" i="278" s="1"/>
  <c r="DQ263" i="278" s="1"/>
  <c r="DQ151" i="278"/>
  <c r="DQ153" i="278" s="1"/>
  <c r="DQ260" i="278" s="1"/>
  <c r="DQ159" i="278"/>
  <c r="DQ161" i="278" s="1"/>
  <c r="DQ261" i="278" s="1"/>
  <c r="DQ122" i="278"/>
  <c r="DQ124" i="278" s="1"/>
  <c r="DQ139" i="278" s="1"/>
  <c r="DQ131" i="278"/>
  <c r="DQ133" i="278" s="1"/>
  <c r="DQ140" i="278" s="1"/>
  <c r="DQ113" i="278"/>
  <c r="DQ115" i="278" s="1"/>
  <c r="DQ138" i="278" s="1"/>
  <c r="DQ20" i="278"/>
  <c r="DR88" i="273"/>
  <c r="DR172" i="273" s="1"/>
  <c r="DS4" i="282"/>
  <c r="DS4" i="265"/>
  <c r="DS4" i="288"/>
  <c r="DS4" i="327"/>
  <c r="DS4" i="278"/>
  <c r="DS4" i="285"/>
  <c r="DS4" i="323"/>
  <c r="DS4" i="289"/>
  <c r="DS4" i="320"/>
  <c r="DS4" i="286"/>
  <c r="DS4" i="325"/>
  <c r="DS4" i="315"/>
  <c r="DS4" i="275"/>
  <c r="DS4" i="273"/>
  <c r="DS4" i="324"/>
  <c r="DS67" i="273"/>
  <c r="DS42" i="324"/>
  <c r="DS43" i="324" s="1"/>
  <c r="DS71" i="273"/>
  <c r="DT72" i="273" s="1"/>
  <c r="DT104" i="273" s="1"/>
  <c r="DS15" i="275"/>
  <c r="DP28" i="285"/>
  <c r="DP55" i="324"/>
  <c r="DP34" i="265" s="1"/>
  <c r="DP57" i="324"/>
  <c r="DP11" i="325"/>
  <c r="DQ183" i="273"/>
  <c r="DQ184" i="273" s="1"/>
  <c r="DQ177" i="273"/>
  <c r="DQ178" i="273" s="1"/>
  <c r="DQ172" i="273"/>
  <c r="DQ173" i="273" s="1"/>
  <c r="DQ176" i="273" s="1"/>
  <c r="DT2" i="320"/>
  <c r="DT2" i="278"/>
  <c r="DT2" i="289"/>
  <c r="DT119" i="273"/>
  <c r="DT120" i="273" s="1"/>
  <c r="DT123" i="273" s="1"/>
  <c r="DT2" i="325"/>
  <c r="DT2" i="285"/>
  <c r="DT62" i="273"/>
  <c r="DT49" i="273"/>
  <c r="DT50" i="273" s="1"/>
  <c r="DT100" i="325" s="1"/>
  <c r="DT101" i="325" s="1"/>
  <c r="DT128" i="325" s="1"/>
  <c r="DT2" i="315"/>
  <c r="DT2" i="282"/>
  <c r="DT2" i="275"/>
  <c r="DT82" i="273"/>
  <c r="DT83" i="273" s="1"/>
  <c r="DT129" i="273"/>
  <c r="DT130" i="273" s="1"/>
  <c r="DT138" i="273"/>
  <c r="DT139" i="273" s="1"/>
  <c r="DT195" i="273"/>
  <c r="DT196" i="273" s="1"/>
  <c r="DT2" i="324"/>
  <c r="DT2" i="288"/>
  <c r="DT2" i="327"/>
  <c r="DT2" i="265"/>
  <c r="DT2" i="323"/>
  <c r="DT2" i="286"/>
  <c r="DT2" i="273"/>
  <c r="DR23" i="327"/>
  <c r="DR52" i="324"/>
  <c r="DS11" i="286"/>
  <c r="DS91" i="273"/>
  <c r="DT92" i="273" s="1"/>
  <c r="DT156" i="273" s="1"/>
  <c r="DS87" i="273"/>
  <c r="DS122" i="273"/>
  <c r="DS86" i="273"/>
  <c r="DS155" i="273"/>
  <c r="DO164" i="273"/>
  <c r="DO165" i="273" s="1"/>
  <c r="DP157" i="273"/>
  <c r="DR51" i="324"/>
  <c r="DR22" i="327"/>
  <c r="DS144" i="273"/>
  <c r="DT145" i="273" s="1"/>
  <c r="DT147" i="273" s="1"/>
  <c r="DT148" i="273" s="1"/>
  <c r="DS182" i="273"/>
  <c r="DN3" i="320"/>
  <c r="DN3" i="285"/>
  <c r="DN3" i="286"/>
  <c r="DN3" i="289"/>
  <c r="DN3" i="265"/>
  <c r="DN3" i="273"/>
  <c r="DN3" i="315"/>
  <c r="DN3" i="282"/>
  <c r="DN3" i="327"/>
  <c r="DN3" i="324"/>
  <c r="DN3" i="323"/>
  <c r="DN3" i="278"/>
  <c r="DN3" i="325"/>
  <c r="DN3" i="288"/>
  <c r="DN3" i="275"/>
  <c r="DS154" i="273"/>
  <c r="DS66" i="273"/>
  <c r="EE42" i="273"/>
  <c r="DV38" i="273"/>
  <c r="DU194" i="273"/>
  <c r="DU41" i="273"/>
  <c r="DU43" i="273" s="1"/>
  <c r="DU79" i="288" s="1"/>
  <c r="DR21" i="327"/>
  <c r="DR50" i="324"/>
  <c r="DS50" i="273"/>
  <c r="DS100" i="325" s="1"/>
  <c r="DS101" i="325" s="1"/>
  <c r="DS128" i="325" s="1"/>
  <c r="DR24" i="327"/>
  <c r="DR53" i="324"/>
  <c r="EH5" i="327"/>
  <c r="EH5" i="325"/>
  <c r="EF32" i="273"/>
  <c r="EH5" i="324"/>
  <c r="EH5" i="323"/>
  <c r="EG26" i="273"/>
  <c r="EG27" i="273" s="1"/>
  <c r="EG31" i="273" s="1"/>
  <c r="EG30" i="273"/>
  <c r="EH5" i="320"/>
  <c r="EH23" i="273"/>
  <c r="EH24" i="273" s="1"/>
  <c r="EH5" i="315"/>
  <c r="EH5" i="275"/>
  <c r="EH5" i="286"/>
  <c r="EH5" i="265"/>
  <c r="EH5" i="288"/>
  <c r="EH5" i="282"/>
  <c r="EH5" i="285"/>
  <c r="EH5" i="289"/>
  <c r="EH5" i="278"/>
  <c r="EH13" i="273"/>
  <c r="EH14" i="273" s="1"/>
  <c r="EI10" i="273"/>
  <c r="EH5" i="273"/>
  <c r="EG152" i="273"/>
  <c r="EG143" i="273"/>
  <c r="DS20" i="275" l="1"/>
  <c r="DT17" i="275" s="1"/>
  <c r="DR109" i="273"/>
  <c r="DQ110" i="273" s="1"/>
  <c r="DQ61" i="288" s="1"/>
  <c r="DR51" i="288"/>
  <c r="DR52" i="288" s="1"/>
  <c r="DR56" i="288" s="1"/>
  <c r="DS46" i="325"/>
  <c r="DS47" i="325" s="1"/>
  <c r="DS54" i="325" s="1"/>
  <c r="DS55" i="288"/>
  <c r="DR84" i="325"/>
  <c r="DR42" i="288"/>
  <c r="DR35" i="288"/>
  <c r="EH36" i="273"/>
  <c r="EH13" i="288"/>
  <c r="EH138" i="325"/>
  <c r="DU101" i="273"/>
  <c r="DU102" i="273" s="1"/>
  <c r="DU105" i="273" s="1"/>
  <c r="DU26" i="288"/>
  <c r="DT42" i="325"/>
  <c r="DT43" i="325" s="1"/>
  <c r="DT85" i="325"/>
  <c r="DR22" i="324"/>
  <c r="DR23" i="324" s="1"/>
  <c r="DR20" i="327" s="1"/>
  <c r="DR189" i="273"/>
  <c r="DR190" i="273" s="1"/>
  <c r="DR21" i="278" s="1"/>
  <c r="DS68" i="273"/>
  <c r="DS122" i="325" s="1"/>
  <c r="DR314" i="278"/>
  <c r="DR122" i="325"/>
  <c r="DR19" i="278"/>
  <c r="DQ20" i="327"/>
  <c r="DS106" i="273"/>
  <c r="DR51" i="325"/>
  <c r="DT56" i="278"/>
  <c r="DT240" i="278"/>
  <c r="DT49" i="278"/>
  <c r="DT200" i="278"/>
  <c r="DT123" i="278"/>
  <c r="DT256" i="278"/>
  <c r="DT176" i="278"/>
  <c r="DT97" i="278"/>
  <c r="DT79" i="278"/>
  <c r="DT168" i="278"/>
  <c r="DT192" i="278"/>
  <c r="DT232" i="278"/>
  <c r="DU13" i="289"/>
  <c r="DU14" i="289" s="1"/>
  <c r="DU224" i="278" s="1"/>
  <c r="DT132" i="278"/>
  <c r="DT114" i="278"/>
  <c r="DT160" i="278"/>
  <c r="DT224" i="278"/>
  <c r="DT248" i="278"/>
  <c r="DT105" i="278"/>
  <c r="DT71" i="278"/>
  <c r="DT152" i="278"/>
  <c r="DT208" i="278"/>
  <c r="DT184" i="278"/>
  <c r="DS124" i="273"/>
  <c r="DS21" i="285" s="1"/>
  <c r="AY12" i="325"/>
  <c r="DS34" i="278"/>
  <c r="DS25" i="327"/>
  <c r="DT28" i="278"/>
  <c r="DT29" i="278" s="1"/>
  <c r="DT34" i="278" s="1"/>
  <c r="DT123" i="325"/>
  <c r="DT111" i="325"/>
  <c r="DT25" i="327"/>
  <c r="DP33" i="278"/>
  <c r="DP35" i="278" s="1"/>
  <c r="DP72" i="278" s="1"/>
  <c r="DP73" i="278" s="1"/>
  <c r="DP86" i="278" s="1"/>
  <c r="DO72" i="278"/>
  <c r="DO73" i="278" s="1"/>
  <c r="DO86" i="278" s="1"/>
  <c r="DQ22" i="278"/>
  <c r="DQ39" i="278" s="1"/>
  <c r="DQ41" i="278" s="1"/>
  <c r="DK11" i="265"/>
  <c r="DK29" i="265" s="1"/>
  <c r="DK293" i="278"/>
  <c r="DK294" i="278" s="1"/>
  <c r="DK306" i="278" s="1"/>
  <c r="DK67" i="265"/>
  <c r="DL293" i="278"/>
  <c r="DL67" i="265"/>
  <c r="DL11" i="265"/>
  <c r="DL29" i="265" s="1"/>
  <c r="DK302" i="278"/>
  <c r="DK303" i="278" s="1"/>
  <c r="DK307" i="278" s="1"/>
  <c r="DK73" i="265"/>
  <c r="DL302" i="278"/>
  <c r="DL73" i="265"/>
  <c r="EF298" i="278"/>
  <c r="EF289" i="278"/>
  <c r="DM282" i="278"/>
  <c r="DM10" i="265" s="1"/>
  <c r="DM299" i="278"/>
  <c r="DM300" i="278" s="1"/>
  <c r="DM290" i="278"/>
  <c r="DM291" i="278" s="1"/>
  <c r="DS88" i="273"/>
  <c r="DS255" i="278" s="1"/>
  <c r="DS257" i="278" s="1"/>
  <c r="DS273" i="278" s="1"/>
  <c r="DR183" i="273"/>
  <c r="DR184" i="273" s="1"/>
  <c r="DR177" i="273"/>
  <c r="DR178" i="273" s="1"/>
  <c r="DM9" i="265"/>
  <c r="DS19" i="278"/>
  <c r="DN279" i="278"/>
  <c r="DN281" i="278" s="1"/>
  <c r="DO141" i="278"/>
  <c r="DN66" i="278"/>
  <c r="DN85" i="278" s="1"/>
  <c r="DN88" i="278" s="1"/>
  <c r="DO61" i="278"/>
  <c r="DO62" i="278" s="1"/>
  <c r="DO65" i="278" s="1"/>
  <c r="DO64" i="278"/>
  <c r="EF42" i="273"/>
  <c r="EF254" i="278"/>
  <c r="EF246" i="278"/>
  <c r="EF230" i="278"/>
  <c r="EF238" i="278"/>
  <c r="EF222" i="278"/>
  <c r="EF182" i="278"/>
  <c r="EF214" i="278"/>
  <c r="EF190" i="278"/>
  <c r="EF198" i="278"/>
  <c r="EF206" i="278"/>
  <c r="EF158" i="278"/>
  <c r="EF174" i="278"/>
  <c r="EF150" i="278"/>
  <c r="EF112" i="278"/>
  <c r="EF166" i="278"/>
  <c r="EF121" i="278"/>
  <c r="EF130" i="278"/>
  <c r="DR255" i="278"/>
  <c r="DR257" i="278" s="1"/>
  <c r="DR273" i="278" s="1"/>
  <c r="DR231" i="278"/>
  <c r="DR233" i="278" s="1"/>
  <c r="DR270" i="278" s="1"/>
  <c r="DR247" i="278"/>
  <c r="DR249" i="278" s="1"/>
  <c r="DR272" i="278" s="1"/>
  <c r="DR239" i="278"/>
  <c r="DR241" i="278" s="1"/>
  <c r="DR271" i="278" s="1"/>
  <c r="DR183" i="278"/>
  <c r="DR185" i="278" s="1"/>
  <c r="DR264" i="278" s="1"/>
  <c r="DR223" i="278"/>
  <c r="DR225" i="278" s="1"/>
  <c r="DR269" i="278" s="1"/>
  <c r="DR215" i="278"/>
  <c r="DR217" i="278" s="1"/>
  <c r="DR268" i="278" s="1"/>
  <c r="DR191" i="278"/>
  <c r="DR193" i="278" s="1"/>
  <c r="DR265" i="278" s="1"/>
  <c r="DR199" i="278"/>
  <c r="DR201" i="278" s="1"/>
  <c r="DR266" i="278" s="1"/>
  <c r="DR207" i="278"/>
  <c r="DR209" i="278" s="1"/>
  <c r="DR267" i="278" s="1"/>
  <c r="DR159" i="278"/>
  <c r="DR161" i="278" s="1"/>
  <c r="DR261" i="278" s="1"/>
  <c r="DR175" i="278"/>
  <c r="DR177" i="278" s="1"/>
  <c r="DR263" i="278" s="1"/>
  <c r="DR151" i="278"/>
  <c r="DR153" i="278" s="1"/>
  <c r="DR260" i="278" s="1"/>
  <c r="DR113" i="278"/>
  <c r="DR115" i="278" s="1"/>
  <c r="DR138" i="278" s="1"/>
  <c r="DR122" i="278"/>
  <c r="DR124" i="278" s="1"/>
  <c r="DR139" i="278" s="1"/>
  <c r="DR167" i="278"/>
  <c r="DR169" i="278" s="1"/>
  <c r="DR262" i="278" s="1"/>
  <c r="DR131" i="278"/>
  <c r="DR133" i="278" s="1"/>
  <c r="DR140" i="278" s="1"/>
  <c r="DR20" i="278"/>
  <c r="DQ274" i="278"/>
  <c r="DQ280" i="278" s="1"/>
  <c r="DP106" i="278"/>
  <c r="DP107" i="278" s="1"/>
  <c r="DP137" i="278" s="1"/>
  <c r="DP98" i="278"/>
  <c r="DP99" i="278" s="1"/>
  <c r="DP136" i="278" s="1"/>
  <c r="DP50" i="278"/>
  <c r="DP51" i="278" s="1"/>
  <c r="DP84" i="278" s="1"/>
  <c r="DP80" i="278"/>
  <c r="DP81" i="278" s="1"/>
  <c r="DP87" i="278" s="1"/>
  <c r="DT37" i="324"/>
  <c r="DT38" i="324" s="1"/>
  <c r="DT32" i="324"/>
  <c r="DT33" i="324" s="1"/>
  <c r="DT27" i="324"/>
  <c r="DT28" i="324" s="1"/>
  <c r="DT153" i="273"/>
  <c r="DT53" i="273"/>
  <c r="DU54" i="273" s="1"/>
  <c r="DU2" i="289"/>
  <c r="DU2" i="282"/>
  <c r="DU2" i="324"/>
  <c r="DU62" i="273"/>
  <c r="DU63" i="273" s="1"/>
  <c r="DU45" i="325" s="1"/>
  <c r="DU2" i="288"/>
  <c r="DU2" i="286"/>
  <c r="DU2" i="265"/>
  <c r="DU2" i="285"/>
  <c r="DU49" i="273"/>
  <c r="DU50" i="273" s="1"/>
  <c r="DU100" i="325" s="1"/>
  <c r="DU101" i="325" s="1"/>
  <c r="DU128" i="325" s="1"/>
  <c r="DU119" i="273"/>
  <c r="DU120" i="273" s="1"/>
  <c r="DU123" i="273" s="1"/>
  <c r="DU2" i="275"/>
  <c r="DU2" i="327"/>
  <c r="DU82" i="273"/>
  <c r="DU83" i="273" s="1"/>
  <c r="DU2" i="278"/>
  <c r="DU2" i="323"/>
  <c r="DU138" i="273"/>
  <c r="DU139" i="273" s="1"/>
  <c r="DU129" i="273"/>
  <c r="DU130" i="273" s="1"/>
  <c r="DU195" i="273"/>
  <c r="DU196" i="273" s="1"/>
  <c r="DU2" i="325"/>
  <c r="DU2" i="273"/>
  <c r="DU2" i="315"/>
  <c r="DU2" i="320"/>
  <c r="DQ11" i="325"/>
  <c r="DQ55" i="324"/>
  <c r="DQ34" i="265" s="1"/>
  <c r="DQ57" i="324"/>
  <c r="DQ28" i="285"/>
  <c r="DP164" i="273"/>
  <c r="DP165" i="273" s="1"/>
  <c r="DQ157" i="273"/>
  <c r="DT91" i="273"/>
  <c r="DU92" i="273" s="1"/>
  <c r="DU156" i="273" s="1"/>
  <c r="DT87" i="273"/>
  <c r="DT11" i="286"/>
  <c r="DS53" i="324"/>
  <c r="DS24" i="327"/>
  <c r="DT155" i="273"/>
  <c r="DT86" i="273"/>
  <c r="DT122" i="273"/>
  <c r="DS53" i="273"/>
  <c r="DT54" i="273" s="1"/>
  <c r="DS153" i="273"/>
  <c r="DS37" i="324"/>
  <c r="DS38" i="324" s="1"/>
  <c r="DS32" i="324"/>
  <c r="DS33" i="324" s="1"/>
  <c r="DS27" i="324"/>
  <c r="DS28" i="324" s="1"/>
  <c r="DT4" i="325"/>
  <c r="DT4" i="327"/>
  <c r="DT4" i="324"/>
  <c r="DT4" i="320"/>
  <c r="DT4" i="273"/>
  <c r="DT4" i="286"/>
  <c r="DT4" i="282"/>
  <c r="DT4" i="288"/>
  <c r="DT4" i="285"/>
  <c r="DT4" i="315"/>
  <c r="DT4" i="275"/>
  <c r="DT4" i="278"/>
  <c r="DT4" i="265"/>
  <c r="DT4" i="289"/>
  <c r="DT4" i="323"/>
  <c r="DO3" i="286"/>
  <c r="DO3" i="288"/>
  <c r="DO3" i="282"/>
  <c r="DO3" i="289"/>
  <c r="DO3" i="325"/>
  <c r="DO3" i="315"/>
  <c r="DO3" i="324"/>
  <c r="DO3" i="278"/>
  <c r="DO3" i="320"/>
  <c r="DO3" i="273"/>
  <c r="DO3" i="285"/>
  <c r="DO3" i="265"/>
  <c r="DO3" i="327"/>
  <c r="DO3" i="275"/>
  <c r="DO3" i="323"/>
  <c r="DR173" i="273"/>
  <c r="DR176" i="273" s="1"/>
  <c r="DW38" i="273"/>
  <c r="DV41" i="273"/>
  <c r="DV43" i="273" s="1"/>
  <c r="DV79" i="288" s="1"/>
  <c r="DV194" i="273"/>
  <c r="DT182" i="273"/>
  <c r="DT144" i="273"/>
  <c r="DU145" i="273" s="1"/>
  <c r="DU147" i="273" s="1"/>
  <c r="DU148" i="273" s="1"/>
  <c r="DT63" i="273"/>
  <c r="DT45" i="325" s="1"/>
  <c r="EF37" i="273"/>
  <c r="EI5" i="327"/>
  <c r="EI5" i="325"/>
  <c r="EI5" i="324"/>
  <c r="EI5" i="323"/>
  <c r="EG32" i="273"/>
  <c r="EH26" i="273"/>
  <c r="EH27" i="273" s="1"/>
  <c r="EH31" i="273" s="1"/>
  <c r="EH30" i="273"/>
  <c r="EI5" i="320"/>
  <c r="EI23" i="273"/>
  <c r="EI24" i="273" s="1"/>
  <c r="EI5" i="315"/>
  <c r="EI5" i="265"/>
  <c r="EI5" i="288"/>
  <c r="EI5" i="282"/>
  <c r="EI5" i="275"/>
  <c r="EI5" i="286"/>
  <c r="EI5" i="285"/>
  <c r="EI5" i="289"/>
  <c r="EI5" i="278"/>
  <c r="EI13" i="273"/>
  <c r="EI14" i="273" s="1"/>
  <c r="EJ10" i="273"/>
  <c r="EI5" i="273"/>
  <c r="EH152" i="273"/>
  <c r="EH143" i="273"/>
  <c r="DS189" i="273" l="1"/>
  <c r="DS190" i="273" s="1"/>
  <c r="DS21" i="278" s="1"/>
  <c r="DT46" i="325"/>
  <c r="DT47" i="325" s="1"/>
  <c r="DT54" i="325" s="1"/>
  <c r="DT55" i="288"/>
  <c r="DS22" i="324"/>
  <c r="DS23" i="324" s="1"/>
  <c r="DS49" i="324" s="1"/>
  <c r="DS109" i="273"/>
  <c r="DR110" i="273" s="1"/>
  <c r="DR61" i="288" s="1"/>
  <c r="DS51" i="288"/>
  <c r="DS52" i="288" s="1"/>
  <c r="DS56" i="288" s="1"/>
  <c r="DS84" i="325"/>
  <c r="DS42" i="288"/>
  <c r="DS35" i="288"/>
  <c r="DS314" i="278"/>
  <c r="DV101" i="273"/>
  <c r="DV102" i="273" s="1"/>
  <c r="DV105" i="273" s="1"/>
  <c r="DV26" i="288"/>
  <c r="EI36" i="273"/>
  <c r="EI13" i="288"/>
  <c r="EI138" i="325"/>
  <c r="DR49" i="324"/>
  <c r="DR54" i="324" s="1"/>
  <c r="DR57" i="324" s="1"/>
  <c r="DS110" i="325"/>
  <c r="DU42" i="325"/>
  <c r="DU43" i="325" s="1"/>
  <c r="DU85" i="325"/>
  <c r="DU168" i="278"/>
  <c r="DT106" i="273"/>
  <c r="DS51" i="325"/>
  <c r="DT124" i="273"/>
  <c r="DT21" i="285" s="1"/>
  <c r="DU56" i="278"/>
  <c r="DU192" i="278"/>
  <c r="DU71" i="278"/>
  <c r="DU123" i="278"/>
  <c r="DU232" i="278"/>
  <c r="DU160" i="278"/>
  <c r="DU184" i="278"/>
  <c r="DU97" i="278"/>
  <c r="DU208" i="278"/>
  <c r="DU49" i="278"/>
  <c r="DU132" i="278"/>
  <c r="DU114" i="278"/>
  <c r="DU200" i="278"/>
  <c r="DU176" i="278"/>
  <c r="DU240" i="278"/>
  <c r="DU256" i="278"/>
  <c r="DU248" i="278"/>
  <c r="DU105" i="278"/>
  <c r="DU79" i="278"/>
  <c r="DU152" i="278"/>
  <c r="DU216" i="278"/>
  <c r="DV13" i="289"/>
  <c r="DV14" i="289" s="1"/>
  <c r="DV248" i="278" s="1"/>
  <c r="DP57" i="278"/>
  <c r="DP58" i="278" s="1"/>
  <c r="DP64" i="278" s="1"/>
  <c r="DT40" i="278"/>
  <c r="DU28" i="278"/>
  <c r="DU29" i="278" s="1"/>
  <c r="DU34" i="278" s="1"/>
  <c r="DU111" i="325"/>
  <c r="DU123" i="325"/>
  <c r="DU25" i="327"/>
  <c r="DS167" i="278"/>
  <c r="DS169" i="278" s="1"/>
  <c r="DS262" i="278" s="1"/>
  <c r="DR22" i="278"/>
  <c r="DR39" i="278" s="1"/>
  <c r="DR41" i="278" s="1"/>
  <c r="DQ33" i="278"/>
  <c r="DQ35" i="278" s="1"/>
  <c r="DQ57" i="278" s="1"/>
  <c r="DQ58" i="278" s="1"/>
  <c r="DS151" i="278"/>
  <c r="DS153" i="278" s="1"/>
  <c r="DS260" i="278" s="1"/>
  <c r="DS122" i="278"/>
  <c r="DS124" i="278" s="1"/>
  <c r="DS139" i="278" s="1"/>
  <c r="DS231" i="278"/>
  <c r="DS233" i="278" s="1"/>
  <c r="DS270" i="278" s="1"/>
  <c r="DL303" i="278"/>
  <c r="DL307" i="278" s="1"/>
  <c r="DS183" i="273"/>
  <c r="DS184" i="273" s="1"/>
  <c r="DS159" i="278"/>
  <c r="DS161" i="278" s="1"/>
  <c r="DS261" i="278" s="1"/>
  <c r="DS177" i="273"/>
  <c r="DS178" i="273" s="1"/>
  <c r="DS20" i="278"/>
  <c r="DS113" i="278"/>
  <c r="DS115" i="278" s="1"/>
  <c r="DS138" i="278" s="1"/>
  <c r="DS191" i="278"/>
  <c r="DS193" i="278" s="1"/>
  <c r="DS265" i="278" s="1"/>
  <c r="DS223" i="278"/>
  <c r="DS225" i="278" s="1"/>
  <c r="DS269" i="278" s="1"/>
  <c r="DT88" i="273"/>
  <c r="DT247" i="278" s="1"/>
  <c r="DT249" i="278" s="1"/>
  <c r="DT272" i="278" s="1"/>
  <c r="DS172" i="273"/>
  <c r="DS173" i="273" s="1"/>
  <c r="DS176" i="273" s="1"/>
  <c r="DS131" i="278"/>
  <c r="DS133" i="278" s="1"/>
  <c r="DS140" i="278" s="1"/>
  <c r="DS175" i="278"/>
  <c r="DS177" i="278" s="1"/>
  <c r="DS263" i="278" s="1"/>
  <c r="DS215" i="278"/>
  <c r="DS217" i="278" s="1"/>
  <c r="DS268" i="278" s="1"/>
  <c r="DS247" i="278"/>
  <c r="DS249" i="278" s="1"/>
  <c r="DS272" i="278" s="1"/>
  <c r="DS183" i="278"/>
  <c r="DS185" i="278" s="1"/>
  <c r="DS264" i="278" s="1"/>
  <c r="DL294" i="278"/>
  <c r="DL306" i="278" s="1"/>
  <c r="DS199" i="278"/>
  <c r="DS201" i="278" s="1"/>
  <c r="DS266" i="278" s="1"/>
  <c r="DS207" i="278"/>
  <c r="DS209" i="278" s="1"/>
  <c r="DS267" i="278" s="1"/>
  <c r="DM302" i="278"/>
  <c r="DM303" i="278" s="1"/>
  <c r="DM307" i="278" s="1"/>
  <c r="DM73" i="265"/>
  <c r="DK308" i="278"/>
  <c r="DK30" i="265" s="1"/>
  <c r="DM293" i="278"/>
  <c r="DM294" i="278" s="1"/>
  <c r="DM306" i="278" s="1"/>
  <c r="DM67" i="265"/>
  <c r="DS239" i="278"/>
  <c r="DS241" i="278" s="1"/>
  <c r="DS271" i="278" s="1"/>
  <c r="DN290" i="278"/>
  <c r="DN291" i="278" s="1"/>
  <c r="EG289" i="278"/>
  <c r="EG298" i="278"/>
  <c r="DN282" i="278"/>
  <c r="DN10" i="265" s="1"/>
  <c r="DN299" i="278"/>
  <c r="DN300" i="278" s="1"/>
  <c r="DM11" i="265"/>
  <c r="DM29" i="265" s="1"/>
  <c r="DO66" i="278"/>
  <c r="DO85" i="278" s="1"/>
  <c r="DO88" i="278" s="1"/>
  <c r="DN9" i="265"/>
  <c r="DO279" i="278"/>
  <c r="DO281" i="278" s="1"/>
  <c r="DQ106" i="278"/>
  <c r="DQ107" i="278" s="1"/>
  <c r="DQ137" i="278" s="1"/>
  <c r="DQ80" i="278"/>
  <c r="DQ81" i="278" s="1"/>
  <c r="DQ87" i="278" s="1"/>
  <c r="DQ50" i="278"/>
  <c r="DQ51" i="278" s="1"/>
  <c r="DQ84" i="278" s="1"/>
  <c r="DQ98" i="278"/>
  <c r="DQ99" i="278" s="1"/>
  <c r="DQ136" i="278" s="1"/>
  <c r="EG42" i="273"/>
  <c r="EG238" i="278"/>
  <c r="EG254" i="278"/>
  <c r="EG246" i="278"/>
  <c r="EG222" i="278"/>
  <c r="EG230" i="278"/>
  <c r="EG206" i="278"/>
  <c r="EG182" i="278"/>
  <c r="EG214" i="278"/>
  <c r="EG190" i="278"/>
  <c r="EG198" i="278"/>
  <c r="EG150" i="278"/>
  <c r="EG166" i="278"/>
  <c r="EG174" i="278"/>
  <c r="EG158" i="278"/>
  <c r="EG112" i="278"/>
  <c r="EG121" i="278"/>
  <c r="EG130" i="278"/>
  <c r="DP141" i="278"/>
  <c r="DR274" i="278"/>
  <c r="DR280" i="278" s="1"/>
  <c r="DR157" i="273"/>
  <c r="DQ164" i="273"/>
  <c r="DQ165" i="273" s="1"/>
  <c r="DT21" i="327"/>
  <c r="DT50" i="324"/>
  <c r="DP3" i="285"/>
  <c r="DP3" i="275"/>
  <c r="DP3" i="315"/>
  <c r="DP3" i="286"/>
  <c r="DP3" i="324"/>
  <c r="DP3" i="265"/>
  <c r="DP3" i="323"/>
  <c r="DP3" i="273"/>
  <c r="DP3" i="320"/>
  <c r="DP3" i="289"/>
  <c r="DP3" i="282"/>
  <c r="DP3" i="327"/>
  <c r="DP3" i="278"/>
  <c r="DP3" i="325"/>
  <c r="DP3" i="288"/>
  <c r="DU87" i="273"/>
  <c r="DU11" i="286"/>
  <c r="DU91" i="273"/>
  <c r="DV92" i="273" s="1"/>
  <c r="DV156" i="273" s="1"/>
  <c r="DU153" i="273"/>
  <c r="DU27" i="324"/>
  <c r="DU28" i="324" s="1"/>
  <c r="DU53" i="273"/>
  <c r="DV54" i="273" s="1"/>
  <c r="DU32" i="324"/>
  <c r="DU33" i="324" s="1"/>
  <c r="DU37" i="324"/>
  <c r="DU38" i="324" s="1"/>
  <c r="DT22" i="327"/>
  <c r="DT51" i="324"/>
  <c r="DU4" i="273"/>
  <c r="DU4" i="278"/>
  <c r="DU4" i="265"/>
  <c r="DU4" i="315"/>
  <c r="DU4" i="282"/>
  <c r="DU4" i="289"/>
  <c r="DU4" i="288"/>
  <c r="DU4" i="285"/>
  <c r="DU4" i="286"/>
  <c r="DU4" i="325"/>
  <c r="DU4" i="327"/>
  <c r="DU4" i="324"/>
  <c r="DU4" i="323"/>
  <c r="DU4" i="275"/>
  <c r="DU4" i="320"/>
  <c r="DX38" i="273"/>
  <c r="DW41" i="273"/>
  <c r="DW43" i="273" s="1"/>
  <c r="DW79" i="288" s="1"/>
  <c r="DW194" i="273"/>
  <c r="DS21" i="327"/>
  <c r="DS50" i="324"/>
  <c r="DT154" i="273"/>
  <c r="DT66" i="273"/>
  <c r="DT68" i="273" s="1"/>
  <c r="DU182" i="273"/>
  <c r="DU144" i="273"/>
  <c r="DV145" i="273" s="1"/>
  <c r="DV147" i="273" s="1"/>
  <c r="DV148" i="273" s="1"/>
  <c r="DU66" i="273"/>
  <c r="DU154" i="273"/>
  <c r="DT23" i="327"/>
  <c r="DT52" i="324"/>
  <c r="DU15" i="275"/>
  <c r="DU71" i="273"/>
  <c r="DV72" i="273" s="1"/>
  <c r="DV104" i="273" s="1"/>
  <c r="DU42" i="324"/>
  <c r="DU43" i="324" s="1"/>
  <c r="DU67" i="273"/>
  <c r="DS52" i="324"/>
  <c r="DS23" i="327"/>
  <c r="DT15" i="275"/>
  <c r="DT20" i="275" s="1"/>
  <c r="DU17" i="275" s="1"/>
  <c r="DT71" i="273"/>
  <c r="DU72" i="273" s="1"/>
  <c r="DU104" i="273" s="1"/>
  <c r="DT42" i="324"/>
  <c r="DT43" i="324" s="1"/>
  <c r="DT67" i="273"/>
  <c r="DV2" i="273"/>
  <c r="DV2" i="286"/>
  <c r="DV2" i="289"/>
  <c r="DV2" i="320"/>
  <c r="DV49" i="273"/>
  <c r="DV50" i="273" s="1"/>
  <c r="DV100" i="325" s="1"/>
  <c r="DV101" i="325" s="1"/>
  <c r="DV128" i="325" s="1"/>
  <c r="DV2" i="327"/>
  <c r="DV2" i="275"/>
  <c r="DV2" i="315"/>
  <c r="DV129" i="273"/>
  <c r="DV130" i="273" s="1"/>
  <c r="DV138" i="273"/>
  <c r="DV139" i="273" s="1"/>
  <c r="DV82" i="273"/>
  <c r="DV83" i="273" s="1"/>
  <c r="DV2" i="324"/>
  <c r="DV2" i="278"/>
  <c r="DV2" i="323"/>
  <c r="DV62" i="273"/>
  <c r="DV2" i="288"/>
  <c r="DV2" i="282"/>
  <c r="DV119" i="273"/>
  <c r="DV120" i="273" s="1"/>
  <c r="DV123" i="273" s="1"/>
  <c r="DV2" i="265"/>
  <c r="DV2" i="325"/>
  <c r="DV195" i="273"/>
  <c r="DV196" i="273" s="1"/>
  <c r="DV2" i="285"/>
  <c r="DR28" i="285"/>
  <c r="DS22" i="327"/>
  <c r="DS51" i="324"/>
  <c r="EH32" i="273"/>
  <c r="EG37" i="273"/>
  <c r="EJ5" i="327"/>
  <c r="EJ5" i="325"/>
  <c r="EJ5" i="324"/>
  <c r="EJ5" i="323"/>
  <c r="EI26" i="273"/>
  <c r="EI27" i="273" s="1"/>
  <c r="EI31" i="273" s="1"/>
  <c r="EI30" i="273"/>
  <c r="EJ5" i="320"/>
  <c r="EJ23" i="273"/>
  <c r="EJ24" i="273" s="1"/>
  <c r="EJ5" i="315"/>
  <c r="EJ5" i="288"/>
  <c r="EJ5" i="282"/>
  <c r="EJ5" i="275"/>
  <c r="EJ5" i="286"/>
  <c r="EJ5" i="265"/>
  <c r="EJ5" i="285"/>
  <c r="EJ5" i="289"/>
  <c r="EJ5" i="278"/>
  <c r="EJ13" i="273"/>
  <c r="EJ14" i="273" s="1"/>
  <c r="EK10" i="273"/>
  <c r="EJ5" i="273"/>
  <c r="EI152" i="273"/>
  <c r="EI143" i="273"/>
  <c r="AZ32" i="265"/>
  <c r="DS20" i="327" l="1"/>
  <c r="DU46" i="325"/>
  <c r="DU47" i="325" s="1"/>
  <c r="DU54" i="325" s="1"/>
  <c r="DU55" i="288"/>
  <c r="DT109" i="273"/>
  <c r="DS110" i="273" s="1"/>
  <c r="DS61" i="288" s="1"/>
  <c r="DT51" i="288"/>
  <c r="DT52" i="288" s="1"/>
  <c r="DT56" i="288" s="1"/>
  <c r="DT84" i="325"/>
  <c r="DT42" i="288"/>
  <c r="DT35" i="288"/>
  <c r="DR11" i="325"/>
  <c r="DR55" i="324"/>
  <c r="DR34" i="265" s="1"/>
  <c r="EJ36" i="273"/>
  <c r="EJ13" i="288"/>
  <c r="EJ138" i="325"/>
  <c r="DW101" i="273"/>
  <c r="DW102" i="273" s="1"/>
  <c r="DW105" i="273" s="1"/>
  <c r="DW26" i="288"/>
  <c r="DV42" i="325"/>
  <c r="DV43" i="325" s="1"/>
  <c r="DV85" i="325"/>
  <c r="DV114" i="278"/>
  <c r="DU106" i="273"/>
  <c r="DT51" i="325"/>
  <c r="DV168" i="278"/>
  <c r="DV79" i="278"/>
  <c r="DV152" i="278"/>
  <c r="DV49" i="278"/>
  <c r="DV224" i="278"/>
  <c r="DV97" i="278"/>
  <c r="DV232" i="278"/>
  <c r="DV71" i="278"/>
  <c r="DV160" i="278"/>
  <c r="DV56" i="278"/>
  <c r="DV123" i="278"/>
  <c r="DV105" i="278"/>
  <c r="DV192" i="278"/>
  <c r="DV256" i="278"/>
  <c r="DV132" i="278"/>
  <c r="DV184" i="278"/>
  <c r="DV176" i="278"/>
  <c r="DV200" i="278"/>
  <c r="DV216" i="278"/>
  <c r="DV240" i="278"/>
  <c r="DV208" i="278"/>
  <c r="DW13" i="289"/>
  <c r="DW14" i="289" s="1"/>
  <c r="DW224" i="278" s="1"/>
  <c r="AZ313" i="278"/>
  <c r="AZ315" i="278" s="1"/>
  <c r="AZ11" i="327" s="1"/>
  <c r="DU40" i="278"/>
  <c r="DR33" i="278"/>
  <c r="DR35" i="278" s="1"/>
  <c r="DR57" i="278" s="1"/>
  <c r="DR58" i="278" s="1"/>
  <c r="DP61" i="278"/>
  <c r="DP62" i="278" s="1"/>
  <c r="DP65" i="278" s="1"/>
  <c r="DP66" i="278" s="1"/>
  <c r="DP85" i="278" s="1"/>
  <c r="DP88" i="278" s="1"/>
  <c r="DS22" i="278"/>
  <c r="DS33" i="278" s="1"/>
  <c r="DS35" i="278" s="1"/>
  <c r="DS57" i="278" s="1"/>
  <c r="DS58" i="278" s="1"/>
  <c r="DT122" i="325"/>
  <c r="DT110" i="325"/>
  <c r="DV28" i="278"/>
  <c r="DV29" i="278" s="1"/>
  <c r="DV40" i="278" s="1"/>
  <c r="DV123" i="325"/>
  <c r="DV111" i="325"/>
  <c r="DV25" i="327"/>
  <c r="DQ72" i="278"/>
  <c r="DQ73" i="278" s="1"/>
  <c r="DQ86" i="278" s="1"/>
  <c r="DT191" i="278"/>
  <c r="DT193" i="278" s="1"/>
  <c r="DT265" i="278" s="1"/>
  <c r="DT20" i="278"/>
  <c r="DT223" i="278"/>
  <c r="DT225" i="278" s="1"/>
  <c r="DT269" i="278" s="1"/>
  <c r="DT183" i="273"/>
  <c r="DT184" i="273" s="1"/>
  <c r="DT151" i="278"/>
  <c r="DT153" i="278" s="1"/>
  <c r="DT260" i="278" s="1"/>
  <c r="DT231" i="278"/>
  <c r="DT233" i="278" s="1"/>
  <c r="DT270" i="278" s="1"/>
  <c r="DT177" i="273"/>
  <c r="DT178" i="273" s="1"/>
  <c r="DT131" i="278"/>
  <c r="DT133" i="278" s="1"/>
  <c r="DT140" i="278" s="1"/>
  <c r="DT172" i="273"/>
  <c r="DT173" i="273" s="1"/>
  <c r="DT176" i="273" s="1"/>
  <c r="DT122" i="278"/>
  <c r="DT124" i="278" s="1"/>
  <c r="DT139" i="278" s="1"/>
  <c r="DT167" i="278"/>
  <c r="DT169" i="278" s="1"/>
  <c r="DT262" i="278" s="1"/>
  <c r="DT183" i="278"/>
  <c r="DT185" i="278" s="1"/>
  <c r="DT264" i="278" s="1"/>
  <c r="DT215" i="278"/>
  <c r="DT217" i="278" s="1"/>
  <c r="DT268" i="278" s="1"/>
  <c r="DT255" i="278"/>
  <c r="DT257" i="278" s="1"/>
  <c r="DT273" i="278" s="1"/>
  <c r="DL308" i="278"/>
  <c r="DL30" i="265" s="1"/>
  <c r="DT113" i="278"/>
  <c r="DT115" i="278" s="1"/>
  <c r="DT138" i="278" s="1"/>
  <c r="DT159" i="278"/>
  <c r="DT161" i="278" s="1"/>
  <c r="DT261" i="278" s="1"/>
  <c r="DT207" i="278"/>
  <c r="DT209" i="278" s="1"/>
  <c r="DT267" i="278" s="1"/>
  <c r="DT239" i="278"/>
  <c r="DT241" i="278" s="1"/>
  <c r="DT271" i="278" s="1"/>
  <c r="DT175" i="278"/>
  <c r="DT177" i="278" s="1"/>
  <c r="DT263" i="278" s="1"/>
  <c r="DT199" i="278"/>
  <c r="DT201" i="278" s="1"/>
  <c r="DT266" i="278" s="1"/>
  <c r="DM308" i="278"/>
  <c r="DM30" i="265" s="1"/>
  <c r="DS274" i="278"/>
  <c r="DS280" i="278" s="1"/>
  <c r="DN302" i="278"/>
  <c r="DN303" i="278" s="1"/>
  <c r="DN307" i="278" s="1"/>
  <c r="DN73" i="265"/>
  <c r="DN293" i="278"/>
  <c r="DN294" i="278" s="1"/>
  <c r="DN306" i="278" s="1"/>
  <c r="DN67" i="265"/>
  <c r="EH289" i="278"/>
  <c r="EH298" i="278"/>
  <c r="DO282" i="278"/>
  <c r="DO10" i="265" s="1"/>
  <c r="DO299" i="278"/>
  <c r="DO300" i="278" s="1"/>
  <c r="DO290" i="278"/>
  <c r="DO291" i="278" s="1"/>
  <c r="DO9" i="265"/>
  <c r="DN11" i="265"/>
  <c r="DN29" i="265" s="1"/>
  <c r="DT19" i="278"/>
  <c r="DT314" i="278"/>
  <c r="DP279" i="278"/>
  <c r="DP281" i="278" s="1"/>
  <c r="EH37" i="273"/>
  <c r="EH254" i="278"/>
  <c r="EH230" i="278"/>
  <c r="EH238" i="278"/>
  <c r="EH246" i="278"/>
  <c r="EH214" i="278"/>
  <c r="EH222" i="278"/>
  <c r="EH198" i="278"/>
  <c r="EH206" i="278"/>
  <c r="EH182" i="278"/>
  <c r="EH190" i="278"/>
  <c r="EH174" i="278"/>
  <c r="EH158" i="278"/>
  <c r="EH166" i="278"/>
  <c r="EH130" i="278"/>
  <c r="EH150" i="278"/>
  <c r="EH112" i="278"/>
  <c r="EH121" i="278"/>
  <c r="DQ64" i="278"/>
  <c r="DQ61" i="278"/>
  <c r="DQ62" i="278" s="1"/>
  <c r="DQ65" i="278" s="1"/>
  <c r="DR80" i="278"/>
  <c r="DR81" i="278" s="1"/>
  <c r="DR87" i="278" s="1"/>
  <c r="DR98" i="278"/>
  <c r="DR99" i="278" s="1"/>
  <c r="DR136" i="278" s="1"/>
  <c r="DR106" i="278"/>
  <c r="DR107" i="278" s="1"/>
  <c r="DR137" i="278" s="1"/>
  <c r="DR50" i="278"/>
  <c r="DR51" i="278" s="1"/>
  <c r="DR84" i="278" s="1"/>
  <c r="DQ141" i="278"/>
  <c r="EH42" i="273"/>
  <c r="DV27" i="324"/>
  <c r="DV28" i="324" s="1"/>
  <c r="DV153" i="273"/>
  <c r="DV53" i="273"/>
  <c r="DW54" i="273" s="1"/>
  <c r="DV37" i="324"/>
  <c r="DV38" i="324" s="1"/>
  <c r="DV32" i="324"/>
  <c r="DV33" i="324" s="1"/>
  <c r="DU86" i="273"/>
  <c r="DU88" i="273" s="1"/>
  <c r="DU122" i="273"/>
  <c r="DU124" i="273" s="1"/>
  <c r="DU21" i="285" s="1"/>
  <c r="DU155" i="273"/>
  <c r="DU53" i="324"/>
  <c r="DU24" i="327"/>
  <c r="DV154" i="273"/>
  <c r="DV66" i="273"/>
  <c r="DV155" i="273"/>
  <c r="DV86" i="273"/>
  <c r="DV122" i="273"/>
  <c r="DT22" i="324"/>
  <c r="DT23" i="324" s="1"/>
  <c r="DT189" i="273"/>
  <c r="DT190" i="273" s="1"/>
  <c r="DT21" i="278" s="1"/>
  <c r="DU21" i="327"/>
  <c r="DU50" i="324"/>
  <c r="DV11" i="286"/>
  <c r="DV91" i="273"/>
  <c r="DW92" i="273" s="1"/>
  <c r="DW156" i="273" s="1"/>
  <c r="DV87" i="273"/>
  <c r="DU20" i="275"/>
  <c r="DV17" i="275" s="1"/>
  <c r="DU68" i="273"/>
  <c r="DW2" i="282"/>
  <c r="DW195" i="273"/>
  <c r="DW196" i="273" s="1"/>
  <c r="DW2" i="273"/>
  <c r="DW2" i="323"/>
  <c r="DW2" i="325"/>
  <c r="DW2" i="275"/>
  <c r="DW138" i="273"/>
  <c r="DW139" i="273" s="1"/>
  <c r="DW2" i="286"/>
  <c r="DW62" i="273"/>
  <c r="DW63" i="273" s="1"/>
  <c r="DW45" i="325" s="1"/>
  <c r="DW2" i="289"/>
  <c r="DW49" i="273"/>
  <c r="DW50" i="273" s="1"/>
  <c r="DW100" i="325" s="1"/>
  <c r="DW101" i="325" s="1"/>
  <c r="DW128" i="325" s="1"/>
  <c r="DW2" i="320"/>
  <c r="DW2" i="324"/>
  <c r="DW119" i="273"/>
  <c r="DW120" i="273" s="1"/>
  <c r="DW123" i="273" s="1"/>
  <c r="DW129" i="273"/>
  <c r="DW130" i="273" s="1"/>
  <c r="DW2" i="285"/>
  <c r="DW2" i="315"/>
  <c r="DW2" i="278"/>
  <c r="DW82" i="273"/>
  <c r="DW83" i="273" s="1"/>
  <c r="DW2" i="265"/>
  <c r="DW2" i="288"/>
  <c r="DW2" i="327"/>
  <c r="DU23" i="327"/>
  <c r="DU52" i="324"/>
  <c r="DS54" i="324"/>
  <c r="DQ3" i="285"/>
  <c r="DQ3" i="278"/>
  <c r="DQ3" i="325"/>
  <c r="DQ3" i="327"/>
  <c r="DQ3" i="320"/>
  <c r="DQ3" i="265"/>
  <c r="DQ3" i="275"/>
  <c r="DQ3" i="286"/>
  <c r="DQ3" i="323"/>
  <c r="DQ3" i="324"/>
  <c r="DQ3" i="315"/>
  <c r="DQ3" i="273"/>
  <c r="DQ3" i="289"/>
  <c r="DQ3" i="282"/>
  <c r="DQ3" i="288"/>
  <c r="DV4" i="265"/>
  <c r="DV4" i="323"/>
  <c r="DV4" i="325"/>
  <c r="DV4" i="273"/>
  <c r="DV4" i="324"/>
  <c r="DV4" i="275"/>
  <c r="DV4" i="286"/>
  <c r="DV4" i="315"/>
  <c r="DV4" i="320"/>
  <c r="DV4" i="282"/>
  <c r="DV4" i="288"/>
  <c r="DV4" i="289"/>
  <c r="DV4" i="285"/>
  <c r="DV4" i="278"/>
  <c r="DV4" i="327"/>
  <c r="DV182" i="273"/>
  <c r="DV144" i="273"/>
  <c r="DW145" i="273" s="1"/>
  <c r="DW147" i="273" s="1"/>
  <c r="DW148" i="273" s="1"/>
  <c r="DT24" i="327"/>
  <c r="DT53" i="324"/>
  <c r="DV63" i="273"/>
  <c r="DV45" i="325" s="1"/>
  <c r="DX194" i="273"/>
  <c r="DY38" i="273"/>
  <c r="DX41" i="273"/>
  <c r="DX43" i="273" s="1"/>
  <c r="DX79" i="288" s="1"/>
  <c r="DU51" i="324"/>
  <c r="DU22" i="327"/>
  <c r="DR164" i="273"/>
  <c r="DR165" i="273" s="1"/>
  <c r="DS157" i="273"/>
  <c r="EK5" i="327"/>
  <c r="EK5" i="325"/>
  <c r="EI32" i="273"/>
  <c r="EK5" i="324"/>
  <c r="EK5" i="323"/>
  <c r="EJ26" i="273"/>
  <c r="EJ27" i="273" s="1"/>
  <c r="EJ31" i="273" s="1"/>
  <c r="EJ30" i="273"/>
  <c r="EK5" i="320"/>
  <c r="EK23" i="273"/>
  <c r="EK24" i="273" s="1"/>
  <c r="EK5" i="315"/>
  <c r="EK5" i="275"/>
  <c r="EK5" i="286"/>
  <c r="EK5" i="265"/>
  <c r="EK5" i="288"/>
  <c r="EK5" i="282"/>
  <c r="EK5" i="278"/>
  <c r="EK5" i="285"/>
  <c r="EK5" i="289"/>
  <c r="EK13" i="273"/>
  <c r="EK14" i="273" s="1"/>
  <c r="EL10" i="273"/>
  <c r="EK5" i="273"/>
  <c r="EJ152" i="273"/>
  <c r="EJ143" i="273"/>
  <c r="DV46" i="325" l="1"/>
  <c r="DV55" i="288"/>
  <c r="DU109" i="273"/>
  <c r="DT110" i="273" s="1"/>
  <c r="DT61" i="288" s="1"/>
  <c r="DU51" i="288"/>
  <c r="DU52" i="288" s="1"/>
  <c r="DU56" i="288" s="1"/>
  <c r="DU84" i="325"/>
  <c r="DU42" i="288"/>
  <c r="DU35" i="288"/>
  <c r="DX101" i="273"/>
  <c r="DX102" i="273" s="1"/>
  <c r="DX105" i="273" s="1"/>
  <c r="DX26" i="288"/>
  <c r="EK36" i="273"/>
  <c r="EK13" i="288"/>
  <c r="EK138" i="325"/>
  <c r="DV47" i="325"/>
  <c r="DV54" i="325" s="1"/>
  <c r="DW42" i="325"/>
  <c r="DW43" i="325" s="1"/>
  <c r="DW85" i="325"/>
  <c r="DV106" i="273"/>
  <c r="DU51" i="325"/>
  <c r="DW49" i="278"/>
  <c r="DW216" i="278"/>
  <c r="DW105" i="278"/>
  <c r="DW256" i="278"/>
  <c r="DW184" i="278"/>
  <c r="DW160" i="278"/>
  <c r="DX13" i="289"/>
  <c r="DX14" i="289" s="1"/>
  <c r="DX256" i="278" s="1"/>
  <c r="DW97" i="278"/>
  <c r="DW132" i="278"/>
  <c r="DW152" i="278"/>
  <c r="DW208" i="278"/>
  <c r="DW240" i="278"/>
  <c r="DW248" i="278"/>
  <c r="DW79" i="278"/>
  <c r="DW71" i="278"/>
  <c r="DW168" i="278"/>
  <c r="DW200" i="278"/>
  <c r="DW232" i="278"/>
  <c r="DW56" i="278"/>
  <c r="DW114" i="278"/>
  <c r="DW123" i="278"/>
  <c r="DW176" i="278"/>
  <c r="DW192" i="278"/>
  <c r="AZ12" i="325"/>
  <c r="DR72" i="278"/>
  <c r="DR73" i="278" s="1"/>
  <c r="DR86" i="278" s="1"/>
  <c r="DV88" i="273"/>
  <c r="DV255" i="278" s="1"/>
  <c r="DV257" i="278" s="1"/>
  <c r="DV273" i="278" s="1"/>
  <c r="DS72" i="278"/>
  <c r="DS73" i="278" s="1"/>
  <c r="DS86" i="278" s="1"/>
  <c r="DS39" i="278"/>
  <c r="DS41" i="278" s="1"/>
  <c r="DS98" i="278" s="1"/>
  <c r="DS99" i="278" s="1"/>
  <c r="DS136" i="278" s="1"/>
  <c r="DW25" i="327"/>
  <c r="DU122" i="325"/>
  <c r="DU110" i="325"/>
  <c r="DV34" i="278"/>
  <c r="DW28" i="278"/>
  <c r="DW29" i="278" s="1"/>
  <c r="DW40" i="278" s="1"/>
  <c r="DW123" i="325"/>
  <c r="DW111" i="325"/>
  <c r="DV124" i="273"/>
  <c r="DV21" i="285" s="1"/>
  <c r="DT274" i="278"/>
  <c r="DT280" i="278" s="1"/>
  <c r="DT22" i="278"/>
  <c r="DT39" i="278" s="1"/>
  <c r="DT41" i="278" s="1"/>
  <c r="DO302" i="278"/>
  <c r="DO303" i="278" s="1"/>
  <c r="DO307" i="278" s="1"/>
  <c r="DO73" i="265"/>
  <c r="DO293" i="278"/>
  <c r="DO294" i="278" s="1"/>
  <c r="DO306" i="278" s="1"/>
  <c r="DO67" i="265"/>
  <c r="DN308" i="278"/>
  <c r="DN30" i="265" s="1"/>
  <c r="EI298" i="278"/>
  <c r="EI289" i="278"/>
  <c r="DP290" i="278"/>
  <c r="DP291" i="278" s="1"/>
  <c r="DP282" i="278"/>
  <c r="DP10" i="265" s="1"/>
  <c r="DP299" i="278"/>
  <c r="DP300" i="278" s="1"/>
  <c r="DP9" i="265"/>
  <c r="DO11" i="265"/>
  <c r="DO29" i="265" s="1"/>
  <c r="DQ279" i="278"/>
  <c r="DQ281" i="278" s="1"/>
  <c r="DU19" i="278"/>
  <c r="DU314" i="278"/>
  <c r="DR141" i="278"/>
  <c r="DU247" i="278"/>
  <c r="DU249" i="278" s="1"/>
  <c r="DU272" i="278" s="1"/>
  <c r="DU255" i="278"/>
  <c r="DU257" i="278" s="1"/>
  <c r="DU273" i="278" s="1"/>
  <c r="DU223" i="278"/>
  <c r="DU225" i="278" s="1"/>
  <c r="DU269" i="278" s="1"/>
  <c r="DU231" i="278"/>
  <c r="DU233" i="278" s="1"/>
  <c r="DU270" i="278" s="1"/>
  <c r="DU239" i="278"/>
  <c r="DU241" i="278" s="1"/>
  <c r="DU271" i="278" s="1"/>
  <c r="DU215" i="278"/>
  <c r="DU217" i="278" s="1"/>
  <c r="DU268" i="278" s="1"/>
  <c r="DU191" i="278"/>
  <c r="DU193" i="278" s="1"/>
  <c r="DU265" i="278" s="1"/>
  <c r="DU199" i="278"/>
  <c r="DU201" i="278" s="1"/>
  <c r="DU266" i="278" s="1"/>
  <c r="DU207" i="278"/>
  <c r="DU209" i="278" s="1"/>
  <c r="DU267" i="278" s="1"/>
  <c r="DU183" i="278"/>
  <c r="DU185" i="278" s="1"/>
  <c r="DU264" i="278" s="1"/>
  <c r="DU167" i="278"/>
  <c r="DU169" i="278" s="1"/>
  <c r="DU262" i="278" s="1"/>
  <c r="DU175" i="278"/>
  <c r="DU177" i="278" s="1"/>
  <c r="DU263" i="278" s="1"/>
  <c r="DU151" i="278"/>
  <c r="DU153" i="278" s="1"/>
  <c r="DU260" i="278" s="1"/>
  <c r="DU159" i="278"/>
  <c r="DU161" i="278" s="1"/>
  <c r="DU261" i="278" s="1"/>
  <c r="DU122" i="278"/>
  <c r="DU124" i="278" s="1"/>
  <c r="DU139" i="278" s="1"/>
  <c r="DU131" i="278"/>
  <c r="DU133" i="278" s="1"/>
  <c r="DU140" i="278" s="1"/>
  <c r="DU113" i="278"/>
  <c r="DU115" i="278" s="1"/>
  <c r="DU138" i="278" s="1"/>
  <c r="DU20" i="278"/>
  <c r="EI42" i="273"/>
  <c r="EI254" i="278"/>
  <c r="EI222" i="278"/>
  <c r="EI238" i="278"/>
  <c r="EI246" i="278"/>
  <c r="EI214" i="278"/>
  <c r="EI230" i="278"/>
  <c r="EI190" i="278"/>
  <c r="EI198" i="278"/>
  <c r="EI206" i="278"/>
  <c r="EI182" i="278"/>
  <c r="EI166" i="278"/>
  <c r="EI174" i="278"/>
  <c r="EI150" i="278"/>
  <c r="EI158" i="278"/>
  <c r="EI121" i="278"/>
  <c r="EI130" i="278"/>
  <c r="EI112" i="278"/>
  <c r="DR64" i="278"/>
  <c r="DR61" i="278"/>
  <c r="DR62" i="278" s="1"/>
  <c r="DR65" i="278" s="1"/>
  <c r="DQ66" i="278"/>
  <c r="DQ85" i="278" s="1"/>
  <c r="DQ88" i="278" s="1"/>
  <c r="DS61" i="278"/>
  <c r="DS62" i="278" s="1"/>
  <c r="DS65" i="278" s="1"/>
  <c r="DS64" i="278"/>
  <c r="DW67" i="273"/>
  <c r="DW15" i="275"/>
  <c r="DW71" i="273"/>
  <c r="DX72" i="273" s="1"/>
  <c r="DX104" i="273" s="1"/>
  <c r="DW42" i="324"/>
  <c r="DW43" i="324" s="1"/>
  <c r="DV22" i="327"/>
  <c r="DV51" i="324"/>
  <c r="DT49" i="324"/>
  <c r="DT54" i="324" s="1"/>
  <c r="DT20" i="327"/>
  <c r="DV23" i="327"/>
  <c r="DV52" i="324"/>
  <c r="DR3" i="282"/>
  <c r="DR3" i="289"/>
  <c r="DR3" i="323"/>
  <c r="DR3" i="320"/>
  <c r="DR3" i="265"/>
  <c r="DR3" i="275"/>
  <c r="DR3" i="288"/>
  <c r="DR3" i="278"/>
  <c r="DR3" i="285"/>
  <c r="DR3" i="324"/>
  <c r="DR3" i="325"/>
  <c r="DR3" i="327"/>
  <c r="DR3" i="315"/>
  <c r="DR3" i="286"/>
  <c r="DR3" i="273"/>
  <c r="DX2" i="289"/>
  <c r="DX62" i="273"/>
  <c r="DX2" i="286"/>
  <c r="DX2" i="323"/>
  <c r="DX2" i="320"/>
  <c r="DX138" i="273"/>
  <c r="DX139" i="273" s="1"/>
  <c r="DX49" i="273"/>
  <c r="DX50" i="273" s="1"/>
  <c r="DX100" i="325" s="1"/>
  <c r="DX101" i="325" s="1"/>
  <c r="DX128" i="325" s="1"/>
  <c r="DX2" i="315"/>
  <c r="DX129" i="273"/>
  <c r="DX130" i="273" s="1"/>
  <c r="DX2" i="265"/>
  <c r="DX195" i="273"/>
  <c r="DX196" i="273" s="1"/>
  <c r="DX2" i="324"/>
  <c r="DX2" i="285"/>
  <c r="DX2" i="278"/>
  <c r="DX2" i="325"/>
  <c r="DX2" i="288"/>
  <c r="DX2" i="275"/>
  <c r="DX82" i="273"/>
  <c r="DX83" i="273" s="1"/>
  <c r="DX2" i="282"/>
  <c r="DX2" i="273"/>
  <c r="DX2" i="327"/>
  <c r="DX119" i="273"/>
  <c r="DX120" i="273" s="1"/>
  <c r="DX123" i="273" s="1"/>
  <c r="DU172" i="273"/>
  <c r="DU173" i="273" s="1"/>
  <c r="DU176" i="273" s="1"/>
  <c r="DU183" i="273"/>
  <c r="DU184" i="273" s="1"/>
  <c r="DU177" i="273"/>
  <c r="DU178" i="273" s="1"/>
  <c r="DY41" i="273"/>
  <c r="DY43" i="273" s="1"/>
  <c r="DY79" i="288" s="1"/>
  <c r="DZ38" i="273"/>
  <c r="DY194" i="273"/>
  <c r="DS11" i="325"/>
  <c r="DS57" i="324"/>
  <c r="DS55" i="324"/>
  <c r="DS34" i="265" s="1"/>
  <c r="DS28" i="285"/>
  <c r="DV21" i="327"/>
  <c r="DV50" i="324"/>
  <c r="DT157" i="273"/>
  <c r="DS164" i="273"/>
  <c r="DS165" i="273" s="1"/>
  <c r="DV42" i="324"/>
  <c r="DV43" i="324" s="1"/>
  <c r="DV71" i="273"/>
  <c r="DW72" i="273" s="1"/>
  <c r="DW104" i="273" s="1"/>
  <c r="DV15" i="275"/>
  <c r="DV20" i="275" s="1"/>
  <c r="DW17" i="275" s="1"/>
  <c r="DV67" i="273"/>
  <c r="DW4" i="320"/>
  <c r="DW4" i="323"/>
  <c r="DW4" i="286"/>
  <c r="DW4" i="289"/>
  <c r="DW4" i="285"/>
  <c r="DW4" i="278"/>
  <c r="DW4" i="325"/>
  <c r="DW4" i="315"/>
  <c r="DW4" i="265"/>
  <c r="DW4" i="275"/>
  <c r="DW4" i="273"/>
  <c r="DW4" i="288"/>
  <c r="DW4" i="327"/>
  <c r="DW4" i="324"/>
  <c r="DW4" i="282"/>
  <c r="DW87" i="273"/>
  <c r="DW91" i="273"/>
  <c r="DX92" i="273" s="1"/>
  <c r="DX156" i="273" s="1"/>
  <c r="DW11" i="286"/>
  <c r="DW37" i="324"/>
  <c r="DW38" i="324" s="1"/>
  <c r="DW32" i="324"/>
  <c r="DW33" i="324" s="1"/>
  <c r="DW27" i="324"/>
  <c r="DW28" i="324" s="1"/>
  <c r="DW53" i="273"/>
  <c r="DX54" i="273" s="1"/>
  <c r="DW153" i="273"/>
  <c r="DW144" i="273"/>
  <c r="DX145" i="273" s="1"/>
  <c r="DX147" i="273" s="1"/>
  <c r="DX148" i="273" s="1"/>
  <c r="DW182" i="273"/>
  <c r="DV68" i="273"/>
  <c r="DU22" i="324"/>
  <c r="DU23" i="324" s="1"/>
  <c r="DU189" i="273"/>
  <c r="DU190" i="273" s="1"/>
  <c r="DU21" i="278" s="1"/>
  <c r="DW154" i="273"/>
  <c r="DW66" i="273"/>
  <c r="EI37" i="273"/>
  <c r="EL5" i="327"/>
  <c r="EL5" i="325"/>
  <c r="EL5" i="324"/>
  <c r="EL5" i="323"/>
  <c r="EJ32" i="273"/>
  <c r="EK26" i="273"/>
  <c r="EK27" i="273" s="1"/>
  <c r="EK31" i="273" s="1"/>
  <c r="EK30" i="273"/>
  <c r="EL5" i="320"/>
  <c r="EL23" i="273"/>
  <c r="EL24" i="273" s="1"/>
  <c r="EL5" i="315"/>
  <c r="EL5" i="275"/>
  <c r="EL5" i="286"/>
  <c r="EL5" i="265"/>
  <c r="EL5" i="288"/>
  <c r="EL5" i="282"/>
  <c r="EL5" i="285"/>
  <c r="EL5" i="289"/>
  <c r="EL5" i="278"/>
  <c r="EL13" i="273"/>
  <c r="EL14" i="273" s="1"/>
  <c r="EM10" i="273"/>
  <c r="EL5" i="273"/>
  <c r="EK152" i="273"/>
  <c r="EK143" i="273"/>
  <c r="DW46" i="325" l="1"/>
  <c r="DW47" i="325" s="1"/>
  <c r="DW54" i="325" s="1"/>
  <c r="DW55" i="288"/>
  <c r="DV109" i="273"/>
  <c r="DU110" i="273" s="1"/>
  <c r="DU61" i="288" s="1"/>
  <c r="DV51" i="288"/>
  <c r="DV52" i="288" s="1"/>
  <c r="DV56" i="288" s="1"/>
  <c r="DV84" i="325"/>
  <c r="DV42" i="288"/>
  <c r="DV35" i="288"/>
  <c r="EL36" i="273"/>
  <c r="EL13" i="288"/>
  <c r="EL138" i="325"/>
  <c r="DY101" i="273"/>
  <c r="DY102" i="273" s="1"/>
  <c r="DY105" i="273" s="1"/>
  <c r="DY26" i="288"/>
  <c r="DX42" i="325"/>
  <c r="DX43" i="325" s="1"/>
  <c r="DX85" i="325"/>
  <c r="DX152" i="278"/>
  <c r="DW106" i="273"/>
  <c r="DV51" i="325"/>
  <c r="DX71" i="278"/>
  <c r="DX105" i="278"/>
  <c r="DX208" i="278"/>
  <c r="DX56" i="278"/>
  <c r="DX240" i="278"/>
  <c r="DX168" i="278"/>
  <c r="DX123" i="278"/>
  <c r="DX200" i="278"/>
  <c r="DX97" i="278"/>
  <c r="DX79" i="278"/>
  <c r="DX176" i="278"/>
  <c r="DX224" i="278"/>
  <c r="DX49" i="278"/>
  <c r="DX132" i="278"/>
  <c r="DX114" i="278"/>
  <c r="DX160" i="278"/>
  <c r="DX184" i="278"/>
  <c r="DX192" i="278"/>
  <c r="DX232" i="278"/>
  <c r="DX216" i="278"/>
  <c r="DX248" i="278"/>
  <c r="DY13" i="289"/>
  <c r="DY14" i="289" s="1"/>
  <c r="DY248" i="278" s="1"/>
  <c r="DV177" i="273"/>
  <c r="DV178" i="273" s="1"/>
  <c r="DV172" i="273"/>
  <c r="DV173" i="273" s="1"/>
  <c r="DV176" i="273" s="1"/>
  <c r="DV199" i="278"/>
  <c r="DV201" i="278" s="1"/>
  <c r="DV266" i="278" s="1"/>
  <c r="DV122" i="278"/>
  <c r="DV124" i="278" s="1"/>
  <c r="DV139" i="278" s="1"/>
  <c r="DV223" i="278"/>
  <c r="DV225" i="278" s="1"/>
  <c r="DV269" i="278" s="1"/>
  <c r="DV131" i="278"/>
  <c r="DV133" i="278" s="1"/>
  <c r="DV140" i="278" s="1"/>
  <c r="DW34" i="278"/>
  <c r="DV175" i="278"/>
  <c r="DV177" i="278" s="1"/>
  <c r="DV263" i="278" s="1"/>
  <c r="DV239" i="278"/>
  <c r="DV241" i="278" s="1"/>
  <c r="DV271" i="278" s="1"/>
  <c r="DV159" i="278"/>
  <c r="DV161" i="278" s="1"/>
  <c r="DV261" i="278" s="1"/>
  <c r="DV231" i="278"/>
  <c r="DV233" i="278" s="1"/>
  <c r="DV270" i="278" s="1"/>
  <c r="DV183" i="273"/>
  <c r="DV184" i="273" s="1"/>
  <c r="DV20" i="278"/>
  <c r="DV113" i="278"/>
  <c r="DV115" i="278" s="1"/>
  <c r="DV138" i="278" s="1"/>
  <c r="DV207" i="278"/>
  <c r="DV209" i="278" s="1"/>
  <c r="DV267" i="278" s="1"/>
  <c r="DV191" i="278"/>
  <c r="DV193" i="278" s="1"/>
  <c r="DV265" i="278" s="1"/>
  <c r="DV247" i="278"/>
  <c r="DV249" i="278" s="1"/>
  <c r="DV272" i="278" s="1"/>
  <c r="DV167" i="278"/>
  <c r="DV169" i="278" s="1"/>
  <c r="DV262" i="278" s="1"/>
  <c r="DV151" i="278"/>
  <c r="DV153" i="278" s="1"/>
  <c r="DV260" i="278" s="1"/>
  <c r="DV215" i="278"/>
  <c r="DV217" i="278" s="1"/>
  <c r="DV268" i="278" s="1"/>
  <c r="DV183" i="278"/>
  <c r="DV185" i="278" s="1"/>
  <c r="DV264" i="278" s="1"/>
  <c r="DS50" i="278"/>
  <c r="DS51" i="278" s="1"/>
  <c r="DS84" i="278" s="1"/>
  <c r="DS80" i="278"/>
  <c r="DS81" i="278" s="1"/>
  <c r="DS87" i="278" s="1"/>
  <c r="DS106" i="278"/>
  <c r="DS107" i="278" s="1"/>
  <c r="DS137" i="278" s="1"/>
  <c r="DS141" i="278" s="1"/>
  <c r="DS279" i="278" s="1"/>
  <c r="DS281" i="278" s="1"/>
  <c r="DV122" i="325"/>
  <c r="DV110" i="325"/>
  <c r="DX28" i="278"/>
  <c r="DX29" i="278" s="1"/>
  <c r="DX34" i="278" s="1"/>
  <c r="DX111" i="325"/>
  <c r="DX123" i="325"/>
  <c r="DX25" i="327"/>
  <c r="DT33" i="278"/>
  <c r="DT35" i="278" s="1"/>
  <c r="DT72" i="278" s="1"/>
  <c r="DT73" i="278" s="1"/>
  <c r="DT86" i="278" s="1"/>
  <c r="DP11" i="265"/>
  <c r="DP29" i="265" s="1"/>
  <c r="DO308" i="278"/>
  <c r="DO30" i="265" s="1"/>
  <c r="DP293" i="278"/>
  <c r="DP294" i="278" s="1"/>
  <c r="DP306" i="278" s="1"/>
  <c r="DP67" i="265"/>
  <c r="DP302" i="278"/>
  <c r="DP303" i="278" s="1"/>
  <c r="DP307" i="278" s="1"/>
  <c r="DP73" i="265"/>
  <c r="EJ298" i="278"/>
  <c r="EJ289" i="278"/>
  <c r="DQ290" i="278"/>
  <c r="DQ291" i="278" s="1"/>
  <c r="DQ282" i="278"/>
  <c r="DQ10" i="265" s="1"/>
  <c r="DQ299" i="278"/>
  <c r="DQ300" i="278" s="1"/>
  <c r="DQ9" i="265"/>
  <c r="DR279" i="278"/>
  <c r="DR281" i="278" s="1"/>
  <c r="DU22" i="278"/>
  <c r="DU39" i="278" s="1"/>
  <c r="DU41" i="278" s="1"/>
  <c r="DV19" i="278"/>
  <c r="DV314" i="278"/>
  <c r="DS66" i="278"/>
  <c r="DS85" i="278" s="1"/>
  <c r="DU274" i="278"/>
  <c r="DU280" i="278" s="1"/>
  <c r="DR66" i="278"/>
  <c r="DR85" i="278" s="1"/>
  <c r="DR88" i="278" s="1"/>
  <c r="DT106" i="278"/>
  <c r="DT107" i="278" s="1"/>
  <c r="DT137" i="278" s="1"/>
  <c r="DT98" i="278"/>
  <c r="DT99" i="278" s="1"/>
  <c r="DT136" i="278" s="1"/>
  <c r="DT80" i="278"/>
  <c r="DT81" i="278" s="1"/>
  <c r="DT87" i="278" s="1"/>
  <c r="DT50" i="278"/>
  <c r="DT51" i="278" s="1"/>
  <c r="DT84" i="278" s="1"/>
  <c r="EJ254" i="278"/>
  <c r="EJ246" i="278"/>
  <c r="EJ230" i="278"/>
  <c r="EJ238" i="278"/>
  <c r="EJ182" i="278"/>
  <c r="EJ222" i="278"/>
  <c r="EJ190" i="278"/>
  <c r="EJ198" i="278"/>
  <c r="EJ214" i="278"/>
  <c r="EJ206" i="278"/>
  <c r="EJ158" i="278"/>
  <c r="EJ174" i="278"/>
  <c r="EJ150" i="278"/>
  <c r="EJ112" i="278"/>
  <c r="EJ121" i="278"/>
  <c r="EJ166" i="278"/>
  <c r="EJ130" i="278"/>
  <c r="DX144" i="273"/>
  <c r="DY145" i="273" s="1"/>
  <c r="DY147" i="273" s="1"/>
  <c r="DY148" i="273" s="1"/>
  <c r="DX182" i="273"/>
  <c r="DX63" i="273"/>
  <c r="DX45" i="325" s="1"/>
  <c r="DW24" i="327"/>
  <c r="DW53" i="324"/>
  <c r="DW68" i="273"/>
  <c r="DV22" i="324"/>
  <c r="DV23" i="324" s="1"/>
  <c r="DV189" i="273"/>
  <c r="DV190" i="273" s="1"/>
  <c r="DV21" i="278" s="1"/>
  <c r="DX66" i="273"/>
  <c r="DX154" i="273"/>
  <c r="DT164" i="273"/>
  <c r="DT165" i="273" s="1"/>
  <c r="DU157" i="273"/>
  <c r="DT11" i="325"/>
  <c r="DT28" i="285"/>
  <c r="DT57" i="324"/>
  <c r="DT55" i="324"/>
  <c r="DT34" i="265" s="1"/>
  <c r="DX86" i="273"/>
  <c r="DX122" i="273"/>
  <c r="DX155" i="273"/>
  <c r="DW21" i="327"/>
  <c r="DW50" i="324"/>
  <c r="DW86" i="273"/>
  <c r="DW88" i="273" s="1"/>
  <c r="DW155" i="273"/>
  <c r="DW122" i="273"/>
  <c r="DW124" i="273" s="1"/>
  <c r="DW21" i="285" s="1"/>
  <c r="DZ41" i="273"/>
  <c r="DZ43" i="273" s="1"/>
  <c r="DZ79" i="288" s="1"/>
  <c r="DZ194" i="273"/>
  <c r="EA38" i="273"/>
  <c r="DX53" i="273"/>
  <c r="DY54" i="273" s="1"/>
  <c r="DX32" i="324"/>
  <c r="DX33" i="324" s="1"/>
  <c r="DX37" i="324"/>
  <c r="DX38" i="324" s="1"/>
  <c r="DX27" i="324"/>
  <c r="DX28" i="324" s="1"/>
  <c r="DX153" i="273"/>
  <c r="DW20" i="275"/>
  <c r="DX17" i="275" s="1"/>
  <c r="DU20" i="327"/>
  <c r="DU49" i="324"/>
  <c r="DU54" i="324" s="1"/>
  <c r="DW23" i="327"/>
  <c r="DW52" i="324"/>
  <c r="DS3" i="323"/>
  <c r="DS3" i="278"/>
  <c r="DS3" i="289"/>
  <c r="DS3" i="275"/>
  <c r="DS3" i="325"/>
  <c r="DS3" i="315"/>
  <c r="DS3" i="286"/>
  <c r="DS3" i="324"/>
  <c r="DS3" i="288"/>
  <c r="DS3" i="273"/>
  <c r="DS3" i="285"/>
  <c r="DS3" i="265"/>
  <c r="DS3" i="320"/>
  <c r="DS3" i="327"/>
  <c r="DS3" i="282"/>
  <c r="DX4" i="265"/>
  <c r="DX4" i="315"/>
  <c r="DX4" i="323"/>
  <c r="DX4" i="285"/>
  <c r="DX4" i="324"/>
  <c r="DX4" i="273"/>
  <c r="DX4" i="282"/>
  <c r="DX4" i="275"/>
  <c r="DX4" i="320"/>
  <c r="DX4" i="289"/>
  <c r="DX4" i="286"/>
  <c r="DX4" i="278"/>
  <c r="DX4" i="325"/>
  <c r="DX4" i="288"/>
  <c r="DX4" i="327"/>
  <c r="DW22" i="327"/>
  <c r="DW51" i="324"/>
  <c r="DV24" i="327"/>
  <c r="DV53" i="324"/>
  <c r="DY2" i="265"/>
  <c r="DY2" i="325"/>
  <c r="DY2" i="286"/>
  <c r="DY2" i="282"/>
  <c r="DY2" i="285"/>
  <c r="DY82" i="273"/>
  <c r="DY83" i="273" s="1"/>
  <c r="DY2" i="320"/>
  <c r="DY2" i="278"/>
  <c r="DY2" i="288"/>
  <c r="DY138" i="273"/>
  <c r="DY139" i="273" s="1"/>
  <c r="DY2" i="323"/>
  <c r="DY2" i="324"/>
  <c r="DY62" i="273"/>
  <c r="DY63" i="273" s="1"/>
  <c r="DY45" i="325" s="1"/>
  <c r="DY2" i="327"/>
  <c r="DY2" i="289"/>
  <c r="DY2" i="315"/>
  <c r="DY2" i="273"/>
  <c r="DY2" i="275"/>
  <c r="DY195" i="273"/>
  <c r="DY196" i="273" s="1"/>
  <c r="DY49" i="273"/>
  <c r="DY50" i="273" s="1"/>
  <c r="DY100" i="325" s="1"/>
  <c r="DY101" i="325" s="1"/>
  <c r="DY128" i="325" s="1"/>
  <c r="DY129" i="273"/>
  <c r="DY130" i="273" s="1"/>
  <c r="DY119" i="273"/>
  <c r="DY120" i="273" s="1"/>
  <c r="DY123" i="273" s="1"/>
  <c r="DX87" i="273"/>
  <c r="DX91" i="273"/>
  <c r="DY92" i="273" s="1"/>
  <c r="DY156" i="273" s="1"/>
  <c r="DX11" i="286"/>
  <c r="EM5" i="327"/>
  <c r="EM5" i="325"/>
  <c r="EM5" i="324"/>
  <c r="EM5" i="323"/>
  <c r="EK32" i="273"/>
  <c r="EJ42" i="273"/>
  <c r="EJ37" i="273"/>
  <c r="EL26" i="273"/>
  <c r="EL27" i="273" s="1"/>
  <c r="EL31" i="273" s="1"/>
  <c r="EL30" i="273"/>
  <c r="EM5" i="320"/>
  <c r="EM23" i="273"/>
  <c r="EM24" i="273" s="1"/>
  <c r="EM5" i="315"/>
  <c r="EM5" i="265"/>
  <c r="EM5" i="288"/>
  <c r="EM5" i="282"/>
  <c r="EM5" i="275"/>
  <c r="EM5" i="286"/>
  <c r="EM5" i="285"/>
  <c r="EM5" i="289"/>
  <c r="EM5" i="278"/>
  <c r="EM13" i="273"/>
  <c r="EM14" i="273" s="1"/>
  <c r="EN10" i="273"/>
  <c r="EM5" i="273"/>
  <c r="EL152" i="273"/>
  <c r="EL143" i="273"/>
  <c r="BA32" i="265"/>
  <c r="DX46" i="325" l="1"/>
  <c r="DX47" i="325" s="1"/>
  <c r="DX54" i="325" s="1"/>
  <c r="DX55" i="288"/>
  <c r="DW109" i="273"/>
  <c r="DV110" i="273" s="1"/>
  <c r="DV61" i="288" s="1"/>
  <c r="DW51" i="288"/>
  <c r="DW52" i="288" s="1"/>
  <c r="DW56" i="288" s="1"/>
  <c r="DW84" i="325"/>
  <c r="DW42" i="288"/>
  <c r="DW35" i="288"/>
  <c r="EM36" i="273"/>
  <c r="EM13" i="288"/>
  <c r="EM138" i="325"/>
  <c r="DZ101" i="273"/>
  <c r="DZ102" i="273" s="1"/>
  <c r="DZ105" i="273" s="1"/>
  <c r="DZ26" i="288"/>
  <c r="T52" i="325"/>
  <c r="T55" i="325" s="1"/>
  <c r="DY42" i="325"/>
  <c r="DY43" i="325" s="1"/>
  <c r="DY85" i="325"/>
  <c r="DY160" i="278"/>
  <c r="DY56" i="278"/>
  <c r="DY168" i="278"/>
  <c r="DY123" i="278"/>
  <c r="DY71" i="278"/>
  <c r="DY184" i="278"/>
  <c r="DX106" i="273"/>
  <c r="DW51" i="325"/>
  <c r="DY97" i="278"/>
  <c r="DY216" i="278"/>
  <c r="DY105" i="278"/>
  <c r="DY79" i="278"/>
  <c r="DY152" i="278"/>
  <c r="DY208" i="278"/>
  <c r="DY49" i="278"/>
  <c r="DY132" i="278"/>
  <c r="DY114" i="278"/>
  <c r="DY192" i="278"/>
  <c r="DY232" i="278"/>
  <c r="DY256" i="278"/>
  <c r="DY224" i="278"/>
  <c r="DY200" i="278"/>
  <c r="DY176" i="278"/>
  <c r="DY240" i="278"/>
  <c r="DZ13" i="289"/>
  <c r="DZ14" i="289" s="1"/>
  <c r="DZ256" i="278" s="1"/>
  <c r="DV274" i="278"/>
  <c r="DV280" i="278" s="1"/>
  <c r="BA313" i="278"/>
  <c r="BA315" i="278" s="1"/>
  <c r="BA12" i="325" s="1"/>
  <c r="DS88" i="278"/>
  <c r="DS9" i="265" s="1"/>
  <c r="DT57" i="278"/>
  <c r="DT58" i="278" s="1"/>
  <c r="DT61" i="278" s="1"/>
  <c r="DT62" i="278" s="1"/>
  <c r="DT65" i="278" s="1"/>
  <c r="DY25" i="327"/>
  <c r="DY28" i="278"/>
  <c r="DY29" i="278" s="1"/>
  <c r="DY40" i="278" s="1"/>
  <c r="DY111" i="325"/>
  <c r="DY123" i="325"/>
  <c r="DW122" i="325"/>
  <c r="DW110" i="325"/>
  <c r="DX40" i="278"/>
  <c r="DP308" i="278"/>
  <c r="DP30" i="265" s="1"/>
  <c r="DQ293" i="278"/>
  <c r="DQ294" i="278" s="1"/>
  <c r="DQ306" i="278" s="1"/>
  <c r="DQ67" i="265"/>
  <c r="DQ302" i="278"/>
  <c r="DQ303" i="278" s="1"/>
  <c r="DQ307" i="278" s="1"/>
  <c r="DQ73" i="265"/>
  <c r="DR290" i="278"/>
  <c r="DR291" i="278" s="1"/>
  <c r="DU33" i="278"/>
  <c r="DU35" i="278" s="1"/>
  <c r="DU57" i="278" s="1"/>
  <c r="DU58" i="278" s="1"/>
  <c r="DS282" i="278"/>
  <c r="DS10" i="265" s="1"/>
  <c r="DS299" i="278"/>
  <c r="DS300" i="278" s="1"/>
  <c r="DR282" i="278"/>
  <c r="DR10" i="265" s="1"/>
  <c r="DR299" i="278"/>
  <c r="DR300" i="278" s="1"/>
  <c r="EK298" i="278"/>
  <c r="EK289" i="278"/>
  <c r="DQ11" i="265"/>
  <c r="DQ29" i="265" s="1"/>
  <c r="DV22" i="278"/>
  <c r="DV39" i="278" s="1"/>
  <c r="DV41" i="278" s="1"/>
  <c r="DR9" i="265"/>
  <c r="DW19" i="278"/>
  <c r="DW314" i="278"/>
  <c r="DW255" i="278"/>
  <c r="DW257" i="278" s="1"/>
  <c r="DW273" i="278" s="1"/>
  <c r="DW239" i="278"/>
  <c r="DW241" i="278" s="1"/>
  <c r="DW271" i="278" s="1"/>
  <c r="DW223" i="278"/>
  <c r="DW225" i="278" s="1"/>
  <c r="DW269" i="278" s="1"/>
  <c r="DW247" i="278"/>
  <c r="DW249" i="278" s="1"/>
  <c r="DW272" i="278" s="1"/>
  <c r="DW231" i="278"/>
  <c r="DW233" i="278" s="1"/>
  <c r="DW270" i="278" s="1"/>
  <c r="DW215" i="278"/>
  <c r="DW217" i="278" s="1"/>
  <c r="DW268" i="278" s="1"/>
  <c r="DW207" i="278"/>
  <c r="DW209" i="278" s="1"/>
  <c r="DW267" i="278" s="1"/>
  <c r="DW183" i="278"/>
  <c r="DW185" i="278" s="1"/>
  <c r="DW264" i="278" s="1"/>
  <c r="DW191" i="278"/>
  <c r="DW193" i="278" s="1"/>
  <c r="DW265" i="278" s="1"/>
  <c r="DW199" i="278"/>
  <c r="DW201" i="278" s="1"/>
  <c r="DW266" i="278" s="1"/>
  <c r="DW151" i="278"/>
  <c r="DW153" i="278" s="1"/>
  <c r="DW260" i="278" s="1"/>
  <c r="DW167" i="278"/>
  <c r="DW169" i="278" s="1"/>
  <c r="DW262" i="278" s="1"/>
  <c r="DW175" i="278"/>
  <c r="DW177" i="278" s="1"/>
  <c r="DW263" i="278" s="1"/>
  <c r="DW113" i="278"/>
  <c r="DW115" i="278" s="1"/>
  <c r="DW138" i="278" s="1"/>
  <c r="DW122" i="278"/>
  <c r="DW124" i="278" s="1"/>
  <c r="DW139" i="278" s="1"/>
  <c r="DW159" i="278"/>
  <c r="DW161" i="278" s="1"/>
  <c r="DW261" i="278" s="1"/>
  <c r="DW131" i="278"/>
  <c r="DW133" i="278" s="1"/>
  <c r="DW140" i="278" s="1"/>
  <c r="DW20" i="278"/>
  <c r="DT141" i="278"/>
  <c r="EK42" i="273"/>
  <c r="EK238" i="278"/>
  <c r="EK246" i="278"/>
  <c r="EK254" i="278"/>
  <c r="EK222" i="278"/>
  <c r="EK230" i="278"/>
  <c r="EK214" i="278"/>
  <c r="EK206" i="278"/>
  <c r="EK182" i="278"/>
  <c r="EK190" i="278"/>
  <c r="EK198" i="278"/>
  <c r="EK150" i="278"/>
  <c r="EK166" i="278"/>
  <c r="EK174" i="278"/>
  <c r="EK112" i="278"/>
  <c r="EK158" i="278"/>
  <c r="EK121" i="278"/>
  <c r="EK130" i="278"/>
  <c r="DU106" i="278"/>
  <c r="DU107" i="278" s="1"/>
  <c r="DU137" i="278" s="1"/>
  <c r="DU80" i="278"/>
  <c r="DU81" i="278" s="1"/>
  <c r="DU87" i="278" s="1"/>
  <c r="DU98" i="278"/>
  <c r="DU99" i="278" s="1"/>
  <c r="DU136" i="278" s="1"/>
  <c r="DU50" i="278"/>
  <c r="DU51" i="278" s="1"/>
  <c r="DU84" i="278" s="1"/>
  <c r="DX23" i="327"/>
  <c r="DX52" i="324"/>
  <c r="DW183" i="273"/>
  <c r="DW184" i="273" s="1"/>
  <c r="DW177" i="273"/>
  <c r="DW178" i="273" s="1"/>
  <c r="DW172" i="273"/>
  <c r="DW173" i="273" s="1"/>
  <c r="DW176" i="273" s="1"/>
  <c r="DT3" i="265"/>
  <c r="DT3" i="278"/>
  <c r="DT3" i="286"/>
  <c r="DT3" i="273"/>
  <c r="DT3" i="282"/>
  <c r="DT3" i="325"/>
  <c r="DT3" i="315"/>
  <c r="DT3" i="288"/>
  <c r="DT3" i="320"/>
  <c r="DT3" i="323"/>
  <c r="DT3" i="327"/>
  <c r="DT3" i="275"/>
  <c r="DT3" i="289"/>
  <c r="DT3" i="324"/>
  <c r="DT3" i="285"/>
  <c r="DV49" i="324"/>
  <c r="DV54" i="324" s="1"/>
  <c r="DV20" i="327"/>
  <c r="DY67" i="273"/>
  <c r="DY15" i="275"/>
  <c r="DY71" i="273"/>
  <c r="DZ72" i="273" s="1"/>
  <c r="DZ104" i="273" s="1"/>
  <c r="DY42" i="324"/>
  <c r="DY43" i="324" s="1"/>
  <c r="DY144" i="273"/>
  <c r="DZ145" i="273" s="1"/>
  <c r="DZ147" i="273" s="1"/>
  <c r="DZ148" i="273" s="1"/>
  <c r="DY182" i="273"/>
  <c r="DY91" i="273"/>
  <c r="DZ92" i="273" s="1"/>
  <c r="DZ156" i="273" s="1"/>
  <c r="DY87" i="273"/>
  <c r="DY11" i="286"/>
  <c r="DX51" i="324"/>
  <c r="DX22" i="327"/>
  <c r="DZ62" i="273"/>
  <c r="DZ2" i="288"/>
  <c r="DZ49" i="273"/>
  <c r="DZ50" i="273" s="1"/>
  <c r="DZ100" i="325" s="1"/>
  <c r="DZ101" i="325" s="1"/>
  <c r="DZ128" i="325" s="1"/>
  <c r="DZ2" i="324"/>
  <c r="DZ2" i="285"/>
  <c r="DZ2" i="273"/>
  <c r="DZ82" i="273"/>
  <c r="DZ83" i="273" s="1"/>
  <c r="DZ2" i="320"/>
  <c r="DZ2" i="315"/>
  <c r="DZ2" i="278"/>
  <c r="DZ2" i="286"/>
  <c r="DZ2" i="265"/>
  <c r="DZ2" i="325"/>
  <c r="DZ2" i="289"/>
  <c r="DZ129" i="273"/>
  <c r="DZ130" i="273" s="1"/>
  <c r="DZ2" i="275"/>
  <c r="DZ119" i="273"/>
  <c r="DZ120" i="273" s="1"/>
  <c r="DZ123" i="273" s="1"/>
  <c r="DZ2" i="282"/>
  <c r="DZ195" i="273"/>
  <c r="DZ196" i="273" s="1"/>
  <c r="DZ2" i="323"/>
  <c r="DZ2" i="327"/>
  <c r="DZ138" i="273"/>
  <c r="DZ139" i="273" s="1"/>
  <c r="DW22" i="324"/>
  <c r="DW23" i="324" s="1"/>
  <c r="DW189" i="273"/>
  <c r="DW190" i="273" s="1"/>
  <c r="DW21" i="278" s="1"/>
  <c r="DX68" i="273"/>
  <c r="DX15" i="275"/>
  <c r="DX20" i="275" s="1"/>
  <c r="DY17" i="275" s="1"/>
  <c r="DX42" i="324"/>
  <c r="DX43" i="324" s="1"/>
  <c r="DX71" i="273"/>
  <c r="DY72" i="273" s="1"/>
  <c r="DY104" i="273" s="1"/>
  <c r="DX67" i="273"/>
  <c r="DU11" i="325"/>
  <c r="DU28" i="285"/>
  <c r="DU55" i="324"/>
  <c r="DU34" i="265" s="1"/>
  <c r="DU57" i="324"/>
  <c r="DY154" i="273"/>
  <c r="DY66" i="273"/>
  <c r="DX124" i="273"/>
  <c r="DY53" i="273"/>
  <c r="DZ54" i="273" s="1"/>
  <c r="DY37" i="324"/>
  <c r="DY38" i="324" s="1"/>
  <c r="DY32" i="324"/>
  <c r="DY33" i="324" s="1"/>
  <c r="DY27" i="324"/>
  <c r="DY28" i="324" s="1"/>
  <c r="DY153" i="273"/>
  <c r="DX21" i="327"/>
  <c r="DX50" i="324"/>
  <c r="EB38" i="273"/>
  <c r="EA194" i="273"/>
  <c r="EA41" i="273"/>
  <c r="EA43" i="273" s="1"/>
  <c r="EA79" i="288" s="1"/>
  <c r="DX88" i="273"/>
  <c r="DV157" i="273"/>
  <c r="DU164" i="273"/>
  <c r="DU165" i="273" s="1"/>
  <c r="DY4" i="323"/>
  <c r="DY4" i="288"/>
  <c r="DY4" i="273"/>
  <c r="DY4" i="285"/>
  <c r="DY4" i="286"/>
  <c r="DY4" i="265"/>
  <c r="DY4" i="315"/>
  <c r="DY4" i="278"/>
  <c r="DY4" i="289"/>
  <c r="DY4" i="320"/>
  <c r="DY4" i="275"/>
  <c r="DY4" i="282"/>
  <c r="DY4" i="324"/>
  <c r="DY4" i="325"/>
  <c r="DY4" i="327"/>
  <c r="EK37" i="273"/>
  <c r="EN5" i="327"/>
  <c r="EN5" i="325"/>
  <c r="EN5" i="324"/>
  <c r="EN5" i="323"/>
  <c r="EL32" i="273"/>
  <c r="EM26" i="273"/>
  <c r="EM27" i="273" s="1"/>
  <c r="EM31" i="273" s="1"/>
  <c r="EM30" i="273"/>
  <c r="EN5" i="320"/>
  <c r="EN23" i="273"/>
  <c r="EN24" i="273" s="1"/>
  <c r="EN5" i="315"/>
  <c r="EN5" i="288"/>
  <c r="EN5" i="282"/>
  <c r="EN5" i="275"/>
  <c r="EN5" i="286"/>
  <c r="EN5" i="265"/>
  <c r="EN5" i="285"/>
  <c r="EN5" i="289"/>
  <c r="EN5" i="278"/>
  <c r="EN13" i="273"/>
  <c r="EN14" i="273" s="1"/>
  <c r="EO10" i="273"/>
  <c r="EN5" i="273"/>
  <c r="EM152" i="273"/>
  <c r="EM143" i="273"/>
  <c r="DX109" i="273" l="1"/>
  <c r="DW110" i="273" s="1"/>
  <c r="DW61" i="288" s="1"/>
  <c r="DX51" i="288"/>
  <c r="DX52" i="288" s="1"/>
  <c r="DX56" i="288" s="1"/>
  <c r="DY46" i="325"/>
  <c r="DY47" i="325" s="1"/>
  <c r="DY54" i="325" s="1"/>
  <c r="DY55" i="288"/>
  <c r="DX84" i="325"/>
  <c r="DX42" i="288"/>
  <c r="DX35" i="288"/>
  <c r="EA101" i="273"/>
  <c r="EA102" i="273" s="1"/>
  <c r="EA105" i="273" s="1"/>
  <c r="EA26" i="288"/>
  <c r="EN36" i="273"/>
  <c r="EN13" i="288"/>
  <c r="EN138" i="325"/>
  <c r="DZ71" i="278"/>
  <c r="DZ123" i="278"/>
  <c r="T91" i="325"/>
  <c r="DZ42" i="325"/>
  <c r="DZ43" i="325" s="1"/>
  <c r="DZ85" i="325"/>
  <c r="DZ152" i="278"/>
  <c r="DZ56" i="278"/>
  <c r="DY106" i="273"/>
  <c r="DX51" i="325"/>
  <c r="DZ176" i="278"/>
  <c r="DZ79" i="278"/>
  <c r="DZ97" i="278"/>
  <c r="DZ132" i="278"/>
  <c r="DZ200" i="278"/>
  <c r="DZ105" i="278"/>
  <c r="DZ232" i="278"/>
  <c r="DZ49" i="278"/>
  <c r="DZ114" i="278"/>
  <c r="DZ168" i="278"/>
  <c r="DZ184" i="278"/>
  <c r="DZ216" i="278"/>
  <c r="DZ160" i="278"/>
  <c r="DZ208" i="278"/>
  <c r="DZ240" i="278"/>
  <c r="DZ192" i="278"/>
  <c r="DZ224" i="278"/>
  <c r="DZ248" i="278"/>
  <c r="EA13" i="289"/>
  <c r="EA14" i="289" s="1"/>
  <c r="EA256" i="278" s="1"/>
  <c r="BA11" i="327"/>
  <c r="DS290" i="278"/>
  <c r="DS291" i="278" s="1"/>
  <c r="DS293" i="278" s="1"/>
  <c r="DY34" i="278"/>
  <c r="DT64" i="278"/>
  <c r="DT66" i="278" s="1"/>
  <c r="DT85" i="278" s="1"/>
  <c r="DT88" i="278" s="1"/>
  <c r="DV33" i="278"/>
  <c r="DV35" i="278" s="1"/>
  <c r="DV57" i="278" s="1"/>
  <c r="DV58" i="278" s="1"/>
  <c r="DU72" i="278"/>
  <c r="DU73" i="278" s="1"/>
  <c r="DU86" i="278" s="1"/>
  <c r="DX122" i="325"/>
  <c r="DX110" i="325"/>
  <c r="DZ28" i="278"/>
  <c r="DZ29" i="278" s="1"/>
  <c r="DZ40" i="278" s="1"/>
  <c r="DZ123" i="325"/>
  <c r="DZ111" i="325"/>
  <c r="DZ25" i="327"/>
  <c r="DQ308" i="278"/>
  <c r="DQ30" i="265" s="1"/>
  <c r="DR293" i="278"/>
  <c r="DR294" i="278" s="1"/>
  <c r="DR306" i="278" s="1"/>
  <c r="DR67" i="265"/>
  <c r="DS302" i="278"/>
  <c r="DS73" i="265"/>
  <c r="DR11" i="265"/>
  <c r="DR29" i="265" s="1"/>
  <c r="DR302" i="278"/>
  <c r="DR303" i="278" s="1"/>
  <c r="DR307" i="278" s="1"/>
  <c r="DR73" i="265"/>
  <c r="EL298" i="278"/>
  <c r="EL289" i="278"/>
  <c r="DS11" i="265"/>
  <c r="DS29" i="265" s="1"/>
  <c r="DT279" i="278"/>
  <c r="DT281" i="278" s="1"/>
  <c r="DX19" i="278"/>
  <c r="DX314" i="278"/>
  <c r="DW22" i="278"/>
  <c r="DW33" i="278" s="1"/>
  <c r="DW35" i="278" s="1"/>
  <c r="DU141" i="278"/>
  <c r="EL42" i="273"/>
  <c r="EL254" i="278"/>
  <c r="EL230" i="278"/>
  <c r="EL238" i="278"/>
  <c r="EL246" i="278"/>
  <c r="EL214" i="278"/>
  <c r="EL222" i="278"/>
  <c r="EL198" i="278"/>
  <c r="EL206" i="278"/>
  <c r="EL182" i="278"/>
  <c r="EL190" i="278"/>
  <c r="EL174" i="278"/>
  <c r="EL158" i="278"/>
  <c r="EL166" i="278"/>
  <c r="EL130" i="278"/>
  <c r="EL150" i="278"/>
  <c r="EL112" i="278"/>
  <c r="EL121" i="278"/>
  <c r="DU64" i="278"/>
  <c r="DU61" i="278"/>
  <c r="DU62" i="278" s="1"/>
  <c r="DU65" i="278" s="1"/>
  <c r="DX255" i="278"/>
  <c r="DX257" i="278" s="1"/>
  <c r="DX273" i="278" s="1"/>
  <c r="DX247" i="278"/>
  <c r="DX249" i="278" s="1"/>
  <c r="DX272" i="278" s="1"/>
  <c r="DX231" i="278"/>
  <c r="DX233" i="278" s="1"/>
  <c r="DX270" i="278" s="1"/>
  <c r="DX239" i="278"/>
  <c r="DX241" i="278" s="1"/>
  <c r="DX271" i="278" s="1"/>
  <c r="DX215" i="278"/>
  <c r="DX217" i="278" s="1"/>
  <c r="DX268" i="278" s="1"/>
  <c r="DX223" i="278"/>
  <c r="DX225" i="278" s="1"/>
  <c r="DX269" i="278" s="1"/>
  <c r="DX199" i="278"/>
  <c r="DX201" i="278" s="1"/>
  <c r="DX266" i="278" s="1"/>
  <c r="DX207" i="278"/>
  <c r="DX209" i="278" s="1"/>
  <c r="DX267" i="278" s="1"/>
  <c r="DX183" i="278"/>
  <c r="DX185" i="278" s="1"/>
  <c r="DX264" i="278" s="1"/>
  <c r="DX191" i="278"/>
  <c r="DX193" i="278" s="1"/>
  <c r="DX265" i="278" s="1"/>
  <c r="DX175" i="278"/>
  <c r="DX177" i="278" s="1"/>
  <c r="DX263" i="278" s="1"/>
  <c r="DX159" i="278"/>
  <c r="DX161" i="278" s="1"/>
  <c r="DX261" i="278" s="1"/>
  <c r="DX167" i="278"/>
  <c r="DX169" i="278" s="1"/>
  <c r="DX262" i="278" s="1"/>
  <c r="DX131" i="278"/>
  <c r="DX133" i="278" s="1"/>
  <c r="DX140" i="278" s="1"/>
  <c r="DX151" i="278"/>
  <c r="DX153" i="278" s="1"/>
  <c r="DX260" i="278" s="1"/>
  <c r="DX113" i="278"/>
  <c r="DX115" i="278" s="1"/>
  <c r="DX138" i="278" s="1"/>
  <c r="DX122" i="278"/>
  <c r="DX124" i="278" s="1"/>
  <c r="DX139" i="278" s="1"/>
  <c r="DX20" i="278"/>
  <c r="DV80" i="278"/>
  <c r="DV81" i="278" s="1"/>
  <c r="DV87" i="278" s="1"/>
  <c r="DV98" i="278"/>
  <c r="DV99" i="278" s="1"/>
  <c r="DV136" i="278" s="1"/>
  <c r="DV106" i="278"/>
  <c r="DV107" i="278" s="1"/>
  <c r="DV137" i="278" s="1"/>
  <c r="DV50" i="278"/>
  <c r="DV51" i="278" s="1"/>
  <c r="DV84" i="278" s="1"/>
  <c r="DW274" i="278"/>
  <c r="DW280" i="278" s="1"/>
  <c r="DZ66" i="273"/>
  <c r="DZ154" i="273"/>
  <c r="DZ144" i="273"/>
  <c r="EA145" i="273" s="1"/>
  <c r="EA147" i="273" s="1"/>
  <c r="EA148" i="273" s="1"/>
  <c r="DZ182" i="273"/>
  <c r="DY20" i="275"/>
  <c r="DZ17" i="275" s="1"/>
  <c r="DY23" i="327"/>
  <c r="DY52" i="324"/>
  <c r="DX24" i="327"/>
  <c r="DX53" i="324"/>
  <c r="DZ32" i="324"/>
  <c r="DZ33" i="324" s="1"/>
  <c r="DZ53" i="273"/>
  <c r="EA54" i="273" s="1"/>
  <c r="DZ37" i="324"/>
  <c r="DZ38" i="324" s="1"/>
  <c r="DZ153" i="273"/>
  <c r="DZ27" i="324"/>
  <c r="DZ28" i="324" s="1"/>
  <c r="DV57" i="324"/>
  <c r="DV28" i="285"/>
  <c r="DV11" i="325"/>
  <c r="DV55" i="324"/>
  <c r="DV34" i="265" s="1"/>
  <c r="EB41" i="273"/>
  <c r="EB43" i="273" s="1"/>
  <c r="EB79" i="288" s="1"/>
  <c r="EB194" i="273"/>
  <c r="EC38" i="273"/>
  <c r="DY21" i="327"/>
  <c r="DY50" i="324"/>
  <c r="DX21" i="285"/>
  <c r="DX22" i="324"/>
  <c r="DX23" i="324" s="1"/>
  <c r="DX189" i="273"/>
  <c r="DX190" i="273" s="1"/>
  <c r="DX21" i="278" s="1"/>
  <c r="DZ4" i="325"/>
  <c r="DZ4" i="315"/>
  <c r="DZ4" i="289"/>
  <c r="DZ4" i="265"/>
  <c r="DZ4" i="282"/>
  <c r="DZ4" i="320"/>
  <c r="DZ4" i="323"/>
  <c r="DZ4" i="273"/>
  <c r="DZ4" i="275"/>
  <c r="DZ4" i="288"/>
  <c r="DZ4" i="324"/>
  <c r="DZ4" i="327"/>
  <c r="DZ4" i="286"/>
  <c r="DZ4" i="285"/>
  <c r="DZ4" i="278"/>
  <c r="DV164" i="273"/>
  <c r="DV165" i="273" s="1"/>
  <c r="DW157" i="273"/>
  <c r="EA2" i="315"/>
  <c r="EA138" i="273"/>
  <c r="EA139" i="273" s="1"/>
  <c r="EA2" i="325"/>
  <c r="EA82" i="273"/>
  <c r="EA83" i="273" s="1"/>
  <c r="EA2" i="320"/>
  <c r="EA2" i="289"/>
  <c r="EA2" i="278"/>
  <c r="EA195" i="273"/>
  <c r="EA196" i="273" s="1"/>
  <c r="EA2" i="323"/>
  <c r="EA2" i="273"/>
  <c r="EA2" i="275"/>
  <c r="EA2" i="286"/>
  <c r="EA119" i="273"/>
  <c r="EA120" i="273" s="1"/>
  <c r="EA123" i="273" s="1"/>
  <c r="EA2" i="288"/>
  <c r="EA2" i="327"/>
  <c r="EA62" i="273"/>
  <c r="EA63" i="273" s="1"/>
  <c r="EA45" i="325" s="1"/>
  <c r="EA2" i="282"/>
  <c r="EA2" i="324"/>
  <c r="EA129" i="273"/>
  <c r="EA130" i="273" s="1"/>
  <c r="EA2" i="285"/>
  <c r="EA49" i="273"/>
  <c r="EA2" i="265"/>
  <c r="DW20" i="327"/>
  <c r="DW49" i="324"/>
  <c r="DW54" i="324" s="1"/>
  <c r="DZ87" i="273"/>
  <c r="DZ91" i="273"/>
  <c r="EA92" i="273" s="1"/>
  <c r="EA156" i="273" s="1"/>
  <c r="DZ11" i="286"/>
  <c r="DZ122" i="273"/>
  <c r="DZ155" i="273"/>
  <c r="DZ86" i="273"/>
  <c r="DU3" i="324"/>
  <c r="DU3" i="282"/>
  <c r="DU3" i="275"/>
  <c r="DU3" i="285"/>
  <c r="DU3" i="327"/>
  <c r="DU3" i="315"/>
  <c r="DU3" i="273"/>
  <c r="DU3" i="286"/>
  <c r="DU3" i="288"/>
  <c r="DU3" i="323"/>
  <c r="DU3" i="265"/>
  <c r="DU3" i="289"/>
  <c r="DU3" i="325"/>
  <c r="DU3" i="278"/>
  <c r="DU3" i="320"/>
  <c r="DX177" i="273"/>
  <c r="DX178" i="273" s="1"/>
  <c r="DX183" i="273"/>
  <c r="DX184" i="273" s="1"/>
  <c r="DX172" i="273"/>
  <c r="DX173" i="273" s="1"/>
  <c r="DX176" i="273" s="1"/>
  <c r="DY51" i="324"/>
  <c r="DY22" i="327"/>
  <c r="DY68" i="273"/>
  <c r="DY86" i="273"/>
  <c r="DY88" i="273" s="1"/>
  <c r="DY122" i="273"/>
  <c r="DY124" i="273" s="1"/>
  <c r="DY21" i="285" s="1"/>
  <c r="DY155" i="273"/>
  <c r="DZ63" i="273"/>
  <c r="DZ45" i="325" s="1"/>
  <c r="DY24" i="327"/>
  <c r="DY53" i="324"/>
  <c r="EO5" i="325"/>
  <c r="EO5" i="327"/>
  <c r="EL37" i="273"/>
  <c r="EO5" i="324"/>
  <c r="EO5" i="323"/>
  <c r="EN26" i="273"/>
  <c r="EN27" i="273" s="1"/>
  <c r="EN31" i="273" s="1"/>
  <c r="EN30" i="273"/>
  <c r="EM32" i="273"/>
  <c r="EO5" i="320"/>
  <c r="EO23" i="273"/>
  <c r="EO24" i="273" s="1"/>
  <c r="EO5" i="315"/>
  <c r="EN152" i="273"/>
  <c r="EN143" i="273"/>
  <c r="EO5" i="275"/>
  <c r="EO5" i="286"/>
  <c r="EO5" i="265"/>
  <c r="EO5" i="288"/>
  <c r="EO5" i="282"/>
  <c r="EO5" i="278"/>
  <c r="EO5" i="285"/>
  <c r="EO5" i="289"/>
  <c r="EO13" i="273"/>
  <c r="EO14" i="273" s="1"/>
  <c r="EP10" i="273"/>
  <c r="EO5" i="273"/>
  <c r="DZ46" i="325" l="1"/>
  <c r="DZ47" i="325" s="1"/>
  <c r="DZ54" i="325" s="1"/>
  <c r="DZ55" i="288"/>
  <c r="DY109" i="273"/>
  <c r="DX110" i="273" s="1"/>
  <c r="DX61" i="288" s="1"/>
  <c r="DY51" i="288"/>
  <c r="DY52" i="288" s="1"/>
  <c r="DY56" i="288" s="1"/>
  <c r="DY84" i="325"/>
  <c r="DY42" i="288"/>
  <c r="DY35" i="288"/>
  <c r="EB101" i="273"/>
  <c r="EB102" i="273" s="1"/>
  <c r="EB105" i="273" s="1"/>
  <c r="EB26" i="288"/>
  <c r="EO36" i="273"/>
  <c r="EO13" i="288"/>
  <c r="EO138" i="325"/>
  <c r="EA152" i="278"/>
  <c r="EA42" i="325"/>
  <c r="EA43" i="325" s="1"/>
  <c r="EA85" i="325"/>
  <c r="DZ106" i="273"/>
  <c r="DY51" i="325"/>
  <c r="EA56" i="278"/>
  <c r="EA132" i="278"/>
  <c r="EA200" i="278"/>
  <c r="EA79" i="278"/>
  <c r="EA192" i="278"/>
  <c r="EA71" i="278"/>
  <c r="EA97" i="278"/>
  <c r="EA114" i="278"/>
  <c r="EA123" i="278"/>
  <c r="EA49" i="278"/>
  <c r="EA105" i="278"/>
  <c r="EA160" i="278"/>
  <c r="EA248" i="278"/>
  <c r="EA168" i="278"/>
  <c r="EA216" i="278"/>
  <c r="EA184" i="278"/>
  <c r="EA224" i="278"/>
  <c r="EA232" i="278"/>
  <c r="EA176" i="278"/>
  <c r="EA208" i="278"/>
  <c r="EA240" i="278"/>
  <c r="EB13" i="289"/>
  <c r="EB14" i="289" s="1"/>
  <c r="EB232" i="278" s="1"/>
  <c r="DV72" i="278"/>
  <c r="DV73" i="278" s="1"/>
  <c r="DV86" i="278" s="1"/>
  <c r="DS67" i="265"/>
  <c r="DZ34" i="278"/>
  <c r="DY122" i="325"/>
  <c r="DY110" i="325"/>
  <c r="EA28" i="278"/>
  <c r="EA29" i="278" s="1"/>
  <c r="EA34" i="278" s="1"/>
  <c r="EA123" i="325"/>
  <c r="EA111" i="325"/>
  <c r="DS303" i="278"/>
  <c r="DS307" i="278" s="1"/>
  <c r="DS294" i="278"/>
  <c r="DS306" i="278" s="1"/>
  <c r="DR308" i="278"/>
  <c r="DR30" i="265" s="1"/>
  <c r="DT282" i="278"/>
  <c r="DT10" i="265" s="1"/>
  <c r="DT299" i="278"/>
  <c r="DT300" i="278" s="1"/>
  <c r="EM298" i="278"/>
  <c r="EM289" i="278"/>
  <c r="DT290" i="278"/>
  <c r="DT291" i="278" s="1"/>
  <c r="DX22" i="278"/>
  <c r="DX39" i="278" s="1"/>
  <c r="DX41" i="278" s="1"/>
  <c r="DW39" i="278"/>
  <c r="DW41" i="278" s="1"/>
  <c r="DW80" i="278" s="1"/>
  <c r="DW81" i="278" s="1"/>
  <c r="DW87" i="278" s="1"/>
  <c r="DU66" i="278"/>
  <c r="DU85" i="278" s="1"/>
  <c r="DU88" i="278" s="1"/>
  <c r="DT9" i="265"/>
  <c r="DY19" i="278"/>
  <c r="DY314" i="278"/>
  <c r="DU279" i="278"/>
  <c r="DU281" i="278" s="1"/>
  <c r="DX274" i="278"/>
  <c r="DX280" i="278" s="1"/>
  <c r="DV64" i="278"/>
  <c r="DV61" i="278"/>
  <c r="DV62" i="278" s="1"/>
  <c r="DV65" i="278" s="1"/>
  <c r="EM254" i="278"/>
  <c r="EM222" i="278"/>
  <c r="EM238" i="278"/>
  <c r="EM246" i="278"/>
  <c r="EM214" i="278"/>
  <c r="EM190" i="278"/>
  <c r="EM230" i="278"/>
  <c r="EM198" i="278"/>
  <c r="EM206" i="278"/>
  <c r="EM166" i="278"/>
  <c r="EM182" i="278"/>
  <c r="EM174" i="278"/>
  <c r="EM150" i="278"/>
  <c r="EM158" i="278"/>
  <c r="EM121" i="278"/>
  <c r="EM130" i="278"/>
  <c r="EM112" i="278"/>
  <c r="DY247" i="278"/>
  <c r="DY249" i="278" s="1"/>
  <c r="DY272" i="278" s="1"/>
  <c r="DY255" i="278"/>
  <c r="DY257" i="278" s="1"/>
  <c r="DY273" i="278" s="1"/>
  <c r="DY223" i="278"/>
  <c r="DY225" i="278" s="1"/>
  <c r="DY269" i="278" s="1"/>
  <c r="DY231" i="278"/>
  <c r="DY233" i="278" s="1"/>
  <c r="DY270" i="278" s="1"/>
  <c r="DY239" i="278"/>
  <c r="DY241" i="278" s="1"/>
  <c r="DY271" i="278" s="1"/>
  <c r="DY215" i="278"/>
  <c r="DY217" i="278" s="1"/>
  <c r="DY268" i="278" s="1"/>
  <c r="DY191" i="278"/>
  <c r="DY193" i="278" s="1"/>
  <c r="DY265" i="278" s="1"/>
  <c r="DY199" i="278"/>
  <c r="DY201" i="278" s="1"/>
  <c r="DY266" i="278" s="1"/>
  <c r="DY207" i="278"/>
  <c r="DY209" i="278" s="1"/>
  <c r="DY267" i="278" s="1"/>
  <c r="DY183" i="278"/>
  <c r="DY185" i="278" s="1"/>
  <c r="DY264" i="278" s="1"/>
  <c r="DY167" i="278"/>
  <c r="DY169" i="278" s="1"/>
  <c r="DY262" i="278" s="1"/>
  <c r="DY175" i="278"/>
  <c r="DY177" i="278" s="1"/>
  <c r="DY263" i="278" s="1"/>
  <c r="DY151" i="278"/>
  <c r="DY153" i="278" s="1"/>
  <c r="DY260" i="278" s="1"/>
  <c r="DY159" i="278"/>
  <c r="DY161" i="278" s="1"/>
  <c r="DY261" i="278" s="1"/>
  <c r="DY122" i="278"/>
  <c r="DY124" i="278" s="1"/>
  <c r="DY139" i="278" s="1"/>
  <c r="DY131" i="278"/>
  <c r="DY133" i="278" s="1"/>
  <c r="DY140" i="278" s="1"/>
  <c r="DY113" i="278"/>
  <c r="DY115" i="278" s="1"/>
  <c r="DY138" i="278" s="1"/>
  <c r="DY20" i="278"/>
  <c r="DV141" i="278"/>
  <c r="DW72" i="278"/>
  <c r="DW73" i="278" s="1"/>
  <c r="DW86" i="278" s="1"/>
  <c r="DW57" i="278"/>
  <c r="DW58" i="278" s="1"/>
  <c r="DY177" i="273"/>
  <c r="DY178" i="273" s="1"/>
  <c r="DY183" i="273"/>
  <c r="DY184" i="273" s="1"/>
  <c r="DY172" i="273"/>
  <c r="DY173" i="273" s="1"/>
  <c r="DY176" i="273" s="1"/>
  <c r="DZ15" i="275"/>
  <c r="DZ20" i="275" s="1"/>
  <c r="EA17" i="275" s="1"/>
  <c r="DZ42" i="324"/>
  <c r="DZ43" i="324" s="1"/>
  <c r="DZ71" i="273"/>
  <c r="EA72" i="273" s="1"/>
  <c r="EA104" i="273" s="1"/>
  <c r="DZ67" i="273"/>
  <c r="DZ88" i="273"/>
  <c r="DV3" i="278"/>
  <c r="DV3" i="289"/>
  <c r="DV3" i="324"/>
  <c r="DV3" i="265"/>
  <c r="DV3" i="288"/>
  <c r="DV3" i="315"/>
  <c r="DV3" i="285"/>
  <c r="DV3" i="323"/>
  <c r="DV3" i="275"/>
  <c r="DV3" i="325"/>
  <c r="DV3" i="327"/>
  <c r="DV3" i="286"/>
  <c r="DV3" i="273"/>
  <c r="DV3" i="282"/>
  <c r="DV3" i="320"/>
  <c r="EA11" i="286"/>
  <c r="EA91" i="273"/>
  <c r="EB92" i="273" s="1"/>
  <c r="EB156" i="273" s="1"/>
  <c r="EA87" i="273"/>
  <c r="DX157" i="273"/>
  <c r="DW164" i="273"/>
  <c r="DW165" i="273" s="1"/>
  <c r="DZ21" i="327"/>
  <c r="DZ50" i="324"/>
  <c r="DY189" i="273"/>
  <c r="DY190" i="273" s="1"/>
  <c r="DY21" i="278" s="1"/>
  <c r="DY22" i="324"/>
  <c r="DY23" i="324" s="1"/>
  <c r="DZ68" i="273"/>
  <c r="EA50" i="273"/>
  <c r="EA100" i="325" s="1"/>
  <c r="EA101" i="325" s="1"/>
  <c r="EA128" i="325" s="1"/>
  <c r="EA144" i="273"/>
  <c r="EB145" i="273" s="1"/>
  <c r="EB147" i="273" s="1"/>
  <c r="EB148" i="273" s="1"/>
  <c r="EA182" i="273"/>
  <c r="EB62" i="273"/>
  <c r="EB63" i="273" s="1"/>
  <c r="EB45" i="325" s="1"/>
  <c r="EB2" i="273"/>
  <c r="EB2" i="315"/>
  <c r="EB2" i="278"/>
  <c r="EB2" i="325"/>
  <c r="EB82" i="273"/>
  <c r="EB83" i="273" s="1"/>
  <c r="EB119" i="273"/>
  <c r="EB120" i="273" s="1"/>
  <c r="EB123" i="273" s="1"/>
  <c r="EB2" i="275"/>
  <c r="EB2" i="286"/>
  <c r="EB2" i="285"/>
  <c r="EB2" i="323"/>
  <c r="EB2" i="288"/>
  <c r="EB138" i="273"/>
  <c r="EB139" i="273" s="1"/>
  <c r="EB2" i="289"/>
  <c r="EB195" i="273"/>
  <c r="EB196" i="273" s="1"/>
  <c r="EB2" i="320"/>
  <c r="EB2" i="282"/>
  <c r="EB2" i="324"/>
  <c r="EB129" i="273"/>
  <c r="EB130" i="273" s="1"/>
  <c r="EB49" i="273"/>
  <c r="EB2" i="265"/>
  <c r="EB2" i="327"/>
  <c r="DZ52" i="324"/>
  <c r="DZ23" i="327"/>
  <c r="EC194" i="273"/>
  <c r="ED38" i="273"/>
  <c r="EC41" i="273"/>
  <c r="EC43" i="273" s="1"/>
  <c r="EC79" i="288" s="1"/>
  <c r="DZ22" i="327"/>
  <c r="DZ51" i="324"/>
  <c r="EA67" i="273"/>
  <c r="EA15" i="275"/>
  <c r="EA71" i="273"/>
  <c r="EB72" i="273" s="1"/>
  <c r="EB104" i="273" s="1"/>
  <c r="EA42" i="324"/>
  <c r="EA43" i="324" s="1"/>
  <c r="DZ124" i="273"/>
  <c r="DW55" i="324"/>
  <c r="DW34" i="265" s="1"/>
  <c r="DW57" i="324"/>
  <c r="DW28" i="285"/>
  <c r="DW11" i="325"/>
  <c r="DX49" i="324"/>
  <c r="DX54" i="324" s="1"/>
  <c r="DX20" i="327"/>
  <c r="EA154" i="273"/>
  <c r="EA66" i="273"/>
  <c r="EA4" i="320"/>
  <c r="EA4" i="324"/>
  <c r="EA4" i="323"/>
  <c r="EA4" i="275"/>
  <c r="EA4" i="288"/>
  <c r="EA4" i="282"/>
  <c r="EA4" i="327"/>
  <c r="EA4" i="273"/>
  <c r="EA4" i="286"/>
  <c r="EA4" i="289"/>
  <c r="EA4" i="265"/>
  <c r="EA4" i="285"/>
  <c r="EA4" i="278"/>
  <c r="EA4" i="325"/>
  <c r="EA4" i="315"/>
  <c r="EP5" i="327"/>
  <c r="EP5" i="325"/>
  <c r="EP5" i="324"/>
  <c r="EP5" i="323"/>
  <c r="EN32" i="273"/>
  <c r="EM42" i="273"/>
  <c r="EM37" i="273"/>
  <c r="EO26" i="273"/>
  <c r="EO27" i="273" s="1"/>
  <c r="EO31" i="273" s="1"/>
  <c r="EO30" i="273"/>
  <c r="EP5" i="320"/>
  <c r="EP23" i="273"/>
  <c r="EP24" i="273" s="1"/>
  <c r="EP5" i="315"/>
  <c r="EP5" i="275"/>
  <c r="EP5" i="286"/>
  <c r="EP5" i="265"/>
  <c r="EP5" i="288"/>
  <c r="EP5" i="282"/>
  <c r="EP5" i="285"/>
  <c r="EP5" i="289"/>
  <c r="EP5" i="278"/>
  <c r="EP13" i="273"/>
  <c r="EP14" i="273" s="1"/>
  <c r="EQ10" i="273"/>
  <c r="EP5" i="273"/>
  <c r="EO152" i="273"/>
  <c r="EO143" i="273"/>
  <c r="BB32" i="265"/>
  <c r="DZ109" i="273" l="1"/>
  <c r="DY110" i="273" s="1"/>
  <c r="DY61" i="288" s="1"/>
  <c r="DY63" i="288" s="1"/>
  <c r="DY65" i="288" s="1"/>
  <c r="DZ51" i="288"/>
  <c r="DZ52" i="288" s="1"/>
  <c r="DZ56" i="288" s="1"/>
  <c r="EA46" i="325"/>
  <c r="EA47" i="325" s="1"/>
  <c r="EA54" i="325" s="1"/>
  <c r="EA55" i="288"/>
  <c r="DZ84" i="325"/>
  <c r="DZ35" i="288"/>
  <c r="DZ37" i="288" s="1"/>
  <c r="DZ42" i="288"/>
  <c r="EC101" i="273"/>
  <c r="EC102" i="273" s="1"/>
  <c r="EC105" i="273" s="1"/>
  <c r="EC26" i="288"/>
  <c r="EP36" i="273"/>
  <c r="EP13" i="288"/>
  <c r="EP138" i="325"/>
  <c r="EB42" i="325"/>
  <c r="EB43" i="325" s="1"/>
  <c r="EB85" i="325"/>
  <c r="EB49" i="278"/>
  <c r="DX33" i="278"/>
  <c r="DX35" i="278" s="1"/>
  <c r="DX57" i="278" s="1"/>
  <c r="DX58" i="278" s="1"/>
  <c r="EA106" i="273"/>
  <c r="DZ51" i="325"/>
  <c r="EB71" i="278"/>
  <c r="EB152" i="278"/>
  <c r="EB208" i="278"/>
  <c r="EB256" i="278"/>
  <c r="EB56" i="278"/>
  <c r="EB168" i="278"/>
  <c r="EB224" i="278"/>
  <c r="EB97" i="278"/>
  <c r="EB79" i="278"/>
  <c r="EB160" i="278"/>
  <c r="EB200" i="278"/>
  <c r="EB123" i="278"/>
  <c r="EB105" i="278"/>
  <c r="EB132" i="278"/>
  <c r="EB114" i="278"/>
  <c r="EB176" i="278"/>
  <c r="EB192" i="278"/>
  <c r="EB184" i="278"/>
  <c r="EB240" i="278"/>
  <c r="EB248" i="278"/>
  <c r="EB216" i="278"/>
  <c r="EC13" i="289"/>
  <c r="EC14" i="289" s="1"/>
  <c r="EC256" i="278" s="1"/>
  <c r="EA40" i="278"/>
  <c r="BB313" i="278"/>
  <c r="BB315" i="278" s="1"/>
  <c r="BB12" i="325" s="1"/>
  <c r="DW98" i="278"/>
  <c r="DW99" i="278" s="1"/>
  <c r="DW136" i="278" s="1"/>
  <c r="DZ110" i="325"/>
  <c r="DZ122" i="325"/>
  <c r="EB28" i="278"/>
  <c r="EB29" i="278" s="1"/>
  <c r="EB34" i="278" s="1"/>
  <c r="EB111" i="325"/>
  <c r="EB123" i="325"/>
  <c r="EA25" i="327"/>
  <c r="DS308" i="278"/>
  <c r="DS30" i="265" s="1"/>
  <c r="DW50" i="278"/>
  <c r="DW51" i="278" s="1"/>
  <c r="DW84" i="278" s="1"/>
  <c r="DW106" i="278"/>
  <c r="DW107" i="278" s="1"/>
  <c r="DW137" i="278" s="1"/>
  <c r="DT293" i="278"/>
  <c r="DT294" i="278" s="1"/>
  <c r="DT306" i="278" s="1"/>
  <c r="DT67" i="265"/>
  <c r="DT302" i="278"/>
  <c r="DT303" i="278" s="1"/>
  <c r="DT307" i="278" s="1"/>
  <c r="DT73" i="265"/>
  <c r="DY22" i="278"/>
  <c r="DY33" i="278" s="1"/>
  <c r="DY35" i="278" s="1"/>
  <c r="EN298" i="278"/>
  <c r="EN289" i="278"/>
  <c r="DU282" i="278"/>
  <c r="DU10" i="265" s="1"/>
  <c r="DU299" i="278"/>
  <c r="DU300" i="278" s="1"/>
  <c r="DU290" i="278"/>
  <c r="DU291" i="278" s="1"/>
  <c r="DT11" i="265"/>
  <c r="DT29" i="265" s="1"/>
  <c r="DU9" i="265"/>
  <c r="DV279" i="278"/>
  <c r="DV281" i="278" s="1"/>
  <c r="DZ19" i="278"/>
  <c r="DZ314" i="278"/>
  <c r="DW61" i="278"/>
  <c r="DW62" i="278" s="1"/>
  <c r="DW65" i="278" s="1"/>
  <c r="DW64" i="278"/>
  <c r="DV66" i="278"/>
  <c r="DV85" i="278" s="1"/>
  <c r="DV88" i="278" s="1"/>
  <c r="DZ255" i="278"/>
  <c r="DZ257" i="278" s="1"/>
  <c r="DZ273" i="278" s="1"/>
  <c r="DZ247" i="278"/>
  <c r="DZ249" i="278" s="1"/>
  <c r="DZ272" i="278" s="1"/>
  <c r="DZ231" i="278"/>
  <c r="DZ233" i="278" s="1"/>
  <c r="DZ270" i="278" s="1"/>
  <c r="DZ239" i="278"/>
  <c r="DZ241" i="278" s="1"/>
  <c r="DZ271" i="278" s="1"/>
  <c r="DZ183" i="278"/>
  <c r="DZ185" i="278" s="1"/>
  <c r="DZ264" i="278" s="1"/>
  <c r="DZ215" i="278"/>
  <c r="DZ217" i="278" s="1"/>
  <c r="DZ268" i="278" s="1"/>
  <c r="DZ191" i="278"/>
  <c r="DZ193" i="278" s="1"/>
  <c r="DZ265" i="278" s="1"/>
  <c r="DZ199" i="278"/>
  <c r="DZ201" i="278" s="1"/>
  <c r="DZ266" i="278" s="1"/>
  <c r="DZ223" i="278"/>
  <c r="DZ225" i="278" s="1"/>
  <c r="DZ269" i="278" s="1"/>
  <c r="DZ207" i="278"/>
  <c r="DZ209" i="278" s="1"/>
  <c r="DZ267" i="278" s="1"/>
  <c r="DZ159" i="278"/>
  <c r="DZ161" i="278" s="1"/>
  <c r="DZ261" i="278" s="1"/>
  <c r="DZ175" i="278"/>
  <c r="DZ177" i="278" s="1"/>
  <c r="DZ263" i="278" s="1"/>
  <c r="DZ151" i="278"/>
  <c r="DZ153" i="278" s="1"/>
  <c r="DZ260" i="278" s="1"/>
  <c r="DZ167" i="278"/>
  <c r="DZ169" i="278" s="1"/>
  <c r="DZ262" i="278" s="1"/>
  <c r="DZ113" i="278"/>
  <c r="DZ115" i="278" s="1"/>
  <c r="DZ138" i="278" s="1"/>
  <c r="DZ122" i="278"/>
  <c r="DZ124" i="278" s="1"/>
  <c r="DZ139" i="278" s="1"/>
  <c r="DZ131" i="278"/>
  <c r="DZ133" i="278" s="1"/>
  <c r="DZ140" i="278" s="1"/>
  <c r="DZ20" i="278"/>
  <c r="EN42" i="273"/>
  <c r="EN254" i="278"/>
  <c r="EN246" i="278"/>
  <c r="EN230" i="278"/>
  <c r="EN238" i="278"/>
  <c r="EN182" i="278"/>
  <c r="EN214" i="278"/>
  <c r="EN190" i="278"/>
  <c r="EN222" i="278"/>
  <c r="EN198" i="278"/>
  <c r="EN206" i="278"/>
  <c r="EN158" i="278"/>
  <c r="EN174" i="278"/>
  <c r="EN150" i="278"/>
  <c r="EN112" i="278"/>
  <c r="EN121" i="278"/>
  <c r="EN130" i="278"/>
  <c r="EN166" i="278"/>
  <c r="DY274" i="278"/>
  <c r="DY280" i="278" s="1"/>
  <c r="DX106" i="278"/>
  <c r="DX107" i="278" s="1"/>
  <c r="DX137" i="278" s="1"/>
  <c r="DX98" i="278"/>
  <c r="DX99" i="278" s="1"/>
  <c r="DX136" i="278" s="1"/>
  <c r="DX50" i="278"/>
  <c r="DX51" i="278" s="1"/>
  <c r="DX84" i="278" s="1"/>
  <c r="DX80" i="278"/>
  <c r="DX81" i="278" s="1"/>
  <c r="DX87" i="278" s="1"/>
  <c r="EB87" i="273"/>
  <c r="EB91" i="273"/>
  <c r="EC92" i="273" s="1"/>
  <c r="EC156" i="273" s="1"/>
  <c r="EB11" i="286"/>
  <c r="DZ22" i="324"/>
  <c r="DZ23" i="324" s="1"/>
  <c r="DZ189" i="273"/>
  <c r="DZ190" i="273" s="1"/>
  <c r="DZ21" i="278" s="1"/>
  <c r="EA68" i="273"/>
  <c r="DX55" i="324"/>
  <c r="DX34" i="265" s="1"/>
  <c r="DX11" i="325"/>
  <c r="DX57" i="324"/>
  <c r="DX28" i="285"/>
  <c r="EB86" i="273"/>
  <c r="EB155" i="273"/>
  <c r="EB122" i="273"/>
  <c r="EA20" i="275"/>
  <c r="EB17" i="275" s="1"/>
  <c r="EC2" i="282"/>
  <c r="EC195" i="273"/>
  <c r="EC196" i="273" s="1"/>
  <c r="EC82" i="273"/>
  <c r="EC83" i="273" s="1"/>
  <c r="EC2" i="273"/>
  <c r="EC2" i="327"/>
  <c r="EC2" i="315"/>
  <c r="EC2" i="323"/>
  <c r="EC2" i="275"/>
  <c r="EC2" i="286"/>
  <c r="EC119" i="273"/>
  <c r="EC120" i="273" s="1"/>
  <c r="EC123" i="273" s="1"/>
  <c r="EC62" i="273"/>
  <c r="EC2" i="285"/>
  <c r="EC2" i="325"/>
  <c r="EC2" i="278"/>
  <c r="EC49" i="273"/>
  <c r="EC50" i="273" s="1"/>
  <c r="EC100" i="325" s="1"/>
  <c r="EC101" i="325" s="1"/>
  <c r="EC128" i="325" s="1"/>
  <c r="EC2" i="320"/>
  <c r="EC138" i="273"/>
  <c r="EC139" i="273" s="1"/>
  <c r="EC2" i="265"/>
  <c r="EC129" i="273"/>
  <c r="EC130" i="273" s="1"/>
  <c r="EC2" i="324"/>
  <c r="EC2" i="288"/>
  <c r="EC2" i="289"/>
  <c r="EB144" i="273"/>
  <c r="EC145" i="273" s="1"/>
  <c r="EC147" i="273" s="1"/>
  <c r="EC148" i="273" s="1"/>
  <c r="EB182" i="273"/>
  <c r="EB4" i="289"/>
  <c r="EB4" i="278"/>
  <c r="EB4" i="282"/>
  <c r="EB4" i="286"/>
  <c r="EB4" i="275"/>
  <c r="EB4" i="325"/>
  <c r="EB4" i="327"/>
  <c r="EB4" i="324"/>
  <c r="EB4" i="323"/>
  <c r="EB4" i="273"/>
  <c r="EB4" i="315"/>
  <c r="EB4" i="320"/>
  <c r="EB4" i="265"/>
  <c r="EB4" i="285"/>
  <c r="EB4" i="288"/>
  <c r="DY20" i="327"/>
  <c r="DY49" i="324"/>
  <c r="DY54" i="324" s="1"/>
  <c r="DW3" i="289"/>
  <c r="DW3" i="273"/>
  <c r="DW3" i="282"/>
  <c r="DW3" i="288"/>
  <c r="DW3" i="286"/>
  <c r="DW3" i="323"/>
  <c r="DW3" i="285"/>
  <c r="DW3" i="325"/>
  <c r="DW3" i="320"/>
  <c r="DW3" i="315"/>
  <c r="DW3" i="327"/>
  <c r="DW3" i="324"/>
  <c r="DW3" i="278"/>
  <c r="DW3" i="265"/>
  <c r="DW3" i="275"/>
  <c r="DZ21" i="285"/>
  <c r="ED41" i="273"/>
  <c r="ED43" i="273" s="1"/>
  <c r="ED79" i="288" s="1"/>
  <c r="ED194" i="273"/>
  <c r="EE38" i="273"/>
  <c r="EB15" i="275"/>
  <c r="EB42" i="324"/>
  <c r="EB43" i="324" s="1"/>
  <c r="EB67" i="273"/>
  <c r="EB71" i="273"/>
  <c r="EC72" i="273" s="1"/>
  <c r="EC104" i="273" s="1"/>
  <c r="EB50" i="273"/>
  <c r="EB100" i="325" s="1"/>
  <c r="EB101" i="325" s="1"/>
  <c r="EB128" i="325" s="1"/>
  <c r="DX164" i="273"/>
  <c r="DX165" i="273" s="1"/>
  <c r="DY157" i="273"/>
  <c r="DZ177" i="273"/>
  <c r="DZ178" i="273" s="1"/>
  <c r="DZ183" i="273"/>
  <c r="DZ184" i="273" s="1"/>
  <c r="DZ172" i="273"/>
  <c r="DZ173" i="273" s="1"/>
  <c r="DZ176" i="273" s="1"/>
  <c r="EA122" i="273"/>
  <c r="EA124" i="273" s="1"/>
  <c r="EA21" i="285" s="1"/>
  <c r="EA155" i="273"/>
  <c r="EA86" i="273"/>
  <c r="EA88" i="273" s="1"/>
  <c r="EA24" i="327"/>
  <c r="EA53" i="324"/>
  <c r="EA32" i="324"/>
  <c r="EA33" i="324" s="1"/>
  <c r="EA37" i="324"/>
  <c r="EA38" i="324" s="1"/>
  <c r="EA53" i="273"/>
  <c r="EB54" i="273" s="1"/>
  <c r="EA153" i="273"/>
  <c r="EA27" i="324"/>
  <c r="EA28" i="324" s="1"/>
  <c r="DZ24" i="327"/>
  <c r="DZ53" i="324"/>
  <c r="EQ5" i="327"/>
  <c r="EQ5" i="325"/>
  <c r="EO32" i="273"/>
  <c r="EN37" i="273"/>
  <c r="EQ5" i="324"/>
  <c r="EQ5" i="323"/>
  <c r="EP26" i="273"/>
  <c r="EP27" i="273" s="1"/>
  <c r="EP31" i="273" s="1"/>
  <c r="EP30" i="273"/>
  <c r="EQ5" i="320"/>
  <c r="EQ23" i="273"/>
  <c r="EQ24" i="273" s="1"/>
  <c r="EQ5" i="315"/>
  <c r="EQ5" i="265"/>
  <c r="EQ5" i="288"/>
  <c r="EQ5" i="282"/>
  <c r="EQ5" i="275"/>
  <c r="EQ5" i="286"/>
  <c r="EQ5" i="285"/>
  <c r="EQ5" i="289"/>
  <c r="EQ5" i="278"/>
  <c r="EQ13" i="273"/>
  <c r="EQ14" i="273" s="1"/>
  <c r="ER10" i="273"/>
  <c r="EQ5" i="273"/>
  <c r="EP152" i="273"/>
  <c r="EP143" i="273"/>
  <c r="EA109" i="273" l="1"/>
  <c r="DZ110" i="273" s="1"/>
  <c r="DZ61" i="288" s="1"/>
  <c r="DZ63" i="288" s="1"/>
  <c r="DZ65" i="288" s="1"/>
  <c r="EA51" i="288"/>
  <c r="EA52" i="288" s="1"/>
  <c r="EA56" i="288" s="1"/>
  <c r="EB46" i="325"/>
  <c r="EB47" i="325" s="1"/>
  <c r="EB54" i="325" s="1"/>
  <c r="EB55" i="288"/>
  <c r="EA84" i="325"/>
  <c r="EA42" i="288"/>
  <c r="EA35" i="288"/>
  <c r="EA37" i="288" s="1"/>
  <c r="DZ43" i="288"/>
  <c r="DZ39" i="288"/>
  <c r="EQ36" i="273"/>
  <c r="EQ13" i="288"/>
  <c r="EQ138" i="325"/>
  <c r="ED101" i="273"/>
  <c r="ED102" i="273" s="1"/>
  <c r="ED105" i="273" s="1"/>
  <c r="ED26" i="288"/>
  <c r="DX72" i="278"/>
  <c r="DX73" i="278" s="1"/>
  <c r="DX86" i="278" s="1"/>
  <c r="EC42" i="325"/>
  <c r="EC43" i="325" s="1"/>
  <c r="EC85" i="325"/>
  <c r="EB106" i="273"/>
  <c r="EA51" i="325"/>
  <c r="EC79" i="278"/>
  <c r="EC168" i="278"/>
  <c r="EC248" i="278"/>
  <c r="EC49" i="278"/>
  <c r="EC192" i="278"/>
  <c r="EC232" i="278"/>
  <c r="EC105" i="278"/>
  <c r="EC114" i="278"/>
  <c r="EC152" i="278"/>
  <c r="EC184" i="278"/>
  <c r="EC224" i="278"/>
  <c r="ED13" i="289"/>
  <c r="ED14" i="289" s="1"/>
  <c r="ED232" i="278" s="1"/>
  <c r="EC71" i="278"/>
  <c r="EC132" i="278"/>
  <c r="EC97" i="278"/>
  <c r="EC200" i="278"/>
  <c r="EC176" i="278"/>
  <c r="EC240" i="278"/>
  <c r="EC56" i="278"/>
  <c r="EC123" i="278"/>
  <c r="EC160" i="278"/>
  <c r="EC216" i="278"/>
  <c r="EC208" i="278"/>
  <c r="EB20" i="275"/>
  <c r="EC17" i="275" s="1"/>
  <c r="BB11" i="327"/>
  <c r="DW141" i="278"/>
  <c r="DW279" i="278" s="1"/>
  <c r="DW281" i="278" s="1"/>
  <c r="EB40" i="278"/>
  <c r="EC28" i="278"/>
  <c r="EC29" i="278" s="1"/>
  <c r="EC34" i="278" s="1"/>
  <c r="EC111" i="325"/>
  <c r="EC123" i="325"/>
  <c r="EB25" i="327"/>
  <c r="EA122" i="325"/>
  <c r="EA110" i="325"/>
  <c r="EC25" i="327"/>
  <c r="DT308" i="278"/>
  <c r="DT30" i="265" s="1"/>
  <c r="DY39" i="278"/>
  <c r="DY41" i="278" s="1"/>
  <c r="DY106" i="278" s="1"/>
  <c r="DY107" i="278" s="1"/>
  <c r="DY137" i="278" s="1"/>
  <c r="DU302" i="278"/>
  <c r="DU303" i="278" s="1"/>
  <c r="DU307" i="278" s="1"/>
  <c r="DU73" i="265"/>
  <c r="DU293" i="278"/>
  <c r="DU294" i="278" s="1"/>
  <c r="DU306" i="278" s="1"/>
  <c r="DU67" i="265"/>
  <c r="EO289" i="278"/>
  <c r="EO298" i="278"/>
  <c r="DV290" i="278"/>
  <c r="DV291" i="278" s="1"/>
  <c r="DV282" i="278"/>
  <c r="DV10" i="265" s="1"/>
  <c r="DV299" i="278"/>
  <c r="DV300" i="278" s="1"/>
  <c r="DU11" i="265"/>
  <c r="DU29" i="265" s="1"/>
  <c r="DZ22" i="278"/>
  <c r="DZ33" i="278" s="1"/>
  <c r="DZ35" i="278" s="1"/>
  <c r="DV9" i="265"/>
  <c r="DW66" i="278"/>
  <c r="DW85" i="278" s="1"/>
  <c r="DW88" i="278" s="1"/>
  <c r="EA19" i="278"/>
  <c r="EA314" i="278"/>
  <c r="DZ274" i="278"/>
  <c r="DZ280" i="278" s="1"/>
  <c r="EA255" i="278"/>
  <c r="EA257" i="278" s="1"/>
  <c r="EA273" i="278" s="1"/>
  <c r="EA239" i="278"/>
  <c r="EA241" i="278" s="1"/>
  <c r="EA271" i="278" s="1"/>
  <c r="EA247" i="278"/>
  <c r="EA249" i="278" s="1"/>
  <c r="EA272" i="278" s="1"/>
  <c r="EA223" i="278"/>
  <c r="EA225" i="278" s="1"/>
  <c r="EA269" i="278" s="1"/>
  <c r="EA231" i="278"/>
  <c r="EA233" i="278" s="1"/>
  <c r="EA270" i="278" s="1"/>
  <c r="EA207" i="278"/>
  <c r="EA209" i="278" s="1"/>
  <c r="EA267" i="278" s="1"/>
  <c r="EA183" i="278"/>
  <c r="EA185" i="278" s="1"/>
  <c r="EA264" i="278" s="1"/>
  <c r="EA215" i="278"/>
  <c r="EA217" i="278" s="1"/>
  <c r="EA268" i="278" s="1"/>
  <c r="EA191" i="278"/>
  <c r="EA193" i="278" s="1"/>
  <c r="EA265" i="278" s="1"/>
  <c r="EA199" i="278"/>
  <c r="EA201" i="278" s="1"/>
  <c r="EA266" i="278" s="1"/>
  <c r="EA151" i="278"/>
  <c r="EA153" i="278" s="1"/>
  <c r="EA260" i="278" s="1"/>
  <c r="EA167" i="278"/>
  <c r="EA169" i="278" s="1"/>
  <c r="EA262" i="278" s="1"/>
  <c r="EA175" i="278"/>
  <c r="EA177" i="278" s="1"/>
  <c r="EA263" i="278" s="1"/>
  <c r="EA159" i="278"/>
  <c r="EA161" i="278" s="1"/>
  <c r="EA261" i="278" s="1"/>
  <c r="EA113" i="278"/>
  <c r="EA115" i="278" s="1"/>
  <c r="EA138" i="278" s="1"/>
  <c r="EA122" i="278"/>
  <c r="EA124" i="278" s="1"/>
  <c r="EA139" i="278" s="1"/>
  <c r="EA131" i="278"/>
  <c r="EA133" i="278" s="1"/>
  <c r="EA140" i="278" s="1"/>
  <c r="EA20" i="278"/>
  <c r="EO42" i="273"/>
  <c r="EO238" i="278"/>
  <c r="EO246" i="278"/>
  <c r="EO222" i="278"/>
  <c r="EO254" i="278"/>
  <c r="EO230" i="278"/>
  <c r="EO206" i="278"/>
  <c r="EO182" i="278"/>
  <c r="EO214" i="278"/>
  <c r="EO190" i="278"/>
  <c r="EO198" i="278"/>
  <c r="EO150" i="278"/>
  <c r="EO166" i="278"/>
  <c r="EO174" i="278"/>
  <c r="EO112" i="278"/>
  <c r="EO121" i="278"/>
  <c r="EO158" i="278"/>
  <c r="EO130" i="278"/>
  <c r="DX141" i="278"/>
  <c r="DY72" i="278"/>
  <c r="DY73" i="278" s="1"/>
  <c r="DY86" i="278" s="1"/>
  <c r="DY57" i="278"/>
  <c r="DY58" i="278" s="1"/>
  <c r="DX61" i="278"/>
  <c r="DX62" i="278" s="1"/>
  <c r="DX65" i="278" s="1"/>
  <c r="DX64" i="278"/>
  <c r="EB154" i="273"/>
  <c r="EB66" i="273"/>
  <c r="EB68" i="273" s="1"/>
  <c r="EA183" i="273"/>
  <c r="EA184" i="273" s="1"/>
  <c r="EA172" i="273"/>
  <c r="EA173" i="273" s="1"/>
  <c r="EA176" i="273" s="1"/>
  <c r="EA177" i="273"/>
  <c r="EA178" i="273" s="1"/>
  <c r="EB53" i="273"/>
  <c r="EC54" i="273" s="1"/>
  <c r="EB32" i="324"/>
  <c r="EB33" i="324" s="1"/>
  <c r="EB27" i="324"/>
  <c r="EB28" i="324" s="1"/>
  <c r="EB153" i="273"/>
  <c r="EB37" i="324"/>
  <c r="EB38" i="324" s="1"/>
  <c r="ED2" i="320"/>
  <c r="ED2" i="275"/>
  <c r="ED2" i="288"/>
  <c r="ED2" i="327"/>
  <c r="ED2" i="282"/>
  <c r="ED2" i="278"/>
  <c r="ED2" i="323"/>
  <c r="ED119" i="273"/>
  <c r="ED120" i="273" s="1"/>
  <c r="ED123" i="273" s="1"/>
  <c r="ED82" i="273"/>
  <c r="ED83" i="273" s="1"/>
  <c r="ED2" i="315"/>
  <c r="ED49" i="273"/>
  <c r="ED50" i="273" s="1"/>
  <c r="ED100" i="325" s="1"/>
  <c r="ED101" i="325" s="1"/>
  <c r="ED128" i="325" s="1"/>
  <c r="ED129" i="273"/>
  <c r="ED130" i="273" s="1"/>
  <c r="ED2" i="285"/>
  <c r="ED2" i="286"/>
  <c r="ED2" i="289"/>
  <c r="ED2" i="273"/>
  <c r="ED138" i="273"/>
  <c r="ED139" i="273" s="1"/>
  <c r="ED62" i="273"/>
  <c r="ED63" i="273" s="1"/>
  <c r="ED45" i="325" s="1"/>
  <c r="ED195" i="273"/>
  <c r="ED196" i="273" s="1"/>
  <c r="ED2" i="265"/>
  <c r="ED2" i="325"/>
  <c r="ED2" i="324"/>
  <c r="EA23" i="327"/>
  <c r="EA52" i="324"/>
  <c r="EC86" i="273"/>
  <c r="EC122" i="273"/>
  <c r="EC155" i="273"/>
  <c r="EC53" i="273"/>
  <c r="ED54" i="273" s="1"/>
  <c r="EC32" i="324"/>
  <c r="EC33" i="324" s="1"/>
  <c r="EC153" i="273"/>
  <c r="EC37" i="324"/>
  <c r="EC38" i="324" s="1"/>
  <c r="EC27" i="324"/>
  <c r="EC28" i="324" s="1"/>
  <c r="EC182" i="273"/>
  <c r="EC144" i="273"/>
  <c r="ED145" i="273" s="1"/>
  <c r="ED147" i="273" s="1"/>
  <c r="ED148" i="273" s="1"/>
  <c r="EB124" i="273"/>
  <c r="EA22" i="324"/>
  <c r="EA23" i="324" s="1"/>
  <c r="EA189" i="273"/>
  <c r="EA190" i="273" s="1"/>
  <c r="EA21" i="278" s="1"/>
  <c r="EA21" i="327"/>
  <c r="EA50" i="324"/>
  <c r="EA22" i="327"/>
  <c r="EA51" i="324"/>
  <c r="DY164" i="273"/>
  <c r="DY165" i="273" s="1"/>
  <c r="DZ157" i="273"/>
  <c r="EF38" i="273"/>
  <c r="EE194" i="273"/>
  <c r="EE41" i="273"/>
  <c r="EE43" i="273" s="1"/>
  <c r="EE79" i="288" s="1"/>
  <c r="EC4" i="286"/>
  <c r="EC4" i="278"/>
  <c r="EC4" i="282"/>
  <c r="EC4" i="273"/>
  <c r="EC4" i="315"/>
  <c r="EC4" i="285"/>
  <c r="EC4" i="265"/>
  <c r="EC4" i="288"/>
  <c r="EC4" i="325"/>
  <c r="EC4" i="327"/>
  <c r="EC4" i="289"/>
  <c r="EC4" i="323"/>
  <c r="EC4" i="320"/>
  <c r="EC4" i="324"/>
  <c r="EC4" i="275"/>
  <c r="DX3" i="286"/>
  <c r="DX3" i="288"/>
  <c r="DX3" i="320"/>
  <c r="DX3" i="265"/>
  <c r="DX3" i="325"/>
  <c r="DX3" i="315"/>
  <c r="DX3" i="278"/>
  <c r="DX3" i="323"/>
  <c r="DX3" i="289"/>
  <c r="DX3" i="327"/>
  <c r="DX3" i="282"/>
  <c r="DX3" i="273"/>
  <c r="DX3" i="324"/>
  <c r="DX3" i="275"/>
  <c r="DX3" i="285"/>
  <c r="EB53" i="324"/>
  <c r="EB24" i="327"/>
  <c r="DY55" i="324"/>
  <c r="DY34" i="265" s="1"/>
  <c r="DY11" i="325"/>
  <c r="DY28" i="285"/>
  <c r="DY57" i="324"/>
  <c r="EC63" i="273"/>
  <c r="EC45" i="325" s="1"/>
  <c r="EC87" i="273"/>
  <c r="EC11" i="286"/>
  <c r="EC91" i="273"/>
  <c r="ED92" i="273" s="1"/>
  <c r="ED156" i="273" s="1"/>
  <c r="EB88" i="273"/>
  <c r="DZ20" i="327"/>
  <c r="DZ49" i="324"/>
  <c r="DZ54" i="324" s="1"/>
  <c r="EO37" i="273"/>
  <c r="ER5" i="327"/>
  <c r="ER5" i="325"/>
  <c r="ER5" i="324"/>
  <c r="ER5" i="323"/>
  <c r="EP32" i="273"/>
  <c r="EQ26" i="273"/>
  <c r="EQ27" i="273" s="1"/>
  <c r="EQ31" i="273" s="1"/>
  <c r="EQ30" i="273"/>
  <c r="ER5" i="320"/>
  <c r="ER23" i="273"/>
  <c r="ER24" i="273" s="1"/>
  <c r="ER5" i="315"/>
  <c r="ER5" i="288"/>
  <c r="ER5" i="282"/>
  <c r="ER5" i="275"/>
  <c r="ER5" i="286"/>
  <c r="ER5" i="265"/>
  <c r="ER5" i="285"/>
  <c r="ER5" i="289"/>
  <c r="ER5" i="278"/>
  <c r="ER13" i="273"/>
  <c r="ER14" i="273" s="1"/>
  <c r="ES10" i="273"/>
  <c r="ER5" i="273"/>
  <c r="EQ152" i="273"/>
  <c r="EQ143" i="273"/>
  <c r="EB109" i="273" l="1"/>
  <c r="EA110" i="273" s="1"/>
  <c r="EA61" i="288" s="1"/>
  <c r="EA63" i="288" s="1"/>
  <c r="EA65" i="288" s="1"/>
  <c r="EB51" i="288"/>
  <c r="EB52" i="288" s="1"/>
  <c r="EB56" i="288" s="1"/>
  <c r="EC46" i="325"/>
  <c r="EC55" i="288"/>
  <c r="EB84" i="325"/>
  <c r="EB42" i="288"/>
  <c r="EB35" i="288"/>
  <c r="EB37" i="288" s="1"/>
  <c r="EA43" i="288"/>
  <c r="EA39" i="288"/>
  <c r="EE101" i="273"/>
  <c r="EE102" i="273" s="1"/>
  <c r="EE105" i="273" s="1"/>
  <c r="EE26" i="288"/>
  <c r="ER36" i="273"/>
  <c r="ER13" i="288"/>
  <c r="ER138" i="325"/>
  <c r="EC47" i="325"/>
  <c r="EC54" i="325" s="1"/>
  <c r="ED42" i="325"/>
  <c r="ED43" i="325" s="1"/>
  <c r="ED85" i="325"/>
  <c r="EC106" i="273"/>
  <c r="EB51" i="325"/>
  <c r="ED49" i="278"/>
  <c r="ED216" i="278"/>
  <c r="ED256" i="278"/>
  <c r="ED97" i="278"/>
  <c r="ED168" i="278"/>
  <c r="ED184" i="278"/>
  <c r="EE13" i="289"/>
  <c r="EE14" i="289" s="1"/>
  <c r="EE256" i="278" s="1"/>
  <c r="ED71" i="278"/>
  <c r="ED105" i="278"/>
  <c r="ED160" i="278"/>
  <c r="ED208" i="278"/>
  <c r="ED248" i="278"/>
  <c r="ED56" i="278"/>
  <c r="ED123" i="278"/>
  <c r="ED132" i="278"/>
  <c r="ED176" i="278"/>
  <c r="ED200" i="278"/>
  <c r="ED240" i="278"/>
  <c r="ED79" i="278"/>
  <c r="ED114" i="278"/>
  <c r="ED152" i="278"/>
  <c r="ED192" i="278"/>
  <c r="ED224" i="278"/>
  <c r="EC40" i="278"/>
  <c r="EB122" i="325"/>
  <c r="EB110" i="325"/>
  <c r="ED28" i="278"/>
  <c r="ED29" i="278" s="1"/>
  <c r="ED34" i="278" s="1"/>
  <c r="ED111" i="325"/>
  <c r="ED123" i="325"/>
  <c r="ED25" i="327"/>
  <c r="DY50" i="278"/>
  <c r="DY51" i="278" s="1"/>
  <c r="DY84" i="278" s="1"/>
  <c r="DY98" i="278"/>
  <c r="DY99" i="278" s="1"/>
  <c r="DY136" i="278" s="1"/>
  <c r="DY141" i="278" s="1"/>
  <c r="DY80" i="278"/>
  <c r="DY81" i="278" s="1"/>
  <c r="DY87" i="278" s="1"/>
  <c r="DU308" i="278"/>
  <c r="DU30" i="265" s="1"/>
  <c r="DV293" i="278"/>
  <c r="DV294" i="278" s="1"/>
  <c r="DV306" i="278" s="1"/>
  <c r="DV67" i="265"/>
  <c r="DV302" i="278"/>
  <c r="DV303" i="278" s="1"/>
  <c r="DV307" i="278" s="1"/>
  <c r="DV73" i="265"/>
  <c r="EP289" i="278"/>
  <c r="EP298" i="278"/>
  <c r="DW290" i="278"/>
  <c r="DW291" i="278" s="1"/>
  <c r="DW282" i="278"/>
  <c r="DW299" i="278"/>
  <c r="DW300" i="278" s="1"/>
  <c r="DZ39" i="278"/>
  <c r="DZ41" i="278" s="1"/>
  <c r="DZ80" i="278" s="1"/>
  <c r="DZ81" i="278" s="1"/>
  <c r="DZ87" i="278" s="1"/>
  <c r="DV11" i="265"/>
  <c r="DV29" i="265" s="1"/>
  <c r="EA22" i="278"/>
  <c r="EA33" i="278" s="1"/>
  <c r="EA35" i="278" s="1"/>
  <c r="DW9" i="265"/>
  <c r="EB19" i="278"/>
  <c r="EB314" i="278"/>
  <c r="DX279" i="278"/>
  <c r="DX281" i="278" s="1"/>
  <c r="EA274" i="278"/>
  <c r="EA280" i="278" s="1"/>
  <c r="DX66" i="278"/>
  <c r="DX85" i="278" s="1"/>
  <c r="DX88" i="278" s="1"/>
  <c r="DY64" i="278"/>
  <c r="DY61" i="278"/>
  <c r="DY62" i="278" s="1"/>
  <c r="DY65" i="278" s="1"/>
  <c r="EP37" i="273"/>
  <c r="EP254" i="278"/>
  <c r="EP230" i="278"/>
  <c r="EP238" i="278"/>
  <c r="EP246" i="278"/>
  <c r="EP214" i="278"/>
  <c r="EP222" i="278"/>
  <c r="EP198" i="278"/>
  <c r="EP206" i="278"/>
  <c r="EP182" i="278"/>
  <c r="EP190" i="278"/>
  <c r="EP174" i="278"/>
  <c r="EP158" i="278"/>
  <c r="EP166" i="278"/>
  <c r="EP130" i="278"/>
  <c r="EP112" i="278"/>
  <c r="EP150" i="278"/>
  <c r="EP121" i="278"/>
  <c r="EB255" i="278"/>
  <c r="EB257" i="278" s="1"/>
  <c r="EB273" i="278" s="1"/>
  <c r="EB231" i="278"/>
  <c r="EB233" i="278" s="1"/>
  <c r="EB270" i="278" s="1"/>
  <c r="EB239" i="278"/>
  <c r="EB241" i="278" s="1"/>
  <c r="EB271" i="278" s="1"/>
  <c r="EB215" i="278"/>
  <c r="EB217" i="278" s="1"/>
  <c r="EB268" i="278" s="1"/>
  <c r="EB247" i="278"/>
  <c r="EB249" i="278" s="1"/>
  <c r="EB272" i="278" s="1"/>
  <c r="EB223" i="278"/>
  <c r="EB225" i="278" s="1"/>
  <c r="EB269" i="278" s="1"/>
  <c r="EB199" i="278"/>
  <c r="EB201" i="278" s="1"/>
  <c r="EB266" i="278" s="1"/>
  <c r="EB207" i="278"/>
  <c r="EB209" i="278" s="1"/>
  <c r="EB267" i="278" s="1"/>
  <c r="EB183" i="278"/>
  <c r="EB185" i="278" s="1"/>
  <c r="EB264" i="278" s="1"/>
  <c r="EB191" i="278"/>
  <c r="EB193" i="278" s="1"/>
  <c r="EB265" i="278" s="1"/>
  <c r="EB175" i="278"/>
  <c r="EB177" i="278" s="1"/>
  <c r="EB263" i="278" s="1"/>
  <c r="EB159" i="278"/>
  <c r="EB161" i="278" s="1"/>
  <c r="EB261" i="278" s="1"/>
  <c r="EB167" i="278"/>
  <c r="EB169" i="278" s="1"/>
  <c r="EB262" i="278" s="1"/>
  <c r="EB131" i="278"/>
  <c r="EB133" i="278" s="1"/>
  <c r="EB140" i="278" s="1"/>
  <c r="EB113" i="278"/>
  <c r="EB115" i="278" s="1"/>
  <c r="EB138" i="278" s="1"/>
  <c r="EB151" i="278"/>
  <c r="EB153" i="278" s="1"/>
  <c r="EB260" i="278" s="1"/>
  <c r="EB122" i="278"/>
  <c r="EB124" i="278" s="1"/>
  <c r="EB139" i="278" s="1"/>
  <c r="EB20" i="278"/>
  <c r="DZ72" i="278"/>
  <c r="DZ73" i="278" s="1"/>
  <c r="DZ86" i="278" s="1"/>
  <c r="DZ57" i="278"/>
  <c r="DZ58" i="278" s="1"/>
  <c r="EC88" i="273"/>
  <c r="EB183" i="273"/>
  <c r="EB184" i="273" s="1"/>
  <c r="EB177" i="273"/>
  <c r="EB178" i="273" s="1"/>
  <c r="EB172" i="273"/>
  <c r="EB173" i="273" s="1"/>
  <c r="EB176" i="273" s="1"/>
  <c r="ED15" i="275"/>
  <c r="ED42" i="324"/>
  <c r="ED43" i="324" s="1"/>
  <c r="ED71" i="273"/>
  <c r="EE72" i="273" s="1"/>
  <c r="EE104" i="273" s="1"/>
  <c r="ED67" i="273"/>
  <c r="EE2" i="320"/>
  <c r="EE2" i="282"/>
  <c r="EE2" i="273"/>
  <c r="EE2" i="315"/>
  <c r="EE2" i="289"/>
  <c r="EE2" i="323"/>
  <c r="EE2" i="275"/>
  <c r="EE49" i="273"/>
  <c r="EE50" i="273" s="1"/>
  <c r="EE100" i="325" s="1"/>
  <c r="EE101" i="325" s="1"/>
  <c r="EE128" i="325" s="1"/>
  <c r="EE2" i="286"/>
  <c r="EE62" i="273"/>
  <c r="EE63" i="273" s="1"/>
  <c r="EE45" i="325" s="1"/>
  <c r="EE2" i="288"/>
  <c r="EE138" i="273"/>
  <c r="EE139" i="273" s="1"/>
  <c r="EE2" i="285"/>
  <c r="EE2" i="324"/>
  <c r="EE82" i="273"/>
  <c r="EE83" i="273" s="1"/>
  <c r="EE2" i="327"/>
  <c r="EE129" i="273"/>
  <c r="EE130" i="273" s="1"/>
  <c r="EE2" i="265"/>
  <c r="EE2" i="278"/>
  <c r="EE195" i="273"/>
  <c r="EE196" i="273" s="1"/>
  <c r="EE119" i="273"/>
  <c r="EE120" i="273" s="1"/>
  <c r="EE123" i="273" s="1"/>
  <c r="EE2" i="325"/>
  <c r="DY3" i="289"/>
  <c r="DY3" i="325"/>
  <c r="DY3" i="327"/>
  <c r="DY3" i="324"/>
  <c r="DY3" i="323"/>
  <c r="DY3" i="265"/>
  <c r="DY3" i="285"/>
  <c r="DY3" i="320"/>
  <c r="DY3" i="315"/>
  <c r="DY3" i="273"/>
  <c r="DY3" i="275"/>
  <c r="DY3" i="288"/>
  <c r="DY3" i="282"/>
  <c r="DY3" i="278"/>
  <c r="DY3" i="286"/>
  <c r="EB21" i="285"/>
  <c r="EC124" i="273"/>
  <c r="EC52" i="324"/>
  <c r="EC23" i="327"/>
  <c r="EB50" i="324"/>
  <c r="EB21" i="327"/>
  <c r="EC15" i="275"/>
  <c r="EC20" i="275" s="1"/>
  <c r="ED17" i="275" s="1"/>
  <c r="EC67" i="273"/>
  <c r="EC42" i="324"/>
  <c r="EC43" i="324" s="1"/>
  <c r="EC71" i="273"/>
  <c r="ED72" i="273" s="1"/>
  <c r="ED104" i="273" s="1"/>
  <c r="EB22" i="324"/>
  <c r="EB23" i="324" s="1"/>
  <c r="EB189" i="273"/>
  <c r="EB190" i="273" s="1"/>
  <c r="EB21" i="278" s="1"/>
  <c r="ED4" i="285"/>
  <c r="ED4" i="315"/>
  <c r="ED4" i="325"/>
  <c r="ED4" i="282"/>
  <c r="ED4" i="324"/>
  <c r="ED4" i="275"/>
  <c r="ED4" i="278"/>
  <c r="ED4" i="323"/>
  <c r="ED4" i="288"/>
  <c r="ED4" i="327"/>
  <c r="ED4" i="273"/>
  <c r="ED4" i="320"/>
  <c r="ED4" i="289"/>
  <c r="ED4" i="265"/>
  <c r="ED4" i="286"/>
  <c r="ED144" i="273"/>
  <c r="EE145" i="273" s="1"/>
  <c r="EE147" i="273" s="1"/>
  <c r="EE148" i="273" s="1"/>
  <c r="ED182" i="273"/>
  <c r="ED91" i="273"/>
  <c r="EE92" i="273" s="1"/>
  <c r="EE156" i="273" s="1"/>
  <c r="ED11" i="286"/>
  <c r="ED87" i="273"/>
  <c r="EB22" i="327"/>
  <c r="EB51" i="324"/>
  <c r="DZ57" i="324"/>
  <c r="DZ11" i="325"/>
  <c r="DZ55" i="324"/>
  <c r="DZ34" i="265" s="1"/>
  <c r="DZ28" i="285"/>
  <c r="ED153" i="273"/>
  <c r="ED27" i="324"/>
  <c r="ED28" i="324" s="1"/>
  <c r="ED37" i="324"/>
  <c r="ED38" i="324" s="1"/>
  <c r="ED53" i="273"/>
  <c r="EE54" i="273" s="1"/>
  <c r="ED32" i="324"/>
  <c r="ED33" i="324" s="1"/>
  <c r="EF194" i="273"/>
  <c r="EG38" i="273"/>
  <c r="EF41" i="273"/>
  <c r="EF43" i="273" s="1"/>
  <c r="EF79" i="288" s="1"/>
  <c r="EC22" i="327"/>
  <c r="EC51" i="324"/>
  <c r="EB23" i="327"/>
  <c r="EB52" i="324"/>
  <c r="EC154" i="273"/>
  <c r="EC66" i="273"/>
  <c r="EC68" i="273" s="1"/>
  <c r="EA157" i="273"/>
  <c r="DZ164" i="273"/>
  <c r="DZ165" i="273" s="1"/>
  <c r="EA20" i="327"/>
  <c r="EA49" i="324"/>
  <c r="EA54" i="324" s="1"/>
  <c r="EC21" i="327"/>
  <c r="EC50" i="324"/>
  <c r="ED154" i="273"/>
  <c r="ED66" i="273"/>
  <c r="EP42" i="273"/>
  <c r="ES5" i="325"/>
  <c r="ES5" i="327"/>
  <c r="ES5" i="324"/>
  <c r="ES5" i="323"/>
  <c r="EQ32" i="273"/>
  <c r="ER26" i="273"/>
  <c r="ER27" i="273" s="1"/>
  <c r="ER31" i="273" s="1"/>
  <c r="ER30" i="273"/>
  <c r="ES5" i="320"/>
  <c r="ES23" i="273"/>
  <c r="ES24" i="273" s="1"/>
  <c r="ES5" i="315"/>
  <c r="ER152" i="273"/>
  <c r="ER143" i="273"/>
  <c r="ES5" i="275"/>
  <c r="ES5" i="286"/>
  <c r="ES5" i="265"/>
  <c r="ES5" i="288"/>
  <c r="ES5" i="282"/>
  <c r="ES5" i="278"/>
  <c r="ES5" i="285"/>
  <c r="ES5" i="289"/>
  <c r="ES13" i="273"/>
  <c r="ES14" i="273" s="1"/>
  <c r="ET10" i="273"/>
  <c r="ES5" i="273"/>
  <c r="BC32" i="265"/>
  <c r="EC109" i="273" l="1"/>
  <c r="EB110" i="273" s="1"/>
  <c r="EB61" i="288" s="1"/>
  <c r="EB63" i="288" s="1"/>
  <c r="EB65" i="288" s="1"/>
  <c r="EC51" i="288"/>
  <c r="EC52" i="288" s="1"/>
  <c r="EC56" i="288" s="1"/>
  <c r="ED46" i="325"/>
  <c r="ED47" i="325" s="1"/>
  <c r="ED54" i="325" s="1"/>
  <c r="ED55" i="288"/>
  <c r="EB43" i="288"/>
  <c r="EB39" i="288"/>
  <c r="EC84" i="325"/>
  <c r="EC42" i="288"/>
  <c r="EC35" i="288"/>
  <c r="EC37" i="288" s="1"/>
  <c r="ES36" i="273"/>
  <c r="ES13" i="288"/>
  <c r="ES138" i="325"/>
  <c r="EF101" i="273"/>
  <c r="EF102" i="273" s="1"/>
  <c r="EF105" i="273" s="1"/>
  <c r="EF26" i="288"/>
  <c r="EE42" i="325"/>
  <c r="EE43" i="325" s="1"/>
  <c r="EE85" i="325"/>
  <c r="ED106" i="273"/>
  <c r="EC51" i="325"/>
  <c r="EE192" i="278"/>
  <c r="EE168" i="278"/>
  <c r="EE97" i="278"/>
  <c r="EE123" i="278"/>
  <c r="EE114" i="278"/>
  <c r="EE224" i="278"/>
  <c r="EE49" i="278"/>
  <c r="EE132" i="278"/>
  <c r="EE152" i="278"/>
  <c r="EE208" i="278"/>
  <c r="EE240" i="278"/>
  <c r="EE248" i="278"/>
  <c r="EE79" i="278"/>
  <c r="EE71" i="278"/>
  <c r="EE176" i="278"/>
  <c r="EE200" i="278"/>
  <c r="EE232" i="278"/>
  <c r="EE56" i="278"/>
  <c r="EE105" i="278"/>
  <c r="EE160" i="278"/>
  <c r="EE184" i="278"/>
  <c r="EE216" i="278"/>
  <c r="EF13" i="289"/>
  <c r="EF14" i="289" s="1"/>
  <c r="EF248" i="278" s="1"/>
  <c r="BC313" i="278"/>
  <c r="BC315" i="278" s="1"/>
  <c r="BC11" i="327" s="1"/>
  <c r="ED40" i="278"/>
  <c r="EE28" i="278"/>
  <c r="EE29" i="278" s="1"/>
  <c r="EE34" i="278" s="1"/>
  <c r="EE123" i="325"/>
  <c r="EE111" i="325"/>
  <c r="EE25" i="327"/>
  <c r="EC122" i="325"/>
  <c r="EC110" i="325"/>
  <c r="DZ98" i="278"/>
  <c r="DZ99" i="278" s="1"/>
  <c r="DZ136" i="278" s="1"/>
  <c r="DV308" i="278"/>
  <c r="DV30" i="265" s="1"/>
  <c r="DZ106" i="278"/>
  <c r="DZ107" i="278" s="1"/>
  <c r="DZ137" i="278" s="1"/>
  <c r="DZ50" i="278"/>
  <c r="DZ51" i="278" s="1"/>
  <c r="DZ84" i="278" s="1"/>
  <c r="EA39" i="278"/>
  <c r="EA41" i="278" s="1"/>
  <c r="EA80" i="278" s="1"/>
  <c r="EA81" i="278" s="1"/>
  <c r="EA87" i="278" s="1"/>
  <c r="DW302" i="278"/>
  <c r="DW303" i="278" s="1"/>
  <c r="DW307" i="278" s="1"/>
  <c r="DW73" i="265"/>
  <c r="DW293" i="278"/>
  <c r="DW294" i="278" s="1"/>
  <c r="DW306" i="278" s="1"/>
  <c r="DW67" i="265"/>
  <c r="DX282" i="278"/>
  <c r="DX10" i="265" s="1"/>
  <c r="DX299" i="278"/>
  <c r="DX300" i="278" s="1"/>
  <c r="DW10" i="265"/>
  <c r="DW11" i="265" s="1"/>
  <c r="DW29" i="265" s="1"/>
  <c r="DX290" i="278"/>
  <c r="DX291" i="278" s="1"/>
  <c r="EQ298" i="278"/>
  <c r="EQ289" i="278"/>
  <c r="EB22" i="278"/>
  <c r="EB33" i="278" s="1"/>
  <c r="EB35" i="278" s="1"/>
  <c r="DX9" i="265"/>
  <c r="DY279" i="278"/>
  <c r="DY281" i="278" s="1"/>
  <c r="EC19" i="278"/>
  <c r="EC314" i="278"/>
  <c r="EB274" i="278"/>
  <c r="EB280" i="278" s="1"/>
  <c r="EQ37" i="273"/>
  <c r="EQ254" i="278"/>
  <c r="EQ222" i="278"/>
  <c r="EQ238" i="278"/>
  <c r="EQ246" i="278"/>
  <c r="EQ214" i="278"/>
  <c r="EQ190" i="278"/>
  <c r="EQ198" i="278"/>
  <c r="EQ230" i="278"/>
  <c r="EQ206" i="278"/>
  <c r="EQ166" i="278"/>
  <c r="EQ174" i="278"/>
  <c r="EQ182" i="278"/>
  <c r="EQ150" i="278"/>
  <c r="EQ158" i="278"/>
  <c r="EQ121" i="278"/>
  <c r="EQ130" i="278"/>
  <c r="EQ112" i="278"/>
  <c r="DZ64" i="278"/>
  <c r="DZ61" i="278"/>
  <c r="DZ62" i="278" s="1"/>
  <c r="DZ65" i="278" s="1"/>
  <c r="EA57" i="278"/>
  <c r="EA58" i="278" s="1"/>
  <c r="EA72" i="278"/>
  <c r="EA73" i="278" s="1"/>
  <c r="EA86" i="278" s="1"/>
  <c r="EC247" i="278"/>
  <c r="EC249" i="278" s="1"/>
  <c r="EC272" i="278" s="1"/>
  <c r="EC255" i="278"/>
  <c r="EC257" i="278" s="1"/>
  <c r="EC273" i="278" s="1"/>
  <c r="EC223" i="278"/>
  <c r="EC225" i="278" s="1"/>
  <c r="EC269" i="278" s="1"/>
  <c r="EC231" i="278"/>
  <c r="EC233" i="278" s="1"/>
  <c r="EC270" i="278" s="1"/>
  <c r="EC239" i="278"/>
  <c r="EC241" i="278" s="1"/>
  <c r="EC271" i="278" s="1"/>
  <c r="EC215" i="278"/>
  <c r="EC217" i="278" s="1"/>
  <c r="EC268" i="278" s="1"/>
  <c r="EC191" i="278"/>
  <c r="EC193" i="278" s="1"/>
  <c r="EC265" i="278" s="1"/>
  <c r="EC199" i="278"/>
  <c r="EC201" i="278" s="1"/>
  <c r="EC266" i="278" s="1"/>
  <c r="EC207" i="278"/>
  <c r="EC209" i="278" s="1"/>
  <c r="EC267" i="278" s="1"/>
  <c r="EC183" i="278"/>
  <c r="EC185" i="278" s="1"/>
  <c r="EC264" i="278" s="1"/>
  <c r="EC167" i="278"/>
  <c r="EC169" i="278" s="1"/>
  <c r="EC262" i="278" s="1"/>
  <c r="EC175" i="278"/>
  <c r="EC177" i="278" s="1"/>
  <c r="EC263" i="278" s="1"/>
  <c r="EC151" i="278"/>
  <c r="EC153" i="278" s="1"/>
  <c r="EC260" i="278" s="1"/>
  <c r="EC159" i="278"/>
  <c r="EC161" i="278" s="1"/>
  <c r="EC261" i="278" s="1"/>
  <c r="EC122" i="278"/>
  <c r="EC124" i="278" s="1"/>
  <c r="EC139" i="278" s="1"/>
  <c r="EC131" i="278"/>
  <c r="EC133" i="278" s="1"/>
  <c r="EC140" i="278" s="1"/>
  <c r="EC113" i="278"/>
  <c r="EC115" i="278" s="1"/>
  <c r="EC138" i="278" s="1"/>
  <c r="EC20" i="278"/>
  <c r="DY66" i="278"/>
  <c r="DY85" i="278" s="1"/>
  <c r="DY88" i="278" s="1"/>
  <c r="ED68" i="273"/>
  <c r="ED23" i="327"/>
  <c r="ED52" i="324"/>
  <c r="EB49" i="324"/>
  <c r="EB54" i="324" s="1"/>
  <c r="EB20" i="327"/>
  <c r="EC53" i="324"/>
  <c r="EC24" i="327"/>
  <c r="EE182" i="273"/>
  <c r="EE144" i="273"/>
  <c r="EF145" i="273" s="1"/>
  <c r="EF147" i="273" s="1"/>
  <c r="EF148" i="273" s="1"/>
  <c r="EE32" i="324"/>
  <c r="EE33" i="324" s="1"/>
  <c r="EE153" i="273"/>
  <c r="EE53" i="273"/>
  <c r="EF54" i="273" s="1"/>
  <c r="EE37" i="324"/>
  <c r="EE38" i="324" s="1"/>
  <c r="EE27" i="324"/>
  <c r="EE28" i="324" s="1"/>
  <c r="DZ3" i="320"/>
  <c r="DZ3" i="286"/>
  <c r="DZ3" i="282"/>
  <c r="DZ3" i="273"/>
  <c r="DZ3" i="325"/>
  <c r="DZ3" i="289"/>
  <c r="DZ3" i="275"/>
  <c r="DZ3" i="285"/>
  <c r="DZ3" i="324"/>
  <c r="DZ3" i="265"/>
  <c r="DZ3" i="323"/>
  <c r="DZ3" i="327"/>
  <c r="DZ3" i="288"/>
  <c r="DZ3" i="278"/>
  <c r="DZ3" i="315"/>
  <c r="EF2" i="275"/>
  <c r="EF49" i="273"/>
  <c r="EF50" i="273" s="1"/>
  <c r="EF100" i="325" s="1"/>
  <c r="EF101" i="325" s="1"/>
  <c r="EF128" i="325" s="1"/>
  <c r="EF119" i="273"/>
  <c r="EF120" i="273" s="1"/>
  <c r="EF123" i="273" s="1"/>
  <c r="EF2" i="315"/>
  <c r="EF2" i="327"/>
  <c r="EF2" i="289"/>
  <c r="EF2" i="285"/>
  <c r="EF2" i="286"/>
  <c r="EF2" i="320"/>
  <c r="EF2" i="323"/>
  <c r="EF2" i="278"/>
  <c r="EF62" i="273"/>
  <c r="EF63" i="273" s="1"/>
  <c r="EF45" i="325" s="1"/>
  <c r="EF138" i="273"/>
  <c r="EF139" i="273" s="1"/>
  <c r="EF2" i="325"/>
  <c r="EF129" i="273"/>
  <c r="EF130" i="273" s="1"/>
  <c r="EF195" i="273"/>
  <c r="EF196" i="273" s="1"/>
  <c r="EF2" i="282"/>
  <c r="EF2" i="288"/>
  <c r="EF2" i="265"/>
  <c r="EF2" i="324"/>
  <c r="EF2" i="273"/>
  <c r="EF82" i="273"/>
  <c r="EF83" i="273" s="1"/>
  <c r="ED21" i="327"/>
  <c r="ED50" i="324"/>
  <c r="EE91" i="273"/>
  <c r="EF92" i="273" s="1"/>
  <c r="EF156" i="273" s="1"/>
  <c r="EE87" i="273"/>
  <c r="EE11" i="286"/>
  <c r="EE155" i="273"/>
  <c r="EE122" i="273"/>
  <c r="EE86" i="273"/>
  <c r="EB157" i="273"/>
  <c r="EA164" i="273"/>
  <c r="EA165" i="273" s="1"/>
  <c r="EH38" i="273"/>
  <c r="EG41" i="273"/>
  <c r="EG43" i="273" s="1"/>
  <c r="EG79" i="288" s="1"/>
  <c r="EG194" i="273"/>
  <c r="ED51" i="324"/>
  <c r="ED22" i="327"/>
  <c r="EE4" i="323"/>
  <c r="EE4" i="288"/>
  <c r="EE4" i="265"/>
  <c r="EE4" i="275"/>
  <c r="EE4" i="315"/>
  <c r="EE4" i="325"/>
  <c r="EE4" i="282"/>
  <c r="EE4" i="278"/>
  <c r="EE4" i="327"/>
  <c r="EE4" i="324"/>
  <c r="EE4" i="273"/>
  <c r="EE4" i="320"/>
  <c r="EE4" i="285"/>
  <c r="EE4" i="286"/>
  <c r="EE4" i="289"/>
  <c r="EE42" i="324"/>
  <c r="EE43" i="324" s="1"/>
  <c r="EE71" i="273"/>
  <c r="EF72" i="273" s="1"/>
  <c r="EF104" i="273" s="1"/>
  <c r="EE67" i="273"/>
  <c r="EE15" i="275"/>
  <c r="ED24" i="327"/>
  <c r="ED53" i="324"/>
  <c r="EA11" i="325"/>
  <c r="EA55" i="324"/>
  <c r="EA34" i="265" s="1"/>
  <c r="EA28" i="285"/>
  <c r="EA57" i="324"/>
  <c r="EC22" i="324"/>
  <c r="EC23" i="324" s="1"/>
  <c r="EC189" i="273"/>
  <c r="EC190" i="273" s="1"/>
  <c r="EC21" i="278" s="1"/>
  <c r="EE154" i="273"/>
  <c r="EE66" i="273"/>
  <c r="ED122" i="273"/>
  <c r="ED124" i="273" s="1"/>
  <c r="ED21" i="285" s="1"/>
  <c r="ED86" i="273"/>
  <c r="ED88" i="273" s="1"/>
  <c r="ED155" i="273"/>
  <c r="EC21" i="285"/>
  <c r="ED20" i="275"/>
  <c r="EE17" i="275" s="1"/>
  <c r="EC183" i="273"/>
  <c r="EC184" i="273" s="1"/>
  <c r="EC177" i="273"/>
  <c r="EC178" i="273" s="1"/>
  <c r="EC172" i="273"/>
  <c r="EC173" i="273" s="1"/>
  <c r="EC176" i="273" s="1"/>
  <c r="EQ42" i="273"/>
  <c r="ET5" i="327"/>
  <c r="ET5" i="325"/>
  <c r="ET5" i="324"/>
  <c r="ET5" i="323"/>
  <c r="ER32" i="273"/>
  <c r="ES26" i="273"/>
  <c r="ES27" i="273" s="1"/>
  <c r="ES31" i="273" s="1"/>
  <c r="ES30" i="273"/>
  <c r="ET5" i="320"/>
  <c r="ET23" i="273"/>
  <c r="ET24" i="273" s="1"/>
  <c r="ET5" i="315"/>
  <c r="ET5" i="275"/>
  <c r="ET5" i="286"/>
  <c r="ET5" i="265"/>
  <c r="ET5" i="288"/>
  <c r="ET5" i="282"/>
  <c r="ET5" i="285"/>
  <c r="ET5" i="289"/>
  <c r="ET5" i="278"/>
  <c r="ET13" i="273"/>
  <c r="ET14" i="273" s="1"/>
  <c r="EU10" i="273"/>
  <c r="ET5" i="273"/>
  <c r="ES152" i="273"/>
  <c r="ES143" i="273"/>
  <c r="ED109" i="273" l="1"/>
  <c r="EC110" i="273" s="1"/>
  <c r="EC61" i="288" s="1"/>
  <c r="EC63" i="288" s="1"/>
  <c r="EC65" i="288" s="1"/>
  <c r="ED51" i="288"/>
  <c r="ED52" i="288" s="1"/>
  <c r="ED56" i="288" s="1"/>
  <c r="EE46" i="325"/>
  <c r="EE47" i="325" s="1"/>
  <c r="EE54" i="325" s="1"/>
  <c r="EE55" i="288"/>
  <c r="ED84" i="325"/>
  <c r="ED42" i="288"/>
  <c r="ED35" i="288"/>
  <c r="ED37" i="288" s="1"/>
  <c r="EC39" i="288"/>
  <c r="EC43" i="288"/>
  <c r="ET36" i="273"/>
  <c r="ET13" i="288"/>
  <c r="ET138" i="325"/>
  <c r="EG101" i="273"/>
  <c r="EG102" i="273" s="1"/>
  <c r="EG105" i="273" s="1"/>
  <c r="EG26" i="288"/>
  <c r="EF42" i="325"/>
  <c r="EF43" i="325" s="1"/>
  <c r="EF85" i="325"/>
  <c r="EE106" i="273"/>
  <c r="ED51" i="325"/>
  <c r="EF160" i="278"/>
  <c r="EF132" i="278"/>
  <c r="EF49" i="278"/>
  <c r="EF184" i="278"/>
  <c r="EF114" i="278"/>
  <c r="EF232" i="278"/>
  <c r="EF56" i="278"/>
  <c r="EF71" i="278"/>
  <c r="EF152" i="278"/>
  <c r="EF208" i="278"/>
  <c r="EF224" i="278"/>
  <c r="EF216" i="278"/>
  <c r="EF105" i="278"/>
  <c r="EF123" i="278"/>
  <c r="EF176" i="278"/>
  <c r="EF200" i="278"/>
  <c r="EF240" i="278"/>
  <c r="EF256" i="278"/>
  <c r="EF97" i="278"/>
  <c r="EF79" i="278"/>
  <c r="EF168" i="278"/>
  <c r="EF192" i="278"/>
  <c r="EG13" i="289"/>
  <c r="EG14" i="289" s="1"/>
  <c r="EG224" i="278" s="1"/>
  <c r="BC12" i="325"/>
  <c r="EA98" i="278"/>
  <c r="EA99" i="278" s="1"/>
  <c r="EA136" i="278" s="1"/>
  <c r="EE40" i="278"/>
  <c r="ED189" i="273"/>
  <c r="ED190" i="273" s="1"/>
  <c r="ED21" i="278" s="1"/>
  <c r="ED122" i="325"/>
  <c r="ED110" i="325"/>
  <c r="EF25" i="327"/>
  <c r="EF28" i="278"/>
  <c r="EF29" i="278" s="1"/>
  <c r="EF40" i="278" s="1"/>
  <c r="EF111" i="325"/>
  <c r="EF123" i="325"/>
  <c r="DZ141" i="278"/>
  <c r="DZ279" i="278" s="1"/>
  <c r="DZ281" i="278" s="1"/>
  <c r="EA50" i="278"/>
  <c r="EA51" i="278" s="1"/>
  <c r="EA84" i="278" s="1"/>
  <c r="EA106" i="278"/>
  <c r="EA107" i="278" s="1"/>
  <c r="EA137" i="278" s="1"/>
  <c r="EB39" i="278"/>
  <c r="EB41" i="278" s="1"/>
  <c r="EB50" i="278" s="1"/>
  <c r="EB51" i="278" s="1"/>
  <c r="EB84" i="278" s="1"/>
  <c r="DW308" i="278"/>
  <c r="DW30" i="265" s="1"/>
  <c r="DX293" i="278"/>
  <c r="DX294" i="278" s="1"/>
  <c r="DX306" i="278" s="1"/>
  <c r="DX67" i="265"/>
  <c r="DX302" i="278"/>
  <c r="DX303" i="278" s="1"/>
  <c r="DX307" i="278" s="1"/>
  <c r="DX73" i="265"/>
  <c r="DY282" i="278"/>
  <c r="DY10" i="265" s="1"/>
  <c r="DY299" i="278"/>
  <c r="DY300" i="278" s="1"/>
  <c r="ER298" i="278"/>
  <c r="ER289" i="278"/>
  <c r="DY290" i="278"/>
  <c r="DY291" i="278" s="1"/>
  <c r="DX11" i="265"/>
  <c r="DX29" i="265" s="1"/>
  <c r="DY9" i="265"/>
  <c r="ED19" i="278"/>
  <c r="ED314" i="278"/>
  <c r="EC22" i="278"/>
  <c r="EC33" i="278" s="1"/>
  <c r="EC35" i="278" s="1"/>
  <c r="ED22" i="324"/>
  <c r="ED23" i="324" s="1"/>
  <c r="ED20" i="327" s="1"/>
  <c r="ER42" i="273"/>
  <c r="ER254" i="278"/>
  <c r="ER246" i="278"/>
  <c r="ER230" i="278"/>
  <c r="ER238" i="278"/>
  <c r="ER182" i="278"/>
  <c r="ER190" i="278"/>
  <c r="ER198" i="278"/>
  <c r="ER222" i="278"/>
  <c r="ER214" i="278"/>
  <c r="ER206" i="278"/>
  <c r="ER158" i="278"/>
  <c r="ER174" i="278"/>
  <c r="ER150" i="278"/>
  <c r="ER166" i="278"/>
  <c r="ER112" i="278"/>
  <c r="ER121" i="278"/>
  <c r="ER130" i="278"/>
  <c r="ED255" i="278"/>
  <c r="ED257" i="278" s="1"/>
  <c r="ED273" i="278" s="1"/>
  <c r="ED247" i="278"/>
  <c r="ED249" i="278" s="1"/>
  <c r="ED272" i="278" s="1"/>
  <c r="ED231" i="278"/>
  <c r="ED233" i="278" s="1"/>
  <c r="ED270" i="278" s="1"/>
  <c r="ED239" i="278"/>
  <c r="ED241" i="278" s="1"/>
  <c r="ED271" i="278" s="1"/>
  <c r="ED223" i="278"/>
  <c r="ED225" i="278" s="1"/>
  <c r="ED269" i="278" s="1"/>
  <c r="ED183" i="278"/>
  <c r="ED185" i="278" s="1"/>
  <c r="ED264" i="278" s="1"/>
  <c r="ED191" i="278"/>
  <c r="ED193" i="278" s="1"/>
  <c r="ED265" i="278" s="1"/>
  <c r="ED199" i="278"/>
  <c r="ED201" i="278" s="1"/>
  <c r="ED266" i="278" s="1"/>
  <c r="ED215" i="278"/>
  <c r="ED217" i="278" s="1"/>
  <c r="ED268" i="278" s="1"/>
  <c r="ED207" i="278"/>
  <c r="ED209" i="278" s="1"/>
  <c r="ED267" i="278" s="1"/>
  <c r="ED159" i="278"/>
  <c r="ED161" i="278" s="1"/>
  <c r="ED261" i="278" s="1"/>
  <c r="ED175" i="278"/>
  <c r="ED177" i="278" s="1"/>
  <c r="ED263" i="278" s="1"/>
  <c r="ED151" i="278"/>
  <c r="ED153" i="278" s="1"/>
  <c r="ED260" i="278" s="1"/>
  <c r="ED113" i="278"/>
  <c r="ED115" i="278" s="1"/>
  <c r="ED138" i="278" s="1"/>
  <c r="ED167" i="278"/>
  <c r="ED169" i="278" s="1"/>
  <c r="ED262" i="278" s="1"/>
  <c r="ED122" i="278"/>
  <c r="ED124" i="278" s="1"/>
  <c r="ED139" i="278" s="1"/>
  <c r="ED131" i="278"/>
  <c r="ED133" i="278" s="1"/>
  <c r="ED140" i="278" s="1"/>
  <c r="ED20" i="278"/>
  <c r="EC274" i="278"/>
  <c r="EC280" i="278" s="1"/>
  <c r="EA61" i="278"/>
  <c r="EA62" i="278" s="1"/>
  <c r="EA65" i="278" s="1"/>
  <c r="EA64" i="278"/>
  <c r="EB72" i="278"/>
  <c r="EB73" i="278" s="1"/>
  <c r="EB86" i="278" s="1"/>
  <c r="EB57" i="278"/>
  <c r="EB58" i="278" s="1"/>
  <c r="DZ66" i="278"/>
  <c r="DZ85" i="278" s="1"/>
  <c r="DZ88" i="278" s="1"/>
  <c r="EE68" i="273"/>
  <c r="ED172" i="273"/>
  <c r="ED173" i="273" s="1"/>
  <c r="ED176" i="273" s="1"/>
  <c r="ED177" i="273"/>
  <c r="ED178" i="273" s="1"/>
  <c r="ED183" i="273"/>
  <c r="ED184" i="273" s="1"/>
  <c r="EG2" i="285"/>
  <c r="EG119" i="273"/>
  <c r="EG120" i="273" s="1"/>
  <c r="EG123" i="273" s="1"/>
  <c r="EG2" i="325"/>
  <c r="EG82" i="273"/>
  <c r="EG83" i="273" s="1"/>
  <c r="EG2" i="327"/>
  <c r="EG2" i="273"/>
  <c r="EG2" i="320"/>
  <c r="EG62" i="273"/>
  <c r="EG195" i="273"/>
  <c r="EG196" i="273" s="1"/>
  <c r="EG138" i="273"/>
  <c r="EG139" i="273" s="1"/>
  <c r="EG2" i="288"/>
  <c r="EG2" i="315"/>
  <c r="EG2" i="265"/>
  <c r="EG49" i="273"/>
  <c r="EG50" i="273" s="1"/>
  <c r="EG100" i="325" s="1"/>
  <c r="EG101" i="325" s="1"/>
  <c r="EG128" i="325" s="1"/>
  <c r="EG2" i="286"/>
  <c r="EG129" i="273"/>
  <c r="EG130" i="273" s="1"/>
  <c r="EG2" i="278"/>
  <c r="EG2" i="282"/>
  <c r="EG2" i="323"/>
  <c r="EG2" i="324"/>
  <c r="EG2" i="275"/>
  <c r="EG2" i="289"/>
  <c r="EE88" i="273"/>
  <c r="EF91" i="273"/>
  <c r="EG92" i="273" s="1"/>
  <c r="EG156" i="273" s="1"/>
  <c r="EF11" i="286"/>
  <c r="EF87" i="273"/>
  <c r="EE23" i="327"/>
  <c r="EE52" i="324"/>
  <c r="EF4" i="324"/>
  <c r="EF4" i="289"/>
  <c r="EF4" i="282"/>
  <c r="EF4" i="288"/>
  <c r="EF4" i="273"/>
  <c r="EF4" i="323"/>
  <c r="EF4" i="286"/>
  <c r="EF4" i="325"/>
  <c r="EF4" i="278"/>
  <c r="EF4" i="275"/>
  <c r="EF4" i="285"/>
  <c r="EF4" i="327"/>
  <c r="EF4" i="320"/>
  <c r="EF4" i="265"/>
  <c r="EF4" i="315"/>
  <c r="EC49" i="324"/>
  <c r="EC54" i="324" s="1"/>
  <c r="EC20" i="327"/>
  <c r="EF86" i="273"/>
  <c r="EF122" i="273"/>
  <c r="EF155" i="273"/>
  <c r="EI38" i="273"/>
  <c r="EH194" i="273"/>
  <c r="EH41" i="273"/>
  <c r="EH43" i="273" s="1"/>
  <c r="EH79" i="288" s="1"/>
  <c r="EE124" i="273"/>
  <c r="EF53" i="273"/>
  <c r="EG54" i="273" s="1"/>
  <c r="EF153" i="273"/>
  <c r="EF27" i="324"/>
  <c r="EF28" i="324" s="1"/>
  <c r="EF32" i="324"/>
  <c r="EF33" i="324" s="1"/>
  <c r="EF37" i="324"/>
  <c r="EF38" i="324" s="1"/>
  <c r="EF154" i="273"/>
  <c r="EF66" i="273"/>
  <c r="EB28" i="285"/>
  <c r="EB55" i="324"/>
  <c r="EB34" i="265" s="1"/>
  <c r="EB11" i="325"/>
  <c r="EB57" i="324"/>
  <c r="EE24" i="327"/>
  <c r="EE53" i="324"/>
  <c r="EA3" i="315"/>
  <c r="EA3" i="327"/>
  <c r="EA3" i="325"/>
  <c r="EA3" i="323"/>
  <c r="EA3" i="286"/>
  <c r="EA3" i="273"/>
  <c r="EA3" i="282"/>
  <c r="EA3" i="289"/>
  <c r="EA3" i="320"/>
  <c r="EA3" i="285"/>
  <c r="EA3" i="265"/>
  <c r="EA3" i="275"/>
  <c r="EA3" i="288"/>
  <c r="EA3" i="324"/>
  <c r="EA3" i="278"/>
  <c r="EF144" i="273"/>
  <c r="EG145" i="273" s="1"/>
  <c r="EG147" i="273" s="1"/>
  <c r="EG148" i="273" s="1"/>
  <c r="EF182" i="273"/>
  <c r="EE20" i="275"/>
  <c r="EF17" i="275" s="1"/>
  <c r="EC157" i="273"/>
  <c r="EB164" i="273"/>
  <c r="EB165" i="273" s="1"/>
  <c r="EF71" i="273"/>
  <c r="EG72" i="273" s="1"/>
  <c r="EG104" i="273" s="1"/>
  <c r="EF15" i="275"/>
  <c r="EF42" i="324"/>
  <c r="EF43" i="324" s="1"/>
  <c r="EF67" i="273"/>
  <c r="EE21" i="327"/>
  <c r="EE50" i="324"/>
  <c r="EE51" i="324"/>
  <c r="EE22" i="327"/>
  <c r="EU5" i="327"/>
  <c r="EU5" i="325"/>
  <c r="ER37" i="273"/>
  <c r="EU5" i="324"/>
  <c r="EU5" i="323"/>
  <c r="ES32" i="273"/>
  <c r="ET26" i="273"/>
  <c r="ET27" i="273" s="1"/>
  <c r="ET31" i="273" s="1"/>
  <c r="ET30" i="273"/>
  <c r="EU5" i="320"/>
  <c r="EU23" i="273"/>
  <c r="EU24" i="273" s="1"/>
  <c r="EU5" i="315"/>
  <c r="ET152" i="273"/>
  <c r="ET143" i="273"/>
  <c r="EU5" i="265"/>
  <c r="EU5" i="288"/>
  <c r="EU5" i="282"/>
  <c r="EU5" i="275"/>
  <c r="EU5" i="286"/>
  <c r="EU5" i="285"/>
  <c r="EU5" i="289"/>
  <c r="EU5" i="278"/>
  <c r="EU13" i="273"/>
  <c r="EU14" i="273" s="1"/>
  <c r="EV10" i="273"/>
  <c r="EU5" i="273"/>
  <c r="EE109" i="273" l="1"/>
  <c r="ED110" i="273" s="1"/>
  <c r="ED61" i="288" s="1"/>
  <c r="ED63" i="288" s="1"/>
  <c r="ED65" i="288" s="1"/>
  <c r="EE51" i="288"/>
  <c r="EE52" i="288" s="1"/>
  <c r="EE56" i="288" s="1"/>
  <c r="EF46" i="325"/>
  <c r="EF47" i="325" s="1"/>
  <c r="EF54" i="325" s="1"/>
  <c r="EF55" i="288"/>
  <c r="ED43" i="288"/>
  <c r="ED39" i="288"/>
  <c r="EE84" i="325"/>
  <c r="EE42" i="288"/>
  <c r="EE35" i="288"/>
  <c r="EE37" i="288" s="1"/>
  <c r="EU36" i="273"/>
  <c r="EU13" i="288"/>
  <c r="EU138" i="325"/>
  <c r="EH101" i="273"/>
  <c r="EH102" i="273" s="1"/>
  <c r="EH105" i="273" s="1"/>
  <c r="EH26" i="288"/>
  <c r="U52" i="325"/>
  <c r="U55" i="325" s="1"/>
  <c r="EG42" i="325"/>
  <c r="EG43" i="325" s="1"/>
  <c r="EG85" i="325"/>
  <c r="EG71" i="278"/>
  <c r="EF106" i="273"/>
  <c r="EE51" i="325"/>
  <c r="EG79" i="278"/>
  <c r="EG216" i="278"/>
  <c r="EG168" i="278"/>
  <c r="EG105" i="278"/>
  <c r="EG114" i="278"/>
  <c r="EG200" i="278"/>
  <c r="EG232" i="278"/>
  <c r="EG49" i="278"/>
  <c r="EG132" i="278"/>
  <c r="EG160" i="278"/>
  <c r="EG192" i="278"/>
  <c r="EG256" i="278"/>
  <c r="EG56" i="278"/>
  <c r="EG123" i="278"/>
  <c r="EG97" i="278"/>
  <c r="EG184" i="278"/>
  <c r="EG208" i="278"/>
  <c r="EG240" i="278"/>
  <c r="EG248" i="278"/>
  <c r="EG152" i="278"/>
  <c r="EG176" i="278"/>
  <c r="EH13" i="289"/>
  <c r="EH14" i="289" s="1"/>
  <c r="EH240" i="278" s="1"/>
  <c r="EA141" i="278"/>
  <c r="EA279" i="278" s="1"/>
  <c r="EA281" i="278" s="1"/>
  <c r="EB106" i="278"/>
  <c r="EB107" i="278" s="1"/>
  <c r="EB137" i="278" s="1"/>
  <c r="EF34" i="278"/>
  <c r="EG25" i="327"/>
  <c r="EG28" i="278"/>
  <c r="EG29" i="278" s="1"/>
  <c r="EG40" i="278" s="1"/>
  <c r="EG111" i="325"/>
  <c r="EG123" i="325"/>
  <c r="EE314" i="278"/>
  <c r="EE122" i="325"/>
  <c r="EE110" i="325"/>
  <c r="EB98" i="278"/>
  <c r="EB99" i="278" s="1"/>
  <c r="EB136" i="278" s="1"/>
  <c r="EB80" i="278"/>
  <c r="EB81" i="278" s="1"/>
  <c r="EB87" i="278" s="1"/>
  <c r="DX308" i="278"/>
  <c r="DX30" i="265" s="1"/>
  <c r="DY293" i="278"/>
  <c r="DY294" i="278" s="1"/>
  <c r="DY306" i="278" s="1"/>
  <c r="DY67" i="265"/>
  <c r="DY302" i="278"/>
  <c r="DY303" i="278" s="1"/>
  <c r="DY307" i="278" s="1"/>
  <c r="DY73" i="265"/>
  <c r="DZ282" i="278"/>
  <c r="DZ10" i="265" s="1"/>
  <c r="DZ299" i="278"/>
  <c r="DZ300" i="278" s="1"/>
  <c r="DZ290" i="278"/>
  <c r="DZ291" i="278" s="1"/>
  <c r="ES298" i="278"/>
  <c r="ES289" i="278"/>
  <c r="DY11" i="265"/>
  <c r="DY29" i="265" s="1"/>
  <c r="ED49" i="324"/>
  <c r="ED54" i="324" s="1"/>
  <c r="ED28" i="285" s="1"/>
  <c r="EC39" i="278"/>
  <c r="EC41" i="278" s="1"/>
  <c r="EC80" i="278" s="1"/>
  <c r="EC81" i="278" s="1"/>
  <c r="EC87" i="278" s="1"/>
  <c r="ED22" i="278"/>
  <c r="ED33" i="278" s="1"/>
  <c r="ED35" i="278" s="1"/>
  <c r="DZ9" i="265"/>
  <c r="EA66" i="278"/>
  <c r="EA85" i="278" s="1"/>
  <c r="EA88" i="278" s="1"/>
  <c r="EE22" i="324"/>
  <c r="EE23" i="324" s="1"/>
  <c r="EE49" i="324" s="1"/>
  <c r="EE54" i="324" s="1"/>
  <c r="ED274" i="278"/>
  <c r="ED280" i="278" s="1"/>
  <c r="EE255" i="278"/>
  <c r="EE257" i="278" s="1"/>
  <c r="EE273" i="278" s="1"/>
  <c r="EE239" i="278"/>
  <c r="EE241" i="278" s="1"/>
  <c r="EE271" i="278" s="1"/>
  <c r="EE247" i="278"/>
  <c r="EE249" i="278" s="1"/>
  <c r="EE272" i="278" s="1"/>
  <c r="EE223" i="278"/>
  <c r="EE225" i="278" s="1"/>
  <c r="EE269" i="278" s="1"/>
  <c r="EE231" i="278"/>
  <c r="EE233" i="278" s="1"/>
  <c r="EE270" i="278" s="1"/>
  <c r="EE215" i="278"/>
  <c r="EE217" i="278" s="1"/>
  <c r="EE268" i="278" s="1"/>
  <c r="EE207" i="278"/>
  <c r="EE209" i="278" s="1"/>
  <c r="EE267" i="278" s="1"/>
  <c r="EE183" i="278"/>
  <c r="EE185" i="278" s="1"/>
  <c r="EE264" i="278" s="1"/>
  <c r="EE191" i="278"/>
  <c r="EE193" i="278" s="1"/>
  <c r="EE265" i="278" s="1"/>
  <c r="EE199" i="278"/>
  <c r="EE201" i="278" s="1"/>
  <c r="EE266" i="278" s="1"/>
  <c r="EE151" i="278"/>
  <c r="EE153" i="278" s="1"/>
  <c r="EE260" i="278" s="1"/>
  <c r="EE167" i="278"/>
  <c r="EE169" i="278" s="1"/>
  <c r="EE262" i="278" s="1"/>
  <c r="EE175" i="278"/>
  <c r="EE177" i="278" s="1"/>
  <c r="EE263" i="278" s="1"/>
  <c r="EE159" i="278"/>
  <c r="EE161" i="278" s="1"/>
  <c r="EE261" i="278" s="1"/>
  <c r="EE113" i="278"/>
  <c r="EE115" i="278" s="1"/>
  <c r="EE138" i="278" s="1"/>
  <c r="EE122" i="278"/>
  <c r="EE124" i="278" s="1"/>
  <c r="EE139" i="278" s="1"/>
  <c r="EE131" i="278"/>
  <c r="EE133" i="278" s="1"/>
  <c r="EE140" i="278" s="1"/>
  <c r="EE20" i="278"/>
  <c r="EE189" i="273"/>
  <c r="EE190" i="273" s="1"/>
  <c r="EE21" i="278" s="1"/>
  <c r="EE19" i="278"/>
  <c r="EB64" i="278"/>
  <c r="EB61" i="278"/>
  <c r="EB62" i="278" s="1"/>
  <c r="EB65" i="278" s="1"/>
  <c r="ES254" i="278"/>
  <c r="ES238" i="278"/>
  <c r="ES246" i="278"/>
  <c r="ES222" i="278"/>
  <c r="ES230" i="278"/>
  <c r="ES214" i="278"/>
  <c r="ES206" i="278"/>
  <c r="ES182" i="278"/>
  <c r="ES190" i="278"/>
  <c r="ES198" i="278"/>
  <c r="ES150" i="278"/>
  <c r="ES166" i="278"/>
  <c r="ES174" i="278"/>
  <c r="ES158" i="278"/>
  <c r="ES112" i="278"/>
  <c r="ES121" i="278"/>
  <c r="ES130" i="278"/>
  <c r="EC72" i="278"/>
  <c r="EC73" i="278" s="1"/>
  <c r="EC86" i="278" s="1"/>
  <c r="EC57" i="278"/>
  <c r="EC58" i="278" s="1"/>
  <c r="EF68" i="273"/>
  <c r="EF20" i="275"/>
  <c r="EG17" i="275" s="1"/>
  <c r="EF24" i="327"/>
  <c r="EF53" i="324"/>
  <c r="EC164" i="273"/>
  <c r="EC165" i="273" s="1"/>
  <c r="ED157" i="273"/>
  <c r="EF88" i="273"/>
  <c r="EE172" i="273"/>
  <c r="EE173" i="273" s="1"/>
  <c r="EE176" i="273" s="1"/>
  <c r="EE177" i="273"/>
  <c r="EE178" i="273" s="1"/>
  <c r="EE183" i="273"/>
  <c r="EE184" i="273" s="1"/>
  <c r="EF23" i="327"/>
  <c r="EF52" i="324"/>
  <c r="EG154" i="273"/>
  <c r="EG66" i="273"/>
  <c r="EI194" i="273"/>
  <c r="EI41" i="273"/>
  <c r="EI43" i="273" s="1"/>
  <c r="EI79" i="288" s="1"/>
  <c r="EJ38" i="273"/>
  <c r="EG153" i="273"/>
  <c r="EG53" i="273"/>
  <c r="EH54" i="273" s="1"/>
  <c r="EG37" i="324"/>
  <c r="EG38" i="324" s="1"/>
  <c r="EG32" i="324"/>
  <c r="EG33" i="324" s="1"/>
  <c r="EG27" i="324"/>
  <c r="EG28" i="324" s="1"/>
  <c r="EG144" i="273"/>
  <c r="EH145" i="273" s="1"/>
  <c r="EH147" i="273" s="1"/>
  <c r="EH148" i="273" s="1"/>
  <c r="EG182" i="273"/>
  <c r="EG155" i="273"/>
  <c r="EG86" i="273"/>
  <c r="EG122" i="273"/>
  <c r="EF22" i="327"/>
  <c r="EF51" i="324"/>
  <c r="EE21" i="285"/>
  <c r="EF124" i="273"/>
  <c r="EC28" i="285"/>
  <c r="EC11" i="325"/>
  <c r="EC55" i="324"/>
  <c r="EC34" i="265" s="1"/>
  <c r="EC57" i="324"/>
  <c r="EB3" i="315"/>
  <c r="EB3" i="327"/>
  <c r="EB3" i="325"/>
  <c r="EB3" i="323"/>
  <c r="EB3" i="288"/>
  <c r="EB3" i="320"/>
  <c r="EB3" i="278"/>
  <c r="EB3" i="273"/>
  <c r="EB3" i="286"/>
  <c r="EB3" i="289"/>
  <c r="EB3" i="285"/>
  <c r="EB3" i="265"/>
  <c r="EB3" i="282"/>
  <c r="EB3" i="275"/>
  <c r="EB3" i="324"/>
  <c r="EG4" i="278"/>
  <c r="EG4" i="324"/>
  <c r="EG4" i="323"/>
  <c r="EG4" i="282"/>
  <c r="EG4" i="325"/>
  <c r="EG4" i="315"/>
  <c r="EG4" i="320"/>
  <c r="EG4" i="273"/>
  <c r="EG4" i="289"/>
  <c r="EG4" i="288"/>
  <c r="EG4" i="275"/>
  <c r="EG4" i="285"/>
  <c r="EG4" i="286"/>
  <c r="EG4" i="327"/>
  <c r="EG4" i="265"/>
  <c r="EF50" i="324"/>
  <c r="EF21" i="327"/>
  <c r="EH2" i="288"/>
  <c r="EH2" i="285"/>
  <c r="EH2" i="275"/>
  <c r="EH2" i="282"/>
  <c r="EH2" i="325"/>
  <c r="EH119" i="273"/>
  <c r="EH120" i="273" s="1"/>
  <c r="EH123" i="273" s="1"/>
  <c r="EH2" i="278"/>
  <c r="EH2" i="289"/>
  <c r="EH62" i="273"/>
  <c r="EH63" i="273" s="1"/>
  <c r="EH45" i="325" s="1"/>
  <c r="EH82" i="273"/>
  <c r="EH83" i="273" s="1"/>
  <c r="EH2" i="324"/>
  <c r="EH129" i="273"/>
  <c r="EH130" i="273" s="1"/>
  <c r="EH49" i="273"/>
  <c r="EH50" i="273" s="1"/>
  <c r="EH100" i="325" s="1"/>
  <c r="EH101" i="325" s="1"/>
  <c r="EH128" i="325" s="1"/>
  <c r="EH195" i="273"/>
  <c r="EH196" i="273" s="1"/>
  <c r="EH2" i="265"/>
  <c r="EH2" i="320"/>
  <c r="EH2" i="327"/>
  <c r="EH2" i="273"/>
  <c r="EH2" i="286"/>
  <c r="EH138" i="273"/>
  <c r="EH139" i="273" s="1"/>
  <c r="EH2" i="315"/>
  <c r="EH2" i="323"/>
  <c r="EG63" i="273"/>
  <c r="EG45" i="325" s="1"/>
  <c r="EG91" i="273"/>
  <c r="EH92" i="273" s="1"/>
  <c r="EH156" i="273" s="1"/>
  <c r="EG87" i="273"/>
  <c r="EG11" i="286"/>
  <c r="EV5" i="327"/>
  <c r="EV5" i="325"/>
  <c r="EV5" i="324"/>
  <c r="EV5" i="323"/>
  <c r="ET32" i="273"/>
  <c r="ES37" i="273"/>
  <c r="ES42" i="273"/>
  <c r="EU26" i="273"/>
  <c r="EU27" i="273" s="1"/>
  <c r="EU31" i="273" s="1"/>
  <c r="EU30" i="273"/>
  <c r="EV5" i="320"/>
  <c r="EV23" i="273"/>
  <c r="EV24" i="273" s="1"/>
  <c r="EV5" i="315"/>
  <c r="EU152" i="273"/>
  <c r="EU143" i="273"/>
  <c r="EV5" i="288"/>
  <c r="EV5" i="282"/>
  <c r="EV5" i="275"/>
  <c r="EV5" i="286"/>
  <c r="EV5" i="265"/>
  <c r="EV5" i="285"/>
  <c r="EV5" i="289"/>
  <c r="EV5" i="278"/>
  <c r="EV13" i="273"/>
  <c r="EV14" i="273" s="1"/>
  <c r="EW10" i="273"/>
  <c r="EV5" i="273"/>
  <c r="BD32" i="265"/>
  <c r="EG46" i="325" l="1"/>
  <c r="EG47" i="325" s="1"/>
  <c r="EG54" i="325" s="1"/>
  <c r="EG55" i="288"/>
  <c r="EF109" i="273"/>
  <c r="EE110" i="273" s="1"/>
  <c r="EE61" i="288" s="1"/>
  <c r="EE63" i="288" s="1"/>
  <c r="EE65" i="288" s="1"/>
  <c r="EF51" i="288"/>
  <c r="EF52" i="288" s="1"/>
  <c r="EF56" i="288" s="1"/>
  <c r="EF84" i="325"/>
  <c r="EF42" i="288"/>
  <c r="EF35" i="288"/>
  <c r="EF37" i="288" s="1"/>
  <c r="EE43" i="288"/>
  <c r="EE39" i="288"/>
  <c r="EV36" i="273"/>
  <c r="EV138" i="325"/>
  <c r="EV13" i="288"/>
  <c r="EI101" i="273"/>
  <c r="EI102" i="273" s="1"/>
  <c r="EI105" i="273" s="1"/>
  <c r="EI26" i="288"/>
  <c r="U91" i="325"/>
  <c r="EH42" i="325"/>
  <c r="EH43" i="325" s="1"/>
  <c r="EH85" i="325"/>
  <c r="EG106" i="273"/>
  <c r="EF51" i="325"/>
  <c r="EH123" i="278"/>
  <c r="EH232" i="278"/>
  <c r="EH176" i="278"/>
  <c r="EH105" i="278"/>
  <c r="EH56" i="278"/>
  <c r="EH200" i="278"/>
  <c r="EH49" i="278"/>
  <c r="EH114" i="278"/>
  <c r="EH132" i="278"/>
  <c r="EH192" i="278"/>
  <c r="EH224" i="278"/>
  <c r="EH248" i="278"/>
  <c r="EH79" i="278"/>
  <c r="EH97" i="278"/>
  <c r="EH168" i="278"/>
  <c r="EH184" i="278"/>
  <c r="EH216" i="278"/>
  <c r="EH256" i="278"/>
  <c r="EI13" i="289"/>
  <c r="EI14" i="289" s="1"/>
  <c r="EI248" i="278" s="1"/>
  <c r="EH71" i="278"/>
  <c r="EH152" i="278"/>
  <c r="EH160" i="278"/>
  <c r="EH208" i="278"/>
  <c r="EB141" i="278"/>
  <c r="EB279" i="278" s="1"/>
  <c r="EB281" i="278" s="1"/>
  <c r="BD313" i="278"/>
  <c r="BD315" i="278" s="1"/>
  <c r="BD12" i="325" s="1"/>
  <c r="EG34" i="278"/>
  <c r="EH28" i="278"/>
  <c r="EH29" i="278" s="1"/>
  <c r="EH40" i="278" s="1"/>
  <c r="EH123" i="325"/>
  <c r="EH111" i="325"/>
  <c r="EH25" i="327"/>
  <c r="EF22" i="324"/>
  <c r="EF23" i="324" s="1"/>
  <c r="EF49" i="324" s="1"/>
  <c r="EF54" i="324" s="1"/>
  <c r="EF122" i="325"/>
  <c r="EF110" i="325"/>
  <c r="ED57" i="324"/>
  <c r="DZ302" i="278"/>
  <c r="DZ303" i="278" s="1"/>
  <c r="DZ307" i="278" s="1"/>
  <c r="DZ73" i="265"/>
  <c r="DZ293" i="278"/>
  <c r="DZ294" i="278" s="1"/>
  <c r="DZ306" i="278" s="1"/>
  <c r="DZ67" i="265"/>
  <c r="DY308" i="278"/>
  <c r="DY30" i="265" s="1"/>
  <c r="ET298" i="278"/>
  <c r="ET289" i="278"/>
  <c r="EA290" i="278"/>
  <c r="EA291" i="278" s="1"/>
  <c r="EA282" i="278"/>
  <c r="EA10" i="265" s="1"/>
  <c r="EA299" i="278"/>
  <c r="EA300" i="278" s="1"/>
  <c r="EC50" i="278"/>
  <c r="EC51" i="278" s="1"/>
  <c r="EC84" i="278" s="1"/>
  <c r="ED55" i="324"/>
  <c r="ED34" i="265" s="1"/>
  <c r="ED11" i="325"/>
  <c r="DZ11" i="265"/>
  <c r="DZ29" i="265" s="1"/>
  <c r="EC106" i="278"/>
  <c r="EC107" i="278" s="1"/>
  <c r="EC137" i="278" s="1"/>
  <c r="EE22" i="278"/>
  <c r="EE39" i="278" s="1"/>
  <c r="EE41" i="278" s="1"/>
  <c r="ED39" i="278"/>
  <c r="ED41" i="278" s="1"/>
  <c r="ED98" i="278" s="1"/>
  <c r="ED99" i="278" s="1"/>
  <c r="ED136" i="278" s="1"/>
  <c r="EC98" i="278"/>
  <c r="EC99" i="278" s="1"/>
  <c r="EC136" i="278" s="1"/>
  <c r="EA9" i="265"/>
  <c r="EF19" i="278"/>
  <c r="EF314" i="278"/>
  <c r="EE20" i="327"/>
  <c r="EF189" i="273"/>
  <c r="EF190" i="273" s="1"/>
  <c r="EF21" i="278" s="1"/>
  <c r="EB66" i="278"/>
  <c r="EB85" i="278" s="1"/>
  <c r="EB88" i="278" s="1"/>
  <c r="ED72" i="278"/>
  <c r="ED73" i="278" s="1"/>
  <c r="ED86" i="278" s="1"/>
  <c r="ED57" i="278"/>
  <c r="ED58" i="278" s="1"/>
  <c r="EE274" i="278"/>
  <c r="EE280" i="278" s="1"/>
  <c r="EF255" i="278"/>
  <c r="EF257" i="278" s="1"/>
  <c r="EF273" i="278" s="1"/>
  <c r="EF231" i="278"/>
  <c r="EF233" i="278" s="1"/>
  <c r="EF270" i="278" s="1"/>
  <c r="EF239" i="278"/>
  <c r="EF241" i="278" s="1"/>
  <c r="EF271" i="278" s="1"/>
  <c r="EF247" i="278"/>
  <c r="EF249" i="278" s="1"/>
  <c r="EF272" i="278" s="1"/>
  <c r="EF215" i="278"/>
  <c r="EF217" i="278" s="1"/>
  <c r="EF268" i="278" s="1"/>
  <c r="EF223" i="278"/>
  <c r="EF225" i="278" s="1"/>
  <c r="EF269" i="278" s="1"/>
  <c r="EF199" i="278"/>
  <c r="EF201" i="278" s="1"/>
  <c r="EF266" i="278" s="1"/>
  <c r="EF207" i="278"/>
  <c r="EF209" i="278" s="1"/>
  <c r="EF267" i="278" s="1"/>
  <c r="EF183" i="278"/>
  <c r="EF185" i="278" s="1"/>
  <c r="EF264" i="278" s="1"/>
  <c r="EF191" i="278"/>
  <c r="EF193" i="278" s="1"/>
  <c r="EF265" i="278" s="1"/>
  <c r="EF175" i="278"/>
  <c r="EF177" i="278" s="1"/>
  <c r="EF263" i="278" s="1"/>
  <c r="EF159" i="278"/>
  <c r="EF161" i="278" s="1"/>
  <c r="EF261" i="278" s="1"/>
  <c r="EF167" i="278"/>
  <c r="EF169" i="278" s="1"/>
  <c r="EF262" i="278" s="1"/>
  <c r="EF151" i="278"/>
  <c r="EF153" i="278" s="1"/>
  <c r="EF260" i="278" s="1"/>
  <c r="EF131" i="278"/>
  <c r="EF133" i="278" s="1"/>
  <c r="EF140" i="278" s="1"/>
  <c r="EF113" i="278"/>
  <c r="EF115" i="278" s="1"/>
  <c r="EF138" i="278" s="1"/>
  <c r="EF122" i="278"/>
  <c r="EF124" i="278" s="1"/>
  <c r="EF139" i="278" s="1"/>
  <c r="EF20" i="278"/>
  <c r="ET254" i="278"/>
  <c r="ET230" i="278"/>
  <c r="ET238" i="278"/>
  <c r="ET246" i="278"/>
  <c r="ET214" i="278"/>
  <c r="ET222" i="278"/>
  <c r="ET198" i="278"/>
  <c r="ET206" i="278"/>
  <c r="ET182" i="278"/>
  <c r="ET190" i="278"/>
  <c r="ET174" i="278"/>
  <c r="ET158" i="278"/>
  <c r="ET166" i="278"/>
  <c r="ET150" i="278"/>
  <c r="ET130" i="278"/>
  <c r="ET112" i="278"/>
  <c r="ET121" i="278"/>
  <c r="EC64" i="278"/>
  <c r="EC61" i="278"/>
  <c r="EC62" i="278" s="1"/>
  <c r="EC65" i="278" s="1"/>
  <c r="EG68" i="273"/>
  <c r="EH91" i="273"/>
  <c r="EI92" i="273" s="1"/>
  <c r="EI156" i="273" s="1"/>
  <c r="EH11" i="286"/>
  <c r="EH87" i="273"/>
  <c r="EG22" i="327"/>
  <c r="EG51" i="324"/>
  <c r="EJ41" i="273"/>
  <c r="EJ43" i="273" s="1"/>
  <c r="EJ79" i="288" s="1"/>
  <c r="EJ194" i="273"/>
  <c r="EK38" i="273"/>
  <c r="ED164" i="273"/>
  <c r="ED165" i="273" s="1"/>
  <c r="EE157" i="273"/>
  <c r="EH67" i="273"/>
  <c r="EH42" i="324"/>
  <c r="EH43" i="324" s="1"/>
  <c r="EH15" i="275"/>
  <c r="EH71" i="273"/>
  <c r="EI72" i="273" s="1"/>
  <c r="EI104" i="273" s="1"/>
  <c r="EH182" i="273"/>
  <c r="EH144" i="273"/>
  <c r="EI145" i="273" s="1"/>
  <c r="EI147" i="273" s="1"/>
  <c r="EI148" i="273" s="1"/>
  <c r="EH27" i="324"/>
  <c r="EH28" i="324" s="1"/>
  <c r="EH37" i="324"/>
  <c r="EH38" i="324" s="1"/>
  <c r="EH32" i="324"/>
  <c r="EH33" i="324" s="1"/>
  <c r="EH153" i="273"/>
  <c r="EH53" i="273"/>
  <c r="EI54" i="273" s="1"/>
  <c r="EF21" i="285"/>
  <c r="EG124" i="273"/>
  <c r="EG23" i="327"/>
  <c r="EG52" i="324"/>
  <c r="EI2" i="315"/>
  <c r="EI2" i="275"/>
  <c r="EI2" i="285"/>
  <c r="EI2" i="289"/>
  <c r="EI2" i="324"/>
  <c r="EI62" i="273"/>
  <c r="EI2" i="323"/>
  <c r="EI119" i="273"/>
  <c r="EI120" i="273" s="1"/>
  <c r="EI123" i="273" s="1"/>
  <c r="EI49" i="273"/>
  <c r="EI2" i="282"/>
  <c r="EI2" i="278"/>
  <c r="EI129" i="273"/>
  <c r="EI130" i="273" s="1"/>
  <c r="EI2" i="327"/>
  <c r="EI2" i="320"/>
  <c r="EI195" i="273"/>
  <c r="EI196" i="273" s="1"/>
  <c r="EI2" i="273"/>
  <c r="EI2" i="288"/>
  <c r="EI2" i="265"/>
  <c r="EI2" i="325"/>
  <c r="EI138" i="273"/>
  <c r="EI139" i="273" s="1"/>
  <c r="EI2" i="286"/>
  <c r="EI82" i="273"/>
  <c r="EI83" i="273" s="1"/>
  <c r="EG88" i="273"/>
  <c r="EF183" i="273"/>
  <c r="EF184" i="273" s="1"/>
  <c r="EF177" i="273"/>
  <c r="EF178" i="273" s="1"/>
  <c r="EF172" i="273"/>
  <c r="EF173" i="273" s="1"/>
  <c r="EF176" i="273" s="1"/>
  <c r="EC3" i="275"/>
  <c r="EC3" i="289"/>
  <c r="EC3" i="320"/>
  <c r="EC3" i="286"/>
  <c r="EC3" i="327"/>
  <c r="EC3" i="325"/>
  <c r="EC3" i="324"/>
  <c r="EC3" i="265"/>
  <c r="EC3" i="288"/>
  <c r="EC3" i="278"/>
  <c r="EC3" i="285"/>
  <c r="EC3" i="323"/>
  <c r="EC3" i="315"/>
  <c r="EC3" i="273"/>
  <c r="EC3" i="282"/>
  <c r="EG67" i="273"/>
  <c r="EG15" i="275"/>
  <c r="EG20" i="275" s="1"/>
  <c r="EH17" i="275" s="1"/>
  <c r="EG71" i="273"/>
  <c r="EH72" i="273" s="1"/>
  <c r="EH104" i="273" s="1"/>
  <c r="EG42" i="324"/>
  <c r="EG43" i="324" s="1"/>
  <c r="EH4" i="315"/>
  <c r="EH4" i="320"/>
  <c r="EH4" i="286"/>
  <c r="EH4" i="289"/>
  <c r="EH4" i="323"/>
  <c r="EH4" i="282"/>
  <c r="EH4" i="278"/>
  <c r="EH4" i="275"/>
  <c r="EH4" i="288"/>
  <c r="EH4" i="265"/>
  <c r="EH4" i="324"/>
  <c r="EH4" i="325"/>
  <c r="EH4" i="327"/>
  <c r="EH4" i="285"/>
  <c r="EH4" i="273"/>
  <c r="EH66" i="273"/>
  <c r="EH154" i="273"/>
  <c r="EG50" i="324"/>
  <c r="EG21" i="327"/>
  <c r="EE11" i="325"/>
  <c r="EE57" i="324"/>
  <c r="EE28" i="285"/>
  <c r="EE55" i="324"/>
  <c r="EE34" i="265" s="1"/>
  <c r="EW5" i="325"/>
  <c r="EW5" i="327"/>
  <c r="EW5" i="324"/>
  <c r="EW5" i="323"/>
  <c r="EU32" i="273"/>
  <c r="EV26" i="273"/>
  <c r="EV27" i="273" s="1"/>
  <c r="EV31" i="273" s="1"/>
  <c r="EV30" i="273"/>
  <c r="ET42" i="273"/>
  <c r="ET37" i="273"/>
  <c r="EW5" i="320"/>
  <c r="EW23" i="273"/>
  <c r="EW24" i="273" s="1"/>
  <c r="EW5" i="315"/>
  <c r="EW5" i="275"/>
  <c r="EW5" i="286"/>
  <c r="EW5" i="265"/>
  <c r="EW5" i="288"/>
  <c r="EW5" i="282"/>
  <c r="EW5" i="278"/>
  <c r="EW5" i="285"/>
  <c r="EW5" i="289"/>
  <c r="EW13" i="273"/>
  <c r="EW14" i="273" s="1"/>
  <c r="EX10" i="273"/>
  <c r="EW5" i="273"/>
  <c r="EV152" i="273"/>
  <c r="EV143" i="273"/>
  <c r="EG109" i="273" l="1"/>
  <c r="EF110" i="273" s="1"/>
  <c r="EF61" i="288" s="1"/>
  <c r="EF63" i="288" s="1"/>
  <c r="EF65" i="288" s="1"/>
  <c r="EG51" i="288"/>
  <c r="EG52" i="288" s="1"/>
  <c r="EG56" i="288" s="1"/>
  <c r="EH46" i="325"/>
  <c r="EH55" i="288"/>
  <c r="EG84" i="325"/>
  <c r="EG42" i="288"/>
  <c r="EG35" i="288"/>
  <c r="EG37" i="288" s="1"/>
  <c r="EF43" i="288"/>
  <c r="EF39" i="288"/>
  <c r="EW36" i="273"/>
  <c r="EW13" i="288"/>
  <c r="EW138" i="325"/>
  <c r="EJ101" i="273"/>
  <c r="EJ102" i="273" s="1"/>
  <c r="EJ105" i="273" s="1"/>
  <c r="EJ26" i="288"/>
  <c r="EH47" i="325"/>
  <c r="EH54" i="325" s="1"/>
  <c r="EI42" i="325"/>
  <c r="EI43" i="325" s="1"/>
  <c r="EI85" i="325"/>
  <c r="EH106" i="273"/>
  <c r="EG51" i="325"/>
  <c r="EI71" i="278"/>
  <c r="EI79" i="278"/>
  <c r="EI232" i="278"/>
  <c r="EI176" i="278"/>
  <c r="EI200" i="278"/>
  <c r="EI56" i="278"/>
  <c r="EI114" i="278"/>
  <c r="EI123" i="278"/>
  <c r="EI168" i="278"/>
  <c r="EI192" i="278"/>
  <c r="EI224" i="278"/>
  <c r="EI49" i="278"/>
  <c r="EI105" i="278"/>
  <c r="EI160" i="278"/>
  <c r="EI184" i="278"/>
  <c r="EI216" i="278"/>
  <c r="EI256" i="278"/>
  <c r="EI97" i="278"/>
  <c r="EI132" i="278"/>
  <c r="EI152" i="278"/>
  <c r="EI208" i="278"/>
  <c r="EI240" i="278"/>
  <c r="EJ13" i="289"/>
  <c r="EJ14" i="289" s="1"/>
  <c r="EJ232" i="278" s="1"/>
  <c r="EH34" i="278"/>
  <c r="BD11" i="327"/>
  <c r="EF20" i="327"/>
  <c r="EI28" i="278"/>
  <c r="EI29" i="278" s="1"/>
  <c r="EI40" i="278" s="1"/>
  <c r="EI123" i="325"/>
  <c r="EI111" i="325"/>
  <c r="EG314" i="278"/>
  <c r="EG122" i="325"/>
  <c r="EG110" i="325"/>
  <c r="EG22" i="324"/>
  <c r="EG23" i="324" s="1"/>
  <c r="EG49" i="324" s="1"/>
  <c r="DZ308" i="278"/>
  <c r="DZ30" i="265" s="1"/>
  <c r="EE33" i="278"/>
  <c r="EE35" i="278" s="1"/>
  <c r="EE72" i="278" s="1"/>
  <c r="EE73" i="278" s="1"/>
  <c r="EE86" i="278" s="1"/>
  <c r="EA293" i="278"/>
  <c r="EA294" i="278" s="1"/>
  <c r="EA306" i="278" s="1"/>
  <c r="EA67" i="265"/>
  <c r="EA302" i="278"/>
  <c r="EA303" i="278" s="1"/>
  <c r="EA307" i="278" s="1"/>
  <c r="EA73" i="265"/>
  <c r="ED106" i="278"/>
  <c r="ED107" i="278" s="1"/>
  <c r="ED137" i="278" s="1"/>
  <c r="EU298" i="278"/>
  <c r="EU289" i="278"/>
  <c r="EB290" i="278"/>
  <c r="EB291" i="278" s="1"/>
  <c r="EF22" i="278"/>
  <c r="EF39" i="278" s="1"/>
  <c r="EF41" i="278" s="1"/>
  <c r="EB282" i="278"/>
  <c r="EB299" i="278"/>
  <c r="EB300" i="278" s="1"/>
  <c r="EC141" i="278"/>
  <c r="ED50" i="278"/>
  <c r="ED51" i="278" s="1"/>
  <c r="ED84" i="278" s="1"/>
  <c r="ED80" i="278"/>
  <c r="ED81" i="278" s="1"/>
  <c r="ED87" i="278" s="1"/>
  <c r="EA11" i="265"/>
  <c r="EA29" i="265" s="1"/>
  <c r="EB9" i="265"/>
  <c r="ED141" i="278"/>
  <c r="EH68" i="273"/>
  <c r="EG247" i="278"/>
  <c r="EG249" i="278" s="1"/>
  <c r="EG272" i="278" s="1"/>
  <c r="EG255" i="278"/>
  <c r="EG257" i="278" s="1"/>
  <c r="EG273" i="278" s="1"/>
  <c r="EG223" i="278"/>
  <c r="EG225" i="278" s="1"/>
  <c r="EG269" i="278" s="1"/>
  <c r="EG231" i="278"/>
  <c r="EG233" i="278" s="1"/>
  <c r="EG270" i="278" s="1"/>
  <c r="EG239" i="278"/>
  <c r="EG241" i="278" s="1"/>
  <c r="EG271" i="278" s="1"/>
  <c r="EG215" i="278"/>
  <c r="EG217" i="278" s="1"/>
  <c r="EG268" i="278" s="1"/>
  <c r="EG191" i="278"/>
  <c r="EG193" i="278" s="1"/>
  <c r="EG265" i="278" s="1"/>
  <c r="EG199" i="278"/>
  <c r="EG201" i="278" s="1"/>
  <c r="EG266" i="278" s="1"/>
  <c r="EG207" i="278"/>
  <c r="EG209" i="278" s="1"/>
  <c r="EG267" i="278" s="1"/>
  <c r="EG183" i="278"/>
  <c r="EG185" i="278" s="1"/>
  <c r="EG264" i="278" s="1"/>
  <c r="EG167" i="278"/>
  <c r="EG169" i="278" s="1"/>
  <c r="EG262" i="278" s="1"/>
  <c r="EG175" i="278"/>
  <c r="EG177" i="278" s="1"/>
  <c r="EG263" i="278" s="1"/>
  <c r="EG151" i="278"/>
  <c r="EG153" i="278" s="1"/>
  <c r="EG260" i="278" s="1"/>
  <c r="EG159" i="278"/>
  <c r="EG161" i="278" s="1"/>
  <c r="EG261" i="278" s="1"/>
  <c r="EG122" i="278"/>
  <c r="EG124" i="278" s="1"/>
  <c r="EG139" i="278" s="1"/>
  <c r="EG131" i="278"/>
  <c r="EG133" i="278" s="1"/>
  <c r="EG140" i="278" s="1"/>
  <c r="EG113" i="278"/>
  <c r="EG115" i="278" s="1"/>
  <c r="EG138" i="278" s="1"/>
  <c r="EG20" i="278"/>
  <c r="EG189" i="273"/>
  <c r="EG190" i="273" s="1"/>
  <c r="EG21" i="278" s="1"/>
  <c r="EG19" i="278"/>
  <c r="EC66" i="278"/>
  <c r="EC85" i="278" s="1"/>
  <c r="EC88" i="278" s="1"/>
  <c r="EF274" i="278"/>
  <c r="EF280" i="278" s="1"/>
  <c r="ED64" i="278"/>
  <c r="ED61" i="278"/>
  <c r="ED62" i="278" s="1"/>
  <c r="ED65" i="278" s="1"/>
  <c r="EE98" i="278"/>
  <c r="EE99" i="278" s="1"/>
  <c r="EE136" i="278" s="1"/>
  <c r="EE80" i="278"/>
  <c r="EE81" i="278" s="1"/>
  <c r="EE87" i="278" s="1"/>
  <c r="EE106" i="278"/>
  <c r="EE107" i="278" s="1"/>
  <c r="EE137" i="278" s="1"/>
  <c r="EE50" i="278"/>
  <c r="EE51" i="278" s="1"/>
  <c r="EE84" i="278" s="1"/>
  <c r="EU42" i="273"/>
  <c r="EU254" i="278"/>
  <c r="EU222" i="278"/>
  <c r="EU238" i="278"/>
  <c r="EU246" i="278"/>
  <c r="EU214" i="278"/>
  <c r="EU190" i="278"/>
  <c r="EU198" i="278"/>
  <c r="EU206" i="278"/>
  <c r="EU230" i="278"/>
  <c r="EU166" i="278"/>
  <c r="EU174" i="278"/>
  <c r="EU150" i="278"/>
  <c r="EU182" i="278"/>
  <c r="EU158" i="278"/>
  <c r="EU121" i="278"/>
  <c r="EU130" i="278"/>
  <c r="EU112" i="278"/>
  <c r="EG53" i="324"/>
  <c r="EG24" i="327"/>
  <c r="EI4" i="320"/>
  <c r="EI4" i="288"/>
  <c r="EI4" i="285"/>
  <c r="EI4" i="315"/>
  <c r="EI4" i="273"/>
  <c r="EI4" i="289"/>
  <c r="EI4" i="282"/>
  <c r="EI4" i="286"/>
  <c r="EI4" i="325"/>
  <c r="EI4" i="278"/>
  <c r="EI4" i="265"/>
  <c r="EI4" i="327"/>
  <c r="EI4" i="324"/>
  <c r="EI4" i="323"/>
  <c r="EI4" i="275"/>
  <c r="EH24" i="327"/>
  <c r="EH53" i="324"/>
  <c r="EK194" i="273"/>
  <c r="EL38" i="273"/>
  <c r="EK41" i="273"/>
  <c r="EK43" i="273" s="1"/>
  <c r="EK79" i="288" s="1"/>
  <c r="EH155" i="273"/>
  <c r="EH122" i="273"/>
  <c r="EH124" i="273" s="1"/>
  <c r="EH21" i="285" s="1"/>
  <c r="EH86" i="273"/>
  <c r="EH88" i="273" s="1"/>
  <c r="EI91" i="273"/>
  <c r="EJ92" i="273" s="1"/>
  <c r="EJ156" i="273" s="1"/>
  <c r="EI11" i="286"/>
  <c r="EI87" i="273"/>
  <c r="EF55" i="324"/>
  <c r="EF34" i="265" s="1"/>
  <c r="EF28" i="285"/>
  <c r="EF11" i="325"/>
  <c r="EF57" i="324"/>
  <c r="EH51" i="324"/>
  <c r="EH22" i="327"/>
  <c r="EG21" i="285"/>
  <c r="EI63" i="273"/>
  <c r="EI45" i="325" s="1"/>
  <c r="EH52" i="324"/>
  <c r="EH23" i="327"/>
  <c r="EI86" i="273"/>
  <c r="EI155" i="273"/>
  <c r="EI122" i="273"/>
  <c r="EE164" i="273"/>
  <c r="EE165" i="273" s="1"/>
  <c r="EF157" i="273"/>
  <c r="EJ2" i="273"/>
  <c r="EJ2" i="285"/>
  <c r="EJ195" i="273"/>
  <c r="EJ196" i="273" s="1"/>
  <c r="EJ2" i="320"/>
  <c r="EJ2" i="278"/>
  <c r="EJ2" i="265"/>
  <c r="EJ2" i="325"/>
  <c r="EJ62" i="273"/>
  <c r="EJ63" i="273" s="1"/>
  <c r="EJ45" i="325" s="1"/>
  <c r="EJ138" i="273"/>
  <c r="EJ139" i="273" s="1"/>
  <c r="EJ2" i="323"/>
  <c r="EJ2" i="289"/>
  <c r="EJ129" i="273"/>
  <c r="EJ130" i="273" s="1"/>
  <c r="EJ2" i="288"/>
  <c r="EJ2" i="286"/>
  <c r="EJ2" i="282"/>
  <c r="EJ2" i="275"/>
  <c r="EJ119" i="273"/>
  <c r="EJ120" i="273" s="1"/>
  <c r="EJ123" i="273" s="1"/>
  <c r="EJ2" i="327"/>
  <c r="EJ2" i="315"/>
  <c r="EJ82" i="273"/>
  <c r="EJ83" i="273" s="1"/>
  <c r="EJ2" i="324"/>
  <c r="EJ49" i="273"/>
  <c r="EJ50" i="273" s="1"/>
  <c r="EJ100" i="325" s="1"/>
  <c r="EJ101" i="325" s="1"/>
  <c r="EJ128" i="325" s="1"/>
  <c r="EG172" i="273"/>
  <c r="EG173" i="273" s="1"/>
  <c r="EG176" i="273" s="1"/>
  <c r="EG177" i="273"/>
  <c r="EG178" i="273" s="1"/>
  <c r="EG183" i="273"/>
  <c r="EG184" i="273" s="1"/>
  <c r="EI182" i="273"/>
  <c r="EI144" i="273"/>
  <c r="EJ145" i="273" s="1"/>
  <c r="EJ147" i="273" s="1"/>
  <c r="EJ148" i="273" s="1"/>
  <c r="EI50" i="273"/>
  <c r="EI100" i="325" s="1"/>
  <c r="EI101" i="325" s="1"/>
  <c r="EI128" i="325" s="1"/>
  <c r="EI66" i="273"/>
  <c r="EI154" i="273"/>
  <c r="EH21" i="327"/>
  <c r="EH50" i="324"/>
  <c r="EH20" i="275"/>
  <c r="EI17" i="275" s="1"/>
  <c r="ED3" i="286"/>
  <c r="ED3" i="282"/>
  <c r="ED3" i="315"/>
  <c r="ED3" i="320"/>
  <c r="ED3" i="325"/>
  <c r="ED3" i="273"/>
  <c r="ED3" i="265"/>
  <c r="ED3" i="288"/>
  <c r="ED3" i="278"/>
  <c r="ED3" i="285"/>
  <c r="ED3" i="327"/>
  <c r="ED3" i="289"/>
  <c r="ED3" i="323"/>
  <c r="ED3" i="275"/>
  <c r="ED3" i="324"/>
  <c r="EU37" i="273"/>
  <c r="EX5" i="327"/>
  <c r="EX5" i="325"/>
  <c r="EX5" i="324"/>
  <c r="EX5" i="323"/>
  <c r="EV32" i="273"/>
  <c r="EW26" i="273"/>
  <c r="EW27" i="273" s="1"/>
  <c r="EW31" i="273" s="1"/>
  <c r="EW30" i="273"/>
  <c r="EX5" i="320"/>
  <c r="EX23" i="273"/>
  <c r="EX24" i="273" s="1"/>
  <c r="EX5" i="315"/>
  <c r="EW152" i="273"/>
  <c r="EW143" i="273"/>
  <c r="EX5" i="275"/>
  <c r="EX5" i="286"/>
  <c r="EX5" i="265"/>
  <c r="EX5" i="288"/>
  <c r="EX5" i="282"/>
  <c r="EX5" i="285"/>
  <c r="EX5" i="289"/>
  <c r="EX5" i="278"/>
  <c r="EX13" i="273"/>
  <c r="EX14" i="273" s="1"/>
  <c r="EY10" i="273"/>
  <c r="EX5" i="273"/>
  <c r="EH109" i="273" l="1"/>
  <c r="EG110" i="273" s="1"/>
  <c r="EG61" i="288" s="1"/>
  <c r="EG63" i="288" s="1"/>
  <c r="EG65" i="288" s="1"/>
  <c r="EH51" i="288"/>
  <c r="EH52" i="288" s="1"/>
  <c r="EH56" i="288" s="1"/>
  <c r="EI46" i="325"/>
  <c r="EI47" i="325" s="1"/>
  <c r="EI54" i="325" s="1"/>
  <c r="EI55" i="288"/>
  <c r="EJ224" i="278"/>
  <c r="EF33" i="278"/>
  <c r="EF35" i="278" s="1"/>
  <c r="EF72" i="278" s="1"/>
  <c r="EF73" i="278" s="1"/>
  <c r="EF86" i="278" s="1"/>
  <c r="EG39" i="288"/>
  <c r="EG43" i="288"/>
  <c r="EH84" i="325"/>
  <c r="EH42" i="288"/>
  <c r="EH35" i="288"/>
  <c r="EH37" i="288" s="1"/>
  <c r="EX36" i="273"/>
  <c r="EX13" i="288"/>
  <c r="EX138" i="325"/>
  <c r="EK101" i="273"/>
  <c r="EK102" i="273" s="1"/>
  <c r="EK105" i="273" s="1"/>
  <c r="EK26" i="288"/>
  <c r="EJ42" i="325"/>
  <c r="EJ43" i="325" s="1"/>
  <c r="EJ85" i="325"/>
  <c r="EI106" i="273"/>
  <c r="EH51" i="325"/>
  <c r="EJ248" i="278"/>
  <c r="EJ49" i="278"/>
  <c r="EJ160" i="278"/>
  <c r="EJ132" i="278"/>
  <c r="EJ114" i="278"/>
  <c r="EJ105" i="278"/>
  <c r="EJ71" i="278"/>
  <c r="EJ152" i="278"/>
  <c r="EJ208" i="278"/>
  <c r="EJ184" i="278"/>
  <c r="EJ216" i="278"/>
  <c r="EJ56" i="278"/>
  <c r="EJ123" i="278"/>
  <c r="EJ176" i="278"/>
  <c r="EJ200" i="278"/>
  <c r="EJ240" i="278"/>
  <c r="EJ256" i="278"/>
  <c r="EJ97" i="278"/>
  <c r="EJ79" i="278"/>
  <c r="EJ168" i="278"/>
  <c r="EJ192" i="278"/>
  <c r="EK13" i="289"/>
  <c r="EK14" i="289" s="1"/>
  <c r="EK248" i="278" s="1"/>
  <c r="EG20" i="327"/>
  <c r="EI34" i="278"/>
  <c r="EI25" i="327"/>
  <c r="EJ25" i="327"/>
  <c r="EH22" i="324"/>
  <c r="EH23" i="324" s="1"/>
  <c r="EH49" i="324" s="1"/>
  <c r="EH54" i="324" s="1"/>
  <c r="EH110" i="325"/>
  <c r="EH122" i="325"/>
  <c r="EJ28" i="278"/>
  <c r="EJ29" i="278" s="1"/>
  <c r="EJ40" i="278" s="1"/>
  <c r="EJ123" i="325"/>
  <c r="EJ111" i="325"/>
  <c r="EE57" i="278"/>
  <c r="EE58" i="278" s="1"/>
  <c r="EE64" i="278" s="1"/>
  <c r="EA308" i="278"/>
  <c r="EA30" i="265" s="1"/>
  <c r="EB293" i="278"/>
  <c r="EB294" i="278" s="1"/>
  <c r="EB306" i="278" s="1"/>
  <c r="EB67" i="265"/>
  <c r="EB302" i="278"/>
  <c r="EB303" i="278" s="1"/>
  <c r="EB307" i="278" s="1"/>
  <c r="EB73" i="265"/>
  <c r="EC279" i="278"/>
  <c r="EC281" i="278" s="1"/>
  <c r="EC299" i="278" s="1"/>
  <c r="EC300" i="278" s="1"/>
  <c r="EV298" i="278"/>
  <c r="EV289" i="278"/>
  <c r="EC290" i="278"/>
  <c r="EC291" i="278" s="1"/>
  <c r="EB10" i="265"/>
  <c r="EB11" i="265" s="1"/>
  <c r="EB29" i="265" s="1"/>
  <c r="EH189" i="273"/>
  <c r="EH190" i="273" s="1"/>
  <c r="EH21" i="278" s="1"/>
  <c r="EG22" i="278"/>
  <c r="EG33" i="278" s="1"/>
  <c r="EG35" i="278" s="1"/>
  <c r="EC9" i="265"/>
  <c r="EI68" i="273"/>
  <c r="EH19" i="278"/>
  <c r="EH314" i="278"/>
  <c r="ED279" i="278"/>
  <c r="ED281" i="278" s="1"/>
  <c r="EE141" i="278"/>
  <c r="EF106" i="278"/>
  <c r="EF107" i="278" s="1"/>
  <c r="EF137" i="278" s="1"/>
  <c r="EF98" i="278"/>
  <c r="EF99" i="278" s="1"/>
  <c r="EF136" i="278" s="1"/>
  <c r="EF50" i="278"/>
  <c r="EF51" i="278" s="1"/>
  <c r="EF84" i="278" s="1"/>
  <c r="EF80" i="278"/>
  <c r="EF81" i="278" s="1"/>
  <c r="EF87" i="278" s="1"/>
  <c r="EV37" i="273"/>
  <c r="EV254" i="278"/>
  <c r="EV246" i="278"/>
  <c r="EV230" i="278"/>
  <c r="EV238" i="278"/>
  <c r="EV222" i="278"/>
  <c r="EV182" i="278"/>
  <c r="EV214" i="278"/>
  <c r="EV190" i="278"/>
  <c r="EV198" i="278"/>
  <c r="EV206" i="278"/>
  <c r="EV158" i="278"/>
  <c r="EV174" i="278"/>
  <c r="EV150" i="278"/>
  <c r="EV112" i="278"/>
  <c r="EV166" i="278"/>
  <c r="EV121" i="278"/>
  <c r="EV130" i="278"/>
  <c r="EH255" i="278"/>
  <c r="EH257" i="278" s="1"/>
  <c r="EH273" i="278" s="1"/>
  <c r="EH231" i="278"/>
  <c r="EH233" i="278" s="1"/>
  <c r="EH270" i="278" s="1"/>
  <c r="EH247" i="278"/>
  <c r="EH249" i="278" s="1"/>
  <c r="EH272" i="278" s="1"/>
  <c r="EH239" i="278"/>
  <c r="EH241" i="278" s="1"/>
  <c r="EH271" i="278" s="1"/>
  <c r="EH183" i="278"/>
  <c r="EH185" i="278" s="1"/>
  <c r="EH264" i="278" s="1"/>
  <c r="EH223" i="278"/>
  <c r="EH225" i="278" s="1"/>
  <c r="EH269" i="278" s="1"/>
  <c r="EH215" i="278"/>
  <c r="EH217" i="278" s="1"/>
  <c r="EH268" i="278" s="1"/>
  <c r="EH191" i="278"/>
  <c r="EH193" i="278" s="1"/>
  <c r="EH265" i="278" s="1"/>
  <c r="EH199" i="278"/>
  <c r="EH201" i="278" s="1"/>
  <c r="EH266" i="278" s="1"/>
  <c r="EH207" i="278"/>
  <c r="EH209" i="278" s="1"/>
  <c r="EH267" i="278" s="1"/>
  <c r="EH159" i="278"/>
  <c r="EH161" i="278" s="1"/>
  <c r="EH261" i="278" s="1"/>
  <c r="EH175" i="278"/>
  <c r="EH177" i="278" s="1"/>
  <c r="EH263" i="278" s="1"/>
  <c r="EH151" i="278"/>
  <c r="EH153" i="278" s="1"/>
  <c r="EH260" i="278" s="1"/>
  <c r="EH113" i="278"/>
  <c r="EH115" i="278" s="1"/>
  <c r="EH138" i="278" s="1"/>
  <c r="EH122" i="278"/>
  <c r="EH124" i="278" s="1"/>
  <c r="EH139" i="278" s="1"/>
  <c r="EH167" i="278"/>
  <c r="EH169" i="278" s="1"/>
  <c r="EH262" i="278" s="1"/>
  <c r="EH131" i="278"/>
  <c r="EH133" i="278" s="1"/>
  <c r="EH140" i="278" s="1"/>
  <c r="EH20" i="278"/>
  <c r="ED66" i="278"/>
  <c r="ED85" i="278" s="1"/>
  <c r="ED88" i="278" s="1"/>
  <c r="EG274" i="278"/>
  <c r="EG280" i="278" s="1"/>
  <c r="EG54" i="324"/>
  <c r="EG55" i="324" s="1"/>
  <c r="EG34" i="265" s="1"/>
  <c r="EI88" i="273"/>
  <c r="EI177" i="273" s="1"/>
  <c r="EJ42" i="324"/>
  <c r="EJ43" i="324" s="1"/>
  <c r="EJ15" i="275"/>
  <c r="EJ71" i="273"/>
  <c r="EK72" i="273" s="1"/>
  <c r="EK104" i="273" s="1"/>
  <c r="EJ67" i="273"/>
  <c r="EJ53" i="273"/>
  <c r="EK54" i="273" s="1"/>
  <c r="EJ27" i="324"/>
  <c r="EJ28" i="324" s="1"/>
  <c r="EJ37" i="324"/>
  <c r="EJ38" i="324" s="1"/>
  <c r="EJ153" i="273"/>
  <c r="EJ32" i="324"/>
  <c r="EJ33" i="324" s="1"/>
  <c r="EE3" i="327"/>
  <c r="EE3" i="325"/>
  <c r="EE3" i="265"/>
  <c r="EE3" i="285"/>
  <c r="EE3" i="289"/>
  <c r="EE3" i="320"/>
  <c r="EE3" i="273"/>
  <c r="EE3" i="278"/>
  <c r="EE3" i="324"/>
  <c r="EE3" i="323"/>
  <c r="EE3" i="288"/>
  <c r="EE3" i="286"/>
  <c r="EE3" i="315"/>
  <c r="EE3" i="282"/>
  <c r="EE3" i="275"/>
  <c r="EI153" i="273"/>
  <c r="EI37" i="324"/>
  <c r="EI38" i="324" s="1"/>
  <c r="EI32" i="324"/>
  <c r="EI33" i="324" s="1"/>
  <c r="EI53" i="273"/>
  <c r="EJ54" i="273" s="1"/>
  <c r="EI27" i="324"/>
  <c r="EI28" i="324" s="1"/>
  <c r="EI124" i="273"/>
  <c r="EK2" i="265"/>
  <c r="EK2" i="275"/>
  <c r="EK2" i="273"/>
  <c r="EK49" i="273"/>
  <c r="EK50" i="273" s="1"/>
  <c r="EK100" i="325" s="1"/>
  <c r="EK101" i="325" s="1"/>
  <c r="EK128" i="325" s="1"/>
  <c r="EK2" i="289"/>
  <c r="EK2" i="324"/>
  <c r="EK129" i="273"/>
  <c r="EK130" i="273" s="1"/>
  <c r="EK2" i="320"/>
  <c r="EK2" i="282"/>
  <c r="EK119" i="273"/>
  <c r="EK120" i="273" s="1"/>
  <c r="EK123" i="273" s="1"/>
  <c r="EK2" i="323"/>
  <c r="EK2" i="286"/>
  <c r="EK2" i="278"/>
  <c r="EK2" i="288"/>
  <c r="EK2" i="285"/>
  <c r="EK2" i="327"/>
  <c r="EK2" i="315"/>
  <c r="EK138" i="273"/>
  <c r="EK139" i="273" s="1"/>
  <c r="EK82" i="273"/>
  <c r="EK83" i="273" s="1"/>
  <c r="EK62" i="273"/>
  <c r="EK63" i="273" s="1"/>
  <c r="EK45" i="325" s="1"/>
  <c r="EK195" i="273"/>
  <c r="EK196" i="273" s="1"/>
  <c r="EK2" i="325"/>
  <c r="EJ87" i="273"/>
  <c r="EJ11" i="286"/>
  <c r="EJ91" i="273"/>
  <c r="EK92" i="273" s="1"/>
  <c r="EK156" i="273" s="1"/>
  <c r="EF164" i="273"/>
  <c r="EF165" i="273" s="1"/>
  <c r="EG157" i="273"/>
  <c r="EJ4" i="265"/>
  <c r="EJ4" i="275"/>
  <c r="EJ4" i="286"/>
  <c r="EJ4" i="289"/>
  <c r="EJ4" i="273"/>
  <c r="EJ4" i="285"/>
  <c r="EJ4" i="288"/>
  <c r="EJ4" i="324"/>
  <c r="EJ4" i="325"/>
  <c r="EJ4" i="327"/>
  <c r="EJ4" i="323"/>
  <c r="EJ4" i="315"/>
  <c r="EJ4" i="320"/>
  <c r="EJ4" i="282"/>
  <c r="EJ4" i="278"/>
  <c r="EH172" i="273"/>
  <c r="EH173" i="273" s="1"/>
  <c r="EH176" i="273" s="1"/>
  <c r="EH183" i="273"/>
  <c r="EH184" i="273" s="1"/>
  <c r="EH177" i="273"/>
  <c r="EH178" i="273" s="1"/>
  <c r="EJ144" i="273"/>
  <c r="EK145" i="273" s="1"/>
  <c r="EK147" i="273" s="1"/>
  <c r="EK148" i="273" s="1"/>
  <c r="EJ182" i="273"/>
  <c r="EI71" i="273"/>
  <c r="EJ72" i="273" s="1"/>
  <c r="EJ104" i="273" s="1"/>
  <c r="EI15" i="275"/>
  <c r="EI20" i="275" s="1"/>
  <c r="EJ17" i="275" s="1"/>
  <c r="EI67" i="273"/>
  <c r="EI42" i="324"/>
  <c r="EI43" i="324" s="1"/>
  <c r="EL194" i="273"/>
  <c r="EM38" i="273"/>
  <c r="EL41" i="273"/>
  <c r="EL43" i="273" s="1"/>
  <c r="EL79" i="288" s="1"/>
  <c r="EV42" i="273"/>
  <c r="EY5" i="327"/>
  <c r="EY5" i="325"/>
  <c r="EY5" i="323"/>
  <c r="EY5" i="324"/>
  <c r="EW32" i="273"/>
  <c r="EX26" i="273"/>
  <c r="EX27" i="273" s="1"/>
  <c r="EX31" i="273" s="1"/>
  <c r="EX30" i="273"/>
  <c r="EY5" i="320"/>
  <c r="EY23" i="273"/>
  <c r="EY24" i="273" s="1"/>
  <c r="EY5" i="315"/>
  <c r="EY5" i="265"/>
  <c r="EY5" i="288"/>
  <c r="EY5" i="282"/>
  <c r="EY5" i="275"/>
  <c r="EY5" i="286"/>
  <c r="EY5" i="285"/>
  <c r="EY5" i="289"/>
  <c r="EY5" i="278"/>
  <c r="EY13" i="273"/>
  <c r="EY14" i="273" s="1"/>
  <c r="EZ10" i="273"/>
  <c r="EY5" i="273"/>
  <c r="EX152" i="273"/>
  <c r="EX143" i="273"/>
  <c r="BE32" i="265"/>
  <c r="EJ46" i="325" l="1"/>
  <c r="EJ47" i="325" s="1"/>
  <c r="EJ54" i="325" s="1"/>
  <c r="EJ55" i="288"/>
  <c r="EI109" i="273"/>
  <c r="EH110" i="273" s="1"/>
  <c r="EH61" i="288" s="1"/>
  <c r="EH63" i="288" s="1"/>
  <c r="EH65" i="288" s="1"/>
  <c r="EI51" i="288"/>
  <c r="EI52" i="288" s="1"/>
  <c r="EI56" i="288" s="1"/>
  <c r="EF57" i="278"/>
  <c r="EF58" i="278" s="1"/>
  <c r="EF64" i="278" s="1"/>
  <c r="EI84" i="325"/>
  <c r="EI42" i="288"/>
  <c r="EI35" i="288"/>
  <c r="EI37" i="288" s="1"/>
  <c r="EH43" i="288"/>
  <c r="EH39" i="288"/>
  <c r="EL101" i="273"/>
  <c r="EL102" i="273" s="1"/>
  <c r="EL105" i="273" s="1"/>
  <c r="EL26" i="288"/>
  <c r="EY36" i="273"/>
  <c r="EY13" i="288"/>
  <c r="EY138" i="325"/>
  <c r="EK79" i="278"/>
  <c r="EK105" i="278"/>
  <c r="EK42" i="325"/>
  <c r="EK43" i="325" s="1"/>
  <c r="EK85" i="325"/>
  <c r="EK216" i="278"/>
  <c r="EJ106" i="273"/>
  <c r="EI51" i="325"/>
  <c r="EK152" i="278"/>
  <c r="EK224" i="278"/>
  <c r="EK49" i="278"/>
  <c r="EK132" i="278"/>
  <c r="EK114" i="278"/>
  <c r="EK200" i="278"/>
  <c r="EK176" i="278"/>
  <c r="EK240" i="278"/>
  <c r="EK123" i="278"/>
  <c r="EK192" i="278"/>
  <c r="EK256" i="278"/>
  <c r="EK56" i="278"/>
  <c r="EK97" i="278"/>
  <c r="EK208" i="278"/>
  <c r="EK71" i="278"/>
  <c r="EK160" i="278"/>
  <c r="EK168" i="278"/>
  <c r="EK184" i="278"/>
  <c r="EK232" i="278"/>
  <c r="EL13" i="289"/>
  <c r="EL14" i="289" s="1"/>
  <c r="EL248" i="278" s="1"/>
  <c r="EH20" i="327"/>
  <c r="EE61" i="278"/>
  <c r="EE62" i="278" s="1"/>
  <c r="EE65" i="278" s="1"/>
  <c r="EE66" i="278" s="1"/>
  <c r="EE85" i="278" s="1"/>
  <c r="EE88" i="278" s="1"/>
  <c r="EJ34" i="278"/>
  <c r="BE313" i="278"/>
  <c r="BE315" i="278" s="1"/>
  <c r="BE12" i="325" s="1"/>
  <c r="EI22" i="324"/>
  <c r="EI23" i="324" s="1"/>
  <c r="EI49" i="324" s="1"/>
  <c r="EI122" i="325"/>
  <c r="EI110" i="325"/>
  <c r="EK25" i="327"/>
  <c r="EK28" i="278"/>
  <c r="EK29" i="278" s="1"/>
  <c r="EK34" i="278" s="1"/>
  <c r="EK111" i="325"/>
  <c r="EK123" i="325"/>
  <c r="EI189" i="273"/>
  <c r="EI190" i="273" s="1"/>
  <c r="EI21" i="278" s="1"/>
  <c r="EC282" i="278"/>
  <c r="EC10" i="265" s="1"/>
  <c r="EC11" i="265" s="1"/>
  <c r="EC29" i="265" s="1"/>
  <c r="EC302" i="278"/>
  <c r="EC303" i="278" s="1"/>
  <c r="EC307" i="278" s="1"/>
  <c r="EC73" i="265"/>
  <c r="EC293" i="278"/>
  <c r="EC294" i="278" s="1"/>
  <c r="EC306" i="278" s="1"/>
  <c r="EC67" i="265"/>
  <c r="EB308" i="278"/>
  <c r="EB30" i="265" s="1"/>
  <c r="ED282" i="278"/>
  <c r="ED10" i="265" s="1"/>
  <c r="ED299" i="278"/>
  <c r="ED300" i="278" s="1"/>
  <c r="ED290" i="278"/>
  <c r="ED291" i="278" s="1"/>
  <c r="EW289" i="278"/>
  <c r="EW298" i="278"/>
  <c r="EG39" i="278"/>
  <c r="EG41" i="278" s="1"/>
  <c r="EG106" i="278" s="1"/>
  <c r="EG107" i="278" s="1"/>
  <c r="EG137" i="278" s="1"/>
  <c r="EH22" i="278"/>
  <c r="EH33" i="278" s="1"/>
  <c r="EH35" i="278" s="1"/>
  <c r="ED9" i="265"/>
  <c r="EF141" i="278"/>
  <c r="EG11" i="325"/>
  <c r="EE279" i="278"/>
  <c r="EE281" i="278" s="1"/>
  <c r="EI19" i="278"/>
  <c r="EI314" i="278"/>
  <c r="EG72" i="278"/>
  <c r="EG73" i="278" s="1"/>
  <c r="EG86" i="278" s="1"/>
  <c r="EG57" i="278"/>
  <c r="EG58" i="278" s="1"/>
  <c r="EH274" i="278"/>
  <c r="EH280" i="278" s="1"/>
  <c r="EW42" i="273"/>
  <c r="EW238" i="278"/>
  <c r="EW254" i="278"/>
  <c r="EW246" i="278"/>
  <c r="EW222" i="278"/>
  <c r="EW230" i="278"/>
  <c r="EW206" i="278"/>
  <c r="EW182" i="278"/>
  <c r="EW214" i="278"/>
  <c r="EW190" i="278"/>
  <c r="EW198" i="278"/>
  <c r="EW150" i="278"/>
  <c r="EW166" i="278"/>
  <c r="EW174" i="278"/>
  <c r="EW158" i="278"/>
  <c r="EW112" i="278"/>
  <c r="EW121" i="278"/>
  <c r="EW130" i="278"/>
  <c r="EI172" i="273"/>
  <c r="EI173" i="273" s="1"/>
  <c r="EI176" i="273" s="1"/>
  <c r="EI255" i="278"/>
  <c r="EI257" i="278" s="1"/>
  <c r="EI273" i="278" s="1"/>
  <c r="EI247" i="278"/>
  <c r="EI249" i="278" s="1"/>
  <c r="EI272" i="278" s="1"/>
  <c r="EI239" i="278"/>
  <c r="EI241" i="278" s="1"/>
  <c r="EI271" i="278" s="1"/>
  <c r="EI223" i="278"/>
  <c r="EI225" i="278" s="1"/>
  <c r="EI269" i="278" s="1"/>
  <c r="EI231" i="278"/>
  <c r="EI233" i="278" s="1"/>
  <c r="EI270" i="278" s="1"/>
  <c r="EI207" i="278"/>
  <c r="EI209" i="278" s="1"/>
  <c r="EI267" i="278" s="1"/>
  <c r="EI183" i="278"/>
  <c r="EI185" i="278" s="1"/>
  <c r="EI264" i="278" s="1"/>
  <c r="EI215" i="278"/>
  <c r="EI217" i="278" s="1"/>
  <c r="EI268" i="278" s="1"/>
  <c r="EI191" i="278"/>
  <c r="EI193" i="278" s="1"/>
  <c r="EI265" i="278" s="1"/>
  <c r="EI199" i="278"/>
  <c r="EI201" i="278" s="1"/>
  <c r="EI266" i="278" s="1"/>
  <c r="EI151" i="278"/>
  <c r="EI153" i="278" s="1"/>
  <c r="EI260" i="278" s="1"/>
  <c r="EI167" i="278"/>
  <c r="EI169" i="278" s="1"/>
  <c r="EI262" i="278" s="1"/>
  <c r="EI175" i="278"/>
  <c r="EI177" i="278" s="1"/>
  <c r="EI263" i="278" s="1"/>
  <c r="EI113" i="278"/>
  <c r="EI115" i="278" s="1"/>
  <c r="EI138" i="278" s="1"/>
  <c r="EI159" i="278"/>
  <c r="EI161" i="278" s="1"/>
  <c r="EI261" i="278" s="1"/>
  <c r="EI122" i="278"/>
  <c r="EI124" i="278" s="1"/>
  <c r="EI139" i="278" s="1"/>
  <c r="EI131" i="278"/>
  <c r="EI133" i="278" s="1"/>
  <c r="EI140" i="278" s="1"/>
  <c r="EI20" i="278"/>
  <c r="EG57" i="324"/>
  <c r="EG28" i="285"/>
  <c r="EI183" i="273"/>
  <c r="EI184" i="273" s="1"/>
  <c r="EI178" i="273"/>
  <c r="EI50" i="324"/>
  <c r="EI21" i="327"/>
  <c r="EM41" i="273"/>
  <c r="EM43" i="273" s="1"/>
  <c r="EM79" i="288" s="1"/>
  <c r="EM194" i="273"/>
  <c r="EN38" i="273"/>
  <c r="EG164" i="273"/>
  <c r="EG165" i="273" s="1"/>
  <c r="EH157" i="273"/>
  <c r="EI21" i="285"/>
  <c r="EJ66" i="273"/>
  <c r="EJ68" i="273" s="1"/>
  <c r="EJ154" i="273"/>
  <c r="EJ23" i="327"/>
  <c r="EJ52" i="324"/>
  <c r="EK155" i="273"/>
  <c r="EK122" i="273"/>
  <c r="EK86" i="273"/>
  <c r="EL2" i="315"/>
  <c r="EL62" i="273"/>
  <c r="EL63" i="273" s="1"/>
  <c r="EL45" i="325" s="1"/>
  <c r="EL2" i="275"/>
  <c r="EL2" i="325"/>
  <c r="EL2" i="327"/>
  <c r="EL2" i="324"/>
  <c r="EL195" i="273"/>
  <c r="EL196" i="273" s="1"/>
  <c r="EL2" i="273"/>
  <c r="EL82" i="273"/>
  <c r="EL83" i="273" s="1"/>
  <c r="EL2" i="323"/>
  <c r="EL129" i="273"/>
  <c r="EL130" i="273" s="1"/>
  <c r="EL2" i="282"/>
  <c r="EL2" i="286"/>
  <c r="EL119" i="273"/>
  <c r="EL120" i="273" s="1"/>
  <c r="EL123" i="273" s="1"/>
  <c r="EL138" i="273"/>
  <c r="EL139" i="273" s="1"/>
  <c r="EL2" i="288"/>
  <c r="EL2" i="320"/>
  <c r="EL2" i="265"/>
  <c r="EL2" i="285"/>
  <c r="EL2" i="289"/>
  <c r="EL49" i="273"/>
  <c r="EL50" i="273" s="1"/>
  <c r="EL100" i="325" s="1"/>
  <c r="EL101" i="325" s="1"/>
  <c r="EL128" i="325" s="1"/>
  <c r="EL2" i="278"/>
  <c r="EK4" i="282"/>
  <c r="EK4" i="289"/>
  <c r="EK4" i="265"/>
  <c r="EK4" i="288"/>
  <c r="EK4" i="325"/>
  <c r="EK4" i="327"/>
  <c r="EK4" i="286"/>
  <c r="EK4" i="275"/>
  <c r="EK4" i="273"/>
  <c r="EK4" i="324"/>
  <c r="EK4" i="323"/>
  <c r="EK4" i="278"/>
  <c r="EK4" i="285"/>
  <c r="EK4" i="315"/>
  <c r="EK4" i="320"/>
  <c r="EK182" i="273"/>
  <c r="EK144" i="273"/>
  <c r="EL145" i="273" s="1"/>
  <c r="EL147" i="273" s="1"/>
  <c r="EL148" i="273" s="1"/>
  <c r="EJ86" i="273"/>
  <c r="EJ88" i="273" s="1"/>
  <c r="EJ155" i="273"/>
  <c r="EJ122" i="273"/>
  <c r="EJ124" i="273" s="1"/>
  <c r="EJ21" i="285" s="1"/>
  <c r="EF3" i="286"/>
  <c r="EF3" i="315"/>
  <c r="EF3" i="265"/>
  <c r="EF3" i="278"/>
  <c r="EF3" i="289"/>
  <c r="EF3" i="275"/>
  <c r="EF3" i="273"/>
  <c r="EF3" i="324"/>
  <c r="EF3" i="320"/>
  <c r="EF3" i="288"/>
  <c r="EF3" i="327"/>
  <c r="EF3" i="325"/>
  <c r="EF3" i="282"/>
  <c r="EF3" i="323"/>
  <c r="EF3" i="285"/>
  <c r="EK67" i="273"/>
  <c r="EK15" i="275"/>
  <c r="EK42" i="324"/>
  <c r="EK43" i="324" s="1"/>
  <c r="EK71" i="273"/>
  <c r="EL72" i="273" s="1"/>
  <c r="EL104" i="273" s="1"/>
  <c r="EH57" i="324"/>
  <c r="EH11" i="325"/>
  <c r="EH55" i="324"/>
  <c r="EH34" i="265" s="1"/>
  <c r="EH28" i="285"/>
  <c r="EI51" i="324"/>
  <c r="EI22" i="327"/>
  <c r="EJ50" i="324"/>
  <c r="EJ21" i="327"/>
  <c r="EJ20" i="275"/>
  <c r="EK17" i="275" s="1"/>
  <c r="EI24" i="327"/>
  <c r="EI53" i="324"/>
  <c r="EK87" i="273"/>
  <c r="EK11" i="286"/>
  <c r="EK91" i="273"/>
  <c r="EL92" i="273" s="1"/>
  <c r="EL156" i="273" s="1"/>
  <c r="EK32" i="324"/>
  <c r="EK33" i="324" s="1"/>
  <c r="EK27" i="324"/>
  <c r="EK28" i="324" s="1"/>
  <c r="EK153" i="273"/>
  <c r="EK53" i="273"/>
  <c r="EL54" i="273" s="1"/>
  <c r="EK37" i="324"/>
  <c r="EK38" i="324" s="1"/>
  <c r="EI23" i="327"/>
  <c r="EI52" i="324"/>
  <c r="EJ22" i="327"/>
  <c r="EJ51" i="324"/>
  <c r="EK154" i="273"/>
  <c r="EK66" i="273"/>
  <c r="EJ53" i="324"/>
  <c r="EJ24" i="327"/>
  <c r="EZ5" i="327"/>
  <c r="EZ5" i="325"/>
  <c r="EW37" i="273"/>
  <c r="EZ5" i="324"/>
  <c r="EZ5" i="323"/>
  <c r="EY26" i="273"/>
  <c r="EY27" i="273" s="1"/>
  <c r="EY31" i="273" s="1"/>
  <c r="EY30" i="273"/>
  <c r="EX32" i="273"/>
  <c r="EZ5" i="320"/>
  <c r="EZ23" i="273"/>
  <c r="EZ24" i="273" s="1"/>
  <c r="EZ5" i="315"/>
  <c r="EZ5" i="288"/>
  <c r="EZ5" i="282"/>
  <c r="EZ5" i="275"/>
  <c r="EZ5" i="286"/>
  <c r="EZ5" i="265"/>
  <c r="EZ5" i="285"/>
  <c r="EZ5" i="289"/>
  <c r="EZ5" i="278"/>
  <c r="EZ13" i="273"/>
  <c r="EZ14" i="273" s="1"/>
  <c r="FA10" i="273"/>
  <c r="EZ5" i="273"/>
  <c r="EY152" i="273"/>
  <c r="EY143" i="273"/>
  <c r="EF61" i="278" l="1"/>
  <c r="EF62" i="278" s="1"/>
  <c r="EF65" i="278" s="1"/>
  <c r="EK46" i="325"/>
  <c r="EK47" i="325" s="1"/>
  <c r="EK54" i="325" s="1"/>
  <c r="EK55" i="288"/>
  <c r="EJ109" i="273"/>
  <c r="EI110" i="273" s="1"/>
  <c r="EI61" i="288" s="1"/>
  <c r="EI63" i="288" s="1"/>
  <c r="EI65" i="288" s="1"/>
  <c r="EJ51" i="288"/>
  <c r="EJ52" i="288" s="1"/>
  <c r="EJ56" i="288" s="1"/>
  <c r="EJ84" i="325"/>
  <c r="EJ42" i="288"/>
  <c r="EJ35" i="288"/>
  <c r="EJ37" i="288" s="1"/>
  <c r="EI43" i="288"/>
  <c r="EI39" i="288"/>
  <c r="EZ36" i="273"/>
  <c r="EZ13" i="288"/>
  <c r="EZ138" i="325"/>
  <c r="EM101" i="273"/>
  <c r="EM102" i="273" s="1"/>
  <c r="EM105" i="273" s="1"/>
  <c r="EM26" i="288"/>
  <c r="EL42" i="325"/>
  <c r="EL43" i="325" s="1"/>
  <c r="EL85" i="325"/>
  <c r="EK106" i="273"/>
  <c r="EJ51" i="325"/>
  <c r="EL132" i="278"/>
  <c r="EL192" i="278"/>
  <c r="EL79" i="278"/>
  <c r="EL224" i="278"/>
  <c r="EL114" i="278"/>
  <c r="EL256" i="278"/>
  <c r="EL49" i="278"/>
  <c r="EL152" i="278"/>
  <c r="EL168" i="278"/>
  <c r="EL184" i="278"/>
  <c r="EL216" i="278"/>
  <c r="EL97" i="278"/>
  <c r="EL240" i="278"/>
  <c r="EL71" i="278"/>
  <c r="EL176" i="278"/>
  <c r="EL208" i="278"/>
  <c r="EL56" i="278"/>
  <c r="EL123" i="278"/>
  <c r="EL105" i="278"/>
  <c r="EL160" i="278"/>
  <c r="EL200" i="278"/>
  <c r="EL232" i="278"/>
  <c r="EM13" i="289"/>
  <c r="EM14" i="289" s="1"/>
  <c r="EM256" i="278" s="1"/>
  <c r="BE11" i="327"/>
  <c r="EI20" i="327"/>
  <c r="EK40" i="278"/>
  <c r="EL25" i="327"/>
  <c r="EL28" i="278"/>
  <c r="EL29" i="278" s="1"/>
  <c r="EL34" i="278" s="1"/>
  <c r="EL123" i="325"/>
  <c r="EL111" i="325"/>
  <c r="EJ122" i="325"/>
  <c r="EJ110" i="325"/>
  <c r="EK68" i="273"/>
  <c r="EK19" i="278" s="1"/>
  <c r="EC308" i="278"/>
  <c r="EC30" i="265" s="1"/>
  <c r="EG80" i="278"/>
  <c r="EG81" i="278" s="1"/>
  <c r="EG87" i="278" s="1"/>
  <c r="EG98" i="278"/>
  <c r="EG99" i="278" s="1"/>
  <c r="EG136" i="278" s="1"/>
  <c r="EG141" i="278" s="1"/>
  <c r="ED302" i="278"/>
  <c r="ED303" i="278" s="1"/>
  <c r="ED307" i="278" s="1"/>
  <c r="ED73" i="265"/>
  <c r="ED293" i="278"/>
  <c r="ED294" i="278" s="1"/>
  <c r="ED306" i="278" s="1"/>
  <c r="ED67" i="265"/>
  <c r="EX289" i="278"/>
  <c r="EX298" i="278"/>
  <c r="EE282" i="278"/>
  <c r="EE10" i="265" s="1"/>
  <c r="EE299" i="278"/>
  <c r="EE300" i="278" s="1"/>
  <c r="EE290" i="278"/>
  <c r="EE291" i="278" s="1"/>
  <c r="EG50" i="278"/>
  <c r="EG51" i="278" s="1"/>
  <c r="EG84" i="278" s="1"/>
  <c r="EH39" i="278"/>
  <c r="EH41" i="278" s="1"/>
  <c r="EH106" i="278" s="1"/>
  <c r="EH107" i="278" s="1"/>
  <c r="EH137" i="278" s="1"/>
  <c r="EF279" i="278"/>
  <c r="EF281" i="278" s="1"/>
  <c r="ED11" i="265"/>
  <c r="ED29" i="265" s="1"/>
  <c r="EI22" i="278"/>
  <c r="EI33" i="278" s="1"/>
  <c r="EI35" i="278" s="1"/>
  <c r="EE9" i="265"/>
  <c r="EJ19" i="278"/>
  <c r="EJ314" i="278"/>
  <c r="EJ255" i="278"/>
  <c r="EJ257" i="278" s="1"/>
  <c r="EJ273" i="278" s="1"/>
  <c r="EJ231" i="278"/>
  <c r="EJ233" i="278" s="1"/>
  <c r="EJ270" i="278" s="1"/>
  <c r="EJ247" i="278"/>
  <c r="EJ249" i="278" s="1"/>
  <c r="EJ272" i="278" s="1"/>
  <c r="EJ239" i="278"/>
  <c r="EJ241" i="278" s="1"/>
  <c r="EJ271" i="278" s="1"/>
  <c r="EJ215" i="278"/>
  <c r="EJ217" i="278" s="1"/>
  <c r="EJ268" i="278" s="1"/>
  <c r="EJ223" i="278"/>
  <c r="EJ225" i="278" s="1"/>
  <c r="EJ269" i="278" s="1"/>
  <c r="EJ199" i="278"/>
  <c r="EJ201" i="278" s="1"/>
  <c r="EJ266" i="278" s="1"/>
  <c r="EJ207" i="278"/>
  <c r="EJ209" i="278" s="1"/>
  <c r="EJ267" i="278" s="1"/>
  <c r="EJ183" i="278"/>
  <c r="EJ185" i="278" s="1"/>
  <c r="EJ264" i="278" s="1"/>
  <c r="EJ191" i="278"/>
  <c r="EJ193" i="278" s="1"/>
  <c r="EJ265" i="278" s="1"/>
  <c r="EJ175" i="278"/>
  <c r="EJ177" i="278" s="1"/>
  <c r="EJ263" i="278" s="1"/>
  <c r="EJ159" i="278"/>
  <c r="EJ161" i="278" s="1"/>
  <c r="EJ261" i="278" s="1"/>
  <c r="EJ167" i="278"/>
  <c r="EJ169" i="278" s="1"/>
  <c r="EJ262" i="278" s="1"/>
  <c r="EJ131" i="278"/>
  <c r="EJ133" i="278" s="1"/>
  <c r="EJ140" i="278" s="1"/>
  <c r="EJ151" i="278"/>
  <c r="EJ153" i="278" s="1"/>
  <c r="EJ260" i="278" s="1"/>
  <c r="EJ113" i="278"/>
  <c r="EJ115" i="278" s="1"/>
  <c r="EJ138" i="278" s="1"/>
  <c r="EJ122" i="278"/>
  <c r="EJ124" i="278" s="1"/>
  <c r="EJ139" i="278" s="1"/>
  <c r="EJ20" i="278"/>
  <c r="EI274" i="278"/>
  <c r="EI280" i="278" s="1"/>
  <c r="EX254" i="278"/>
  <c r="EX230" i="278"/>
  <c r="EX238" i="278"/>
  <c r="EX246" i="278"/>
  <c r="EX214" i="278"/>
  <c r="EX222" i="278"/>
  <c r="EX198" i="278"/>
  <c r="EX206" i="278"/>
  <c r="EX182" i="278"/>
  <c r="EX190" i="278"/>
  <c r="EX174" i="278"/>
  <c r="EX158" i="278"/>
  <c r="EX166" i="278"/>
  <c r="EX130" i="278"/>
  <c r="EX150" i="278"/>
  <c r="EX112" i="278"/>
  <c r="EX121" i="278"/>
  <c r="EG64" i="278"/>
  <c r="EG61" i="278"/>
  <c r="EG62" i="278" s="1"/>
  <c r="EG65" i="278" s="1"/>
  <c r="EF66" i="278"/>
  <c r="EF85" i="278" s="1"/>
  <c r="EF88" i="278" s="1"/>
  <c r="EH72" i="278"/>
  <c r="EH73" i="278" s="1"/>
  <c r="EH86" i="278" s="1"/>
  <c r="EH57" i="278"/>
  <c r="EH58" i="278" s="1"/>
  <c r="EI54" i="324"/>
  <c r="EI55" i="324" s="1"/>
  <c r="EI34" i="265" s="1"/>
  <c r="EL155" i="273"/>
  <c r="EL122" i="273"/>
  <c r="EL86" i="273"/>
  <c r="EK53" i="324"/>
  <c r="EK24" i="327"/>
  <c r="EL182" i="273"/>
  <c r="EL144" i="273"/>
  <c r="EM145" i="273" s="1"/>
  <c r="EM147" i="273" s="1"/>
  <c r="EM148" i="273" s="1"/>
  <c r="EK124" i="273"/>
  <c r="EH164" i="273"/>
  <c r="EH165" i="273" s="1"/>
  <c r="EI157" i="273"/>
  <c r="EM2" i="282"/>
  <c r="EM129" i="273"/>
  <c r="EM130" i="273" s="1"/>
  <c r="EM2" i="320"/>
  <c r="EM119" i="273"/>
  <c r="EM120" i="273" s="1"/>
  <c r="EM123" i="273" s="1"/>
  <c r="EM2" i="273"/>
  <c r="EM2" i="286"/>
  <c r="EM2" i="278"/>
  <c r="EM2" i="324"/>
  <c r="EM2" i="315"/>
  <c r="EM49" i="273"/>
  <c r="EM50" i="273" s="1"/>
  <c r="EM100" i="325" s="1"/>
  <c r="EM101" i="325" s="1"/>
  <c r="EM128" i="325" s="1"/>
  <c r="EM2" i="327"/>
  <c r="EM62" i="273"/>
  <c r="EM2" i="288"/>
  <c r="EM82" i="273"/>
  <c r="EM83" i="273" s="1"/>
  <c r="EM195" i="273"/>
  <c r="EM196" i="273" s="1"/>
  <c r="EM2" i="285"/>
  <c r="EM2" i="325"/>
  <c r="EM138" i="273"/>
  <c r="EM139" i="273" s="1"/>
  <c r="EM2" i="265"/>
  <c r="EM2" i="323"/>
  <c r="EM2" i="275"/>
  <c r="EM2" i="289"/>
  <c r="EL66" i="273"/>
  <c r="EL154" i="273"/>
  <c r="EK21" i="327"/>
  <c r="EK50" i="324"/>
  <c r="EK20" i="275"/>
  <c r="EL17" i="275" s="1"/>
  <c r="EJ183" i="273"/>
  <c r="EJ184" i="273" s="1"/>
  <c r="EJ177" i="273"/>
  <c r="EJ178" i="273" s="1"/>
  <c r="EK88" i="273"/>
  <c r="EJ172" i="273"/>
  <c r="EJ173" i="273" s="1"/>
  <c r="EJ176" i="273" s="1"/>
  <c r="EL67" i="273"/>
  <c r="EL71" i="273"/>
  <c r="EM72" i="273" s="1"/>
  <c r="EM104" i="273" s="1"/>
  <c r="EL15" i="275"/>
  <c r="EL42" i="324"/>
  <c r="EL43" i="324" s="1"/>
  <c r="EJ189" i="273"/>
  <c r="EJ190" i="273" s="1"/>
  <c r="EJ21" i="278" s="1"/>
  <c r="EJ22" i="324"/>
  <c r="EJ23" i="324" s="1"/>
  <c r="EG3" i="315"/>
  <c r="EG3" i="325"/>
  <c r="EG3" i="327"/>
  <c r="EG3" i="323"/>
  <c r="EG3" i="273"/>
  <c r="EG3" i="289"/>
  <c r="EG3" i="320"/>
  <c r="EG3" i="275"/>
  <c r="EG3" i="282"/>
  <c r="EG3" i="288"/>
  <c r="EG3" i="324"/>
  <c r="EG3" i="278"/>
  <c r="EG3" i="286"/>
  <c r="EG3" i="265"/>
  <c r="EG3" i="285"/>
  <c r="EK52" i="324"/>
  <c r="EK23" i="327"/>
  <c r="EK51" i="324"/>
  <c r="EK22" i="327"/>
  <c r="EL4" i="320"/>
  <c r="EL4" i="286"/>
  <c r="EL4" i="278"/>
  <c r="EL4" i="325"/>
  <c r="EL4" i="285"/>
  <c r="EL4" i="265"/>
  <c r="EL4" i="288"/>
  <c r="EL4" i="327"/>
  <c r="EL4" i="323"/>
  <c r="EL4" i="289"/>
  <c r="EL4" i="273"/>
  <c r="EL4" i="324"/>
  <c r="EL4" i="282"/>
  <c r="EL4" i="275"/>
  <c r="EL4" i="315"/>
  <c r="EL27" i="324"/>
  <c r="EL28" i="324" s="1"/>
  <c r="EL153" i="273"/>
  <c r="EL37" i="324"/>
  <c r="EL38" i="324" s="1"/>
  <c r="EL53" i="273"/>
  <c r="EM54" i="273" s="1"/>
  <c r="EL32" i="324"/>
  <c r="EL33" i="324" s="1"/>
  <c r="EL87" i="273"/>
  <c r="EL91" i="273"/>
  <c r="EM92" i="273" s="1"/>
  <c r="EM156" i="273" s="1"/>
  <c r="EL11" i="286"/>
  <c r="EN41" i="273"/>
  <c r="EN43" i="273" s="1"/>
  <c r="EN79" i="288" s="1"/>
  <c r="EN194" i="273"/>
  <c r="EO38" i="273"/>
  <c r="FA5" i="327"/>
  <c r="FA5" i="325"/>
  <c r="FA5" i="324"/>
  <c r="FA5" i="323"/>
  <c r="EY32" i="273"/>
  <c r="EZ26" i="273"/>
  <c r="EZ27" i="273" s="1"/>
  <c r="EZ31" i="273" s="1"/>
  <c r="EZ30" i="273"/>
  <c r="EX42" i="273"/>
  <c r="EX37" i="273"/>
  <c r="FA5" i="320"/>
  <c r="FA23" i="273"/>
  <c r="FA24" i="273" s="1"/>
  <c r="FA5" i="315"/>
  <c r="EZ152" i="273"/>
  <c r="EZ143" i="273"/>
  <c r="FA5" i="275"/>
  <c r="FA5" i="286"/>
  <c r="FA5" i="265"/>
  <c r="FA5" i="288"/>
  <c r="FA5" i="282"/>
  <c r="FA5" i="278"/>
  <c r="FA5" i="285"/>
  <c r="FA5" i="289"/>
  <c r="FA13" i="273"/>
  <c r="FA14" i="273" s="1"/>
  <c r="FB10" i="273"/>
  <c r="FA5" i="273"/>
  <c r="EL46" i="325" l="1"/>
  <c r="EL47" i="325" s="1"/>
  <c r="EL54" i="325" s="1"/>
  <c r="EL55" i="288"/>
  <c r="EK109" i="273"/>
  <c r="EJ110" i="273" s="1"/>
  <c r="EJ61" i="288" s="1"/>
  <c r="EJ63" i="288" s="1"/>
  <c r="EJ65" i="288" s="1"/>
  <c r="EK51" i="288"/>
  <c r="EK52" i="288" s="1"/>
  <c r="EK56" i="288" s="1"/>
  <c r="EJ43" i="288"/>
  <c r="EJ39" i="288"/>
  <c r="EK84" i="325"/>
  <c r="EK42" i="288"/>
  <c r="EK35" i="288"/>
  <c r="EK37" i="288" s="1"/>
  <c r="EN101" i="273"/>
  <c r="EN102" i="273" s="1"/>
  <c r="EN105" i="273" s="1"/>
  <c r="EN26" i="288"/>
  <c r="FA36" i="273"/>
  <c r="FA13" i="288"/>
  <c r="FA138" i="325"/>
  <c r="EM248" i="278"/>
  <c r="EM42" i="325"/>
  <c r="EM43" i="325" s="1"/>
  <c r="EM85" i="325"/>
  <c r="EM56" i="278"/>
  <c r="EM216" i="278"/>
  <c r="EM105" i="278"/>
  <c r="EM184" i="278"/>
  <c r="EM132" i="278"/>
  <c r="EL106" i="273"/>
  <c r="EK51" i="325"/>
  <c r="EM97" i="278"/>
  <c r="EM160" i="278"/>
  <c r="EM152" i="278"/>
  <c r="EM208" i="278"/>
  <c r="EM79" i="278"/>
  <c r="EM71" i="278"/>
  <c r="EM168" i="278"/>
  <c r="EM200" i="278"/>
  <c r="EM232" i="278"/>
  <c r="EM240" i="278"/>
  <c r="EM49" i="278"/>
  <c r="EM114" i="278"/>
  <c r="EM123" i="278"/>
  <c r="EM176" i="278"/>
  <c r="EM192" i="278"/>
  <c r="EM224" i="278"/>
  <c r="EN13" i="289"/>
  <c r="EN14" i="289" s="1"/>
  <c r="EN256" i="278" s="1"/>
  <c r="EL68" i="273"/>
  <c r="EL122" i="325" s="1"/>
  <c r="EK189" i="273"/>
  <c r="EK190" i="273" s="1"/>
  <c r="EK21" i="278" s="1"/>
  <c r="EL40" i="278"/>
  <c r="EM25" i="327"/>
  <c r="EM28" i="278"/>
  <c r="EM29" i="278" s="1"/>
  <c r="EM40" i="278" s="1"/>
  <c r="EM123" i="325"/>
  <c r="EM111" i="325"/>
  <c r="EK314" i="278"/>
  <c r="EK122" i="325"/>
  <c r="EK110" i="325"/>
  <c r="EK22" i="324"/>
  <c r="EK23" i="324" s="1"/>
  <c r="EK20" i="327" s="1"/>
  <c r="ED308" i="278"/>
  <c r="ED30" i="265" s="1"/>
  <c r="EE302" i="278"/>
  <c r="EE303" i="278" s="1"/>
  <c r="EE307" i="278" s="1"/>
  <c r="EE73" i="265"/>
  <c r="EE293" i="278"/>
  <c r="EE294" i="278" s="1"/>
  <c r="EE306" i="278" s="1"/>
  <c r="EE67" i="265"/>
  <c r="EH50" i="278"/>
  <c r="EH51" i="278" s="1"/>
  <c r="EH84" i="278" s="1"/>
  <c r="EE11" i="265"/>
  <c r="EE29" i="265" s="1"/>
  <c r="EY298" i="278"/>
  <c r="EY289" i="278"/>
  <c r="EF290" i="278"/>
  <c r="EF291" i="278" s="1"/>
  <c r="EF282" i="278"/>
  <c r="EF299" i="278"/>
  <c r="EF300" i="278" s="1"/>
  <c r="EI39" i="278"/>
  <c r="EI41" i="278" s="1"/>
  <c r="EI98" i="278" s="1"/>
  <c r="EI99" i="278" s="1"/>
  <c r="EI136" i="278" s="1"/>
  <c r="EH98" i="278"/>
  <c r="EH99" i="278" s="1"/>
  <c r="EH136" i="278" s="1"/>
  <c r="EH141" i="278" s="1"/>
  <c r="EH80" i="278"/>
  <c r="EH81" i="278" s="1"/>
  <c r="EH87" i="278" s="1"/>
  <c r="EI11" i="325"/>
  <c r="EI57" i="324"/>
  <c r="EF9" i="265"/>
  <c r="EG279" i="278"/>
  <c r="EG281" i="278" s="1"/>
  <c r="EJ22" i="278"/>
  <c r="EJ39" i="278" s="1"/>
  <c r="EJ41" i="278" s="1"/>
  <c r="EI28" i="285"/>
  <c r="EG66" i="278"/>
  <c r="EG85" i="278" s="1"/>
  <c r="EG88" i="278" s="1"/>
  <c r="EJ274" i="278"/>
  <c r="EJ280" i="278" s="1"/>
  <c r="EY254" i="278"/>
  <c r="EY222" i="278"/>
  <c r="EY238" i="278"/>
  <c r="EY246" i="278"/>
  <c r="EY214" i="278"/>
  <c r="EY230" i="278"/>
  <c r="EY190" i="278"/>
  <c r="EY198" i="278"/>
  <c r="EY206" i="278"/>
  <c r="EY182" i="278"/>
  <c r="EY166" i="278"/>
  <c r="EY174" i="278"/>
  <c r="EY150" i="278"/>
  <c r="EY158" i="278"/>
  <c r="EY121" i="278"/>
  <c r="EY130" i="278"/>
  <c r="EY112" i="278"/>
  <c r="EK247" i="278"/>
  <c r="EK249" i="278" s="1"/>
  <c r="EK272" i="278" s="1"/>
  <c r="EK255" i="278"/>
  <c r="EK257" i="278" s="1"/>
  <c r="EK273" i="278" s="1"/>
  <c r="EK223" i="278"/>
  <c r="EK225" i="278" s="1"/>
  <c r="EK269" i="278" s="1"/>
  <c r="EK231" i="278"/>
  <c r="EK233" i="278" s="1"/>
  <c r="EK270" i="278" s="1"/>
  <c r="EK239" i="278"/>
  <c r="EK241" i="278" s="1"/>
  <c r="EK271" i="278" s="1"/>
  <c r="EK215" i="278"/>
  <c r="EK217" i="278" s="1"/>
  <c r="EK268" i="278" s="1"/>
  <c r="EK191" i="278"/>
  <c r="EK193" i="278" s="1"/>
  <c r="EK265" i="278" s="1"/>
  <c r="EK199" i="278"/>
  <c r="EK201" i="278" s="1"/>
  <c r="EK266" i="278" s="1"/>
  <c r="EK207" i="278"/>
  <c r="EK209" i="278" s="1"/>
  <c r="EK267" i="278" s="1"/>
  <c r="EK183" i="278"/>
  <c r="EK185" i="278" s="1"/>
  <c r="EK264" i="278" s="1"/>
  <c r="EK167" i="278"/>
  <c r="EK169" i="278" s="1"/>
  <c r="EK262" i="278" s="1"/>
  <c r="EK175" i="278"/>
  <c r="EK177" i="278" s="1"/>
  <c r="EK263" i="278" s="1"/>
  <c r="EK151" i="278"/>
  <c r="EK153" i="278" s="1"/>
  <c r="EK260" i="278" s="1"/>
  <c r="EK159" i="278"/>
  <c r="EK161" i="278" s="1"/>
  <c r="EK261" i="278" s="1"/>
  <c r="EK122" i="278"/>
  <c r="EK124" i="278" s="1"/>
  <c r="EK139" i="278" s="1"/>
  <c r="EK131" i="278"/>
  <c r="EK133" i="278" s="1"/>
  <c r="EK140" i="278" s="1"/>
  <c r="EK113" i="278"/>
  <c r="EK115" i="278" s="1"/>
  <c r="EK138" i="278" s="1"/>
  <c r="EK20" i="278"/>
  <c r="EI72" i="278"/>
  <c r="EI73" i="278" s="1"/>
  <c r="EI86" i="278" s="1"/>
  <c r="EI57" i="278"/>
  <c r="EI58" i="278" s="1"/>
  <c r="EN168" i="278"/>
  <c r="EH64" i="278"/>
  <c r="EH61" i="278"/>
  <c r="EH62" i="278" s="1"/>
  <c r="EH65" i="278" s="1"/>
  <c r="EL23" i="327"/>
  <c r="EL52" i="324"/>
  <c r="EL24" i="327"/>
  <c r="EL53" i="324"/>
  <c r="EM4" i="315"/>
  <c r="EM4" i="323"/>
  <c r="EM4" i="286"/>
  <c r="EM4" i="325"/>
  <c r="EM4" i="282"/>
  <c r="EM4" i="278"/>
  <c r="EM4" i="320"/>
  <c r="EM4" i="273"/>
  <c r="EM4" i="289"/>
  <c r="EM4" i="275"/>
  <c r="EM4" i="288"/>
  <c r="EM4" i="324"/>
  <c r="EM4" i="285"/>
  <c r="EM4" i="265"/>
  <c r="EM4" i="327"/>
  <c r="EL20" i="275"/>
  <c r="EM17" i="275" s="1"/>
  <c r="EK183" i="273"/>
  <c r="EK184" i="273" s="1"/>
  <c r="EK172" i="273"/>
  <c r="EK173" i="273" s="1"/>
  <c r="EK176" i="273" s="1"/>
  <c r="EK177" i="273"/>
  <c r="EK178" i="273" s="1"/>
  <c r="EL88" i="273"/>
  <c r="EM63" i="273"/>
  <c r="EM45" i="325" s="1"/>
  <c r="EJ157" i="273"/>
  <c r="EI164" i="273"/>
  <c r="EI165" i="273" s="1"/>
  <c r="EO41" i="273"/>
  <c r="EO43" i="273" s="1"/>
  <c r="EO79" i="288" s="1"/>
  <c r="EO194" i="273"/>
  <c r="EP38" i="273"/>
  <c r="EN2" i="265"/>
  <c r="EN2" i="278"/>
  <c r="EN2" i="289"/>
  <c r="EN119" i="273"/>
  <c r="EN120" i="273" s="1"/>
  <c r="EN123" i="273" s="1"/>
  <c r="EN2" i="323"/>
  <c r="EN2" i="324"/>
  <c r="EN82" i="273"/>
  <c r="EN83" i="273" s="1"/>
  <c r="EN129" i="273"/>
  <c r="EN130" i="273" s="1"/>
  <c r="EN195" i="273"/>
  <c r="EN196" i="273" s="1"/>
  <c r="EN2" i="327"/>
  <c r="EN2" i="320"/>
  <c r="EN2" i="285"/>
  <c r="EN2" i="286"/>
  <c r="EN49" i="273"/>
  <c r="EN2" i="275"/>
  <c r="EN138" i="273"/>
  <c r="EN139" i="273" s="1"/>
  <c r="EN2" i="273"/>
  <c r="EN2" i="288"/>
  <c r="EN62" i="273"/>
  <c r="EN63" i="273" s="1"/>
  <c r="EN45" i="325" s="1"/>
  <c r="EN2" i="282"/>
  <c r="EN2" i="315"/>
  <c r="EN2" i="325"/>
  <c r="EL51" i="324"/>
  <c r="EL22" i="327"/>
  <c r="EL50" i="324"/>
  <c r="EL21" i="327"/>
  <c r="EJ49" i="324"/>
  <c r="EJ54" i="324" s="1"/>
  <c r="EJ20" i="327"/>
  <c r="EM86" i="273"/>
  <c r="EM155" i="273"/>
  <c r="EM122" i="273"/>
  <c r="EM144" i="273"/>
  <c r="EN145" i="273" s="1"/>
  <c r="EN147" i="273" s="1"/>
  <c r="EN148" i="273" s="1"/>
  <c r="EM182" i="273"/>
  <c r="EM11" i="286"/>
  <c r="EM87" i="273"/>
  <c r="EM91" i="273"/>
  <c r="EN92" i="273" s="1"/>
  <c r="EN156" i="273" s="1"/>
  <c r="EH3" i="323"/>
  <c r="EH3" i="265"/>
  <c r="EH3" i="325"/>
  <c r="EH3" i="327"/>
  <c r="EH3" i="315"/>
  <c r="EH3" i="286"/>
  <c r="EH3" i="275"/>
  <c r="EH3" i="278"/>
  <c r="EH3" i="289"/>
  <c r="EH3" i="273"/>
  <c r="EH3" i="320"/>
  <c r="EH3" i="288"/>
  <c r="EH3" i="282"/>
  <c r="EH3" i="324"/>
  <c r="EH3" i="285"/>
  <c r="EM154" i="273"/>
  <c r="EM66" i="273"/>
  <c r="EM27" i="324"/>
  <c r="EM28" i="324" s="1"/>
  <c r="EM53" i="273"/>
  <c r="EN54" i="273" s="1"/>
  <c r="EM32" i="324"/>
  <c r="EM33" i="324" s="1"/>
  <c r="EM153" i="273"/>
  <c r="EM37" i="324"/>
  <c r="EM38" i="324" s="1"/>
  <c r="EK21" i="285"/>
  <c r="EL124" i="273"/>
  <c r="EL21" i="285" s="1"/>
  <c r="FB5" i="327"/>
  <c r="FB5" i="325"/>
  <c r="FB5" i="324"/>
  <c r="FB5" i="323"/>
  <c r="EZ32" i="273"/>
  <c r="FA26" i="273"/>
  <c r="FA27" i="273" s="1"/>
  <c r="FA31" i="273" s="1"/>
  <c r="FA30" i="273"/>
  <c r="EY42" i="273"/>
  <c r="EY37" i="273"/>
  <c r="FB5" i="320"/>
  <c r="FB23" i="273"/>
  <c r="FB24" i="273" s="1"/>
  <c r="FB5" i="315"/>
  <c r="FB5" i="275"/>
  <c r="FB5" i="286"/>
  <c r="FB5" i="265"/>
  <c r="FB5" i="288"/>
  <c r="FB5" i="282"/>
  <c r="FB5" i="285"/>
  <c r="FB5" i="289"/>
  <c r="FB5" i="278"/>
  <c r="FB13" i="273"/>
  <c r="FB14" i="273" s="1"/>
  <c r="FC10" i="273"/>
  <c r="FB5" i="273"/>
  <c r="FA152" i="273"/>
  <c r="FA143" i="273"/>
  <c r="BF32" i="265"/>
  <c r="EL109" i="273" l="1"/>
  <c r="EK110" i="273" s="1"/>
  <c r="EK61" i="288" s="1"/>
  <c r="EK63" i="288" s="1"/>
  <c r="EK65" i="288" s="1"/>
  <c r="EL51" i="288"/>
  <c r="EL52" i="288" s="1"/>
  <c r="EL56" i="288" s="1"/>
  <c r="EM46" i="325"/>
  <c r="EM47" i="325" s="1"/>
  <c r="EM54" i="325" s="1"/>
  <c r="EM55" i="288"/>
  <c r="EL84" i="325"/>
  <c r="EL42" i="288"/>
  <c r="EL35" i="288"/>
  <c r="EL37" i="288" s="1"/>
  <c r="EK43" i="288"/>
  <c r="EK39" i="288"/>
  <c r="EO101" i="273"/>
  <c r="EO102" i="273" s="1"/>
  <c r="EO105" i="273" s="1"/>
  <c r="EO26" i="288"/>
  <c r="FB36" i="273"/>
  <c r="FB13" i="288"/>
  <c r="FB138" i="325"/>
  <c r="EN49" i="278"/>
  <c r="EN132" i="278"/>
  <c r="EN42" i="325"/>
  <c r="EN43" i="325" s="1"/>
  <c r="EN85" i="325"/>
  <c r="EN105" i="278"/>
  <c r="EN200" i="278"/>
  <c r="EN56" i="278"/>
  <c r="EN123" i="278"/>
  <c r="EN224" i="278"/>
  <c r="EN97" i="278"/>
  <c r="EN79" i="278"/>
  <c r="EN71" i="278"/>
  <c r="EN114" i="278"/>
  <c r="EN152" i="278"/>
  <c r="EM106" i="273"/>
  <c r="EL51" i="325"/>
  <c r="EN192" i="278"/>
  <c r="EN176" i="278"/>
  <c r="EN232" i="278"/>
  <c r="EN160" i="278"/>
  <c r="EN248" i="278"/>
  <c r="EK49" i="324"/>
  <c r="EK54" i="324" s="1"/>
  <c r="EK28" i="285" s="1"/>
  <c r="EN208" i="278"/>
  <c r="EN184" i="278"/>
  <c r="EN216" i="278"/>
  <c r="EO13" i="289"/>
  <c r="EO14" i="289" s="1"/>
  <c r="EO248" i="278" s="1"/>
  <c r="EN240" i="278"/>
  <c r="EL189" i="273"/>
  <c r="EL190" i="273" s="1"/>
  <c r="EL21" i="278" s="1"/>
  <c r="EL19" i="278"/>
  <c r="EL22" i="324"/>
  <c r="EL23" i="324" s="1"/>
  <c r="EL49" i="324" s="1"/>
  <c r="EL54" i="324" s="1"/>
  <c r="EM68" i="273"/>
  <c r="EM19" i="278" s="1"/>
  <c r="EL314" i="278"/>
  <c r="EL110" i="325"/>
  <c r="BF313" i="278"/>
  <c r="BF315" i="278" s="1"/>
  <c r="BF11" i="327" s="1"/>
  <c r="EN28" i="278"/>
  <c r="EN29" i="278" s="1"/>
  <c r="EN40" i="278" s="1"/>
  <c r="EN111" i="325"/>
  <c r="EN123" i="325"/>
  <c r="EM34" i="278"/>
  <c r="EE308" i="278"/>
  <c r="EE30" i="265" s="1"/>
  <c r="EF302" i="278"/>
  <c r="EF303" i="278" s="1"/>
  <c r="EF307" i="278" s="1"/>
  <c r="EF73" i="265"/>
  <c r="EF293" i="278"/>
  <c r="EF294" i="278" s="1"/>
  <c r="EF306" i="278" s="1"/>
  <c r="EF67" i="265"/>
  <c r="EI106" i="278"/>
  <c r="EI107" i="278" s="1"/>
  <c r="EI137" i="278" s="1"/>
  <c r="EI141" i="278" s="1"/>
  <c r="EI80" i="278"/>
  <c r="EI81" i="278" s="1"/>
  <c r="EI87" i="278" s="1"/>
  <c r="EF10" i="265"/>
  <c r="EF11" i="265" s="1"/>
  <c r="EF29" i="265" s="1"/>
  <c r="EG290" i="278"/>
  <c r="EG291" i="278" s="1"/>
  <c r="EZ298" i="278"/>
  <c r="EZ289" i="278"/>
  <c r="EG282" i="278"/>
  <c r="EG299" i="278"/>
  <c r="EG300" i="278" s="1"/>
  <c r="EI50" i="278"/>
  <c r="EI51" i="278" s="1"/>
  <c r="EI84" i="278" s="1"/>
  <c r="EG9" i="265"/>
  <c r="EH279" i="278"/>
  <c r="EH281" i="278" s="1"/>
  <c r="EJ33" i="278"/>
  <c r="EJ35" i="278" s="1"/>
  <c r="EJ72" i="278" s="1"/>
  <c r="EJ73" i="278" s="1"/>
  <c r="EJ86" i="278" s="1"/>
  <c r="EH66" i="278"/>
  <c r="EH85" i="278" s="1"/>
  <c r="EH88" i="278" s="1"/>
  <c r="EZ37" i="273"/>
  <c r="EZ254" i="278"/>
  <c r="EZ246" i="278"/>
  <c r="EZ230" i="278"/>
  <c r="EZ238" i="278"/>
  <c r="EZ182" i="278"/>
  <c r="EZ222" i="278"/>
  <c r="EZ190" i="278"/>
  <c r="EZ198" i="278"/>
  <c r="EZ214" i="278"/>
  <c r="EZ206" i="278"/>
  <c r="EZ158" i="278"/>
  <c r="EZ174" i="278"/>
  <c r="EZ150" i="278"/>
  <c r="EZ112" i="278"/>
  <c r="EZ121" i="278"/>
  <c r="EZ166" i="278"/>
  <c r="EZ130" i="278"/>
  <c r="EM124" i="273"/>
  <c r="EM21" i="285" s="1"/>
  <c r="EI61" i="278"/>
  <c r="EI62" i="278" s="1"/>
  <c r="EI65" i="278" s="1"/>
  <c r="EI64" i="278"/>
  <c r="EL255" i="278"/>
  <c r="EL257" i="278" s="1"/>
  <c r="EL273" i="278" s="1"/>
  <c r="EL247" i="278"/>
  <c r="EL249" i="278" s="1"/>
  <c r="EL272" i="278" s="1"/>
  <c r="EL231" i="278"/>
  <c r="EL233" i="278" s="1"/>
  <c r="EL270" i="278" s="1"/>
  <c r="EL239" i="278"/>
  <c r="EL241" i="278" s="1"/>
  <c r="EL271" i="278" s="1"/>
  <c r="EL183" i="278"/>
  <c r="EL185" i="278" s="1"/>
  <c r="EL264" i="278" s="1"/>
  <c r="EL191" i="278"/>
  <c r="EL193" i="278" s="1"/>
  <c r="EL265" i="278" s="1"/>
  <c r="EL223" i="278"/>
  <c r="EL225" i="278" s="1"/>
  <c r="EL269" i="278" s="1"/>
  <c r="EL199" i="278"/>
  <c r="EL201" i="278" s="1"/>
  <c r="EL266" i="278" s="1"/>
  <c r="EL215" i="278"/>
  <c r="EL217" i="278" s="1"/>
  <c r="EL268" i="278" s="1"/>
  <c r="EL207" i="278"/>
  <c r="EL209" i="278" s="1"/>
  <c r="EL267" i="278" s="1"/>
  <c r="EL159" i="278"/>
  <c r="EL161" i="278" s="1"/>
  <c r="EL261" i="278" s="1"/>
  <c r="EL175" i="278"/>
  <c r="EL177" i="278" s="1"/>
  <c r="EL263" i="278" s="1"/>
  <c r="EL151" i="278"/>
  <c r="EL153" i="278" s="1"/>
  <c r="EL260" i="278" s="1"/>
  <c r="EL113" i="278"/>
  <c r="EL115" i="278" s="1"/>
  <c r="EL138" i="278" s="1"/>
  <c r="EL122" i="278"/>
  <c r="EL124" i="278" s="1"/>
  <c r="EL139" i="278" s="1"/>
  <c r="EL131" i="278"/>
  <c r="EL133" i="278" s="1"/>
  <c r="EL140" i="278" s="1"/>
  <c r="EL167" i="278"/>
  <c r="EL169" i="278" s="1"/>
  <c r="EL262" i="278" s="1"/>
  <c r="EL20" i="278"/>
  <c r="EK274" i="278"/>
  <c r="EK280" i="278" s="1"/>
  <c r="EK22" i="278"/>
  <c r="EJ106" i="278"/>
  <c r="EJ107" i="278" s="1"/>
  <c r="EJ137" i="278" s="1"/>
  <c r="EJ98" i="278"/>
  <c r="EJ99" i="278" s="1"/>
  <c r="EJ136" i="278" s="1"/>
  <c r="EJ80" i="278"/>
  <c r="EJ81" i="278" s="1"/>
  <c r="EJ87" i="278" s="1"/>
  <c r="EJ50" i="278"/>
  <c r="EJ51" i="278" s="1"/>
  <c r="EJ84" i="278" s="1"/>
  <c r="EN67" i="273"/>
  <c r="EN15" i="275"/>
  <c r="EN42" i="324"/>
  <c r="EN43" i="324" s="1"/>
  <c r="EN71" i="273"/>
  <c r="EO72" i="273" s="1"/>
  <c r="EO104" i="273" s="1"/>
  <c r="EN66" i="273"/>
  <c r="EN154" i="273"/>
  <c r="EJ57" i="324"/>
  <c r="EJ11" i="325"/>
  <c r="EJ55" i="324"/>
  <c r="EJ34" i="265" s="1"/>
  <c r="EJ28" i="285"/>
  <c r="EN91" i="273"/>
  <c r="EO92" i="273" s="1"/>
  <c r="EO156" i="273" s="1"/>
  <c r="EN87" i="273"/>
  <c r="EN11" i="286"/>
  <c r="EQ38" i="273"/>
  <c r="EP41" i="273"/>
  <c r="EP43" i="273" s="1"/>
  <c r="EP79" i="288" s="1"/>
  <c r="EP194" i="273"/>
  <c r="EJ164" i="273"/>
  <c r="EJ165" i="273" s="1"/>
  <c r="EK157" i="273"/>
  <c r="EM23" i="327"/>
  <c r="EM52" i="324"/>
  <c r="EM50" i="324"/>
  <c r="EM21" i="327"/>
  <c r="EN4" i="275"/>
  <c r="EN4" i="289"/>
  <c r="EN4" i="320"/>
  <c r="EN4" i="323"/>
  <c r="EN4" i="324"/>
  <c r="EN4" i="282"/>
  <c r="EN4" i="327"/>
  <c r="EN4" i="288"/>
  <c r="EN4" i="285"/>
  <c r="EN4" i="273"/>
  <c r="EN4" i="286"/>
  <c r="EN4" i="315"/>
  <c r="EN4" i="325"/>
  <c r="EN4" i="265"/>
  <c r="EN4" i="278"/>
  <c r="EN50" i="273"/>
  <c r="EN100" i="325" s="1"/>
  <c r="EN101" i="325" s="1"/>
  <c r="EN128" i="325" s="1"/>
  <c r="EO82" i="273"/>
  <c r="EO83" i="273" s="1"/>
  <c r="EO2" i="285"/>
  <c r="EO2" i="282"/>
  <c r="EO2" i="288"/>
  <c r="EO2" i="323"/>
  <c r="EO2" i="275"/>
  <c r="EO2" i="324"/>
  <c r="EO2" i="315"/>
  <c r="EO195" i="273"/>
  <c r="EO196" i="273" s="1"/>
  <c r="EO119" i="273"/>
  <c r="EO120" i="273" s="1"/>
  <c r="EO123" i="273" s="1"/>
  <c r="EO2" i="289"/>
  <c r="EO138" i="273"/>
  <c r="EO139" i="273" s="1"/>
  <c r="EO2" i="325"/>
  <c r="EO129" i="273"/>
  <c r="EO130" i="273" s="1"/>
  <c r="EO2" i="265"/>
  <c r="EO62" i="273"/>
  <c r="EO2" i="286"/>
  <c r="EO49" i="273"/>
  <c r="EO50" i="273" s="1"/>
  <c r="EO100" i="325" s="1"/>
  <c r="EO101" i="325" s="1"/>
  <c r="EO128" i="325" s="1"/>
  <c r="EO2" i="278"/>
  <c r="EO2" i="273"/>
  <c r="EO2" i="327"/>
  <c r="EO2" i="320"/>
  <c r="EM71" i="273"/>
  <c r="EN72" i="273" s="1"/>
  <c r="EN104" i="273" s="1"/>
  <c r="EM42" i="324"/>
  <c r="EM43" i="324" s="1"/>
  <c r="EM67" i="273"/>
  <c r="EM15" i="275"/>
  <c r="EM20" i="275" s="1"/>
  <c r="EN17" i="275" s="1"/>
  <c r="EM51" i="324"/>
  <c r="EM22" i="327"/>
  <c r="EN182" i="273"/>
  <c r="EN144" i="273"/>
  <c r="EO145" i="273" s="1"/>
  <c r="EO147" i="273" s="1"/>
  <c r="EO148" i="273" s="1"/>
  <c r="EI3" i="325"/>
  <c r="EI3" i="324"/>
  <c r="EI3" i="323"/>
  <c r="EI3" i="327"/>
  <c r="EI3" i="282"/>
  <c r="EI3" i="273"/>
  <c r="EI3" i="289"/>
  <c r="EI3" i="275"/>
  <c r="EI3" i="315"/>
  <c r="EI3" i="320"/>
  <c r="EI3" i="278"/>
  <c r="EI3" i="288"/>
  <c r="EI3" i="286"/>
  <c r="EI3" i="285"/>
  <c r="EI3" i="265"/>
  <c r="EL172" i="273"/>
  <c r="EL173" i="273" s="1"/>
  <c r="EL176" i="273" s="1"/>
  <c r="EL177" i="273"/>
  <c r="EL178" i="273" s="1"/>
  <c r="EM88" i="273"/>
  <c r="EL183" i="273"/>
  <c r="EL184" i="273" s="1"/>
  <c r="EZ42" i="273"/>
  <c r="FC5" i="327"/>
  <c r="FC5" i="325"/>
  <c r="FC5" i="324"/>
  <c r="FC5" i="323"/>
  <c r="FB26" i="273"/>
  <c r="FB27" i="273" s="1"/>
  <c r="FB31" i="273" s="1"/>
  <c r="FB30" i="273"/>
  <c r="FA32" i="273"/>
  <c r="FC5" i="320"/>
  <c r="FC23" i="273"/>
  <c r="FC24" i="273" s="1"/>
  <c r="FC5" i="315"/>
  <c r="FC5" i="265"/>
  <c r="FC5" i="288"/>
  <c r="FC5" i="282"/>
  <c r="FC5" i="275"/>
  <c r="FC5" i="286"/>
  <c r="FC5" i="285"/>
  <c r="FC5" i="289"/>
  <c r="FC5" i="278"/>
  <c r="FC13" i="273"/>
  <c r="FC14" i="273" s="1"/>
  <c r="FD10" i="273"/>
  <c r="FC5" i="273"/>
  <c r="FB152" i="273"/>
  <c r="FB143" i="273"/>
  <c r="EM109" i="273" l="1"/>
  <c r="EL110" i="273" s="1"/>
  <c r="EL61" i="288" s="1"/>
  <c r="EL63" i="288" s="1"/>
  <c r="EL65" i="288" s="1"/>
  <c r="EM51" i="288"/>
  <c r="EM52" i="288" s="1"/>
  <c r="EM56" i="288" s="1"/>
  <c r="EN46" i="325"/>
  <c r="EN47" i="325" s="1"/>
  <c r="EN54" i="325" s="1"/>
  <c r="EN55" i="288"/>
  <c r="EL43" i="288"/>
  <c r="EL39" i="288"/>
  <c r="EM84" i="325"/>
  <c r="EM42" i="288"/>
  <c r="EM35" i="288"/>
  <c r="EM37" i="288" s="1"/>
  <c r="EP101" i="273"/>
  <c r="EP102" i="273" s="1"/>
  <c r="EP105" i="273" s="1"/>
  <c r="EP26" i="288"/>
  <c r="FC36" i="273"/>
  <c r="FC13" i="288"/>
  <c r="FC138" i="325"/>
  <c r="EO79" i="278"/>
  <c r="V52" i="325"/>
  <c r="V55" i="325" s="1"/>
  <c r="EO42" i="325"/>
  <c r="EO43" i="325" s="1"/>
  <c r="EO85" i="325"/>
  <c r="EN106" i="273"/>
  <c r="EM51" i="325"/>
  <c r="EK11" i="325"/>
  <c r="EK57" i="324"/>
  <c r="EK55" i="324"/>
  <c r="EK34" i="265" s="1"/>
  <c r="EO184" i="278"/>
  <c r="EO49" i="278"/>
  <c r="EO168" i="278"/>
  <c r="EO232" i="278"/>
  <c r="EO105" i="278"/>
  <c r="EO152" i="278"/>
  <c r="EO224" i="278"/>
  <c r="EO123" i="278"/>
  <c r="EO216" i="278"/>
  <c r="EO256" i="278"/>
  <c r="EO56" i="278"/>
  <c r="EO132" i="278"/>
  <c r="EO114" i="278"/>
  <c r="EO200" i="278"/>
  <c r="EO176" i="278"/>
  <c r="EO240" i="278"/>
  <c r="EP13" i="289"/>
  <c r="EP14" i="289" s="1"/>
  <c r="EP232" i="278" s="1"/>
  <c r="EO71" i="278"/>
  <c r="EO160" i="278"/>
  <c r="EO97" i="278"/>
  <c r="EO192" i="278"/>
  <c r="EO208" i="278"/>
  <c r="EL20" i="327"/>
  <c r="EM110" i="325"/>
  <c r="EM189" i="273"/>
  <c r="EM190" i="273" s="1"/>
  <c r="EM21" i="278" s="1"/>
  <c r="EM22" i="324"/>
  <c r="EM23" i="324" s="1"/>
  <c r="EM49" i="324" s="1"/>
  <c r="EM314" i="278"/>
  <c r="EN34" i="278"/>
  <c r="EM122" i="325"/>
  <c r="BF12" i="325"/>
  <c r="EO28" i="278"/>
  <c r="EO29" i="278" s="1"/>
  <c r="EO40" i="278" s="1"/>
  <c r="EO111" i="325"/>
  <c r="EO123" i="325"/>
  <c r="EN25" i="327"/>
  <c r="EO25" i="327"/>
  <c r="EF308" i="278"/>
  <c r="EF30" i="265" s="1"/>
  <c r="EG293" i="278"/>
  <c r="EG294" i="278" s="1"/>
  <c r="EG306" i="278" s="1"/>
  <c r="EG67" i="265"/>
  <c r="EG302" i="278"/>
  <c r="EG303" i="278" s="1"/>
  <c r="EG307" i="278" s="1"/>
  <c r="EG73" i="265"/>
  <c r="EG10" i="265"/>
  <c r="EG11" i="265" s="1"/>
  <c r="EG29" i="265" s="1"/>
  <c r="FA298" i="278"/>
  <c r="FA289" i="278"/>
  <c r="EH282" i="278"/>
  <c r="EH10" i="265" s="1"/>
  <c r="EH299" i="278"/>
  <c r="EH300" i="278" s="1"/>
  <c r="EH290" i="278"/>
  <c r="EH291" i="278" s="1"/>
  <c r="EL22" i="278"/>
  <c r="EL39" i="278" s="1"/>
  <c r="EL41" i="278" s="1"/>
  <c r="EH9" i="265"/>
  <c r="EJ57" i="278"/>
  <c r="EJ58" i="278" s="1"/>
  <c r="EJ61" i="278" s="1"/>
  <c r="EJ62" i="278" s="1"/>
  <c r="EJ65" i="278" s="1"/>
  <c r="EI279" i="278"/>
  <c r="EI281" i="278" s="1"/>
  <c r="EJ141" i="278"/>
  <c r="EM239" i="278"/>
  <c r="EM241" i="278" s="1"/>
  <c r="EM271" i="278" s="1"/>
  <c r="EM223" i="278"/>
  <c r="EM225" i="278" s="1"/>
  <c r="EM269" i="278" s="1"/>
  <c r="EM255" i="278"/>
  <c r="EM257" i="278" s="1"/>
  <c r="EM273" i="278" s="1"/>
  <c r="EM247" i="278"/>
  <c r="EM249" i="278" s="1"/>
  <c r="EM272" i="278" s="1"/>
  <c r="EM231" i="278"/>
  <c r="EM233" i="278" s="1"/>
  <c r="EM270" i="278" s="1"/>
  <c r="EM215" i="278"/>
  <c r="EM217" i="278" s="1"/>
  <c r="EM268" i="278" s="1"/>
  <c r="EM207" i="278"/>
  <c r="EM209" i="278" s="1"/>
  <c r="EM267" i="278" s="1"/>
  <c r="EM183" i="278"/>
  <c r="EM185" i="278" s="1"/>
  <c r="EM264" i="278" s="1"/>
  <c r="EM191" i="278"/>
  <c r="EM193" i="278" s="1"/>
  <c r="EM265" i="278" s="1"/>
  <c r="EM199" i="278"/>
  <c r="EM201" i="278" s="1"/>
  <c r="EM266" i="278" s="1"/>
  <c r="EM151" i="278"/>
  <c r="EM153" i="278" s="1"/>
  <c r="EM260" i="278" s="1"/>
  <c r="EM167" i="278"/>
  <c r="EM169" i="278" s="1"/>
  <c r="EM262" i="278" s="1"/>
  <c r="EM175" i="278"/>
  <c r="EM177" i="278" s="1"/>
  <c r="EM263" i="278" s="1"/>
  <c r="EM113" i="278"/>
  <c r="EM115" i="278" s="1"/>
  <c r="EM138" i="278" s="1"/>
  <c r="EM122" i="278"/>
  <c r="EM124" i="278" s="1"/>
  <c r="EM139" i="278" s="1"/>
  <c r="EM159" i="278"/>
  <c r="EM161" i="278" s="1"/>
  <c r="EM261" i="278" s="1"/>
  <c r="EM131" i="278"/>
  <c r="EM133" i="278" s="1"/>
  <c r="EM140" i="278" s="1"/>
  <c r="EM20" i="278"/>
  <c r="EI66" i="278"/>
  <c r="EI85" i="278" s="1"/>
  <c r="EI88" i="278" s="1"/>
  <c r="FA238" i="278"/>
  <c r="FA246" i="278"/>
  <c r="FA254" i="278"/>
  <c r="FA222" i="278"/>
  <c r="FA230" i="278"/>
  <c r="FA214" i="278"/>
  <c r="FA206" i="278"/>
  <c r="FA182" i="278"/>
  <c r="FA190" i="278"/>
  <c r="FA198" i="278"/>
  <c r="FA150" i="278"/>
  <c r="FA166" i="278"/>
  <c r="FA174" i="278"/>
  <c r="FA112" i="278"/>
  <c r="FA158" i="278"/>
  <c r="FA121" i="278"/>
  <c r="FA130" i="278"/>
  <c r="EL274" i="278"/>
  <c r="EL280" i="278" s="1"/>
  <c r="EK33" i="278"/>
  <c r="EK35" i="278" s="1"/>
  <c r="EK39" i="278"/>
  <c r="EK41" i="278" s="1"/>
  <c r="EO32" i="324"/>
  <c r="EO33" i="324" s="1"/>
  <c r="EO27" i="324"/>
  <c r="EO28" i="324" s="1"/>
  <c r="EO37" i="324"/>
  <c r="EO38" i="324" s="1"/>
  <c r="EO153" i="273"/>
  <c r="EO53" i="273"/>
  <c r="EP54" i="273" s="1"/>
  <c r="EO155" i="273"/>
  <c r="EO86" i="273"/>
  <c r="EO122" i="273"/>
  <c r="EL11" i="325"/>
  <c r="EL55" i="324"/>
  <c r="EL34" i="265" s="1"/>
  <c r="EL57" i="324"/>
  <c r="EL28" i="285"/>
  <c r="EN37" i="324"/>
  <c r="EN38" i="324" s="1"/>
  <c r="EN32" i="324"/>
  <c r="EN33" i="324" s="1"/>
  <c r="EN27" i="324"/>
  <c r="EN28" i="324" s="1"/>
  <c r="EN53" i="273"/>
  <c r="EO54" i="273" s="1"/>
  <c r="EN153" i="273"/>
  <c r="EP82" i="273"/>
  <c r="EP83" i="273" s="1"/>
  <c r="EP2" i="288"/>
  <c r="EP2" i="315"/>
  <c r="EP2" i="325"/>
  <c r="EP2" i="327"/>
  <c r="EP62" i="273"/>
  <c r="EP63" i="273" s="1"/>
  <c r="EP45" i="325" s="1"/>
  <c r="EP2" i="265"/>
  <c r="EP49" i="273"/>
  <c r="EP50" i="273" s="1"/>
  <c r="EP100" i="325" s="1"/>
  <c r="EP101" i="325" s="1"/>
  <c r="EP128" i="325" s="1"/>
  <c r="EP2" i="282"/>
  <c r="EP2" i="323"/>
  <c r="EP2" i="324"/>
  <c r="EP2" i="289"/>
  <c r="EP119" i="273"/>
  <c r="EP120" i="273" s="1"/>
  <c r="EP123" i="273" s="1"/>
  <c r="EP2" i="273"/>
  <c r="EP195" i="273"/>
  <c r="EP196" i="273" s="1"/>
  <c r="EP129" i="273"/>
  <c r="EP130" i="273" s="1"/>
  <c r="EP2" i="286"/>
  <c r="EP138" i="273"/>
  <c r="EP139" i="273" s="1"/>
  <c r="EP2" i="320"/>
  <c r="EP2" i="278"/>
  <c r="EP2" i="285"/>
  <c r="EP2" i="275"/>
  <c r="EN24" i="327"/>
  <c r="EN53" i="324"/>
  <c r="EO4" i="327"/>
  <c r="EO4" i="324"/>
  <c r="EO4" i="275"/>
  <c r="EO4" i="320"/>
  <c r="EO4" i="315"/>
  <c r="EO4" i="265"/>
  <c r="EO4" i="282"/>
  <c r="EO4" i="289"/>
  <c r="EO4" i="286"/>
  <c r="EO4" i="285"/>
  <c r="EO4" i="325"/>
  <c r="EO4" i="278"/>
  <c r="EO4" i="323"/>
  <c r="EO4" i="288"/>
  <c r="EO4" i="273"/>
  <c r="EM24" i="327"/>
  <c r="EM53" i="324"/>
  <c r="EO63" i="273"/>
  <c r="EO45" i="325" s="1"/>
  <c r="EO87" i="273"/>
  <c r="EO11" i="286"/>
  <c r="EO91" i="273"/>
  <c r="EP92" i="273" s="1"/>
  <c r="EP156" i="273" s="1"/>
  <c r="EK164" i="273"/>
  <c r="EK165" i="273" s="1"/>
  <c r="EL157" i="273"/>
  <c r="EQ41" i="273"/>
  <c r="EQ43" i="273" s="1"/>
  <c r="EQ79" i="288" s="1"/>
  <c r="ER38" i="273"/>
  <c r="EQ194" i="273"/>
  <c r="EN20" i="275"/>
  <c r="EO17" i="275" s="1"/>
  <c r="EM183" i="273"/>
  <c r="EM184" i="273" s="1"/>
  <c r="EM172" i="273"/>
  <c r="EM173" i="273" s="1"/>
  <c r="EM176" i="273" s="1"/>
  <c r="EM177" i="273"/>
  <c r="EM178" i="273" s="1"/>
  <c r="EN122" i="273"/>
  <c r="EN124" i="273" s="1"/>
  <c r="EN21" i="285" s="1"/>
  <c r="EN86" i="273"/>
  <c r="EN88" i="273" s="1"/>
  <c r="EN155" i="273"/>
  <c r="EO182" i="273"/>
  <c r="EO144" i="273"/>
  <c r="EP145" i="273" s="1"/>
  <c r="EP147" i="273" s="1"/>
  <c r="EP148" i="273" s="1"/>
  <c r="EJ3" i="327"/>
  <c r="EJ3" i="325"/>
  <c r="EJ3" i="323"/>
  <c r="EJ3" i="282"/>
  <c r="EJ3" i="285"/>
  <c r="EJ3" i="286"/>
  <c r="EJ3" i="288"/>
  <c r="EJ3" i="320"/>
  <c r="EJ3" i="265"/>
  <c r="EJ3" i="315"/>
  <c r="EJ3" i="273"/>
  <c r="EJ3" i="278"/>
  <c r="EJ3" i="289"/>
  <c r="EJ3" i="275"/>
  <c r="EJ3" i="324"/>
  <c r="EN68" i="273"/>
  <c r="FD5" i="327"/>
  <c r="FD5" i="325"/>
  <c r="FD5" i="324"/>
  <c r="FD5" i="323"/>
  <c r="FA42" i="273"/>
  <c r="FA37" i="273"/>
  <c r="FC26" i="273"/>
  <c r="FC27" i="273" s="1"/>
  <c r="FC31" i="273" s="1"/>
  <c r="FC30" i="273"/>
  <c r="FB32" i="273"/>
  <c r="FD5" i="320"/>
  <c r="FD23" i="273"/>
  <c r="FD24" i="273" s="1"/>
  <c r="FD5" i="315"/>
  <c r="FD5" i="288"/>
  <c r="FD5" i="282"/>
  <c r="FD5" i="275"/>
  <c r="FD5" i="286"/>
  <c r="FD5" i="265"/>
  <c r="FD5" i="285"/>
  <c r="FD5" i="289"/>
  <c r="FD5" i="278"/>
  <c r="FD13" i="273"/>
  <c r="FD14" i="273" s="1"/>
  <c r="FE10" i="273"/>
  <c r="FD5" i="273"/>
  <c r="FC152" i="273"/>
  <c r="FC143" i="273"/>
  <c r="EO46" i="325" l="1"/>
  <c r="EO47" i="325" s="1"/>
  <c r="EO54" i="325" s="1"/>
  <c r="EO55" i="288"/>
  <c r="EN109" i="273"/>
  <c r="EM110" i="273" s="1"/>
  <c r="EM61" i="288" s="1"/>
  <c r="EM63" i="288" s="1"/>
  <c r="EM65" i="288" s="1"/>
  <c r="EN51" i="288"/>
  <c r="EN52" i="288" s="1"/>
  <c r="EN56" i="288" s="1"/>
  <c r="EN84" i="325"/>
  <c r="EN42" i="288"/>
  <c r="EN35" i="288"/>
  <c r="EN37" i="288" s="1"/>
  <c r="EM43" i="288"/>
  <c r="EM39" i="288"/>
  <c r="FD36" i="273"/>
  <c r="FD13" i="288"/>
  <c r="FD138" i="325"/>
  <c r="EQ101" i="273"/>
  <c r="EQ102" i="273" s="1"/>
  <c r="EQ105" i="273" s="1"/>
  <c r="EQ26" i="288"/>
  <c r="V91" i="325"/>
  <c r="EP42" i="325"/>
  <c r="EP43" i="325" s="1"/>
  <c r="EP85" i="325"/>
  <c r="EO106" i="273"/>
  <c r="EN51" i="325"/>
  <c r="EP49" i="278"/>
  <c r="EP216" i="278"/>
  <c r="EP114" i="278"/>
  <c r="EP256" i="278"/>
  <c r="EP168" i="278"/>
  <c r="EP184" i="278"/>
  <c r="EP71" i="278"/>
  <c r="EP97" i="278"/>
  <c r="EP160" i="278"/>
  <c r="EP208" i="278"/>
  <c r="EP240" i="278"/>
  <c r="EP56" i="278"/>
  <c r="EP123" i="278"/>
  <c r="EP105" i="278"/>
  <c r="EP176" i="278"/>
  <c r="EP200" i="278"/>
  <c r="EP248" i="278"/>
  <c r="EP79" i="278"/>
  <c r="EP152" i="278"/>
  <c r="EP132" i="278"/>
  <c r="EP192" i="278"/>
  <c r="EP224" i="278"/>
  <c r="EQ13" i="289"/>
  <c r="EQ14" i="289" s="1"/>
  <c r="EQ224" i="278" s="1"/>
  <c r="EM20" i="327"/>
  <c r="EM22" i="278"/>
  <c r="EM39" i="278" s="1"/>
  <c r="EM41" i="278" s="1"/>
  <c r="EO34" i="278"/>
  <c r="EN122" i="325"/>
  <c r="EN110" i="325"/>
  <c r="EP28" i="278"/>
  <c r="EP29" i="278" s="1"/>
  <c r="EP34" i="278" s="1"/>
  <c r="EP123" i="325"/>
  <c r="EP111" i="325"/>
  <c r="EP25" i="327"/>
  <c r="EH293" i="278"/>
  <c r="EH294" i="278" s="1"/>
  <c r="EH306" i="278" s="1"/>
  <c r="EH67" i="265"/>
  <c r="EH302" i="278"/>
  <c r="EH303" i="278" s="1"/>
  <c r="EH307" i="278" s="1"/>
  <c r="EH73" i="265"/>
  <c r="EL33" i="278"/>
  <c r="EL35" i="278" s="1"/>
  <c r="EL57" i="278" s="1"/>
  <c r="EL58" i="278" s="1"/>
  <c r="EG308" i="278"/>
  <c r="EG30" i="265" s="1"/>
  <c r="FB298" i="278"/>
  <c r="FB289" i="278"/>
  <c r="EI290" i="278"/>
  <c r="EI291" i="278" s="1"/>
  <c r="EI282" i="278"/>
  <c r="EI299" i="278"/>
  <c r="EI300" i="278" s="1"/>
  <c r="EH11" i="265"/>
  <c r="EH29" i="265" s="1"/>
  <c r="EJ64" i="278"/>
  <c r="EJ66" i="278" s="1"/>
  <c r="EJ85" i="278" s="1"/>
  <c r="EJ88" i="278" s="1"/>
  <c r="EI9" i="265"/>
  <c r="EN19" i="278"/>
  <c r="EN314" i="278"/>
  <c r="EJ279" i="278"/>
  <c r="EJ281" i="278" s="1"/>
  <c r="EK72" i="278"/>
  <c r="EK73" i="278" s="1"/>
  <c r="EK86" i="278" s="1"/>
  <c r="EK57" i="278"/>
  <c r="EK58" i="278" s="1"/>
  <c r="EN255" i="278"/>
  <c r="EN257" i="278" s="1"/>
  <c r="EN273" i="278" s="1"/>
  <c r="EN247" i="278"/>
  <c r="EN249" i="278" s="1"/>
  <c r="EN272" i="278" s="1"/>
  <c r="EN231" i="278"/>
  <c r="EN233" i="278" s="1"/>
  <c r="EN270" i="278" s="1"/>
  <c r="EN239" i="278"/>
  <c r="EN241" i="278" s="1"/>
  <c r="EN271" i="278" s="1"/>
  <c r="EN215" i="278"/>
  <c r="EN217" i="278" s="1"/>
  <c r="EN268" i="278" s="1"/>
  <c r="EN223" i="278"/>
  <c r="EN225" i="278" s="1"/>
  <c r="EN269" i="278" s="1"/>
  <c r="EN199" i="278"/>
  <c r="EN201" i="278" s="1"/>
  <c r="EN266" i="278" s="1"/>
  <c r="EN207" i="278"/>
  <c r="EN209" i="278" s="1"/>
  <c r="EN267" i="278" s="1"/>
  <c r="EN183" i="278"/>
  <c r="EN185" i="278" s="1"/>
  <c r="EN264" i="278" s="1"/>
  <c r="EN191" i="278"/>
  <c r="EN193" i="278" s="1"/>
  <c r="EN265" i="278" s="1"/>
  <c r="EN175" i="278"/>
  <c r="EN177" i="278" s="1"/>
  <c r="EN263" i="278" s="1"/>
  <c r="EN159" i="278"/>
  <c r="EN161" i="278" s="1"/>
  <c r="EN261" i="278" s="1"/>
  <c r="EN167" i="278"/>
  <c r="EN169" i="278" s="1"/>
  <c r="EN262" i="278" s="1"/>
  <c r="EN131" i="278"/>
  <c r="EN133" i="278" s="1"/>
  <c r="EN140" i="278" s="1"/>
  <c r="EN151" i="278"/>
  <c r="EN153" i="278" s="1"/>
  <c r="EN260" i="278" s="1"/>
  <c r="EN113" i="278"/>
  <c r="EN115" i="278" s="1"/>
  <c r="EN138" i="278" s="1"/>
  <c r="EN122" i="278"/>
  <c r="EN124" i="278" s="1"/>
  <c r="EN139" i="278" s="1"/>
  <c r="EN20" i="278"/>
  <c r="FB254" i="278"/>
  <c r="FB230" i="278"/>
  <c r="FB238" i="278"/>
  <c r="FB246" i="278"/>
  <c r="FB214" i="278"/>
  <c r="FB222" i="278"/>
  <c r="FB198" i="278"/>
  <c r="FB206" i="278"/>
  <c r="FB182" i="278"/>
  <c r="FB190" i="278"/>
  <c r="FB174" i="278"/>
  <c r="FB158" i="278"/>
  <c r="FB166" i="278"/>
  <c r="FB130" i="278"/>
  <c r="FB150" i="278"/>
  <c r="FB112" i="278"/>
  <c r="FB121" i="278"/>
  <c r="EK106" i="278"/>
  <c r="EK107" i="278" s="1"/>
  <c r="EK137" i="278" s="1"/>
  <c r="EK80" i="278"/>
  <c r="EK81" i="278" s="1"/>
  <c r="EK87" i="278" s="1"/>
  <c r="EK98" i="278"/>
  <c r="EK99" i="278" s="1"/>
  <c r="EK136" i="278" s="1"/>
  <c r="EK50" i="278"/>
  <c r="EK51" i="278" s="1"/>
  <c r="EK84" i="278" s="1"/>
  <c r="EL80" i="278"/>
  <c r="EL81" i="278" s="1"/>
  <c r="EL87" i="278" s="1"/>
  <c r="EL98" i="278"/>
  <c r="EL99" i="278" s="1"/>
  <c r="EL136" i="278" s="1"/>
  <c r="EL106" i="278"/>
  <c r="EL107" i="278" s="1"/>
  <c r="EL137" i="278" s="1"/>
  <c r="EL50" i="278"/>
  <c r="EL51" i="278" s="1"/>
  <c r="EL84" i="278" s="1"/>
  <c r="EM274" i="278"/>
  <c r="EM280" i="278" s="1"/>
  <c r="EM54" i="324"/>
  <c r="EM28" i="285" s="1"/>
  <c r="EO124" i="273"/>
  <c r="EO21" i="285" s="1"/>
  <c r="EP67" i="273"/>
  <c r="EP15" i="275"/>
  <c r="EP71" i="273"/>
  <c r="EQ72" i="273" s="1"/>
  <c r="EQ104" i="273" s="1"/>
  <c r="EP42" i="324"/>
  <c r="EP43" i="324" s="1"/>
  <c r="EN189" i="273"/>
  <c r="EN190" i="273" s="1"/>
  <c r="EN21" i="278" s="1"/>
  <c r="EN22" i="324"/>
  <c r="EN23" i="324" s="1"/>
  <c r="EN177" i="273"/>
  <c r="EN178" i="273" s="1"/>
  <c r="EN172" i="273"/>
  <c r="EN173" i="273" s="1"/>
  <c r="EN176" i="273" s="1"/>
  <c r="EN183" i="273"/>
  <c r="EN184" i="273" s="1"/>
  <c r="ER41" i="273"/>
  <c r="ER43" i="273" s="1"/>
  <c r="ER79" i="288" s="1"/>
  <c r="ES38" i="273"/>
  <c r="ER194" i="273"/>
  <c r="EN50" i="324"/>
  <c r="EN21" i="327"/>
  <c r="EQ62" i="273"/>
  <c r="EQ63" i="273" s="1"/>
  <c r="EQ45" i="325" s="1"/>
  <c r="EQ2" i="273"/>
  <c r="EQ2" i="265"/>
  <c r="EQ2" i="289"/>
  <c r="EQ2" i="320"/>
  <c r="EQ2" i="323"/>
  <c r="EQ2" i="315"/>
  <c r="EQ82" i="273"/>
  <c r="EQ83" i="273" s="1"/>
  <c r="EQ119" i="273"/>
  <c r="EQ120" i="273" s="1"/>
  <c r="EQ123" i="273" s="1"/>
  <c r="EQ2" i="275"/>
  <c r="EQ2" i="282"/>
  <c r="EQ129" i="273"/>
  <c r="EQ130" i="273" s="1"/>
  <c r="EQ2" i="327"/>
  <c r="EQ2" i="285"/>
  <c r="EQ2" i="324"/>
  <c r="EQ195" i="273"/>
  <c r="EQ196" i="273" s="1"/>
  <c r="EQ49" i="273"/>
  <c r="EQ50" i="273" s="1"/>
  <c r="EQ100" i="325" s="1"/>
  <c r="EQ101" i="325" s="1"/>
  <c r="EQ128" i="325" s="1"/>
  <c r="EQ2" i="286"/>
  <c r="EQ2" i="278"/>
  <c r="EQ2" i="325"/>
  <c r="EQ2" i="288"/>
  <c r="EQ138" i="273"/>
  <c r="EQ139" i="273" s="1"/>
  <c r="EP11" i="286"/>
  <c r="EP87" i="273"/>
  <c r="EP91" i="273"/>
  <c r="EQ92" i="273" s="1"/>
  <c r="EQ156" i="273" s="1"/>
  <c r="EN22" i="327"/>
  <c r="EN51" i="324"/>
  <c r="EO88" i="273"/>
  <c r="EO23" i="327"/>
  <c r="EO52" i="324"/>
  <c r="EL164" i="273"/>
  <c r="EL165" i="273" s="1"/>
  <c r="EM157" i="273"/>
  <c r="EO67" i="273"/>
  <c r="EO15" i="275"/>
  <c r="EO20" i="275" s="1"/>
  <c r="EP17" i="275" s="1"/>
  <c r="EO71" i="273"/>
  <c r="EP72" i="273" s="1"/>
  <c r="EP104" i="273" s="1"/>
  <c r="EO42" i="324"/>
  <c r="EO43" i="324" s="1"/>
  <c r="EP37" i="324"/>
  <c r="EP38" i="324" s="1"/>
  <c r="EP27" i="324"/>
  <c r="EP28" i="324" s="1"/>
  <c r="EP53" i="273"/>
  <c r="EQ54" i="273" s="1"/>
  <c r="EP153" i="273"/>
  <c r="EP32" i="324"/>
  <c r="EP33" i="324" s="1"/>
  <c r="EN23" i="327"/>
  <c r="EN52" i="324"/>
  <c r="EO50" i="324"/>
  <c r="EO21" i="327"/>
  <c r="EP4" i="327"/>
  <c r="EP4" i="288"/>
  <c r="EP4" i="282"/>
  <c r="EP4" i="315"/>
  <c r="EP4" i="275"/>
  <c r="EP4" i="286"/>
  <c r="EP4" i="278"/>
  <c r="EP4" i="325"/>
  <c r="EP4" i="285"/>
  <c r="EP4" i="289"/>
  <c r="EP4" i="323"/>
  <c r="EP4" i="320"/>
  <c r="EP4" i="265"/>
  <c r="EP4" i="324"/>
  <c r="EP4" i="273"/>
  <c r="EK3" i="323"/>
  <c r="EK3" i="282"/>
  <c r="EK3" i="289"/>
  <c r="EK3" i="278"/>
  <c r="EK3" i="286"/>
  <c r="EK3" i="327"/>
  <c r="EK3" i="325"/>
  <c r="EK3" i="288"/>
  <c r="EK3" i="320"/>
  <c r="EK3" i="324"/>
  <c r="EK3" i="315"/>
  <c r="EK3" i="285"/>
  <c r="EK3" i="275"/>
  <c r="EK3" i="265"/>
  <c r="EK3" i="273"/>
  <c r="EP144" i="273"/>
  <c r="EQ145" i="273" s="1"/>
  <c r="EQ147" i="273" s="1"/>
  <c r="EQ148" i="273" s="1"/>
  <c r="EP182" i="273"/>
  <c r="EO66" i="273"/>
  <c r="EO68" i="273" s="1"/>
  <c r="EO154" i="273"/>
  <c r="EP154" i="273"/>
  <c r="EP66" i="273"/>
  <c r="EO51" i="324"/>
  <c r="EO22" i="327"/>
  <c r="FE5" i="325"/>
  <c r="FE5" i="327"/>
  <c r="FE5" i="324"/>
  <c r="FE5" i="323"/>
  <c r="FC32" i="273"/>
  <c r="FD26" i="273"/>
  <c r="FD27" i="273" s="1"/>
  <c r="FD31" i="273" s="1"/>
  <c r="FD30" i="273"/>
  <c r="FB42" i="273"/>
  <c r="FB37" i="273"/>
  <c r="FE5" i="320"/>
  <c r="FE23" i="273"/>
  <c r="FE24" i="273" s="1"/>
  <c r="FE5" i="315"/>
  <c r="FE5" i="275"/>
  <c r="FE5" i="286"/>
  <c r="FE5" i="265"/>
  <c r="FE5" i="288"/>
  <c r="FE5" i="282"/>
  <c r="FE5" i="278"/>
  <c r="FE5" i="285"/>
  <c r="FE5" i="289"/>
  <c r="FE13" i="273"/>
  <c r="FE14" i="273" s="1"/>
  <c r="FF10" i="273"/>
  <c r="FE5" i="273"/>
  <c r="FD152" i="273"/>
  <c r="FD143" i="273"/>
  <c r="BG32" i="265"/>
  <c r="EP46" i="325" l="1"/>
  <c r="EP47" i="325" s="1"/>
  <c r="EP54" i="325" s="1"/>
  <c r="EP55" i="288"/>
  <c r="EO109" i="273"/>
  <c r="EN110" i="273" s="1"/>
  <c r="EN61" i="288" s="1"/>
  <c r="EN63" i="288" s="1"/>
  <c r="EN65" i="288" s="1"/>
  <c r="EO51" i="288"/>
  <c r="EO52" i="288" s="1"/>
  <c r="EO56" i="288" s="1"/>
  <c r="EO84" i="325"/>
  <c r="EO42" i="288"/>
  <c r="EO35" i="288"/>
  <c r="EO37" i="288" s="1"/>
  <c r="EN39" i="288"/>
  <c r="EN43" i="288"/>
  <c r="FE36" i="273"/>
  <c r="FE13" i="288"/>
  <c r="FE138" i="325"/>
  <c r="ER101" i="273"/>
  <c r="ER102" i="273" s="1"/>
  <c r="ER105" i="273" s="1"/>
  <c r="ER26" i="288"/>
  <c r="EQ42" i="325"/>
  <c r="EQ43" i="325" s="1"/>
  <c r="EQ85" i="325"/>
  <c r="EQ176" i="278"/>
  <c r="EP106" i="273"/>
  <c r="EO51" i="325"/>
  <c r="EQ248" i="278"/>
  <c r="EQ49" i="278"/>
  <c r="EQ105" i="278"/>
  <c r="EQ184" i="278"/>
  <c r="EQ132" i="278"/>
  <c r="EQ208" i="278"/>
  <c r="EQ56" i="278"/>
  <c r="EQ160" i="278"/>
  <c r="EQ240" i="278"/>
  <c r="EQ216" i="278"/>
  <c r="EQ256" i="278"/>
  <c r="EQ79" i="278"/>
  <c r="EQ71" i="278"/>
  <c r="EQ152" i="278"/>
  <c r="EQ200" i="278"/>
  <c r="EQ232" i="278"/>
  <c r="EQ97" i="278"/>
  <c r="EQ114" i="278"/>
  <c r="EQ123" i="278"/>
  <c r="EQ168" i="278"/>
  <c r="EQ192" i="278"/>
  <c r="ER13" i="289"/>
  <c r="ER14" i="289" s="1"/>
  <c r="ER248" i="278" s="1"/>
  <c r="EM33" i="278"/>
  <c r="EM35" i="278" s="1"/>
  <c r="EM57" i="278" s="1"/>
  <c r="EM58" i="278" s="1"/>
  <c r="EL72" i="278"/>
  <c r="EL73" i="278" s="1"/>
  <c r="EL86" i="278" s="1"/>
  <c r="BG313" i="278"/>
  <c r="BG315" i="278" s="1"/>
  <c r="BG11" i="327" s="1"/>
  <c r="EP40" i="278"/>
  <c r="EQ28" i="278"/>
  <c r="EQ29" i="278" s="1"/>
  <c r="EQ34" i="278" s="1"/>
  <c r="EQ123" i="325"/>
  <c r="EQ111" i="325"/>
  <c r="EQ25" i="327"/>
  <c r="EO122" i="325"/>
  <c r="EO110" i="325"/>
  <c r="EH308" i="278"/>
  <c r="EH30" i="265" s="1"/>
  <c r="EI293" i="278"/>
  <c r="EI294" i="278" s="1"/>
  <c r="EI306" i="278" s="1"/>
  <c r="EI67" i="265"/>
  <c r="EI302" i="278"/>
  <c r="EI303" i="278" s="1"/>
  <c r="EI307" i="278" s="1"/>
  <c r="EI73" i="265"/>
  <c r="EI10" i="265"/>
  <c r="EI11" i="265" s="1"/>
  <c r="EI29" i="265" s="1"/>
  <c r="EJ282" i="278"/>
  <c r="EJ299" i="278"/>
  <c r="EJ300" i="278" s="1"/>
  <c r="FC298" i="278"/>
  <c r="FC289" i="278"/>
  <c r="EJ290" i="278"/>
  <c r="EJ291" i="278" s="1"/>
  <c r="EM11" i="325"/>
  <c r="EM55" i="324"/>
  <c r="EM34" i="265" s="1"/>
  <c r="EJ9" i="265"/>
  <c r="EN22" i="278"/>
  <c r="EN39" i="278" s="1"/>
  <c r="EN41" i="278" s="1"/>
  <c r="EL141" i="278"/>
  <c r="EO19" i="278"/>
  <c r="EO314" i="278"/>
  <c r="FC42" i="273"/>
  <c r="FC254" i="278"/>
  <c r="FC222" i="278"/>
  <c r="FC238" i="278"/>
  <c r="FC246" i="278"/>
  <c r="FC214" i="278"/>
  <c r="FC190" i="278"/>
  <c r="FC230" i="278"/>
  <c r="FC198" i="278"/>
  <c r="FC206" i="278"/>
  <c r="FC166" i="278"/>
  <c r="FC182" i="278"/>
  <c r="FC174" i="278"/>
  <c r="FC150" i="278"/>
  <c r="FC158" i="278"/>
  <c r="FC121" i="278"/>
  <c r="FC130" i="278"/>
  <c r="FC112" i="278"/>
  <c r="EO247" i="278"/>
  <c r="EO249" i="278" s="1"/>
  <c r="EO272" i="278" s="1"/>
  <c r="EO255" i="278"/>
  <c r="EO257" i="278" s="1"/>
  <c r="EO273" i="278" s="1"/>
  <c r="EO223" i="278"/>
  <c r="EO225" i="278" s="1"/>
  <c r="EO269" i="278" s="1"/>
  <c r="EO231" i="278"/>
  <c r="EO233" i="278" s="1"/>
  <c r="EO270" i="278" s="1"/>
  <c r="EO239" i="278"/>
  <c r="EO241" i="278" s="1"/>
  <c r="EO271" i="278" s="1"/>
  <c r="EO215" i="278"/>
  <c r="EO217" i="278" s="1"/>
  <c r="EO268" i="278" s="1"/>
  <c r="EO191" i="278"/>
  <c r="EO193" i="278" s="1"/>
  <c r="EO265" i="278" s="1"/>
  <c r="EO199" i="278"/>
  <c r="EO201" i="278" s="1"/>
  <c r="EO266" i="278" s="1"/>
  <c r="EO207" i="278"/>
  <c r="EO209" i="278" s="1"/>
  <c r="EO267" i="278" s="1"/>
  <c r="EO183" i="278"/>
  <c r="EO185" i="278" s="1"/>
  <c r="EO264" i="278" s="1"/>
  <c r="EO167" i="278"/>
  <c r="EO169" i="278" s="1"/>
  <c r="EO262" i="278" s="1"/>
  <c r="EO175" i="278"/>
  <c r="EO177" i="278" s="1"/>
  <c r="EO263" i="278" s="1"/>
  <c r="EO151" i="278"/>
  <c r="EO153" i="278" s="1"/>
  <c r="EO260" i="278" s="1"/>
  <c r="EO159" i="278"/>
  <c r="EO161" i="278" s="1"/>
  <c r="EO261" i="278" s="1"/>
  <c r="EO122" i="278"/>
  <c r="EO124" i="278" s="1"/>
  <c r="EO139" i="278" s="1"/>
  <c r="EO131" i="278"/>
  <c r="EO133" i="278" s="1"/>
  <c r="EO140" i="278" s="1"/>
  <c r="EO113" i="278"/>
  <c r="EO115" i="278" s="1"/>
  <c r="EO138" i="278" s="1"/>
  <c r="EO20" i="278"/>
  <c r="EL64" i="278"/>
  <c r="EL61" i="278"/>
  <c r="EL62" i="278" s="1"/>
  <c r="EL65" i="278" s="1"/>
  <c r="EM98" i="278"/>
  <c r="EM99" i="278" s="1"/>
  <c r="EM136" i="278" s="1"/>
  <c r="EM80" i="278"/>
  <c r="EM81" i="278" s="1"/>
  <c r="EM87" i="278" s="1"/>
  <c r="EM106" i="278"/>
  <c r="EM107" i="278" s="1"/>
  <c r="EM137" i="278" s="1"/>
  <c r="EM50" i="278"/>
  <c r="EM51" i="278" s="1"/>
  <c r="EM84" i="278" s="1"/>
  <c r="EK64" i="278"/>
  <c r="EK61" i="278"/>
  <c r="EK62" i="278" s="1"/>
  <c r="EK65" i="278" s="1"/>
  <c r="EK141" i="278"/>
  <c r="EN274" i="278"/>
  <c r="EN280" i="278" s="1"/>
  <c r="EM57" i="324"/>
  <c r="EO189" i="273"/>
  <c r="EO190" i="273" s="1"/>
  <c r="EO21" i="278" s="1"/>
  <c r="EO22" i="324"/>
  <c r="EO23" i="324" s="1"/>
  <c r="EQ66" i="273"/>
  <c r="EQ154" i="273"/>
  <c r="EP155" i="273"/>
  <c r="EP86" i="273"/>
  <c r="EP88" i="273" s="1"/>
  <c r="EP122" i="273"/>
  <c r="EP124" i="273" s="1"/>
  <c r="EP21" i="285" s="1"/>
  <c r="EL3" i="273"/>
  <c r="EL3" i="286"/>
  <c r="EL3" i="324"/>
  <c r="EL3" i="289"/>
  <c r="EL3" i="315"/>
  <c r="EL3" i="320"/>
  <c r="EL3" i="282"/>
  <c r="EL3" i="285"/>
  <c r="EL3" i="323"/>
  <c r="EL3" i="278"/>
  <c r="EL3" i="265"/>
  <c r="EL3" i="288"/>
  <c r="EL3" i="325"/>
  <c r="EL3" i="327"/>
  <c r="EL3" i="275"/>
  <c r="EQ11" i="286"/>
  <c r="EQ87" i="273"/>
  <c r="EQ91" i="273"/>
  <c r="ER92" i="273" s="1"/>
  <c r="ER156" i="273" s="1"/>
  <c r="ES194" i="273"/>
  <c r="ET38" i="273"/>
  <c r="ES41" i="273"/>
  <c r="ES43" i="273" s="1"/>
  <c r="ES79" i="288" s="1"/>
  <c r="EP24" i="327"/>
  <c r="EP53" i="324"/>
  <c r="EP50" i="324"/>
  <c r="EP21" i="327"/>
  <c r="EQ182" i="273"/>
  <c r="EQ144" i="273"/>
  <c r="ER145" i="273" s="1"/>
  <c r="ER147" i="273" s="1"/>
  <c r="ER148" i="273" s="1"/>
  <c r="ER2" i="278"/>
  <c r="ER2" i="325"/>
  <c r="ER62" i="273"/>
  <c r="ER2" i="315"/>
  <c r="ER2" i="320"/>
  <c r="ER2" i="324"/>
  <c r="ER2" i="288"/>
  <c r="ER138" i="273"/>
  <c r="ER139" i="273" s="1"/>
  <c r="ER119" i="273"/>
  <c r="ER120" i="273" s="1"/>
  <c r="ER123" i="273" s="1"/>
  <c r="ER2" i="265"/>
  <c r="ER2" i="286"/>
  <c r="ER82" i="273"/>
  <c r="ER83" i="273" s="1"/>
  <c r="ER2" i="275"/>
  <c r="ER2" i="323"/>
  <c r="ER2" i="289"/>
  <c r="ER2" i="282"/>
  <c r="ER195" i="273"/>
  <c r="ER196" i="273" s="1"/>
  <c r="ER49" i="273"/>
  <c r="ER2" i="285"/>
  <c r="ER2" i="327"/>
  <c r="ER2" i="273"/>
  <c r="ER129" i="273"/>
  <c r="ER130" i="273" s="1"/>
  <c r="EQ86" i="273"/>
  <c r="EQ155" i="273"/>
  <c r="EQ122" i="273"/>
  <c r="EQ4" i="286"/>
  <c r="EQ4" i="265"/>
  <c r="EQ4" i="285"/>
  <c r="EQ4" i="273"/>
  <c r="EQ4" i="320"/>
  <c r="EQ4" i="289"/>
  <c r="EQ4" i="288"/>
  <c r="EQ4" i="325"/>
  <c r="EQ4" i="282"/>
  <c r="EQ4" i="324"/>
  <c r="EQ4" i="275"/>
  <c r="EQ4" i="327"/>
  <c r="EQ4" i="323"/>
  <c r="EQ4" i="315"/>
  <c r="EQ4" i="278"/>
  <c r="EP22" i="327"/>
  <c r="EP51" i="324"/>
  <c r="EP52" i="324"/>
  <c r="EP23" i="327"/>
  <c r="EQ53" i="273"/>
  <c r="ER54" i="273" s="1"/>
  <c r="EQ37" i="324"/>
  <c r="EQ38" i="324" s="1"/>
  <c r="EQ27" i="324"/>
  <c r="EQ28" i="324" s="1"/>
  <c r="EQ153" i="273"/>
  <c r="EQ32" i="324"/>
  <c r="EQ33" i="324" s="1"/>
  <c r="EN20" i="327"/>
  <c r="EN49" i="324"/>
  <c r="EN54" i="324" s="1"/>
  <c r="EP20" i="275"/>
  <c r="EQ17" i="275" s="1"/>
  <c r="EP68" i="273"/>
  <c r="EO53" i="324"/>
  <c r="EO24" i="327"/>
  <c r="EN157" i="273"/>
  <c r="EM164" i="273"/>
  <c r="EM165" i="273" s="1"/>
  <c r="EO183" i="273"/>
  <c r="EO184" i="273" s="1"/>
  <c r="EO172" i="273"/>
  <c r="EO173" i="273" s="1"/>
  <c r="EO177" i="273"/>
  <c r="EO178" i="273" s="1"/>
  <c r="EQ67" i="273"/>
  <c r="EQ15" i="275"/>
  <c r="EQ71" i="273"/>
  <c r="ER72" i="273" s="1"/>
  <c r="ER104" i="273" s="1"/>
  <c r="EQ42" i="324"/>
  <c r="EQ43" i="324" s="1"/>
  <c r="FF5" i="327"/>
  <c r="FF5" i="325"/>
  <c r="FD32" i="273"/>
  <c r="FC37" i="273"/>
  <c r="FF5" i="324"/>
  <c r="FF5" i="323"/>
  <c r="FE26" i="273"/>
  <c r="FE27" i="273" s="1"/>
  <c r="FE31" i="273" s="1"/>
  <c r="FE30" i="273"/>
  <c r="FF5" i="320"/>
  <c r="FF23" i="273"/>
  <c r="FF24" i="273" s="1"/>
  <c r="FF5" i="315"/>
  <c r="FE152" i="273"/>
  <c r="FE143" i="273"/>
  <c r="FF5" i="275"/>
  <c r="FF5" i="286"/>
  <c r="FF5" i="265"/>
  <c r="FF5" i="288"/>
  <c r="FF5" i="282"/>
  <c r="FF5" i="285"/>
  <c r="FF5" i="289"/>
  <c r="FF5" i="278"/>
  <c r="FF13" i="273"/>
  <c r="FF14" i="273" s="1"/>
  <c r="FG10" i="273"/>
  <c r="FF5" i="273"/>
  <c r="EP109" i="273" l="1"/>
  <c r="EO110" i="273" s="1"/>
  <c r="EO61" i="288" s="1"/>
  <c r="EO63" i="288" s="1"/>
  <c r="EO65" i="288" s="1"/>
  <c r="EP51" i="288"/>
  <c r="EP52" i="288" s="1"/>
  <c r="EP56" i="288" s="1"/>
  <c r="EQ46" i="325"/>
  <c r="EQ55" i="288"/>
  <c r="EP84" i="325"/>
  <c r="EP42" i="288"/>
  <c r="EP35" i="288"/>
  <c r="EP37" i="288" s="1"/>
  <c r="EO43" i="288"/>
  <c r="EO39" i="288"/>
  <c r="FF36" i="273"/>
  <c r="FF13" i="288"/>
  <c r="FF138" i="325"/>
  <c r="ES101" i="273"/>
  <c r="ES102" i="273" s="1"/>
  <c r="ES105" i="273" s="1"/>
  <c r="ES26" i="288"/>
  <c r="EQ47" i="325"/>
  <c r="EQ54" i="325" s="1"/>
  <c r="ER42" i="325"/>
  <c r="ER43" i="325" s="1"/>
  <c r="ER85" i="325"/>
  <c r="EQ106" i="273"/>
  <c r="EP51" i="325"/>
  <c r="EM72" i="278"/>
  <c r="EM73" i="278" s="1"/>
  <c r="EM86" i="278" s="1"/>
  <c r="ER152" i="278"/>
  <c r="ER132" i="278"/>
  <c r="ER200" i="278"/>
  <c r="ER216" i="278"/>
  <c r="ER105" i="278"/>
  <c r="ER71" i="278"/>
  <c r="ER160" i="278"/>
  <c r="ER192" i="278"/>
  <c r="ER256" i="278"/>
  <c r="ER49" i="278"/>
  <c r="ER79" i="278"/>
  <c r="ER176" i="278"/>
  <c r="ER184" i="278"/>
  <c r="ER97" i="278"/>
  <c r="ER114" i="278"/>
  <c r="ER208" i="278"/>
  <c r="ER232" i="278"/>
  <c r="ER56" i="278"/>
  <c r="ER123" i="278"/>
  <c r="ER168" i="278"/>
  <c r="ER224" i="278"/>
  <c r="ER240" i="278"/>
  <c r="ES13" i="289"/>
  <c r="ES14" i="289" s="1"/>
  <c r="ES248" i="278" s="1"/>
  <c r="BG12" i="325"/>
  <c r="EQ40" i="278"/>
  <c r="EP110" i="325"/>
  <c r="EP122" i="325"/>
  <c r="ER28" i="278"/>
  <c r="ER29" i="278" s="1"/>
  <c r="ER34" i="278" s="1"/>
  <c r="ER111" i="325"/>
  <c r="ER123" i="325"/>
  <c r="EI308" i="278"/>
  <c r="EI30" i="265" s="1"/>
  <c r="EJ302" i="278"/>
  <c r="EJ303" i="278" s="1"/>
  <c r="EJ307" i="278" s="1"/>
  <c r="EJ73" i="265"/>
  <c r="EJ293" i="278"/>
  <c r="EJ294" i="278" s="1"/>
  <c r="EJ306" i="278" s="1"/>
  <c r="EJ67" i="265"/>
  <c r="EJ10" i="265"/>
  <c r="EJ11" i="265" s="1"/>
  <c r="EJ29" i="265" s="1"/>
  <c r="FD298" i="278"/>
  <c r="FD289" i="278"/>
  <c r="EQ124" i="273"/>
  <c r="EQ21" i="285" s="1"/>
  <c r="EN33" i="278"/>
  <c r="EN35" i="278" s="1"/>
  <c r="EN72" i="278" s="1"/>
  <c r="EN73" i="278" s="1"/>
  <c r="EN86" i="278" s="1"/>
  <c r="EO274" i="278"/>
  <c r="EO280" i="278" s="1"/>
  <c r="EP19" i="278"/>
  <c r="EP314" i="278"/>
  <c r="EK279" i="278"/>
  <c r="EK281" i="278" s="1"/>
  <c r="EL279" i="278"/>
  <c r="EL281" i="278" s="1"/>
  <c r="EO22" i="278"/>
  <c r="EO39" i="278" s="1"/>
  <c r="EO41" i="278" s="1"/>
  <c r="EP255" i="278"/>
  <c r="EP257" i="278" s="1"/>
  <c r="EP273" i="278" s="1"/>
  <c r="EP247" i="278"/>
  <c r="EP249" i="278" s="1"/>
  <c r="EP272" i="278" s="1"/>
  <c r="EP231" i="278"/>
  <c r="EP233" i="278" s="1"/>
  <c r="EP270" i="278" s="1"/>
  <c r="EP239" i="278"/>
  <c r="EP241" i="278" s="1"/>
  <c r="EP271" i="278" s="1"/>
  <c r="EP183" i="278"/>
  <c r="EP185" i="278" s="1"/>
  <c r="EP264" i="278" s="1"/>
  <c r="EP215" i="278"/>
  <c r="EP217" i="278" s="1"/>
  <c r="EP268" i="278" s="1"/>
  <c r="EP191" i="278"/>
  <c r="EP193" i="278" s="1"/>
  <c r="EP265" i="278" s="1"/>
  <c r="EP199" i="278"/>
  <c r="EP201" i="278" s="1"/>
  <c r="EP266" i="278" s="1"/>
  <c r="EP223" i="278"/>
  <c r="EP225" i="278" s="1"/>
  <c r="EP269" i="278" s="1"/>
  <c r="EP207" i="278"/>
  <c r="EP209" i="278" s="1"/>
  <c r="EP267" i="278" s="1"/>
  <c r="EP159" i="278"/>
  <c r="EP161" i="278" s="1"/>
  <c r="EP261" i="278" s="1"/>
  <c r="EP175" i="278"/>
  <c r="EP177" i="278" s="1"/>
  <c r="EP263" i="278" s="1"/>
  <c r="EP151" i="278"/>
  <c r="EP153" i="278" s="1"/>
  <c r="EP260" i="278" s="1"/>
  <c r="EP167" i="278"/>
  <c r="EP169" i="278" s="1"/>
  <c r="EP262" i="278" s="1"/>
  <c r="EP113" i="278"/>
  <c r="EP115" i="278" s="1"/>
  <c r="EP138" i="278" s="1"/>
  <c r="EP122" i="278"/>
  <c r="EP124" i="278" s="1"/>
  <c r="EP139" i="278" s="1"/>
  <c r="EP131" i="278"/>
  <c r="EP133" i="278" s="1"/>
  <c r="EP140" i="278" s="1"/>
  <c r="EP20" i="278"/>
  <c r="EM141" i="278"/>
  <c r="FD42" i="273"/>
  <c r="FD254" i="278"/>
  <c r="FD246" i="278"/>
  <c r="FD230" i="278"/>
  <c r="FD238" i="278"/>
  <c r="FD182" i="278"/>
  <c r="FD214" i="278"/>
  <c r="FD190" i="278"/>
  <c r="FD222" i="278"/>
  <c r="FD198" i="278"/>
  <c r="FD206" i="278"/>
  <c r="FD158" i="278"/>
  <c r="FD174" i="278"/>
  <c r="FD150" i="278"/>
  <c r="FD112" i="278"/>
  <c r="FD121" i="278"/>
  <c r="FD130" i="278"/>
  <c r="FD166" i="278"/>
  <c r="EL66" i="278"/>
  <c r="EL85" i="278" s="1"/>
  <c r="EL88" i="278" s="1"/>
  <c r="EN106" i="278"/>
  <c r="EN107" i="278" s="1"/>
  <c r="EN137" i="278" s="1"/>
  <c r="EN98" i="278"/>
  <c r="EN99" i="278" s="1"/>
  <c r="EN136" i="278" s="1"/>
  <c r="EN50" i="278"/>
  <c r="EN51" i="278" s="1"/>
  <c r="EN84" i="278" s="1"/>
  <c r="EN80" i="278"/>
  <c r="EN81" i="278" s="1"/>
  <c r="EN87" i="278" s="1"/>
  <c r="EM61" i="278"/>
  <c r="EM62" i="278" s="1"/>
  <c r="EM65" i="278" s="1"/>
  <c r="EM64" i="278"/>
  <c r="EK66" i="278"/>
  <c r="EK85" i="278" s="1"/>
  <c r="EK88" i="278" s="1"/>
  <c r="EQ20" i="275"/>
  <c r="ER17" i="275" s="1"/>
  <c r="EO176" i="273"/>
  <c r="EN55" i="324"/>
  <c r="EN34" i="265" s="1"/>
  <c r="EN57" i="324"/>
  <c r="EN11" i="325"/>
  <c r="EN28" i="285"/>
  <c r="EQ51" i="324"/>
  <c r="EQ22" i="327"/>
  <c r="ER66" i="273"/>
  <c r="ER154" i="273"/>
  <c r="ER50" i="273"/>
  <c r="ER100" i="325" s="1"/>
  <c r="ER101" i="325" s="1"/>
  <c r="ER128" i="325" s="1"/>
  <c r="ER63" i="273"/>
  <c r="ER45" i="325" s="1"/>
  <c r="ES138" i="273"/>
  <c r="ES139" i="273" s="1"/>
  <c r="ES2" i="320"/>
  <c r="ES2" i="282"/>
  <c r="ES62" i="273"/>
  <c r="ES63" i="273" s="1"/>
  <c r="ES45" i="325" s="1"/>
  <c r="ES2" i="324"/>
  <c r="ES2" i="285"/>
  <c r="ES2" i="325"/>
  <c r="ES2" i="288"/>
  <c r="ES82" i="273"/>
  <c r="ES83" i="273" s="1"/>
  <c r="ES2" i="327"/>
  <c r="ES2" i="315"/>
  <c r="ES49" i="273"/>
  <c r="ES50" i="273" s="1"/>
  <c r="ES100" i="325" s="1"/>
  <c r="ES101" i="325" s="1"/>
  <c r="ES128" i="325" s="1"/>
  <c r="ES2" i="278"/>
  <c r="ES2" i="289"/>
  <c r="ES129" i="273"/>
  <c r="ES130" i="273" s="1"/>
  <c r="ES2" i="275"/>
  <c r="ES2" i="273"/>
  <c r="ES195" i="273"/>
  <c r="ES196" i="273" s="1"/>
  <c r="ES119" i="273"/>
  <c r="ES120" i="273" s="1"/>
  <c r="ES123" i="273" s="1"/>
  <c r="ES2" i="265"/>
  <c r="ES2" i="323"/>
  <c r="ES2" i="286"/>
  <c r="EQ24" i="327"/>
  <c r="EQ53" i="324"/>
  <c r="EP183" i="273"/>
  <c r="EP184" i="273" s="1"/>
  <c r="EP172" i="273"/>
  <c r="EP173" i="273" s="1"/>
  <c r="EP176" i="273" s="1"/>
  <c r="EP177" i="273"/>
  <c r="EP178" i="273" s="1"/>
  <c r="EM3" i="320"/>
  <c r="EM3" i="282"/>
  <c r="EM3" i="327"/>
  <c r="EM3" i="325"/>
  <c r="EM3" i="289"/>
  <c r="EM3" i="324"/>
  <c r="EM3" i="323"/>
  <c r="EM3" i="278"/>
  <c r="EM3" i="288"/>
  <c r="EM3" i="275"/>
  <c r="EM3" i="286"/>
  <c r="EM3" i="315"/>
  <c r="EM3" i="285"/>
  <c r="EM3" i="265"/>
  <c r="EM3" i="273"/>
  <c r="EQ68" i="273"/>
  <c r="EP189" i="273"/>
  <c r="EP190" i="273" s="1"/>
  <c r="EP21" i="278" s="1"/>
  <c r="EP22" i="324"/>
  <c r="EP23" i="324" s="1"/>
  <c r="EQ50" i="324"/>
  <c r="EQ21" i="327"/>
  <c r="EU38" i="273"/>
  <c r="ET41" i="273"/>
  <c r="ET43" i="273" s="1"/>
  <c r="ET79" i="288" s="1"/>
  <c r="ET194" i="273"/>
  <c r="EO20" i="327"/>
  <c r="EO49" i="324"/>
  <c r="EO54" i="324" s="1"/>
  <c r="ER155" i="273"/>
  <c r="ER122" i="273"/>
  <c r="ER86" i="273"/>
  <c r="EN164" i="273"/>
  <c r="EN165" i="273" s="1"/>
  <c r="EO157" i="273"/>
  <c r="EQ23" i="327"/>
  <c r="EQ52" i="324"/>
  <c r="EQ88" i="273"/>
  <c r="ER11" i="286"/>
  <c r="ER91" i="273"/>
  <c r="ES92" i="273" s="1"/>
  <c r="ES156" i="273" s="1"/>
  <c r="ER87" i="273"/>
  <c r="ER144" i="273"/>
  <c r="ES145" i="273" s="1"/>
  <c r="ES147" i="273" s="1"/>
  <c r="ES148" i="273" s="1"/>
  <c r="ER182" i="273"/>
  <c r="ER4" i="327"/>
  <c r="ER4" i="282"/>
  <c r="ER4" i="286"/>
  <c r="ER4" i="278"/>
  <c r="ER4" i="323"/>
  <c r="ER4" i="288"/>
  <c r="ER4" i="320"/>
  <c r="ER4" i="289"/>
  <c r="ER4" i="275"/>
  <c r="ER4" i="325"/>
  <c r="ER4" i="273"/>
  <c r="ER4" i="315"/>
  <c r="ER4" i="265"/>
  <c r="ER4" i="324"/>
  <c r="ER4" i="285"/>
  <c r="FD37" i="273"/>
  <c r="FG5" i="327"/>
  <c r="FG5" i="325"/>
  <c r="FG5" i="324"/>
  <c r="FG5" i="323"/>
  <c r="FF26" i="273"/>
  <c r="FF27" i="273" s="1"/>
  <c r="FF31" i="273" s="1"/>
  <c r="FF30" i="273"/>
  <c r="FE32" i="273"/>
  <c r="FG5" i="320"/>
  <c r="FG23" i="273"/>
  <c r="FG24" i="273" s="1"/>
  <c r="FG5" i="315"/>
  <c r="FF152" i="273"/>
  <c r="FF143" i="273"/>
  <c r="FG5" i="265"/>
  <c r="FG5" i="288"/>
  <c r="FG5" i="282"/>
  <c r="FG5" i="275"/>
  <c r="FG5" i="286"/>
  <c r="FG5" i="285"/>
  <c r="FG5" i="289"/>
  <c r="FG5" i="278"/>
  <c r="FG13" i="273"/>
  <c r="FG14" i="273" s="1"/>
  <c r="FH10" i="273"/>
  <c r="FG5" i="273"/>
  <c r="EQ109" i="273" l="1"/>
  <c r="EP110" i="273" s="1"/>
  <c r="EP61" i="288" s="1"/>
  <c r="EP63" i="288" s="1"/>
  <c r="EP65" i="288" s="1"/>
  <c r="EQ51" i="288"/>
  <c r="EQ52" i="288" s="1"/>
  <c r="EQ56" i="288" s="1"/>
  <c r="ER46" i="325"/>
  <c r="ER55" i="288"/>
  <c r="EP43" i="288"/>
  <c r="EP39" i="288"/>
  <c r="EQ84" i="325"/>
  <c r="EQ42" i="288"/>
  <c r="EQ35" i="288"/>
  <c r="EQ37" i="288" s="1"/>
  <c r="ET101" i="273"/>
  <c r="ET102" i="273" s="1"/>
  <c r="ET105" i="273" s="1"/>
  <c r="ET26" i="288"/>
  <c r="FG36" i="273"/>
  <c r="FG13" i="288"/>
  <c r="FG138" i="325"/>
  <c r="ER47" i="325"/>
  <c r="ER54" i="325" s="1"/>
  <c r="ES42" i="325"/>
  <c r="ES43" i="325" s="1"/>
  <c r="ES85" i="325"/>
  <c r="ER106" i="273"/>
  <c r="EQ51" i="325"/>
  <c r="ES132" i="278"/>
  <c r="ES224" i="278"/>
  <c r="ES200" i="278"/>
  <c r="ES97" i="278"/>
  <c r="ES71" i="278"/>
  <c r="ES176" i="278"/>
  <c r="ES160" i="278"/>
  <c r="ES216" i="278"/>
  <c r="ES208" i="278"/>
  <c r="ES240" i="278"/>
  <c r="ES123" i="278"/>
  <c r="ET13" i="289"/>
  <c r="ET14" i="289" s="1"/>
  <c r="ET256" i="278" s="1"/>
  <c r="ES56" i="278"/>
  <c r="ES79" i="278"/>
  <c r="ES168" i="278"/>
  <c r="ES192" i="278"/>
  <c r="ES232" i="278"/>
  <c r="ES256" i="278"/>
  <c r="ES49" i="278"/>
  <c r="ES105" i="278"/>
  <c r="ES114" i="278"/>
  <c r="ES152" i="278"/>
  <c r="ES184" i="278"/>
  <c r="ER40" i="278"/>
  <c r="EQ122" i="325"/>
  <c r="EQ110" i="325"/>
  <c r="ES25" i="327"/>
  <c r="ES28" i="278"/>
  <c r="ES29" i="278" s="1"/>
  <c r="ES40" i="278" s="1"/>
  <c r="ES111" i="325"/>
  <c r="ES123" i="325"/>
  <c r="ER25" i="327"/>
  <c r="EJ308" i="278"/>
  <c r="EJ30" i="265" s="1"/>
  <c r="ER124" i="273"/>
  <c r="ER21" i="285" s="1"/>
  <c r="EP22" i="278"/>
  <c r="EP33" i="278" s="1"/>
  <c r="EP35" i="278" s="1"/>
  <c r="EN57" i="278"/>
  <c r="EN58" i="278" s="1"/>
  <c r="EN61" i="278" s="1"/>
  <c r="EN62" i="278" s="1"/>
  <c r="EN65" i="278" s="1"/>
  <c r="EK282" i="278"/>
  <c r="EK10" i="265" s="1"/>
  <c r="EK299" i="278"/>
  <c r="EK300" i="278" s="1"/>
  <c r="EK290" i="278"/>
  <c r="EK291" i="278" s="1"/>
  <c r="EL290" i="278"/>
  <c r="EL291" i="278" s="1"/>
  <c r="FE289" i="278"/>
  <c r="FE298" i="278"/>
  <c r="EL282" i="278"/>
  <c r="EL10" i="265" s="1"/>
  <c r="EL299" i="278"/>
  <c r="EL300" i="278" s="1"/>
  <c r="EM66" i="278"/>
  <c r="EM85" i="278" s="1"/>
  <c r="EM88" i="278" s="1"/>
  <c r="EM9" i="265" s="1"/>
  <c r="EN141" i="278"/>
  <c r="EK9" i="265"/>
  <c r="EL9" i="265"/>
  <c r="EO33" i="278"/>
  <c r="EO35" i="278" s="1"/>
  <c r="EO72" i="278" s="1"/>
  <c r="EO73" i="278" s="1"/>
  <c r="EO86" i="278" s="1"/>
  <c r="EQ19" i="278"/>
  <c r="EQ314" i="278"/>
  <c r="EM279" i="278"/>
  <c r="EM281" i="278" s="1"/>
  <c r="EO106" i="278"/>
  <c r="EO107" i="278" s="1"/>
  <c r="EO137" i="278" s="1"/>
  <c r="EO80" i="278"/>
  <c r="EO81" i="278" s="1"/>
  <c r="EO87" i="278" s="1"/>
  <c r="EO98" i="278"/>
  <c r="EO99" i="278" s="1"/>
  <c r="EO136" i="278" s="1"/>
  <c r="EO50" i="278"/>
  <c r="EO51" i="278" s="1"/>
  <c r="EO84" i="278" s="1"/>
  <c r="FE238" i="278"/>
  <c r="FE246" i="278"/>
  <c r="FE222" i="278"/>
  <c r="FE254" i="278"/>
  <c r="FE230" i="278"/>
  <c r="FE206" i="278"/>
  <c r="FE182" i="278"/>
  <c r="FE214" i="278"/>
  <c r="FE190" i="278"/>
  <c r="FE198" i="278"/>
  <c r="FE150" i="278"/>
  <c r="FE166" i="278"/>
  <c r="FE174" i="278"/>
  <c r="FE112" i="278"/>
  <c r="FE121" i="278"/>
  <c r="FE158" i="278"/>
  <c r="FE130" i="278"/>
  <c r="EQ255" i="278"/>
  <c r="EQ257" i="278" s="1"/>
  <c r="EQ273" i="278" s="1"/>
  <c r="EQ239" i="278"/>
  <c r="EQ241" i="278" s="1"/>
  <c r="EQ271" i="278" s="1"/>
  <c r="EQ247" i="278"/>
  <c r="EQ249" i="278" s="1"/>
  <c r="EQ272" i="278" s="1"/>
  <c r="EQ223" i="278"/>
  <c r="EQ225" i="278" s="1"/>
  <c r="EQ269" i="278" s="1"/>
  <c r="EQ231" i="278"/>
  <c r="EQ233" i="278" s="1"/>
  <c r="EQ270" i="278" s="1"/>
  <c r="EQ207" i="278"/>
  <c r="EQ209" i="278" s="1"/>
  <c r="EQ267" i="278" s="1"/>
  <c r="EQ183" i="278"/>
  <c r="EQ185" i="278" s="1"/>
  <c r="EQ264" i="278" s="1"/>
  <c r="EQ215" i="278"/>
  <c r="EQ217" i="278" s="1"/>
  <c r="EQ268" i="278" s="1"/>
  <c r="EQ191" i="278"/>
  <c r="EQ193" i="278" s="1"/>
  <c r="EQ265" i="278" s="1"/>
  <c r="EQ199" i="278"/>
  <c r="EQ201" i="278" s="1"/>
  <c r="EQ266" i="278" s="1"/>
  <c r="EQ151" i="278"/>
  <c r="EQ153" i="278" s="1"/>
  <c r="EQ260" i="278" s="1"/>
  <c r="EQ167" i="278"/>
  <c r="EQ169" i="278" s="1"/>
  <c r="EQ262" i="278" s="1"/>
  <c r="EQ175" i="278"/>
  <c r="EQ177" i="278" s="1"/>
  <c r="EQ263" i="278" s="1"/>
  <c r="EQ159" i="278"/>
  <c r="EQ161" i="278" s="1"/>
  <c r="EQ261" i="278" s="1"/>
  <c r="EQ113" i="278"/>
  <c r="EQ115" i="278" s="1"/>
  <c r="EQ138" i="278" s="1"/>
  <c r="EQ122" i="278"/>
  <c r="EQ124" i="278" s="1"/>
  <c r="EQ139" i="278" s="1"/>
  <c r="EQ131" i="278"/>
  <c r="EQ133" i="278" s="1"/>
  <c r="EQ140" i="278" s="1"/>
  <c r="EQ20" i="278"/>
  <c r="EP274" i="278"/>
  <c r="EP280" i="278" s="1"/>
  <c r="ER68" i="273"/>
  <c r="ES53" i="273"/>
  <c r="ET54" i="273" s="1"/>
  <c r="ES37" i="324"/>
  <c r="ES38" i="324" s="1"/>
  <c r="ES27" i="324"/>
  <c r="ES28" i="324" s="1"/>
  <c r="ES32" i="324"/>
  <c r="ES33" i="324" s="1"/>
  <c r="ES153" i="273"/>
  <c r="ES42" i="324"/>
  <c r="ES43" i="324" s="1"/>
  <c r="ES71" i="273"/>
  <c r="ET72" i="273" s="1"/>
  <c r="ET104" i="273" s="1"/>
  <c r="ES67" i="273"/>
  <c r="ES15" i="275"/>
  <c r="EO11" i="325"/>
  <c r="EO55" i="324"/>
  <c r="EO34" i="265" s="1"/>
  <c r="EO28" i="285"/>
  <c r="EO57" i="324"/>
  <c r="EV38" i="273"/>
  <c r="EU41" i="273"/>
  <c r="EU43" i="273" s="1"/>
  <c r="EU79" i="288" s="1"/>
  <c r="EU194" i="273"/>
  <c r="ES91" i="273"/>
  <c r="ET92" i="273" s="1"/>
  <c r="ET156" i="273" s="1"/>
  <c r="ES11" i="286"/>
  <c r="ES87" i="273"/>
  <c r="ER153" i="273"/>
  <c r="ER37" i="324"/>
  <c r="ER38" i="324" s="1"/>
  <c r="ER27" i="324"/>
  <c r="ER28" i="324" s="1"/>
  <c r="ER53" i="273"/>
  <c r="ES54" i="273" s="1"/>
  <c r="ER32" i="324"/>
  <c r="ER33" i="324" s="1"/>
  <c r="EQ189" i="273"/>
  <c r="EQ190" i="273" s="1"/>
  <c r="EQ21" i="278" s="1"/>
  <c r="EQ22" i="324"/>
  <c r="EQ23" i="324" s="1"/>
  <c r="ES144" i="273"/>
  <c r="ET145" i="273" s="1"/>
  <c r="ET147" i="273" s="1"/>
  <c r="ET148" i="273" s="1"/>
  <c r="ES182" i="273"/>
  <c r="EO164" i="273"/>
  <c r="EO165" i="273" s="1"/>
  <c r="EP157" i="273"/>
  <c r="ER15" i="275"/>
  <c r="ER20" i="275" s="1"/>
  <c r="ES17" i="275" s="1"/>
  <c r="ER67" i="273"/>
  <c r="ER71" i="273"/>
  <c r="ES72" i="273" s="1"/>
  <c r="ES104" i="273" s="1"/>
  <c r="ER42" i="324"/>
  <c r="ER43" i="324" s="1"/>
  <c r="ES4" i="323"/>
  <c r="ES4" i="289"/>
  <c r="ES4" i="325"/>
  <c r="ES4" i="324"/>
  <c r="ES4" i="282"/>
  <c r="ES4" i="265"/>
  <c r="ES4" i="315"/>
  <c r="ES4" i="320"/>
  <c r="ES4" i="278"/>
  <c r="ES4" i="285"/>
  <c r="ES4" i="275"/>
  <c r="ES4" i="286"/>
  <c r="ES4" i="288"/>
  <c r="ES4" i="327"/>
  <c r="ES4" i="273"/>
  <c r="EQ177" i="273"/>
  <c r="EQ178" i="273" s="1"/>
  <c r="EQ183" i="273"/>
  <c r="EQ184" i="273" s="1"/>
  <c r="EQ172" i="273"/>
  <c r="EQ173" i="273" s="1"/>
  <c r="EQ176" i="273" s="1"/>
  <c r="ER88" i="273"/>
  <c r="EN3" i="265"/>
  <c r="EN3" i="289"/>
  <c r="EN3" i="286"/>
  <c r="EN3" i="285"/>
  <c r="EN3" i="282"/>
  <c r="EN3" i="324"/>
  <c r="EN3" i="315"/>
  <c r="EN3" i="273"/>
  <c r="EN3" i="323"/>
  <c r="EN3" i="320"/>
  <c r="EN3" i="275"/>
  <c r="EN3" i="278"/>
  <c r="EN3" i="288"/>
  <c r="EN3" i="325"/>
  <c r="EN3" i="327"/>
  <c r="ET2" i="285"/>
  <c r="ET49" i="273"/>
  <c r="ET50" i="273" s="1"/>
  <c r="ET100" i="325" s="1"/>
  <c r="ET101" i="325" s="1"/>
  <c r="ET128" i="325" s="1"/>
  <c r="ET2" i="278"/>
  <c r="ET2" i="282"/>
  <c r="ET2" i="265"/>
  <c r="ET2" i="315"/>
  <c r="ET195" i="273"/>
  <c r="ET196" i="273" s="1"/>
  <c r="ET138" i="273"/>
  <c r="ET139" i="273" s="1"/>
  <c r="ET2" i="286"/>
  <c r="ET2" i="288"/>
  <c r="ET2" i="273"/>
  <c r="ET2" i="324"/>
  <c r="ET62" i="273"/>
  <c r="ET82" i="273"/>
  <c r="ET83" i="273" s="1"/>
  <c r="ET2" i="289"/>
  <c r="ET2" i="320"/>
  <c r="ET2" i="325"/>
  <c r="ET2" i="327"/>
  <c r="ET119" i="273"/>
  <c r="ET120" i="273" s="1"/>
  <c r="ET123" i="273" s="1"/>
  <c r="ET129" i="273"/>
  <c r="ET130" i="273" s="1"/>
  <c r="ET2" i="275"/>
  <c r="ET2" i="323"/>
  <c r="EP49" i="324"/>
  <c r="EP54" i="324" s="1"/>
  <c r="EP20" i="327"/>
  <c r="FH5" i="327"/>
  <c r="FH5" i="325"/>
  <c r="FH5" i="324"/>
  <c r="FH5" i="323"/>
  <c r="FE42" i="273"/>
  <c r="FE37" i="273"/>
  <c r="FG26" i="273"/>
  <c r="FG27" i="273" s="1"/>
  <c r="FG31" i="273" s="1"/>
  <c r="FG30" i="273"/>
  <c r="FF32" i="273"/>
  <c r="FH5" i="320"/>
  <c r="FH23" i="273"/>
  <c r="FH24" i="273" s="1"/>
  <c r="FH5" i="315"/>
  <c r="FG152" i="273"/>
  <c r="FG143" i="273"/>
  <c r="FH5" i="288"/>
  <c r="FH5" i="282"/>
  <c r="FH5" i="275"/>
  <c r="FH5" i="286"/>
  <c r="FH5" i="265"/>
  <c r="FH5" i="285"/>
  <c r="FH5" i="289"/>
  <c r="FH5" i="278"/>
  <c r="FH13" i="273"/>
  <c r="FH14" i="273" s="1"/>
  <c r="FI10" i="273"/>
  <c r="FH5" i="273"/>
  <c r="BH32" i="265"/>
  <c r="ER109" i="273" l="1"/>
  <c r="EQ110" i="273" s="1"/>
  <c r="EQ61" i="288" s="1"/>
  <c r="EQ63" i="288" s="1"/>
  <c r="EQ65" i="288" s="1"/>
  <c r="ER51" i="288"/>
  <c r="ER52" i="288" s="1"/>
  <c r="ER56" i="288" s="1"/>
  <c r="ES46" i="325"/>
  <c r="ES55" i="288"/>
  <c r="ER84" i="325"/>
  <c r="ER42" i="288"/>
  <c r="ER35" i="288"/>
  <c r="ER37" i="288" s="1"/>
  <c r="EQ43" i="288"/>
  <c r="EQ39" i="288"/>
  <c r="FH36" i="273"/>
  <c r="FH13" i="288"/>
  <c r="FH138" i="325"/>
  <c r="EU101" i="273"/>
  <c r="EU102" i="273" s="1"/>
  <c r="EU105" i="273" s="1"/>
  <c r="EU26" i="288"/>
  <c r="ES47" i="325"/>
  <c r="ES54" i="325" s="1"/>
  <c r="ET42" i="325"/>
  <c r="ET43" i="325" s="1"/>
  <c r="ET85" i="325"/>
  <c r="ES106" i="273"/>
  <c r="ER51" i="325"/>
  <c r="ET114" i="278"/>
  <c r="ET56" i="278"/>
  <c r="ET168" i="278"/>
  <c r="ET79" i="278"/>
  <c r="ET97" i="278"/>
  <c r="ET192" i="278"/>
  <c r="ET49" i="278"/>
  <c r="ET105" i="278"/>
  <c r="ET184" i="278"/>
  <c r="ET71" i="278"/>
  <c r="ET152" i="278"/>
  <c r="ET208" i="278"/>
  <c r="ET160" i="278"/>
  <c r="ET216" i="278"/>
  <c r="ET224" i="278"/>
  <c r="ET248" i="278"/>
  <c r="ET240" i="278"/>
  <c r="ET123" i="278"/>
  <c r="ET132" i="278"/>
  <c r="ET176" i="278"/>
  <c r="ET200" i="278"/>
  <c r="ET232" i="278"/>
  <c r="EU13" i="289"/>
  <c r="EU14" i="289" s="1"/>
  <c r="EU256" i="278" s="1"/>
  <c r="BH313" i="278"/>
  <c r="BH315" i="278" s="1"/>
  <c r="BH12" i="325" s="1"/>
  <c r="ES34" i="278"/>
  <c r="ET28" i="278"/>
  <c r="ET29" i="278" s="1"/>
  <c r="ET40" i="278" s="1"/>
  <c r="ET111" i="325"/>
  <c r="ET123" i="325"/>
  <c r="ET25" i="327"/>
  <c r="ER189" i="273"/>
  <c r="ER190" i="273" s="1"/>
  <c r="ER21" i="278" s="1"/>
  <c r="ER122" i="325"/>
  <c r="ER110" i="325"/>
  <c r="EL11" i="265"/>
  <c r="EL29" i="265" s="1"/>
  <c r="EN64" i="278"/>
  <c r="EN66" i="278" s="1"/>
  <c r="EN85" i="278" s="1"/>
  <c r="EN88" i="278" s="1"/>
  <c r="EL302" i="278"/>
  <c r="EL73" i="265"/>
  <c r="EL293" i="278"/>
  <c r="EL67" i="265"/>
  <c r="EK293" i="278"/>
  <c r="EK294" i="278" s="1"/>
  <c r="EK306" i="278" s="1"/>
  <c r="EK67" i="265"/>
  <c r="EP39" i="278"/>
  <c r="EP41" i="278" s="1"/>
  <c r="EP50" i="278" s="1"/>
  <c r="EP51" i="278" s="1"/>
  <c r="EP84" i="278" s="1"/>
  <c r="EK302" i="278"/>
  <c r="EK303" i="278" s="1"/>
  <c r="EK307" i="278" s="1"/>
  <c r="EK73" i="265"/>
  <c r="EM290" i="278"/>
  <c r="EM291" i="278" s="1"/>
  <c r="FF289" i="278"/>
  <c r="FF298" i="278"/>
  <c r="EM282" i="278"/>
  <c r="EM299" i="278"/>
  <c r="EM300" i="278" s="1"/>
  <c r="EN279" i="278"/>
  <c r="EN281" i="278" s="1"/>
  <c r="EK11" i="265"/>
  <c r="EK29" i="265" s="1"/>
  <c r="EO57" i="278"/>
  <c r="EO58" i="278" s="1"/>
  <c r="EO64" i="278" s="1"/>
  <c r="ER19" i="278"/>
  <c r="ER314" i="278"/>
  <c r="EQ22" i="278"/>
  <c r="EQ33" i="278" s="1"/>
  <c r="EQ35" i="278" s="1"/>
  <c r="ER22" i="324"/>
  <c r="ER23" i="324" s="1"/>
  <c r="ER49" i="324" s="1"/>
  <c r="EP72" i="278"/>
  <c r="EP73" i="278" s="1"/>
  <c r="EP86" i="278" s="1"/>
  <c r="EP57" i="278"/>
  <c r="EP58" i="278" s="1"/>
  <c r="FF254" i="278"/>
  <c r="FF230" i="278"/>
  <c r="FF238" i="278"/>
  <c r="FF246" i="278"/>
  <c r="FF214" i="278"/>
  <c r="FF222" i="278"/>
  <c r="FF198" i="278"/>
  <c r="FF206" i="278"/>
  <c r="FF182" i="278"/>
  <c r="FF190" i="278"/>
  <c r="FF174" i="278"/>
  <c r="FF158" i="278"/>
  <c r="FF166" i="278"/>
  <c r="FF130" i="278"/>
  <c r="FF112" i="278"/>
  <c r="FF150" i="278"/>
  <c r="FF121" i="278"/>
  <c r="ER255" i="278"/>
  <c r="ER257" i="278" s="1"/>
  <c r="ER273" i="278" s="1"/>
  <c r="ER231" i="278"/>
  <c r="ER233" i="278" s="1"/>
  <c r="ER270" i="278" s="1"/>
  <c r="ER239" i="278"/>
  <c r="ER241" i="278" s="1"/>
  <c r="ER271" i="278" s="1"/>
  <c r="ER215" i="278"/>
  <c r="ER217" i="278" s="1"/>
  <c r="ER268" i="278" s="1"/>
  <c r="ER247" i="278"/>
  <c r="ER249" i="278" s="1"/>
  <c r="ER272" i="278" s="1"/>
  <c r="ER223" i="278"/>
  <c r="ER225" i="278" s="1"/>
  <c r="ER269" i="278" s="1"/>
  <c r="ER199" i="278"/>
  <c r="ER201" i="278" s="1"/>
  <c r="ER266" i="278" s="1"/>
  <c r="ER207" i="278"/>
  <c r="ER209" i="278" s="1"/>
  <c r="ER267" i="278" s="1"/>
  <c r="ER183" i="278"/>
  <c r="ER185" i="278" s="1"/>
  <c r="ER264" i="278" s="1"/>
  <c r="ER191" i="278"/>
  <c r="ER193" i="278" s="1"/>
  <c r="ER265" i="278" s="1"/>
  <c r="ER175" i="278"/>
  <c r="ER177" i="278" s="1"/>
  <c r="ER263" i="278" s="1"/>
  <c r="ER159" i="278"/>
  <c r="ER161" i="278" s="1"/>
  <c r="ER261" i="278" s="1"/>
  <c r="ER167" i="278"/>
  <c r="ER169" i="278" s="1"/>
  <c r="ER262" i="278" s="1"/>
  <c r="ER131" i="278"/>
  <c r="ER133" i="278" s="1"/>
  <c r="ER140" i="278" s="1"/>
  <c r="ER113" i="278"/>
  <c r="ER115" i="278" s="1"/>
  <c r="ER138" i="278" s="1"/>
  <c r="ER151" i="278"/>
  <c r="ER153" i="278" s="1"/>
  <c r="ER260" i="278" s="1"/>
  <c r="ER122" i="278"/>
  <c r="ER124" i="278" s="1"/>
  <c r="ER139" i="278" s="1"/>
  <c r="ER20" i="278"/>
  <c r="EQ274" i="278"/>
  <c r="EQ280" i="278" s="1"/>
  <c r="EO141" i="278"/>
  <c r="ET11" i="286"/>
  <c r="ET91" i="273"/>
  <c r="EU92" i="273" s="1"/>
  <c r="EU156" i="273" s="1"/>
  <c r="ET87" i="273"/>
  <c r="ET37" i="324"/>
  <c r="ET38" i="324" s="1"/>
  <c r="ET32" i="324"/>
  <c r="ET33" i="324" s="1"/>
  <c r="ET27" i="324"/>
  <c r="ET28" i="324" s="1"/>
  <c r="ET53" i="273"/>
  <c r="EU54" i="273" s="1"/>
  <c r="ET153" i="273"/>
  <c r="ER51" i="324"/>
  <c r="ER22" i="327"/>
  <c r="ES53" i="324"/>
  <c r="ES24" i="327"/>
  <c r="ES51" i="324"/>
  <c r="ES22" i="327"/>
  <c r="ET63" i="273"/>
  <c r="ET45" i="325" s="1"/>
  <c r="ET4" i="320"/>
  <c r="ET4" i="282"/>
  <c r="ET4" i="285"/>
  <c r="ET4" i="315"/>
  <c r="ET4" i="278"/>
  <c r="ET4" i="275"/>
  <c r="ET4" i="286"/>
  <c r="ET4" i="288"/>
  <c r="ET4" i="265"/>
  <c r="ET4" i="273"/>
  <c r="ET4" i="289"/>
  <c r="ET4" i="325"/>
  <c r="ET4" i="324"/>
  <c r="ET4" i="323"/>
  <c r="ET4" i="327"/>
  <c r="ES154" i="273"/>
  <c r="ES66" i="273"/>
  <c r="ES68" i="273" s="1"/>
  <c r="ES20" i="275"/>
  <c r="ET17" i="275" s="1"/>
  <c r="ES21" i="327"/>
  <c r="ES50" i="324"/>
  <c r="EP28" i="285"/>
  <c r="EP11" i="325"/>
  <c r="EP57" i="324"/>
  <c r="EP55" i="324"/>
  <c r="EP34" i="265" s="1"/>
  <c r="ET182" i="273"/>
  <c r="ET144" i="273"/>
  <c r="EU145" i="273" s="1"/>
  <c r="EU147" i="273" s="1"/>
  <c r="EU148" i="273" s="1"/>
  <c r="ER177" i="273"/>
  <c r="ER178" i="273" s="1"/>
  <c r="ER183" i="273"/>
  <c r="ER184" i="273" s="1"/>
  <c r="ER172" i="273"/>
  <c r="ER173" i="273" s="1"/>
  <c r="ER176" i="273" s="1"/>
  <c r="ER24" i="327"/>
  <c r="ER53" i="324"/>
  <c r="EQ157" i="273"/>
  <c r="EP164" i="273"/>
  <c r="EP165" i="273" s="1"/>
  <c r="EQ49" i="324"/>
  <c r="EQ54" i="324" s="1"/>
  <c r="EQ20" i="327"/>
  <c r="ER50" i="324"/>
  <c r="ER21" i="327"/>
  <c r="EU129" i="273"/>
  <c r="EU130" i="273" s="1"/>
  <c r="EU2" i="286"/>
  <c r="EU2" i="278"/>
  <c r="EU2" i="289"/>
  <c r="EU2" i="320"/>
  <c r="EU138" i="273"/>
  <c r="EU139" i="273" s="1"/>
  <c r="EU2" i="273"/>
  <c r="EU2" i="265"/>
  <c r="EU2" i="282"/>
  <c r="EU2" i="323"/>
  <c r="EU2" i="275"/>
  <c r="EU82" i="273"/>
  <c r="EU83" i="273" s="1"/>
  <c r="EU2" i="285"/>
  <c r="EU49" i="273"/>
  <c r="EU119" i="273"/>
  <c r="EU120" i="273" s="1"/>
  <c r="EU123" i="273" s="1"/>
  <c r="EU2" i="327"/>
  <c r="EU2" i="325"/>
  <c r="EU2" i="288"/>
  <c r="EU62" i="273"/>
  <c r="EU63" i="273" s="1"/>
  <c r="EU45" i="325" s="1"/>
  <c r="EU2" i="324"/>
  <c r="EU195" i="273"/>
  <c r="EU196" i="273" s="1"/>
  <c r="EU2" i="315"/>
  <c r="ES23" i="327"/>
  <c r="ES52" i="324"/>
  <c r="ES155" i="273"/>
  <c r="ES122" i="273"/>
  <c r="ES124" i="273" s="1"/>
  <c r="ES21" i="285" s="1"/>
  <c r="ES86" i="273"/>
  <c r="ES88" i="273" s="1"/>
  <c r="EO3" i="289"/>
  <c r="EO3" i="273"/>
  <c r="EO3" i="320"/>
  <c r="EO3" i="315"/>
  <c r="EO3" i="288"/>
  <c r="EO3" i="324"/>
  <c r="EO3" i="278"/>
  <c r="EO3" i="285"/>
  <c r="EO3" i="282"/>
  <c r="EO3" i="323"/>
  <c r="EO3" i="286"/>
  <c r="EO3" i="275"/>
  <c r="EO3" i="325"/>
  <c r="EO3" i="327"/>
  <c r="EO3" i="265"/>
  <c r="ER23" i="327"/>
  <c r="ER52" i="324"/>
  <c r="EV194" i="273"/>
  <c r="EV41" i="273"/>
  <c r="EV43" i="273" s="1"/>
  <c r="EV79" i="288" s="1"/>
  <c r="EW38" i="273"/>
  <c r="ET86" i="273"/>
  <c r="ET122" i="273"/>
  <c r="ET155" i="273"/>
  <c r="ET66" i="273"/>
  <c r="ET154" i="273"/>
  <c r="FI5" i="325"/>
  <c r="FI5" i="327"/>
  <c r="FI5" i="324"/>
  <c r="FI5" i="323"/>
  <c r="FG32" i="273"/>
  <c r="FH26" i="273"/>
  <c r="FH27" i="273" s="1"/>
  <c r="FH31" i="273" s="1"/>
  <c r="FH30" i="273"/>
  <c r="FF42" i="273"/>
  <c r="FF37" i="273"/>
  <c r="FI5" i="320"/>
  <c r="FI23" i="273"/>
  <c r="FI24" i="273" s="1"/>
  <c r="FI5" i="315"/>
  <c r="FI5" i="275"/>
  <c r="FI5" i="286"/>
  <c r="FI5" i="265"/>
  <c r="FI5" i="288"/>
  <c r="FI5" i="282"/>
  <c r="FI5" i="278"/>
  <c r="FI5" i="285"/>
  <c r="FI5" i="289"/>
  <c r="FI13" i="273"/>
  <c r="FI14" i="273" s="1"/>
  <c r="FJ10" i="273"/>
  <c r="FI5" i="273"/>
  <c r="FH152" i="273"/>
  <c r="FH143" i="273"/>
  <c r="ES109" i="273" l="1"/>
  <c r="ER110" i="273" s="1"/>
  <c r="ER61" i="288" s="1"/>
  <c r="ER63" i="288" s="1"/>
  <c r="ER65" i="288" s="1"/>
  <c r="ES51" i="288"/>
  <c r="ES52" i="288" s="1"/>
  <c r="ES56" i="288" s="1"/>
  <c r="ET46" i="325"/>
  <c r="ET47" i="325" s="1"/>
  <c r="ET54" i="325" s="1"/>
  <c r="ET55" i="288"/>
  <c r="ER43" i="288"/>
  <c r="ER39" i="288"/>
  <c r="ES84" i="325"/>
  <c r="ES42" i="288"/>
  <c r="ES35" i="288"/>
  <c r="ES37" i="288" s="1"/>
  <c r="FI36" i="273"/>
  <c r="FI13" i="288"/>
  <c r="FI138" i="325"/>
  <c r="EV101" i="273"/>
  <c r="EV102" i="273" s="1"/>
  <c r="EV105" i="273" s="1"/>
  <c r="EV26" i="288"/>
  <c r="EU42" i="325"/>
  <c r="EU43" i="325" s="1"/>
  <c r="EU85" i="325"/>
  <c r="ET106" i="273"/>
  <c r="ES51" i="325"/>
  <c r="EU114" i="278"/>
  <c r="EU105" i="278"/>
  <c r="EU160" i="278"/>
  <c r="EU49" i="278"/>
  <c r="EU132" i="278"/>
  <c r="EU176" i="278"/>
  <c r="EU56" i="278"/>
  <c r="EU123" i="278"/>
  <c r="EU97" i="278"/>
  <c r="EU79" i="278"/>
  <c r="EU71" i="278"/>
  <c r="EU192" i="278"/>
  <c r="EU152" i="278"/>
  <c r="EU208" i="278"/>
  <c r="EU168" i="278"/>
  <c r="EU216" i="278"/>
  <c r="EU184" i="278"/>
  <c r="EU240" i="278"/>
  <c r="EU248" i="278"/>
  <c r="EU200" i="278"/>
  <c r="EU224" i="278"/>
  <c r="EU232" i="278"/>
  <c r="EV13" i="289"/>
  <c r="EV14" i="289" s="1"/>
  <c r="EV232" i="278" s="1"/>
  <c r="BH11" i="327"/>
  <c r="ET34" i="278"/>
  <c r="ES122" i="325"/>
  <c r="ES110" i="325"/>
  <c r="EU28" i="278"/>
  <c r="EU29" i="278" s="1"/>
  <c r="EU40" i="278" s="1"/>
  <c r="EU123" i="325"/>
  <c r="EU111" i="325"/>
  <c r="EK308" i="278"/>
  <c r="EK30" i="265" s="1"/>
  <c r="EL294" i="278"/>
  <c r="EL306" i="278" s="1"/>
  <c r="EP98" i="278"/>
  <c r="EP99" i="278" s="1"/>
  <c r="EP136" i="278" s="1"/>
  <c r="EP80" i="278"/>
  <c r="EP81" i="278" s="1"/>
  <c r="EP87" i="278" s="1"/>
  <c r="EP106" i="278"/>
  <c r="EP107" i="278" s="1"/>
  <c r="EP137" i="278" s="1"/>
  <c r="EM302" i="278"/>
  <c r="EM303" i="278" s="1"/>
  <c r="EM307" i="278" s="1"/>
  <c r="EM73" i="265"/>
  <c r="EM293" i="278"/>
  <c r="EM294" i="278" s="1"/>
  <c r="EM306" i="278" s="1"/>
  <c r="EM67" i="265"/>
  <c r="EL303" i="278"/>
  <c r="EL307" i="278" s="1"/>
  <c r="EM10" i="265"/>
  <c r="EM11" i="265" s="1"/>
  <c r="EM29" i="265" s="1"/>
  <c r="EN290" i="278"/>
  <c r="EN291" i="278" s="1"/>
  <c r="FG298" i="278"/>
  <c r="FG289" i="278"/>
  <c r="EN282" i="278"/>
  <c r="EN299" i="278"/>
  <c r="EN300" i="278" s="1"/>
  <c r="ET124" i="273"/>
  <c r="ET21" i="285" s="1"/>
  <c r="ER22" i="278"/>
  <c r="ER33" i="278" s="1"/>
  <c r="ER35" i="278" s="1"/>
  <c r="EO61" i="278"/>
  <c r="EO62" i="278" s="1"/>
  <c r="EO65" i="278" s="1"/>
  <c r="EO66" i="278" s="1"/>
  <c r="EO85" i="278" s="1"/>
  <c r="EO88" i="278" s="1"/>
  <c r="EQ39" i="278"/>
  <c r="EQ41" i="278" s="1"/>
  <c r="EQ50" i="278" s="1"/>
  <c r="EQ51" i="278" s="1"/>
  <c r="EQ84" i="278" s="1"/>
  <c r="EN9" i="265"/>
  <c r="ER20" i="327"/>
  <c r="ES19" i="278"/>
  <c r="ES314" i="278"/>
  <c r="EO279" i="278"/>
  <c r="EO281" i="278" s="1"/>
  <c r="FG42" i="273"/>
  <c r="FG254" i="278"/>
  <c r="FG222" i="278"/>
  <c r="FG238" i="278"/>
  <c r="FG246" i="278"/>
  <c r="FG214" i="278"/>
  <c r="FG190" i="278"/>
  <c r="FG198" i="278"/>
  <c r="FG230" i="278"/>
  <c r="FG206" i="278"/>
  <c r="FG166" i="278"/>
  <c r="FG174" i="278"/>
  <c r="FG182" i="278"/>
  <c r="FG150" i="278"/>
  <c r="FG158" i="278"/>
  <c r="FG121" i="278"/>
  <c r="FG130" i="278"/>
  <c r="FG112" i="278"/>
  <c r="ER274" i="278"/>
  <c r="ER280" i="278" s="1"/>
  <c r="EQ57" i="278"/>
  <c r="EQ58" i="278" s="1"/>
  <c r="EQ72" i="278"/>
  <c r="EQ73" i="278" s="1"/>
  <c r="EQ86" i="278" s="1"/>
  <c r="ES247" i="278"/>
  <c r="ES249" i="278" s="1"/>
  <c r="ES272" i="278" s="1"/>
  <c r="ES255" i="278"/>
  <c r="ES257" i="278" s="1"/>
  <c r="ES273" i="278" s="1"/>
  <c r="ES223" i="278"/>
  <c r="ES225" i="278" s="1"/>
  <c r="ES269" i="278" s="1"/>
  <c r="ES231" i="278"/>
  <c r="ES233" i="278" s="1"/>
  <c r="ES270" i="278" s="1"/>
  <c r="ES239" i="278"/>
  <c r="ES241" i="278" s="1"/>
  <c r="ES271" i="278" s="1"/>
  <c r="ES215" i="278"/>
  <c r="ES217" i="278" s="1"/>
  <c r="ES268" i="278" s="1"/>
  <c r="ES191" i="278"/>
  <c r="ES193" i="278" s="1"/>
  <c r="ES265" i="278" s="1"/>
  <c r="ES199" i="278"/>
  <c r="ES201" i="278" s="1"/>
  <c r="ES266" i="278" s="1"/>
  <c r="ES207" i="278"/>
  <c r="ES209" i="278" s="1"/>
  <c r="ES267" i="278" s="1"/>
  <c r="ES183" i="278"/>
  <c r="ES185" i="278" s="1"/>
  <c r="ES264" i="278" s="1"/>
  <c r="ES167" i="278"/>
  <c r="ES169" i="278" s="1"/>
  <c r="ES262" i="278" s="1"/>
  <c r="ES175" i="278"/>
  <c r="ES177" i="278" s="1"/>
  <c r="ES263" i="278" s="1"/>
  <c r="ES151" i="278"/>
  <c r="ES153" i="278" s="1"/>
  <c r="ES260" i="278" s="1"/>
  <c r="ES159" i="278"/>
  <c r="ES161" i="278" s="1"/>
  <c r="ES261" i="278" s="1"/>
  <c r="ES122" i="278"/>
  <c r="ES124" i="278" s="1"/>
  <c r="ES139" i="278" s="1"/>
  <c r="ES131" i="278"/>
  <c r="ES133" i="278" s="1"/>
  <c r="ES140" i="278" s="1"/>
  <c r="ES113" i="278"/>
  <c r="ES115" i="278" s="1"/>
  <c r="ES138" i="278" s="1"/>
  <c r="ES20" i="278"/>
  <c r="EP64" i="278"/>
  <c r="EP61" i="278"/>
  <c r="EP62" i="278" s="1"/>
  <c r="EP65" i="278" s="1"/>
  <c r="ET68" i="273"/>
  <c r="ES177" i="273"/>
  <c r="ES178" i="273" s="1"/>
  <c r="ES172" i="273"/>
  <c r="ES173" i="273" s="1"/>
  <c r="ES176" i="273" s="1"/>
  <c r="ES183" i="273"/>
  <c r="ES184" i="273" s="1"/>
  <c r="EU42" i="324"/>
  <c r="EU43" i="324" s="1"/>
  <c r="EU71" i="273"/>
  <c r="EV72" i="273" s="1"/>
  <c r="EV104" i="273" s="1"/>
  <c r="EU67" i="273"/>
  <c r="EU15" i="275"/>
  <c r="EX38" i="273"/>
  <c r="EW41" i="273"/>
  <c r="EW43" i="273" s="1"/>
  <c r="EW79" i="288" s="1"/>
  <c r="EW194" i="273"/>
  <c r="EU91" i="273"/>
  <c r="EV92" i="273" s="1"/>
  <c r="EV156" i="273" s="1"/>
  <c r="EU11" i="286"/>
  <c r="EU87" i="273"/>
  <c r="EQ28" i="285"/>
  <c r="EQ55" i="324"/>
  <c r="EQ34" i="265" s="1"/>
  <c r="EQ57" i="324"/>
  <c r="EQ11" i="325"/>
  <c r="ET67" i="273"/>
  <c r="ET42" i="324"/>
  <c r="ET43" i="324" s="1"/>
  <c r="ET71" i="273"/>
  <c r="EU72" i="273" s="1"/>
  <c r="EU104" i="273" s="1"/>
  <c r="ET15" i="275"/>
  <c r="ET20" i="275" s="1"/>
  <c r="EU17" i="275" s="1"/>
  <c r="ET23" i="327"/>
  <c r="ET52" i="324"/>
  <c r="EV2" i="265"/>
  <c r="EV129" i="273"/>
  <c r="EV130" i="273" s="1"/>
  <c r="EV49" i="273"/>
  <c r="EV50" i="273" s="1"/>
  <c r="EV100" i="325" s="1"/>
  <c r="EV101" i="325" s="1"/>
  <c r="EV128" i="325" s="1"/>
  <c r="EV2" i="323"/>
  <c r="EV62" i="273"/>
  <c r="EV63" i="273" s="1"/>
  <c r="EV45" i="325" s="1"/>
  <c r="EV2" i="275"/>
  <c r="EV2" i="278"/>
  <c r="EV195" i="273"/>
  <c r="EV196" i="273" s="1"/>
  <c r="EV2" i="282"/>
  <c r="EV119" i="273"/>
  <c r="EV120" i="273" s="1"/>
  <c r="EV123" i="273" s="1"/>
  <c r="EV2" i="320"/>
  <c r="EV138" i="273"/>
  <c r="EV139" i="273" s="1"/>
  <c r="EV2" i="285"/>
  <c r="EV2" i="327"/>
  <c r="EV2" i="289"/>
  <c r="EV2" i="286"/>
  <c r="EV2" i="315"/>
  <c r="EV82" i="273"/>
  <c r="EV83" i="273" s="1"/>
  <c r="EV2" i="324"/>
  <c r="EV2" i="325"/>
  <c r="EV2" i="273"/>
  <c r="EV2" i="288"/>
  <c r="EP3" i="282"/>
  <c r="EP3" i="289"/>
  <c r="EP3" i="324"/>
  <c r="EP3" i="265"/>
  <c r="EP3" i="288"/>
  <c r="EP3" i="278"/>
  <c r="EP3" i="286"/>
  <c r="EP3" i="323"/>
  <c r="EP3" i="315"/>
  <c r="EP3" i="285"/>
  <c r="EP3" i="275"/>
  <c r="EP3" i="327"/>
  <c r="EP3" i="320"/>
  <c r="EP3" i="325"/>
  <c r="EP3" i="273"/>
  <c r="EU4" i="288"/>
  <c r="EU4" i="325"/>
  <c r="EU4" i="282"/>
  <c r="EU4" i="265"/>
  <c r="EU4" i="286"/>
  <c r="EU4" i="278"/>
  <c r="EU4" i="285"/>
  <c r="EU4" i="275"/>
  <c r="EU4" i="327"/>
  <c r="EU4" i="289"/>
  <c r="EU4" i="323"/>
  <c r="EU4" i="324"/>
  <c r="EU4" i="273"/>
  <c r="EU4" i="315"/>
  <c r="EU4" i="320"/>
  <c r="EU66" i="273"/>
  <c r="EU154" i="273"/>
  <c r="EU50" i="273"/>
  <c r="EU100" i="325" s="1"/>
  <c r="EU101" i="325" s="1"/>
  <c r="EU128" i="325" s="1"/>
  <c r="EU182" i="273"/>
  <c r="EU144" i="273"/>
  <c r="EV145" i="273" s="1"/>
  <c r="EV147" i="273" s="1"/>
  <c r="EV148" i="273" s="1"/>
  <c r="EQ164" i="273"/>
  <c r="EQ165" i="273" s="1"/>
  <c r="ER157" i="273"/>
  <c r="ER54" i="324"/>
  <c r="ET21" i="327"/>
  <c r="ET50" i="324"/>
  <c r="ET88" i="273"/>
  <c r="ES22" i="324"/>
  <c r="ES23" i="324" s="1"/>
  <c r="ES189" i="273"/>
  <c r="ES190" i="273" s="1"/>
  <c r="ES21" i="278" s="1"/>
  <c r="ET22" i="327"/>
  <c r="ET51" i="324"/>
  <c r="FG37" i="273"/>
  <c r="FJ5" i="327"/>
  <c r="FJ5" i="325"/>
  <c r="FJ5" i="324"/>
  <c r="FJ5" i="323"/>
  <c r="FI26" i="273"/>
  <c r="FI27" i="273" s="1"/>
  <c r="FI31" i="273" s="1"/>
  <c r="FI30" i="273"/>
  <c r="FH32" i="273"/>
  <c r="FJ5" i="320"/>
  <c r="FJ23" i="273"/>
  <c r="FJ24" i="273" s="1"/>
  <c r="FJ5" i="315"/>
  <c r="FJ5" i="275"/>
  <c r="FJ5" i="286"/>
  <c r="FJ5" i="265"/>
  <c r="FJ5" i="288"/>
  <c r="FJ5" i="282"/>
  <c r="FJ5" i="285"/>
  <c r="FJ5" i="289"/>
  <c r="FJ5" i="278"/>
  <c r="FJ13" i="273"/>
  <c r="FJ14" i="273" s="1"/>
  <c r="FK10" i="273"/>
  <c r="FJ5" i="273"/>
  <c r="FI152" i="273"/>
  <c r="FI143" i="273"/>
  <c r="ET109" i="273" l="1"/>
  <c r="ES110" i="273" s="1"/>
  <c r="ES61" i="288" s="1"/>
  <c r="ES63" i="288" s="1"/>
  <c r="ES65" i="288" s="1"/>
  <c r="ET51" i="288"/>
  <c r="ET52" i="288" s="1"/>
  <c r="ET56" i="288" s="1"/>
  <c r="EU46" i="325"/>
  <c r="EU47" i="325" s="1"/>
  <c r="EU54" i="325" s="1"/>
  <c r="EU55" i="288"/>
  <c r="ET84" i="325"/>
  <c r="ET42" i="288"/>
  <c r="ET35" i="288"/>
  <c r="ET37" i="288" s="1"/>
  <c r="ES43" i="288"/>
  <c r="ES39" i="288"/>
  <c r="FJ36" i="273"/>
  <c r="FJ13" i="288"/>
  <c r="FJ138" i="325"/>
  <c r="EW101" i="273"/>
  <c r="EW102" i="273" s="1"/>
  <c r="EW105" i="273" s="1"/>
  <c r="EW26" i="288"/>
  <c r="EV42" i="325"/>
  <c r="EV43" i="325" s="1"/>
  <c r="EV85" i="325"/>
  <c r="EV56" i="278"/>
  <c r="EV168" i="278"/>
  <c r="EV256" i="278"/>
  <c r="EV49" i="278"/>
  <c r="EV71" i="278"/>
  <c r="EV97" i="278"/>
  <c r="EV123" i="278"/>
  <c r="EU106" i="273"/>
  <c r="ET51" i="325"/>
  <c r="EV105" i="278"/>
  <c r="EV152" i="278"/>
  <c r="EV79" i="278"/>
  <c r="EV192" i="278"/>
  <c r="EV176" i="278"/>
  <c r="EV200" i="278"/>
  <c r="EV208" i="278"/>
  <c r="EV248" i="278"/>
  <c r="EV132" i="278"/>
  <c r="EV114" i="278"/>
  <c r="EV160" i="278"/>
  <c r="EV240" i="278"/>
  <c r="EV184" i="278"/>
  <c r="EV224" i="278"/>
  <c r="EV216" i="278"/>
  <c r="EW13" i="289"/>
  <c r="EW14" i="289" s="1"/>
  <c r="EW256" i="278" s="1"/>
  <c r="EU34" i="278"/>
  <c r="EU25" i="327"/>
  <c r="EV28" i="278"/>
  <c r="EV29" i="278" s="1"/>
  <c r="EV40" i="278" s="1"/>
  <c r="EV123" i="325"/>
  <c r="EV111" i="325"/>
  <c r="EV25" i="327"/>
  <c r="ET189" i="273"/>
  <c r="ET190" i="273" s="1"/>
  <c r="ET21" i="278" s="1"/>
  <c r="ET122" i="325"/>
  <c r="ET110" i="325"/>
  <c r="EP141" i="278"/>
  <c r="EP279" i="278" s="1"/>
  <c r="EP281" i="278" s="1"/>
  <c r="ER39" i="278"/>
  <c r="ER41" i="278" s="1"/>
  <c r="ER98" i="278" s="1"/>
  <c r="ER99" i="278" s="1"/>
  <c r="ER136" i="278" s="1"/>
  <c r="EM308" i="278"/>
  <c r="EM30" i="265" s="1"/>
  <c r="EL308" i="278"/>
  <c r="EL30" i="265" s="1"/>
  <c r="EN302" i="278"/>
  <c r="EN303" i="278" s="1"/>
  <c r="EN307" i="278" s="1"/>
  <c r="EN73" i="265"/>
  <c r="EN293" i="278"/>
  <c r="EN294" i="278" s="1"/>
  <c r="EN306" i="278" s="1"/>
  <c r="EN67" i="265"/>
  <c r="FH298" i="278"/>
  <c r="FH289" i="278"/>
  <c r="EQ80" i="278"/>
  <c r="EQ81" i="278" s="1"/>
  <c r="EQ87" i="278" s="1"/>
  <c r="EO290" i="278"/>
  <c r="EO291" i="278" s="1"/>
  <c r="EN10" i="265"/>
  <c r="EN11" i="265" s="1"/>
  <c r="EN29" i="265" s="1"/>
  <c r="EO282" i="278"/>
  <c r="EO10" i="265" s="1"/>
  <c r="EO299" i="278"/>
  <c r="EO300" i="278" s="1"/>
  <c r="EQ98" i="278"/>
  <c r="EQ99" i="278" s="1"/>
  <c r="EQ136" i="278" s="1"/>
  <c r="ES22" i="278"/>
  <c r="ES39" i="278" s="1"/>
  <c r="ES41" i="278" s="1"/>
  <c r="EQ106" i="278"/>
  <c r="EQ107" i="278" s="1"/>
  <c r="EQ137" i="278" s="1"/>
  <c r="EO9" i="265"/>
  <c r="ET19" i="278"/>
  <c r="ET314" i="278"/>
  <c r="ET255" i="278"/>
  <c r="ET257" i="278" s="1"/>
  <c r="ET273" i="278" s="1"/>
  <c r="ET247" i="278"/>
  <c r="ET249" i="278" s="1"/>
  <c r="ET272" i="278" s="1"/>
  <c r="ET231" i="278"/>
  <c r="ET233" i="278" s="1"/>
  <c r="ET270" i="278" s="1"/>
  <c r="ET239" i="278"/>
  <c r="ET241" i="278" s="1"/>
  <c r="ET271" i="278" s="1"/>
  <c r="ET223" i="278"/>
  <c r="ET225" i="278" s="1"/>
  <c r="ET269" i="278" s="1"/>
  <c r="ET183" i="278"/>
  <c r="ET185" i="278" s="1"/>
  <c r="ET264" i="278" s="1"/>
  <c r="ET191" i="278"/>
  <c r="ET193" i="278" s="1"/>
  <c r="ET265" i="278" s="1"/>
  <c r="ET199" i="278"/>
  <c r="ET201" i="278" s="1"/>
  <c r="ET266" i="278" s="1"/>
  <c r="ET215" i="278"/>
  <c r="ET217" i="278" s="1"/>
  <c r="ET268" i="278" s="1"/>
  <c r="ET207" i="278"/>
  <c r="ET209" i="278" s="1"/>
  <c r="ET267" i="278" s="1"/>
  <c r="ET159" i="278"/>
  <c r="ET161" i="278" s="1"/>
  <c r="ET261" i="278" s="1"/>
  <c r="ET175" i="278"/>
  <c r="ET177" i="278" s="1"/>
  <c r="ET263" i="278" s="1"/>
  <c r="ET151" i="278"/>
  <c r="ET153" i="278" s="1"/>
  <c r="ET260" i="278" s="1"/>
  <c r="ET113" i="278"/>
  <c r="ET115" i="278" s="1"/>
  <c r="ET138" i="278" s="1"/>
  <c r="ET167" i="278"/>
  <c r="ET169" i="278" s="1"/>
  <c r="ET262" i="278" s="1"/>
  <c r="ET122" i="278"/>
  <c r="ET124" i="278" s="1"/>
  <c r="ET139" i="278" s="1"/>
  <c r="ET131" i="278"/>
  <c r="ET133" i="278" s="1"/>
  <c r="ET140" i="278" s="1"/>
  <c r="ET20" i="278"/>
  <c r="EU68" i="273"/>
  <c r="ET22" i="324"/>
  <c r="ET23" i="324" s="1"/>
  <c r="ET49" i="324" s="1"/>
  <c r="EP66" i="278"/>
  <c r="EP85" i="278" s="1"/>
  <c r="EP88" i="278" s="1"/>
  <c r="EQ61" i="278"/>
  <c r="EQ62" i="278" s="1"/>
  <c r="EQ65" i="278" s="1"/>
  <c r="EQ64" i="278"/>
  <c r="ER72" i="278"/>
  <c r="ER73" i="278" s="1"/>
  <c r="ER86" i="278" s="1"/>
  <c r="ER57" i="278"/>
  <c r="ER58" i="278" s="1"/>
  <c r="FH254" i="278"/>
  <c r="FH246" i="278"/>
  <c r="FH230" i="278"/>
  <c r="FH238" i="278"/>
  <c r="FH182" i="278"/>
  <c r="FH190" i="278"/>
  <c r="FH198" i="278"/>
  <c r="FH222" i="278"/>
  <c r="FH214" i="278"/>
  <c r="FH206" i="278"/>
  <c r="FH158" i="278"/>
  <c r="FH174" i="278"/>
  <c r="FH150" i="278"/>
  <c r="FH166" i="278"/>
  <c r="FH112" i="278"/>
  <c r="FH121" i="278"/>
  <c r="FH130" i="278"/>
  <c r="ES274" i="278"/>
  <c r="ES280" i="278" s="1"/>
  <c r="ER11" i="325"/>
  <c r="ER55" i="324"/>
  <c r="ER34" i="265" s="1"/>
  <c r="ER28" i="285"/>
  <c r="ER57" i="324"/>
  <c r="EV91" i="273"/>
  <c r="EW92" i="273" s="1"/>
  <c r="EW156" i="273" s="1"/>
  <c r="EV11" i="286"/>
  <c r="EV87" i="273"/>
  <c r="EU24" i="327"/>
  <c r="EU53" i="324"/>
  <c r="ET177" i="273"/>
  <c r="ET178" i="273" s="1"/>
  <c r="ET183" i="273"/>
  <c r="ET184" i="273" s="1"/>
  <c r="ET172" i="273"/>
  <c r="ET173" i="273" s="1"/>
  <c r="ET176" i="273" s="1"/>
  <c r="ER164" i="273"/>
  <c r="ER165" i="273" s="1"/>
  <c r="ES157" i="273"/>
  <c r="EV32" i="324"/>
  <c r="EV33" i="324" s="1"/>
  <c r="EV153" i="273"/>
  <c r="EV53" i="273"/>
  <c r="EW54" i="273" s="1"/>
  <c r="EV37" i="324"/>
  <c r="EV38" i="324" s="1"/>
  <c r="EV27" i="324"/>
  <c r="EV28" i="324" s="1"/>
  <c r="EV67" i="273"/>
  <c r="EV71" i="273"/>
  <c r="EW72" i="273" s="1"/>
  <c r="EW104" i="273" s="1"/>
  <c r="EV42" i="324"/>
  <c r="EV43" i="324" s="1"/>
  <c r="EV15" i="275"/>
  <c r="EU86" i="273"/>
  <c r="EU88" i="273" s="1"/>
  <c r="EU122" i="273"/>
  <c r="EU124" i="273" s="1"/>
  <c r="EU21" i="285" s="1"/>
  <c r="EU155" i="273"/>
  <c r="EW2" i="265"/>
  <c r="EW2" i="286"/>
  <c r="EW2" i="288"/>
  <c r="EW82" i="273"/>
  <c r="EW83" i="273" s="1"/>
  <c r="EW2" i="325"/>
  <c r="EW2" i="320"/>
  <c r="EW2" i="289"/>
  <c r="EW129" i="273"/>
  <c r="EW130" i="273" s="1"/>
  <c r="EW2" i="315"/>
  <c r="EW49" i="273"/>
  <c r="EW50" i="273" s="1"/>
  <c r="EW100" i="325" s="1"/>
  <c r="EW101" i="325" s="1"/>
  <c r="EW128" i="325" s="1"/>
  <c r="EW2" i="323"/>
  <c r="EW2" i="282"/>
  <c r="EW195" i="273"/>
  <c r="EW196" i="273" s="1"/>
  <c r="EW2" i="273"/>
  <c r="EW2" i="275"/>
  <c r="EW138" i="273"/>
  <c r="EW139" i="273" s="1"/>
  <c r="EW2" i="327"/>
  <c r="EW62" i="273"/>
  <c r="EW63" i="273" s="1"/>
  <c r="EW45" i="325" s="1"/>
  <c r="EW2" i="278"/>
  <c r="EW119" i="273"/>
  <c r="EW120" i="273" s="1"/>
  <c r="EW123" i="273" s="1"/>
  <c r="EW2" i="285"/>
  <c r="EW2" i="324"/>
  <c r="EU20" i="275"/>
  <c r="EV17" i="275" s="1"/>
  <c r="ES49" i="324"/>
  <c r="ES54" i="324" s="1"/>
  <c r="ES20" i="327"/>
  <c r="EQ3" i="315"/>
  <c r="EQ3" i="288"/>
  <c r="EQ3" i="289"/>
  <c r="EQ3" i="285"/>
  <c r="EQ3" i="275"/>
  <c r="EQ3" i="273"/>
  <c r="EQ3" i="320"/>
  <c r="EQ3" i="286"/>
  <c r="EQ3" i="278"/>
  <c r="EQ3" i="324"/>
  <c r="EQ3" i="282"/>
  <c r="EQ3" i="323"/>
  <c r="EQ3" i="265"/>
  <c r="EQ3" i="327"/>
  <c r="EQ3" i="325"/>
  <c r="EU153" i="273"/>
  <c r="EU27" i="324"/>
  <c r="EU28" i="324" s="1"/>
  <c r="EU37" i="324"/>
  <c r="EU38" i="324" s="1"/>
  <c r="EU32" i="324"/>
  <c r="EU33" i="324" s="1"/>
  <c r="EU53" i="273"/>
  <c r="EV54" i="273" s="1"/>
  <c r="EV144" i="273"/>
  <c r="EW145" i="273" s="1"/>
  <c r="EW147" i="273" s="1"/>
  <c r="EW148" i="273" s="1"/>
  <c r="EV182" i="273"/>
  <c r="ET53" i="324"/>
  <c r="ET24" i="327"/>
  <c r="EY38" i="273"/>
  <c r="EX41" i="273"/>
  <c r="EX43" i="273" s="1"/>
  <c r="EX79" i="288" s="1"/>
  <c r="EX194" i="273"/>
  <c r="EV4" i="288"/>
  <c r="EV4" i="273"/>
  <c r="EV4" i="327"/>
  <c r="EV4" i="325"/>
  <c r="EV4" i="285"/>
  <c r="EV4" i="278"/>
  <c r="EV4" i="315"/>
  <c r="EV4" i="320"/>
  <c r="EV4" i="323"/>
  <c r="EV4" i="324"/>
  <c r="EV4" i="286"/>
  <c r="EV4" i="265"/>
  <c r="EV4" i="275"/>
  <c r="EV4" i="289"/>
  <c r="EV4" i="282"/>
  <c r="EV86" i="273"/>
  <c r="EV122" i="273"/>
  <c r="EV155" i="273"/>
  <c r="FK5" i="327"/>
  <c r="FK5" i="325"/>
  <c r="FI32" i="273"/>
  <c r="FK5" i="324"/>
  <c r="FK5" i="323"/>
  <c r="FJ26" i="273"/>
  <c r="FJ27" i="273" s="1"/>
  <c r="FJ31" i="273" s="1"/>
  <c r="FJ30" i="273"/>
  <c r="FH37" i="273"/>
  <c r="FH42" i="273"/>
  <c r="FK5" i="320"/>
  <c r="FK23" i="273"/>
  <c r="FK24" i="273" s="1"/>
  <c r="FK5" i="315"/>
  <c r="FK5" i="265"/>
  <c r="FK5" i="288"/>
  <c r="FK5" i="282"/>
  <c r="FK5" i="275"/>
  <c r="FK5" i="286"/>
  <c r="FK5" i="285"/>
  <c r="FK5" i="289"/>
  <c r="FK5" i="278"/>
  <c r="FK13" i="273"/>
  <c r="FK14" i="273" s="1"/>
  <c r="FL10" i="273"/>
  <c r="FK5" i="273"/>
  <c r="FJ152" i="273"/>
  <c r="FJ143" i="273"/>
  <c r="BI32" i="265"/>
  <c r="EU109" i="273" l="1"/>
  <c r="ET110" i="273" s="1"/>
  <c r="ET61" i="288" s="1"/>
  <c r="ET63" i="288" s="1"/>
  <c r="ET65" i="288" s="1"/>
  <c r="EU51" i="288"/>
  <c r="EU52" i="288" s="1"/>
  <c r="EU56" i="288" s="1"/>
  <c r="EV46" i="325"/>
  <c r="EV47" i="325" s="1"/>
  <c r="EV54" i="325" s="1"/>
  <c r="EV55" i="288"/>
  <c r="ET43" i="288"/>
  <c r="ET39" i="288"/>
  <c r="EU84" i="325"/>
  <c r="EU42" i="288"/>
  <c r="EU35" i="288"/>
  <c r="EU37" i="288" s="1"/>
  <c r="FK36" i="273"/>
  <c r="FK13" i="288"/>
  <c r="FK138" i="325"/>
  <c r="EX101" i="273"/>
  <c r="EX102" i="273" s="1"/>
  <c r="EX105" i="273" s="1"/>
  <c r="EX26" i="288"/>
  <c r="EW42" i="325"/>
  <c r="EW43" i="325" s="1"/>
  <c r="EW85" i="325"/>
  <c r="EV106" i="273"/>
  <c r="EU51" i="325"/>
  <c r="EW192" i="278"/>
  <c r="EW132" i="278"/>
  <c r="EW248" i="278"/>
  <c r="EW123" i="278"/>
  <c r="EW200" i="278"/>
  <c r="EW240" i="278"/>
  <c r="EW49" i="278"/>
  <c r="EW160" i="278"/>
  <c r="EW208" i="278"/>
  <c r="EW71" i="278"/>
  <c r="EW97" i="278"/>
  <c r="EW216" i="278"/>
  <c r="EW79" i="278"/>
  <c r="EW184" i="278"/>
  <c r="EW232" i="278"/>
  <c r="EW56" i="278"/>
  <c r="EW168" i="278"/>
  <c r="EW105" i="278"/>
  <c r="EW114" i="278"/>
  <c r="EW152" i="278"/>
  <c r="EW176" i="278"/>
  <c r="EW224" i="278"/>
  <c r="EX13" i="289"/>
  <c r="EX14" i="289" s="1"/>
  <c r="EX216" i="278" s="1"/>
  <c r="BI313" i="278"/>
  <c r="BI315" i="278" s="1"/>
  <c r="BI12" i="325" s="1"/>
  <c r="EV34" i="278"/>
  <c r="EU22" i="324"/>
  <c r="EU23" i="324" s="1"/>
  <c r="EU49" i="324" s="1"/>
  <c r="EU122" i="325"/>
  <c r="EU110" i="325"/>
  <c r="EW25" i="327"/>
  <c r="EW28" i="278"/>
  <c r="EW29" i="278" s="1"/>
  <c r="EW40" i="278" s="1"/>
  <c r="EW111" i="325"/>
  <c r="EW123" i="325"/>
  <c r="ER80" i="278"/>
  <c r="ER81" i="278" s="1"/>
  <c r="ER87" i="278" s="1"/>
  <c r="ER50" i="278"/>
  <c r="ER51" i="278" s="1"/>
  <c r="ER84" i="278" s="1"/>
  <c r="ER106" i="278"/>
  <c r="ER107" i="278" s="1"/>
  <c r="ER137" i="278" s="1"/>
  <c r="ER141" i="278" s="1"/>
  <c r="ER279" i="278" s="1"/>
  <c r="ER281" i="278" s="1"/>
  <c r="ET20" i="327"/>
  <c r="EN308" i="278"/>
  <c r="EN30" i="265" s="1"/>
  <c r="EO293" i="278"/>
  <c r="EO294" i="278" s="1"/>
  <c r="EO306" i="278" s="1"/>
  <c r="EO67" i="265"/>
  <c r="EQ141" i="278"/>
  <c r="EQ279" i="278" s="1"/>
  <c r="EQ281" i="278" s="1"/>
  <c r="EO302" i="278"/>
  <c r="EO303" i="278" s="1"/>
  <c r="EO307" i="278" s="1"/>
  <c r="EO73" i="265"/>
  <c r="FI298" i="278"/>
  <c r="FI289" i="278"/>
  <c r="EP290" i="278"/>
  <c r="EP291" i="278" s="1"/>
  <c r="EP282" i="278"/>
  <c r="EP10" i="265" s="1"/>
  <c r="EP299" i="278"/>
  <c r="EP300" i="278" s="1"/>
  <c r="ES33" i="278"/>
  <c r="ES35" i="278" s="1"/>
  <c r="ES57" i="278" s="1"/>
  <c r="ES58" i="278" s="1"/>
  <c r="EO11" i="265"/>
  <c r="EO29" i="265" s="1"/>
  <c r="EP9" i="265"/>
  <c r="EU189" i="273"/>
  <c r="EU190" i="273" s="1"/>
  <c r="EU21" i="278" s="1"/>
  <c r="ET274" i="278"/>
  <c r="ET280" i="278" s="1"/>
  <c r="ET22" i="278"/>
  <c r="ET39" i="278" s="1"/>
  <c r="ET41" i="278" s="1"/>
  <c r="EU19" i="278"/>
  <c r="EU314" i="278"/>
  <c r="EQ66" i="278"/>
  <c r="EQ85" i="278" s="1"/>
  <c r="EQ88" i="278" s="1"/>
  <c r="EU239" i="278"/>
  <c r="EU241" i="278" s="1"/>
  <c r="EU271" i="278" s="1"/>
  <c r="EU255" i="278"/>
  <c r="EU257" i="278" s="1"/>
  <c r="EU273" i="278" s="1"/>
  <c r="EU247" i="278"/>
  <c r="EU249" i="278" s="1"/>
  <c r="EU272" i="278" s="1"/>
  <c r="EU223" i="278"/>
  <c r="EU225" i="278" s="1"/>
  <c r="EU269" i="278" s="1"/>
  <c r="EU231" i="278"/>
  <c r="EU233" i="278" s="1"/>
  <c r="EU270" i="278" s="1"/>
  <c r="EU215" i="278"/>
  <c r="EU217" i="278" s="1"/>
  <c r="EU268" i="278" s="1"/>
  <c r="EU207" i="278"/>
  <c r="EU209" i="278" s="1"/>
  <c r="EU267" i="278" s="1"/>
  <c r="EU183" i="278"/>
  <c r="EU185" i="278" s="1"/>
  <c r="EU264" i="278" s="1"/>
  <c r="EU191" i="278"/>
  <c r="EU193" i="278" s="1"/>
  <c r="EU265" i="278" s="1"/>
  <c r="EU199" i="278"/>
  <c r="EU201" i="278" s="1"/>
  <c r="EU266" i="278" s="1"/>
  <c r="EU151" i="278"/>
  <c r="EU153" i="278" s="1"/>
  <c r="EU260" i="278" s="1"/>
  <c r="EU167" i="278"/>
  <c r="EU169" i="278" s="1"/>
  <c r="EU262" i="278" s="1"/>
  <c r="EU175" i="278"/>
  <c r="EU177" i="278" s="1"/>
  <c r="EU263" i="278" s="1"/>
  <c r="EU159" i="278"/>
  <c r="EU161" i="278" s="1"/>
  <c r="EU261" i="278" s="1"/>
  <c r="EU113" i="278"/>
  <c r="EU115" i="278" s="1"/>
  <c r="EU138" i="278" s="1"/>
  <c r="EU122" i="278"/>
  <c r="EU124" i="278" s="1"/>
  <c r="EU139" i="278" s="1"/>
  <c r="EU131" i="278"/>
  <c r="EU133" i="278" s="1"/>
  <c r="EU140" i="278" s="1"/>
  <c r="EU20" i="278"/>
  <c r="EX123" i="278"/>
  <c r="FI42" i="273"/>
  <c r="FI254" i="278"/>
  <c r="FI238" i="278"/>
  <c r="FI246" i="278"/>
  <c r="FI222" i="278"/>
  <c r="FI230" i="278"/>
  <c r="FI214" i="278"/>
  <c r="FI206" i="278"/>
  <c r="FI182" i="278"/>
  <c r="FI190" i="278"/>
  <c r="FI198" i="278"/>
  <c r="FI150" i="278"/>
  <c r="FI166" i="278"/>
  <c r="FI174" i="278"/>
  <c r="FI158" i="278"/>
  <c r="FI112" i="278"/>
  <c r="FI121" i="278"/>
  <c r="FI130" i="278"/>
  <c r="ER64" i="278"/>
  <c r="ER61" i="278"/>
  <c r="ER62" i="278" s="1"/>
  <c r="ER65" i="278" s="1"/>
  <c r="ES106" i="278"/>
  <c r="ES107" i="278" s="1"/>
  <c r="ES137" i="278" s="1"/>
  <c r="ES80" i="278"/>
  <c r="ES81" i="278" s="1"/>
  <c r="ES87" i="278" s="1"/>
  <c r="ES50" i="278"/>
  <c r="ES51" i="278" s="1"/>
  <c r="ES84" i="278" s="1"/>
  <c r="ES98" i="278"/>
  <c r="ES99" i="278" s="1"/>
  <c r="ES136" i="278" s="1"/>
  <c r="EV20" i="275"/>
  <c r="EW17" i="275" s="1"/>
  <c r="EV124" i="273"/>
  <c r="EV21" i="285" s="1"/>
  <c r="ES57" i="324"/>
  <c r="ES11" i="325"/>
  <c r="ES28" i="285"/>
  <c r="ES55" i="324"/>
  <c r="ES34" i="265" s="1"/>
  <c r="EV50" i="324"/>
  <c r="EV21" i="327"/>
  <c r="EV51" i="324"/>
  <c r="EV22" i="327"/>
  <c r="EU177" i="273"/>
  <c r="EU178" i="273" s="1"/>
  <c r="EU183" i="273"/>
  <c r="EU184" i="273" s="1"/>
  <c r="EU172" i="273"/>
  <c r="EU173" i="273" s="1"/>
  <c r="EU176" i="273" s="1"/>
  <c r="ET54" i="324"/>
  <c r="EX2" i="273"/>
  <c r="EX49" i="273"/>
  <c r="EX2" i="288"/>
  <c r="EX129" i="273"/>
  <c r="EX130" i="273" s="1"/>
  <c r="EX119" i="273"/>
  <c r="EX120" i="273" s="1"/>
  <c r="EX123" i="273" s="1"/>
  <c r="EX82" i="273"/>
  <c r="EX83" i="273" s="1"/>
  <c r="EX2" i="324"/>
  <c r="EX2" i="325"/>
  <c r="EX2" i="320"/>
  <c r="EX2" i="286"/>
  <c r="EX2" i="275"/>
  <c r="EX138" i="273"/>
  <c r="EX139" i="273" s="1"/>
  <c r="EX2" i="315"/>
  <c r="EX2" i="265"/>
  <c r="EX2" i="282"/>
  <c r="EX2" i="285"/>
  <c r="EX2" i="323"/>
  <c r="EX2" i="278"/>
  <c r="EX2" i="289"/>
  <c r="EX195" i="273"/>
  <c r="EX196" i="273" s="1"/>
  <c r="EX2" i="327"/>
  <c r="EX62" i="273"/>
  <c r="EX63" i="273" s="1"/>
  <c r="EX45" i="325" s="1"/>
  <c r="EU50" i="324"/>
  <c r="EU21" i="327"/>
  <c r="EW144" i="273"/>
  <c r="EX145" i="273" s="1"/>
  <c r="EX147" i="273" s="1"/>
  <c r="EX148" i="273" s="1"/>
  <c r="EW182" i="273"/>
  <c r="EW91" i="273"/>
  <c r="EX92" i="273" s="1"/>
  <c r="EX156" i="273" s="1"/>
  <c r="EW87" i="273"/>
  <c r="EW11" i="286"/>
  <c r="EV24" i="327"/>
  <c r="EV53" i="324"/>
  <c r="EV23" i="327"/>
  <c r="EV52" i="324"/>
  <c r="ES164" i="273"/>
  <c r="ES165" i="273" s="1"/>
  <c r="ET157" i="273"/>
  <c r="EU52" i="324"/>
  <c r="EU23" i="327"/>
  <c r="EY41" i="273"/>
  <c r="EY43" i="273" s="1"/>
  <c r="EY79" i="288" s="1"/>
  <c r="EY194" i="273"/>
  <c r="EZ38" i="273"/>
  <c r="EW4" i="286"/>
  <c r="EW4" i="325"/>
  <c r="EW4" i="265"/>
  <c r="EW4" i="288"/>
  <c r="EW4" i="273"/>
  <c r="EW4" i="324"/>
  <c r="EW4" i="327"/>
  <c r="EW4" i="275"/>
  <c r="EW4" i="282"/>
  <c r="EW4" i="315"/>
  <c r="EW4" i="323"/>
  <c r="EW4" i="285"/>
  <c r="EW4" i="278"/>
  <c r="EW4" i="289"/>
  <c r="EW4" i="320"/>
  <c r="EV154" i="273"/>
  <c r="EV66" i="273"/>
  <c r="EV68" i="273" s="1"/>
  <c r="EW86" i="273"/>
  <c r="EW155" i="273"/>
  <c r="EW122" i="273"/>
  <c r="EW66" i="273"/>
  <c r="EW154" i="273"/>
  <c r="ER3" i="315"/>
  <c r="ER3" i="324"/>
  <c r="ER3" i="327"/>
  <c r="ER3" i="325"/>
  <c r="ER3" i="288"/>
  <c r="ER3" i="289"/>
  <c r="ER3" i="323"/>
  <c r="ER3" i="320"/>
  <c r="ER3" i="273"/>
  <c r="ER3" i="275"/>
  <c r="ER3" i="278"/>
  <c r="ER3" i="282"/>
  <c r="ER3" i="265"/>
  <c r="ER3" i="286"/>
  <c r="ER3" i="285"/>
  <c r="EV88" i="273"/>
  <c r="EU51" i="324"/>
  <c r="EU22" i="327"/>
  <c r="EW71" i="273"/>
  <c r="EX72" i="273" s="1"/>
  <c r="EX104" i="273" s="1"/>
  <c r="EW15" i="275"/>
  <c r="EW67" i="273"/>
  <c r="EW42" i="324"/>
  <c r="EW43" i="324" s="1"/>
  <c r="EW32" i="324"/>
  <c r="EW33" i="324" s="1"/>
  <c r="EW53" i="273"/>
  <c r="EX54" i="273" s="1"/>
  <c r="EW27" i="324"/>
  <c r="EW28" i="324" s="1"/>
  <c r="EW153" i="273"/>
  <c r="EW37" i="324"/>
  <c r="EW38" i="324" s="1"/>
  <c r="FI37" i="273"/>
  <c r="FL5" i="327"/>
  <c r="FL5" i="325"/>
  <c r="FL5" i="324"/>
  <c r="FL5" i="323"/>
  <c r="FK26" i="273"/>
  <c r="FK27" i="273" s="1"/>
  <c r="FK31" i="273" s="1"/>
  <c r="FK30" i="273"/>
  <c r="FJ32" i="273"/>
  <c r="FL5" i="320"/>
  <c r="FL23" i="273"/>
  <c r="FL24" i="273" s="1"/>
  <c r="FL5" i="315"/>
  <c r="FL5" i="288"/>
  <c r="FL5" i="282"/>
  <c r="FL5" i="275"/>
  <c r="FL5" i="286"/>
  <c r="FL5" i="265"/>
  <c r="FL5" i="285"/>
  <c r="FL5" i="289"/>
  <c r="FL5" i="278"/>
  <c r="FL13" i="273"/>
  <c r="FL14" i="273" s="1"/>
  <c r="FM10" i="273"/>
  <c r="FL5" i="273"/>
  <c r="FK152" i="273"/>
  <c r="FK143" i="273"/>
  <c r="EV109" i="273" l="1"/>
  <c r="EU110" i="273" s="1"/>
  <c r="EU61" i="288" s="1"/>
  <c r="EU63" i="288" s="1"/>
  <c r="EU65" i="288" s="1"/>
  <c r="EV51" i="288"/>
  <c r="EV52" i="288" s="1"/>
  <c r="EV56" i="288" s="1"/>
  <c r="EW46" i="325"/>
  <c r="EW47" i="325" s="1"/>
  <c r="EW54" i="325" s="1"/>
  <c r="EW55" i="288"/>
  <c r="EV84" i="325"/>
  <c r="EV42" i="288"/>
  <c r="EV35" i="288"/>
  <c r="EV37" i="288" s="1"/>
  <c r="EU43" i="288"/>
  <c r="EU39" i="288"/>
  <c r="EY101" i="273"/>
  <c r="EY102" i="273" s="1"/>
  <c r="EY105" i="273" s="1"/>
  <c r="EY26" i="288"/>
  <c r="FL36" i="273"/>
  <c r="FL13" i="288"/>
  <c r="FL138" i="325"/>
  <c r="EX42" i="325"/>
  <c r="EX43" i="325" s="1"/>
  <c r="EX85" i="325"/>
  <c r="EX56" i="278"/>
  <c r="EW106" i="273"/>
  <c r="EV51" i="325"/>
  <c r="EX176" i="278"/>
  <c r="EX240" i="278"/>
  <c r="EX200" i="278"/>
  <c r="EX105" i="278"/>
  <c r="EX49" i="278"/>
  <c r="EX114" i="278"/>
  <c r="EX132" i="278"/>
  <c r="EX192" i="278"/>
  <c r="EX224" i="278"/>
  <c r="EX232" i="278"/>
  <c r="EY13" i="289"/>
  <c r="EY14" i="289" s="1"/>
  <c r="EY224" i="278" s="1"/>
  <c r="EX79" i="278"/>
  <c r="EX97" i="278"/>
  <c r="EX168" i="278"/>
  <c r="EX184" i="278"/>
  <c r="EX248" i="278"/>
  <c r="EX256" i="278"/>
  <c r="EX71" i="278"/>
  <c r="EX152" i="278"/>
  <c r="EX160" i="278"/>
  <c r="EX208" i="278"/>
  <c r="EU20" i="327"/>
  <c r="BI11" i="327"/>
  <c r="EW34" i="278"/>
  <c r="EW20" i="275"/>
  <c r="EX17" i="275" s="1"/>
  <c r="EX28" i="278"/>
  <c r="EX29" i="278" s="1"/>
  <c r="EX40" i="278" s="1"/>
  <c r="EX123" i="325"/>
  <c r="EX111" i="325"/>
  <c r="EV122" i="325"/>
  <c r="EV110" i="325"/>
  <c r="ES72" i="278"/>
  <c r="ES73" i="278" s="1"/>
  <c r="ES86" i="278" s="1"/>
  <c r="EO308" i="278"/>
  <c r="EO30" i="265" s="1"/>
  <c r="EP293" i="278"/>
  <c r="EP294" i="278" s="1"/>
  <c r="EP306" i="278" s="1"/>
  <c r="EP67" i="265"/>
  <c r="EP302" i="278"/>
  <c r="EP303" i="278" s="1"/>
  <c r="EP307" i="278" s="1"/>
  <c r="EP73" i="265"/>
  <c r="FJ298" i="278"/>
  <c r="FJ289" i="278"/>
  <c r="EQ282" i="278"/>
  <c r="EQ299" i="278"/>
  <c r="EQ300" i="278" s="1"/>
  <c r="ER282" i="278"/>
  <c r="ER10" i="265" s="1"/>
  <c r="ER299" i="278"/>
  <c r="ER300" i="278" s="1"/>
  <c r="EQ290" i="278"/>
  <c r="EQ291" i="278" s="1"/>
  <c r="ET33" i="278"/>
  <c r="ET35" i="278" s="1"/>
  <c r="ET57" i="278" s="1"/>
  <c r="ET58" i="278" s="1"/>
  <c r="EP11" i="265"/>
  <c r="EP29" i="265" s="1"/>
  <c r="ES141" i="278"/>
  <c r="ES279" i="278" s="1"/>
  <c r="ES281" i="278" s="1"/>
  <c r="EU22" i="278"/>
  <c r="EU39" i="278" s="1"/>
  <c r="EU41" i="278" s="1"/>
  <c r="EQ9" i="265"/>
  <c r="EV19" i="278"/>
  <c r="EV314" i="278"/>
  <c r="ER66" i="278"/>
  <c r="ER85" i="278" s="1"/>
  <c r="ER88" i="278" s="1"/>
  <c r="EU274" i="278"/>
  <c r="EU280" i="278" s="1"/>
  <c r="ET80" i="278"/>
  <c r="ET81" i="278" s="1"/>
  <c r="ET87" i="278" s="1"/>
  <c r="ET98" i="278"/>
  <c r="ET99" i="278" s="1"/>
  <c r="ET136" i="278" s="1"/>
  <c r="ET106" i="278"/>
  <c r="ET107" i="278" s="1"/>
  <c r="ET137" i="278" s="1"/>
  <c r="ET50" i="278"/>
  <c r="ET51" i="278" s="1"/>
  <c r="ET84" i="278" s="1"/>
  <c r="ES64" i="278"/>
  <c r="ES61" i="278"/>
  <c r="ES62" i="278" s="1"/>
  <c r="ES65" i="278" s="1"/>
  <c r="FJ254" i="278"/>
  <c r="FJ230" i="278"/>
  <c r="FJ238" i="278"/>
  <c r="FJ246" i="278"/>
  <c r="FJ214" i="278"/>
  <c r="FJ222" i="278"/>
  <c r="FJ198" i="278"/>
  <c r="FJ206" i="278"/>
  <c r="FJ182" i="278"/>
  <c r="FJ190" i="278"/>
  <c r="FJ174" i="278"/>
  <c r="FJ158" i="278"/>
  <c r="FJ166" i="278"/>
  <c r="FJ150" i="278"/>
  <c r="FJ130" i="278"/>
  <c r="FJ112" i="278"/>
  <c r="FJ121" i="278"/>
  <c r="EV255" i="278"/>
  <c r="EV257" i="278" s="1"/>
  <c r="EV273" i="278" s="1"/>
  <c r="EV231" i="278"/>
  <c r="EV233" i="278" s="1"/>
  <c r="EV270" i="278" s="1"/>
  <c r="EV239" i="278"/>
  <c r="EV241" i="278" s="1"/>
  <c r="EV271" i="278" s="1"/>
  <c r="EV247" i="278"/>
  <c r="EV249" i="278" s="1"/>
  <c r="EV272" i="278" s="1"/>
  <c r="EV215" i="278"/>
  <c r="EV217" i="278" s="1"/>
  <c r="EV268" i="278" s="1"/>
  <c r="EV223" i="278"/>
  <c r="EV225" i="278" s="1"/>
  <c r="EV269" i="278" s="1"/>
  <c r="EV199" i="278"/>
  <c r="EV201" i="278" s="1"/>
  <c r="EV266" i="278" s="1"/>
  <c r="EV207" i="278"/>
  <c r="EV209" i="278" s="1"/>
  <c r="EV267" i="278" s="1"/>
  <c r="EV183" i="278"/>
  <c r="EV185" i="278" s="1"/>
  <c r="EV264" i="278" s="1"/>
  <c r="EV191" i="278"/>
  <c r="EV193" i="278" s="1"/>
  <c r="EV265" i="278" s="1"/>
  <c r="EV175" i="278"/>
  <c r="EV177" i="278" s="1"/>
  <c r="EV263" i="278" s="1"/>
  <c r="EV159" i="278"/>
  <c r="EV161" i="278" s="1"/>
  <c r="EV261" i="278" s="1"/>
  <c r="EV167" i="278"/>
  <c r="EV169" i="278" s="1"/>
  <c r="EV262" i="278" s="1"/>
  <c r="EV151" i="278"/>
  <c r="EV153" i="278" s="1"/>
  <c r="EV260" i="278" s="1"/>
  <c r="EV131" i="278"/>
  <c r="EV133" i="278" s="1"/>
  <c r="EV140" i="278" s="1"/>
  <c r="EV113" i="278"/>
  <c r="EV115" i="278" s="1"/>
  <c r="EV138" i="278" s="1"/>
  <c r="EV122" i="278"/>
  <c r="EV124" i="278" s="1"/>
  <c r="EV139" i="278" s="1"/>
  <c r="EV20" i="278"/>
  <c r="EW68" i="273"/>
  <c r="EW124" i="273"/>
  <c r="EW21" i="285" s="1"/>
  <c r="EW21" i="327"/>
  <c r="EW50" i="324"/>
  <c r="EX15" i="275"/>
  <c r="EX42" i="324"/>
  <c r="EX43" i="324" s="1"/>
  <c r="EX67" i="273"/>
  <c r="EX71" i="273"/>
  <c r="EY72" i="273" s="1"/>
  <c r="EY104" i="273" s="1"/>
  <c r="EX154" i="273"/>
  <c r="EX66" i="273"/>
  <c r="EV172" i="273"/>
  <c r="EV173" i="273" s="1"/>
  <c r="EW88" i="273"/>
  <c r="EV177" i="273"/>
  <c r="EV178" i="273" s="1"/>
  <c r="EV183" i="273"/>
  <c r="EV184" i="273" s="1"/>
  <c r="EV189" i="273"/>
  <c r="EV190" i="273" s="1"/>
  <c r="EV21" i="278" s="1"/>
  <c r="EV22" i="324"/>
  <c r="EV23" i="324" s="1"/>
  <c r="EY2" i="282"/>
  <c r="EY2" i="320"/>
  <c r="EY2" i="325"/>
  <c r="EY2" i="289"/>
  <c r="EY2" i="275"/>
  <c r="EY195" i="273"/>
  <c r="EY196" i="273" s="1"/>
  <c r="EY2" i="327"/>
  <c r="EY2" i="265"/>
  <c r="EY2" i="323"/>
  <c r="EY129" i="273"/>
  <c r="EY130" i="273" s="1"/>
  <c r="EY2" i="278"/>
  <c r="EY49" i="273"/>
  <c r="EY50" i="273" s="1"/>
  <c r="EY100" i="325" s="1"/>
  <c r="EY101" i="325" s="1"/>
  <c r="EY128" i="325" s="1"/>
  <c r="EY2" i="324"/>
  <c r="EY2" i="288"/>
  <c r="EY2" i="285"/>
  <c r="EY62" i="273"/>
  <c r="EY2" i="315"/>
  <c r="EY138" i="273"/>
  <c r="EY139" i="273" s="1"/>
  <c r="EY2" i="286"/>
  <c r="EY2" i="273"/>
  <c r="EY82" i="273"/>
  <c r="EY83" i="273" s="1"/>
  <c r="EY119" i="273"/>
  <c r="EY120" i="273" s="1"/>
  <c r="EY123" i="273" s="1"/>
  <c r="ET164" i="273"/>
  <c r="ET165" i="273" s="1"/>
  <c r="EU157" i="273"/>
  <c r="EX11" i="286"/>
  <c r="EX87" i="273"/>
  <c r="EX91" i="273"/>
  <c r="EY92" i="273" s="1"/>
  <c r="EY156" i="273" s="1"/>
  <c r="EX50" i="273"/>
  <c r="EX100" i="325" s="1"/>
  <c r="EX101" i="325" s="1"/>
  <c r="EX128" i="325" s="1"/>
  <c r="EW23" i="327"/>
  <c r="EW52" i="324"/>
  <c r="EW51" i="324"/>
  <c r="EW22" i="327"/>
  <c r="EX86" i="273"/>
  <c r="EX122" i="273"/>
  <c r="EX155" i="273"/>
  <c r="ES3" i="289"/>
  <c r="ES3" i="286"/>
  <c r="ES3" i="265"/>
  <c r="ES3" i="315"/>
  <c r="ES3" i="327"/>
  <c r="ES3" i="325"/>
  <c r="ES3" i="320"/>
  <c r="ES3" i="324"/>
  <c r="ES3" i="288"/>
  <c r="ES3" i="282"/>
  <c r="ES3" i="273"/>
  <c r="ES3" i="278"/>
  <c r="ES3" i="285"/>
  <c r="ES3" i="275"/>
  <c r="ES3" i="323"/>
  <c r="EU54" i="324"/>
  <c r="EW24" i="327"/>
  <c r="EW53" i="324"/>
  <c r="EZ194" i="273"/>
  <c r="FA38" i="273"/>
  <c r="EZ41" i="273"/>
  <c r="EZ43" i="273" s="1"/>
  <c r="EZ79" i="288" s="1"/>
  <c r="EX4" i="289"/>
  <c r="EX4" i="265"/>
  <c r="EX4" i="275"/>
  <c r="EX4" i="288"/>
  <c r="EX4" i="282"/>
  <c r="EX4" i="285"/>
  <c r="EX4" i="278"/>
  <c r="EX4" i="323"/>
  <c r="EX4" i="327"/>
  <c r="EX4" i="325"/>
  <c r="EX4" i="324"/>
  <c r="EX4" i="286"/>
  <c r="EX4" i="315"/>
  <c r="EX4" i="320"/>
  <c r="EX4" i="273"/>
  <c r="EX144" i="273"/>
  <c r="EY145" i="273" s="1"/>
  <c r="EY147" i="273" s="1"/>
  <c r="EY148" i="273" s="1"/>
  <c r="EX182" i="273"/>
  <c r="ET57" i="324"/>
  <c r="ET11" i="325"/>
  <c r="ET28" i="285"/>
  <c r="ET55" i="324"/>
  <c r="ET34" i="265" s="1"/>
  <c r="FM5" i="325"/>
  <c r="FM5" i="327"/>
  <c r="FK32" i="273"/>
  <c r="FM5" i="324"/>
  <c r="FM5" i="323"/>
  <c r="FL26" i="273"/>
  <c r="FL27" i="273" s="1"/>
  <c r="FL31" i="273" s="1"/>
  <c r="FL30" i="273"/>
  <c r="FJ42" i="273"/>
  <c r="FJ37" i="273"/>
  <c r="FM5" i="320"/>
  <c r="FM23" i="273"/>
  <c r="FM24" i="273" s="1"/>
  <c r="FM5" i="315"/>
  <c r="FM5" i="275"/>
  <c r="FM5" i="286"/>
  <c r="FM5" i="265"/>
  <c r="FM5" i="288"/>
  <c r="FM5" i="282"/>
  <c r="FM5" i="278"/>
  <c r="FM5" i="285"/>
  <c r="FM5" i="289"/>
  <c r="FM13" i="273"/>
  <c r="FM14" i="273" s="1"/>
  <c r="FN10" i="273"/>
  <c r="FM5" i="273"/>
  <c r="FL152" i="273"/>
  <c r="FL143" i="273"/>
  <c r="EW109" i="273" l="1"/>
  <c r="EV110" i="273" s="1"/>
  <c r="EV61" i="288" s="1"/>
  <c r="EV63" i="288" s="1"/>
  <c r="EV65" i="288" s="1"/>
  <c r="EW51" i="288"/>
  <c r="EW52" i="288" s="1"/>
  <c r="EW56" i="288" s="1"/>
  <c r="EX46" i="325"/>
  <c r="EX47" i="325" s="1"/>
  <c r="EX54" i="325" s="1"/>
  <c r="EX55" i="288"/>
  <c r="EW84" i="325"/>
  <c r="EW42" i="288"/>
  <c r="EW35" i="288"/>
  <c r="EW37" i="288" s="1"/>
  <c r="EV43" i="288"/>
  <c r="EV39" i="288"/>
  <c r="EZ101" i="273"/>
  <c r="EZ102" i="273" s="1"/>
  <c r="EZ105" i="273" s="1"/>
  <c r="EZ26" i="288"/>
  <c r="FM36" i="273"/>
  <c r="FM13" i="288"/>
  <c r="FM138" i="325"/>
  <c r="EY42" i="325"/>
  <c r="EY43" i="325" s="1"/>
  <c r="EY85" i="325"/>
  <c r="EX106" i="273"/>
  <c r="EW51" i="325"/>
  <c r="EY105" i="278"/>
  <c r="EY216" i="278"/>
  <c r="EY160" i="278"/>
  <c r="EY56" i="278"/>
  <c r="EY256" i="278"/>
  <c r="EY184" i="278"/>
  <c r="EY97" i="278"/>
  <c r="EY132" i="278"/>
  <c r="EY152" i="278"/>
  <c r="EY208" i="278"/>
  <c r="EY240" i="278"/>
  <c r="EY248" i="278"/>
  <c r="EY79" i="278"/>
  <c r="EY71" i="278"/>
  <c r="EY176" i="278"/>
  <c r="EY200" i="278"/>
  <c r="EY232" i="278"/>
  <c r="EY49" i="278"/>
  <c r="EY114" i="278"/>
  <c r="EY123" i="278"/>
  <c r="EY168" i="278"/>
  <c r="EY192" i="278"/>
  <c r="EZ13" i="289"/>
  <c r="EZ14" i="289" s="1"/>
  <c r="EZ232" i="278" s="1"/>
  <c r="EX20" i="275"/>
  <c r="EY17" i="275" s="1"/>
  <c r="EX34" i="278"/>
  <c r="EX124" i="273"/>
  <c r="EX21" i="285" s="1"/>
  <c r="EX25" i="327"/>
  <c r="EW22" i="324"/>
  <c r="EW23" i="324" s="1"/>
  <c r="EW20" i="327" s="1"/>
  <c r="EW122" i="325"/>
  <c r="EW110" i="325"/>
  <c r="EY25" i="327"/>
  <c r="EY28" i="278"/>
  <c r="EY29" i="278" s="1"/>
  <c r="EY34" i="278" s="1"/>
  <c r="EY123" i="325"/>
  <c r="EY111" i="325"/>
  <c r="EP308" i="278"/>
  <c r="EP30" i="265" s="1"/>
  <c r="ET72" i="278"/>
  <c r="ET73" i="278" s="1"/>
  <c r="ET86" i="278" s="1"/>
  <c r="EQ293" i="278"/>
  <c r="EQ294" i="278" s="1"/>
  <c r="EQ306" i="278" s="1"/>
  <c r="EQ67" i="265"/>
  <c r="EQ302" i="278"/>
  <c r="EQ303" i="278" s="1"/>
  <c r="EQ307" i="278" s="1"/>
  <c r="EQ73" i="265"/>
  <c r="ER302" i="278"/>
  <c r="ER73" i="265"/>
  <c r="EV22" i="278"/>
  <c r="EV39" i="278" s="1"/>
  <c r="EV41" i="278" s="1"/>
  <c r="EQ10" i="265"/>
  <c r="EQ11" i="265" s="1"/>
  <c r="EQ29" i="265" s="1"/>
  <c r="ES282" i="278"/>
  <c r="ES10" i="265" s="1"/>
  <c r="ES299" i="278"/>
  <c r="ES300" i="278" s="1"/>
  <c r="FK298" i="278"/>
  <c r="FK289" i="278"/>
  <c r="ER290" i="278"/>
  <c r="ER291" i="278" s="1"/>
  <c r="EU33" i="278"/>
  <c r="EU35" i="278" s="1"/>
  <c r="EU57" i="278" s="1"/>
  <c r="EU58" i="278" s="1"/>
  <c r="ET141" i="278"/>
  <c r="ET279" i="278" s="1"/>
  <c r="ET281" i="278" s="1"/>
  <c r="ER9" i="265"/>
  <c r="ER11" i="265" s="1"/>
  <c r="ER29" i="265" s="1"/>
  <c r="EW19" i="278"/>
  <c r="EW314" i="278"/>
  <c r="EV274" i="278"/>
  <c r="EV280" i="278" s="1"/>
  <c r="EW189" i="273"/>
  <c r="EW190" i="273" s="1"/>
  <c r="EW21" i="278" s="1"/>
  <c r="FK42" i="273"/>
  <c r="FK254" i="278"/>
  <c r="FK222" i="278"/>
  <c r="FK238" i="278"/>
  <c r="FK246" i="278"/>
  <c r="FK214" i="278"/>
  <c r="FK190" i="278"/>
  <c r="FK198" i="278"/>
  <c r="FK206" i="278"/>
  <c r="FK230" i="278"/>
  <c r="FK166" i="278"/>
  <c r="FK174" i="278"/>
  <c r="FK150" i="278"/>
  <c r="FK182" i="278"/>
  <c r="FK158" i="278"/>
  <c r="FK121" i="278"/>
  <c r="FK130" i="278"/>
  <c r="FK112" i="278"/>
  <c r="EW255" i="278"/>
  <c r="EW257" i="278" s="1"/>
  <c r="EW273" i="278" s="1"/>
  <c r="EW223" i="278"/>
  <c r="EW225" i="278" s="1"/>
  <c r="EW269" i="278" s="1"/>
  <c r="EW231" i="278"/>
  <c r="EW233" i="278" s="1"/>
  <c r="EW270" i="278" s="1"/>
  <c r="EW239" i="278"/>
  <c r="EW241" i="278" s="1"/>
  <c r="EW271" i="278" s="1"/>
  <c r="EW247" i="278"/>
  <c r="EW249" i="278" s="1"/>
  <c r="EW272" i="278" s="1"/>
  <c r="EW215" i="278"/>
  <c r="EW217" i="278" s="1"/>
  <c r="EW268" i="278" s="1"/>
  <c r="EW191" i="278"/>
  <c r="EW193" i="278" s="1"/>
  <c r="EW265" i="278" s="1"/>
  <c r="EW199" i="278"/>
  <c r="EW201" i="278" s="1"/>
  <c r="EW266" i="278" s="1"/>
  <c r="EW207" i="278"/>
  <c r="EW209" i="278" s="1"/>
  <c r="EW267" i="278" s="1"/>
  <c r="EW183" i="278"/>
  <c r="EW185" i="278" s="1"/>
  <c r="EW264" i="278" s="1"/>
  <c r="EW167" i="278"/>
  <c r="EW169" i="278" s="1"/>
  <c r="EW262" i="278" s="1"/>
  <c r="EW175" i="278"/>
  <c r="EW177" i="278" s="1"/>
  <c r="EW263" i="278" s="1"/>
  <c r="EW151" i="278"/>
  <c r="EW153" i="278" s="1"/>
  <c r="EW260" i="278" s="1"/>
  <c r="EW159" i="278"/>
  <c r="EW161" i="278" s="1"/>
  <c r="EW261" i="278" s="1"/>
  <c r="EW122" i="278"/>
  <c r="EW124" i="278" s="1"/>
  <c r="EW139" i="278" s="1"/>
  <c r="EW131" i="278"/>
  <c r="EW133" i="278" s="1"/>
  <c r="EW140" i="278" s="1"/>
  <c r="EW113" i="278"/>
  <c r="EW115" i="278" s="1"/>
  <c r="EW138" i="278" s="1"/>
  <c r="EW20" i="278"/>
  <c r="ES66" i="278"/>
  <c r="ES85" i="278" s="1"/>
  <c r="ES88" i="278" s="1"/>
  <c r="EU98" i="278"/>
  <c r="EU99" i="278" s="1"/>
  <c r="EU136" i="278" s="1"/>
  <c r="EU80" i="278"/>
  <c r="EU81" i="278" s="1"/>
  <c r="EU87" i="278" s="1"/>
  <c r="EU106" i="278"/>
  <c r="EU107" i="278" s="1"/>
  <c r="EU137" i="278" s="1"/>
  <c r="EU50" i="278"/>
  <c r="EU51" i="278" s="1"/>
  <c r="EU84" i="278" s="1"/>
  <c r="ET64" i="278"/>
  <c r="ET61" i="278"/>
  <c r="ET62" i="278" s="1"/>
  <c r="ET65" i="278" s="1"/>
  <c r="EX68" i="273"/>
  <c r="EX88" i="273"/>
  <c r="EX172" i="273" s="1"/>
  <c r="EY32" i="324"/>
  <c r="EY33" i="324" s="1"/>
  <c r="EY37" i="324"/>
  <c r="EY38" i="324" s="1"/>
  <c r="EY27" i="324"/>
  <c r="EY28" i="324" s="1"/>
  <c r="EY153" i="273"/>
  <c r="EY53" i="273"/>
  <c r="EZ54" i="273" s="1"/>
  <c r="FA41" i="273"/>
  <c r="FA43" i="273" s="1"/>
  <c r="FA79" i="288" s="1"/>
  <c r="FA194" i="273"/>
  <c r="FB38" i="273"/>
  <c r="ET3" i="324"/>
  <c r="ET3" i="288"/>
  <c r="ET3" i="325"/>
  <c r="ET3" i="327"/>
  <c r="ET3" i="278"/>
  <c r="ET3" i="323"/>
  <c r="ET3" i="275"/>
  <c r="ET3" i="265"/>
  <c r="ET3" i="286"/>
  <c r="ET3" i="282"/>
  <c r="ET3" i="315"/>
  <c r="ET3" i="273"/>
  <c r="ET3" i="285"/>
  <c r="ET3" i="320"/>
  <c r="ET3" i="289"/>
  <c r="EV49" i="324"/>
  <c r="EV54" i="324" s="1"/>
  <c r="EV20" i="327"/>
  <c r="EV176" i="273"/>
  <c r="EY4" i="327"/>
  <c r="EY4" i="325"/>
  <c r="EY4" i="289"/>
  <c r="EY4" i="265"/>
  <c r="EY4" i="323"/>
  <c r="EY4" i="273"/>
  <c r="EY4" i="324"/>
  <c r="EY4" i="285"/>
  <c r="EY4" i="320"/>
  <c r="EY4" i="282"/>
  <c r="EY4" i="315"/>
  <c r="EY4" i="286"/>
  <c r="EY4" i="288"/>
  <c r="EY4" i="275"/>
  <c r="EY4" i="278"/>
  <c r="EY144" i="273"/>
  <c r="EZ145" i="273" s="1"/>
  <c r="EZ147" i="273" s="1"/>
  <c r="EZ148" i="273" s="1"/>
  <c r="EY182" i="273"/>
  <c r="EY86" i="273"/>
  <c r="EY155" i="273"/>
  <c r="EY122" i="273"/>
  <c r="EU28" i="285"/>
  <c r="EU55" i="324"/>
  <c r="EU34" i="265" s="1"/>
  <c r="EU57" i="324"/>
  <c r="EU11" i="325"/>
  <c r="EY11" i="286"/>
  <c r="EY91" i="273"/>
  <c r="EZ92" i="273" s="1"/>
  <c r="EZ156" i="273" s="1"/>
  <c r="EY87" i="273"/>
  <c r="EZ2" i="315"/>
  <c r="EZ2" i="273"/>
  <c r="EZ2" i="286"/>
  <c r="EZ138" i="273"/>
  <c r="EZ139" i="273" s="1"/>
  <c r="EZ2" i="325"/>
  <c r="EZ2" i="288"/>
  <c r="EZ2" i="320"/>
  <c r="EZ195" i="273"/>
  <c r="EZ196" i="273" s="1"/>
  <c r="EZ2" i="327"/>
  <c r="EZ2" i="285"/>
  <c r="EZ2" i="265"/>
  <c r="EZ49" i="273"/>
  <c r="EZ50" i="273" s="1"/>
  <c r="EZ100" i="325" s="1"/>
  <c r="EZ101" i="325" s="1"/>
  <c r="EZ128" i="325" s="1"/>
  <c r="EZ82" i="273"/>
  <c r="EZ83" i="273" s="1"/>
  <c r="EZ2" i="324"/>
  <c r="EZ2" i="289"/>
  <c r="EZ2" i="275"/>
  <c r="EZ129" i="273"/>
  <c r="EZ130" i="273" s="1"/>
  <c r="EZ2" i="278"/>
  <c r="EZ62" i="273"/>
  <c r="EZ63" i="273" s="1"/>
  <c r="EZ45" i="325" s="1"/>
  <c r="EZ2" i="323"/>
  <c r="EZ2" i="282"/>
  <c r="EZ119" i="273"/>
  <c r="EZ120" i="273" s="1"/>
  <c r="EZ123" i="273" s="1"/>
  <c r="EX27" i="324"/>
  <c r="EX28" i="324" s="1"/>
  <c r="EX153" i="273"/>
  <c r="EX37" i="324"/>
  <c r="EX38" i="324" s="1"/>
  <c r="EX32" i="324"/>
  <c r="EX33" i="324" s="1"/>
  <c r="EX53" i="273"/>
  <c r="EY54" i="273" s="1"/>
  <c r="EV157" i="273"/>
  <c r="EU164" i="273"/>
  <c r="EU165" i="273" s="1"/>
  <c r="EY63" i="273"/>
  <c r="EY45" i="325" s="1"/>
  <c r="EW183" i="273"/>
  <c r="EW184" i="273" s="1"/>
  <c r="EW177" i="273"/>
  <c r="EW178" i="273" s="1"/>
  <c r="EW172" i="273"/>
  <c r="EW173" i="273" s="1"/>
  <c r="EX24" i="327"/>
  <c r="EX53" i="324"/>
  <c r="FK37" i="273"/>
  <c r="FN5" i="327"/>
  <c r="FN5" i="325"/>
  <c r="FN5" i="324"/>
  <c r="FN5" i="323"/>
  <c r="FL32" i="273"/>
  <c r="FM26" i="273"/>
  <c r="FM27" i="273" s="1"/>
  <c r="FM31" i="273" s="1"/>
  <c r="FM30" i="273"/>
  <c r="FN5" i="320"/>
  <c r="FN23" i="273"/>
  <c r="FN24" i="273" s="1"/>
  <c r="FN5" i="315"/>
  <c r="FN5" i="275"/>
  <c r="FN5" i="286"/>
  <c r="FN5" i="265"/>
  <c r="FN5" i="288"/>
  <c r="FN5" i="282"/>
  <c r="FN5" i="285"/>
  <c r="FN5" i="289"/>
  <c r="FN5" i="278"/>
  <c r="FN13" i="273"/>
  <c r="FN14" i="273" s="1"/>
  <c r="FO10" i="273"/>
  <c r="FN5" i="273"/>
  <c r="FM152" i="273"/>
  <c r="FM143" i="273"/>
  <c r="BJ32" i="265"/>
  <c r="EX109" i="273" l="1"/>
  <c r="EW110" i="273" s="1"/>
  <c r="EW61" i="288" s="1"/>
  <c r="EW63" i="288" s="1"/>
  <c r="EW65" i="288" s="1"/>
  <c r="EX51" i="288"/>
  <c r="EX52" i="288" s="1"/>
  <c r="EX56" i="288" s="1"/>
  <c r="EY46" i="325"/>
  <c r="EY47" i="325" s="1"/>
  <c r="EY54" i="325" s="1"/>
  <c r="EY55" i="288"/>
  <c r="EW39" i="288"/>
  <c r="EW43" i="288"/>
  <c r="EX84" i="325"/>
  <c r="EX42" i="288"/>
  <c r="EX35" i="288"/>
  <c r="EX37" i="288" s="1"/>
  <c r="FA101" i="273"/>
  <c r="FA102" i="273" s="1"/>
  <c r="FA105" i="273" s="1"/>
  <c r="FA26" i="288"/>
  <c r="FN36" i="273"/>
  <c r="FN13" i="288"/>
  <c r="FN138" i="325"/>
  <c r="W52" i="325"/>
  <c r="EZ42" i="325"/>
  <c r="EZ43" i="325" s="1"/>
  <c r="EZ85" i="325"/>
  <c r="EZ114" i="278"/>
  <c r="EY106" i="273"/>
  <c r="EX51" i="325"/>
  <c r="EZ49" i="278"/>
  <c r="EZ160" i="278"/>
  <c r="EZ224" i="278"/>
  <c r="EZ132" i="278"/>
  <c r="EZ248" i="278"/>
  <c r="EZ105" i="278"/>
  <c r="EZ71" i="278"/>
  <c r="EZ152" i="278"/>
  <c r="EZ208" i="278"/>
  <c r="EZ184" i="278"/>
  <c r="EZ256" i="278"/>
  <c r="EZ56" i="278"/>
  <c r="EZ123" i="278"/>
  <c r="EZ176" i="278"/>
  <c r="EZ200" i="278"/>
  <c r="EZ240" i="278"/>
  <c r="EZ97" i="278"/>
  <c r="EZ79" i="278"/>
  <c r="EZ168" i="278"/>
  <c r="EZ192" i="278"/>
  <c r="EZ216" i="278"/>
  <c r="FA13" i="289"/>
  <c r="FA14" i="289" s="1"/>
  <c r="FA248" i="278" s="1"/>
  <c r="EW49" i="324"/>
  <c r="EW54" i="324" s="1"/>
  <c r="EW11" i="325" s="1"/>
  <c r="EY124" i="273"/>
  <c r="EY21" i="285" s="1"/>
  <c r="BJ313" i="278"/>
  <c r="BJ315" i="278" s="1"/>
  <c r="BJ11" i="327" s="1"/>
  <c r="EY40" i="278"/>
  <c r="EX189" i="273"/>
  <c r="EX190" i="273" s="1"/>
  <c r="EX21" i="278" s="1"/>
  <c r="EX110" i="325"/>
  <c r="EX122" i="325"/>
  <c r="EZ25" i="327"/>
  <c r="EZ28" i="278"/>
  <c r="EZ29" i="278" s="1"/>
  <c r="EZ34" i="278" s="1"/>
  <c r="EZ123" i="325"/>
  <c r="EZ111" i="325"/>
  <c r="EV33" i="278"/>
  <c r="EV35" i="278" s="1"/>
  <c r="EV72" i="278" s="1"/>
  <c r="EV73" i="278" s="1"/>
  <c r="EV86" i="278" s="1"/>
  <c r="EQ308" i="278"/>
  <c r="EQ30" i="265" s="1"/>
  <c r="ES302" i="278"/>
  <c r="ES303" i="278" s="1"/>
  <c r="ES307" i="278" s="1"/>
  <c r="ES73" i="265"/>
  <c r="ER293" i="278"/>
  <c r="ER294" i="278" s="1"/>
  <c r="ER306" i="278" s="1"/>
  <c r="ER67" i="265"/>
  <c r="ER303" i="278"/>
  <c r="ER307" i="278" s="1"/>
  <c r="FL298" i="278"/>
  <c r="FL289" i="278"/>
  <c r="ES290" i="278"/>
  <c r="ES291" i="278" s="1"/>
  <c r="ET282" i="278"/>
  <c r="ET10" i="265" s="1"/>
  <c r="ET299" i="278"/>
  <c r="ET300" i="278" s="1"/>
  <c r="EU72" i="278"/>
  <c r="EU73" i="278" s="1"/>
  <c r="EU86" i="278" s="1"/>
  <c r="EW22" i="278"/>
  <c r="EW39" i="278" s="1"/>
  <c r="EW41" i="278" s="1"/>
  <c r="ES9" i="265"/>
  <c r="ES11" i="265" s="1"/>
  <c r="ES29" i="265" s="1"/>
  <c r="EX19" i="278"/>
  <c r="EX314" i="278"/>
  <c r="FL254" i="278"/>
  <c r="FL246" i="278"/>
  <c r="FL230" i="278"/>
  <c r="FL238" i="278"/>
  <c r="FL222" i="278"/>
  <c r="FL182" i="278"/>
  <c r="FL214" i="278"/>
  <c r="FL190" i="278"/>
  <c r="FL198" i="278"/>
  <c r="FL206" i="278"/>
  <c r="FL158" i="278"/>
  <c r="FL174" i="278"/>
  <c r="FL150" i="278"/>
  <c r="FL112" i="278"/>
  <c r="FL166" i="278"/>
  <c r="FL121" i="278"/>
  <c r="FL130" i="278"/>
  <c r="EX22" i="324"/>
  <c r="EX23" i="324" s="1"/>
  <c r="EX49" i="324" s="1"/>
  <c r="EU61" i="278"/>
  <c r="EU62" i="278" s="1"/>
  <c r="EU65" i="278" s="1"/>
  <c r="EU64" i="278"/>
  <c r="EX183" i="273"/>
  <c r="EX184" i="273" s="1"/>
  <c r="EX255" i="278"/>
  <c r="EX257" i="278" s="1"/>
  <c r="EX273" i="278" s="1"/>
  <c r="EX247" i="278"/>
  <c r="EX249" i="278" s="1"/>
  <c r="EX272" i="278" s="1"/>
  <c r="EX231" i="278"/>
  <c r="EX233" i="278" s="1"/>
  <c r="EX270" i="278" s="1"/>
  <c r="EX239" i="278"/>
  <c r="EX241" i="278" s="1"/>
  <c r="EX271" i="278" s="1"/>
  <c r="EX183" i="278"/>
  <c r="EX185" i="278" s="1"/>
  <c r="EX264" i="278" s="1"/>
  <c r="EX223" i="278"/>
  <c r="EX225" i="278" s="1"/>
  <c r="EX269" i="278" s="1"/>
  <c r="EX215" i="278"/>
  <c r="EX217" i="278" s="1"/>
  <c r="EX268" i="278" s="1"/>
  <c r="EX191" i="278"/>
  <c r="EX193" i="278" s="1"/>
  <c r="EX265" i="278" s="1"/>
  <c r="EX199" i="278"/>
  <c r="EX201" i="278" s="1"/>
  <c r="EX266" i="278" s="1"/>
  <c r="EX207" i="278"/>
  <c r="EX209" i="278" s="1"/>
  <c r="EX267" i="278" s="1"/>
  <c r="EX159" i="278"/>
  <c r="EX161" i="278" s="1"/>
  <c r="EX261" i="278" s="1"/>
  <c r="EX175" i="278"/>
  <c r="EX177" i="278" s="1"/>
  <c r="EX263" i="278" s="1"/>
  <c r="EX151" i="278"/>
  <c r="EX153" i="278" s="1"/>
  <c r="EX260" i="278" s="1"/>
  <c r="EX113" i="278"/>
  <c r="EX115" i="278" s="1"/>
  <c r="EX138" i="278" s="1"/>
  <c r="EX122" i="278"/>
  <c r="EX124" i="278" s="1"/>
  <c r="EX139" i="278" s="1"/>
  <c r="EX167" i="278"/>
  <c r="EX169" i="278" s="1"/>
  <c r="EX262" i="278" s="1"/>
  <c r="EX131" i="278"/>
  <c r="EX133" i="278" s="1"/>
  <c r="EX140" i="278" s="1"/>
  <c r="EX20" i="278"/>
  <c r="EW274" i="278"/>
  <c r="EW280" i="278" s="1"/>
  <c r="EV106" i="278"/>
  <c r="EV107" i="278" s="1"/>
  <c r="EV137" i="278" s="1"/>
  <c r="EV98" i="278"/>
  <c r="EV99" i="278" s="1"/>
  <c r="EV136" i="278" s="1"/>
  <c r="EV50" i="278"/>
  <c r="EV51" i="278" s="1"/>
  <c r="EV84" i="278" s="1"/>
  <c r="EV80" i="278"/>
  <c r="EV81" i="278" s="1"/>
  <c r="EV87" i="278" s="1"/>
  <c r="ET66" i="278"/>
  <c r="ET85" i="278" s="1"/>
  <c r="ET88" i="278" s="1"/>
  <c r="EU141" i="278"/>
  <c r="EX177" i="273"/>
  <c r="EX178" i="273" s="1"/>
  <c r="EY88" i="273"/>
  <c r="EX22" i="327"/>
  <c r="EX51" i="324"/>
  <c r="EW176" i="273"/>
  <c r="EX173" i="273"/>
  <c r="EU3" i="286"/>
  <c r="EU3" i="282"/>
  <c r="EU3" i="323"/>
  <c r="EU3" i="265"/>
  <c r="EU3" i="315"/>
  <c r="EU3" i="327"/>
  <c r="EU3" i="325"/>
  <c r="EU3" i="320"/>
  <c r="EU3" i="273"/>
  <c r="EU3" i="278"/>
  <c r="EU3" i="288"/>
  <c r="EU3" i="324"/>
  <c r="EU3" i="275"/>
  <c r="EU3" i="289"/>
  <c r="EU3" i="285"/>
  <c r="EX23" i="327"/>
  <c r="EX52" i="324"/>
  <c r="EZ11" i="286"/>
  <c r="EZ87" i="273"/>
  <c r="EZ91" i="273"/>
  <c r="FA92" i="273" s="1"/>
  <c r="FA156" i="273" s="1"/>
  <c r="EV28" i="285"/>
  <c r="EV11" i="325"/>
  <c r="EV57" i="324"/>
  <c r="EV55" i="324"/>
  <c r="EV34" i="265" s="1"/>
  <c r="EY21" i="327"/>
  <c r="EY50" i="324"/>
  <c r="EY71" i="273"/>
  <c r="EZ72" i="273" s="1"/>
  <c r="EZ104" i="273" s="1"/>
  <c r="EY42" i="324"/>
  <c r="EY43" i="324" s="1"/>
  <c r="EY15" i="275"/>
  <c r="EY20" i="275" s="1"/>
  <c r="EZ17" i="275" s="1"/>
  <c r="EY67" i="273"/>
  <c r="EZ4" i="325"/>
  <c r="EZ4" i="327"/>
  <c r="EZ4" i="265"/>
  <c r="EZ4" i="320"/>
  <c r="EZ4" i="288"/>
  <c r="EZ4" i="324"/>
  <c r="EZ4" i="273"/>
  <c r="EZ4" i="278"/>
  <c r="EZ4" i="315"/>
  <c r="EZ4" i="275"/>
  <c r="EZ4" i="282"/>
  <c r="EZ4" i="289"/>
  <c r="EZ4" i="285"/>
  <c r="EZ4" i="323"/>
  <c r="EZ4" i="286"/>
  <c r="FA2" i="315"/>
  <c r="FA2" i="282"/>
  <c r="FA195" i="273"/>
  <c r="FA196" i="273" s="1"/>
  <c r="FA2" i="320"/>
  <c r="FA2" i="327"/>
  <c r="FA2" i="275"/>
  <c r="FA138" i="273"/>
  <c r="FA139" i="273" s="1"/>
  <c r="FA49" i="273"/>
  <c r="FA50" i="273" s="1"/>
  <c r="FA100" i="325" s="1"/>
  <c r="FA101" i="325" s="1"/>
  <c r="FA128" i="325" s="1"/>
  <c r="FA129" i="273"/>
  <c r="FA130" i="273" s="1"/>
  <c r="FA2" i="323"/>
  <c r="FA82" i="273"/>
  <c r="FA83" i="273" s="1"/>
  <c r="FA62" i="273"/>
  <c r="FA63" i="273" s="1"/>
  <c r="FA45" i="325" s="1"/>
  <c r="FA2" i="288"/>
  <c r="FA2" i="285"/>
  <c r="FA2" i="278"/>
  <c r="FA2" i="286"/>
  <c r="FA119" i="273"/>
  <c r="FA120" i="273" s="1"/>
  <c r="FA123" i="273" s="1"/>
  <c r="FA2" i="324"/>
  <c r="FA2" i="265"/>
  <c r="FA2" i="273"/>
  <c r="FA2" i="325"/>
  <c r="FA2" i="289"/>
  <c r="EV164" i="273"/>
  <c r="EV165" i="273" s="1"/>
  <c r="EW157" i="273"/>
  <c r="EZ37" i="324"/>
  <c r="EZ38" i="324" s="1"/>
  <c r="EZ32" i="324"/>
  <c r="EZ33" i="324" s="1"/>
  <c r="EZ53" i="273"/>
  <c r="FA54" i="273" s="1"/>
  <c r="EZ153" i="273"/>
  <c r="EZ27" i="324"/>
  <c r="EZ28" i="324" s="1"/>
  <c r="EZ182" i="273"/>
  <c r="EZ144" i="273"/>
  <c r="FA145" i="273" s="1"/>
  <c r="FA147" i="273" s="1"/>
  <c r="FA148" i="273" s="1"/>
  <c r="FB194" i="273"/>
  <c r="FC38" i="273"/>
  <c r="FB41" i="273"/>
  <c r="FB43" i="273" s="1"/>
  <c r="FB79" i="288" s="1"/>
  <c r="EY52" i="324"/>
  <c r="EY23" i="327"/>
  <c r="EZ15" i="275"/>
  <c r="EZ67" i="273"/>
  <c r="EZ71" i="273"/>
  <c r="FA72" i="273" s="1"/>
  <c r="FA104" i="273" s="1"/>
  <c r="EZ42" i="324"/>
  <c r="EZ43" i="324" s="1"/>
  <c r="EY154" i="273"/>
  <c r="EY66" i="273"/>
  <c r="EY68" i="273" s="1"/>
  <c r="EX50" i="324"/>
  <c r="EX21" i="327"/>
  <c r="EZ66" i="273"/>
  <c r="EZ154" i="273"/>
  <c r="EY22" i="327"/>
  <c r="EY51" i="324"/>
  <c r="FO5" i="327"/>
  <c r="FO5" i="325"/>
  <c r="FO5" i="324"/>
  <c r="FO5" i="323"/>
  <c r="FM32" i="273"/>
  <c r="FL42" i="273"/>
  <c r="FL37" i="273"/>
  <c r="FN26" i="273"/>
  <c r="FN27" i="273" s="1"/>
  <c r="FN31" i="273" s="1"/>
  <c r="FN30" i="273"/>
  <c r="FO5" i="320"/>
  <c r="FO23" i="273"/>
  <c r="FO24" i="273" s="1"/>
  <c r="FO5" i="315"/>
  <c r="FO5" i="265"/>
  <c r="FO5" i="288"/>
  <c r="FO5" i="282"/>
  <c r="FO5" i="275"/>
  <c r="FO5" i="286"/>
  <c r="FO5" i="285"/>
  <c r="FO5" i="289"/>
  <c r="FO5" i="278"/>
  <c r="FO13" i="273"/>
  <c r="FO14" i="273" s="1"/>
  <c r="FP10" i="273"/>
  <c r="FO5" i="273"/>
  <c r="FN152" i="273"/>
  <c r="FN143" i="273"/>
  <c r="EZ46" i="325" l="1"/>
  <c r="EZ47" i="325" s="1"/>
  <c r="EZ54" i="325" s="1"/>
  <c r="EZ55" i="288"/>
  <c r="EY109" i="273"/>
  <c r="EX110" i="273" s="1"/>
  <c r="EX61" i="288" s="1"/>
  <c r="EX63" i="288" s="1"/>
  <c r="EX65" i="288" s="1"/>
  <c r="EY51" i="288"/>
  <c r="EY52" i="288" s="1"/>
  <c r="EY56" i="288" s="1"/>
  <c r="EY84" i="325"/>
  <c r="EY42" i="288"/>
  <c r="EY35" i="288"/>
  <c r="EY37" i="288" s="1"/>
  <c r="EX39" i="288"/>
  <c r="EX43" i="288"/>
  <c r="FA168" i="278"/>
  <c r="FB101" i="273"/>
  <c r="FB102" i="273" s="1"/>
  <c r="FB105" i="273" s="1"/>
  <c r="FB26" i="288"/>
  <c r="FO36" i="273"/>
  <c r="FO13" i="288"/>
  <c r="FO138" i="325"/>
  <c r="W55" i="325"/>
  <c r="W91" i="325"/>
  <c r="FA42" i="325"/>
  <c r="FA43" i="325" s="1"/>
  <c r="FA85" i="325"/>
  <c r="FA232" i="278"/>
  <c r="EZ106" i="273"/>
  <c r="EY51" i="325"/>
  <c r="FA71" i="278"/>
  <c r="FA123" i="278"/>
  <c r="FA256" i="278"/>
  <c r="FA56" i="278"/>
  <c r="FA192" i="278"/>
  <c r="FA160" i="278"/>
  <c r="FA184" i="278"/>
  <c r="FA97" i="278"/>
  <c r="FA208" i="278"/>
  <c r="FA49" i="278"/>
  <c r="FA132" i="278"/>
  <c r="FA114" i="278"/>
  <c r="FA200" i="278"/>
  <c r="FA176" i="278"/>
  <c r="FA240" i="278"/>
  <c r="FA105" i="278"/>
  <c r="FA79" i="278"/>
  <c r="FA152" i="278"/>
  <c r="FA216" i="278"/>
  <c r="FA224" i="278"/>
  <c r="FB13" i="289"/>
  <c r="FB14" i="289" s="1"/>
  <c r="FB232" i="278" s="1"/>
  <c r="EW55" i="324"/>
  <c r="EW34" i="265" s="1"/>
  <c r="EW28" i="285"/>
  <c r="EW57" i="324"/>
  <c r="BJ12" i="325"/>
  <c r="EZ40" i="278"/>
  <c r="EV57" i="278"/>
  <c r="EV58" i="278" s="1"/>
  <c r="EV64" i="278" s="1"/>
  <c r="FA25" i="327"/>
  <c r="EY122" i="325"/>
  <c r="EY110" i="325"/>
  <c r="FA28" i="278"/>
  <c r="FA29" i="278" s="1"/>
  <c r="FA40" i="278" s="1"/>
  <c r="FA111" i="325"/>
  <c r="FA123" i="325"/>
  <c r="ER308" i="278"/>
  <c r="ER30" i="265" s="1"/>
  <c r="ET302" i="278"/>
  <c r="ET303" i="278" s="1"/>
  <c r="ET307" i="278" s="1"/>
  <c r="ET73" i="265"/>
  <c r="ES293" i="278"/>
  <c r="ES294" i="278" s="1"/>
  <c r="ES306" i="278" s="1"/>
  <c r="ES308" i="278" s="1"/>
  <c r="ES30" i="265" s="1"/>
  <c r="ES67" i="265"/>
  <c r="ET290" i="278"/>
  <c r="ET291" i="278" s="1"/>
  <c r="FM289" i="278"/>
  <c r="FM298" i="278"/>
  <c r="EW33" i="278"/>
  <c r="EW35" i="278" s="1"/>
  <c r="EW57" i="278" s="1"/>
  <c r="EW58" i="278" s="1"/>
  <c r="EX22" i="278"/>
  <c r="EX39" i="278" s="1"/>
  <c r="EX41" i="278" s="1"/>
  <c r="ET9" i="265"/>
  <c r="ET11" i="265" s="1"/>
  <c r="ET29" i="265" s="1"/>
  <c r="EU66" i="278"/>
  <c r="EU85" i="278" s="1"/>
  <c r="EU88" i="278" s="1"/>
  <c r="EY19" i="278"/>
  <c r="EY314" i="278"/>
  <c r="EX20" i="327"/>
  <c r="EU279" i="278"/>
  <c r="EU281" i="278" s="1"/>
  <c r="EV141" i="278"/>
  <c r="EY183" i="273"/>
  <c r="EY184" i="273" s="1"/>
  <c r="EY239" i="278"/>
  <c r="EY241" i="278" s="1"/>
  <c r="EY271" i="278" s="1"/>
  <c r="EY247" i="278"/>
  <c r="EY249" i="278" s="1"/>
  <c r="EY272" i="278" s="1"/>
  <c r="EY255" i="278"/>
  <c r="EY257" i="278" s="1"/>
  <c r="EY273" i="278" s="1"/>
  <c r="EY223" i="278"/>
  <c r="EY225" i="278" s="1"/>
  <c r="EY269" i="278" s="1"/>
  <c r="EY231" i="278"/>
  <c r="EY233" i="278" s="1"/>
  <c r="EY270" i="278" s="1"/>
  <c r="EY207" i="278"/>
  <c r="EY209" i="278" s="1"/>
  <c r="EY267" i="278" s="1"/>
  <c r="EY183" i="278"/>
  <c r="EY185" i="278" s="1"/>
  <c r="EY264" i="278" s="1"/>
  <c r="EY215" i="278"/>
  <c r="EY217" i="278" s="1"/>
  <c r="EY268" i="278" s="1"/>
  <c r="EY191" i="278"/>
  <c r="EY193" i="278" s="1"/>
  <c r="EY265" i="278" s="1"/>
  <c r="EY199" i="278"/>
  <c r="EY201" i="278" s="1"/>
  <c r="EY266" i="278" s="1"/>
  <c r="EY151" i="278"/>
  <c r="EY153" i="278" s="1"/>
  <c r="EY260" i="278" s="1"/>
  <c r="EY167" i="278"/>
  <c r="EY169" i="278" s="1"/>
  <c r="EY262" i="278" s="1"/>
  <c r="EY175" i="278"/>
  <c r="EY177" i="278" s="1"/>
  <c r="EY263" i="278" s="1"/>
  <c r="EY113" i="278"/>
  <c r="EY115" i="278" s="1"/>
  <c r="EY138" i="278" s="1"/>
  <c r="EY159" i="278"/>
  <c r="EY161" i="278" s="1"/>
  <c r="EY261" i="278" s="1"/>
  <c r="EY122" i="278"/>
  <c r="EY124" i="278" s="1"/>
  <c r="EY139" i="278" s="1"/>
  <c r="EY131" i="278"/>
  <c r="EY133" i="278" s="1"/>
  <c r="EY140" i="278" s="1"/>
  <c r="EY20" i="278"/>
  <c r="EX274" i="278"/>
  <c r="EX280" i="278" s="1"/>
  <c r="FM37" i="273"/>
  <c r="FM238" i="278"/>
  <c r="FM254" i="278"/>
  <c r="FM246" i="278"/>
  <c r="FM222" i="278"/>
  <c r="FM230" i="278"/>
  <c r="FM206" i="278"/>
  <c r="FM182" i="278"/>
  <c r="FM214" i="278"/>
  <c r="FM190" i="278"/>
  <c r="FM198" i="278"/>
  <c r="FM150" i="278"/>
  <c r="FM166" i="278"/>
  <c r="FM174" i="278"/>
  <c r="FM158" i="278"/>
  <c r="FM112" i="278"/>
  <c r="FM121" i="278"/>
  <c r="FM130" i="278"/>
  <c r="EW106" i="278"/>
  <c r="EW107" i="278" s="1"/>
  <c r="EW137" i="278" s="1"/>
  <c r="EW80" i="278"/>
  <c r="EW81" i="278" s="1"/>
  <c r="EW87" i="278" s="1"/>
  <c r="EW50" i="278"/>
  <c r="EW51" i="278" s="1"/>
  <c r="EW84" i="278" s="1"/>
  <c r="EW98" i="278"/>
  <c r="EW99" i="278" s="1"/>
  <c r="EW136" i="278" s="1"/>
  <c r="EY177" i="273"/>
  <c r="EY178" i="273" s="1"/>
  <c r="EY172" i="273"/>
  <c r="EY173" i="273" s="1"/>
  <c r="EY176" i="273" s="1"/>
  <c r="EZ68" i="273"/>
  <c r="EX157" i="273"/>
  <c r="EW164" i="273"/>
  <c r="EW165" i="273" s="1"/>
  <c r="FA4" i="325"/>
  <c r="FA4" i="278"/>
  <c r="FA4" i="320"/>
  <c r="FA4" i="286"/>
  <c r="FA4" i="323"/>
  <c r="FA4" i="324"/>
  <c r="FA4" i="285"/>
  <c r="FA4" i="289"/>
  <c r="FA4" i="265"/>
  <c r="FA4" i="315"/>
  <c r="FA4" i="327"/>
  <c r="FA4" i="275"/>
  <c r="FA4" i="273"/>
  <c r="FA4" i="282"/>
  <c r="FA4" i="288"/>
  <c r="FA154" i="273"/>
  <c r="FA66" i="273"/>
  <c r="EV3" i="324"/>
  <c r="EV3" i="285"/>
  <c r="EV3" i="265"/>
  <c r="EV3" i="273"/>
  <c r="EV3" i="315"/>
  <c r="EV3" i="288"/>
  <c r="EV3" i="323"/>
  <c r="EV3" i="325"/>
  <c r="EV3" i="278"/>
  <c r="EV3" i="275"/>
  <c r="EV3" i="327"/>
  <c r="EV3" i="320"/>
  <c r="EV3" i="282"/>
  <c r="EV3" i="286"/>
  <c r="EV3" i="289"/>
  <c r="FA42" i="324"/>
  <c r="FA43" i="324" s="1"/>
  <c r="FA71" i="273"/>
  <c r="FB72" i="273" s="1"/>
  <c r="FB104" i="273" s="1"/>
  <c r="FA67" i="273"/>
  <c r="FA15" i="275"/>
  <c r="FA153" i="273"/>
  <c r="FA53" i="273"/>
  <c r="FB54" i="273" s="1"/>
  <c r="FA37" i="324"/>
  <c r="FA38" i="324" s="1"/>
  <c r="FA27" i="324"/>
  <c r="FA28" i="324" s="1"/>
  <c r="FA32" i="324"/>
  <c r="FA33" i="324" s="1"/>
  <c r="EY53" i="324"/>
  <c r="EY24" i="327"/>
  <c r="FA122" i="273"/>
  <c r="FA155" i="273"/>
  <c r="FA86" i="273"/>
  <c r="EY189" i="273"/>
  <c r="EY190" i="273" s="1"/>
  <c r="EY21" i="278" s="1"/>
  <c r="EY22" i="324"/>
  <c r="EY23" i="324" s="1"/>
  <c r="FB2" i="285"/>
  <c r="FB2" i="315"/>
  <c r="FB138" i="273"/>
  <c r="FB139" i="273" s="1"/>
  <c r="FB2" i="273"/>
  <c r="FB119" i="273"/>
  <c r="FB120" i="273" s="1"/>
  <c r="FB123" i="273" s="1"/>
  <c r="FB2" i="265"/>
  <c r="FB49" i="273"/>
  <c r="FB129" i="273"/>
  <c r="FB130" i="273" s="1"/>
  <c r="FB2" i="282"/>
  <c r="FB62" i="273"/>
  <c r="FB2" i="327"/>
  <c r="FB195" i="273"/>
  <c r="FB196" i="273" s="1"/>
  <c r="FB2" i="275"/>
  <c r="FB82" i="273"/>
  <c r="FB83" i="273" s="1"/>
  <c r="FB2" i="323"/>
  <c r="FB2" i="278"/>
  <c r="FB2" i="286"/>
  <c r="FB2" i="288"/>
  <c r="FB2" i="289"/>
  <c r="FB2" i="320"/>
  <c r="FB2" i="325"/>
  <c r="FB2" i="324"/>
  <c r="EZ22" i="327"/>
  <c r="EZ51" i="324"/>
  <c r="FA91" i="273"/>
  <c r="FB92" i="273" s="1"/>
  <c r="FB156" i="273" s="1"/>
  <c r="FA11" i="286"/>
  <c r="FA87" i="273"/>
  <c r="FA182" i="273"/>
  <c r="FA144" i="273"/>
  <c r="FB145" i="273" s="1"/>
  <c r="FB147" i="273" s="1"/>
  <c r="FB148" i="273" s="1"/>
  <c r="EZ122" i="273"/>
  <c r="EZ124" i="273" s="1"/>
  <c r="EZ21" i="285" s="1"/>
  <c r="EZ155" i="273"/>
  <c r="EZ86" i="273"/>
  <c r="EZ88" i="273" s="1"/>
  <c r="EX54" i="324"/>
  <c r="EZ53" i="324"/>
  <c r="EZ24" i="327"/>
  <c r="EZ20" i="275"/>
  <c r="FA17" i="275" s="1"/>
  <c r="FC41" i="273"/>
  <c r="FC43" i="273" s="1"/>
  <c r="FC79" i="288" s="1"/>
  <c r="FC194" i="273"/>
  <c r="FD38" i="273"/>
  <c r="EZ21" i="327"/>
  <c r="EZ50" i="324"/>
  <c r="EZ23" i="327"/>
  <c r="EZ52" i="324"/>
  <c r="EX176" i="273"/>
  <c r="FP5" i="327"/>
  <c r="FP5" i="325"/>
  <c r="FM42" i="273"/>
  <c r="FP5" i="324"/>
  <c r="FP5" i="323"/>
  <c r="FN32" i="273"/>
  <c r="FO26" i="273"/>
  <c r="FO27" i="273" s="1"/>
  <c r="FO31" i="273" s="1"/>
  <c r="FO30" i="273"/>
  <c r="FP5" i="320"/>
  <c r="FP23" i="273"/>
  <c r="FP24" i="273" s="1"/>
  <c r="FP5" i="315"/>
  <c r="FP5" i="288"/>
  <c r="FP5" i="282"/>
  <c r="FP5" i="275"/>
  <c r="FP5" i="286"/>
  <c r="FP5" i="265"/>
  <c r="FP5" i="285"/>
  <c r="FP5" i="289"/>
  <c r="FP5" i="278"/>
  <c r="FP13" i="273"/>
  <c r="FP14" i="273" s="1"/>
  <c r="FQ10" i="273"/>
  <c r="FP5" i="273"/>
  <c r="FO152" i="273"/>
  <c r="FO143" i="273"/>
  <c r="EZ109" i="273" l="1"/>
  <c r="EY110" i="273" s="1"/>
  <c r="EY61" i="288" s="1"/>
  <c r="EY63" i="288" s="1"/>
  <c r="EY65" i="288" s="1"/>
  <c r="EZ51" i="288"/>
  <c r="EZ52" i="288" s="1"/>
  <c r="EZ56" i="288" s="1"/>
  <c r="FA46" i="325"/>
  <c r="FA47" i="325" s="1"/>
  <c r="FA54" i="325" s="1"/>
  <c r="FA55" i="288"/>
  <c r="EY43" i="288"/>
  <c r="EY39" i="288"/>
  <c r="EZ84" i="325"/>
  <c r="EZ42" i="288"/>
  <c r="EZ35" i="288"/>
  <c r="EZ37" i="288" s="1"/>
  <c r="FC101" i="273"/>
  <c r="FC102" i="273" s="1"/>
  <c r="FC105" i="273" s="1"/>
  <c r="FC26" i="288"/>
  <c r="FP36" i="273"/>
  <c r="FP13" i="288"/>
  <c r="FP138" i="325"/>
  <c r="FB42" i="325"/>
  <c r="FB43" i="325" s="1"/>
  <c r="FB85" i="325"/>
  <c r="FB56" i="278"/>
  <c r="FB123" i="278"/>
  <c r="FB79" i="278"/>
  <c r="FB114" i="278"/>
  <c r="FB49" i="278"/>
  <c r="FB152" i="278"/>
  <c r="FB71" i="278"/>
  <c r="FB160" i="278"/>
  <c r="FB97" i="278"/>
  <c r="FB176" i="278"/>
  <c r="FA106" i="273"/>
  <c r="EZ51" i="325"/>
  <c r="FB168" i="278"/>
  <c r="FB216" i="278"/>
  <c r="FB105" i="278"/>
  <c r="FB184" i="278"/>
  <c r="FB208" i="278"/>
  <c r="FB248" i="278"/>
  <c r="FB200" i="278"/>
  <c r="FB240" i="278"/>
  <c r="FB132" i="278"/>
  <c r="FB192" i="278"/>
  <c r="FB224" i="278"/>
  <c r="FB256" i="278"/>
  <c r="FC13" i="289"/>
  <c r="FC14" i="289" s="1"/>
  <c r="FC248" i="278" s="1"/>
  <c r="EV61" i="278"/>
  <c r="EV62" i="278" s="1"/>
  <c r="EV65" i="278" s="1"/>
  <c r="EV66" i="278" s="1"/>
  <c r="EV85" i="278" s="1"/>
  <c r="EV88" i="278" s="1"/>
  <c r="FA34" i="278"/>
  <c r="FB28" i="278"/>
  <c r="FB29" i="278" s="1"/>
  <c r="FB40" i="278" s="1"/>
  <c r="FB123" i="325"/>
  <c r="FB111" i="325"/>
  <c r="EZ314" i="278"/>
  <c r="EZ122" i="325"/>
  <c r="EZ110" i="325"/>
  <c r="EX33" i="278"/>
  <c r="EX35" i="278" s="1"/>
  <c r="EX72" i="278" s="1"/>
  <c r="EX73" i="278" s="1"/>
  <c r="EX86" i="278" s="1"/>
  <c r="EW72" i="278"/>
  <c r="EW73" i="278" s="1"/>
  <c r="EW86" i="278" s="1"/>
  <c r="ET293" i="278"/>
  <c r="ET294" i="278" s="1"/>
  <c r="ET306" i="278" s="1"/>
  <c r="ET308" i="278" s="1"/>
  <c r="ET30" i="265" s="1"/>
  <c r="ET67" i="265"/>
  <c r="FN289" i="278"/>
  <c r="FN298" i="278"/>
  <c r="EU282" i="278"/>
  <c r="EU10" i="265" s="1"/>
  <c r="EU299" i="278"/>
  <c r="EU300" i="278" s="1"/>
  <c r="EU290" i="278"/>
  <c r="EU291" i="278" s="1"/>
  <c r="EU9" i="265"/>
  <c r="EY22" i="278"/>
  <c r="EY33" i="278" s="1"/>
  <c r="EY35" i="278" s="1"/>
  <c r="EV279" i="278"/>
  <c r="EV281" i="278" s="1"/>
  <c r="EW141" i="278"/>
  <c r="FN42" i="273"/>
  <c r="FN254" i="278"/>
  <c r="FN230" i="278"/>
  <c r="FN238" i="278"/>
  <c r="FN246" i="278"/>
  <c r="FN214" i="278"/>
  <c r="FN222" i="278"/>
  <c r="FN198" i="278"/>
  <c r="FN206" i="278"/>
  <c r="FN182" i="278"/>
  <c r="FN190" i="278"/>
  <c r="FN174" i="278"/>
  <c r="FN158" i="278"/>
  <c r="FN166" i="278"/>
  <c r="FN130" i="278"/>
  <c r="FN150" i="278"/>
  <c r="FN112" i="278"/>
  <c r="FN121" i="278"/>
  <c r="EZ255" i="278"/>
  <c r="EZ257" i="278" s="1"/>
  <c r="EZ273" i="278" s="1"/>
  <c r="EZ231" i="278"/>
  <c r="EZ233" i="278" s="1"/>
  <c r="EZ270" i="278" s="1"/>
  <c r="EZ239" i="278"/>
  <c r="EZ241" i="278" s="1"/>
  <c r="EZ271" i="278" s="1"/>
  <c r="EZ247" i="278"/>
  <c r="EZ249" i="278" s="1"/>
  <c r="EZ272" i="278" s="1"/>
  <c r="EZ215" i="278"/>
  <c r="EZ217" i="278" s="1"/>
  <c r="EZ268" i="278" s="1"/>
  <c r="EZ223" i="278"/>
  <c r="EZ225" i="278" s="1"/>
  <c r="EZ269" i="278" s="1"/>
  <c r="EZ199" i="278"/>
  <c r="EZ201" i="278" s="1"/>
  <c r="EZ266" i="278" s="1"/>
  <c r="EZ207" i="278"/>
  <c r="EZ209" i="278" s="1"/>
  <c r="EZ267" i="278" s="1"/>
  <c r="EZ183" i="278"/>
  <c r="EZ185" i="278" s="1"/>
  <c r="EZ264" i="278" s="1"/>
  <c r="EZ191" i="278"/>
  <c r="EZ193" i="278" s="1"/>
  <c r="EZ265" i="278" s="1"/>
  <c r="EZ175" i="278"/>
  <c r="EZ177" i="278" s="1"/>
  <c r="EZ263" i="278" s="1"/>
  <c r="EZ159" i="278"/>
  <c r="EZ161" i="278" s="1"/>
  <c r="EZ261" i="278" s="1"/>
  <c r="EZ167" i="278"/>
  <c r="EZ169" i="278" s="1"/>
  <c r="EZ262" i="278" s="1"/>
  <c r="EZ131" i="278"/>
  <c r="EZ133" i="278" s="1"/>
  <c r="EZ140" i="278" s="1"/>
  <c r="EZ151" i="278"/>
  <c r="EZ153" i="278" s="1"/>
  <c r="EZ260" i="278" s="1"/>
  <c r="EZ113" i="278"/>
  <c r="EZ115" i="278" s="1"/>
  <c r="EZ138" i="278" s="1"/>
  <c r="EZ122" i="278"/>
  <c r="EZ124" i="278" s="1"/>
  <c r="EZ139" i="278" s="1"/>
  <c r="EZ20" i="278"/>
  <c r="EY274" i="278"/>
  <c r="EY280" i="278" s="1"/>
  <c r="EW64" i="278"/>
  <c r="EW61" i="278"/>
  <c r="EW62" i="278" s="1"/>
  <c r="EW65" i="278" s="1"/>
  <c r="EZ189" i="273"/>
  <c r="EZ190" i="273" s="1"/>
  <c r="EZ21" i="278" s="1"/>
  <c r="EZ19" i="278"/>
  <c r="EX80" i="278"/>
  <c r="EX81" i="278" s="1"/>
  <c r="EX87" i="278" s="1"/>
  <c r="EX98" i="278"/>
  <c r="EX99" i="278" s="1"/>
  <c r="EX136" i="278" s="1"/>
  <c r="EX106" i="278"/>
  <c r="EX107" i="278" s="1"/>
  <c r="EX137" i="278" s="1"/>
  <c r="EX50" i="278"/>
  <c r="EX51" i="278" s="1"/>
  <c r="EX84" i="278" s="1"/>
  <c r="EZ22" i="324"/>
  <c r="EZ23" i="324" s="1"/>
  <c r="EZ20" i="327" s="1"/>
  <c r="FA68" i="273"/>
  <c r="FA124" i="273"/>
  <c r="FA51" i="324"/>
  <c r="FA22" i="327"/>
  <c r="FA24" i="327"/>
  <c r="FA53" i="324"/>
  <c r="FB91" i="273"/>
  <c r="FC92" i="273" s="1"/>
  <c r="FC156" i="273" s="1"/>
  <c r="FB87" i="273"/>
  <c r="FB11" i="286"/>
  <c r="FB50" i="273"/>
  <c r="FB100" i="325" s="1"/>
  <c r="FB101" i="325" s="1"/>
  <c r="FB128" i="325" s="1"/>
  <c r="FB182" i="273"/>
  <c r="FB144" i="273"/>
  <c r="FC145" i="273" s="1"/>
  <c r="FC147" i="273" s="1"/>
  <c r="FC148" i="273" s="1"/>
  <c r="FD194" i="273"/>
  <c r="FD41" i="273"/>
  <c r="FD43" i="273" s="1"/>
  <c r="FD79" i="288" s="1"/>
  <c r="FE38" i="273"/>
  <c r="EX55" i="324"/>
  <c r="EX34" i="265" s="1"/>
  <c r="EX28" i="285"/>
  <c r="EX11" i="325"/>
  <c r="EX57" i="324"/>
  <c r="FB4" i="278"/>
  <c r="FB4" i="275"/>
  <c r="FB4" i="288"/>
  <c r="FB4" i="285"/>
  <c r="FB4" i="273"/>
  <c r="FB4" i="324"/>
  <c r="FB4" i="323"/>
  <c r="FB4" i="327"/>
  <c r="FB4" i="286"/>
  <c r="FB4" i="289"/>
  <c r="FB4" i="320"/>
  <c r="FB4" i="265"/>
  <c r="FB4" i="315"/>
  <c r="FB4" i="325"/>
  <c r="FB4" i="282"/>
  <c r="FB63" i="273"/>
  <c r="FB45" i="325" s="1"/>
  <c r="FA21" i="327"/>
  <c r="FA50" i="324"/>
  <c r="FA20" i="275"/>
  <c r="FB17" i="275" s="1"/>
  <c r="EW3" i="282"/>
  <c r="EW3" i="286"/>
  <c r="EW3" i="273"/>
  <c r="EW3" i="288"/>
  <c r="EW3" i="289"/>
  <c r="EW3" i="315"/>
  <c r="EW3" i="278"/>
  <c r="EW3" i="275"/>
  <c r="EW3" i="320"/>
  <c r="EW3" i="285"/>
  <c r="EW3" i="265"/>
  <c r="EW3" i="325"/>
  <c r="EW3" i="324"/>
  <c r="EW3" i="327"/>
  <c r="EW3" i="323"/>
  <c r="EZ177" i="273"/>
  <c r="EZ178" i="273" s="1"/>
  <c r="EZ183" i="273"/>
  <c r="EZ184" i="273" s="1"/>
  <c r="EZ172" i="273"/>
  <c r="EZ173" i="273" s="1"/>
  <c r="EZ176" i="273" s="1"/>
  <c r="FA88" i="273"/>
  <c r="FA23" i="327"/>
  <c r="FA52" i="324"/>
  <c r="EY157" i="273"/>
  <c r="EX164" i="273"/>
  <c r="EX165" i="273" s="1"/>
  <c r="FC195" i="273"/>
  <c r="FC196" i="273" s="1"/>
  <c r="FC2" i="289"/>
  <c r="FC2" i="275"/>
  <c r="FC2" i="288"/>
  <c r="FC2" i="265"/>
  <c r="FC2" i="278"/>
  <c r="FC2" i="320"/>
  <c r="FC2" i="323"/>
  <c r="FC2" i="286"/>
  <c r="FC82" i="273"/>
  <c r="FC83" i="273" s="1"/>
  <c r="FC2" i="315"/>
  <c r="FC138" i="273"/>
  <c r="FC139" i="273" s="1"/>
  <c r="FC129" i="273"/>
  <c r="FC130" i="273" s="1"/>
  <c r="FC62" i="273"/>
  <c r="FC63" i="273" s="1"/>
  <c r="FC45" i="325" s="1"/>
  <c r="FC2" i="273"/>
  <c r="FC2" i="324"/>
  <c r="FC2" i="285"/>
  <c r="FC49" i="273"/>
  <c r="FC50" i="273" s="1"/>
  <c r="FC100" i="325" s="1"/>
  <c r="FC101" i="325" s="1"/>
  <c r="FC128" i="325" s="1"/>
  <c r="FC2" i="327"/>
  <c r="FC2" i="325"/>
  <c r="FC119" i="273"/>
  <c r="FC120" i="273" s="1"/>
  <c r="FC123" i="273" s="1"/>
  <c r="FC2" i="282"/>
  <c r="EY49" i="324"/>
  <c r="EY54" i="324" s="1"/>
  <c r="EY20" i="327"/>
  <c r="FB66" i="273"/>
  <c r="FB154" i="273"/>
  <c r="FB122" i="273"/>
  <c r="FB86" i="273"/>
  <c r="FB155" i="273"/>
  <c r="FN37" i="273"/>
  <c r="FQ5" i="327"/>
  <c r="FQ5" i="325"/>
  <c r="FQ5" i="324"/>
  <c r="FQ5" i="323"/>
  <c r="FO32" i="273"/>
  <c r="FP26" i="273"/>
  <c r="FP27" i="273" s="1"/>
  <c r="FP31" i="273" s="1"/>
  <c r="FP30" i="273"/>
  <c r="FQ5" i="320"/>
  <c r="FQ23" i="273"/>
  <c r="FQ24" i="273" s="1"/>
  <c r="FQ5" i="315"/>
  <c r="FQ5" i="275"/>
  <c r="FQ5" i="286"/>
  <c r="FQ5" i="265"/>
  <c r="FQ5" i="288"/>
  <c r="FQ5" i="282"/>
  <c r="FQ5" i="278"/>
  <c r="FQ5" i="285"/>
  <c r="FQ5" i="289"/>
  <c r="FQ13" i="273"/>
  <c r="FQ14" i="273" s="1"/>
  <c r="FR10" i="273"/>
  <c r="FQ5" i="273"/>
  <c r="FP152" i="273"/>
  <c r="FP143" i="273"/>
  <c r="BK32" i="265"/>
  <c r="FA109" i="273" l="1"/>
  <c r="EZ110" i="273" s="1"/>
  <c r="EZ61" i="288" s="1"/>
  <c r="EZ63" i="288" s="1"/>
  <c r="EZ65" i="288" s="1"/>
  <c r="FA51" i="288"/>
  <c r="FA52" i="288" s="1"/>
  <c r="FA56" i="288" s="1"/>
  <c r="FB46" i="325"/>
  <c r="FB55" i="288"/>
  <c r="FA84" i="325"/>
  <c r="FA42" i="288"/>
  <c r="FA35" i="288"/>
  <c r="FA37" i="288" s="1"/>
  <c r="EZ43" i="288"/>
  <c r="EZ39" i="288"/>
  <c r="FQ36" i="273"/>
  <c r="FQ13" i="288"/>
  <c r="FQ138" i="325"/>
  <c r="FD101" i="273"/>
  <c r="FD102" i="273" s="1"/>
  <c r="FD105" i="273" s="1"/>
  <c r="FD26" i="288"/>
  <c r="FB47" i="325"/>
  <c r="FB54" i="325" s="1"/>
  <c r="FC42" i="325"/>
  <c r="FC43" i="325" s="1"/>
  <c r="FC85" i="325"/>
  <c r="FC79" i="278"/>
  <c r="FC123" i="278"/>
  <c r="FC49" i="278"/>
  <c r="FC71" i="278"/>
  <c r="FC114" i="278"/>
  <c r="FC160" i="278"/>
  <c r="FC56" i="278"/>
  <c r="FC105" i="278"/>
  <c r="FC176" i="278"/>
  <c r="FB106" i="273"/>
  <c r="FA51" i="325"/>
  <c r="FC184" i="278"/>
  <c r="FC216" i="278"/>
  <c r="FC97" i="278"/>
  <c r="FC132" i="278"/>
  <c r="FC168" i="278"/>
  <c r="FC224" i="278"/>
  <c r="FC192" i="278"/>
  <c r="FC152" i="278"/>
  <c r="FC200" i="278"/>
  <c r="FC256" i="278"/>
  <c r="FC232" i="278"/>
  <c r="FC208" i="278"/>
  <c r="FC240" i="278"/>
  <c r="FD13" i="289"/>
  <c r="FD14" i="289" s="1"/>
  <c r="FD256" i="278" s="1"/>
  <c r="BK313" i="278"/>
  <c r="BK315" i="278" s="1"/>
  <c r="BK11" i="327" s="1"/>
  <c r="FB34" i="278"/>
  <c r="FA314" i="278"/>
  <c r="FA122" i="325"/>
  <c r="FA110" i="325"/>
  <c r="FC28" i="278"/>
  <c r="FC29" i="278" s="1"/>
  <c r="FC34" i="278" s="1"/>
  <c r="FC123" i="325"/>
  <c r="FC111" i="325"/>
  <c r="FC25" i="327"/>
  <c r="FB25" i="327"/>
  <c r="EX57" i="278"/>
  <c r="EX58" i="278" s="1"/>
  <c r="EX61" i="278" s="1"/>
  <c r="EX62" i="278" s="1"/>
  <c r="EX65" i="278" s="1"/>
  <c r="EY39" i="278"/>
  <c r="EY41" i="278" s="1"/>
  <c r="EY80" i="278" s="1"/>
  <c r="EY81" i="278" s="1"/>
  <c r="EY87" i="278" s="1"/>
  <c r="EU302" i="278"/>
  <c r="EU303" i="278" s="1"/>
  <c r="EU307" i="278" s="1"/>
  <c r="EU73" i="265"/>
  <c r="EU293" i="278"/>
  <c r="EU294" i="278" s="1"/>
  <c r="EU306" i="278" s="1"/>
  <c r="EU67" i="265"/>
  <c r="EV282" i="278"/>
  <c r="EV10" i="265" s="1"/>
  <c r="EV299" i="278"/>
  <c r="EV300" i="278" s="1"/>
  <c r="FO298" i="278"/>
  <c r="FO289" i="278"/>
  <c r="EV290" i="278"/>
  <c r="EV291" i="278" s="1"/>
  <c r="EU11" i="265"/>
  <c r="EU29" i="265" s="1"/>
  <c r="EX141" i="278"/>
  <c r="EX279" i="278" s="1"/>
  <c r="EX281" i="278" s="1"/>
  <c r="EV9" i="265"/>
  <c r="EZ22" i="278"/>
  <c r="EZ39" i="278" s="1"/>
  <c r="EZ41" i="278" s="1"/>
  <c r="EW279" i="278"/>
  <c r="EW281" i="278" s="1"/>
  <c r="EW66" i="278"/>
  <c r="EW85" i="278" s="1"/>
  <c r="EW88" i="278" s="1"/>
  <c r="FO37" i="273"/>
  <c r="FO254" i="278"/>
  <c r="FO222" i="278"/>
  <c r="FO238" i="278"/>
  <c r="FO246" i="278"/>
  <c r="FO214" i="278"/>
  <c r="FO230" i="278"/>
  <c r="FO190" i="278"/>
  <c r="FO198" i="278"/>
  <c r="FO206" i="278"/>
  <c r="FO182" i="278"/>
  <c r="FO166" i="278"/>
  <c r="FO174" i="278"/>
  <c r="FO150" i="278"/>
  <c r="FO158" i="278"/>
  <c r="FO121" i="278"/>
  <c r="FO130" i="278"/>
  <c r="FO112" i="278"/>
  <c r="FA189" i="273"/>
  <c r="FA190" i="273" s="1"/>
  <c r="FA21" i="278" s="1"/>
  <c r="FA19" i="278"/>
  <c r="EY72" i="278"/>
  <c r="EY73" i="278" s="1"/>
  <c r="EY86" i="278" s="1"/>
  <c r="EY57" i="278"/>
  <c r="EY58" i="278" s="1"/>
  <c r="FA255" i="278"/>
  <c r="FA257" i="278" s="1"/>
  <c r="FA273" i="278" s="1"/>
  <c r="FA223" i="278"/>
  <c r="FA225" i="278" s="1"/>
  <c r="FA269" i="278" s="1"/>
  <c r="FA231" i="278"/>
  <c r="FA233" i="278" s="1"/>
  <c r="FA270" i="278" s="1"/>
  <c r="FA239" i="278"/>
  <c r="FA241" i="278" s="1"/>
  <c r="FA271" i="278" s="1"/>
  <c r="FA247" i="278"/>
  <c r="FA249" i="278" s="1"/>
  <c r="FA272" i="278" s="1"/>
  <c r="FA215" i="278"/>
  <c r="FA217" i="278" s="1"/>
  <c r="FA268" i="278" s="1"/>
  <c r="FA191" i="278"/>
  <c r="FA193" i="278" s="1"/>
  <c r="FA265" i="278" s="1"/>
  <c r="FA199" i="278"/>
  <c r="FA201" i="278" s="1"/>
  <c r="FA266" i="278" s="1"/>
  <c r="FA207" i="278"/>
  <c r="FA209" i="278" s="1"/>
  <c r="FA267" i="278" s="1"/>
  <c r="FA183" i="278"/>
  <c r="FA185" i="278" s="1"/>
  <c r="FA264" i="278" s="1"/>
  <c r="FA167" i="278"/>
  <c r="FA169" i="278" s="1"/>
  <c r="FA262" i="278" s="1"/>
  <c r="FA175" i="278"/>
  <c r="FA177" i="278" s="1"/>
  <c r="FA263" i="278" s="1"/>
  <c r="FA151" i="278"/>
  <c r="FA153" i="278" s="1"/>
  <c r="FA260" i="278" s="1"/>
  <c r="FA159" i="278"/>
  <c r="FA161" i="278" s="1"/>
  <c r="FA261" i="278" s="1"/>
  <c r="FA122" i="278"/>
  <c r="FA124" i="278" s="1"/>
  <c r="FA139" i="278" s="1"/>
  <c r="FA131" i="278"/>
  <c r="FA133" i="278" s="1"/>
  <c r="FA140" i="278" s="1"/>
  <c r="FA113" i="278"/>
  <c r="FA115" i="278" s="1"/>
  <c r="FA138" i="278" s="1"/>
  <c r="FA20" i="278"/>
  <c r="EZ274" i="278"/>
  <c r="EZ280" i="278" s="1"/>
  <c r="FA22" i="324"/>
  <c r="FA23" i="324" s="1"/>
  <c r="FA49" i="324" s="1"/>
  <c r="FA54" i="324" s="1"/>
  <c r="FB68" i="273"/>
  <c r="EZ49" i="324"/>
  <c r="EZ54" i="324" s="1"/>
  <c r="EZ57" i="324" s="1"/>
  <c r="FC37" i="324"/>
  <c r="FC38" i="324" s="1"/>
  <c r="FC153" i="273"/>
  <c r="FC53" i="273"/>
  <c r="FD54" i="273" s="1"/>
  <c r="FC32" i="324"/>
  <c r="FC33" i="324" s="1"/>
  <c r="FC27" i="324"/>
  <c r="FC28" i="324" s="1"/>
  <c r="EY57" i="324"/>
  <c r="EY28" i="285"/>
  <c r="EY55" i="324"/>
  <c r="EY34" i="265" s="1"/>
  <c r="EY11" i="325"/>
  <c r="FC182" i="273"/>
  <c r="FC144" i="273"/>
  <c r="FD145" i="273" s="1"/>
  <c r="FD147" i="273" s="1"/>
  <c r="FD148" i="273" s="1"/>
  <c r="EX3" i="288"/>
  <c r="EX3" i="285"/>
  <c r="EX3" i="265"/>
  <c r="EX3" i="275"/>
  <c r="EX3" i="289"/>
  <c r="EX3" i="327"/>
  <c r="EX3" i="324"/>
  <c r="EX3" i="315"/>
  <c r="EX3" i="325"/>
  <c r="EX3" i="286"/>
  <c r="EX3" i="323"/>
  <c r="EX3" i="282"/>
  <c r="EX3" i="278"/>
  <c r="EX3" i="273"/>
  <c r="EX3" i="320"/>
  <c r="FB88" i="273"/>
  <c r="FA183" i="273"/>
  <c r="FA184" i="273" s="1"/>
  <c r="FA172" i="273"/>
  <c r="FA173" i="273" s="1"/>
  <c r="FA176" i="273" s="1"/>
  <c r="FA177" i="273"/>
  <c r="FA178" i="273" s="1"/>
  <c r="FE41" i="273"/>
  <c r="FE43" i="273" s="1"/>
  <c r="FE79" i="288" s="1"/>
  <c r="FE194" i="273"/>
  <c r="FF38" i="273"/>
  <c r="EY164" i="273"/>
  <c r="EY165" i="273" s="1"/>
  <c r="EZ157" i="273"/>
  <c r="FC71" i="273"/>
  <c r="FD72" i="273" s="1"/>
  <c r="FD104" i="273" s="1"/>
  <c r="FC15" i="275"/>
  <c r="FC67" i="273"/>
  <c r="FC42" i="324"/>
  <c r="FC43" i="324" s="1"/>
  <c r="FD119" i="273"/>
  <c r="FD120" i="273" s="1"/>
  <c r="FD123" i="273" s="1"/>
  <c r="FD2" i="320"/>
  <c r="FD2" i="288"/>
  <c r="FD2" i="324"/>
  <c r="FD2" i="325"/>
  <c r="FD2" i="315"/>
  <c r="FD129" i="273"/>
  <c r="FD130" i="273" s="1"/>
  <c r="FD2" i="275"/>
  <c r="FD2" i="282"/>
  <c r="FD2" i="327"/>
  <c r="FD62" i="273"/>
  <c r="FD63" i="273" s="1"/>
  <c r="FD45" i="325" s="1"/>
  <c r="FD2" i="285"/>
  <c r="FD2" i="265"/>
  <c r="FD82" i="273"/>
  <c r="FD83" i="273" s="1"/>
  <c r="FD2" i="286"/>
  <c r="FD2" i="289"/>
  <c r="FD2" i="278"/>
  <c r="FD49" i="273"/>
  <c r="FD2" i="273"/>
  <c r="FD195" i="273"/>
  <c r="FD196" i="273" s="1"/>
  <c r="FD2" i="323"/>
  <c r="FD138" i="273"/>
  <c r="FD139" i="273" s="1"/>
  <c r="FC4" i="327"/>
  <c r="FC4" i="325"/>
  <c r="FC4" i="323"/>
  <c r="FC4" i="275"/>
  <c r="FC4" i="315"/>
  <c r="FC4" i="320"/>
  <c r="FC4" i="273"/>
  <c r="FC4" i="282"/>
  <c r="FC4" i="285"/>
  <c r="FC4" i="265"/>
  <c r="FC4" i="286"/>
  <c r="FC4" i="288"/>
  <c r="FC4" i="289"/>
  <c r="FC4" i="278"/>
  <c r="FC4" i="324"/>
  <c r="FC11" i="286"/>
  <c r="FC91" i="273"/>
  <c r="FD92" i="273" s="1"/>
  <c r="FD156" i="273" s="1"/>
  <c r="FC87" i="273"/>
  <c r="FB71" i="273"/>
  <c r="FC72" i="273" s="1"/>
  <c r="FC104" i="273" s="1"/>
  <c r="FB67" i="273"/>
  <c r="FB42" i="324"/>
  <c r="FB43" i="324" s="1"/>
  <c r="FB15" i="275"/>
  <c r="FB20" i="275" s="1"/>
  <c r="FC17" i="275" s="1"/>
  <c r="FB32" i="324"/>
  <c r="FB33" i="324" s="1"/>
  <c r="FB53" i="273"/>
  <c r="FC54" i="273" s="1"/>
  <c r="FB37" i="324"/>
  <c r="FB38" i="324" s="1"/>
  <c r="FB153" i="273"/>
  <c r="FB27" i="324"/>
  <c r="FB28" i="324" s="1"/>
  <c r="FA21" i="285"/>
  <c r="FB124" i="273"/>
  <c r="FO42" i="273"/>
  <c r="FR5" i="327"/>
  <c r="FR5" i="325"/>
  <c r="FR5" i="324"/>
  <c r="FR5" i="323"/>
  <c r="FQ26" i="273"/>
  <c r="FQ27" i="273" s="1"/>
  <c r="FQ31" i="273" s="1"/>
  <c r="FQ30" i="273"/>
  <c r="FP32" i="273"/>
  <c r="FR5" i="320"/>
  <c r="FR23" i="273"/>
  <c r="FR24" i="273" s="1"/>
  <c r="FR5" i="315"/>
  <c r="FQ152" i="273"/>
  <c r="FQ143" i="273"/>
  <c r="FR5" i="275"/>
  <c r="FR5" i="286"/>
  <c r="FR5" i="265"/>
  <c r="FR5" i="288"/>
  <c r="FR5" i="282"/>
  <c r="FR5" i="285"/>
  <c r="FR5" i="289"/>
  <c r="FR5" i="278"/>
  <c r="FR13" i="273"/>
  <c r="FR14" i="273" s="1"/>
  <c r="FS10" i="273"/>
  <c r="FR5" i="273"/>
  <c r="FB109" i="273" l="1"/>
  <c r="FA110" i="273" s="1"/>
  <c r="FA61" i="288" s="1"/>
  <c r="FA63" i="288" s="1"/>
  <c r="FA65" i="288" s="1"/>
  <c r="FB51" i="288"/>
  <c r="FB52" i="288" s="1"/>
  <c r="FB56" i="288" s="1"/>
  <c r="FC46" i="325"/>
  <c r="FC47" i="325" s="1"/>
  <c r="FC54" i="325" s="1"/>
  <c r="FC55" i="288"/>
  <c r="FB84" i="325"/>
  <c r="FB35" i="288"/>
  <c r="FB37" i="288" s="1"/>
  <c r="FB42" i="288"/>
  <c r="FA43" i="288"/>
  <c r="FA39" i="288"/>
  <c r="FR36" i="273"/>
  <c r="FR13" i="288"/>
  <c r="FR138" i="325"/>
  <c r="FE101" i="273"/>
  <c r="FE102" i="273" s="1"/>
  <c r="FE105" i="273" s="1"/>
  <c r="FE26" i="288"/>
  <c r="FD232" i="278"/>
  <c r="FD42" i="325"/>
  <c r="FD43" i="325" s="1"/>
  <c r="FD85" i="325"/>
  <c r="FC106" i="273"/>
  <c r="FB51" i="325"/>
  <c r="FD168" i="278"/>
  <c r="FD224" i="278"/>
  <c r="FD49" i="278"/>
  <c r="FD132" i="278"/>
  <c r="FD105" i="278"/>
  <c r="FD123" i="278"/>
  <c r="FD176" i="278"/>
  <c r="FD192" i="278"/>
  <c r="FD56" i="278"/>
  <c r="FD79" i="278"/>
  <c r="FD160" i="278"/>
  <c r="FD240" i="278"/>
  <c r="FD97" i="278"/>
  <c r="FD114" i="278"/>
  <c r="FD200" i="278"/>
  <c r="FD248" i="278"/>
  <c r="FD71" i="278"/>
  <c r="FD152" i="278"/>
  <c r="FD208" i="278"/>
  <c r="FD184" i="278"/>
  <c r="FD216" i="278"/>
  <c r="FE13" i="289"/>
  <c r="FE14" i="289" s="1"/>
  <c r="FE240" i="278" s="1"/>
  <c r="EX64" i="278"/>
  <c r="EX66" i="278" s="1"/>
  <c r="EX85" i="278" s="1"/>
  <c r="EX88" i="278" s="1"/>
  <c r="EZ11" i="325"/>
  <c r="BK12" i="325"/>
  <c r="EU308" i="278"/>
  <c r="EU30" i="265" s="1"/>
  <c r="FC40" i="278"/>
  <c r="EY50" i="278"/>
  <c r="EY51" i="278" s="1"/>
  <c r="EY84" i="278" s="1"/>
  <c r="FB122" i="325"/>
  <c r="FB110" i="325"/>
  <c r="FD28" i="278"/>
  <c r="FD29" i="278" s="1"/>
  <c r="FD40" i="278" s="1"/>
  <c r="FD111" i="325"/>
  <c r="FD123" i="325"/>
  <c r="EY98" i="278"/>
  <c r="EY99" i="278" s="1"/>
  <c r="EY136" i="278" s="1"/>
  <c r="FA20" i="327"/>
  <c r="EY106" i="278"/>
  <c r="EY107" i="278" s="1"/>
  <c r="EY137" i="278" s="1"/>
  <c r="EV302" i="278"/>
  <c r="EV303" i="278" s="1"/>
  <c r="EV307" i="278" s="1"/>
  <c r="EV73" i="265"/>
  <c r="EV293" i="278"/>
  <c r="EV294" i="278" s="1"/>
  <c r="EV306" i="278" s="1"/>
  <c r="EV67" i="265"/>
  <c r="EV11" i="265"/>
  <c r="EV29" i="265" s="1"/>
  <c r="FP298" i="278"/>
  <c r="FP289" i="278"/>
  <c r="EW282" i="278"/>
  <c r="EW10" i="265" s="1"/>
  <c r="EW299" i="278"/>
  <c r="EW300" i="278" s="1"/>
  <c r="EX282" i="278"/>
  <c r="EX10" i="265" s="1"/>
  <c r="EX299" i="278"/>
  <c r="EX300" i="278" s="1"/>
  <c r="EW290" i="278"/>
  <c r="EW291" i="278" s="1"/>
  <c r="EZ28" i="285"/>
  <c r="EZ55" i="324"/>
  <c r="EZ34" i="265" s="1"/>
  <c r="EZ33" i="278"/>
  <c r="EZ35" i="278" s="1"/>
  <c r="EZ72" i="278" s="1"/>
  <c r="EZ73" i="278" s="1"/>
  <c r="EZ86" i="278" s="1"/>
  <c r="FA22" i="278"/>
  <c r="FA39" i="278" s="1"/>
  <c r="FA41" i="278" s="1"/>
  <c r="EW9" i="265"/>
  <c r="FB189" i="273"/>
  <c r="FB190" i="273" s="1"/>
  <c r="FB21" i="278" s="1"/>
  <c r="FB314" i="278"/>
  <c r="FP254" i="278"/>
  <c r="FP246" i="278"/>
  <c r="FP230" i="278"/>
  <c r="FP238" i="278"/>
  <c r="FP182" i="278"/>
  <c r="FP222" i="278"/>
  <c r="FP190" i="278"/>
  <c r="FP198" i="278"/>
  <c r="FP214" i="278"/>
  <c r="FP206" i="278"/>
  <c r="FP158" i="278"/>
  <c r="FP174" i="278"/>
  <c r="FP150" i="278"/>
  <c r="FP112" i="278"/>
  <c r="FP121" i="278"/>
  <c r="FP166" i="278"/>
  <c r="FP130" i="278"/>
  <c r="FB255" i="278"/>
  <c r="FB257" i="278" s="1"/>
  <c r="FB273" i="278" s="1"/>
  <c r="FB247" i="278"/>
  <c r="FB249" i="278" s="1"/>
  <c r="FB272" i="278" s="1"/>
  <c r="FB231" i="278"/>
  <c r="FB233" i="278" s="1"/>
  <c r="FB270" i="278" s="1"/>
  <c r="FB239" i="278"/>
  <c r="FB241" i="278" s="1"/>
  <c r="FB271" i="278" s="1"/>
  <c r="FB183" i="278"/>
  <c r="FB185" i="278" s="1"/>
  <c r="FB264" i="278" s="1"/>
  <c r="FB191" i="278"/>
  <c r="FB193" i="278" s="1"/>
  <c r="FB265" i="278" s="1"/>
  <c r="FB223" i="278"/>
  <c r="FB225" i="278" s="1"/>
  <c r="FB269" i="278" s="1"/>
  <c r="FB199" i="278"/>
  <c r="FB201" i="278" s="1"/>
  <c r="FB266" i="278" s="1"/>
  <c r="FB215" i="278"/>
  <c r="FB217" i="278" s="1"/>
  <c r="FB268" i="278" s="1"/>
  <c r="FB207" i="278"/>
  <c r="FB209" i="278" s="1"/>
  <c r="FB267" i="278" s="1"/>
  <c r="FB159" i="278"/>
  <c r="FB161" i="278" s="1"/>
  <c r="FB261" i="278" s="1"/>
  <c r="FB175" i="278"/>
  <c r="FB177" i="278" s="1"/>
  <c r="FB263" i="278" s="1"/>
  <c r="FB151" i="278"/>
  <c r="FB153" i="278" s="1"/>
  <c r="FB260" i="278" s="1"/>
  <c r="FB113" i="278"/>
  <c r="FB115" i="278" s="1"/>
  <c r="FB138" i="278" s="1"/>
  <c r="FB122" i="278"/>
  <c r="FB124" i="278" s="1"/>
  <c r="FB139" i="278" s="1"/>
  <c r="FB131" i="278"/>
  <c r="FB133" i="278" s="1"/>
  <c r="FB140" i="278" s="1"/>
  <c r="FB167" i="278"/>
  <c r="FB169" i="278" s="1"/>
  <c r="FB262" i="278" s="1"/>
  <c r="FB20" i="278"/>
  <c r="FA274" i="278"/>
  <c r="FA280" i="278" s="1"/>
  <c r="EZ106" i="278"/>
  <c r="EZ107" i="278" s="1"/>
  <c r="EZ137" i="278" s="1"/>
  <c r="EZ98" i="278"/>
  <c r="EZ99" i="278" s="1"/>
  <c r="EZ136" i="278" s="1"/>
  <c r="EZ80" i="278"/>
  <c r="EZ81" i="278" s="1"/>
  <c r="EZ87" i="278" s="1"/>
  <c r="EZ50" i="278"/>
  <c r="EZ51" i="278" s="1"/>
  <c r="EZ84" i="278" s="1"/>
  <c r="EY61" i="278"/>
  <c r="EY62" i="278" s="1"/>
  <c r="EY65" i="278" s="1"/>
  <c r="EY64" i="278"/>
  <c r="FB22" i="324"/>
  <c r="FB23" i="324" s="1"/>
  <c r="FB20" i="327" s="1"/>
  <c r="FB19" i="278"/>
  <c r="FA11" i="325"/>
  <c r="FA55" i="324"/>
  <c r="FA34" i="265" s="1"/>
  <c r="FA57" i="324"/>
  <c r="FA28" i="285"/>
  <c r="FD144" i="273"/>
  <c r="FE145" i="273" s="1"/>
  <c r="FE147" i="273" s="1"/>
  <c r="FE148" i="273" s="1"/>
  <c r="FD182" i="273"/>
  <c r="FD50" i="273"/>
  <c r="FD100" i="325" s="1"/>
  <c r="FD101" i="325" s="1"/>
  <c r="FD128" i="325" s="1"/>
  <c r="FD71" i="273"/>
  <c r="FE72" i="273" s="1"/>
  <c r="FE104" i="273" s="1"/>
  <c r="FD67" i="273"/>
  <c r="FD42" i="324"/>
  <c r="FD43" i="324" s="1"/>
  <c r="FD15" i="275"/>
  <c r="FD122" i="273"/>
  <c r="FD86" i="273"/>
  <c r="FD155" i="273"/>
  <c r="FB177" i="273"/>
  <c r="FB178" i="273" s="1"/>
  <c r="FB183" i="273"/>
  <c r="FB184" i="273" s="1"/>
  <c r="FB172" i="273"/>
  <c r="FB173" i="273" s="1"/>
  <c r="FB176" i="273" s="1"/>
  <c r="FC22" i="327"/>
  <c r="FC51" i="324"/>
  <c r="FB21" i="285"/>
  <c r="FB52" i="324"/>
  <c r="FB23" i="327"/>
  <c r="FB53" i="324"/>
  <c r="FB24" i="327"/>
  <c r="FD87" i="273"/>
  <c r="FD11" i="286"/>
  <c r="FD91" i="273"/>
  <c r="FE92" i="273" s="1"/>
  <c r="FE156" i="273" s="1"/>
  <c r="FC53" i="324"/>
  <c r="FC24" i="327"/>
  <c r="FA157" i="273"/>
  <c r="EZ164" i="273"/>
  <c r="EZ165" i="273" s="1"/>
  <c r="FE2" i="285"/>
  <c r="FE2" i="325"/>
  <c r="FE2" i="275"/>
  <c r="FE2" i="286"/>
  <c r="FE82" i="273"/>
  <c r="FE83" i="273" s="1"/>
  <c r="FE119" i="273"/>
  <c r="FE120" i="273" s="1"/>
  <c r="FE123" i="273" s="1"/>
  <c r="FE195" i="273"/>
  <c r="FE196" i="273" s="1"/>
  <c r="FE138" i="273"/>
  <c r="FE139" i="273" s="1"/>
  <c r="FE2" i="273"/>
  <c r="FE2" i="315"/>
  <c r="FE2" i="327"/>
  <c r="FE2" i="265"/>
  <c r="FE2" i="282"/>
  <c r="FE2" i="289"/>
  <c r="FE62" i="273"/>
  <c r="FE2" i="288"/>
  <c r="FE49" i="273"/>
  <c r="FE50" i="273" s="1"/>
  <c r="FE100" i="325" s="1"/>
  <c r="FE101" i="325" s="1"/>
  <c r="FE128" i="325" s="1"/>
  <c r="FE129" i="273"/>
  <c r="FE130" i="273" s="1"/>
  <c r="FE2" i="320"/>
  <c r="FE2" i="324"/>
  <c r="FE2" i="323"/>
  <c r="FE2" i="278"/>
  <c r="FD4" i="324"/>
  <c r="FD4" i="323"/>
  <c r="FD4" i="282"/>
  <c r="FD4" i="288"/>
  <c r="FD4" i="315"/>
  <c r="FD4" i="286"/>
  <c r="FD4" i="320"/>
  <c r="FD4" i="278"/>
  <c r="FD4" i="275"/>
  <c r="FD4" i="273"/>
  <c r="FD4" i="289"/>
  <c r="FD4" i="265"/>
  <c r="FD4" i="285"/>
  <c r="FD4" i="325"/>
  <c r="FD4" i="327"/>
  <c r="FD154" i="273"/>
  <c r="FD66" i="273"/>
  <c r="FC66" i="273"/>
  <c r="FC68" i="273" s="1"/>
  <c r="FC154" i="273"/>
  <c r="EY3" i="324"/>
  <c r="EY3" i="273"/>
  <c r="EY3" i="288"/>
  <c r="EY3" i="285"/>
  <c r="EY3" i="289"/>
  <c r="EY3" i="275"/>
  <c r="EY3" i="323"/>
  <c r="EY3" i="265"/>
  <c r="EY3" i="327"/>
  <c r="EY3" i="286"/>
  <c r="EY3" i="278"/>
  <c r="EY3" i="282"/>
  <c r="EY3" i="315"/>
  <c r="EY3" i="320"/>
  <c r="EY3" i="325"/>
  <c r="FB21" i="327"/>
  <c r="FB50" i="324"/>
  <c r="FB51" i="324"/>
  <c r="FB22" i="327"/>
  <c r="FC122" i="273"/>
  <c r="FC124" i="273" s="1"/>
  <c r="FC21" i="285" s="1"/>
  <c r="FC155" i="273"/>
  <c r="FC86" i="273"/>
  <c r="FC88" i="273" s="1"/>
  <c r="FC20" i="275"/>
  <c r="FD17" i="275" s="1"/>
  <c r="FG38" i="273"/>
  <c r="FF194" i="273"/>
  <c r="FF41" i="273"/>
  <c r="FF43" i="273" s="1"/>
  <c r="FF79" i="288" s="1"/>
  <c r="FC50" i="324"/>
  <c r="FC21" i="327"/>
  <c r="FC23" i="327"/>
  <c r="FC52" i="324"/>
  <c r="FS5" i="327"/>
  <c r="FS5" i="325"/>
  <c r="FS5" i="324"/>
  <c r="FS5" i="323"/>
  <c r="FQ32" i="273"/>
  <c r="FP42" i="273"/>
  <c r="FP37" i="273"/>
  <c r="FR26" i="273"/>
  <c r="FR27" i="273" s="1"/>
  <c r="FR31" i="273" s="1"/>
  <c r="FR30" i="273"/>
  <c r="FS5" i="320"/>
  <c r="FS23" i="273"/>
  <c r="FS24" i="273" s="1"/>
  <c r="FS5" i="315"/>
  <c r="FR152" i="273"/>
  <c r="FR143" i="273"/>
  <c r="FS5" i="265"/>
  <c r="FS5" i="288"/>
  <c r="FS5" i="282"/>
  <c r="FS5" i="275"/>
  <c r="FS5" i="286"/>
  <c r="FS5" i="285"/>
  <c r="FS5" i="289"/>
  <c r="FS5" i="278"/>
  <c r="FS13" i="273"/>
  <c r="FS14" i="273" s="1"/>
  <c r="FT10" i="273"/>
  <c r="FS5" i="273"/>
  <c r="FC109" i="273" l="1"/>
  <c r="FB110" i="273" s="1"/>
  <c r="FB61" i="288" s="1"/>
  <c r="FB63" i="288" s="1"/>
  <c r="FB65" i="288" s="1"/>
  <c r="FC51" i="288"/>
  <c r="FC52" i="288" s="1"/>
  <c r="FC56" i="288" s="1"/>
  <c r="FD46" i="325"/>
  <c r="FD55" i="288"/>
  <c r="FC84" i="325"/>
  <c r="FC42" i="288"/>
  <c r="FC35" i="288"/>
  <c r="FC37" i="288" s="1"/>
  <c r="FB39" i="288"/>
  <c r="FB43" i="288"/>
  <c r="FF101" i="273"/>
  <c r="FF102" i="273" s="1"/>
  <c r="FF105" i="273" s="1"/>
  <c r="FF26" i="288"/>
  <c r="FS36" i="273"/>
  <c r="FS13" i="288"/>
  <c r="FS138" i="325"/>
  <c r="FD47" i="325"/>
  <c r="FD54" i="325" s="1"/>
  <c r="FE42" i="325"/>
  <c r="FE43" i="325" s="1"/>
  <c r="FE85" i="325"/>
  <c r="FD106" i="273"/>
  <c r="FC51" i="325"/>
  <c r="FE71" i="278"/>
  <c r="FE208" i="278"/>
  <c r="FE160" i="278"/>
  <c r="FE248" i="278"/>
  <c r="FE97" i="278"/>
  <c r="FD34" i="278"/>
  <c r="FE192" i="278"/>
  <c r="FF13" i="289"/>
  <c r="FF14" i="289" s="1"/>
  <c r="FF248" i="278" s="1"/>
  <c r="FE49" i="278"/>
  <c r="FE123" i="278"/>
  <c r="FE168" i="278"/>
  <c r="FE216" i="278"/>
  <c r="FE232" i="278"/>
  <c r="FE256" i="278"/>
  <c r="FE105" i="278"/>
  <c r="FE79" i="278"/>
  <c r="FE152" i="278"/>
  <c r="FE184" i="278"/>
  <c r="FE224" i="278"/>
  <c r="FE56" i="278"/>
  <c r="FE132" i="278"/>
  <c r="FE114" i="278"/>
  <c r="FE200" i="278"/>
  <c r="FE176" i="278"/>
  <c r="FE25" i="327"/>
  <c r="FC122" i="325"/>
  <c r="FC110" i="325"/>
  <c r="FD25" i="327"/>
  <c r="FE28" i="278"/>
  <c r="FE29" i="278" s="1"/>
  <c r="FE40" i="278" s="1"/>
  <c r="FE123" i="325"/>
  <c r="FE111" i="325"/>
  <c r="FB49" i="324"/>
  <c r="FB54" i="324" s="1"/>
  <c r="EY141" i="278"/>
  <c r="EY279" i="278" s="1"/>
  <c r="EY281" i="278" s="1"/>
  <c r="EV308" i="278"/>
  <c r="EV30" i="265" s="1"/>
  <c r="EX302" i="278"/>
  <c r="EX73" i="265"/>
  <c r="EW293" i="278"/>
  <c r="EW294" i="278" s="1"/>
  <c r="EW306" i="278" s="1"/>
  <c r="EW67" i="265"/>
  <c r="EW302" i="278"/>
  <c r="EW303" i="278" s="1"/>
  <c r="EW307" i="278" s="1"/>
  <c r="EW73" i="265"/>
  <c r="FQ298" i="278"/>
  <c r="FQ289" i="278"/>
  <c r="EX290" i="278"/>
  <c r="EX291" i="278" s="1"/>
  <c r="FA33" i="278"/>
  <c r="FA35" i="278" s="1"/>
  <c r="FA72" i="278" s="1"/>
  <c r="FA73" i="278" s="1"/>
  <c r="FA86" i="278" s="1"/>
  <c r="EW11" i="265"/>
  <c r="EW29" i="265" s="1"/>
  <c r="EZ57" i="278"/>
  <c r="EZ58" i="278" s="1"/>
  <c r="EZ64" i="278" s="1"/>
  <c r="EX9" i="265"/>
  <c r="EX11" i="265" s="1"/>
  <c r="EX29" i="265" s="1"/>
  <c r="FC19" i="278"/>
  <c r="FC314" i="278"/>
  <c r="FB22" i="278"/>
  <c r="FB39" i="278" s="1"/>
  <c r="FB41" i="278" s="1"/>
  <c r="EZ141" i="278"/>
  <c r="EY66" i="278"/>
  <c r="EY85" i="278" s="1"/>
  <c r="EY88" i="278" s="1"/>
  <c r="FC239" i="278"/>
  <c r="FC241" i="278" s="1"/>
  <c r="FC271" i="278" s="1"/>
  <c r="FC247" i="278"/>
  <c r="FC249" i="278" s="1"/>
  <c r="FC272" i="278" s="1"/>
  <c r="FC223" i="278"/>
  <c r="FC225" i="278" s="1"/>
  <c r="FC269" i="278" s="1"/>
  <c r="FC255" i="278"/>
  <c r="FC257" i="278" s="1"/>
  <c r="FC273" i="278" s="1"/>
  <c r="FC231" i="278"/>
  <c r="FC233" i="278" s="1"/>
  <c r="FC270" i="278" s="1"/>
  <c r="FC215" i="278"/>
  <c r="FC217" i="278" s="1"/>
  <c r="FC268" i="278" s="1"/>
  <c r="FC207" i="278"/>
  <c r="FC209" i="278" s="1"/>
  <c r="FC267" i="278" s="1"/>
  <c r="FC183" i="278"/>
  <c r="FC185" i="278" s="1"/>
  <c r="FC264" i="278" s="1"/>
  <c r="FC191" i="278"/>
  <c r="FC193" i="278" s="1"/>
  <c r="FC265" i="278" s="1"/>
  <c r="FC199" i="278"/>
  <c r="FC201" i="278" s="1"/>
  <c r="FC266" i="278" s="1"/>
  <c r="FC151" i="278"/>
  <c r="FC153" i="278" s="1"/>
  <c r="FC260" i="278" s="1"/>
  <c r="FC167" i="278"/>
  <c r="FC169" i="278" s="1"/>
  <c r="FC262" i="278" s="1"/>
  <c r="FC175" i="278"/>
  <c r="FC177" i="278" s="1"/>
  <c r="FC263" i="278" s="1"/>
  <c r="FC113" i="278"/>
  <c r="FC115" i="278" s="1"/>
  <c r="FC138" i="278" s="1"/>
  <c r="FC122" i="278"/>
  <c r="FC124" i="278" s="1"/>
  <c r="FC139" i="278" s="1"/>
  <c r="FC159" i="278"/>
  <c r="FC161" i="278" s="1"/>
  <c r="FC261" i="278" s="1"/>
  <c r="FC131" i="278"/>
  <c r="FC133" i="278" s="1"/>
  <c r="FC140" i="278" s="1"/>
  <c r="FC20" i="278"/>
  <c r="FQ37" i="273"/>
  <c r="FQ238" i="278"/>
  <c r="FQ246" i="278"/>
  <c r="FQ254" i="278"/>
  <c r="FQ222" i="278"/>
  <c r="FQ230" i="278"/>
  <c r="FQ214" i="278"/>
  <c r="FQ206" i="278"/>
  <c r="FQ182" i="278"/>
  <c r="FQ190" i="278"/>
  <c r="FQ198" i="278"/>
  <c r="FQ150" i="278"/>
  <c r="FQ166" i="278"/>
  <c r="FQ174" i="278"/>
  <c r="FQ112" i="278"/>
  <c r="FQ158" i="278"/>
  <c r="FQ121" i="278"/>
  <c r="FQ130" i="278"/>
  <c r="FA106" i="278"/>
  <c r="FA107" i="278" s="1"/>
  <c r="FA137" i="278" s="1"/>
  <c r="FA80" i="278"/>
  <c r="FA81" i="278" s="1"/>
  <c r="FA87" i="278" s="1"/>
  <c r="FA98" i="278"/>
  <c r="FA99" i="278" s="1"/>
  <c r="FA136" i="278" s="1"/>
  <c r="FA50" i="278"/>
  <c r="FA51" i="278" s="1"/>
  <c r="FA84" i="278" s="1"/>
  <c r="FB274" i="278"/>
  <c r="FB280" i="278" s="1"/>
  <c r="FD68" i="273"/>
  <c r="FE53" i="273"/>
  <c r="FF54" i="273" s="1"/>
  <c r="FE37" i="324"/>
  <c r="FE38" i="324" s="1"/>
  <c r="FE32" i="324"/>
  <c r="FE33" i="324" s="1"/>
  <c r="FE153" i="273"/>
  <c r="FE27" i="324"/>
  <c r="FE28" i="324" s="1"/>
  <c r="FE144" i="273"/>
  <c r="FF145" i="273" s="1"/>
  <c r="FF147" i="273" s="1"/>
  <c r="FF148" i="273" s="1"/>
  <c r="FE182" i="273"/>
  <c r="FE87" i="273"/>
  <c r="FE91" i="273"/>
  <c r="FF92" i="273" s="1"/>
  <c r="FF156" i="273" s="1"/>
  <c r="FE11" i="286"/>
  <c r="FD24" i="327"/>
  <c r="FD53" i="324"/>
  <c r="FD27" i="324"/>
  <c r="FD28" i="324" s="1"/>
  <c r="FD37" i="324"/>
  <c r="FD38" i="324" s="1"/>
  <c r="FD153" i="273"/>
  <c r="FD32" i="324"/>
  <c r="FD33" i="324" s="1"/>
  <c r="FD53" i="273"/>
  <c r="FE54" i="273" s="1"/>
  <c r="FG41" i="273"/>
  <c r="FG43" i="273" s="1"/>
  <c r="FG79" i="288" s="1"/>
  <c r="FG194" i="273"/>
  <c r="FH38" i="273"/>
  <c r="FE63" i="273"/>
  <c r="FE45" i="325" s="1"/>
  <c r="EZ3" i="327"/>
  <c r="EZ3" i="325"/>
  <c r="EZ3" i="324"/>
  <c r="EZ3" i="265"/>
  <c r="EZ3" i="273"/>
  <c r="EZ3" i="282"/>
  <c r="EZ3" i="288"/>
  <c r="EZ3" i="285"/>
  <c r="EZ3" i="323"/>
  <c r="EZ3" i="278"/>
  <c r="EZ3" i="289"/>
  <c r="EZ3" i="286"/>
  <c r="EZ3" i="275"/>
  <c r="EZ3" i="320"/>
  <c r="EZ3" i="315"/>
  <c r="FC172" i="273"/>
  <c r="FC173" i="273" s="1"/>
  <c r="FC176" i="273" s="1"/>
  <c r="FC177" i="273"/>
  <c r="FC178" i="273" s="1"/>
  <c r="FC183" i="273"/>
  <c r="FC184" i="273" s="1"/>
  <c r="FD88" i="273"/>
  <c r="FA164" i="273"/>
  <c r="FA165" i="273" s="1"/>
  <c r="FB157" i="273"/>
  <c r="FD124" i="273"/>
  <c r="FE122" i="273"/>
  <c r="FE86" i="273"/>
  <c r="FE155" i="273"/>
  <c r="FE4" i="265"/>
  <c r="FE4" i="275"/>
  <c r="FE4" i="323"/>
  <c r="FE4" i="282"/>
  <c r="FE4" i="325"/>
  <c r="FE4" i="285"/>
  <c r="FE4" i="278"/>
  <c r="FE4" i="286"/>
  <c r="FE4" i="289"/>
  <c r="FE4" i="288"/>
  <c r="FE4" i="327"/>
  <c r="FE4" i="315"/>
  <c r="FE4" i="320"/>
  <c r="FE4" i="324"/>
  <c r="FE4" i="273"/>
  <c r="FF2" i="282"/>
  <c r="FF2" i="265"/>
  <c r="FF2" i="275"/>
  <c r="FF2" i="315"/>
  <c r="FF2" i="327"/>
  <c r="FF129" i="273"/>
  <c r="FF130" i="273" s="1"/>
  <c r="FF2" i="288"/>
  <c r="FF2" i="273"/>
  <c r="FF2" i="320"/>
  <c r="FF49" i="273"/>
  <c r="FF50" i="273" s="1"/>
  <c r="FF100" i="325" s="1"/>
  <c r="FF101" i="325" s="1"/>
  <c r="FF128" i="325" s="1"/>
  <c r="FF82" i="273"/>
  <c r="FF83" i="273" s="1"/>
  <c r="FF195" i="273"/>
  <c r="FF196" i="273" s="1"/>
  <c r="FF2" i="325"/>
  <c r="FF2" i="278"/>
  <c r="FF2" i="324"/>
  <c r="FF119" i="273"/>
  <c r="FF120" i="273" s="1"/>
  <c r="FF123" i="273" s="1"/>
  <c r="FF2" i="286"/>
  <c r="FF2" i="323"/>
  <c r="FF138" i="273"/>
  <c r="FF139" i="273" s="1"/>
  <c r="FF62" i="273"/>
  <c r="FF63" i="273" s="1"/>
  <c r="FF45" i="325" s="1"/>
  <c r="FF2" i="289"/>
  <c r="FF2" i="285"/>
  <c r="FC22" i="324"/>
  <c r="FC23" i="324" s="1"/>
  <c r="FC189" i="273"/>
  <c r="FC190" i="273" s="1"/>
  <c r="FC21" i="278" s="1"/>
  <c r="FD20" i="275"/>
  <c r="FE17" i="275" s="1"/>
  <c r="FQ42" i="273"/>
  <c r="FT5" i="327"/>
  <c r="FT5" i="325"/>
  <c r="FT5" i="324"/>
  <c r="FT5" i="323"/>
  <c r="FR32" i="273"/>
  <c r="FS26" i="273"/>
  <c r="FS27" i="273" s="1"/>
  <c r="FS31" i="273" s="1"/>
  <c r="FS30" i="273"/>
  <c r="FT5" i="320"/>
  <c r="FT23" i="273"/>
  <c r="FT24" i="273" s="1"/>
  <c r="FT5" i="315"/>
  <c r="FS152" i="273"/>
  <c r="FS143" i="273"/>
  <c r="FT5" i="288"/>
  <c r="FT5" i="282"/>
  <c r="FT5" i="275"/>
  <c r="FT5" i="286"/>
  <c r="FT5" i="265"/>
  <c r="FT5" i="285"/>
  <c r="FT5" i="289"/>
  <c r="FT5" i="278"/>
  <c r="FT13" i="273"/>
  <c r="FT14" i="273" s="1"/>
  <c r="FU10" i="273"/>
  <c r="FT5" i="273"/>
  <c r="BL32" i="265"/>
  <c r="FD109" i="273" l="1"/>
  <c r="FC110" i="273" s="1"/>
  <c r="FC61" i="288" s="1"/>
  <c r="FC63" i="288" s="1"/>
  <c r="FC65" i="288" s="1"/>
  <c r="FD51" i="288"/>
  <c r="FD52" i="288" s="1"/>
  <c r="FD56" i="288" s="1"/>
  <c r="FE46" i="325"/>
  <c r="FE55" i="288"/>
  <c r="FC43" i="288"/>
  <c r="FC39" i="288"/>
  <c r="FD84" i="325"/>
  <c r="FD42" i="288"/>
  <c r="FD35" i="288"/>
  <c r="FD37" i="288" s="1"/>
  <c r="FT36" i="273"/>
  <c r="FT138" i="325"/>
  <c r="FT13" i="288"/>
  <c r="FG101" i="273"/>
  <c r="FG102" i="273" s="1"/>
  <c r="FG105" i="273" s="1"/>
  <c r="FG26" i="288"/>
  <c r="FE47" i="325"/>
  <c r="FE54" i="325" s="1"/>
  <c r="FF42" i="325"/>
  <c r="FF43" i="325" s="1"/>
  <c r="FF85" i="325"/>
  <c r="FE34" i="278"/>
  <c r="FE106" i="273"/>
  <c r="FD51" i="325"/>
  <c r="FF184" i="278"/>
  <c r="FF49" i="278"/>
  <c r="FF240" i="278"/>
  <c r="FF114" i="278"/>
  <c r="FF168" i="278"/>
  <c r="FF71" i="278"/>
  <c r="FF97" i="278"/>
  <c r="FF160" i="278"/>
  <c r="FF208" i="278"/>
  <c r="FF232" i="278"/>
  <c r="FF56" i="278"/>
  <c r="FF123" i="278"/>
  <c r="FF105" i="278"/>
  <c r="FF176" i="278"/>
  <c r="FF200" i="278"/>
  <c r="FF79" i="278"/>
  <c r="FF152" i="278"/>
  <c r="FF132" i="278"/>
  <c r="FF192" i="278"/>
  <c r="FF224" i="278"/>
  <c r="FF216" i="278"/>
  <c r="FF256" i="278"/>
  <c r="FG13" i="289"/>
  <c r="FG14" i="289" s="1"/>
  <c r="FG256" i="278" s="1"/>
  <c r="BL313" i="278"/>
  <c r="BL315" i="278" s="1"/>
  <c r="BL11" i="327" s="1"/>
  <c r="FD122" i="325"/>
  <c r="FD110" i="325"/>
  <c r="FF25" i="327"/>
  <c r="FF28" i="278"/>
  <c r="FF29" i="278" s="1"/>
  <c r="FF34" i="278" s="1"/>
  <c r="FF123" i="325"/>
  <c r="FF111" i="325"/>
  <c r="FC22" i="278"/>
  <c r="FC33" i="278" s="1"/>
  <c r="FC35" i="278" s="1"/>
  <c r="FA57" i="278"/>
  <c r="FA58" i="278" s="1"/>
  <c r="FA64" i="278" s="1"/>
  <c r="EW308" i="278"/>
  <c r="EW30" i="265" s="1"/>
  <c r="EX293" i="278"/>
  <c r="EX294" i="278" s="1"/>
  <c r="EX306" i="278" s="1"/>
  <c r="EX67" i="265"/>
  <c r="EX303" i="278"/>
  <c r="EX307" i="278" s="1"/>
  <c r="FR298" i="278"/>
  <c r="FR289" i="278"/>
  <c r="EY290" i="278"/>
  <c r="EY291" i="278" s="1"/>
  <c r="EY282" i="278"/>
  <c r="EY299" i="278"/>
  <c r="EY300" i="278" s="1"/>
  <c r="EZ61" i="278"/>
  <c r="EZ62" i="278" s="1"/>
  <c r="EZ65" i="278" s="1"/>
  <c r="EZ66" i="278" s="1"/>
  <c r="EZ85" i="278" s="1"/>
  <c r="EZ88" i="278" s="1"/>
  <c r="FB33" i="278"/>
  <c r="FB35" i="278" s="1"/>
  <c r="FB72" i="278" s="1"/>
  <c r="FB73" i="278" s="1"/>
  <c r="FB86" i="278" s="1"/>
  <c r="EY9" i="265"/>
  <c r="EZ279" i="278"/>
  <c r="EZ281" i="278" s="1"/>
  <c r="FD189" i="273"/>
  <c r="FD190" i="273" s="1"/>
  <c r="FD21" i="278" s="1"/>
  <c r="FD314" i="278"/>
  <c r="FA141" i="278"/>
  <c r="FR37" i="273"/>
  <c r="FR254" i="278"/>
  <c r="FR230" i="278"/>
  <c r="FR238" i="278"/>
  <c r="FR246" i="278"/>
  <c r="FR214" i="278"/>
  <c r="FR222" i="278"/>
  <c r="FR198" i="278"/>
  <c r="FR206" i="278"/>
  <c r="FR182" i="278"/>
  <c r="FR190" i="278"/>
  <c r="FR174" i="278"/>
  <c r="FR158" i="278"/>
  <c r="FR166" i="278"/>
  <c r="FR130" i="278"/>
  <c r="FR150" i="278"/>
  <c r="FR112" i="278"/>
  <c r="FR121" i="278"/>
  <c r="FD255" i="278"/>
  <c r="FD257" i="278" s="1"/>
  <c r="FD273" i="278" s="1"/>
  <c r="FD231" i="278"/>
  <c r="FD233" i="278" s="1"/>
  <c r="FD270" i="278" s="1"/>
  <c r="FD239" i="278"/>
  <c r="FD241" i="278" s="1"/>
  <c r="FD271" i="278" s="1"/>
  <c r="FD247" i="278"/>
  <c r="FD249" i="278" s="1"/>
  <c r="FD272" i="278" s="1"/>
  <c r="FD215" i="278"/>
  <c r="FD217" i="278" s="1"/>
  <c r="FD268" i="278" s="1"/>
  <c r="FD223" i="278"/>
  <c r="FD225" i="278" s="1"/>
  <c r="FD269" i="278" s="1"/>
  <c r="FD199" i="278"/>
  <c r="FD201" i="278" s="1"/>
  <c r="FD266" i="278" s="1"/>
  <c r="FD207" i="278"/>
  <c r="FD209" i="278" s="1"/>
  <c r="FD267" i="278" s="1"/>
  <c r="FD183" i="278"/>
  <c r="FD185" i="278" s="1"/>
  <c r="FD264" i="278" s="1"/>
  <c r="FD191" i="278"/>
  <c r="FD193" i="278" s="1"/>
  <c r="FD265" i="278" s="1"/>
  <c r="FD175" i="278"/>
  <c r="FD177" i="278" s="1"/>
  <c r="FD263" i="278" s="1"/>
  <c r="FD159" i="278"/>
  <c r="FD161" i="278" s="1"/>
  <c r="FD261" i="278" s="1"/>
  <c r="FD167" i="278"/>
  <c r="FD169" i="278" s="1"/>
  <c r="FD262" i="278" s="1"/>
  <c r="FD131" i="278"/>
  <c r="FD133" i="278" s="1"/>
  <c r="FD140" i="278" s="1"/>
  <c r="FD151" i="278"/>
  <c r="FD153" i="278" s="1"/>
  <c r="FD260" i="278" s="1"/>
  <c r="FD113" i="278"/>
  <c r="FD115" i="278" s="1"/>
  <c r="FD138" i="278" s="1"/>
  <c r="FD122" i="278"/>
  <c r="FD124" i="278" s="1"/>
  <c r="FD139" i="278" s="1"/>
  <c r="FD20" i="278"/>
  <c r="FB80" i="278"/>
  <c r="FB81" i="278" s="1"/>
  <c r="FB87" i="278" s="1"/>
  <c r="FB98" i="278"/>
  <c r="FB99" i="278" s="1"/>
  <c r="FB136" i="278" s="1"/>
  <c r="FB106" i="278"/>
  <c r="FB107" i="278" s="1"/>
  <c r="FB137" i="278" s="1"/>
  <c r="FB50" i="278"/>
  <c r="FB51" i="278" s="1"/>
  <c r="FB84" i="278" s="1"/>
  <c r="FD22" i="324"/>
  <c r="FD23" i="324" s="1"/>
  <c r="FD49" i="324" s="1"/>
  <c r="FD19" i="278"/>
  <c r="FG132" i="278"/>
  <c r="FC274" i="278"/>
  <c r="FC280" i="278" s="1"/>
  <c r="FF71" i="273"/>
  <c r="FG72" i="273" s="1"/>
  <c r="FG104" i="273" s="1"/>
  <c r="FF42" i="324"/>
  <c r="FF43" i="324" s="1"/>
  <c r="FF15" i="275"/>
  <c r="FF67" i="273"/>
  <c r="FB164" i="273"/>
  <c r="FB165" i="273" s="1"/>
  <c r="FC157" i="273"/>
  <c r="FA3" i="320"/>
  <c r="FA3" i="315"/>
  <c r="FA3" i="327"/>
  <c r="FA3" i="325"/>
  <c r="FA3" i="289"/>
  <c r="FA3" i="282"/>
  <c r="FA3" i="286"/>
  <c r="FA3" i="273"/>
  <c r="FA3" i="324"/>
  <c r="FA3" i="278"/>
  <c r="FA3" i="323"/>
  <c r="FA3" i="288"/>
  <c r="FA3" i="285"/>
  <c r="FA3" i="275"/>
  <c r="FA3" i="265"/>
  <c r="FH41" i="273"/>
  <c r="FH43" i="273" s="1"/>
  <c r="FH79" i="288" s="1"/>
  <c r="FI38" i="273"/>
  <c r="FH194" i="273"/>
  <c r="FD22" i="327"/>
  <c r="FD51" i="324"/>
  <c r="FE22" i="327"/>
  <c r="FE51" i="324"/>
  <c r="FF182" i="273"/>
  <c r="FF144" i="273"/>
  <c r="FG145" i="273" s="1"/>
  <c r="FG147" i="273" s="1"/>
  <c r="FG148" i="273" s="1"/>
  <c r="FF11" i="286"/>
  <c r="FF87" i="273"/>
  <c r="FF91" i="273"/>
  <c r="FG92" i="273" s="1"/>
  <c r="FG156" i="273" s="1"/>
  <c r="FE67" i="273"/>
  <c r="FE71" i="273"/>
  <c r="FF72" i="273" s="1"/>
  <c r="FF104" i="273" s="1"/>
  <c r="FE42" i="324"/>
  <c r="FE43" i="324" s="1"/>
  <c r="FE15" i="275"/>
  <c r="FE20" i="275" s="1"/>
  <c r="FF17" i="275" s="1"/>
  <c r="FE66" i="273"/>
  <c r="FE68" i="273" s="1"/>
  <c r="FE154" i="273"/>
  <c r="FD50" i="324"/>
  <c r="FD21" i="327"/>
  <c r="FF53" i="273"/>
  <c r="FG54" i="273" s="1"/>
  <c r="FF27" i="324"/>
  <c r="FF28" i="324" s="1"/>
  <c r="FF153" i="273"/>
  <c r="FF37" i="324"/>
  <c r="FF38" i="324" s="1"/>
  <c r="FF32" i="324"/>
  <c r="FF33" i="324" s="1"/>
  <c r="FB28" i="285"/>
  <c r="FB11" i="325"/>
  <c r="FB57" i="324"/>
  <c r="FB55" i="324"/>
  <c r="FB34" i="265" s="1"/>
  <c r="FE52" i="324"/>
  <c r="FE23" i="327"/>
  <c r="FC49" i="324"/>
  <c r="FC54" i="324" s="1"/>
  <c r="FC20" i="327"/>
  <c r="FE124" i="273"/>
  <c r="FD21" i="285"/>
  <c r="FD172" i="273"/>
  <c r="FD173" i="273" s="1"/>
  <c r="FD176" i="273" s="1"/>
  <c r="FD177" i="273"/>
  <c r="FD178" i="273" s="1"/>
  <c r="FE88" i="273"/>
  <c r="FD183" i="273"/>
  <c r="FD184" i="273" s="1"/>
  <c r="FG119" i="273"/>
  <c r="FG120" i="273" s="1"/>
  <c r="FG123" i="273" s="1"/>
  <c r="FG2" i="324"/>
  <c r="FG2" i="325"/>
  <c r="FG138" i="273"/>
  <c r="FG139" i="273" s="1"/>
  <c r="FG62" i="273"/>
  <c r="FG2" i="323"/>
  <c r="FG129" i="273"/>
  <c r="FG130" i="273" s="1"/>
  <c r="FG2" i="278"/>
  <c r="FG2" i="327"/>
  <c r="FG2" i="273"/>
  <c r="FG2" i="286"/>
  <c r="FG2" i="288"/>
  <c r="FG2" i="282"/>
  <c r="FG2" i="275"/>
  <c r="FG2" i="315"/>
  <c r="FG2" i="320"/>
  <c r="FG2" i="289"/>
  <c r="FG2" i="285"/>
  <c r="FG49" i="273"/>
  <c r="FG50" i="273" s="1"/>
  <c r="FG100" i="325" s="1"/>
  <c r="FG101" i="325" s="1"/>
  <c r="FG128" i="325" s="1"/>
  <c r="FG195" i="273"/>
  <c r="FG196" i="273" s="1"/>
  <c r="FG2" i="265"/>
  <c r="FG82" i="273"/>
  <c r="FG83" i="273" s="1"/>
  <c r="FD52" i="324"/>
  <c r="FD23" i="327"/>
  <c r="FF4" i="323"/>
  <c r="FF4" i="265"/>
  <c r="FF4" i="320"/>
  <c r="FF4" i="275"/>
  <c r="FF4" i="325"/>
  <c r="FF4" i="286"/>
  <c r="FF4" i="282"/>
  <c r="FF4" i="315"/>
  <c r="FF4" i="324"/>
  <c r="FF4" i="288"/>
  <c r="FF4" i="278"/>
  <c r="FF4" i="285"/>
  <c r="FF4" i="273"/>
  <c r="FF4" i="289"/>
  <c r="FF4" i="327"/>
  <c r="FE50" i="324"/>
  <c r="FE21" i="327"/>
  <c r="FF154" i="273"/>
  <c r="FF66" i="273"/>
  <c r="FU5" i="327"/>
  <c r="FU5" i="325"/>
  <c r="FU5" i="324"/>
  <c r="FU5" i="323"/>
  <c r="FR42" i="273"/>
  <c r="FS32" i="273"/>
  <c r="FT26" i="273"/>
  <c r="FT27" i="273" s="1"/>
  <c r="FT31" i="273" s="1"/>
  <c r="FT30" i="273"/>
  <c r="FU5" i="320"/>
  <c r="FU23" i="273"/>
  <c r="FU24" i="273" s="1"/>
  <c r="FU5" i="315"/>
  <c r="FU5" i="275"/>
  <c r="FU5" i="286"/>
  <c r="FU5" i="265"/>
  <c r="FU5" i="288"/>
  <c r="FU5" i="282"/>
  <c r="FU5" i="278"/>
  <c r="FU5" i="285"/>
  <c r="FU5" i="289"/>
  <c r="FU13" i="273"/>
  <c r="FU14" i="273" s="1"/>
  <c r="FV10" i="273"/>
  <c r="FU5" i="273"/>
  <c r="FT152" i="273"/>
  <c r="FT143" i="273"/>
  <c r="FE109" i="273" l="1"/>
  <c r="FD110" i="273" s="1"/>
  <c r="FD61" i="288" s="1"/>
  <c r="FD63" i="288" s="1"/>
  <c r="FD65" i="288" s="1"/>
  <c r="FE51" i="288"/>
  <c r="FE52" i="288" s="1"/>
  <c r="FE56" i="288" s="1"/>
  <c r="FF46" i="325"/>
  <c r="FF47" i="325" s="1"/>
  <c r="FF54" i="325" s="1"/>
  <c r="FF55" i="288"/>
  <c r="FE84" i="325"/>
  <c r="FE35" i="288"/>
  <c r="FE37" i="288" s="1"/>
  <c r="FE42" i="288"/>
  <c r="FD43" i="288"/>
  <c r="FD39" i="288"/>
  <c r="FG114" i="278"/>
  <c r="FU36" i="273"/>
  <c r="FU13" i="288"/>
  <c r="FU138" i="325"/>
  <c r="FG97" i="278"/>
  <c r="FH101" i="273"/>
  <c r="FH102" i="273" s="1"/>
  <c r="FH105" i="273" s="1"/>
  <c r="FH26" i="288"/>
  <c r="FG49" i="278"/>
  <c r="FG123" i="278"/>
  <c r="FG160" i="278"/>
  <c r="FG56" i="278"/>
  <c r="FG105" i="278"/>
  <c r="FG224" i="278"/>
  <c r="FG200" i="278"/>
  <c r="FG42" i="325"/>
  <c r="FG43" i="325" s="1"/>
  <c r="FG85" i="325"/>
  <c r="FG176" i="278"/>
  <c r="FG168" i="278"/>
  <c r="FG184" i="278"/>
  <c r="FG79" i="278"/>
  <c r="FG71" i="278"/>
  <c r="FG152" i="278"/>
  <c r="FG240" i="278"/>
  <c r="FG192" i="278"/>
  <c r="FF106" i="273"/>
  <c r="FE51" i="325"/>
  <c r="FG208" i="278"/>
  <c r="FG232" i="278"/>
  <c r="FG248" i="278"/>
  <c r="FG216" i="278"/>
  <c r="FH13" i="289"/>
  <c r="FH14" i="289" s="1"/>
  <c r="FH216" i="278" s="1"/>
  <c r="FC39" i="278"/>
  <c r="FC41" i="278" s="1"/>
  <c r="FC50" i="278" s="1"/>
  <c r="FC51" i="278" s="1"/>
  <c r="FC84" i="278" s="1"/>
  <c r="FF40" i="278"/>
  <c r="BL12" i="325"/>
  <c r="FG28" i="278"/>
  <c r="FG29" i="278" s="1"/>
  <c r="FG40" i="278" s="1"/>
  <c r="FG123" i="325"/>
  <c r="FG111" i="325"/>
  <c r="FG25" i="327"/>
  <c r="FE122" i="325"/>
  <c r="FE110" i="325"/>
  <c r="FA61" i="278"/>
  <c r="FA62" i="278" s="1"/>
  <c r="FA65" i="278" s="1"/>
  <c r="FA66" i="278" s="1"/>
  <c r="FA85" i="278" s="1"/>
  <c r="FA88" i="278" s="1"/>
  <c r="EX308" i="278"/>
  <c r="EX30" i="265" s="1"/>
  <c r="EY293" i="278"/>
  <c r="EY294" i="278" s="1"/>
  <c r="EY306" i="278" s="1"/>
  <c r="EY67" i="265"/>
  <c r="EY302" i="278"/>
  <c r="EY303" i="278" s="1"/>
  <c r="EY307" i="278" s="1"/>
  <c r="EY73" i="265"/>
  <c r="EZ290" i="278"/>
  <c r="EZ291" i="278" s="1"/>
  <c r="FS298" i="278"/>
  <c r="FS289" i="278"/>
  <c r="EZ282" i="278"/>
  <c r="EZ299" i="278"/>
  <c r="EZ300" i="278" s="1"/>
  <c r="EY10" i="265"/>
  <c r="EY11" i="265" s="1"/>
  <c r="EY29" i="265" s="1"/>
  <c r="FB57" i="278"/>
  <c r="FB58" i="278" s="1"/>
  <c r="FB64" i="278" s="1"/>
  <c r="EZ9" i="265"/>
  <c r="FA279" i="278"/>
  <c r="FA281" i="278" s="1"/>
  <c r="FE19" i="278"/>
  <c r="FE314" i="278"/>
  <c r="FD274" i="278"/>
  <c r="FD280" i="278" s="1"/>
  <c r="FD20" i="327"/>
  <c r="FD22" i="278"/>
  <c r="FD39" i="278" s="1"/>
  <c r="FD41" i="278" s="1"/>
  <c r="FS254" i="278"/>
  <c r="FS222" i="278"/>
  <c r="FS238" i="278"/>
  <c r="FS246" i="278"/>
  <c r="FS214" i="278"/>
  <c r="FS190" i="278"/>
  <c r="FS230" i="278"/>
  <c r="FS198" i="278"/>
  <c r="FS206" i="278"/>
  <c r="FS166" i="278"/>
  <c r="FS182" i="278"/>
  <c r="FS174" i="278"/>
  <c r="FS150" i="278"/>
  <c r="FS158" i="278"/>
  <c r="FS121" i="278"/>
  <c r="FS130" i="278"/>
  <c r="FS112" i="278"/>
  <c r="FE255" i="278"/>
  <c r="FE257" i="278" s="1"/>
  <c r="FE273" i="278" s="1"/>
  <c r="FE223" i="278"/>
  <c r="FE225" i="278" s="1"/>
  <c r="FE269" i="278" s="1"/>
  <c r="FE231" i="278"/>
  <c r="FE233" i="278" s="1"/>
  <c r="FE270" i="278" s="1"/>
  <c r="FE239" i="278"/>
  <c r="FE241" i="278" s="1"/>
  <c r="FE271" i="278" s="1"/>
  <c r="FE247" i="278"/>
  <c r="FE249" i="278" s="1"/>
  <c r="FE272" i="278" s="1"/>
  <c r="FE215" i="278"/>
  <c r="FE217" i="278" s="1"/>
  <c r="FE268" i="278" s="1"/>
  <c r="FE191" i="278"/>
  <c r="FE193" i="278" s="1"/>
  <c r="FE265" i="278" s="1"/>
  <c r="FE199" i="278"/>
  <c r="FE201" i="278" s="1"/>
  <c r="FE266" i="278" s="1"/>
  <c r="FE207" i="278"/>
  <c r="FE209" i="278" s="1"/>
  <c r="FE267" i="278" s="1"/>
  <c r="FE183" i="278"/>
  <c r="FE185" i="278" s="1"/>
  <c r="FE264" i="278" s="1"/>
  <c r="FE167" i="278"/>
  <c r="FE169" i="278" s="1"/>
  <c r="FE262" i="278" s="1"/>
  <c r="FE175" i="278"/>
  <c r="FE177" i="278" s="1"/>
  <c r="FE263" i="278" s="1"/>
  <c r="FE151" i="278"/>
  <c r="FE153" i="278" s="1"/>
  <c r="FE260" i="278" s="1"/>
  <c r="FE159" i="278"/>
  <c r="FE161" i="278" s="1"/>
  <c r="FE261" i="278" s="1"/>
  <c r="FE122" i="278"/>
  <c r="FE124" i="278" s="1"/>
  <c r="FE139" i="278" s="1"/>
  <c r="FE131" i="278"/>
  <c r="FE133" i="278" s="1"/>
  <c r="FE140" i="278" s="1"/>
  <c r="FE113" i="278"/>
  <c r="FE115" i="278" s="1"/>
  <c r="FE138" i="278" s="1"/>
  <c r="FE20" i="278"/>
  <c r="FC72" i="278"/>
  <c r="FC73" i="278" s="1"/>
  <c r="FC86" i="278" s="1"/>
  <c r="FC57" i="278"/>
  <c r="FC58" i="278" s="1"/>
  <c r="FB141" i="278"/>
  <c r="FD54" i="324"/>
  <c r="FD57" i="324" s="1"/>
  <c r="FE21" i="285"/>
  <c r="FI41" i="273"/>
  <c r="FI43" i="273" s="1"/>
  <c r="FI79" i="288" s="1"/>
  <c r="FJ38" i="273"/>
  <c r="FI194" i="273"/>
  <c r="FG63" i="273"/>
  <c r="FG45" i="325" s="1"/>
  <c r="FE53" i="324"/>
  <c r="FE24" i="327"/>
  <c r="FH2" i="323"/>
  <c r="FH2" i="278"/>
  <c r="FH82" i="273"/>
  <c r="FH83" i="273" s="1"/>
  <c r="FH2" i="325"/>
  <c r="FH2" i="265"/>
  <c r="FH2" i="315"/>
  <c r="FH2" i="288"/>
  <c r="FH138" i="273"/>
  <c r="FH139" i="273" s="1"/>
  <c r="FH49" i="273"/>
  <c r="FH50" i="273" s="1"/>
  <c r="FH100" i="325" s="1"/>
  <c r="FH101" i="325" s="1"/>
  <c r="FH128" i="325" s="1"/>
  <c r="FH195" i="273"/>
  <c r="FH196" i="273" s="1"/>
  <c r="FH2" i="275"/>
  <c r="FH2" i="273"/>
  <c r="FH2" i="324"/>
  <c r="FH2" i="286"/>
  <c r="FH2" i="327"/>
  <c r="FH2" i="282"/>
  <c r="FH2" i="320"/>
  <c r="FH119" i="273"/>
  <c r="FH120" i="273" s="1"/>
  <c r="FH123" i="273" s="1"/>
  <c r="FH62" i="273"/>
  <c r="FH63" i="273" s="1"/>
  <c r="FH45" i="325" s="1"/>
  <c r="FH2" i="289"/>
  <c r="FH2" i="285"/>
  <c r="FH129" i="273"/>
  <c r="FH130" i="273" s="1"/>
  <c r="FF20" i="275"/>
  <c r="FG17" i="275" s="1"/>
  <c r="FG11" i="286"/>
  <c r="FG91" i="273"/>
  <c r="FH92" i="273" s="1"/>
  <c r="FH156" i="273" s="1"/>
  <c r="FG87" i="273"/>
  <c r="FE183" i="273"/>
  <c r="FE184" i="273" s="1"/>
  <c r="FE177" i="273"/>
  <c r="FE178" i="273" s="1"/>
  <c r="FE172" i="273"/>
  <c r="FE173" i="273" s="1"/>
  <c r="FE176" i="273" s="1"/>
  <c r="FF68" i="273"/>
  <c r="FC28" i="285"/>
  <c r="FC55" i="324"/>
  <c r="FC34" i="265" s="1"/>
  <c r="FC11" i="325"/>
  <c r="FC57" i="324"/>
  <c r="FF21" i="327"/>
  <c r="FF50" i="324"/>
  <c r="FF122" i="273"/>
  <c r="FF124" i="273" s="1"/>
  <c r="FF21" i="285" s="1"/>
  <c r="FF86" i="273"/>
  <c r="FF88" i="273" s="1"/>
  <c r="FF155" i="273"/>
  <c r="FC164" i="273"/>
  <c r="FC165" i="273" s="1"/>
  <c r="FD157" i="273"/>
  <c r="FF53" i="324"/>
  <c r="FF24" i="327"/>
  <c r="FF52" i="324"/>
  <c r="FF23" i="327"/>
  <c r="FG37" i="324"/>
  <c r="FG38" i="324" s="1"/>
  <c r="FG153" i="273"/>
  <c r="FG53" i="273"/>
  <c r="FH54" i="273" s="1"/>
  <c r="FG32" i="324"/>
  <c r="FG33" i="324" s="1"/>
  <c r="FG27" i="324"/>
  <c r="FG28" i="324" s="1"/>
  <c r="FG144" i="273"/>
  <c r="FH145" i="273" s="1"/>
  <c r="FH147" i="273" s="1"/>
  <c r="FH148" i="273" s="1"/>
  <c r="FG182" i="273"/>
  <c r="FF51" i="324"/>
  <c r="FF22" i="327"/>
  <c r="FG66" i="273"/>
  <c r="FG154" i="273"/>
  <c r="FE189" i="273"/>
  <c r="FE190" i="273" s="1"/>
  <c r="FE21" i="278" s="1"/>
  <c r="FE22" i="324"/>
  <c r="FE23" i="324" s="1"/>
  <c r="FG4" i="285"/>
  <c r="FG4" i="265"/>
  <c r="FG4" i="320"/>
  <c r="FG4" i="323"/>
  <c r="FG4" i="286"/>
  <c r="FG4" i="325"/>
  <c r="FG4" i="278"/>
  <c r="FG4" i="275"/>
  <c r="FG4" i="273"/>
  <c r="FG4" i="288"/>
  <c r="FG4" i="327"/>
  <c r="FG4" i="282"/>
  <c r="FG4" i="324"/>
  <c r="FG4" i="289"/>
  <c r="FG4" i="315"/>
  <c r="FB3" i="288"/>
  <c r="FB3" i="285"/>
  <c r="FB3" i="324"/>
  <c r="FB3" i="315"/>
  <c r="FB3" i="273"/>
  <c r="FB3" i="323"/>
  <c r="FB3" i="275"/>
  <c r="FB3" i="286"/>
  <c r="FB3" i="320"/>
  <c r="FB3" i="282"/>
  <c r="FB3" i="327"/>
  <c r="FB3" i="265"/>
  <c r="FB3" i="325"/>
  <c r="FB3" i="278"/>
  <c r="FB3" i="289"/>
  <c r="FG122" i="273"/>
  <c r="FG155" i="273"/>
  <c r="FG86" i="273"/>
  <c r="FV5" i="327"/>
  <c r="FV5" i="325"/>
  <c r="FV5" i="324"/>
  <c r="FV5" i="323"/>
  <c r="FT32" i="273"/>
  <c r="FS42" i="273"/>
  <c r="FS37" i="273"/>
  <c r="FU26" i="273"/>
  <c r="FU27" i="273" s="1"/>
  <c r="FU31" i="273" s="1"/>
  <c r="FU30" i="273"/>
  <c r="FV5" i="320"/>
  <c r="FV23" i="273"/>
  <c r="FV24" i="273" s="1"/>
  <c r="FV5" i="315"/>
  <c r="FV5" i="275"/>
  <c r="FV5" i="286"/>
  <c r="FV5" i="265"/>
  <c r="FV5" i="288"/>
  <c r="FV5" i="282"/>
  <c r="FV5" i="285"/>
  <c r="FV5" i="289"/>
  <c r="FV5" i="278"/>
  <c r="FV13" i="273"/>
  <c r="FV14" i="273" s="1"/>
  <c r="FW10" i="273"/>
  <c r="FV5" i="273"/>
  <c r="FU152" i="273"/>
  <c r="FU143" i="273"/>
  <c r="FF109" i="273" l="1"/>
  <c r="FE110" i="273" s="1"/>
  <c r="FE61" i="288" s="1"/>
  <c r="FE63" i="288" s="1"/>
  <c r="FE65" i="288" s="1"/>
  <c r="FF51" i="288"/>
  <c r="FF52" i="288" s="1"/>
  <c r="FF56" i="288" s="1"/>
  <c r="FG46" i="325"/>
  <c r="FG55" i="288"/>
  <c r="FF84" i="325"/>
  <c r="FF42" i="288"/>
  <c r="FF35" i="288"/>
  <c r="FF37" i="288" s="1"/>
  <c r="FE43" i="288"/>
  <c r="FE39" i="288"/>
  <c r="FV36" i="273"/>
  <c r="FV13" i="288"/>
  <c r="FV138" i="325"/>
  <c r="FI101" i="273"/>
  <c r="FI102" i="273" s="1"/>
  <c r="FI105" i="273" s="1"/>
  <c r="FI26" i="288"/>
  <c r="FG47" i="325"/>
  <c r="FG54" i="325" s="1"/>
  <c r="FH42" i="325"/>
  <c r="FH43" i="325" s="1"/>
  <c r="FH85" i="325"/>
  <c r="FH200" i="278"/>
  <c r="FG106" i="273"/>
  <c r="FF51" i="325"/>
  <c r="FH224" i="278"/>
  <c r="FH97" i="278"/>
  <c r="FH123" i="278"/>
  <c r="FH79" i="278"/>
  <c r="FH56" i="278"/>
  <c r="FH160" i="278"/>
  <c r="FH232" i="278"/>
  <c r="FH168" i="278"/>
  <c r="FH240" i="278"/>
  <c r="FH105" i="278"/>
  <c r="FH132" i="278"/>
  <c r="FH114" i="278"/>
  <c r="FH176" i="278"/>
  <c r="FH192" i="278"/>
  <c r="FH248" i="278"/>
  <c r="FH49" i="278"/>
  <c r="FH71" i="278"/>
  <c r="FH152" i="278"/>
  <c r="FH208" i="278"/>
  <c r="FH184" i="278"/>
  <c r="FH256" i="278"/>
  <c r="FI13" i="289"/>
  <c r="FI14" i="289" s="1"/>
  <c r="FI224" i="278" s="1"/>
  <c r="FC106" i="278"/>
  <c r="FC107" i="278" s="1"/>
  <c r="FC137" i="278" s="1"/>
  <c r="FC98" i="278"/>
  <c r="FC99" i="278" s="1"/>
  <c r="FC136" i="278" s="1"/>
  <c r="FG34" i="278"/>
  <c r="FC80" i="278"/>
  <c r="FC81" i="278" s="1"/>
  <c r="FC87" i="278" s="1"/>
  <c r="FH25" i="327"/>
  <c r="FF110" i="325"/>
  <c r="FF122" i="325"/>
  <c r="FH28" i="278"/>
  <c r="FH29" i="278" s="1"/>
  <c r="FH40" i="278" s="1"/>
  <c r="FH123" i="325"/>
  <c r="FH111" i="325"/>
  <c r="EY308" i="278"/>
  <c r="EY30" i="265" s="1"/>
  <c r="EZ302" i="278"/>
  <c r="EZ303" i="278" s="1"/>
  <c r="EZ307" i="278" s="1"/>
  <c r="EZ73" i="265"/>
  <c r="EZ293" i="278"/>
  <c r="EZ294" i="278" s="1"/>
  <c r="EZ306" i="278" s="1"/>
  <c r="EZ67" i="265"/>
  <c r="EZ10" i="265"/>
  <c r="EZ11" i="265" s="1"/>
  <c r="EZ29" i="265" s="1"/>
  <c r="FT298" i="278"/>
  <c r="FT289" i="278"/>
  <c r="FA290" i="278"/>
  <c r="FA291" i="278" s="1"/>
  <c r="FA282" i="278"/>
  <c r="FA10" i="265" s="1"/>
  <c r="FA299" i="278"/>
  <c r="FA300" i="278" s="1"/>
  <c r="FB61" i="278"/>
  <c r="FB62" i="278" s="1"/>
  <c r="FB65" i="278" s="1"/>
  <c r="FB66" i="278" s="1"/>
  <c r="FB85" i="278" s="1"/>
  <c r="FB88" i="278" s="1"/>
  <c r="FD28" i="285"/>
  <c r="FE22" i="278"/>
  <c r="FE39" i="278" s="1"/>
  <c r="FE41" i="278" s="1"/>
  <c r="FA9" i="265"/>
  <c r="FF19" i="278"/>
  <c r="FF314" i="278"/>
  <c r="FB279" i="278"/>
  <c r="FB281" i="278" s="1"/>
  <c r="FD33" i="278"/>
  <c r="FD35" i="278" s="1"/>
  <c r="FD72" i="278" s="1"/>
  <c r="FD73" i="278" s="1"/>
  <c r="FD86" i="278" s="1"/>
  <c r="FE274" i="278"/>
  <c r="FE280" i="278" s="1"/>
  <c r="FT254" i="278"/>
  <c r="FT246" i="278"/>
  <c r="FT230" i="278"/>
  <c r="FT238" i="278"/>
  <c r="FT182" i="278"/>
  <c r="FT214" i="278"/>
  <c r="FT190" i="278"/>
  <c r="FT222" i="278"/>
  <c r="FT198" i="278"/>
  <c r="FT206" i="278"/>
  <c r="FT158" i="278"/>
  <c r="FT174" i="278"/>
  <c r="FT150" i="278"/>
  <c r="FT112" i="278"/>
  <c r="FT121" i="278"/>
  <c r="FT130" i="278"/>
  <c r="FT166" i="278"/>
  <c r="FF255" i="278"/>
  <c r="FF257" i="278" s="1"/>
  <c r="FF273" i="278" s="1"/>
  <c r="FF247" i="278"/>
  <c r="FF249" i="278" s="1"/>
  <c r="FF272" i="278" s="1"/>
  <c r="FF231" i="278"/>
  <c r="FF233" i="278" s="1"/>
  <c r="FF270" i="278" s="1"/>
  <c r="FF239" i="278"/>
  <c r="FF241" i="278" s="1"/>
  <c r="FF271" i="278" s="1"/>
  <c r="FF183" i="278"/>
  <c r="FF185" i="278" s="1"/>
  <c r="FF264" i="278" s="1"/>
  <c r="FF215" i="278"/>
  <c r="FF217" i="278" s="1"/>
  <c r="FF268" i="278" s="1"/>
  <c r="FF191" i="278"/>
  <c r="FF193" i="278" s="1"/>
  <c r="FF265" i="278" s="1"/>
  <c r="FF199" i="278"/>
  <c r="FF201" i="278" s="1"/>
  <c r="FF266" i="278" s="1"/>
  <c r="FF223" i="278"/>
  <c r="FF225" i="278" s="1"/>
  <c r="FF269" i="278" s="1"/>
  <c r="FF207" i="278"/>
  <c r="FF209" i="278" s="1"/>
  <c r="FF267" i="278" s="1"/>
  <c r="FF159" i="278"/>
  <c r="FF161" i="278" s="1"/>
  <c r="FF261" i="278" s="1"/>
  <c r="FF175" i="278"/>
  <c r="FF177" i="278" s="1"/>
  <c r="FF263" i="278" s="1"/>
  <c r="FF151" i="278"/>
  <c r="FF153" i="278" s="1"/>
  <c r="FF260" i="278" s="1"/>
  <c r="FF167" i="278"/>
  <c r="FF169" i="278" s="1"/>
  <c r="FF262" i="278" s="1"/>
  <c r="FF113" i="278"/>
  <c r="FF115" i="278" s="1"/>
  <c r="FF138" i="278" s="1"/>
  <c r="FF122" i="278"/>
  <c r="FF124" i="278" s="1"/>
  <c r="FF139" i="278" s="1"/>
  <c r="FF131" i="278"/>
  <c r="FF133" i="278" s="1"/>
  <c r="FF140" i="278" s="1"/>
  <c r="FF20" i="278"/>
  <c r="FD55" i="324"/>
  <c r="FD34" i="265" s="1"/>
  <c r="FD106" i="278"/>
  <c r="FD107" i="278" s="1"/>
  <c r="FD137" i="278" s="1"/>
  <c r="FD98" i="278"/>
  <c r="FD99" i="278" s="1"/>
  <c r="FD136" i="278" s="1"/>
  <c r="FD50" i="278"/>
  <c r="FD51" i="278" s="1"/>
  <c r="FD84" i="278" s="1"/>
  <c r="FD80" i="278"/>
  <c r="FD81" i="278" s="1"/>
  <c r="FD87" i="278" s="1"/>
  <c r="FC61" i="278"/>
  <c r="FC62" i="278" s="1"/>
  <c r="FC65" i="278" s="1"/>
  <c r="FC64" i="278"/>
  <c r="FD11" i="325"/>
  <c r="FG124" i="273"/>
  <c r="FG21" i="285" s="1"/>
  <c r="FF177" i="273"/>
  <c r="FF178" i="273" s="1"/>
  <c r="FF183" i="273"/>
  <c r="FF184" i="273" s="1"/>
  <c r="FF172" i="273"/>
  <c r="FF173" i="273" s="1"/>
  <c r="FF176" i="273" s="1"/>
  <c r="FH67" i="273"/>
  <c r="FH71" i="273"/>
  <c r="FI72" i="273" s="1"/>
  <c r="FI104" i="273" s="1"/>
  <c r="FH15" i="275"/>
  <c r="FH42" i="324"/>
  <c r="FH43" i="324" s="1"/>
  <c r="FH91" i="273"/>
  <c r="FI92" i="273" s="1"/>
  <c r="FI156" i="273" s="1"/>
  <c r="FH87" i="273"/>
  <c r="FH11" i="286"/>
  <c r="FG88" i="273"/>
  <c r="FE49" i="324"/>
  <c r="FE54" i="324" s="1"/>
  <c r="FE20" i="327"/>
  <c r="FG50" i="324"/>
  <c r="FG21" i="327"/>
  <c r="FG23" i="327"/>
  <c r="FG52" i="324"/>
  <c r="FJ41" i="273"/>
  <c r="FJ43" i="273" s="1"/>
  <c r="FJ79" i="288" s="1"/>
  <c r="FJ194" i="273"/>
  <c r="FK38" i="273"/>
  <c r="FH4" i="327"/>
  <c r="FH4" i="285"/>
  <c r="FH4" i="278"/>
  <c r="FH4" i="325"/>
  <c r="FH4" i="275"/>
  <c r="FH4" i="315"/>
  <c r="FH4" i="323"/>
  <c r="FH4" i="324"/>
  <c r="FH4" i="289"/>
  <c r="FH4" i="288"/>
  <c r="FH4" i="286"/>
  <c r="FH4" i="265"/>
  <c r="FH4" i="320"/>
  <c r="FH4" i="282"/>
  <c r="FH4" i="273"/>
  <c r="FG68" i="273"/>
  <c r="FF22" i="324"/>
  <c r="FF23" i="324" s="1"/>
  <c r="FF189" i="273"/>
  <c r="FF190" i="273" s="1"/>
  <c r="FF21" i="278" s="1"/>
  <c r="FG51" i="324"/>
  <c r="FG22" i="327"/>
  <c r="FE157" i="273"/>
  <c r="FD164" i="273"/>
  <c r="FD165" i="273" s="1"/>
  <c r="FH153" i="273"/>
  <c r="FH32" i="324"/>
  <c r="FH33" i="324" s="1"/>
  <c r="FH37" i="324"/>
  <c r="FH38" i="324" s="1"/>
  <c r="FH53" i="273"/>
  <c r="FI54" i="273" s="1"/>
  <c r="FH27" i="324"/>
  <c r="FH28" i="324" s="1"/>
  <c r="FI2" i="320"/>
  <c r="FI2" i="327"/>
  <c r="FI2" i="285"/>
  <c r="FI2" i="288"/>
  <c r="FI2" i="278"/>
  <c r="FI195" i="273"/>
  <c r="FI196" i="273" s="1"/>
  <c r="FI2" i="315"/>
  <c r="FI2" i="282"/>
  <c r="FI138" i="273"/>
  <c r="FI139" i="273" s="1"/>
  <c r="FI2" i="275"/>
  <c r="FI2" i="325"/>
  <c r="FI2" i="324"/>
  <c r="FI2" i="323"/>
  <c r="FI2" i="265"/>
  <c r="FI2" i="289"/>
  <c r="FI119" i="273"/>
  <c r="FI120" i="273" s="1"/>
  <c r="FI123" i="273" s="1"/>
  <c r="FI129" i="273"/>
  <c r="FI130" i="273" s="1"/>
  <c r="FI2" i="273"/>
  <c r="FI82" i="273"/>
  <c r="FI83" i="273" s="1"/>
  <c r="FI49" i="273"/>
  <c r="FI50" i="273" s="1"/>
  <c r="FI100" i="325" s="1"/>
  <c r="FI101" i="325" s="1"/>
  <c r="FI128" i="325" s="1"/>
  <c r="FI62" i="273"/>
  <c r="FI63" i="273" s="1"/>
  <c r="FI45" i="325" s="1"/>
  <c r="FI2" i="286"/>
  <c r="FH154" i="273"/>
  <c r="FH66" i="273"/>
  <c r="FC3" i="285"/>
  <c r="FC3" i="323"/>
  <c r="FC3" i="275"/>
  <c r="FC3" i="325"/>
  <c r="FC3" i="278"/>
  <c r="FC3" i="273"/>
  <c r="FC3" i="265"/>
  <c r="FC3" i="286"/>
  <c r="FC3" i="288"/>
  <c r="FC3" i="327"/>
  <c r="FC3" i="315"/>
  <c r="FC3" i="289"/>
  <c r="FC3" i="324"/>
  <c r="FC3" i="320"/>
  <c r="FC3" i="282"/>
  <c r="FH144" i="273"/>
  <c r="FI145" i="273" s="1"/>
  <c r="FI147" i="273" s="1"/>
  <c r="FI148" i="273" s="1"/>
  <c r="FH182" i="273"/>
  <c r="FG71" i="273"/>
  <c r="FH72" i="273" s="1"/>
  <c r="FH104" i="273" s="1"/>
  <c r="FG15" i="275"/>
  <c r="FG20" i="275" s="1"/>
  <c r="FH17" i="275" s="1"/>
  <c r="FG42" i="324"/>
  <c r="FG43" i="324" s="1"/>
  <c r="FG67" i="273"/>
  <c r="FW5" i="327"/>
  <c r="FW5" i="325"/>
  <c r="FW5" i="324"/>
  <c r="FW5" i="323"/>
  <c r="FU32" i="273"/>
  <c r="FV26" i="273"/>
  <c r="FV27" i="273" s="1"/>
  <c r="FV31" i="273" s="1"/>
  <c r="FV30" i="273"/>
  <c r="FT42" i="273"/>
  <c r="FT37" i="273"/>
  <c r="FW5" i="320"/>
  <c r="FW23" i="273"/>
  <c r="FW24" i="273" s="1"/>
  <c r="FW5" i="315"/>
  <c r="FW5" i="265"/>
  <c r="FW5" i="288"/>
  <c r="FW5" i="282"/>
  <c r="FW5" i="275"/>
  <c r="FW5" i="286"/>
  <c r="FW5" i="285"/>
  <c r="FW5" i="289"/>
  <c r="FW5" i="278"/>
  <c r="FW13" i="273"/>
  <c r="FW14" i="273" s="1"/>
  <c r="FX10" i="273"/>
  <c r="FW5" i="273"/>
  <c r="FV152" i="273"/>
  <c r="FV143" i="273"/>
  <c r="BM32" i="265"/>
  <c r="FG109" i="273" l="1"/>
  <c r="FF110" i="273" s="1"/>
  <c r="FF61" i="288" s="1"/>
  <c r="FF63" i="288" s="1"/>
  <c r="FF65" i="288" s="1"/>
  <c r="FG51" i="288"/>
  <c r="FG52" i="288" s="1"/>
  <c r="FG56" i="288" s="1"/>
  <c r="FH46" i="325"/>
  <c r="FH47" i="325" s="1"/>
  <c r="FH54" i="325" s="1"/>
  <c r="FH55" i="288"/>
  <c r="FG84" i="325"/>
  <c r="FG42" i="288"/>
  <c r="FG35" i="288"/>
  <c r="FG37" i="288" s="1"/>
  <c r="FF43" i="288"/>
  <c r="FF39" i="288"/>
  <c r="FJ101" i="273"/>
  <c r="FJ102" i="273" s="1"/>
  <c r="FJ105" i="273" s="1"/>
  <c r="FJ26" i="288"/>
  <c r="FW36" i="273"/>
  <c r="FW13" i="288"/>
  <c r="FW138" i="325"/>
  <c r="X52" i="325"/>
  <c r="FI42" i="325"/>
  <c r="FI43" i="325" s="1"/>
  <c r="FI85" i="325"/>
  <c r="FI240" i="278"/>
  <c r="FI79" i="278"/>
  <c r="FI152" i="278"/>
  <c r="FI71" i="278"/>
  <c r="FH106" i="273"/>
  <c r="FG51" i="325"/>
  <c r="FI49" i="278"/>
  <c r="FI168" i="278"/>
  <c r="FI132" i="278"/>
  <c r="FI176" i="278"/>
  <c r="FI56" i="278"/>
  <c r="FI114" i="278"/>
  <c r="FI200" i="278"/>
  <c r="FI256" i="278"/>
  <c r="FI105" i="278"/>
  <c r="FI97" i="278"/>
  <c r="FI184" i="278"/>
  <c r="FI192" i="278"/>
  <c r="FI232" i="278"/>
  <c r="FI123" i="278"/>
  <c r="FI160" i="278"/>
  <c r="FI216" i="278"/>
  <c r="FI208" i="278"/>
  <c r="FI248" i="278"/>
  <c r="FC141" i="278"/>
  <c r="FC279" i="278" s="1"/>
  <c r="FC281" i="278" s="1"/>
  <c r="FJ13" i="289"/>
  <c r="FJ14" i="289" s="1"/>
  <c r="FJ256" i="278" s="1"/>
  <c r="BM313" i="278"/>
  <c r="BM315" i="278" s="1"/>
  <c r="BM12" i="325" s="1"/>
  <c r="FH34" i="278"/>
  <c r="FI28" i="278"/>
  <c r="FI29" i="278" s="1"/>
  <c r="FI40" i="278" s="1"/>
  <c r="FI123" i="325"/>
  <c r="FI111" i="325"/>
  <c r="FI25" i="327"/>
  <c r="FG122" i="325"/>
  <c r="FG110" i="325"/>
  <c r="EZ308" i="278"/>
  <c r="EZ30" i="265" s="1"/>
  <c r="FE33" i="278"/>
  <c r="FE35" i="278" s="1"/>
  <c r="FE72" i="278" s="1"/>
  <c r="FE73" i="278" s="1"/>
  <c r="FE86" i="278" s="1"/>
  <c r="FA302" i="278"/>
  <c r="FA303" i="278" s="1"/>
  <c r="FA307" i="278" s="1"/>
  <c r="FA73" i="265"/>
  <c r="FA293" i="278"/>
  <c r="FA294" i="278" s="1"/>
  <c r="FA306" i="278" s="1"/>
  <c r="FA67" i="265"/>
  <c r="FB282" i="278"/>
  <c r="FB10" i="265" s="1"/>
  <c r="FB299" i="278"/>
  <c r="FB300" i="278" s="1"/>
  <c r="FB290" i="278"/>
  <c r="FB291" i="278" s="1"/>
  <c r="FU289" i="278"/>
  <c r="FU298" i="278"/>
  <c r="FA11" i="265"/>
  <c r="FA29" i="265" s="1"/>
  <c r="FC66" i="278"/>
  <c r="FC85" i="278" s="1"/>
  <c r="FC88" i="278" s="1"/>
  <c r="FB9" i="265"/>
  <c r="FD57" i="278"/>
  <c r="FD58" i="278" s="1"/>
  <c r="FD64" i="278" s="1"/>
  <c r="FF22" i="278"/>
  <c r="FF33" i="278" s="1"/>
  <c r="FF35" i="278" s="1"/>
  <c r="FG19" i="278"/>
  <c r="FG314" i="278"/>
  <c r="FD141" i="278"/>
  <c r="FF274" i="278"/>
  <c r="FF280" i="278" s="1"/>
  <c r="FE106" i="278"/>
  <c r="FE107" i="278" s="1"/>
  <c r="FE137" i="278" s="1"/>
  <c r="FE80" i="278"/>
  <c r="FE81" i="278" s="1"/>
  <c r="FE87" i="278" s="1"/>
  <c r="FE98" i="278"/>
  <c r="FE99" i="278" s="1"/>
  <c r="FE136" i="278" s="1"/>
  <c r="FE50" i="278"/>
  <c r="FE51" i="278" s="1"/>
  <c r="FE84" i="278" s="1"/>
  <c r="FU37" i="273"/>
  <c r="FU238" i="278"/>
  <c r="FU246" i="278"/>
  <c r="FU222" i="278"/>
  <c r="FU254" i="278"/>
  <c r="FU230" i="278"/>
  <c r="FU206" i="278"/>
  <c r="FU182" i="278"/>
  <c r="FU214" i="278"/>
  <c r="FU190" i="278"/>
  <c r="FU198" i="278"/>
  <c r="FU150" i="278"/>
  <c r="FU166" i="278"/>
  <c r="FU174" i="278"/>
  <c r="FU112" i="278"/>
  <c r="FU121" i="278"/>
  <c r="FU158" i="278"/>
  <c r="FU130" i="278"/>
  <c r="FG255" i="278"/>
  <c r="FG257" i="278" s="1"/>
  <c r="FG273" i="278" s="1"/>
  <c r="FG239" i="278"/>
  <c r="FG241" i="278" s="1"/>
  <c r="FG271" i="278" s="1"/>
  <c r="FG247" i="278"/>
  <c r="FG249" i="278" s="1"/>
  <c r="FG272" i="278" s="1"/>
  <c r="FG223" i="278"/>
  <c r="FG225" i="278" s="1"/>
  <c r="FG269" i="278" s="1"/>
  <c r="FG231" i="278"/>
  <c r="FG233" i="278" s="1"/>
  <c r="FG270" i="278" s="1"/>
  <c r="FG207" i="278"/>
  <c r="FG209" i="278" s="1"/>
  <c r="FG267" i="278" s="1"/>
  <c r="FG183" i="278"/>
  <c r="FG185" i="278" s="1"/>
  <c r="FG264" i="278" s="1"/>
  <c r="FG215" i="278"/>
  <c r="FG217" i="278" s="1"/>
  <c r="FG268" i="278" s="1"/>
  <c r="FG191" i="278"/>
  <c r="FG193" i="278" s="1"/>
  <c r="FG265" i="278" s="1"/>
  <c r="FG199" i="278"/>
  <c r="FG201" i="278" s="1"/>
  <c r="FG266" i="278" s="1"/>
  <c r="FG151" i="278"/>
  <c r="FG153" i="278" s="1"/>
  <c r="FG260" i="278" s="1"/>
  <c r="FG167" i="278"/>
  <c r="FG169" i="278" s="1"/>
  <c r="FG262" i="278" s="1"/>
  <c r="FG175" i="278"/>
  <c r="FG177" i="278" s="1"/>
  <c r="FG263" i="278" s="1"/>
  <c r="FG159" i="278"/>
  <c r="FG161" i="278" s="1"/>
  <c r="FG261" i="278" s="1"/>
  <c r="FG113" i="278"/>
  <c r="FG115" i="278" s="1"/>
  <c r="FG138" i="278" s="1"/>
  <c r="FG122" i="278"/>
  <c r="FG124" i="278" s="1"/>
  <c r="FG139" i="278" s="1"/>
  <c r="FG131" i="278"/>
  <c r="FG133" i="278" s="1"/>
  <c r="FG140" i="278" s="1"/>
  <c r="FG20" i="278"/>
  <c r="FH20" i="275"/>
  <c r="FI17" i="275" s="1"/>
  <c r="FF157" i="273"/>
  <c r="FE164" i="273"/>
  <c r="FE165" i="273" s="1"/>
  <c r="FE11" i="325"/>
  <c r="FE57" i="324"/>
  <c r="FE28" i="285"/>
  <c r="FE55" i="324"/>
  <c r="FE34" i="265" s="1"/>
  <c r="FG53" i="324"/>
  <c r="FG24" i="327"/>
  <c r="FI4" i="324"/>
  <c r="FI4" i="315"/>
  <c r="FI4" i="278"/>
  <c r="FI4" i="285"/>
  <c r="FI4" i="289"/>
  <c r="FI4" i="327"/>
  <c r="FI4" i="275"/>
  <c r="FI4" i="288"/>
  <c r="FI4" i="325"/>
  <c r="FI4" i="265"/>
  <c r="FI4" i="320"/>
  <c r="FI4" i="273"/>
  <c r="FI4" i="282"/>
  <c r="FI4" i="286"/>
  <c r="FI4" i="323"/>
  <c r="FI11" i="286"/>
  <c r="FI91" i="273"/>
  <c r="FJ92" i="273" s="1"/>
  <c r="FJ156" i="273" s="1"/>
  <c r="FI87" i="273"/>
  <c r="FH50" i="324"/>
  <c r="FH21" i="327"/>
  <c r="FK194" i="273"/>
  <c r="FL38" i="273"/>
  <c r="FK41" i="273"/>
  <c r="FK43" i="273" s="1"/>
  <c r="FK79" i="288" s="1"/>
  <c r="FH155" i="273"/>
  <c r="FH86" i="273"/>
  <c r="FH88" i="273" s="1"/>
  <c r="FH122" i="273"/>
  <c r="FH124" i="273" s="1"/>
  <c r="FH21" i="285" s="1"/>
  <c r="FI67" i="273"/>
  <c r="FI71" i="273"/>
  <c r="FJ72" i="273" s="1"/>
  <c r="FJ104" i="273" s="1"/>
  <c r="FI15" i="275"/>
  <c r="FI42" i="324"/>
  <c r="FI43" i="324" s="1"/>
  <c r="FI144" i="273"/>
  <c r="FJ145" i="273" s="1"/>
  <c r="FJ147" i="273" s="1"/>
  <c r="FJ148" i="273" s="1"/>
  <c r="FI182" i="273"/>
  <c r="FF49" i="324"/>
  <c r="FF54" i="324" s="1"/>
  <c r="FF20" i="327"/>
  <c r="FJ2" i="323"/>
  <c r="FJ2" i="282"/>
  <c r="FJ2" i="286"/>
  <c r="FJ2" i="265"/>
  <c r="FJ2" i="324"/>
  <c r="FJ62" i="273"/>
  <c r="FJ63" i="273" s="1"/>
  <c r="FJ45" i="325" s="1"/>
  <c r="FJ129" i="273"/>
  <c r="FJ130" i="273" s="1"/>
  <c r="FJ49" i="273"/>
  <c r="FJ50" i="273" s="1"/>
  <c r="FJ100" i="325" s="1"/>
  <c r="FJ101" i="325" s="1"/>
  <c r="FJ128" i="325" s="1"/>
  <c r="FJ82" i="273"/>
  <c r="FJ83" i="273" s="1"/>
  <c r="FJ2" i="275"/>
  <c r="FJ138" i="273"/>
  <c r="FJ139" i="273" s="1"/>
  <c r="FJ2" i="273"/>
  <c r="FJ2" i="315"/>
  <c r="FJ2" i="325"/>
  <c r="FJ119" i="273"/>
  <c r="FJ120" i="273" s="1"/>
  <c r="FJ123" i="273" s="1"/>
  <c r="FJ2" i="289"/>
  <c r="FJ2" i="327"/>
  <c r="FJ2" i="285"/>
  <c r="FJ2" i="288"/>
  <c r="FJ2" i="320"/>
  <c r="FJ195" i="273"/>
  <c r="FJ196" i="273" s="1"/>
  <c r="FJ2" i="278"/>
  <c r="FI154" i="273"/>
  <c r="FI66" i="273"/>
  <c r="FD3" i="325"/>
  <c r="FD3" i="323"/>
  <c r="FD3" i="315"/>
  <c r="FD3" i="327"/>
  <c r="FD3" i="320"/>
  <c r="FD3" i="288"/>
  <c r="FD3" i="285"/>
  <c r="FD3" i="324"/>
  <c r="FD3" i="278"/>
  <c r="FD3" i="282"/>
  <c r="FD3" i="289"/>
  <c r="FD3" i="286"/>
  <c r="FD3" i="265"/>
  <c r="FD3" i="273"/>
  <c r="FD3" i="275"/>
  <c r="FH53" i="324"/>
  <c r="FH24" i="327"/>
  <c r="FH23" i="327"/>
  <c r="FH52" i="324"/>
  <c r="FI32" i="324"/>
  <c r="FI33" i="324" s="1"/>
  <c r="FI53" i="273"/>
  <c r="FJ54" i="273" s="1"/>
  <c r="FI27" i="324"/>
  <c r="FI28" i="324" s="1"/>
  <c r="FI153" i="273"/>
  <c r="FI37" i="324"/>
  <c r="FI38" i="324" s="1"/>
  <c r="FH51" i="324"/>
  <c r="FH22" i="327"/>
  <c r="FH68" i="273"/>
  <c r="FG22" i="324"/>
  <c r="FG23" i="324" s="1"/>
  <c r="FG189" i="273"/>
  <c r="FG190" i="273" s="1"/>
  <c r="FG21" i="278" s="1"/>
  <c r="FG177" i="273"/>
  <c r="FG178" i="273" s="1"/>
  <c r="FG172" i="273"/>
  <c r="FG173" i="273" s="1"/>
  <c r="FG176" i="273" s="1"/>
  <c r="FG183" i="273"/>
  <c r="FG184" i="273" s="1"/>
  <c r="FI155" i="273"/>
  <c r="FI86" i="273"/>
  <c r="FI122" i="273"/>
  <c r="FU42" i="273"/>
  <c r="FX5" i="327"/>
  <c r="FX5" i="325"/>
  <c r="FX5" i="324"/>
  <c r="FX5" i="323"/>
  <c r="FW26" i="273"/>
  <c r="FW27" i="273" s="1"/>
  <c r="FW31" i="273" s="1"/>
  <c r="FW30" i="273"/>
  <c r="FV32" i="273"/>
  <c r="FX5" i="320"/>
  <c r="FX23" i="273"/>
  <c r="FX24" i="273" s="1"/>
  <c r="FX5" i="315"/>
  <c r="FX5" i="288"/>
  <c r="FX5" i="282"/>
  <c r="FX5" i="275"/>
  <c r="FX5" i="286"/>
  <c r="FX5" i="265"/>
  <c r="FX5" i="285"/>
  <c r="FX5" i="289"/>
  <c r="FX5" i="278"/>
  <c r="FX13" i="273"/>
  <c r="FX14" i="273" s="1"/>
  <c r="FY10" i="273"/>
  <c r="FX5" i="273"/>
  <c r="FW152" i="273"/>
  <c r="FW143" i="273"/>
  <c r="FH109" i="273" l="1"/>
  <c r="FG110" i="273" s="1"/>
  <c r="FG61" i="288" s="1"/>
  <c r="FG63" i="288" s="1"/>
  <c r="FG65" i="288" s="1"/>
  <c r="FH51" i="288"/>
  <c r="FH52" i="288" s="1"/>
  <c r="FH56" i="288" s="1"/>
  <c r="FI46" i="325"/>
  <c r="FI47" i="325" s="1"/>
  <c r="FI54" i="325" s="1"/>
  <c r="FI55" i="288"/>
  <c r="FH84" i="325"/>
  <c r="FH42" i="288"/>
  <c r="FH35" i="288"/>
  <c r="FH37" i="288" s="1"/>
  <c r="FG43" i="288"/>
  <c r="FG39" i="288"/>
  <c r="FK101" i="273"/>
  <c r="FK102" i="273" s="1"/>
  <c r="FK105" i="273" s="1"/>
  <c r="FK26" i="288"/>
  <c r="FX36" i="273"/>
  <c r="FX13" i="288"/>
  <c r="FX138" i="325"/>
  <c r="X55" i="325"/>
  <c r="X91" i="325"/>
  <c r="FJ42" i="325"/>
  <c r="FJ43" i="325" s="1"/>
  <c r="FJ85" i="325"/>
  <c r="FI106" i="273"/>
  <c r="FH51" i="325"/>
  <c r="FJ208" i="278"/>
  <c r="FJ71" i="278"/>
  <c r="FJ240" i="278"/>
  <c r="FJ105" i="278"/>
  <c r="FJ160" i="278"/>
  <c r="FK13" i="289"/>
  <c r="FK14" i="289" s="1"/>
  <c r="FK248" i="278" s="1"/>
  <c r="FJ79" i="278"/>
  <c r="FJ123" i="278"/>
  <c r="FJ132" i="278"/>
  <c r="FJ176" i="278"/>
  <c r="FJ200" i="278"/>
  <c r="FJ232" i="278"/>
  <c r="FJ56" i="278"/>
  <c r="FJ114" i="278"/>
  <c r="FJ152" i="278"/>
  <c r="FJ192" i="278"/>
  <c r="FJ224" i="278"/>
  <c r="FJ248" i="278"/>
  <c r="FJ49" i="278"/>
  <c r="FJ97" i="278"/>
  <c r="FJ168" i="278"/>
  <c r="FJ184" i="278"/>
  <c r="FJ216" i="278"/>
  <c r="BM11" i="327"/>
  <c r="FI34" i="278"/>
  <c r="FJ28" i="278"/>
  <c r="FJ29" i="278" s="1"/>
  <c r="FJ34" i="278" s="1"/>
  <c r="FJ123" i="325"/>
  <c r="FJ111" i="325"/>
  <c r="FH122" i="325"/>
  <c r="FH110" i="325"/>
  <c r="FJ25" i="327"/>
  <c r="FA308" i="278"/>
  <c r="FA30" i="265" s="1"/>
  <c r="FE57" i="278"/>
  <c r="FE58" i="278" s="1"/>
  <c r="FE61" i="278" s="1"/>
  <c r="FE62" i="278" s="1"/>
  <c r="FE65" i="278" s="1"/>
  <c r="FF39" i="278"/>
  <c r="FF41" i="278" s="1"/>
  <c r="FF50" i="278" s="1"/>
  <c r="FF51" i="278" s="1"/>
  <c r="FF84" i="278" s="1"/>
  <c r="FD61" i="278"/>
  <c r="FD62" i="278" s="1"/>
  <c r="FD65" i="278" s="1"/>
  <c r="FD66" i="278" s="1"/>
  <c r="FD85" i="278" s="1"/>
  <c r="FD88" i="278" s="1"/>
  <c r="FB293" i="278"/>
  <c r="FB294" i="278" s="1"/>
  <c r="FB306" i="278" s="1"/>
  <c r="FB67" i="265"/>
  <c r="FB302" i="278"/>
  <c r="FB303" i="278" s="1"/>
  <c r="FB307" i="278" s="1"/>
  <c r="FB73" i="265"/>
  <c r="FB11" i="265"/>
  <c r="FB29" i="265" s="1"/>
  <c r="FC282" i="278"/>
  <c r="FC299" i="278"/>
  <c r="FC300" i="278" s="1"/>
  <c r="FV289" i="278"/>
  <c r="FV298" i="278"/>
  <c r="FC290" i="278"/>
  <c r="FC291" i="278" s="1"/>
  <c r="FC9" i="265"/>
  <c r="FG22" i="278"/>
  <c r="FG33" i="278" s="1"/>
  <c r="FG35" i="278" s="1"/>
  <c r="FH19" i="278"/>
  <c r="FH314" i="278"/>
  <c r="FD279" i="278"/>
  <c r="FD281" i="278" s="1"/>
  <c r="FE141" i="278"/>
  <c r="FG274" i="278"/>
  <c r="FG280" i="278" s="1"/>
  <c r="FF72" i="278"/>
  <c r="FF73" i="278" s="1"/>
  <c r="FF86" i="278" s="1"/>
  <c r="FF57" i="278"/>
  <c r="FF58" i="278" s="1"/>
  <c r="FV254" i="278"/>
  <c r="FV230" i="278"/>
  <c r="FV238" i="278"/>
  <c r="FV246" i="278"/>
  <c r="FV214" i="278"/>
  <c r="FV222" i="278"/>
  <c r="FV198" i="278"/>
  <c r="FV206" i="278"/>
  <c r="FV182" i="278"/>
  <c r="FV190" i="278"/>
  <c r="FV174" i="278"/>
  <c r="FV158" i="278"/>
  <c r="FV166" i="278"/>
  <c r="FV130" i="278"/>
  <c r="FV112" i="278"/>
  <c r="FV150" i="278"/>
  <c r="FV121" i="278"/>
  <c r="FH255" i="278"/>
  <c r="FH257" i="278" s="1"/>
  <c r="FH273" i="278" s="1"/>
  <c r="FH231" i="278"/>
  <c r="FH233" i="278" s="1"/>
  <c r="FH270" i="278" s="1"/>
  <c r="FH239" i="278"/>
  <c r="FH241" i="278" s="1"/>
  <c r="FH271" i="278" s="1"/>
  <c r="FH247" i="278"/>
  <c r="FH249" i="278" s="1"/>
  <c r="FH272" i="278" s="1"/>
  <c r="FH215" i="278"/>
  <c r="FH217" i="278" s="1"/>
  <c r="FH268" i="278" s="1"/>
  <c r="FH223" i="278"/>
  <c r="FH225" i="278" s="1"/>
  <c r="FH269" i="278" s="1"/>
  <c r="FH199" i="278"/>
  <c r="FH201" i="278" s="1"/>
  <c r="FH266" i="278" s="1"/>
  <c r="FH207" i="278"/>
  <c r="FH209" i="278" s="1"/>
  <c r="FH267" i="278" s="1"/>
  <c r="FH183" i="278"/>
  <c r="FH185" i="278" s="1"/>
  <c r="FH264" i="278" s="1"/>
  <c r="FH191" i="278"/>
  <c r="FH193" i="278" s="1"/>
  <c r="FH265" i="278" s="1"/>
  <c r="FH175" i="278"/>
  <c r="FH177" i="278" s="1"/>
  <c r="FH263" i="278" s="1"/>
  <c r="FH159" i="278"/>
  <c r="FH161" i="278" s="1"/>
  <c r="FH261" i="278" s="1"/>
  <c r="FH167" i="278"/>
  <c r="FH169" i="278" s="1"/>
  <c r="FH262" i="278" s="1"/>
  <c r="FH131" i="278"/>
  <c r="FH133" i="278" s="1"/>
  <c r="FH140" i="278" s="1"/>
  <c r="FH113" i="278"/>
  <c r="FH115" i="278" s="1"/>
  <c r="FH138" i="278" s="1"/>
  <c r="FH151" i="278"/>
  <c r="FH153" i="278" s="1"/>
  <c r="FH260" i="278" s="1"/>
  <c r="FH122" i="278"/>
  <c r="FH124" i="278" s="1"/>
  <c r="FH139" i="278" s="1"/>
  <c r="FH20" i="278"/>
  <c r="FI20" i="275"/>
  <c r="FJ17" i="275" s="1"/>
  <c r="FI88" i="273"/>
  <c r="FJ153" i="273"/>
  <c r="FJ32" i="324"/>
  <c r="FJ33" i="324" s="1"/>
  <c r="FJ27" i="324"/>
  <c r="FJ28" i="324" s="1"/>
  <c r="FJ37" i="324"/>
  <c r="FJ38" i="324" s="1"/>
  <c r="FJ53" i="273"/>
  <c r="FK54" i="273" s="1"/>
  <c r="FI24" i="327"/>
  <c r="FI53" i="324"/>
  <c r="FJ66" i="273"/>
  <c r="FJ154" i="273"/>
  <c r="FJ182" i="273"/>
  <c r="FJ144" i="273"/>
  <c r="FK145" i="273" s="1"/>
  <c r="FK147" i="273" s="1"/>
  <c r="FK148" i="273" s="1"/>
  <c r="FF28" i="285"/>
  <c r="FF57" i="324"/>
  <c r="FF55" i="324"/>
  <c r="FF34" i="265" s="1"/>
  <c r="FF11" i="325"/>
  <c r="FI21" i="327"/>
  <c r="FI50" i="324"/>
  <c r="FL194" i="273"/>
  <c r="FM38" i="273"/>
  <c r="FL41" i="273"/>
  <c r="FL43" i="273" s="1"/>
  <c r="FL79" i="288" s="1"/>
  <c r="FI124" i="273"/>
  <c r="FH177" i="273"/>
  <c r="FH178" i="273" s="1"/>
  <c r="FH183" i="273"/>
  <c r="FH184" i="273" s="1"/>
  <c r="FH172" i="273"/>
  <c r="FH173" i="273" s="1"/>
  <c r="FH176" i="273" s="1"/>
  <c r="FG20" i="327"/>
  <c r="FG49" i="324"/>
  <c r="FG54" i="324" s="1"/>
  <c r="FI23" i="327"/>
  <c r="FI52" i="324"/>
  <c r="FI22" i="327"/>
  <c r="FI51" i="324"/>
  <c r="FJ15" i="275"/>
  <c r="FJ42" i="324"/>
  <c r="FJ43" i="324" s="1"/>
  <c r="FJ67" i="273"/>
  <c r="FJ71" i="273"/>
  <c r="FK72" i="273" s="1"/>
  <c r="FK104" i="273" s="1"/>
  <c r="FJ122" i="273"/>
  <c r="FJ155" i="273"/>
  <c r="FJ86" i="273"/>
  <c r="FE3" i="289"/>
  <c r="FE3" i="282"/>
  <c r="FE3" i="324"/>
  <c r="FE3" i="315"/>
  <c r="FE3" i="320"/>
  <c r="FE3" i="325"/>
  <c r="FE3" i="327"/>
  <c r="FE3" i="323"/>
  <c r="FE3" i="285"/>
  <c r="FE3" i="273"/>
  <c r="FE3" i="288"/>
  <c r="FE3" i="278"/>
  <c r="FE3" i="275"/>
  <c r="FE3" i="265"/>
  <c r="FE3" i="286"/>
  <c r="FH22" i="324"/>
  <c r="FH23" i="324" s="1"/>
  <c r="FH189" i="273"/>
  <c r="FH190" i="273" s="1"/>
  <c r="FH21" i="278" s="1"/>
  <c r="FI68" i="273"/>
  <c r="FJ87" i="273"/>
  <c r="FJ91" i="273"/>
  <c r="FK92" i="273" s="1"/>
  <c r="FK156" i="273" s="1"/>
  <c r="FJ11" i="286"/>
  <c r="FJ4" i="275"/>
  <c r="FJ4" i="288"/>
  <c r="FJ4" i="278"/>
  <c r="FJ4" i="273"/>
  <c r="FJ4" i="325"/>
  <c r="FJ4" i="286"/>
  <c r="FJ4" i="289"/>
  <c r="FJ4" i="265"/>
  <c r="FJ4" i="323"/>
  <c r="FJ4" i="324"/>
  <c r="FJ4" i="327"/>
  <c r="FJ4" i="282"/>
  <c r="FJ4" i="285"/>
  <c r="FJ4" i="320"/>
  <c r="FJ4" i="315"/>
  <c r="FK62" i="273"/>
  <c r="FK63" i="273" s="1"/>
  <c r="FK45" i="325" s="1"/>
  <c r="FK129" i="273"/>
  <c r="FK130" i="273" s="1"/>
  <c r="FK2" i="320"/>
  <c r="FK2" i="324"/>
  <c r="FK2" i="327"/>
  <c r="FK2" i="285"/>
  <c r="FK138" i="273"/>
  <c r="FK139" i="273" s="1"/>
  <c r="FK2" i="275"/>
  <c r="FK2" i="286"/>
  <c r="FK49" i="273"/>
  <c r="FK50" i="273" s="1"/>
  <c r="FK100" i="325" s="1"/>
  <c r="FK101" i="325" s="1"/>
  <c r="FK128" i="325" s="1"/>
  <c r="FK2" i="278"/>
  <c r="FK195" i="273"/>
  <c r="FK196" i="273" s="1"/>
  <c r="FK2" i="289"/>
  <c r="FK2" i="323"/>
  <c r="FK2" i="282"/>
  <c r="FK2" i="315"/>
  <c r="FK2" i="325"/>
  <c r="FK2" i="273"/>
  <c r="FK82" i="273"/>
  <c r="FK83" i="273" s="1"/>
  <c r="FK2" i="288"/>
  <c r="FK119" i="273"/>
  <c r="FK120" i="273" s="1"/>
  <c r="FK123" i="273" s="1"/>
  <c r="FK2" i="265"/>
  <c r="FF164" i="273"/>
  <c r="FF165" i="273" s="1"/>
  <c r="FG157" i="273"/>
  <c r="FY5" i="327"/>
  <c r="FY5" i="325"/>
  <c r="FY5" i="324"/>
  <c r="FY5" i="323"/>
  <c r="FX26" i="273"/>
  <c r="FX27" i="273" s="1"/>
  <c r="FX31" i="273" s="1"/>
  <c r="FX30" i="273"/>
  <c r="FV42" i="273"/>
  <c r="FV37" i="273"/>
  <c r="FW32" i="273"/>
  <c r="FY5" i="320"/>
  <c r="FY23" i="273"/>
  <c r="FY24" i="273" s="1"/>
  <c r="FY5" i="315"/>
  <c r="FX152" i="273"/>
  <c r="FX143" i="273"/>
  <c r="FY5" i="275"/>
  <c r="FY5" i="286"/>
  <c r="FY5" i="265"/>
  <c r="FY5" i="288"/>
  <c r="FY5" i="282"/>
  <c r="FY5" i="278"/>
  <c r="FY5" i="285"/>
  <c r="FY5" i="289"/>
  <c r="FY13" i="273"/>
  <c r="FY14" i="273" s="1"/>
  <c r="FZ10" i="273"/>
  <c r="FY5" i="273"/>
  <c r="FJ46" i="325" l="1"/>
  <c r="FJ55" i="288"/>
  <c r="FI109" i="273"/>
  <c r="FH110" i="273" s="1"/>
  <c r="FH61" i="288" s="1"/>
  <c r="FH63" i="288" s="1"/>
  <c r="FH65" i="288" s="1"/>
  <c r="FI51" i="288"/>
  <c r="FI52" i="288" s="1"/>
  <c r="FI56" i="288" s="1"/>
  <c r="FI84" i="325"/>
  <c r="FI35" i="288"/>
  <c r="FI37" i="288" s="1"/>
  <c r="FI42" i="288"/>
  <c r="FH43" i="288"/>
  <c r="FH39" i="288"/>
  <c r="FY36" i="273"/>
  <c r="FY13" i="288"/>
  <c r="FY138" i="325"/>
  <c r="FL101" i="273"/>
  <c r="FL102" i="273" s="1"/>
  <c r="FL105" i="273" s="1"/>
  <c r="FL26" i="288"/>
  <c r="FJ47" i="325"/>
  <c r="FJ54" i="325" s="1"/>
  <c r="FK79" i="278"/>
  <c r="FK42" i="325"/>
  <c r="FK43" i="325" s="1"/>
  <c r="FK85" i="325"/>
  <c r="FK160" i="278"/>
  <c r="FK97" i="278"/>
  <c r="FK114" i="278"/>
  <c r="FK176" i="278"/>
  <c r="FK49" i="278"/>
  <c r="FK105" i="278"/>
  <c r="FK224" i="278"/>
  <c r="FK56" i="278"/>
  <c r="FK132" i="278"/>
  <c r="FK71" i="278"/>
  <c r="FJ106" i="273"/>
  <c r="FI51" i="325"/>
  <c r="FK152" i="278"/>
  <c r="FK123" i="278"/>
  <c r="FK192" i="278"/>
  <c r="FK216" i="278"/>
  <c r="FK168" i="278"/>
  <c r="FK184" i="278"/>
  <c r="FK200" i="278"/>
  <c r="FK232" i="278"/>
  <c r="FK256" i="278"/>
  <c r="FK208" i="278"/>
  <c r="FK240" i="278"/>
  <c r="FL13" i="289"/>
  <c r="FL14" i="289" s="1"/>
  <c r="FL216" i="278" s="1"/>
  <c r="FJ40" i="278"/>
  <c r="FI122" i="325"/>
  <c r="FI110" i="325"/>
  <c r="FK28" i="278"/>
  <c r="FK29" i="278" s="1"/>
  <c r="FK40" i="278" s="1"/>
  <c r="FK123" i="325"/>
  <c r="FK111" i="325"/>
  <c r="FK25" i="327"/>
  <c r="FE64" i="278"/>
  <c r="FE66" i="278" s="1"/>
  <c r="FE85" i="278" s="1"/>
  <c r="FE88" i="278" s="1"/>
  <c r="FF80" i="278"/>
  <c r="FF81" i="278" s="1"/>
  <c r="FF87" i="278" s="1"/>
  <c r="FF98" i="278"/>
  <c r="FF99" i="278" s="1"/>
  <c r="FF136" i="278" s="1"/>
  <c r="FF106" i="278"/>
  <c r="FF107" i="278" s="1"/>
  <c r="FF137" i="278" s="1"/>
  <c r="FB308" i="278"/>
  <c r="FB30" i="265" s="1"/>
  <c r="FC293" i="278"/>
  <c r="FC294" i="278" s="1"/>
  <c r="FC306" i="278" s="1"/>
  <c r="FC67" i="265"/>
  <c r="FC302" i="278"/>
  <c r="FC303" i="278" s="1"/>
  <c r="FC307" i="278" s="1"/>
  <c r="FC73" i="265"/>
  <c r="FG39" i="278"/>
  <c r="FG41" i="278" s="1"/>
  <c r="FG106" i="278" s="1"/>
  <c r="FG107" i="278" s="1"/>
  <c r="FG137" i="278" s="1"/>
  <c r="FC10" i="265"/>
  <c r="FC11" i="265" s="1"/>
  <c r="FC29" i="265" s="1"/>
  <c r="FD290" i="278"/>
  <c r="FD291" i="278" s="1"/>
  <c r="FW298" i="278"/>
  <c r="FW289" i="278"/>
  <c r="FD282" i="278"/>
  <c r="FD10" i="265" s="1"/>
  <c r="FD299" i="278"/>
  <c r="FD300" i="278" s="1"/>
  <c r="FJ88" i="273"/>
  <c r="FJ255" i="278" s="1"/>
  <c r="FJ257" i="278" s="1"/>
  <c r="FJ273" i="278" s="1"/>
  <c r="FH22" i="278"/>
  <c r="FH33" i="278" s="1"/>
  <c r="FH35" i="278" s="1"/>
  <c r="FD9" i="265"/>
  <c r="FI19" i="278"/>
  <c r="FI314" i="278"/>
  <c r="FE279" i="278"/>
  <c r="FE281" i="278" s="1"/>
  <c r="FH274" i="278"/>
  <c r="FH280" i="278" s="1"/>
  <c r="FJ20" i="275"/>
  <c r="FK17" i="275" s="1"/>
  <c r="FG57" i="278"/>
  <c r="FG58" i="278" s="1"/>
  <c r="FG72" i="278"/>
  <c r="FG73" i="278" s="1"/>
  <c r="FG86" i="278" s="1"/>
  <c r="FI177" i="273"/>
  <c r="FI178" i="273" s="1"/>
  <c r="FI255" i="278"/>
  <c r="FI257" i="278" s="1"/>
  <c r="FI273" i="278" s="1"/>
  <c r="FI223" i="278"/>
  <c r="FI225" i="278" s="1"/>
  <c r="FI269" i="278" s="1"/>
  <c r="FI231" i="278"/>
  <c r="FI233" i="278" s="1"/>
  <c r="FI270" i="278" s="1"/>
  <c r="FI239" i="278"/>
  <c r="FI241" i="278" s="1"/>
  <c r="FI271" i="278" s="1"/>
  <c r="FI247" i="278"/>
  <c r="FI249" i="278" s="1"/>
  <c r="FI272" i="278" s="1"/>
  <c r="FI215" i="278"/>
  <c r="FI217" i="278" s="1"/>
  <c r="FI268" i="278" s="1"/>
  <c r="FI191" i="278"/>
  <c r="FI193" i="278" s="1"/>
  <c r="FI265" i="278" s="1"/>
  <c r="FI199" i="278"/>
  <c r="FI201" i="278" s="1"/>
  <c r="FI266" i="278" s="1"/>
  <c r="FI207" i="278"/>
  <c r="FI209" i="278" s="1"/>
  <c r="FI267" i="278" s="1"/>
  <c r="FI183" i="278"/>
  <c r="FI185" i="278" s="1"/>
  <c r="FI264" i="278" s="1"/>
  <c r="FI167" i="278"/>
  <c r="FI169" i="278" s="1"/>
  <c r="FI262" i="278" s="1"/>
  <c r="FI175" i="278"/>
  <c r="FI177" i="278" s="1"/>
  <c r="FI263" i="278" s="1"/>
  <c r="FI151" i="278"/>
  <c r="FI153" i="278" s="1"/>
  <c r="FI260" i="278" s="1"/>
  <c r="FI159" i="278"/>
  <c r="FI161" i="278" s="1"/>
  <c r="FI261" i="278" s="1"/>
  <c r="FI122" i="278"/>
  <c r="FI124" i="278" s="1"/>
  <c r="FI139" i="278" s="1"/>
  <c r="FI131" i="278"/>
  <c r="FI133" i="278" s="1"/>
  <c r="FI140" i="278" s="1"/>
  <c r="FI113" i="278"/>
  <c r="FI115" i="278" s="1"/>
  <c r="FI138" i="278" s="1"/>
  <c r="FI20" i="278"/>
  <c r="FF64" i="278"/>
  <c r="FF61" i="278"/>
  <c r="FF62" i="278" s="1"/>
  <c r="FF65" i="278" s="1"/>
  <c r="FW254" i="278"/>
  <c r="FW222" i="278"/>
  <c r="FW238" i="278"/>
  <c r="FW246" i="278"/>
  <c r="FW214" i="278"/>
  <c r="FW190" i="278"/>
  <c r="FW198" i="278"/>
  <c r="FW230" i="278"/>
  <c r="FW206" i="278"/>
  <c r="FW166" i="278"/>
  <c r="FW174" i="278"/>
  <c r="FW182" i="278"/>
  <c r="FW150" i="278"/>
  <c r="FW158" i="278"/>
  <c r="FW121" i="278"/>
  <c r="FW130" i="278"/>
  <c r="FW112" i="278"/>
  <c r="FI172" i="273"/>
  <c r="FI173" i="273" s="1"/>
  <c r="FI176" i="273" s="1"/>
  <c r="FI183" i="273"/>
  <c r="FI184" i="273" s="1"/>
  <c r="FF3" i="278"/>
  <c r="FF3" i="320"/>
  <c r="FF3" i="275"/>
  <c r="FF3" i="273"/>
  <c r="FF3" i="315"/>
  <c r="FF3" i="324"/>
  <c r="FF3" i="286"/>
  <c r="FF3" i="288"/>
  <c r="FF3" i="282"/>
  <c r="FF3" i="285"/>
  <c r="FF3" i="325"/>
  <c r="FF3" i="327"/>
  <c r="FF3" i="323"/>
  <c r="FF3" i="265"/>
  <c r="FF3" i="289"/>
  <c r="FM194" i="273"/>
  <c r="FN38" i="273"/>
  <c r="FM41" i="273"/>
  <c r="FM43" i="273" s="1"/>
  <c r="FM79" i="288" s="1"/>
  <c r="FJ23" i="327"/>
  <c r="FJ52" i="324"/>
  <c r="FK87" i="273"/>
  <c r="FK11" i="286"/>
  <c r="FK91" i="273"/>
  <c r="FL92" i="273" s="1"/>
  <c r="FL156" i="273" s="1"/>
  <c r="FK144" i="273"/>
  <c r="FL145" i="273" s="1"/>
  <c r="FL147" i="273" s="1"/>
  <c r="FL148" i="273" s="1"/>
  <c r="FK182" i="273"/>
  <c r="FH49" i="324"/>
  <c r="FH54" i="324" s="1"/>
  <c r="FH20" i="327"/>
  <c r="FK86" i="273"/>
  <c r="FK155" i="273"/>
  <c r="FK122" i="273"/>
  <c r="FG55" i="324"/>
  <c r="FG34" i="265" s="1"/>
  <c r="FG57" i="324"/>
  <c r="FG28" i="285"/>
  <c r="FG11" i="325"/>
  <c r="FJ21" i="327"/>
  <c r="FJ50" i="324"/>
  <c r="FK53" i="273"/>
  <c r="FL54" i="273" s="1"/>
  <c r="FK27" i="324"/>
  <c r="FK28" i="324" s="1"/>
  <c r="FK153" i="273"/>
  <c r="FK32" i="324"/>
  <c r="FK33" i="324" s="1"/>
  <c r="FK37" i="324"/>
  <c r="FK38" i="324" s="1"/>
  <c r="FI21" i="285"/>
  <c r="FJ124" i="273"/>
  <c r="FJ51" i="324"/>
  <c r="FJ22" i="327"/>
  <c r="FH157" i="273"/>
  <c r="FG164" i="273"/>
  <c r="FG165" i="273" s="1"/>
  <c r="FK67" i="273"/>
  <c r="FK15" i="275"/>
  <c r="FK71" i="273"/>
  <c r="FL72" i="273" s="1"/>
  <c r="FL104" i="273" s="1"/>
  <c r="FK42" i="324"/>
  <c r="FK43" i="324" s="1"/>
  <c r="FI22" i="324"/>
  <c r="FI23" i="324" s="1"/>
  <c r="FI189" i="273"/>
  <c r="FI190" i="273" s="1"/>
  <c r="FI21" i="278" s="1"/>
  <c r="FJ68" i="273"/>
  <c r="FJ24" i="327"/>
  <c r="FJ53" i="324"/>
  <c r="FL62" i="273"/>
  <c r="FL63" i="273" s="1"/>
  <c r="FL45" i="325" s="1"/>
  <c r="FL2" i="275"/>
  <c r="FL2" i="324"/>
  <c r="FL49" i="273"/>
  <c r="FL50" i="273" s="1"/>
  <c r="FL100" i="325" s="1"/>
  <c r="FL101" i="325" s="1"/>
  <c r="FL128" i="325" s="1"/>
  <c r="FL2" i="288"/>
  <c r="FL2" i="285"/>
  <c r="FL2" i="327"/>
  <c r="FL138" i="273"/>
  <c r="FL139" i="273" s="1"/>
  <c r="FL2" i="265"/>
  <c r="FL129" i="273"/>
  <c r="FL130" i="273" s="1"/>
  <c r="FL2" i="289"/>
  <c r="FL2" i="278"/>
  <c r="FL195" i="273"/>
  <c r="FL196" i="273" s="1"/>
  <c r="FL2" i="286"/>
  <c r="FL2" i="323"/>
  <c r="FL2" i="273"/>
  <c r="FL82" i="273"/>
  <c r="FL83" i="273" s="1"/>
  <c r="FL2" i="315"/>
  <c r="FL2" i="282"/>
  <c r="FL2" i="325"/>
  <c r="FL119" i="273"/>
  <c r="FL120" i="273" s="1"/>
  <c r="FL123" i="273" s="1"/>
  <c r="FL2" i="320"/>
  <c r="FK4" i="323"/>
  <c r="FK4" i="275"/>
  <c r="FK4" i="285"/>
  <c r="FK4" i="315"/>
  <c r="FK4" i="324"/>
  <c r="FK4" i="289"/>
  <c r="FK4" i="278"/>
  <c r="FK4" i="282"/>
  <c r="FK4" i="327"/>
  <c r="FK4" i="320"/>
  <c r="FK4" i="273"/>
  <c r="FK4" i="325"/>
  <c r="FK4" i="288"/>
  <c r="FK4" i="265"/>
  <c r="FK4" i="286"/>
  <c r="FK154" i="273"/>
  <c r="FK66" i="273"/>
  <c r="FZ5" i="327"/>
  <c r="FZ5" i="325"/>
  <c r="FZ5" i="324"/>
  <c r="FZ5" i="323"/>
  <c r="FX32" i="273"/>
  <c r="FW42" i="273"/>
  <c r="FW37" i="273"/>
  <c r="FY26" i="273"/>
  <c r="FY27" i="273" s="1"/>
  <c r="FY31" i="273" s="1"/>
  <c r="FY30" i="273"/>
  <c r="FZ5" i="320"/>
  <c r="FZ23" i="273"/>
  <c r="FZ24" i="273" s="1"/>
  <c r="FZ5" i="315"/>
  <c r="FZ5" i="275"/>
  <c r="FZ5" i="286"/>
  <c r="FZ5" i="265"/>
  <c r="FZ5" i="288"/>
  <c r="FZ5" i="282"/>
  <c r="FZ5" i="285"/>
  <c r="FZ5" i="289"/>
  <c r="FZ5" i="278"/>
  <c r="FZ13" i="273"/>
  <c r="FZ14" i="273" s="1"/>
  <c r="GA10" i="273"/>
  <c r="FZ5" i="273"/>
  <c r="FY152" i="273"/>
  <c r="FY143" i="273"/>
  <c r="BN32" i="265"/>
  <c r="FJ109" i="273" l="1"/>
  <c r="FI110" i="273" s="1"/>
  <c r="FI61" i="288" s="1"/>
  <c r="FI63" i="288" s="1"/>
  <c r="FI65" i="288" s="1"/>
  <c r="FJ51" i="288"/>
  <c r="FJ52" i="288" s="1"/>
  <c r="FJ56" i="288" s="1"/>
  <c r="FK46" i="325"/>
  <c r="FK55" i="288"/>
  <c r="FI39" i="288"/>
  <c r="FI43" i="288"/>
  <c r="FJ84" i="325"/>
  <c r="FJ42" i="288"/>
  <c r="FJ35" i="288"/>
  <c r="FJ37" i="288" s="1"/>
  <c r="FM101" i="273"/>
  <c r="FM102" i="273" s="1"/>
  <c r="FM105" i="273" s="1"/>
  <c r="FM26" i="288"/>
  <c r="FZ36" i="273"/>
  <c r="FZ13" i="288"/>
  <c r="FZ138" i="325"/>
  <c r="FK47" i="325"/>
  <c r="FK54" i="325" s="1"/>
  <c r="FL42" i="325"/>
  <c r="FL43" i="325" s="1"/>
  <c r="FL85" i="325"/>
  <c r="FK106" i="273"/>
  <c r="FJ51" i="325"/>
  <c r="FL79" i="278"/>
  <c r="FL200" i="278"/>
  <c r="FL97" i="278"/>
  <c r="FL49" i="278"/>
  <c r="FL132" i="278"/>
  <c r="FL114" i="278"/>
  <c r="FL56" i="278"/>
  <c r="FL71" i="278"/>
  <c r="FL152" i="278"/>
  <c r="FL105" i="278"/>
  <c r="FL123" i="278"/>
  <c r="FL176" i="278"/>
  <c r="FL192" i="278"/>
  <c r="FL160" i="278"/>
  <c r="FL232" i="278"/>
  <c r="FL168" i="278"/>
  <c r="FL184" i="278"/>
  <c r="FL240" i="278"/>
  <c r="FL256" i="278"/>
  <c r="FL248" i="278"/>
  <c r="FL208" i="278"/>
  <c r="FL224" i="278"/>
  <c r="FM13" i="289"/>
  <c r="FM14" i="289" s="1"/>
  <c r="FM248" i="278" s="1"/>
  <c r="FJ183" i="273"/>
  <c r="FJ184" i="273" s="1"/>
  <c r="FJ177" i="273"/>
  <c r="FJ178" i="273" s="1"/>
  <c r="FK34" i="278"/>
  <c r="BN313" i="278"/>
  <c r="BN315" i="278" s="1"/>
  <c r="BN12" i="325" s="1"/>
  <c r="FJ191" i="278"/>
  <c r="FJ193" i="278" s="1"/>
  <c r="FJ265" i="278" s="1"/>
  <c r="FL25" i="327"/>
  <c r="FL28" i="278"/>
  <c r="FL29" i="278" s="1"/>
  <c r="FL34" i="278" s="1"/>
  <c r="FL111" i="325"/>
  <c r="FL123" i="325"/>
  <c r="FJ122" i="325"/>
  <c r="FJ110" i="325"/>
  <c r="FJ172" i="273"/>
  <c r="FJ173" i="273" s="1"/>
  <c r="FJ176" i="273" s="1"/>
  <c r="FK88" i="273"/>
  <c r="FK239" i="278" s="1"/>
  <c r="FK241" i="278" s="1"/>
  <c r="FK271" i="278" s="1"/>
  <c r="FJ199" i="278"/>
  <c r="FJ201" i="278" s="1"/>
  <c r="FJ266" i="278" s="1"/>
  <c r="FJ122" i="278"/>
  <c r="FJ124" i="278" s="1"/>
  <c r="FJ139" i="278" s="1"/>
  <c r="FF141" i="278"/>
  <c r="FF279" i="278" s="1"/>
  <c r="FF281" i="278" s="1"/>
  <c r="FJ20" i="278"/>
  <c r="FJ175" i="278"/>
  <c r="FJ177" i="278" s="1"/>
  <c r="FJ263" i="278" s="1"/>
  <c r="FJ167" i="278"/>
  <c r="FJ169" i="278" s="1"/>
  <c r="FJ262" i="278" s="1"/>
  <c r="FH39" i="278"/>
  <c r="FH41" i="278" s="1"/>
  <c r="FH50" i="278" s="1"/>
  <c r="FH51" i="278" s="1"/>
  <c r="FH84" i="278" s="1"/>
  <c r="FJ159" i="278"/>
  <c r="FJ161" i="278" s="1"/>
  <c r="FJ261" i="278" s="1"/>
  <c r="FJ239" i="278"/>
  <c r="FJ241" i="278" s="1"/>
  <c r="FJ271" i="278" s="1"/>
  <c r="FG80" i="278"/>
  <c r="FG81" i="278" s="1"/>
  <c r="FG87" i="278" s="1"/>
  <c r="FC308" i="278"/>
  <c r="FC30" i="265" s="1"/>
  <c r="FJ231" i="278"/>
  <c r="FJ233" i="278" s="1"/>
  <c r="FJ270" i="278" s="1"/>
  <c r="FG98" i="278"/>
  <c r="FG99" i="278" s="1"/>
  <c r="FG136" i="278" s="1"/>
  <c r="FG141" i="278" s="1"/>
  <c r="FG50" i="278"/>
  <c r="FG51" i="278" s="1"/>
  <c r="FG84" i="278" s="1"/>
  <c r="FD302" i="278"/>
  <c r="FD303" i="278" s="1"/>
  <c r="FD307" i="278" s="1"/>
  <c r="FD73" i="265"/>
  <c r="FD293" i="278"/>
  <c r="FD294" i="278" s="1"/>
  <c r="FD306" i="278" s="1"/>
  <c r="FD67" i="265"/>
  <c r="FE282" i="278"/>
  <c r="FE10" i="265" s="1"/>
  <c r="FE299" i="278"/>
  <c r="FE300" i="278" s="1"/>
  <c r="FE290" i="278"/>
  <c r="FE291" i="278" s="1"/>
  <c r="FJ113" i="278"/>
  <c r="FJ115" i="278" s="1"/>
  <c r="FJ138" i="278" s="1"/>
  <c r="FJ207" i="278"/>
  <c r="FJ209" i="278" s="1"/>
  <c r="FJ267" i="278" s="1"/>
  <c r="FJ183" i="278"/>
  <c r="FJ185" i="278" s="1"/>
  <c r="FJ264" i="278" s="1"/>
  <c r="FJ247" i="278"/>
  <c r="FJ249" i="278" s="1"/>
  <c r="FJ272" i="278" s="1"/>
  <c r="FX298" i="278"/>
  <c r="FX289" i="278"/>
  <c r="FJ131" i="278"/>
  <c r="FJ133" i="278" s="1"/>
  <c r="FJ140" i="278" s="1"/>
  <c r="FJ151" i="278"/>
  <c r="FJ153" i="278" s="1"/>
  <c r="FJ260" i="278" s="1"/>
  <c r="FJ215" i="278"/>
  <c r="FJ217" i="278" s="1"/>
  <c r="FJ268" i="278" s="1"/>
  <c r="FJ223" i="278"/>
  <c r="FJ225" i="278" s="1"/>
  <c r="FJ269" i="278" s="1"/>
  <c r="FD11" i="265"/>
  <c r="FD29" i="265" s="1"/>
  <c r="FK20" i="275"/>
  <c r="FL17" i="275" s="1"/>
  <c r="FI22" i="278"/>
  <c r="FI33" i="278" s="1"/>
  <c r="FI35" i="278" s="1"/>
  <c r="FE9" i="265"/>
  <c r="FJ19" i="278"/>
  <c r="FJ314" i="278"/>
  <c r="FF66" i="278"/>
  <c r="FF85" i="278" s="1"/>
  <c r="FF88" i="278" s="1"/>
  <c r="FX42" i="273"/>
  <c r="FX254" i="278"/>
  <c r="FX246" i="278"/>
  <c r="FX230" i="278"/>
  <c r="FX238" i="278"/>
  <c r="FX182" i="278"/>
  <c r="FX190" i="278"/>
  <c r="FX198" i="278"/>
  <c r="FX222" i="278"/>
  <c r="FX214" i="278"/>
  <c r="FX206" i="278"/>
  <c r="FX158" i="278"/>
  <c r="FX174" i="278"/>
  <c r="FX150" i="278"/>
  <c r="FX166" i="278"/>
  <c r="FX112" i="278"/>
  <c r="FX121" i="278"/>
  <c r="FX130" i="278"/>
  <c r="FI274" i="278"/>
  <c r="FI280" i="278" s="1"/>
  <c r="FH72" i="278"/>
  <c r="FH73" i="278" s="1"/>
  <c r="FH86" i="278" s="1"/>
  <c r="FH57" i="278"/>
  <c r="FH58" i="278" s="1"/>
  <c r="FG61" i="278"/>
  <c r="FG62" i="278" s="1"/>
  <c r="FG65" i="278" s="1"/>
  <c r="FG64" i="278"/>
  <c r="FK24" i="327"/>
  <c r="FK53" i="324"/>
  <c r="FG3" i="286"/>
  <c r="FG3" i="273"/>
  <c r="FG3" i="288"/>
  <c r="FG3" i="278"/>
  <c r="FG3" i="285"/>
  <c r="FG3" i="325"/>
  <c r="FG3" i="320"/>
  <c r="FG3" i="315"/>
  <c r="FG3" i="327"/>
  <c r="FG3" i="275"/>
  <c r="FG3" i="265"/>
  <c r="FG3" i="324"/>
  <c r="FG3" i="323"/>
  <c r="FG3" i="289"/>
  <c r="FG3" i="282"/>
  <c r="FK52" i="324"/>
  <c r="FK23" i="327"/>
  <c r="FL154" i="273"/>
  <c r="FL66" i="273"/>
  <c r="FL11" i="286"/>
  <c r="FL91" i="273"/>
  <c r="FM92" i="273" s="1"/>
  <c r="FM156" i="273" s="1"/>
  <c r="FL87" i="273"/>
  <c r="FJ22" i="324"/>
  <c r="FJ23" i="324" s="1"/>
  <c r="FK68" i="273"/>
  <c r="FJ189" i="273"/>
  <c r="FJ190" i="273" s="1"/>
  <c r="FJ21" i="278" s="1"/>
  <c r="FL122" i="273"/>
  <c r="FL155" i="273"/>
  <c r="FL86" i="273"/>
  <c r="FH164" i="273"/>
  <c r="FH165" i="273" s="1"/>
  <c r="FI157" i="273"/>
  <c r="FK51" i="324"/>
  <c r="FK22" i="327"/>
  <c r="FH11" i="325"/>
  <c r="FH57" i="324"/>
  <c r="FH28" i="285"/>
  <c r="FH55" i="324"/>
  <c r="FH34" i="265" s="1"/>
  <c r="FM2" i="286"/>
  <c r="FM195" i="273"/>
  <c r="FM196" i="273" s="1"/>
  <c r="FM2" i="275"/>
  <c r="FM129" i="273"/>
  <c r="FM130" i="273" s="1"/>
  <c r="FM2" i="289"/>
  <c r="FM2" i="323"/>
  <c r="FM138" i="273"/>
  <c r="FM139" i="273" s="1"/>
  <c r="FM2" i="278"/>
  <c r="FM49" i="273"/>
  <c r="FM50" i="273" s="1"/>
  <c r="FM100" i="325" s="1"/>
  <c r="FM101" i="325" s="1"/>
  <c r="FM128" i="325" s="1"/>
  <c r="FM2" i="273"/>
  <c r="FM62" i="273"/>
  <c r="FM63" i="273" s="1"/>
  <c r="FM45" i="325" s="1"/>
  <c r="FM2" i="315"/>
  <c r="FM2" i="325"/>
  <c r="FM119" i="273"/>
  <c r="FM120" i="273" s="1"/>
  <c r="FM123" i="273" s="1"/>
  <c r="FM2" i="265"/>
  <c r="FM2" i="324"/>
  <c r="FM2" i="282"/>
  <c r="FM2" i="285"/>
  <c r="FM2" i="320"/>
  <c r="FM82" i="273"/>
  <c r="FM83" i="273" s="1"/>
  <c r="FM2" i="288"/>
  <c r="FM2" i="327"/>
  <c r="FL15" i="275"/>
  <c r="FL67" i="273"/>
  <c r="FL42" i="324"/>
  <c r="FL43" i="324" s="1"/>
  <c r="FL71" i="273"/>
  <c r="FM72" i="273" s="1"/>
  <c r="FM104" i="273" s="1"/>
  <c r="FK124" i="273"/>
  <c r="FJ21" i="285"/>
  <c r="FN41" i="273"/>
  <c r="FN43" i="273" s="1"/>
  <c r="FN79" i="288" s="1"/>
  <c r="FN194" i="273"/>
  <c r="FO38" i="273"/>
  <c r="FL144" i="273"/>
  <c r="FM145" i="273" s="1"/>
  <c r="FM147" i="273" s="1"/>
  <c r="FM148" i="273" s="1"/>
  <c r="FL182" i="273"/>
  <c r="FL32" i="324"/>
  <c r="FL33" i="324" s="1"/>
  <c r="FL37" i="324"/>
  <c r="FL38" i="324" s="1"/>
  <c r="FL53" i="273"/>
  <c r="FM54" i="273" s="1"/>
  <c r="FL27" i="324"/>
  <c r="FL28" i="324" s="1"/>
  <c r="FL153" i="273"/>
  <c r="FI20" i="327"/>
  <c r="FI49" i="324"/>
  <c r="FI54" i="324" s="1"/>
  <c r="FK50" i="324"/>
  <c r="FK21" i="327"/>
  <c r="FL4" i="323"/>
  <c r="FL4" i="286"/>
  <c r="FL4" i="265"/>
  <c r="FL4" i="285"/>
  <c r="FL4" i="275"/>
  <c r="FL4" i="324"/>
  <c r="FL4" i="315"/>
  <c r="FL4" i="327"/>
  <c r="FL4" i="289"/>
  <c r="FL4" i="282"/>
  <c r="FL4" i="288"/>
  <c r="FL4" i="320"/>
  <c r="FL4" i="325"/>
  <c r="FL4" i="278"/>
  <c r="FL4" i="273"/>
  <c r="FX37" i="273"/>
  <c r="GA5" i="327"/>
  <c r="GA5" i="325"/>
  <c r="GA5" i="323"/>
  <c r="GA5" i="324"/>
  <c r="FY32" i="273"/>
  <c r="FZ26" i="273"/>
  <c r="FZ27" i="273" s="1"/>
  <c r="FZ31" i="273" s="1"/>
  <c r="FZ30" i="273"/>
  <c r="GA5" i="320"/>
  <c r="GA23" i="273"/>
  <c r="GA24" i="273" s="1"/>
  <c r="GA5" i="315"/>
  <c r="GA5" i="265"/>
  <c r="GA5" i="288"/>
  <c r="GA5" i="282"/>
  <c r="GA5" i="275"/>
  <c r="GA5" i="286"/>
  <c r="GA5" i="285"/>
  <c r="GA5" i="289"/>
  <c r="GA5" i="278"/>
  <c r="GA13" i="273"/>
  <c r="GA14" i="273" s="1"/>
  <c r="GB10" i="273"/>
  <c r="GA5" i="273"/>
  <c r="FZ152" i="273"/>
  <c r="FZ143" i="273"/>
  <c r="FK109" i="273" l="1"/>
  <c r="FJ110" i="273" s="1"/>
  <c r="FJ61" i="288" s="1"/>
  <c r="FJ63" i="288" s="1"/>
  <c r="FJ65" i="288" s="1"/>
  <c r="FK51" i="288"/>
  <c r="FK52" i="288" s="1"/>
  <c r="FK56" i="288" s="1"/>
  <c r="FL46" i="325"/>
  <c r="FL47" i="325" s="1"/>
  <c r="FL54" i="325" s="1"/>
  <c r="FL55" i="288"/>
  <c r="FK84" i="325"/>
  <c r="FK42" i="288"/>
  <c r="FK35" i="288"/>
  <c r="FK37" i="288" s="1"/>
  <c r="FJ43" i="288"/>
  <c r="FJ39" i="288"/>
  <c r="GA36" i="273"/>
  <c r="GA13" i="288"/>
  <c r="GA138" i="325"/>
  <c r="FN101" i="273"/>
  <c r="FN102" i="273" s="1"/>
  <c r="FN105" i="273" s="1"/>
  <c r="FN26" i="288"/>
  <c r="FM42" i="325"/>
  <c r="FM43" i="325" s="1"/>
  <c r="FM85" i="325"/>
  <c r="FL106" i="273"/>
  <c r="FK51" i="325"/>
  <c r="FM192" i="278"/>
  <c r="FM256" i="278"/>
  <c r="FM49" i="278"/>
  <c r="FM97" i="278"/>
  <c r="FM123" i="278"/>
  <c r="FM79" i="278"/>
  <c r="FM71" i="278"/>
  <c r="FM132" i="278"/>
  <c r="FM160" i="278"/>
  <c r="FM200" i="278"/>
  <c r="FM240" i="278"/>
  <c r="FM56" i="278"/>
  <c r="FM168" i="278"/>
  <c r="FM184" i="278"/>
  <c r="FM105" i="278"/>
  <c r="FM114" i="278"/>
  <c r="FM152" i="278"/>
  <c r="FM216" i="278"/>
  <c r="FM232" i="278"/>
  <c r="FN13" i="289"/>
  <c r="FN14" i="289" s="1"/>
  <c r="FN232" i="278" s="1"/>
  <c r="FM176" i="278"/>
  <c r="FM224" i="278"/>
  <c r="FM208" i="278"/>
  <c r="FK113" i="278"/>
  <c r="FK115" i="278" s="1"/>
  <c r="FK138" i="278" s="1"/>
  <c r="BN11" i="327"/>
  <c r="FK199" i="278"/>
  <c r="FK201" i="278" s="1"/>
  <c r="FK266" i="278" s="1"/>
  <c r="FK177" i="273"/>
  <c r="FK178" i="273" s="1"/>
  <c r="FL40" i="278"/>
  <c r="FK159" i="278"/>
  <c r="FK161" i="278" s="1"/>
  <c r="FK261" i="278" s="1"/>
  <c r="FM28" i="278"/>
  <c r="FM29" i="278" s="1"/>
  <c r="FM40" i="278" s="1"/>
  <c r="FM123" i="325"/>
  <c r="FM111" i="325"/>
  <c r="FM25" i="327"/>
  <c r="FK172" i="273"/>
  <c r="FK173" i="273" s="1"/>
  <c r="FK176" i="273" s="1"/>
  <c r="FL88" i="273"/>
  <c r="FL231" i="278" s="1"/>
  <c r="FL233" i="278" s="1"/>
  <c r="FL270" i="278" s="1"/>
  <c r="FK122" i="325"/>
  <c r="FK110" i="325"/>
  <c r="FK20" i="278"/>
  <c r="FK207" i="278"/>
  <c r="FK209" i="278" s="1"/>
  <c r="FK267" i="278" s="1"/>
  <c r="FK183" i="273"/>
  <c r="FK184" i="273" s="1"/>
  <c r="FH98" i="278"/>
  <c r="FH99" i="278" s="1"/>
  <c r="FH136" i="278" s="1"/>
  <c r="FK131" i="278"/>
  <c r="FK133" i="278" s="1"/>
  <c r="FK140" i="278" s="1"/>
  <c r="FK175" i="278"/>
  <c r="FK177" i="278" s="1"/>
  <c r="FK263" i="278" s="1"/>
  <c r="FK122" i="278"/>
  <c r="FK124" i="278" s="1"/>
  <c r="FK139" i="278" s="1"/>
  <c r="FK167" i="278"/>
  <c r="FK169" i="278" s="1"/>
  <c r="FK262" i="278" s="1"/>
  <c r="FK151" i="278"/>
  <c r="FK153" i="278" s="1"/>
  <c r="FK260" i="278" s="1"/>
  <c r="FK215" i="278"/>
  <c r="FK217" i="278" s="1"/>
  <c r="FK268" i="278" s="1"/>
  <c r="FK183" i="278"/>
  <c r="FK185" i="278" s="1"/>
  <c r="FK264" i="278" s="1"/>
  <c r="FK191" i="278"/>
  <c r="FK193" i="278" s="1"/>
  <c r="FK265" i="278" s="1"/>
  <c r="FK247" i="278"/>
  <c r="FK249" i="278" s="1"/>
  <c r="FK272" i="278" s="1"/>
  <c r="FK255" i="278"/>
  <c r="FK257" i="278" s="1"/>
  <c r="FK273" i="278" s="1"/>
  <c r="FK223" i="278"/>
  <c r="FK225" i="278" s="1"/>
  <c r="FK269" i="278" s="1"/>
  <c r="FK231" i="278"/>
  <c r="FK233" i="278" s="1"/>
  <c r="FK270" i="278" s="1"/>
  <c r="FH80" i="278"/>
  <c r="FH81" i="278" s="1"/>
  <c r="FH87" i="278" s="1"/>
  <c r="FH106" i="278"/>
  <c r="FH107" i="278" s="1"/>
  <c r="FH137" i="278" s="1"/>
  <c r="FD308" i="278"/>
  <c r="FD30" i="265" s="1"/>
  <c r="FE302" i="278"/>
  <c r="FE303" i="278" s="1"/>
  <c r="FE307" i="278" s="1"/>
  <c r="FE73" i="265"/>
  <c r="FE11" i="265"/>
  <c r="FE29" i="265" s="1"/>
  <c r="FE293" i="278"/>
  <c r="FE294" i="278" s="1"/>
  <c r="FE306" i="278" s="1"/>
  <c r="FE67" i="265"/>
  <c r="FJ274" i="278"/>
  <c r="FJ280" i="278" s="1"/>
  <c r="FY298" i="278"/>
  <c r="FY289" i="278"/>
  <c r="FF290" i="278"/>
  <c r="FF291" i="278" s="1"/>
  <c r="FF282" i="278"/>
  <c r="FF10" i="265" s="1"/>
  <c r="FF299" i="278"/>
  <c r="FF300" i="278" s="1"/>
  <c r="FI39" i="278"/>
  <c r="FI41" i="278" s="1"/>
  <c r="FI106" i="278" s="1"/>
  <c r="FI107" i="278" s="1"/>
  <c r="FI137" i="278" s="1"/>
  <c r="FL20" i="275"/>
  <c r="FM17" i="275" s="1"/>
  <c r="FJ22" i="278"/>
  <c r="FJ33" i="278" s="1"/>
  <c r="FJ35" i="278" s="1"/>
  <c r="FG66" i="278"/>
  <c r="FG85" i="278" s="1"/>
  <c r="FG88" i="278" s="1"/>
  <c r="FF9" i="265"/>
  <c r="FK19" i="278"/>
  <c r="FK314" i="278"/>
  <c r="FG279" i="278"/>
  <c r="FG281" i="278" s="1"/>
  <c r="FN240" i="278"/>
  <c r="FY42" i="273"/>
  <c r="FY254" i="278"/>
  <c r="FY238" i="278"/>
  <c r="FY246" i="278"/>
  <c r="FY222" i="278"/>
  <c r="FY230" i="278"/>
  <c r="FY214" i="278"/>
  <c r="FY206" i="278"/>
  <c r="FY182" i="278"/>
  <c r="FY190" i="278"/>
  <c r="FY198" i="278"/>
  <c r="FY150" i="278"/>
  <c r="FY166" i="278"/>
  <c r="FY174" i="278"/>
  <c r="FY158" i="278"/>
  <c r="FY112" i="278"/>
  <c r="FY121" i="278"/>
  <c r="FY130" i="278"/>
  <c r="FI72" i="278"/>
  <c r="FI73" i="278" s="1"/>
  <c r="FI86" i="278" s="1"/>
  <c r="FI57" i="278"/>
  <c r="FI58" i="278" s="1"/>
  <c r="FH64" i="278"/>
  <c r="FH61" i="278"/>
  <c r="FH62" i="278" s="1"/>
  <c r="FH65" i="278" s="1"/>
  <c r="FI57" i="324"/>
  <c r="FI28" i="285"/>
  <c r="FI11" i="325"/>
  <c r="FI55" i="324"/>
  <c r="FI34" i="265" s="1"/>
  <c r="FM154" i="273"/>
  <c r="FM66" i="273"/>
  <c r="FM4" i="282"/>
  <c r="FM4" i="323"/>
  <c r="FM4" i="288"/>
  <c r="FM4" i="327"/>
  <c r="FM4" i="265"/>
  <c r="FM4" i="325"/>
  <c r="FM4" i="278"/>
  <c r="FM4" i="285"/>
  <c r="FM4" i="320"/>
  <c r="FM4" i="286"/>
  <c r="FM4" i="315"/>
  <c r="FM4" i="273"/>
  <c r="FM4" i="324"/>
  <c r="FM4" i="289"/>
  <c r="FM4" i="275"/>
  <c r="FL124" i="273"/>
  <c r="FK21" i="285"/>
  <c r="FH3" i="327"/>
  <c r="FH3" i="325"/>
  <c r="FH3" i="324"/>
  <c r="FH3" i="286"/>
  <c r="FH3" i="320"/>
  <c r="FH3" i="273"/>
  <c r="FH3" i="278"/>
  <c r="FH3" i="285"/>
  <c r="FH3" i="323"/>
  <c r="FH3" i="275"/>
  <c r="FH3" i="288"/>
  <c r="FH3" i="265"/>
  <c r="FH3" i="289"/>
  <c r="FH3" i="315"/>
  <c r="FH3" i="282"/>
  <c r="FL23" i="327"/>
  <c r="FL52" i="324"/>
  <c r="FP38" i="273"/>
  <c r="FO41" i="273"/>
  <c r="FO43" i="273" s="1"/>
  <c r="FO79" i="288" s="1"/>
  <c r="FO194" i="273"/>
  <c r="FM86" i="273"/>
  <c r="FM155" i="273"/>
  <c r="FM122" i="273"/>
  <c r="FM71" i="273"/>
  <c r="FN72" i="273" s="1"/>
  <c r="FN104" i="273" s="1"/>
  <c r="FM42" i="324"/>
  <c r="FM43" i="324" s="1"/>
  <c r="FM15" i="275"/>
  <c r="FM67" i="273"/>
  <c r="FM182" i="273"/>
  <c r="FM144" i="273"/>
  <c r="FN145" i="273" s="1"/>
  <c r="FN147" i="273" s="1"/>
  <c r="FN148" i="273" s="1"/>
  <c r="FL68" i="273"/>
  <c r="FK22" i="324"/>
  <c r="FK23" i="324" s="1"/>
  <c r="FK189" i="273"/>
  <c r="FK190" i="273" s="1"/>
  <c r="FK21" i="278" s="1"/>
  <c r="FL51" i="324"/>
  <c r="FL22" i="327"/>
  <c r="FL24" i="327"/>
  <c r="FL53" i="324"/>
  <c r="FJ49" i="324"/>
  <c r="FJ54" i="324" s="1"/>
  <c r="FJ20" i="327"/>
  <c r="FL50" i="324"/>
  <c r="FL21" i="327"/>
  <c r="FN2" i="282"/>
  <c r="FN2" i="315"/>
  <c r="FN2" i="288"/>
  <c r="FN2" i="285"/>
  <c r="FN2" i="327"/>
  <c r="FN2" i="324"/>
  <c r="FN2" i="289"/>
  <c r="FN62" i="273"/>
  <c r="FN63" i="273" s="1"/>
  <c r="FN45" i="325" s="1"/>
  <c r="FN2" i="265"/>
  <c r="FN82" i="273"/>
  <c r="FN83" i="273" s="1"/>
  <c r="FN195" i="273"/>
  <c r="FN196" i="273" s="1"/>
  <c r="FN138" i="273"/>
  <c r="FN139" i="273" s="1"/>
  <c r="FN2" i="275"/>
  <c r="FN119" i="273"/>
  <c r="FN120" i="273" s="1"/>
  <c r="FN123" i="273" s="1"/>
  <c r="FN2" i="325"/>
  <c r="FN2" i="278"/>
  <c r="FN2" i="323"/>
  <c r="FN2" i="320"/>
  <c r="FN2" i="273"/>
  <c r="FN129" i="273"/>
  <c r="FN130" i="273" s="1"/>
  <c r="FN2" i="286"/>
  <c r="FN49" i="273"/>
  <c r="FN50" i="273" s="1"/>
  <c r="FN100" i="325" s="1"/>
  <c r="FN101" i="325" s="1"/>
  <c r="FN128" i="325" s="1"/>
  <c r="FM91" i="273"/>
  <c r="FN92" i="273" s="1"/>
  <c r="FN156" i="273" s="1"/>
  <c r="FM11" i="286"/>
  <c r="FM87" i="273"/>
  <c r="FM32" i="324"/>
  <c r="FM33" i="324" s="1"/>
  <c r="FM27" i="324"/>
  <c r="FM28" i="324" s="1"/>
  <c r="FM153" i="273"/>
  <c r="FM37" i="324"/>
  <c r="FM38" i="324" s="1"/>
  <c r="FM53" i="273"/>
  <c r="FN54" i="273" s="1"/>
  <c r="FI164" i="273"/>
  <c r="FI165" i="273" s="1"/>
  <c r="FJ157" i="273"/>
  <c r="FY37" i="273"/>
  <c r="GB5" i="327"/>
  <c r="GB5" i="325"/>
  <c r="GB5" i="324"/>
  <c r="GB5" i="323"/>
  <c r="FZ32" i="273"/>
  <c r="GA26" i="273"/>
  <c r="GA27" i="273" s="1"/>
  <c r="GA31" i="273" s="1"/>
  <c r="GA30" i="273"/>
  <c r="GB5" i="320"/>
  <c r="GB23" i="273"/>
  <c r="GB24" i="273" s="1"/>
  <c r="GB5" i="315"/>
  <c r="GB5" i="288"/>
  <c r="GB5" i="282"/>
  <c r="GB5" i="275"/>
  <c r="GB5" i="286"/>
  <c r="GB5" i="265"/>
  <c r="GB5" i="285"/>
  <c r="GB5" i="289"/>
  <c r="GB5" i="278"/>
  <c r="GB13" i="273"/>
  <c r="GB14" i="273" s="1"/>
  <c r="GC10" i="273"/>
  <c r="GB5" i="273"/>
  <c r="GA152" i="273"/>
  <c r="GA143" i="273"/>
  <c r="FL109" i="273" l="1"/>
  <c r="FK110" i="273" s="1"/>
  <c r="FK61" i="288" s="1"/>
  <c r="FK63" i="288" s="1"/>
  <c r="FK65" i="288" s="1"/>
  <c r="FL51" i="288"/>
  <c r="FL52" i="288" s="1"/>
  <c r="FL56" i="288" s="1"/>
  <c r="FM46" i="325"/>
  <c r="FM47" i="325" s="1"/>
  <c r="FM54" i="325" s="1"/>
  <c r="FM55" i="288"/>
  <c r="FK43" i="288"/>
  <c r="FK39" i="288"/>
  <c r="FL84" i="325"/>
  <c r="FL42" i="288"/>
  <c r="FL35" i="288"/>
  <c r="FL37" i="288" s="1"/>
  <c r="GB36" i="273"/>
  <c r="GB138" i="325"/>
  <c r="GB13" i="288"/>
  <c r="FO101" i="273"/>
  <c r="FO102" i="273" s="1"/>
  <c r="FO105" i="273" s="1"/>
  <c r="FO26" i="288"/>
  <c r="FN42" i="325"/>
  <c r="FN43" i="325" s="1"/>
  <c r="FN85" i="325"/>
  <c r="FM106" i="273"/>
  <c r="FL51" i="325"/>
  <c r="FN49" i="278"/>
  <c r="FN114" i="278"/>
  <c r="FN132" i="278"/>
  <c r="FN79" i="278"/>
  <c r="FN97" i="278"/>
  <c r="FN168" i="278"/>
  <c r="FN71" i="278"/>
  <c r="FN152" i="278"/>
  <c r="FN192" i="278"/>
  <c r="FN56" i="278"/>
  <c r="FN123" i="278"/>
  <c r="FN105" i="278"/>
  <c r="FN184" i="278"/>
  <c r="FN216" i="278"/>
  <c r="FN176" i="278"/>
  <c r="FN200" i="278"/>
  <c r="FN160" i="278"/>
  <c r="FN208" i="278"/>
  <c r="FN256" i="278"/>
  <c r="FN248" i="278"/>
  <c r="FN224" i="278"/>
  <c r="FO13" i="289"/>
  <c r="FO14" i="289" s="1"/>
  <c r="FO248" i="278" s="1"/>
  <c r="FL172" i="273"/>
  <c r="FL173" i="273" s="1"/>
  <c r="FL176" i="273" s="1"/>
  <c r="FL183" i="273"/>
  <c r="FL184" i="273" s="1"/>
  <c r="FL177" i="273"/>
  <c r="FL178" i="273" s="1"/>
  <c r="FM88" i="273"/>
  <c r="FM223" i="278" s="1"/>
  <c r="FM225" i="278" s="1"/>
  <c r="FM269" i="278" s="1"/>
  <c r="FL122" i="278"/>
  <c r="FL124" i="278" s="1"/>
  <c r="FL139" i="278" s="1"/>
  <c r="FM34" i="278"/>
  <c r="FL20" i="278"/>
  <c r="FL167" i="278"/>
  <c r="FL169" i="278" s="1"/>
  <c r="FL262" i="278" s="1"/>
  <c r="FL113" i="278"/>
  <c r="FL115" i="278" s="1"/>
  <c r="FL138" i="278" s="1"/>
  <c r="FL175" i="278"/>
  <c r="FL177" i="278" s="1"/>
  <c r="FL263" i="278" s="1"/>
  <c r="FL159" i="278"/>
  <c r="FL161" i="278" s="1"/>
  <c r="FL261" i="278" s="1"/>
  <c r="FL247" i="278"/>
  <c r="FL249" i="278" s="1"/>
  <c r="FL272" i="278" s="1"/>
  <c r="FL131" i="278"/>
  <c r="FL133" i="278" s="1"/>
  <c r="FL140" i="278" s="1"/>
  <c r="FL207" i="278"/>
  <c r="FL209" i="278" s="1"/>
  <c r="FL267" i="278" s="1"/>
  <c r="FL183" i="278"/>
  <c r="FL185" i="278" s="1"/>
  <c r="FL264" i="278" s="1"/>
  <c r="FL215" i="278"/>
  <c r="FL217" i="278" s="1"/>
  <c r="FL268" i="278" s="1"/>
  <c r="FL255" i="278"/>
  <c r="FL257" i="278" s="1"/>
  <c r="FL273" i="278" s="1"/>
  <c r="FL199" i="278"/>
  <c r="FL201" i="278" s="1"/>
  <c r="FL266" i="278" s="1"/>
  <c r="FL239" i="278"/>
  <c r="FL241" i="278" s="1"/>
  <c r="FL271" i="278" s="1"/>
  <c r="FL151" i="278"/>
  <c r="FL153" i="278" s="1"/>
  <c r="FL260" i="278" s="1"/>
  <c r="FL191" i="278"/>
  <c r="FL193" i="278" s="1"/>
  <c r="FL265" i="278" s="1"/>
  <c r="FL223" i="278"/>
  <c r="FL225" i="278" s="1"/>
  <c r="FL269" i="278" s="1"/>
  <c r="FH141" i="278"/>
  <c r="FH279" i="278" s="1"/>
  <c r="FH281" i="278" s="1"/>
  <c r="FN25" i="327"/>
  <c r="FL122" i="325"/>
  <c r="FL110" i="325"/>
  <c r="FN28" i="278"/>
  <c r="FN29" i="278" s="1"/>
  <c r="FN40" i="278" s="1"/>
  <c r="FN123" i="325"/>
  <c r="FN111" i="325"/>
  <c r="FI80" i="278"/>
  <c r="FI81" i="278" s="1"/>
  <c r="FI87" i="278" s="1"/>
  <c r="FK274" i="278"/>
  <c r="FK280" i="278" s="1"/>
  <c r="FI98" i="278"/>
  <c r="FI99" i="278" s="1"/>
  <c r="FI136" i="278" s="1"/>
  <c r="FI141" i="278" s="1"/>
  <c r="FE308" i="278"/>
  <c r="FE30" i="265" s="1"/>
  <c r="FM20" i="275"/>
  <c r="FN17" i="275" s="1"/>
  <c r="FF302" i="278"/>
  <c r="FF303" i="278" s="1"/>
  <c r="FF307" i="278" s="1"/>
  <c r="FF73" i="265"/>
  <c r="FK22" i="278"/>
  <c r="FK33" i="278" s="1"/>
  <c r="FK35" i="278" s="1"/>
  <c r="FF293" i="278"/>
  <c r="FF294" i="278" s="1"/>
  <c r="FF306" i="278" s="1"/>
  <c r="FF67" i="265"/>
  <c r="FI50" i="278"/>
  <c r="FI51" i="278" s="1"/>
  <c r="FI84" i="278" s="1"/>
  <c r="FZ298" i="278"/>
  <c r="FZ289" i="278"/>
  <c r="FG282" i="278"/>
  <c r="FG10" i="265" s="1"/>
  <c r="FG299" i="278"/>
  <c r="FG300" i="278" s="1"/>
  <c r="FG290" i="278"/>
  <c r="FG291" i="278" s="1"/>
  <c r="FG9" i="265"/>
  <c r="FJ39" i="278"/>
  <c r="FJ41" i="278" s="1"/>
  <c r="FJ98" i="278" s="1"/>
  <c r="FJ99" i="278" s="1"/>
  <c r="FJ136" i="278" s="1"/>
  <c r="FF11" i="265"/>
  <c r="FF29" i="265" s="1"/>
  <c r="FL19" i="278"/>
  <c r="FL314" i="278"/>
  <c r="FH66" i="278"/>
  <c r="FH85" i="278" s="1"/>
  <c r="FH88" i="278" s="1"/>
  <c r="FZ42" i="273"/>
  <c r="FZ254" i="278"/>
  <c r="FZ230" i="278"/>
  <c r="FZ238" i="278"/>
  <c r="FZ246" i="278"/>
  <c r="FZ214" i="278"/>
  <c r="FZ222" i="278"/>
  <c r="FZ198" i="278"/>
  <c r="FZ206" i="278"/>
  <c r="FZ182" i="278"/>
  <c r="FZ190" i="278"/>
  <c r="FZ174" i="278"/>
  <c r="FZ158" i="278"/>
  <c r="FZ166" i="278"/>
  <c r="FZ150" i="278"/>
  <c r="FZ130" i="278"/>
  <c r="FZ112" i="278"/>
  <c r="FZ121" i="278"/>
  <c r="FI64" i="278"/>
  <c r="FI61" i="278"/>
  <c r="FI62" i="278" s="1"/>
  <c r="FI65" i="278" s="1"/>
  <c r="FJ72" i="278"/>
  <c r="FJ73" i="278" s="1"/>
  <c r="FJ86" i="278" s="1"/>
  <c r="FJ57" i="278"/>
  <c r="FJ58" i="278" s="1"/>
  <c r="FK157" i="273"/>
  <c r="FJ164" i="273"/>
  <c r="FJ165" i="273" s="1"/>
  <c r="FJ55" i="324"/>
  <c r="FJ34" i="265" s="1"/>
  <c r="FJ57" i="324"/>
  <c r="FJ11" i="325"/>
  <c r="FJ28" i="285"/>
  <c r="FK20" i="327"/>
  <c r="FK49" i="324"/>
  <c r="FK54" i="324" s="1"/>
  <c r="FN122" i="273"/>
  <c r="FN155" i="273"/>
  <c r="FN86" i="273"/>
  <c r="FM124" i="273"/>
  <c r="FL21" i="285"/>
  <c r="FI3" i="286"/>
  <c r="FI3" i="273"/>
  <c r="FI3" i="324"/>
  <c r="FI3" i="289"/>
  <c r="FI3" i="288"/>
  <c r="FI3" i="275"/>
  <c r="FI3" i="278"/>
  <c r="FI3" i="282"/>
  <c r="FI3" i="285"/>
  <c r="FI3" i="327"/>
  <c r="FI3" i="325"/>
  <c r="FI3" i="320"/>
  <c r="FI3" i="315"/>
  <c r="FI3" i="323"/>
  <c r="FI3" i="265"/>
  <c r="FM50" i="324"/>
  <c r="FM21" i="327"/>
  <c r="FN182" i="273"/>
  <c r="FN144" i="273"/>
  <c r="FO145" i="273" s="1"/>
  <c r="FO147" i="273" s="1"/>
  <c r="FO148" i="273" s="1"/>
  <c r="FN67" i="273"/>
  <c r="FN42" i="324"/>
  <c r="FN43" i="324" s="1"/>
  <c r="FN71" i="273"/>
  <c r="FO72" i="273" s="1"/>
  <c r="FO104" i="273" s="1"/>
  <c r="FN15" i="275"/>
  <c r="FL22" i="324"/>
  <c r="FL23" i="324" s="1"/>
  <c r="FL189" i="273"/>
  <c r="FL190" i="273" s="1"/>
  <c r="FL21" i="278" s="1"/>
  <c r="FM68" i="273"/>
  <c r="FO2" i="286"/>
  <c r="FO129" i="273"/>
  <c r="FO130" i="273" s="1"/>
  <c r="FO2" i="265"/>
  <c r="FO2" i="282"/>
  <c r="FO2" i="324"/>
  <c r="FO2" i="278"/>
  <c r="FO2" i="273"/>
  <c r="FO82" i="273"/>
  <c r="FO83" i="273" s="1"/>
  <c r="FO119" i="273"/>
  <c r="FO120" i="273" s="1"/>
  <c r="FO123" i="273" s="1"/>
  <c r="FO2" i="323"/>
  <c r="FO2" i="315"/>
  <c r="FO195" i="273"/>
  <c r="FO196" i="273" s="1"/>
  <c r="FO138" i="273"/>
  <c r="FO139" i="273" s="1"/>
  <c r="FO2" i="275"/>
  <c r="FO2" i="320"/>
  <c r="FO2" i="288"/>
  <c r="FO2" i="289"/>
  <c r="FO2" i="327"/>
  <c r="FO2" i="325"/>
  <c r="FO62" i="273"/>
  <c r="FO2" i="285"/>
  <c r="FO49" i="273"/>
  <c r="FN66" i="273"/>
  <c r="FN154" i="273"/>
  <c r="FM22" i="327"/>
  <c r="FM51" i="324"/>
  <c r="FN32" i="324"/>
  <c r="FN33" i="324" s="1"/>
  <c r="FN53" i="273"/>
  <c r="FO54" i="273" s="1"/>
  <c r="FN153" i="273"/>
  <c r="FN27" i="324"/>
  <c r="FN28" i="324" s="1"/>
  <c r="FN37" i="324"/>
  <c r="FN38" i="324" s="1"/>
  <c r="FP41" i="273"/>
  <c r="FP43" i="273" s="1"/>
  <c r="FP79" i="288" s="1"/>
  <c r="FQ38" i="273"/>
  <c r="FP194" i="273"/>
  <c r="FM23" i="327"/>
  <c r="FM52" i="324"/>
  <c r="FN87" i="273"/>
  <c r="FN11" i="286"/>
  <c r="FN91" i="273"/>
  <c r="FO92" i="273" s="1"/>
  <c r="FO156" i="273" s="1"/>
  <c r="FN4" i="275"/>
  <c r="FN4" i="273"/>
  <c r="FN4" i="289"/>
  <c r="FN4" i="278"/>
  <c r="FN4" i="327"/>
  <c r="FN4" i="265"/>
  <c r="FN4" i="325"/>
  <c r="FN4" i="315"/>
  <c r="FN4" i="320"/>
  <c r="FN4" i="324"/>
  <c r="FN4" i="285"/>
  <c r="FN4" i="323"/>
  <c r="FN4" i="282"/>
  <c r="FN4" i="286"/>
  <c r="FN4" i="288"/>
  <c r="FM53" i="324"/>
  <c r="FM24" i="327"/>
  <c r="GC5" i="327"/>
  <c r="GC5" i="325"/>
  <c r="GA32" i="273"/>
  <c r="FZ37" i="273"/>
  <c r="GC5" i="324"/>
  <c r="GC5" i="323"/>
  <c r="GB26" i="273"/>
  <c r="GB27" i="273" s="1"/>
  <c r="GB31" i="273" s="1"/>
  <c r="GB30" i="273"/>
  <c r="GC5" i="320"/>
  <c r="GC23" i="273"/>
  <c r="GC24" i="273" s="1"/>
  <c r="GC5" i="315"/>
  <c r="GC5" i="275"/>
  <c r="GC5" i="286"/>
  <c r="GC5" i="265"/>
  <c r="GC5" i="288"/>
  <c r="GC5" i="282"/>
  <c r="GC5" i="278"/>
  <c r="GC5" i="285"/>
  <c r="GC5" i="289"/>
  <c r="GC13" i="273"/>
  <c r="GC14" i="273" s="1"/>
  <c r="GD10" i="273"/>
  <c r="GC5" i="273"/>
  <c r="GB152" i="273"/>
  <c r="GB143" i="273"/>
  <c r="BO32" i="265"/>
  <c r="FM109" i="273" l="1"/>
  <c r="FL110" i="273" s="1"/>
  <c r="FL61" i="288" s="1"/>
  <c r="FL63" i="288" s="1"/>
  <c r="FL65" i="288" s="1"/>
  <c r="FM51" i="288"/>
  <c r="FM52" i="288" s="1"/>
  <c r="FM56" i="288" s="1"/>
  <c r="FN46" i="325"/>
  <c r="FN47" i="325" s="1"/>
  <c r="FN54" i="325" s="1"/>
  <c r="FN55" i="288"/>
  <c r="FM84" i="325"/>
  <c r="FM35" i="288"/>
  <c r="FM37" i="288" s="1"/>
  <c r="FM42" i="288"/>
  <c r="FL39" i="288"/>
  <c r="FL43" i="288"/>
  <c r="FP101" i="273"/>
  <c r="FP102" i="273" s="1"/>
  <c r="FP105" i="273" s="1"/>
  <c r="FP26" i="288"/>
  <c r="GC36" i="273"/>
  <c r="GC13" i="288"/>
  <c r="GC138" i="325"/>
  <c r="FO42" i="325"/>
  <c r="FO43" i="325" s="1"/>
  <c r="FO85" i="325"/>
  <c r="FO49" i="278"/>
  <c r="FO105" i="278"/>
  <c r="FO160" i="278"/>
  <c r="FO232" i="278"/>
  <c r="FN106" i="273"/>
  <c r="FM51" i="325"/>
  <c r="FO176" i="278"/>
  <c r="FO216" i="278"/>
  <c r="FO79" i="278"/>
  <c r="FO184" i="278"/>
  <c r="FO71" i="278"/>
  <c r="FO200" i="278"/>
  <c r="FO256" i="278"/>
  <c r="FO56" i="278"/>
  <c r="FO114" i="278"/>
  <c r="FO123" i="278"/>
  <c r="FO168" i="278"/>
  <c r="FO192" i="278"/>
  <c r="FO224" i="278"/>
  <c r="FP13" i="289"/>
  <c r="FP14" i="289" s="1"/>
  <c r="FP256" i="278" s="1"/>
  <c r="FO97" i="278"/>
  <c r="FO132" i="278"/>
  <c r="FO152" i="278"/>
  <c r="FO208" i="278"/>
  <c r="FO240" i="278"/>
  <c r="FM255" i="278"/>
  <c r="FM257" i="278" s="1"/>
  <c r="FM273" i="278" s="1"/>
  <c r="FM183" i="273"/>
  <c r="FM184" i="273" s="1"/>
  <c r="FM159" i="278"/>
  <c r="FM161" i="278" s="1"/>
  <c r="FM261" i="278" s="1"/>
  <c r="FN88" i="273"/>
  <c r="FN239" i="278" s="1"/>
  <c r="FN241" i="278" s="1"/>
  <c r="FN271" i="278" s="1"/>
  <c r="FM177" i="273"/>
  <c r="FM178" i="273" s="1"/>
  <c r="FM172" i="273"/>
  <c r="FM173" i="273" s="1"/>
  <c r="FM176" i="273" s="1"/>
  <c r="FM131" i="278"/>
  <c r="FM133" i="278" s="1"/>
  <c r="FM140" i="278" s="1"/>
  <c r="FM20" i="278"/>
  <c r="FM151" i="278"/>
  <c r="FM153" i="278" s="1"/>
  <c r="FM260" i="278" s="1"/>
  <c r="FM113" i="278"/>
  <c r="FM115" i="278" s="1"/>
  <c r="FM138" i="278" s="1"/>
  <c r="FM175" i="278"/>
  <c r="FM177" i="278" s="1"/>
  <c r="FM263" i="278" s="1"/>
  <c r="FM199" i="278"/>
  <c r="FM201" i="278" s="1"/>
  <c r="FM266" i="278" s="1"/>
  <c r="FM122" i="278"/>
  <c r="FM124" i="278" s="1"/>
  <c r="FM139" i="278" s="1"/>
  <c r="FM207" i="278"/>
  <c r="FM209" i="278" s="1"/>
  <c r="FM267" i="278" s="1"/>
  <c r="FM167" i="278"/>
  <c r="FM169" i="278" s="1"/>
  <c r="FM262" i="278" s="1"/>
  <c r="FM191" i="278"/>
  <c r="FM193" i="278" s="1"/>
  <c r="FM265" i="278" s="1"/>
  <c r="FM183" i="278"/>
  <c r="FM185" i="278" s="1"/>
  <c r="FM264" i="278" s="1"/>
  <c r="FM247" i="278"/>
  <c r="FM249" i="278" s="1"/>
  <c r="FM272" i="278" s="1"/>
  <c r="FM239" i="278"/>
  <c r="FM241" i="278" s="1"/>
  <c r="FM271" i="278" s="1"/>
  <c r="FM231" i="278"/>
  <c r="FM233" i="278" s="1"/>
  <c r="FM270" i="278" s="1"/>
  <c r="FM215" i="278"/>
  <c r="FM217" i="278" s="1"/>
  <c r="FM268" i="278" s="1"/>
  <c r="BO313" i="278"/>
  <c r="BO315" i="278" s="1"/>
  <c r="BO11" i="327" s="1"/>
  <c r="FL274" i="278"/>
  <c r="FL280" i="278" s="1"/>
  <c r="FM122" i="325"/>
  <c r="FM110" i="325"/>
  <c r="FN34" i="278"/>
  <c r="FO28" i="278"/>
  <c r="FO29" i="278" s="1"/>
  <c r="FO34" i="278" s="1"/>
  <c r="FO123" i="325"/>
  <c r="FO111" i="325"/>
  <c r="FN20" i="275"/>
  <c r="FO17" i="275" s="1"/>
  <c r="FK39" i="278"/>
  <c r="FK41" i="278" s="1"/>
  <c r="FK106" i="278" s="1"/>
  <c r="FK107" i="278" s="1"/>
  <c r="FK137" i="278" s="1"/>
  <c r="FF308" i="278"/>
  <c r="FF30" i="265" s="1"/>
  <c r="FJ80" i="278"/>
  <c r="FJ81" i="278" s="1"/>
  <c r="FJ87" i="278" s="1"/>
  <c r="FG11" i="265"/>
  <c r="FG29" i="265" s="1"/>
  <c r="FG302" i="278"/>
  <c r="FG303" i="278" s="1"/>
  <c r="FG307" i="278" s="1"/>
  <c r="FG73" i="265"/>
  <c r="FG293" i="278"/>
  <c r="FG294" i="278" s="1"/>
  <c r="FG306" i="278" s="1"/>
  <c r="FG67" i="265"/>
  <c r="FH282" i="278"/>
  <c r="FH10" i="265" s="1"/>
  <c r="FH299" i="278"/>
  <c r="FH300" i="278" s="1"/>
  <c r="FH290" i="278"/>
  <c r="FH291" i="278" s="1"/>
  <c r="GA298" i="278"/>
  <c r="GA289" i="278"/>
  <c r="FJ50" i="278"/>
  <c r="FJ51" i="278" s="1"/>
  <c r="FJ84" i="278" s="1"/>
  <c r="FJ106" i="278"/>
  <c r="FJ107" i="278" s="1"/>
  <c r="FJ137" i="278" s="1"/>
  <c r="FJ141" i="278" s="1"/>
  <c r="FL22" i="278"/>
  <c r="FL33" i="278" s="1"/>
  <c r="FL35" i="278" s="1"/>
  <c r="FH9" i="265"/>
  <c r="FM19" i="278"/>
  <c r="FM314" i="278"/>
  <c r="FI279" i="278"/>
  <c r="FI281" i="278" s="1"/>
  <c r="GA37" i="273"/>
  <c r="GA254" i="278"/>
  <c r="GA222" i="278"/>
  <c r="GA238" i="278"/>
  <c r="GA246" i="278"/>
  <c r="GA214" i="278"/>
  <c r="GA190" i="278"/>
  <c r="GA198" i="278"/>
  <c r="GA206" i="278"/>
  <c r="GA230" i="278"/>
  <c r="GA166" i="278"/>
  <c r="GA174" i="278"/>
  <c r="GA150" i="278"/>
  <c r="GA182" i="278"/>
  <c r="GA158" i="278"/>
  <c r="GA121" i="278"/>
  <c r="GA130" i="278"/>
  <c r="GA112" i="278"/>
  <c r="FI66" i="278"/>
  <c r="FI85" i="278" s="1"/>
  <c r="FI88" i="278" s="1"/>
  <c r="FK72" i="278"/>
  <c r="FK73" i="278" s="1"/>
  <c r="FK86" i="278" s="1"/>
  <c r="FK57" i="278"/>
  <c r="FK58" i="278" s="1"/>
  <c r="FJ64" i="278"/>
  <c r="FJ61" i="278"/>
  <c r="FJ62" i="278" s="1"/>
  <c r="FJ65" i="278" s="1"/>
  <c r="GA42" i="273"/>
  <c r="FP82" i="273"/>
  <c r="FP83" i="273" s="1"/>
  <c r="FP2" i="265"/>
  <c r="FP2" i="325"/>
  <c r="FP2" i="286"/>
  <c r="FP2" i="282"/>
  <c r="FP2" i="289"/>
  <c r="FP2" i="315"/>
  <c r="FP2" i="273"/>
  <c r="FP2" i="278"/>
  <c r="FP2" i="324"/>
  <c r="FP129" i="273"/>
  <c r="FP130" i="273" s="1"/>
  <c r="FP2" i="288"/>
  <c r="FP138" i="273"/>
  <c r="FP139" i="273" s="1"/>
  <c r="FP195" i="273"/>
  <c r="FP196" i="273" s="1"/>
  <c r="FP2" i="327"/>
  <c r="FP2" i="320"/>
  <c r="FP49" i="273"/>
  <c r="FP50" i="273" s="1"/>
  <c r="FP100" i="325" s="1"/>
  <c r="FP101" i="325" s="1"/>
  <c r="FP128" i="325" s="1"/>
  <c r="FP2" i="285"/>
  <c r="FP62" i="273"/>
  <c r="FP63" i="273" s="1"/>
  <c r="FP45" i="325" s="1"/>
  <c r="FP119" i="273"/>
  <c r="FP120" i="273" s="1"/>
  <c r="FP123" i="273" s="1"/>
  <c r="FP2" i="275"/>
  <c r="FP2" i="323"/>
  <c r="FO66" i="273"/>
  <c r="FO154" i="273"/>
  <c r="FO50" i="273"/>
  <c r="FO100" i="325" s="1"/>
  <c r="FO101" i="325" s="1"/>
  <c r="FO128" i="325" s="1"/>
  <c r="FN24" i="327"/>
  <c r="FN53" i="324"/>
  <c r="FN52" i="324"/>
  <c r="FN23" i="327"/>
  <c r="FN51" i="324"/>
  <c r="FN22" i="327"/>
  <c r="FO182" i="273"/>
  <c r="FO144" i="273"/>
  <c r="FP145" i="273" s="1"/>
  <c r="FP147" i="273" s="1"/>
  <c r="FP148" i="273" s="1"/>
  <c r="FL49" i="324"/>
  <c r="FL54" i="324" s="1"/>
  <c r="FL20" i="327"/>
  <c r="FN50" i="324"/>
  <c r="FN21" i="327"/>
  <c r="FO63" i="273"/>
  <c r="FO45" i="325" s="1"/>
  <c r="FO91" i="273"/>
  <c r="FP92" i="273" s="1"/>
  <c r="FP156" i="273" s="1"/>
  <c r="FO87" i="273"/>
  <c r="FO11" i="286"/>
  <c r="FO4" i="282"/>
  <c r="FO4" i="278"/>
  <c r="FO4" i="320"/>
  <c r="FO4" i="289"/>
  <c r="FO4" i="325"/>
  <c r="FO4" i="324"/>
  <c r="FO4" i="327"/>
  <c r="FO4" i="285"/>
  <c r="FO4" i="273"/>
  <c r="FO4" i="288"/>
  <c r="FO4" i="265"/>
  <c r="FO4" i="323"/>
  <c r="FO4" i="286"/>
  <c r="FO4" i="275"/>
  <c r="FO4" i="315"/>
  <c r="FJ3" i="315"/>
  <c r="FJ3" i="275"/>
  <c r="FJ3" i="282"/>
  <c r="FJ3" i="323"/>
  <c r="FJ3" i="325"/>
  <c r="FJ3" i="327"/>
  <c r="FJ3" i="320"/>
  <c r="FJ3" i="288"/>
  <c r="FJ3" i="285"/>
  <c r="FJ3" i="265"/>
  <c r="FJ3" i="278"/>
  <c r="FJ3" i="289"/>
  <c r="FJ3" i="273"/>
  <c r="FJ3" i="324"/>
  <c r="FJ3" i="286"/>
  <c r="FQ41" i="273"/>
  <c r="FQ43" i="273" s="1"/>
  <c r="FQ79" i="288" s="1"/>
  <c r="FQ194" i="273"/>
  <c r="FR38" i="273"/>
  <c r="FN68" i="273"/>
  <c r="FM189" i="273"/>
  <c r="FM190" i="273" s="1"/>
  <c r="FM21" i="278" s="1"/>
  <c r="FM22" i="324"/>
  <c r="FM23" i="324" s="1"/>
  <c r="FO86" i="273"/>
  <c r="FO155" i="273"/>
  <c r="FO122" i="273"/>
  <c r="FM21" i="285"/>
  <c r="FN124" i="273"/>
  <c r="FK55" i="324"/>
  <c r="FK34" i="265" s="1"/>
  <c r="FK11" i="325"/>
  <c r="FK28" i="285"/>
  <c r="FK57" i="324"/>
  <c r="FK164" i="273"/>
  <c r="FK165" i="273" s="1"/>
  <c r="FL157" i="273"/>
  <c r="GD5" i="327"/>
  <c r="GD5" i="325"/>
  <c r="GD5" i="324"/>
  <c r="GD5" i="323"/>
  <c r="GB32" i="273"/>
  <c r="GC26" i="273"/>
  <c r="GC27" i="273" s="1"/>
  <c r="GC31" i="273" s="1"/>
  <c r="GC30" i="273"/>
  <c r="GD5" i="320"/>
  <c r="GD23" i="273"/>
  <c r="GD24" i="273" s="1"/>
  <c r="GD5" i="315"/>
  <c r="GC152" i="273"/>
  <c r="GC143" i="273"/>
  <c r="GD5" i="275"/>
  <c r="GD5" i="286"/>
  <c r="GD5" i="265"/>
  <c r="GD5" i="288"/>
  <c r="GD5" i="282"/>
  <c r="GD5" i="285"/>
  <c r="GD5" i="289"/>
  <c r="GD5" i="278"/>
  <c r="GD13" i="273"/>
  <c r="GD14" i="273" s="1"/>
  <c r="GE10" i="273"/>
  <c r="GD5" i="273"/>
  <c r="FN109" i="273" l="1"/>
  <c r="FM110" i="273" s="1"/>
  <c r="FM61" i="288" s="1"/>
  <c r="FM63" i="288" s="1"/>
  <c r="FM65" i="288" s="1"/>
  <c r="FN51" i="288"/>
  <c r="FN52" i="288" s="1"/>
  <c r="FN56" i="288" s="1"/>
  <c r="FO46" i="325"/>
  <c r="FO55" i="288"/>
  <c r="FM43" i="288"/>
  <c r="FM39" i="288"/>
  <c r="FN84" i="325"/>
  <c r="FN42" i="288"/>
  <c r="FN35" i="288"/>
  <c r="FN37" i="288" s="1"/>
  <c r="GD36" i="273"/>
  <c r="GD13" i="288"/>
  <c r="GD138" i="325"/>
  <c r="FQ101" i="273"/>
  <c r="FQ102" i="273" s="1"/>
  <c r="FQ105" i="273" s="1"/>
  <c r="FQ26" i="288"/>
  <c r="FO47" i="325"/>
  <c r="FO54" i="325" s="1"/>
  <c r="FP42" i="325"/>
  <c r="FP43" i="325" s="1"/>
  <c r="FP85" i="325"/>
  <c r="FO106" i="273"/>
  <c r="FN51" i="325"/>
  <c r="FP105" i="278"/>
  <c r="FP132" i="278"/>
  <c r="FP152" i="278"/>
  <c r="FP71" i="278"/>
  <c r="FP224" i="278"/>
  <c r="FP160" i="278"/>
  <c r="FP49" i="278"/>
  <c r="FP114" i="278"/>
  <c r="FP216" i="278"/>
  <c r="FP97" i="278"/>
  <c r="FP79" i="278"/>
  <c r="FP168" i="278"/>
  <c r="FP192" i="278"/>
  <c r="FP232" i="278"/>
  <c r="FP184" i="278"/>
  <c r="FP208" i="278"/>
  <c r="FP248" i="278"/>
  <c r="FP56" i="278"/>
  <c r="FP123" i="278"/>
  <c r="FP176" i="278"/>
  <c r="FP200" i="278"/>
  <c r="FP240" i="278"/>
  <c r="FQ13" i="289"/>
  <c r="FQ14" i="289" s="1"/>
  <c r="FQ224" i="278" s="1"/>
  <c r="BO12" i="325"/>
  <c r="FN207" i="278"/>
  <c r="FN209" i="278" s="1"/>
  <c r="FN267" i="278" s="1"/>
  <c r="FN247" i="278"/>
  <c r="FN249" i="278" s="1"/>
  <c r="FN272" i="278" s="1"/>
  <c r="FN20" i="278"/>
  <c r="FN113" i="278"/>
  <c r="FN115" i="278" s="1"/>
  <c r="FN138" i="278" s="1"/>
  <c r="FN199" i="278"/>
  <c r="FN201" i="278" s="1"/>
  <c r="FN266" i="278" s="1"/>
  <c r="FN167" i="278"/>
  <c r="FN169" i="278" s="1"/>
  <c r="FN262" i="278" s="1"/>
  <c r="FN175" i="278"/>
  <c r="FN177" i="278" s="1"/>
  <c r="FN263" i="278" s="1"/>
  <c r="FN191" i="278"/>
  <c r="FN193" i="278" s="1"/>
  <c r="FN265" i="278" s="1"/>
  <c r="FN183" i="273"/>
  <c r="FN184" i="273" s="1"/>
  <c r="FN131" i="278"/>
  <c r="FN133" i="278" s="1"/>
  <c r="FN140" i="278" s="1"/>
  <c r="FN151" i="278"/>
  <c r="FN153" i="278" s="1"/>
  <c r="FN260" i="278" s="1"/>
  <c r="FN255" i="278"/>
  <c r="FN257" i="278" s="1"/>
  <c r="FN273" i="278" s="1"/>
  <c r="FN177" i="273"/>
  <c r="FN178" i="273" s="1"/>
  <c r="FO88" i="273"/>
  <c r="FO255" i="278" s="1"/>
  <c r="FO257" i="278" s="1"/>
  <c r="FO273" i="278" s="1"/>
  <c r="FN172" i="273"/>
  <c r="FN173" i="273" s="1"/>
  <c r="FN176" i="273" s="1"/>
  <c r="FN122" i="278"/>
  <c r="FN124" i="278" s="1"/>
  <c r="FN139" i="278" s="1"/>
  <c r="FN159" i="278"/>
  <c r="FN161" i="278" s="1"/>
  <c r="FN261" i="278" s="1"/>
  <c r="FN215" i="278"/>
  <c r="FN217" i="278" s="1"/>
  <c r="FN268" i="278" s="1"/>
  <c r="FN231" i="278"/>
  <c r="FN233" i="278" s="1"/>
  <c r="FN270" i="278" s="1"/>
  <c r="FN223" i="278"/>
  <c r="FN225" i="278" s="1"/>
  <c r="FN269" i="278" s="1"/>
  <c r="FN183" i="278"/>
  <c r="FN185" i="278" s="1"/>
  <c r="FN264" i="278" s="1"/>
  <c r="FM274" i="278"/>
  <c r="FM280" i="278" s="1"/>
  <c r="FN110" i="325"/>
  <c r="FN122" i="325"/>
  <c r="FO25" i="327"/>
  <c r="FP28" i="278"/>
  <c r="FP29" i="278" s="1"/>
  <c r="FP34" i="278" s="1"/>
  <c r="FP123" i="325"/>
  <c r="FP111" i="325"/>
  <c r="FP25" i="327"/>
  <c r="FO40" i="278"/>
  <c r="FK80" i="278"/>
  <c r="FK81" i="278" s="1"/>
  <c r="FK87" i="278" s="1"/>
  <c r="FK98" i="278"/>
  <c r="FK99" i="278" s="1"/>
  <c r="FK136" i="278" s="1"/>
  <c r="FK141" i="278" s="1"/>
  <c r="FK50" i="278"/>
  <c r="FK51" i="278" s="1"/>
  <c r="FK84" i="278" s="1"/>
  <c r="FM22" i="278"/>
  <c r="FM39" i="278" s="1"/>
  <c r="FM41" i="278" s="1"/>
  <c r="FG308" i="278"/>
  <c r="FG30" i="265" s="1"/>
  <c r="FH293" i="278"/>
  <c r="FH294" i="278" s="1"/>
  <c r="FH306" i="278" s="1"/>
  <c r="FH67" i="265"/>
  <c r="FH302" i="278"/>
  <c r="FH303" i="278" s="1"/>
  <c r="FH307" i="278" s="1"/>
  <c r="FH73" i="265"/>
  <c r="FI282" i="278"/>
  <c r="FI10" i="265" s="1"/>
  <c r="FI299" i="278"/>
  <c r="FI300" i="278" s="1"/>
  <c r="FI290" i="278"/>
  <c r="FI291" i="278" s="1"/>
  <c r="GB298" i="278"/>
  <c r="GB289" i="278"/>
  <c r="FJ279" i="278"/>
  <c r="FJ281" i="278" s="1"/>
  <c r="FL39" i="278"/>
  <c r="FL41" i="278" s="1"/>
  <c r="FL106" i="278" s="1"/>
  <c r="FL107" i="278" s="1"/>
  <c r="FL137" i="278" s="1"/>
  <c r="FH11" i="265"/>
  <c r="FH29" i="265" s="1"/>
  <c r="FI9" i="265"/>
  <c r="FN19" i="278"/>
  <c r="FN314" i="278"/>
  <c r="FK61" i="278"/>
  <c r="FK62" i="278" s="1"/>
  <c r="FK65" i="278" s="1"/>
  <c r="FK64" i="278"/>
  <c r="GB254" i="278"/>
  <c r="GB246" i="278"/>
  <c r="GB230" i="278"/>
  <c r="GB238" i="278"/>
  <c r="GB222" i="278"/>
  <c r="GB182" i="278"/>
  <c r="GB214" i="278"/>
  <c r="GB190" i="278"/>
  <c r="GB198" i="278"/>
  <c r="GB206" i="278"/>
  <c r="GB158" i="278"/>
  <c r="GB174" i="278"/>
  <c r="GB150" i="278"/>
  <c r="GB112" i="278"/>
  <c r="GB166" i="278"/>
  <c r="GB121" i="278"/>
  <c r="GB130" i="278"/>
  <c r="FJ66" i="278"/>
  <c r="FJ85" i="278" s="1"/>
  <c r="FJ88" i="278" s="1"/>
  <c r="FL72" i="278"/>
  <c r="FL73" i="278" s="1"/>
  <c r="FL86" i="278" s="1"/>
  <c r="FL57" i="278"/>
  <c r="FL58" i="278" s="1"/>
  <c r="FP32" i="324"/>
  <c r="FP33" i="324" s="1"/>
  <c r="FP53" i="273"/>
  <c r="FQ54" i="273" s="1"/>
  <c r="FP153" i="273"/>
  <c r="FP27" i="324"/>
  <c r="FP28" i="324" s="1"/>
  <c r="FP37" i="324"/>
  <c r="FP38" i="324" s="1"/>
  <c r="FL55" i="324"/>
  <c r="FL34" i="265" s="1"/>
  <c r="FL57" i="324"/>
  <c r="FL11" i="325"/>
  <c r="FL28" i="285"/>
  <c r="FQ2" i="265"/>
  <c r="FQ2" i="289"/>
  <c r="FQ82" i="273"/>
  <c r="FQ83" i="273" s="1"/>
  <c r="FQ2" i="278"/>
  <c r="FQ2" i="324"/>
  <c r="FQ49" i="273"/>
  <c r="FQ2" i="285"/>
  <c r="FQ2" i="282"/>
  <c r="FQ195" i="273"/>
  <c r="FQ196" i="273" s="1"/>
  <c r="FQ2" i="327"/>
  <c r="FQ2" i="320"/>
  <c r="FQ119" i="273"/>
  <c r="FQ120" i="273" s="1"/>
  <c r="FQ123" i="273" s="1"/>
  <c r="FQ2" i="315"/>
  <c r="FQ2" i="273"/>
  <c r="FQ138" i="273"/>
  <c r="FQ139" i="273" s="1"/>
  <c r="FQ2" i="323"/>
  <c r="FQ129" i="273"/>
  <c r="FQ130" i="273" s="1"/>
  <c r="FQ2" i="288"/>
  <c r="FQ62" i="273"/>
  <c r="FQ2" i="275"/>
  <c r="FQ2" i="286"/>
  <c r="FQ2" i="325"/>
  <c r="FP71" i="273"/>
  <c r="FQ72" i="273" s="1"/>
  <c r="FQ104" i="273" s="1"/>
  <c r="FP67" i="273"/>
  <c r="FP15" i="275"/>
  <c r="FP42" i="324"/>
  <c r="FP43" i="324" s="1"/>
  <c r="FP4" i="327"/>
  <c r="FP4" i="323"/>
  <c r="FP4" i="278"/>
  <c r="FP4" i="324"/>
  <c r="FP4" i="265"/>
  <c r="FP4" i="285"/>
  <c r="FP4" i="273"/>
  <c r="FP4" i="320"/>
  <c r="FP4" i="288"/>
  <c r="FP4" i="325"/>
  <c r="FP4" i="286"/>
  <c r="FP4" i="275"/>
  <c r="FP4" i="282"/>
  <c r="FP4" i="315"/>
  <c r="FP4" i="289"/>
  <c r="FM157" i="273"/>
  <c r="FL164" i="273"/>
  <c r="FL165" i="273" s="1"/>
  <c r="FN189" i="273"/>
  <c r="FN190" i="273" s="1"/>
  <c r="FN21" i="278" s="1"/>
  <c r="FO68" i="273"/>
  <c r="FN22" i="324"/>
  <c r="FN23" i="324" s="1"/>
  <c r="FO67" i="273"/>
  <c r="FO15" i="275"/>
  <c r="FO20" i="275" s="1"/>
  <c r="FP17" i="275" s="1"/>
  <c r="FO42" i="324"/>
  <c r="FO43" i="324" s="1"/>
  <c r="FO71" i="273"/>
  <c r="FP72" i="273" s="1"/>
  <c r="FP104" i="273" s="1"/>
  <c r="FO37" i="324"/>
  <c r="FO38" i="324" s="1"/>
  <c r="FO27" i="324"/>
  <c r="FO28" i="324" s="1"/>
  <c r="FO53" i="273"/>
  <c r="FP54" i="273" s="1"/>
  <c r="FO153" i="273"/>
  <c r="FO32" i="324"/>
  <c r="FO33" i="324" s="1"/>
  <c r="FM49" i="324"/>
  <c r="FM54" i="324" s="1"/>
  <c r="FM20" i="327"/>
  <c r="FK3" i="285"/>
  <c r="FK3" i="286"/>
  <c r="FK3" i="320"/>
  <c r="FK3" i="275"/>
  <c r="FK3" i="273"/>
  <c r="FK3" i="289"/>
  <c r="FK3" i="278"/>
  <c r="FK3" i="282"/>
  <c r="FK3" i="288"/>
  <c r="FK3" i="325"/>
  <c r="FK3" i="324"/>
  <c r="FK3" i="265"/>
  <c r="FK3" i="327"/>
  <c r="FK3" i="323"/>
  <c r="FK3" i="315"/>
  <c r="FO124" i="273"/>
  <c r="FN21" i="285"/>
  <c r="FR194" i="273"/>
  <c r="FR41" i="273"/>
  <c r="FR43" i="273" s="1"/>
  <c r="FR79" i="288" s="1"/>
  <c r="FS38" i="273"/>
  <c r="FP144" i="273"/>
  <c r="FQ145" i="273" s="1"/>
  <c r="FQ147" i="273" s="1"/>
  <c r="FQ148" i="273" s="1"/>
  <c r="FP182" i="273"/>
  <c r="FP11" i="286"/>
  <c r="FP87" i="273"/>
  <c r="FP91" i="273"/>
  <c r="FQ92" i="273" s="1"/>
  <c r="FQ156" i="273" s="1"/>
  <c r="GE5" i="327"/>
  <c r="GE5" i="325"/>
  <c r="GE5" i="324"/>
  <c r="GE5" i="323"/>
  <c r="GC32" i="273"/>
  <c r="GD26" i="273"/>
  <c r="GD27" i="273" s="1"/>
  <c r="GD31" i="273" s="1"/>
  <c r="GD30" i="273"/>
  <c r="GB42" i="273"/>
  <c r="GB37" i="273"/>
  <c r="GE5" i="320"/>
  <c r="GE23" i="273"/>
  <c r="GE24" i="273" s="1"/>
  <c r="GE5" i="315"/>
  <c r="GE5" i="265"/>
  <c r="GE5" i="288"/>
  <c r="GE5" i="282"/>
  <c r="GE5" i="275"/>
  <c r="GE5" i="286"/>
  <c r="GE5" i="285"/>
  <c r="GE5" i="289"/>
  <c r="GE5" i="278"/>
  <c r="GE13" i="273"/>
  <c r="GE14" i="273" s="1"/>
  <c r="GF10" i="273"/>
  <c r="GE5" i="273"/>
  <c r="GD152" i="273"/>
  <c r="GD143" i="273"/>
  <c r="FO109" i="273" l="1"/>
  <c r="FN110" i="273" s="1"/>
  <c r="FN61" i="288" s="1"/>
  <c r="FN63" i="288" s="1"/>
  <c r="FN65" i="288" s="1"/>
  <c r="FO51" i="288"/>
  <c r="FO52" i="288" s="1"/>
  <c r="FO56" i="288" s="1"/>
  <c r="FP46" i="325"/>
  <c r="FP47" i="325" s="1"/>
  <c r="FP54" i="325" s="1"/>
  <c r="FP55" i="288"/>
  <c r="FO84" i="325"/>
  <c r="FO42" i="288"/>
  <c r="FO35" i="288"/>
  <c r="FO37" i="288" s="1"/>
  <c r="FN43" i="288"/>
  <c r="FN39" i="288"/>
  <c r="FQ184" i="278"/>
  <c r="FR101" i="273"/>
  <c r="FR102" i="273" s="1"/>
  <c r="FR105" i="273" s="1"/>
  <c r="FR26" i="288"/>
  <c r="GE36" i="273"/>
  <c r="GE13" i="288"/>
  <c r="GE138" i="325"/>
  <c r="FQ42" i="325"/>
  <c r="FQ43" i="325" s="1"/>
  <c r="FQ85" i="325"/>
  <c r="FQ160" i="278"/>
  <c r="FP106" i="273"/>
  <c r="FO51" i="325"/>
  <c r="FQ49" i="278"/>
  <c r="FQ114" i="278"/>
  <c r="FQ176" i="278"/>
  <c r="FQ71" i="278"/>
  <c r="FQ168" i="278"/>
  <c r="FQ248" i="278"/>
  <c r="FQ132" i="278"/>
  <c r="FQ200" i="278"/>
  <c r="FQ256" i="278"/>
  <c r="FQ232" i="278"/>
  <c r="FR13" i="289"/>
  <c r="FR14" i="289" s="1"/>
  <c r="FR248" i="278" s="1"/>
  <c r="FQ56" i="278"/>
  <c r="FQ123" i="278"/>
  <c r="FQ97" i="278"/>
  <c r="FQ192" i="278"/>
  <c r="FQ208" i="278"/>
  <c r="FQ240" i="278"/>
  <c r="FQ105" i="278"/>
  <c r="FQ79" i="278"/>
  <c r="FQ152" i="278"/>
  <c r="FQ216" i="278"/>
  <c r="FO199" i="278"/>
  <c r="FO201" i="278" s="1"/>
  <c r="FO266" i="278" s="1"/>
  <c r="FO113" i="278"/>
  <c r="FO115" i="278" s="1"/>
  <c r="FO138" i="278" s="1"/>
  <c r="FO207" i="278"/>
  <c r="FO209" i="278" s="1"/>
  <c r="FO267" i="278" s="1"/>
  <c r="FO20" i="278"/>
  <c r="FO247" i="278"/>
  <c r="FO249" i="278" s="1"/>
  <c r="FO272" i="278" s="1"/>
  <c r="FO183" i="273"/>
  <c r="FO131" i="278"/>
  <c r="FO133" i="278" s="1"/>
  <c r="FO140" i="278" s="1"/>
  <c r="FO175" i="278"/>
  <c r="FO177" i="278" s="1"/>
  <c r="FO263" i="278" s="1"/>
  <c r="FO191" i="278"/>
  <c r="FO193" i="278" s="1"/>
  <c r="FO265" i="278" s="1"/>
  <c r="FO231" i="278"/>
  <c r="FO233" i="278" s="1"/>
  <c r="FO270" i="278" s="1"/>
  <c r="FO239" i="278"/>
  <c r="FO241" i="278" s="1"/>
  <c r="FO271" i="278" s="1"/>
  <c r="FO177" i="273"/>
  <c r="FO178" i="273" s="1"/>
  <c r="FO122" i="278"/>
  <c r="FO124" i="278" s="1"/>
  <c r="FO139" i="278" s="1"/>
  <c r="FO167" i="278"/>
  <c r="FO169" i="278" s="1"/>
  <c r="FO262" i="278" s="1"/>
  <c r="FO215" i="278"/>
  <c r="FO217" i="278" s="1"/>
  <c r="FO268" i="278" s="1"/>
  <c r="FO223" i="278"/>
  <c r="FO225" i="278" s="1"/>
  <c r="FO269" i="278" s="1"/>
  <c r="FO172" i="273"/>
  <c r="FO173" i="273" s="1"/>
  <c r="FO176" i="273" s="1"/>
  <c r="FO159" i="278"/>
  <c r="FO161" i="278" s="1"/>
  <c r="FO261" i="278" s="1"/>
  <c r="FO151" i="278"/>
  <c r="FO153" i="278" s="1"/>
  <c r="FO260" i="278" s="1"/>
  <c r="FO183" i="278"/>
  <c r="FO185" i="278" s="1"/>
  <c r="FO264" i="278" s="1"/>
  <c r="FN274" i="278"/>
  <c r="FN280" i="278" s="1"/>
  <c r="FO184" i="273"/>
  <c r="FP40" i="278"/>
  <c r="FM33" i="278"/>
  <c r="FM35" i="278" s="1"/>
  <c r="FM72" i="278" s="1"/>
  <c r="FM73" i="278" s="1"/>
  <c r="FM86" i="278" s="1"/>
  <c r="FQ28" i="278"/>
  <c r="FQ29" i="278" s="1"/>
  <c r="FQ34" i="278" s="1"/>
  <c r="FQ123" i="325"/>
  <c r="FQ111" i="325"/>
  <c r="FO122" i="325"/>
  <c r="FO110" i="325"/>
  <c r="FL80" i="278"/>
  <c r="FL81" i="278" s="1"/>
  <c r="FL87" i="278" s="1"/>
  <c r="FL50" i="278"/>
  <c r="FL51" i="278" s="1"/>
  <c r="FL84" i="278" s="1"/>
  <c r="FI293" i="278"/>
  <c r="FI294" i="278" s="1"/>
  <c r="FI306" i="278" s="1"/>
  <c r="FI67" i="265"/>
  <c r="FI302" i="278"/>
  <c r="FI303" i="278" s="1"/>
  <c r="FI307" i="278" s="1"/>
  <c r="FI73" i="265"/>
  <c r="FH308" i="278"/>
  <c r="FH30" i="265" s="1"/>
  <c r="FN22" i="278"/>
  <c r="FN39" i="278" s="1"/>
  <c r="FN41" i="278" s="1"/>
  <c r="FL98" i="278"/>
  <c r="FL99" i="278" s="1"/>
  <c r="FL136" i="278" s="1"/>
  <c r="FL141" i="278" s="1"/>
  <c r="GC289" i="278"/>
  <c r="GC298" i="278"/>
  <c r="FJ282" i="278"/>
  <c r="FJ299" i="278"/>
  <c r="FJ300" i="278" s="1"/>
  <c r="FJ290" i="278"/>
  <c r="FJ291" i="278" s="1"/>
  <c r="FI11" i="265"/>
  <c r="FI29" i="265" s="1"/>
  <c r="FJ9" i="265"/>
  <c r="FK279" i="278"/>
  <c r="FK281" i="278" s="1"/>
  <c r="FO19" i="278"/>
  <c r="FO314" i="278"/>
  <c r="FK66" i="278"/>
  <c r="FK85" i="278" s="1"/>
  <c r="FK88" i="278" s="1"/>
  <c r="FR123" i="278"/>
  <c r="FL61" i="278"/>
  <c r="FL62" i="278" s="1"/>
  <c r="FL65" i="278" s="1"/>
  <c r="FL64" i="278"/>
  <c r="FM106" i="278"/>
  <c r="FM107" i="278" s="1"/>
  <c r="FM137" i="278" s="1"/>
  <c r="FM80" i="278"/>
  <c r="FM81" i="278" s="1"/>
  <c r="FM87" i="278" s="1"/>
  <c r="FM50" i="278"/>
  <c r="FM51" i="278" s="1"/>
  <c r="FM84" i="278" s="1"/>
  <c r="FM98" i="278"/>
  <c r="FM99" i="278" s="1"/>
  <c r="FM136" i="278" s="1"/>
  <c r="GC238" i="278"/>
  <c r="GC254" i="278"/>
  <c r="GC246" i="278"/>
  <c r="GC222" i="278"/>
  <c r="GC230" i="278"/>
  <c r="GC206" i="278"/>
  <c r="GC182" i="278"/>
  <c r="GC214" i="278"/>
  <c r="GC190" i="278"/>
  <c r="GC198" i="278"/>
  <c r="GC150" i="278"/>
  <c r="GC166" i="278"/>
  <c r="GC174" i="278"/>
  <c r="GC158" i="278"/>
  <c r="GC112" i="278"/>
  <c r="GC121" i="278"/>
  <c r="GC130" i="278"/>
  <c r="FP20" i="275"/>
  <c r="FQ17" i="275" s="1"/>
  <c r="FM11" i="325"/>
  <c r="FM57" i="324"/>
  <c r="FM28" i="285"/>
  <c r="FM55" i="324"/>
  <c r="FM34" i="265" s="1"/>
  <c r="FP122" i="273"/>
  <c r="FP124" i="273" s="1"/>
  <c r="FP86" i="273"/>
  <c r="FP88" i="273" s="1"/>
  <c r="FP155" i="273"/>
  <c r="FN20" i="327"/>
  <c r="FN49" i="324"/>
  <c r="FN54" i="324" s="1"/>
  <c r="FP21" i="327"/>
  <c r="FP50" i="324"/>
  <c r="FQ4" i="288"/>
  <c r="FQ4" i="320"/>
  <c r="FQ4" i="289"/>
  <c r="FQ4" i="327"/>
  <c r="FQ4" i="278"/>
  <c r="FQ4" i="324"/>
  <c r="FQ4" i="265"/>
  <c r="FQ4" i="285"/>
  <c r="FQ4" i="323"/>
  <c r="FQ4" i="325"/>
  <c r="FQ4" i="315"/>
  <c r="FQ4" i="273"/>
  <c r="FQ4" i="282"/>
  <c r="FQ4" i="275"/>
  <c r="FQ4" i="286"/>
  <c r="FP154" i="273"/>
  <c r="FP66" i="273"/>
  <c r="FP68" i="273" s="1"/>
  <c r="FO53" i="324"/>
  <c r="FO24" i="327"/>
  <c r="FO189" i="273"/>
  <c r="FO190" i="273" s="1"/>
  <c r="FO21" i="278" s="1"/>
  <c r="FO22" i="324"/>
  <c r="FO23" i="324" s="1"/>
  <c r="FL3" i="273"/>
  <c r="FL3" i="288"/>
  <c r="FL3" i="324"/>
  <c r="FL3" i="265"/>
  <c r="FL3" i="275"/>
  <c r="FL3" i="323"/>
  <c r="FL3" i="315"/>
  <c r="FL3" i="278"/>
  <c r="FL3" i="320"/>
  <c r="FL3" i="282"/>
  <c r="FL3" i="286"/>
  <c r="FL3" i="327"/>
  <c r="FL3" i="325"/>
  <c r="FL3" i="285"/>
  <c r="FL3" i="289"/>
  <c r="FS41" i="273"/>
  <c r="FS43" i="273" s="1"/>
  <c r="FS79" i="288" s="1"/>
  <c r="FS194" i="273"/>
  <c r="FT38" i="273"/>
  <c r="FO21" i="285"/>
  <c r="FO50" i="324"/>
  <c r="FO21" i="327"/>
  <c r="FM164" i="273"/>
  <c r="FM165" i="273" s="1"/>
  <c r="FN157" i="273"/>
  <c r="FQ155" i="273"/>
  <c r="FQ122" i="273"/>
  <c r="FQ86" i="273"/>
  <c r="FQ63" i="273"/>
  <c r="FQ45" i="325" s="1"/>
  <c r="FQ182" i="273"/>
  <c r="FQ144" i="273"/>
  <c r="FR145" i="273" s="1"/>
  <c r="FR147" i="273" s="1"/>
  <c r="FR148" i="273" s="1"/>
  <c r="FQ154" i="273"/>
  <c r="FQ66" i="273"/>
  <c r="FR2" i="286"/>
  <c r="FR129" i="273"/>
  <c r="FR130" i="273" s="1"/>
  <c r="FR2" i="288"/>
  <c r="FR82" i="273"/>
  <c r="FR83" i="273" s="1"/>
  <c r="FR2" i="282"/>
  <c r="FR62" i="273"/>
  <c r="FR63" i="273" s="1"/>
  <c r="FR45" i="325" s="1"/>
  <c r="FR2" i="289"/>
  <c r="FR138" i="273"/>
  <c r="FR139" i="273" s="1"/>
  <c r="FR2" i="327"/>
  <c r="FR2" i="320"/>
  <c r="FR119" i="273"/>
  <c r="FR120" i="273" s="1"/>
  <c r="FR123" i="273" s="1"/>
  <c r="FR2" i="323"/>
  <c r="FR2" i="278"/>
  <c r="FR2" i="285"/>
  <c r="FR2" i="275"/>
  <c r="FR2" i="265"/>
  <c r="FR49" i="273"/>
  <c r="FR50" i="273" s="1"/>
  <c r="FR100" i="325" s="1"/>
  <c r="FR101" i="325" s="1"/>
  <c r="FR128" i="325" s="1"/>
  <c r="FR2" i="325"/>
  <c r="FR195" i="273"/>
  <c r="FR196" i="273" s="1"/>
  <c r="FR2" i="273"/>
  <c r="FR2" i="324"/>
  <c r="FR2" i="315"/>
  <c r="FO51" i="324"/>
  <c r="FO22" i="327"/>
  <c r="FO23" i="327"/>
  <c r="FO52" i="324"/>
  <c r="FP24" i="327"/>
  <c r="FP53" i="324"/>
  <c r="FQ50" i="273"/>
  <c r="FQ100" i="325" s="1"/>
  <c r="FQ101" i="325" s="1"/>
  <c r="FQ128" i="325" s="1"/>
  <c r="FQ87" i="273"/>
  <c r="FQ91" i="273"/>
  <c r="FR92" i="273" s="1"/>
  <c r="FR156" i="273" s="1"/>
  <c r="FQ11" i="286"/>
  <c r="FP23" i="327"/>
  <c r="FP52" i="324"/>
  <c r="FP51" i="324"/>
  <c r="FP22" i="327"/>
  <c r="GF5" i="327"/>
  <c r="GF5" i="325"/>
  <c r="GF5" i="324"/>
  <c r="GF5" i="323"/>
  <c r="GD32" i="273"/>
  <c r="GE26" i="273"/>
  <c r="GE27" i="273" s="1"/>
  <c r="GE31" i="273" s="1"/>
  <c r="GE30" i="273"/>
  <c r="GC42" i="273"/>
  <c r="GC37" i="273"/>
  <c r="GF5" i="320"/>
  <c r="GF23" i="273"/>
  <c r="GF24" i="273" s="1"/>
  <c r="GF5" i="315"/>
  <c r="GE152" i="273"/>
  <c r="GE143" i="273"/>
  <c r="GF5" i="288"/>
  <c r="GF5" i="282"/>
  <c r="GF5" i="275"/>
  <c r="GF5" i="286"/>
  <c r="GF5" i="265"/>
  <c r="GF5" i="285"/>
  <c r="GF5" i="289"/>
  <c r="GF5" i="278"/>
  <c r="GF13" i="273"/>
  <c r="GF14" i="273" s="1"/>
  <c r="GG10" i="273"/>
  <c r="GF5" i="273"/>
  <c r="BP32" i="265"/>
  <c r="FQ46" i="325" l="1"/>
  <c r="FQ47" i="325" s="1"/>
  <c r="FQ54" i="325" s="1"/>
  <c r="FQ55" i="288"/>
  <c r="FP109" i="273"/>
  <c r="FO110" i="273" s="1"/>
  <c r="FO61" i="288" s="1"/>
  <c r="FO63" i="288" s="1"/>
  <c r="FO65" i="288" s="1"/>
  <c r="FP51" i="288"/>
  <c r="FP52" i="288" s="1"/>
  <c r="FP56" i="288" s="1"/>
  <c r="FP84" i="325"/>
  <c r="FP42" i="288"/>
  <c r="FP35" i="288"/>
  <c r="FP37" i="288" s="1"/>
  <c r="FO43" i="288"/>
  <c r="FO39" i="288"/>
  <c r="GF36" i="273"/>
  <c r="GF13" i="288"/>
  <c r="GF138" i="325"/>
  <c r="FS101" i="273"/>
  <c r="FS102" i="273" s="1"/>
  <c r="FS105" i="273" s="1"/>
  <c r="FS26" i="288"/>
  <c r="FR56" i="278"/>
  <c r="FR49" i="278"/>
  <c r="FR42" i="325"/>
  <c r="FR43" i="325" s="1"/>
  <c r="FR85" i="325"/>
  <c r="FR71" i="278"/>
  <c r="FR152" i="278"/>
  <c r="FR168" i="278"/>
  <c r="FR176" i="278"/>
  <c r="FR105" i="278"/>
  <c r="FR97" i="278"/>
  <c r="FR208" i="278"/>
  <c r="FR160" i="278"/>
  <c r="FR224" i="278"/>
  <c r="FQ106" i="273"/>
  <c r="FP51" i="325"/>
  <c r="FR216" i="278"/>
  <c r="FR79" i="278"/>
  <c r="FR114" i="278"/>
  <c r="FR132" i="278"/>
  <c r="FR192" i="278"/>
  <c r="FR184" i="278"/>
  <c r="FR200" i="278"/>
  <c r="FR240" i="278"/>
  <c r="FR232" i="278"/>
  <c r="FR256" i="278"/>
  <c r="FS13" i="289"/>
  <c r="FS14" i="289" s="1"/>
  <c r="FS256" i="278" s="1"/>
  <c r="FO274" i="278"/>
  <c r="FO280" i="278" s="1"/>
  <c r="BP313" i="278"/>
  <c r="BP315" i="278" s="1"/>
  <c r="BP11" i="327" s="1"/>
  <c r="FM57" i="278"/>
  <c r="FM58" i="278" s="1"/>
  <c r="FM64" i="278" s="1"/>
  <c r="FQ40" i="278"/>
  <c r="FQ25" i="327"/>
  <c r="FR25" i="327"/>
  <c r="FR28" i="278"/>
  <c r="FR29" i="278" s="1"/>
  <c r="FR40" i="278" s="1"/>
  <c r="FR123" i="325"/>
  <c r="FR111" i="325"/>
  <c r="FP122" i="325"/>
  <c r="FP110" i="325"/>
  <c r="FI308" i="278"/>
  <c r="FI30" i="265" s="1"/>
  <c r="FN33" i="278"/>
  <c r="FN35" i="278" s="1"/>
  <c r="FN57" i="278" s="1"/>
  <c r="FN58" i="278" s="1"/>
  <c r="FJ293" i="278"/>
  <c r="FJ294" i="278" s="1"/>
  <c r="FJ306" i="278" s="1"/>
  <c r="FJ67" i="265"/>
  <c r="FJ302" i="278"/>
  <c r="FJ303" i="278" s="1"/>
  <c r="FJ307" i="278" s="1"/>
  <c r="FJ73" i="265"/>
  <c r="FK282" i="278"/>
  <c r="FK10" i="265" s="1"/>
  <c r="FK299" i="278"/>
  <c r="FK300" i="278" s="1"/>
  <c r="GD289" i="278"/>
  <c r="GD298" i="278"/>
  <c r="FJ10" i="265"/>
  <c r="FJ11" i="265" s="1"/>
  <c r="FJ29" i="265" s="1"/>
  <c r="FK290" i="278"/>
  <c r="FK291" i="278" s="1"/>
  <c r="FK9" i="265"/>
  <c r="FO22" i="278"/>
  <c r="FO33" i="278" s="1"/>
  <c r="FO35" i="278" s="1"/>
  <c r="FP19" i="278"/>
  <c r="FP314" i="278"/>
  <c r="FL279" i="278"/>
  <c r="FL281" i="278" s="1"/>
  <c r="GD37" i="273"/>
  <c r="GD254" i="278"/>
  <c r="GD230" i="278"/>
  <c r="GD238" i="278"/>
  <c r="GD246" i="278"/>
  <c r="GD214" i="278"/>
  <c r="GD222" i="278"/>
  <c r="GD198" i="278"/>
  <c r="GD206" i="278"/>
  <c r="GD182" i="278"/>
  <c r="GD190" i="278"/>
  <c r="GD174" i="278"/>
  <c r="GD158" i="278"/>
  <c r="GD166" i="278"/>
  <c r="GD130" i="278"/>
  <c r="GD150" i="278"/>
  <c r="GD112" i="278"/>
  <c r="GD121" i="278"/>
  <c r="FP255" i="278"/>
  <c r="FP257" i="278" s="1"/>
  <c r="FP273" i="278" s="1"/>
  <c r="FP231" i="278"/>
  <c r="FP233" i="278" s="1"/>
  <c r="FP270" i="278" s="1"/>
  <c r="FP239" i="278"/>
  <c r="FP241" i="278" s="1"/>
  <c r="FP271" i="278" s="1"/>
  <c r="FP247" i="278"/>
  <c r="FP249" i="278" s="1"/>
  <c r="FP272" i="278" s="1"/>
  <c r="FP215" i="278"/>
  <c r="FP217" i="278" s="1"/>
  <c r="FP268" i="278" s="1"/>
  <c r="FP223" i="278"/>
  <c r="FP225" i="278" s="1"/>
  <c r="FP269" i="278" s="1"/>
  <c r="FP199" i="278"/>
  <c r="FP201" i="278" s="1"/>
  <c r="FP266" i="278" s="1"/>
  <c r="FP207" i="278"/>
  <c r="FP209" i="278" s="1"/>
  <c r="FP267" i="278" s="1"/>
  <c r="FP183" i="278"/>
  <c r="FP185" i="278" s="1"/>
  <c r="FP264" i="278" s="1"/>
  <c r="FP191" i="278"/>
  <c r="FP193" i="278" s="1"/>
  <c r="FP265" i="278" s="1"/>
  <c r="FP175" i="278"/>
  <c r="FP177" i="278" s="1"/>
  <c r="FP263" i="278" s="1"/>
  <c r="FP159" i="278"/>
  <c r="FP161" i="278" s="1"/>
  <c r="FP261" i="278" s="1"/>
  <c r="FP167" i="278"/>
  <c r="FP169" i="278" s="1"/>
  <c r="FP262" i="278" s="1"/>
  <c r="FP131" i="278"/>
  <c r="FP133" i="278" s="1"/>
  <c r="FP140" i="278" s="1"/>
  <c r="FP151" i="278"/>
  <c r="FP153" i="278" s="1"/>
  <c r="FP260" i="278" s="1"/>
  <c r="FP113" i="278"/>
  <c r="FP115" i="278" s="1"/>
  <c r="FP138" i="278" s="1"/>
  <c r="FP122" i="278"/>
  <c r="FP124" i="278" s="1"/>
  <c r="FP139" i="278" s="1"/>
  <c r="FP20" i="278"/>
  <c r="FN80" i="278"/>
  <c r="FN81" i="278" s="1"/>
  <c r="FN87" i="278" s="1"/>
  <c r="FN98" i="278"/>
  <c r="FN99" i="278" s="1"/>
  <c r="FN136" i="278" s="1"/>
  <c r="FN106" i="278"/>
  <c r="FN107" i="278" s="1"/>
  <c r="FN137" i="278" s="1"/>
  <c r="FN50" i="278"/>
  <c r="FN51" i="278" s="1"/>
  <c r="FN84" i="278" s="1"/>
  <c r="FM141" i="278"/>
  <c r="FL66" i="278"/>
  <c r="FL85" i="278" s="1"/>
  <c r="FL88" i="278" s="1"/>
  <c r="FP189" i="273"/>
  <c r="FP190" i="273" s="1"/>
  <c r="FP21" i="278" s="1"/>
  <c r="FP22" i="324"/>
  <c r="FP23" i="324" s="1"/>
  <c r="FU38" i="273"/>
  <c r="FT41" i="273"/>
  <c r="FT43" i="273" s="1"/>
  <c r="FT79" i="288" s="1"/>
  <c r="FT194" i="273"/>
  <c r="FR144" i="273"/>
  <c r="FS145" i="273" s="1"/>
  <c r="FS147" i="273" s="1"/>
  <c r="FS148" i="273" s="1"/>
  <c r="FR182" i="273"/>
  <c r="FR91" i="273"/>
  <c r="FS92" i="273" s="1"/>
  <c r="FS156" i="273" s="1"/>
  <c r="FR11" i="286"/>
  <c r="FR87" i="273"/>
  <c r="FQ68" i="273"/>
  <c r="FR67" i="273"/>
  <c r="FR71" i="273"/>
  <c r="FS72" i="273" s="1"/>
  <c r="FS104" i="273" s="1"/>
  <c r="FR42" i="324"/>
  <c r="FR43" i="324" s="1"/>
  <c r="FR15" i="275"/>
  <c r="FP183" i="273"/>
  <c r="FP184" i="273" s="1"/>
  <c r="FP172" i="273"/>
  <c r="FP173" i="273" s="1"/>
  <c r="FP176" i="273" s="1"/>
  <c r="FP177" i="273"/>
  <c r="FP178" i="273" s="1"/>
  <c r="FR37" i="324"/>
  <c r="FR38" i="324" s="1"/>
  <c r="FR32" i="324"/>
  <c r="FR33" i="324" s="1"/>
  <c r="FR153" i="273"/>
  <c r="FR27" i="324"/>
  <c r="FR28" i="324" s="1"/>
  <c r="FR53" i="273"/>
  <c r="FS54" i="273" s="1"/>
  <c r="FQ15" i="275"/>
  <c r="FQ20" i="275" s="1"/>
  <c r="FR17" i="275" s="1"/>
  <c r="FQ67" i="273"/>
  <c r="FQ71" i="273"/>
  <c r="FR72" i="273" s="1"/>
  <c r="FR104" i="273" s="1"/>
  <c r="FQ42" i="324"/>
  <c r="FQ43" i="324" s="1"/>
  <c r="FO157" i="273"/>
  <c r="FN164" i="273"/>
  <c r="FN165" i="273" s="1"/>
  <c r="FQ124" i="273"/>
  <c r="FP21" i="285"/>
  <c r="FS119" i="273"/>
  <c r="FS120" i="273" s="1"/>
  <c r="FS123" i="273" s="1"/>
  <c r="FS2" i="325"/>
  <c r="FS62" i="273"/>
  <c r="FS63" i="273" s="1"/>
  <c r="FS45" i="325" s="1"/>
  <c r="FS2" i="265"/>
  <c r="FS2" i="289"/>
  <c r="FS2" i="285"/>
  <c r="FS2" i="327"/>
  <c r="FS49" i="273"/>
  <c r="FS50" i="273" s="1"/>
  <c r="FS100" i="325" s="1"/>
  <c r="FS101" i="325" s="1"/>
  <c r="FS128" i="325" s="1"/>
  <c r="FS2" i="315"/>
  <c r="FS2" i="278"/>
  <c r="FS195" i="273"/>
  <c r="FS196" i="273" s="1"/>
  <c r="FS2" i="282"/>
  <c r="FS2" i="320"/>
  <c r="FS2" i="275"/>
  <c r="FS2" i="273"/>
  <c r="FS2" i="286"/>
  <c r="FS129" i="273"/>
  <c r="FS130" i="273" s="1"/>
  <c r="FS138" i="273"/>
  <c r="FS139" i="273" s="1"/>
  <c r="FS82" i="273"/>
  <c r="FS83" i="273" s="1"/>
  <c r="FS2" i="324"/>
  <c r="FS2" i="288"/>
  <c r="FS2" i="323"/>
  <c r="FN55" i="324"/>
  <c r="FN34" i="265" s="1"/>
  <c r="FN28" i="285"/>
  <c r="FN57" i="324"/>
  <c r="FN11" i="325"/>
  <c r="FQ27" i="324"/>
  <c r="FQ28" i="324" s="1"/>
  <c r="FQ32" i="324"/>
  <c r="FQ33" i="324" s="1"/>
  <c r="FQ153" i="273"/>
  <c r="FQ53" i="273"/>
  <c r="FR54" i="273" s="1"/>
  <c r="FQ37" i="324"/>
  <c r="FQ38" i="324" s="1"/>
  <c r="FR4" i="278"/>
  <c r="FR4" i="315"/>
  <c r="FR4" i="320"/>
  <c r="FR4" i="286"/>
  <c r="FR4" i="288"/>
  <c r="FR4" i="265"/>
  <c r="FR4" i="275"/>
  <c r="FR4" i="273"/>
  <c r="FR4" i="327"/>
  <c r="FR4" i="325"/>
  <c r="FR4" i="282"/>
  <c r="FR4" i="289"/>
  <c r="FR4" i="324"/>
  <c r="FR4" i="323"/>
  <c r="FR4" i="285"/>
  <c r="FQ88" i="273"/>
  <c r="FM3" i="315"/>
  <c r="FM3" i="325"/>
  <c r="FM3" i="327"/>
  <c r="FM3" i="323"/>
  <c r="FM3" i="320"/>
  <c r="FM3" i="285"/>
  <c r="FM3" i="289"/>
  <c r="FM3" i="273"/>
  <c r="FM3" i="324"/>
  <c r="FM3" i="282"/>
  <c r="FM3" i="286"/>
  <c r="FM3" i="278"/>
  <c r="FM3" i="265"/>
  <c r="FM3" i="275"/>
  <c r="FM3" i="288"/>
  <c r="FO20" i="327"/>
  <c r="FO49" i="324"/>
  <c r="FO54" i="324" s="1"/>
  <c r="GD42" i="273"/>
  <c r="GG5" i="327"/>
  <c r="GG5" i="325"/>
  <c r="GG5" i="324"/>
  <c r="GG5" i="323"/>
  <c r="GF26" i="273"/>
  <c r="GF27" i="273" s="1"/>
  <c r="GF31" i="273" s="1"/>
  <c r="GF30" i="273"/>
  <c r="GE32" i="273"/>
  <c r="GG5" i="320"/>
  <c r="GG23" i="273"/>
  <c r="GG24" i="273" s="1"/>
  <c r="GG5" i="315"/>
  <c r="GG5" i="275"/>
  <c r="GG5" i="286"/>
  <c r="GG5" i="265"/>
  <c r="GG5" i="288"/>
  <c r="GG5" i="282"/>
  <c r="GG5" i="278"/>
  <c r="GG5" i="285"/>
  <c r="GG5" i="289"/>
  <c r="GG13" i="273"/>
  <c r="GG14" i="273" s="1"/>
  <c r="GH10" i="273"/>
  <c r="GG5" i="273"/>
  <c r="GF152" i="273"/>
  <c r="GF143" i="273"/>
  <c r="FQ109" i="273" l="1"/>
  <c r="FP110" i="273" s="1"/>
  <c r="FP61" i="288" s="1"/>
  <c r="FP63" i="288" s="1"/>
  <c r="FP65" i="288" s="1"/>
  <c r="FQ51" i="288"/>
  <c r="FQ52" i="288" s="1"/>
  <c r="FQ56" i="288" s="1"/>
  <c r="FR46" i="325"/>
  <c r="FR55" i="288"/>
  <c r="FP43" i="288"/>
  <c r="FP39" i="288"/>
  <c r="FQ84" i="325"/>
  <c r="FQ35" i="288"/>
  <c r="FQ37" i="288" s="1"/>
  <c r="FQ42" i="288"/>
  <c r="FT101" i="273"/>
  <c r="FT102" i="273" s="1"/>
  <c r="FT105" i="273" s="1"/>
  <c r="FT26" i="288"/>
  <c r="GG36" i="273"/>
  <c r="GG13" i="288"/>
  <c r="GG138" i="325"/>
  <c r="FR47" i="325"/>
  <c r="FR54" i="325" s="1"/>
  <c r="Y52" i="325"/>
  <c r="FS42" i="325"/>
  <c r="FS43" i="325" s="1"/>
  <c r="FS85" i="325"/>
  <c r="FS105" i="278"/>
  <c r="FR106" i="273"/>
  <c r="FQ51" i="325"/>
  <c r="FS132" i="278"/>
  <c r="FS160" i="278"/>
  <c r="FS49" i="278"/>
  <c r="FS208" i="278"/>
  <c r="FS184" i="278"/>
  <c r="FS216" i="278"/>
  <c r="FS97" i="278"/>
  <c r="FS152" i="278"/>
  <c r="FS240" i="278"/>
  <c r="FS56" i="278"/>
  <c r="FS114" i="278"/>
  <c r="FS123" i="278"/>
  <c r="FS176" i="278"/>
  <c r="FS192" i="278"/>
  <c r="FS224" i="278"/>
  <c r="FS79" i="278"/>
  <c r="FS71" i="278"/>
  <c r="FS168" i="278"/>
  <c r="FS200" i="278"/>
  <c r="FS232" i="278"/>
  <c r="FS248" i="278"/>
  <c r="FT13" i="289"/>
  <c r="FT14" i="289" s="1"/>
  <c r="FT216" i="278" s="1"/>
  <c r="FM61" i="278"/>
  <c r="FM62" i="278" s="1"/>
  <c r="FM65" i="278" s="1"/>
  <c r="FM66" i="278" s="1"/>
  <c r="FM85" i="278" s="1"/>
  <c r="FM88" i="278" s="1"/>
  <c r="BP12" i="325"/>
  <c r="FR34" i="278"/>
  <c r="FS25" i="327"/>
  <c r="FQ122" i="325"/>
  <c r="FQ110" i="325"/>
  <c r="FS28" i="278"/>
  <c r="FS29" i="278" s="1"/>
  <c r="FS40" i="278" s="1"/>
  <c r="FS123" i="325"/>
  <c r="FS111" i="325"/>
  <c r="FN72" i="278"/>
  <c r="FN73" i="278" s="1"/>
  <c r="FN86" i="278" s="1"/>
  <c r="FJ308" i="278"/>
  <c r="FJ30" i="265" s="1"/>
  <c r="FK293" i="278"/>
  <c r="FK294" i="278" s="1"/>
  <c r="FK306" i="278" s="1"/>
  <c r="FK67" i="265"/>
  <c r="FK302" i="278"/>
  <c r="FK303" i="278" s="1"/>
  <c r="FK307" i="278" s="1"/>
  <c r="FK73" i="265"/>
  <c r="FL290" i="278"/>
  <c r="FL291" i="278" s="1"/>
  <c r="FL282" i="278"/>
  <c r="FL10" i="265" s="1"/>
  <c r="FL299" i="278"/>
  <c r="FL300" i="278" s="1"/>
  <c r="GE298" i="278"/>
  <c r="GE289" i="278"/>
  <c r="FK11" i="265"/>
  <c r="FK29" i="265" s="1"/>
  <c r="FO39" i="278"/>
  <c r="FO41" i="278" s="1"/>
  <c r="FO80" i="278" s="1"/>
  <c r="FO81" i="278" s="1"/>
  <c r="FO87" i="278" s="1"/>
  <c r="FL9" i="265"/>
  <c r="FQ19" i="278"/>
  <c r="FQ314" i="278"/>
  <c r="FM279" i="278"/>
  <c r="FM281" i="278" s="1"/>
  <c r="FP22" i="278"/>
  <c r="FP33" i="278" s="1"/>
  <c r="FP35" i="278" s="1"/>
  <c r="FN141" i="278"/>
  <c r="GE254" i="278"/>
  <c r="GE222" i="278"/>
  <c r="GE238" i="278"/>
  <c r="GE246" i="278"/>
  <c r="GE214" i="278"/>
  <c r="GE230" i="278"/>
  <c r="GE190" i="278"/>
  <c r="GE198" i="278"/>
  <c r="GE206" i="278"/>
  <c r="GE182" i="278"/>
  <c r="GE166" i="278"/>
  <c r="GE174" i="278"/>
  <c r="GE150" i="278"/>
  <c r="GE158" i="278"/>
  <c r="GE121" i="278"/>
  <c r="GE130" i="278"/>
  <c r="GE112" i="278"/>
  <c r="FQ255" i="278"/>
  <c r="FQ257" i="278" s="1"/>
  <c r="FQ273" i="278" s="1"/>
  <c r="FQ223" i="278"/>
  <c r="FQ225" i="278" s="1"/>
  <c r="FQ269" i="278" s="1"/>
  <c r="FQ231" i="278"/>
  <c r="FQ233" i="278" s="1"/>
  <c r="FQ270" i="278" s="1"/>
  <c r="FQ239" i="278"/>
  <c r="FQ241" i="278" s="1"/>
  <c r="FQ271" i="278" s="1"/>
  <c r="FQ247" i="278"/>
  <c r="FQ249" i="278" s="1"/>
  <c r="FQ272" i="278" s="1"/>
  <c r="FQ215" i="278"/>
  <c r="FQ217" i="278" s="1"/>
  <c r="FQ268" i="278" s="1"/>
  <c r="FQ191" i="278"/>
  <c r="FQ193" i="278" s="1"/>
  <c r="FQ265" i="278" s="1"/>
  <c r="FQ199" i="278"/>
  <c r="FQ201" i="278" s="1"/>
  <c r="FQ266" i="278" s="1"/>
  <c r="FQ207" i="278"/>
  <c r="FQ209" i="278" s="1"/>
  <c r="FQ267" i="278" s="1"/>
  <c r="FQ183" i="278"/>
  <c r="FQ185" i="278" s="1"/>
  <c r="FQ264" i="278" s="1"/>
  <c r="FQ167" i="278"/>
  <c r="FQ169" i="278" s="1"/>
  <c r="FQ262" i="278" s="1"/>
  <c r="FQ175" i="278"/>
  <c r="FQ177" i="278" s="1"/>
  <c r="FQ263" i="278" s="1"/>
  <c r="FQ151" i="278"/>
  <c r="FQ153" i="278" s="1"/>
  <c r="FQ260" i="278" s="1"/>
  <c r="FQ159" i="278"/>
  <c r="FQ161" i="278" s="1"/>
  <c r="FQ261" i="278" s="1"/>
  <c r="FQ122" i="278"/>
  <c r="FQ124" i="278" s="1"/>
  <c r="FQ139" i="278" s="1"/>
  <c r="FQ131" i="278"/>
  <c r="FQ133" i="278" s="1"/>
  <c r="FQ140" i="278" s="1"/>
  <c r="FQ113" i="278"/>
  <c r="FQ115" i="278" s="1"/>
  <c r="FQ138" i="278" s="1"/>
  <c r="FQ20" i="278"/>
  <c r="FN64" i="278"/>
  <c r="FN61" i="278"/>
  <c r="FN62" i="278" s="1"/>
  <c r="FN65" i="278" s="1"/>
  <c r="FP274" i="278"/>
  <c r="FP280" i="278" s="1"/>
  <c r="FO72" i="278"/>
  <c r="FO73" i="278" s="1"/>
  <c r="FO86" i="278" s="1"/>
  <c r="FO57" i="278"/>
  <c r="FO58" i="278" s="1"/>
  <c r="FO164" i="273"/>
  <c r="FO165" i="273" s="1"/>
  <c r="FP157" i="273"/>
  <c r="FR22" i="327"/>
  <c r="FR51" i="324"/>
  <c r="FT82" i="273"/>
  <c r="FT83" i="273" s="1"/>
  <c r="FT2" i="289"/>
  <c r="FT2" i="327"/>
  <c r="FT119" i="273"/>
  <c r="FT120" i="273" s="1"/>
  <c r="FT123" i="273" s="1"/>
  <c r="FT2" i="323"/>
  <c r="FT2" i="288"/>
  <c r="FT2" i="315"/>
  <c r="FT62" i="273"/>
  <c r="FT2" i="324"/>
  <c r="FT195" i="273"/>
  <c r="FT196" i="273" s="1"/>
  <c r="FT2" i="265"/>
  <c r="FT2" i="273"/>
  <c r="FT138" i="273"/>
  <c r="FT139" i="273" s="1"/>
  <c r="FT2" i="285"/>
  <c r="FT2" i="286"/>
  <c r="FT129" i="273"/>
  <c r="FT130" i="273" s="1"/>
  <c r="FT2" i="278"/>
  <c r="FT49" i="273"/>
  <c r="FT2" i="282"/>
  <c r="FT2" i="275"/>
  <c r="FT2" i="325"/>
  <c r="FT2" i="320"/>
  <c r="FQ177" i="273"/>
  <c r="FQ178" i="273" s="1"/>
  <c r="FQ183" i="273"/>
  <c r="FQ184" i="273" s="1"/>
  <c r="FQ172" i="273"/>
  <c r="FQ173" i="273" s="1"/>
  <c r="FQ176" i="273" s="1"/>
  <c r="FQ51" i="324"/>
  <c r="FQ22" i="327"/>
  <c r="FS91" i="273"/>
  <c r="FT92" i="273" s="1"/>
  <c r="FT156" i="273" s="1"/>
  <c r="FS11" i="286"/>
  <c r="FS87" i="273"/>
  <c r="FS37" i="324"/>
  <c r="FS38" i="324" s="1"/>
  <c r="FS53" i="273"/>
  <c r="FT54" i="273" s="1"/>
  <c r="FS32" i="324"/>
  <c r="FS33" i="324" s="1"/>
  <c r="FS153" i="273"/>
  <c r="FS27" i="324"/>
  <c r="FS28" i="324" s="1"/>
  <c r="FQ24" i="327"/>
  <c r="FQ53" i="324"/>
  <c r="FS154" i="273"/>
  <c r="FS66" i="273"/>
  <c r="FR23" i="327"/>
  <c r="FR52" i="324"/>
  <c r="FR20" i="275"/>
  <c r="FS17" i="275" s="1"/>
  <c r="FQ189" i="273"/>
  <c r="FQ190" i="273" s="1"/>
  <c r="FQ21" i="278" s="1"/>
  <c r="FQ22" i="324"/>
  <c r="FQ23" i="324" s="1"/>
  <c r="FV38" i="273"/>
  <c r="FU41" i="273"/>
  <c r="FU43" i="273" s="1"/>
  <c r="FU79" i="288" s="1"/>
  <c r="FU194" i="273"/>
  <c r="FQ52" i="324"/>
  <c r="FQ23" i="327"/>
  <c r="FQ50" i="324"/>
  <c r="FQ21" i="327"/>
  <c r="FS144" i="273"/>
  <c r="FT145" i="273" s="1"/>
  <c r="FT147" i="273" s="1"/>
  <c r="FT148" i="273" s="1"/>
  <c r="FS182" i="273"/>
  <c r="FS71" i="273"/>
  <c r="FT72" i="273" s="1"/>
  <c r="FT104" i="273" s="1"/>
  <c r="FS15" i="275"/>
  <c r="FS67" i="273"/>
  <c r="FS42" i="324"/>
  <c r="FS43" i="324" s="1"/>
  <c r="FQ21" i="285"/>
  <c r="FR86" i="273"/>
  <c r="FR88" i="273" s="1"/>
  <c r="FR155" i="273"/>
  <c r="FR122" i="273"/>
  <c r="FR124" i="273" s="1"/>
  <c r="FR21" i="285" s="1"/>
  <c r="FR50" i="324"/>
  <c r="FR21" i="327"/>
  <c r="FR53" i="324"/>
  <c r="FR24" i="327"/>
  <c r="FS4" i="324"/>
  <c r="FS4" i="285"/>
  <c r="FS4" i="275"/>
  <c r="FS4" i="282"/>
  <c r="FS4" i="315"/>
  <c r="FS4" i="320"/>
  <c r="FS4" i="323"/>
  <c r="FS4" i="286"/>
  <c r="FS4" i="278"/>
  <c r="FS4" i="288"/>
  <c r="FS4" i="327"/>
  <c r="FS4" i="273"/>
  <c r="FS4" i="325"/>
  <c r="FS4" i="289"/>
  <c r="FS4" i="265"/>
  <c r="FP20" i="327"/>
  <c r="FP49" i="324"/>
  <c r="FP54" i="324" s="1"/>
  <c r="FO55" i="324"/>
  <c r="FO34" i="265" s="1"/>
  <c r="FO11" i="325"/>
  <c r="FO28" i="285"/>
  <c r="FO57" i="324"/>
  <c r="FR66" i="273"/>
  <c r="FR68" i="273" s="1"/>
  <c r="FR154" i="273"/>
  <c r="FN3" i="315"/>
  <c r="FN3" i="275"/>
  <c r="FN3" i="282"/>
  <c r="FN3" i="325"/>
  <c r="FN3" i="327"/>
  <c r="FN3" i="286"/>
  <c r="FN3" i="288"/>
  <c r="FN3" i="278"/>
  <c r="FN3" i="320"/>
  <c r="FN3" i="289"/>
  <c r="FN3" i="285"/>
  <c r="FN3" i="324"/>
  <c r="FN3" i="265"/>
  <c r="FN3" i="273"/>
  <c r="FN3" i="323"/>
  <c r="FS122" i="273"/>
  <c r="FS86" i="273"/>
  <c r="FS155" i="273"/>
  <c r="GH5" i="327"/>
  <c r="GH5" i="325"/>
  <c r="GH5" i="324"/>
  <c r="GH5" i="323"/>
  <c r="GG26" i="273"/>
  <c r="GG27" i="273" s="1"/>
  <c r="GG31" i="273" s="1"/>
  <c r="GG30" i="273"/>
  <c r="GE42" i="273"/>
  <c r="GE37" i="273"/>
  <c r="GF32" i="273"/>
  <c r="GH5" i="320"/>
  <c r="GH23" i="273"/>
  <c r="GH24" i="273" s="1"/>
  <c r="GH5" i="315"/>
  <c r="GH5" i="275"/>
  <c r="GH5" i="286"/>
  <c r="GH5" i="265"/>
  <c r="GH5" i="288"/>
  <c r="GH5" i="282"/>
  <c r="GH5" i="285"/>
  <c r="GH5" i="289"/>
  <c r="GH5" i="278"/>
  <c r="GH13" i="273"/>
  <c r="GH14" i="273" s="1"/>
  <c r="GI10" i="273"/>
  <c r="GH5" i="273"/>
  <c r="GG152" i="273"/>
  <c r="GG143" i="273"/>
  <c r="FS46" i="325" l="1"/>
  <c r="FS47" i="325" s="1"/>
  <c r="FS54" i="325" s="1"/>
  <c r="FS55" i="288"/>
  <c r="FR109" i="273"/>
  <c r="FQ110" i="273" s="1"/>
  <c r="FQ61" i="288" s="1"/>
  <c r="FQ63" i="288" s="1"/>
  <c r="FQ65" i="288" s="1"/>
  <c r="FR51" i="288"/>
  <c r="FR52" i="288" s="1"/>
  <c r="FR56" i="288" s="1"/>
  <c r="FR84" i="325"/>
  <c r="FR35" i="288"/>
  <c r="FR37" i="288" s="1"/>
  <c r="FR42" i="288"/>
  <c r="FQ39" i="288"/>
  <c r="FQ43" i="288"/>
  <c r="FU101" i="273"/>
  <c r="FU102" i="273" s="1"/>
  <c r="FU105" i="273" s="1"/>
  <c r="FU26" i="288"/>
  <c r="GH36" i="273"/>
  <c r="GH13" i="288"/>
  <c r="GH138" i="325"/>
  <c r="FT56" i="278"/>
  <c r="FT256" i="278"/>
  <c r="Y91" i="325"/>
  <c r="Y55" i="325"/>
  <c r="FT97" i="278"/>
  <c r="FT49" i="278"/>
  <c r="FT132" i="278"/>
  <c r="FT42" i="325"/>
  <c r="FT43" i="325" s="1"/>
  <c r="FT85" i="325"/>
  <c r="FT105" i="278"/>
  <c r="FT79" i="278"/>
  <c r="FT208" i="278"/>
  <c r="FT71" i="278"/>
  <c r="FT123" i="278"/>
  <c r="FT176" i="278"/>
  <c r="FT152" i="278"/>
  <c r="FT168" i="278"/>
  <c r="FT224" i="278"/>
  <c r="FT114" i="278"/>
  <c r="FT160" i="278"/>
  <c r="FT248" i="278"/>
  <c r="FS106" i="273"/>
  <c r="FR51" i="325"/>
  <c r="FT192" i="278"/>
  <c r="FT184" i="278"/>
  <c r="FT200" i="278"/>
  <c r="FT240" i="278"/>
  <c r="FT232" i="278"/>
  <c r="FU13" i="289"/>
  <c r="FU14" i="289" s="1"/>
  <c r="FU240" i="278" s="1"/>
  <c r="FT28" i="278"/>
  <c r="FT29" i="278" s="1"/>
  <c r="FT40" i="278" s="1"/>
  <c r="FT111" i="325"/>
  <c r="FT123" i="325"/>
  <c r="FR122" i="325"/>
  <c r="FR110" i="325"/>
  <c r="FS34" i="278"/>
  <c r="FK308" i="278"/>
  <c r="FK30" i="265" s="1"/>
  <c r="FL302" i="278"/>
  <c r="FL303" i="278" s="1"/>
  <c r="FL307" i="278" s="1"/>
  <c r="FL73" i="265"/>
  <c r="FL293" i="278"/>
  <c r="FL294" i="278" s="1"/>
  <c r="FL306" i="278" s="1"/>
  <c r="FL67" i="265"/>
  <c r="GF298" i="278"/>
  <c r="GF289" i="278"/>
  <c r="FM290" i="278"/>
  <c r="FM291" i="278" s="1"/>
  <c r="FM282" i="278"/>
  <c r="FM10" i="265" s="1"/>
  <c r="FM299" i="278"/>
  <c r="FM300" i="278" s="1"/>
  <c r="FO50" i="278"/>
  <c r="FO51" i="278" s="1"/>
  <c r="FO84" i="278" s="1"/>
  <c r="FO98" i="278"/>
  <c r="FO99" i="278" s="1"/>
  <c r="FO136" i="278" s="1"/>
  <c r="FL11" i="265"/>
  <c r="FL29" i="265" s="1"/>
  <c r="FO106" i="278"/>
  <c r="FO107" i="278" s="1"/>
  <c r="FO137" i="278" s="1"/>
  <c r="FP39" i="278"/>
  <c r="FP41" i="278" s="1"/>
  <c r="FP80" i="278" s="1"/>
  <c r="FP81" i="278" s="1"/>
  <c r="FP87" i="278" s="1"/>
  <c r="FM9" i="265"/>
  <c r="FR19" i="278"/>
  <c r="FR314" i="278"/>
  <c r="FQ22" i="278"/>
  <c r="FQ33" i="278" s="1"/>
  <c r="FQ35" i="278" s="1"/>
  <c r="FN279" i="278"/>
  <c r="FN281" i="278" s="1"/>
  <c r="FQ274" i="278"/>
  <c r="FQ280" i="278" s="1"/>
  <c r="FO61" i="278"/>
  <c r="FO62" i="278" s="1"/>
  <c r="FO65" i="278" s="1"/>
  <c r="FO64" i="278"/>
  <c r="FP72" i="278"/>
  <c r="FP73" i="278" s="1"/>
  <c r="FP86" i="278" s="1"/>
  <c r="FP57" i="278"/>
  <c r="FP58" i="278" s="1"/>
  <c r="GF254" i="278"/>
  <c r="GF246" i="278"/>
  <c r="GF230" i="278"/>
  <c r="GF238" i="278"/>
  <c r="GF182" i="278"/>
  <c r="GF222" i="278"/>
  <c r="GF190" i="278"/>
  <c r="GF198" i="278"/>
  <c r="GF214" i="278"/>
  <c r="GF206" i="278"/>
  <c r="GF158" i="278"/>
  <c r="GF174" i="278"/>
  <c r="GF150" i="278"/>
  <c r="GF112" i="278"/>
  <c r="GF121" i="278"/>
  <c r="GF166" i="278"/>
  <c r="GF130" i="278"/>
  <c r="FP50" i="278"/>
  <c r="FP51" i="278" s="1"/>
  <c r="FP84" i="278" s="1"/>
  <c r="FN66" i="278"/>
  <c r="FN85" i="278" s="1"/>
  <c r="FN88" i="278" s="1"/>
  <c r="FR255" i="278"/>
  <c r="FR257" i="278" s="1"/>
  <c r="FR273" i="278" s="1"/>
  <c r="FR247" i="278"/>
  <c r="FR249" i="278" s="1"/>
  <c r="FR272" i="278" s="1"/>
  <c r="FR231" i="278"/>
  <c r="FR233" i="278" s="1"/>
  <c r="FR270" i="278" s="1"/>
  <c r="FR239" i="278"/>
  <c r="FR241" i="278" s="1"/>
  <c r="FR271" i="278" s="1"/>
  <c r="FR183" i="278"/>
  <c r="FR185" i="278" s="1"/>
  <c r="FR264" i="278" s="1"/>
  <c r="FR191" i="278"/>
  <c r="FR193" i="278" s="1"/>
  <c r="FR265" i="278" s="1"/>
  <c r="FR223" i="278"/>
  <c r="FR225" i="278" s="1"/>
  <c r="FR269" i="278" s="1"/>
  <c r="FR199" i="278"/>
  <c r="FR201" i="278" s="1"/>
  <c r="FR266" i="278" s="1"/>
  <c r="FR215" i="278"/>
  <c r="FR217" i="278" s="1"/>
  <c r="FR268" i="278" s="1"/>
  <c r="FR207" i="278"/>
  <c r="FR209" i="278" s="1"/>
  <c r="FR267" i="278" s="1"/>
  <c r="FR159" i="278"/>
  <c r="FR161" i="278" s="1"/>
  <c r="FR261" i="278" s="1"/>
  <c r="FR175" i="278"/>
  <c r="FR177" i="278" s="1"/>
  <c r="FR263" i="278" s="1"/>
  <c r="FR151" i="278"/>
  <c r="FR153" i="278" s="1"/>
  <c r="FR260" i="278" s="1"/>
  <c r="FR113" i="278"/>
  <c r="FR115" i="278" s="1"/>
  <c r="FR138" i="278" s="1"/>
  <c r="FR122" i="278"/>
  <c r="FR124" i="278" s="1"/>
  <c r="FR139" i="278" s="1"/>
  <c r="FR131" i="278"/>
  <c r="FR133" i="278" s="1"/>
  <c r="FR140" i="278" s="1"/>
  <c r="FR167" i="278"/>
  <c r="FR169" i="278" s="1"/>
  <c r="FR262" i="278" s="1"/>
  <c r="FR20" i="278"/>
  <c r="FS20" i="275"/>
  <c r="FT17" i="275" s="1"/>
  <c r="FR172" i="273"/>
  <c r="FR173" i="273" s="1"/>
  <c r="FR176" i="273" s="1"/>
  <c r="FR183" i="273"/>
  <c r="FR184" i="273" s="1"/>
  <c r="FR177" i="273"/>
  <c r="FR178" i="273" s="1"/>
  <c r="FR22" i="324"/>
  <c r="FR23" i="324" s="1"/>
  <c r="FR189" i="273"/>
  <c r="FR190" i="273" s="1"/>
  <c r="FR21" i="278" s="1"/>
  <c r="FS88" i="273"/>
  <c r="FT66" i="273"/>
  <c r="FT154" i="273"/>
  <c r="FT63" i="273"/>
  <c r="FT45" i="325" s="1"/>
  <c r="FS124" i="273"/>
  <c r="FT86" i="273"/>
  <c r="FT155" i="273"/>
  <c r="FT122" i="273"/>
  <c r="FU2" i="286"/>
  <c r="FU119" i="273"/>
  <c r="FU120" i="273" s="1"/>
  <c r="FU123" i="273" s="1"/>
  <c r="FU2" i="275"/>
  <c r="FU2" i="282"/>
  <c r="FU2" i="265"/>
  <c r="FU2" i="324"/>
  <c r="FU138" i="273"/>
  <c r="FU139" i="273" s="1"/>
  <c r="FU2" i="289"/>
  <c r="FU49" i="273"/>
  <c r="FU50" i="273" s="1"/>
  <c r="FU100" i="325" s="1"/>
  <c r="FU101" i="325" s="1"/>
  <c r="FU128" i="325" s="1"/>
  <c r="FU129" i="273"/>
  <c r="FU130" i="273" s="1"/>
  <c r="FU2" i="273"/>
  <c r="FU2" i="327"/>
  <c r="FU2" i="315"/>
  <c r="FU2" i="285"/>
  <c r="FU2" i="278"/>
  <c r="FU2" i="320"/>
  <c r="FU195" i="273"/>
  <c r="FU196" i="273" s="1"/>
  <c r="FU62" i="273"/>
  <c r="FU63" i="273" s="1"/>
  <c r="FU45" i="325" s="1"/>
  <c r="FU82" i="273"/>
  <c r="FU83" i="273" s="1"/>
  <c r="FU2" i="323"/>
  <c r="FU2" i="288"/>
  <c r="FU2" i="325"/>
  <c r="FS68" i="273"/>
  <c r="FS50" i="324"/>
  <c r="FS21" i="327"/>
  <c r="FS52" i="324"/>
  <c r="FS23" i="327"/>
  <c r="FT50" i="273"/>
  <c r="FT100" i="325" s="1"/>
  <c r="FT101" i="325" s="1"/>
  <c r="FT128" i="325" s="1"/>
  <c r="FS24" i="327"/>
  <c r="FS53" i="324"/>
  <c r="FW38" i="273"/>
  <c r="FV41" i="273"/>
  <c r="FV43" i="273" s="1"/>
  <c r="FV79" i="288" s="1"/>
  <c r="FV194" i="273"/>
  <c r="FT182" i="273"/>
  <c r="FT144" i="273"/>
  <c r="FU145" i="273" s="1"/>
  <c r="FU147" i="273" s="1"/>
  <c r="FU148" i="273" s="1"/>
  <c r="FP164" i="273"/>
  <c r="FP165" i="273" s="1"/>
  <c r="FQ157" i="273"/>
  <c r="FP55" i="324"/>
  <c r="FP34" i="265" s="1"/>
  <c r="FP28" i="285"/>
  <c r="FP11" i="325"/>
  <c r="FP57" i="324"/>
  <c r="FT4" i="273"/>
  <c r="FT4" i="286"/>
  <c r="FT4" i="289"/>
  <c r="FT4" i="323"/>
  <c r="FT4" i="327"/>
  <c r="FT4" i="265"/>
  <c r="FT4" i="275"/>
  <c r="FT4" i="320"/>
  <c r="FT4" i="282"/>
  <c r="FT4" i="324"/>
  <c r="FT4" i="325"/>
  <c r="FT4" i="315"/>
  <c r="FT4" i="288"/>
  <c r="FT4" i="285"/>
  <c r="FT4" i="278"/>
  <c r="FQ20" i="327"/>
  <c r="FQ49" i="324"/>
  <c r="FQ54" i="324" s="1"/>
  <c r="FS22" i="327"/>
  <c r="FS51" i="324"/>
  <c r="FT91" i="273"/>
  <c r="FU92" i="273" s="1"/>
  <c r="FU156" i="273" s="1"/>
  <c r="FT87" i="273"/>
  <c r="FT11" i="286"/>
  <c r="FO3" i="320"/>
  <c r="FO3" i="282"/>
  <c r="FO3" i="275"/>
  <c r="FO3" i="278"/>
  <c r="FO3" i="286"/>
  <c r="FO3" i="273"/>
  <c r="FO3" i="324"/>
  <c r="FO3" i="265"/>
  <c r="FO3" i="288"/>
  <c r="FO3" i="289"/>
  <c r="FO3" i="323"/>
  <c r="FO3" i="325"/>
  <c r="FO3" i="315"/>
  <c r="FO3" i="285"/>
  <c r="FO3" i="327"/>
  <c r="GI5" i="327"/>
  <c r="GI5" i="325"/>
  <c r="GI5" i="324"/>
  <c r="GI5" i="323"/>
  <c r="GH26" i="273"/>
  <c r="GH27" i="273" s="1"/>
  <c r="GH31" i="273" s="1"/>
  <c r="GH30" i="273"/>
  <c r="GG32" i="273"/>
  <c r="GF42" i="273"/>
  <c r="GF37" i="273"/>
  <c r="GI5" i="320"/>
  <c r="GI23" i="273"/>
  <c r="GI24" i="273" s="1"/>
  <c r="GI5" i="315"/>
  <c r="GI5" i="265"/>
  <c r="GI5" i="288"/>
  <c r="GI5" i="282"/>
  <c r="GI5" i="275"/>
  <c r="GI5" i="286"/>
  <c r="GI5" i="285"/>
  <c r="GI5" i="289"/>
  <c r="GI5" i="278"/>
  <c r="GI13" i="273"/>
  <c r="GI14" i="273" s="1"/>
  <c r="GJ10" i="273"/>
  <c r="GI5" i="273"/>
  <c r="GH152" i="273"/>
  <c r="GH143" i="273"/>
  <c r="BQ32" i="265"/>
  <c r="FT46" i="325" l="1"/>
  <c r="FT55" i="288"/>
  <c r="FS109" i="273"/>
  <c r="FR110" i="273" s="1"/>
  <c r="FR61" i="288" s="1"/>
  <c r="FR63" i="288" s="1"/>
  <c r="FR65" i="288" s="1"/>
  <c r="FS51" i="288"/>
  <c r="FS52" i="288" s="1"/>
  <c r="FS56" i="288" s="1"/>
  <c r="FR43" i="288"/>
  <c r="FR39" i="288"/>
  <c r="FS84" i="325"/>
  <c r="FS42" i="288"/>
  <c r="FS35" i="288"/>
  <c r="FS37" i="288" s="1"/>
  <c r="GI36" i="273"/>
  <c r="GI13" i="288"/>
  <c r="GI138" i="325"/>
  <c r="FV101" i="273"/>
  <c r="FV102" i="273" s="1"/>
  <c r="FV105" i="273" s="1"/>
  <c r="FV26" i="288"/>
  <c r="FU42" i="325"/>
  <c r="FU43" i="325" s="1"/>
  <c r="FU85" i="325"/>
  <c r="FT47" i="325"/>
  <c r="FT54" i="325" s="1"/>
  <c r="FT106" i="273"/>
  <c r="FS51" i="325"/>
  <c r="FU256" i="278"/>
  <c r="FU216" i="278"/>
  <c r="FU123" i="278"/>
  <c r="FU105" i="278"/>
  <c r="FU152" i="278"/>
  <c r="FU224" i="278"/>
  <c r="FU79" i="278"/>
  <c r="FU184" i="278"/>
  <c r="FU49" i="278"/>
  <c r="FU168" i="278"/>
  <c r="FU232" i="278"/>
  <c r="FU71" i="278"/>
  <c r="FU160" i="278"/>
  <c r="FU97" i="278"/>
  <c r="FU192" i="278"/>
  <c r="FU208" i="278"/>
  <c r="FU248" i="278"/>
  <c r="FU56" i="278"/>
  <c r="FU132" i="278"/>
  <c r="FU114" i="278"/>
  <c r="FU200" i="278"/>
  <c r="FU176" i="278"/>
  <c r="FV13" i="289"/>
  <c r="FV14" i="289" s="1"/>
  <c r="FV232" i="278" s="1"/>
  <c r="BQ313" i="278"/>
  <c r="BQ315" i="278" s="1"/>
  <c r="BQ12" i="325" s="1"/>
  <c r="FT34" i="278"/>
  <c r="FU28" i="278"/>
  <c r="FU29" i="278" s="1"/>
  <c r="FU40" i="278" s="1"/>
  <c r="FU123" i="325"/>
  <c r="FU111" i="325"/>
  <c r="FS122" i="325"/>
  <c r="FS110" i="325"/>
  <c r="FT25" i="327"/>
  <c r="FU25" i="327"/>
  <c r="FL308" i="278"/>
  <c r="FL30" i="265" s="1"/>
  <c r="FM302" i="278"/>
  <c r="FM303" i="278" s="1"/>
  <c r="FM307" i="278" s="1"/>
  <c r="FM73" i="265"/>
  <c r="FM293" i="278"/>
  <c r="FM294" i="278" s="1"/>
  <c r="FM306" i="278" s="1"/>
  <c r="FM67" i="265"/>
  <c r="FO141" i="278"/>
  <c r="FO279" i="278" s="1"/>
  <c r="FO281" i="278" s="1"/>
  <c r="GG298" i="278"/>
  <c r="GG289" i="278"/>
  <c r="FN290" i="278"/>
  <c r="FN291" i="278" s="1"/>
  <c r="FP98" i="278"/>
  <c r="FP99" i="278" s="1"/>
  <c r="FP136" i="278" s="1"/>
  <c r="FN282" i="278"/>
  <c r="FN10" i="265" s="1"/>
  <c r="FN299" i="278"/>
  <c r="FN300" i="278" s="1"/>
  <c r="FM11" i="265"/>
  <c r="FM29" i="265" s="1"/>
  <c r="FP106" i="278"/>
  <c r="FP107" i="278" s="1"/>
  <c r="FP137" i="278" s="1"/>
  <c r="FQ39" i="278"/>
  <c r="FQ41" i="278" s="1"/>
  <c r="FQ50" i="278" s="1"/>
  <c r="FQ51" i="278" s="1"/>
  <c r="FQ84" i="278" s="1"/>
  <c r="FN9" i="265"/>
  <c r="FS19" i="278"/>
  <c r="FS314" i="278"/>
  <c r="FR22" i="278"/>
  <c r="FR33" i="278" s="1"/>
  <c r="FR35" i="278" s="1"/>
  <c r="FO66" i="278"/>
  <c r="FO85" i="278" s="1"/>
  <c r="FO88" i="278" s="1"/>
  <c r="FS239" i="278"/>
  <c r="FS241" i="278" s="1"/>
  <c r="FS271" i="278" s="1"/>
  <c r="FS247" i="278"/>
  <c r="FS249" i="278" s="1"/>
  <c r="FS272" i="278" s="1"/>
  <c r="FS223" i="278"/>
  <c r="FS225" i="278" s="1"/>
  <c r="FS269" i="278" s="1"/>
  <c r="FS255" i="278"/>
  <c r="FS257" i="278" s="1"/>
  <c r="FS273" i="278" s="1"/>
  <c r="FS231" i="278"/>
  <c r="FS233" i="278" s="1"/>
  <c r="FS270" i="278" s="1"/>
  <c r="FS215" i="278"/>
  <c r="FS217" i="278" s="1"/>
  <c r="FS268" i="278" s="1"/>
  <c r="FS207" i="278"/>
  <c r="FS209" i="278" s="1"/>
  <c r="FS267" i="278" s="1"/>
  <c r="FS183" i="278"/>
  <c r="FS185" i="278" s="1"/>
  <c r="FS264" i="278" s="1"/>
  <c r="FS191" i="278"/>
  <c r="FS193" i="278" s="1"/>
  <c r="FS265" i="278" s="1"/>
  <c r="FS199" i="278"/>
  <c r="FS201" i="278" s="1"/>
  <c r="FS266" i="278" s="1"/>
  <c r="FS151" i="278"/>
  <c r="FS153" i="278" s="1"/>
  <c r="FS260" i="278" s="1"/>
  <c r="FS167" i="278"/>
  <c r="FS169" i="278" s="1"/>
  <c r="FS262" i="278" s="1"/>
  <c r="FS175" i="278"/>
  <c r="FS177" i="278" s="1"/>
  <c r="FS263" i="278" s="1"/>
  <c r="FS113" i="278"/>
  <c r="FS115" i="278" s="1"/>
  <c r="FS138" i="278" s="1"/>
  <c r="FS122" i="278"/>
  <c r="FS124" i="278" s="1"/>
  <c r="FS139" i="278" s="1"/>
  <c r="FS159" i="278"/>
  <c r="FS161" i="278" s="1"/>
  <c r="FS261" i="278" s="1"/>
  <c r="FS131" i="278"/>
  <c r="FS133" i="278" s="1"/>
  <c r="FS140" i="278" s="1"/>
  <c r="FS20" i="278"/>
  <c r="FQ72" i="278"/>
  <c r="FQ73" i="278" s="1"/>
  <c r="FQ86" i="278" s="1"/>
  <c r="FQ57" i="278"/>
  <c r="FQ58" i="278" s="1"/>
  <c r="GG238" i="278"/>
  <c r="GG246" i="278"/>
  <c r="GG254" i="278"/>
  <c r="GG222" i="278"/>
  <c r="GG230" i="278"/>
  <c r="GG214" i="278"/>
  <c r="GG206" i="278"/>
  <c r="GG182" i="278"/>
  <c r="GG190" i="278"/>
  <c r="GG198" i="278"/>
  <c r="GG150" i="278"/>
  <c r="GG166" i="278"/>
  <c r="GG174" i="278"/>
  <c r="GG112" i="278"/>
  <c r="GG158" i="278"/>
  <c r="GG121" i="278"/>
  <c r="GG130" i="278"/>
  <c r="FP61" i="278"/>
  <c r="FP62" i="278" s="1"/>
  <c r="FP65" i="278" s="1"/>
  <c r="FP64" i="278"/>
  <c r="FR274" i="278"/>
  <c r="FR280" i="278" s="1"/>
  <c r="FQ57" i="324"/>
  <c r="FQ55" i="324"/>
  <c r="FQ34" i="265" s="1"/>
  <c r="FQ28" i="285"/>
  <c r="FQ11" i="325"/>
  <c r="FP3" i="278"/>
  <c r="FP3" i="323"/>
  <c r="FP3" i="273"/>
  <c r="FP3" i="275"/>
  <c r="FP3" i="327"/>
  <c r="FP3" i="315"/>
  <c r="FP3" i="285"/>
  <c r="FP3" i="286"/>
  <c r="FP3" i="282"/>
  <c r="FP3" i="325"/>
  <c r="FP3" i="320"/>
  <c r="FP3" i="265"/>
  <c r="FP3" i="288"/>
  <c r="FP3" i="289"/>
  <c r="FP3" i="324"/>
  <c r="FV2" i="273"/>
  <c r="FV2" i="275"/>
  <c r="FV2" i="289"/>
  <c r="FV2" i="315"/>
  <c r="FV2" i="282"/>
  <c r="FV2" i="286"/>
  <c r="FV2" i="327"/>
  <c r="FV82" i="273"/>
  <c r="FV83" i="273" s="1"/>
  <c r="FV2" i="324"/>
  <c r="FV2" i="320"/>
  <c r="FV2" i="285"/>
  <c r="FV2" i="265"/>
  <c r="FV2" i="278"/>
  <c r="FV2" i="325"/>
  <c r="FV119" i="273"/>
  <c r="FV120" i="273" s="1"/>
  <c r="FV123" i="273" s="1"/>
  <c r="FV195" i="273"/>
  <c r="FV196" i="273" s="1"/>
  <c r="FV129" i="273"/>
  <c r="FV130" i="273" s="1"/>
  <c r="FV62" i="273"/>
  <c r="FV63" i="273" s="1"/>
  <c r="FV45" i="325" s="1"/>
  <c r="FV2" i="323"/>
  <c r="FV2" i="288"/>
  <c r="FV138" i="273"/>
  <c r="FV139" i="273" s="1"/>
  <c r="FV49" i="273"/>
  <c r="FU27" i="324"/>
  <c r="FU28" i="324" s="1"/>
  <c r="FU53" i="273"/>
  <c r="FV54" i="273" s="1"/>
  <c r="FU37" i="324"/>
  <c r="FU38" i="324" s="1"/>
  <c r="FU153" i="273"/>
  <c r="FU32" i="324"/>
  <c r="FU33" i="324" s="1"/>
  <c r="FU15" i="275"/>
  <c r="FU67" i="273"/>
  <c r="FU42" i="324"/>
  <c r="FU43" i="324" s="1"/>
  <c r="FU71" i="273"/>
  <c r="FV72" i="273" s="1"/>
  <c r="FV104" i="273" s="1"/>
  <c r="FR20" i="327"/>
  <c r="FR49" i="324"/>
  <c r="FR54" i="324" s="1"/>
  <c r="FU4" i="323"/>
  <c r="FU4" i="325"/>
  <c r="FU4" i="315"/>
  <c r="FU4" i="320"/>
  <c r="FU4" i="285"/>
  <c r="FU4" i="278"/>
  <c r="FU4" i="282"/>
  <c r="FU4" i="288"/>
  <c r="FU4" i="275"/>
  <c r="FU4" i="286"/>
  <c r="FU4" i="265"/>
  <c r="FU4" i="289"/>
  <c r="FU4" i="273"/>
  <c r="FU4" i="327"/>
  <c r="FU4" i="324"/>
  <c r="FW41" i="273"/>
  <c r="FW43" i="273" s="1"/>
  <c r="FW79" i="288" s="1"/>
  <c r="FW194" i="273"/>
  <c r="FX38" i="273"/>
  <c r="FT37" i="324"/>
  <c r="FT38" i="324" s="1"/>
  <c r="FT153" i="273"/>
  <c r="FT27" i="324"/>
  <c r="FT28" i="324" s="1"/>
  <c r="FT53" i="273"/>
  <c r="FU54" i="273" s="1"/>
  <c r="FT32" i="324"/>
  <c r="FT33" i="324" s="1"/>
  <c r="FT42" i="324"/>
  <c r="FT43" i="324" s="1"/>
  <c r="FT15" i="275"/>
  <c r="FT20" i="275" s="1"/>
  <c r="FU17" i="275" s="1"/>
  <c r="FT67" i="273"/>
  <c r="FT71" i="273"/>
  <c r="FU72" i="273" s="1"/>
  <c r="FU104" i="273" s="1"/>
  <c r="FS22" i="324"/>
  <c r="FS23" i="324" s="1"/>
  <c r="FS189" i="273"/>
  <c r="FS190" i="273" s="1"/>
  <c r="FS21" i="278" s="1"/>
  <c r="FT68" i="273"/>
  <c r="FU91" i="273"/>
  <c r="FV92" i="273" s="1"/>
  <c r="FV156" i="273" s="1"/>
  <c r="FU87" i="273"/>
  <c r="FU11" i="286"/>
  <c r="FS172" i="273"/>
  <c r="FS173" i="273" s="1"/>
  <c r="FS176" i="273" s="1"/>
  <c r="FT88" i="273"/>
  <c r="FS177" i="273"/>
  <c r="FS178" i="273" s="1"/>
  <c r="FS183" i="273"/>
  <c r="FS184" i="273" s="1"/>
  <c r="FQ164" i="273"/>
  <c r="FQ165" i="273" s="1"/>
  <c r="FR157" i="273"/>
  <c r="FU182" i="273"/>
  <c r="FU144" i="273"/>
  <c r="FV145" i="273" s="1"/>
  <c r="FV147" i="273" s="1"/>
  <c r="FV148" i="273" s="1"/>
  <c r="FS21" i="285"/>
  <c r="FT124" i="273"/>
  <c r="GJ5" i="327"/>
  <c r="GJ5" i="325"/>
  <c r="GH32" i="273"/>
  <c r="GJ5" i="324"/>
  <c r="GJ5" i="323"/>
  <c r="GI26" i="273"/>
  <c r="GI27" i="273" s="1"/>
  <c r="GI31" i="273" s="1"/>
  <c r="GI30" i="273"/>
  <c r="GG42" i="273"/>
  <c r="GG37" i="273"/>
  <c r="GJ5" i="320"/>
  <c r="GJ23" i="273"/>
  <c r="GJ24" i="273" s="1"/>
  <c r="GJ30" i="273" s="1"/>
  <c r="GJ5" i="315"/>
  <c r="GJ5" i="288"/>
  <c r="GJ5" i="282"/>
  <c r="GJ5" i="275"/>
  <c r="GJ5" i="286"/>
  <c r="GJ5" i="265"/>
  <c r="GJ5" i="285"/>
  <c r="GJ5" i="289"/>
  <c r="GJ5" i="278"/>
  <c r="GJ13" i="273"/>
  <c r="GJ14" i="273" s="1"/>
  <c r="GJ5" i="273"/>
  <c r="F11" i="273"/>
  <c r="F1142" i="321" s="1"/>
  <c r="GI152" i="273"/>
  <c r="GI143" i="273"/>
  <c r="FU46" i="325" l="1"/>
  <c r="FU47" i="325" s="1"/>
  <c r="FU54" i="325" s="1"/>
  <c r="FU55" i="288"/>
  <c r="FT109" i="273"/>
  <c r="FS110" i="273" s="1"/>
  <c r="FS61" i="288" s="1"/>
  <c r="FS63" i="288" s="1"/>
  <c r="FS65" i="288" s="1"/>
  <c r="FT51" i="288"/>
  <c r="FT52" i="288" s="1"/>
  <c r="FT56" i="288" s="1"/>
  <c r="FT84" i="325"/>
  <c r="FT42" i="288"/>
  <c r="FT35" i="288"/>
  <c r="FT37" i="288" s="1"/>
  <c r="FS43" i="288"/>
  <c r="FS39" i="288"/>
  <c r="GJ36" i="273"/>
  <c r="GJ13" i="288"/>
  <c r="GJ138" i="325"/>
  <c r="FW101" i="273"/>
  <c r="FW102" i="273" s="1"/>
  <c r="FW105" i="273" s="1"/>
  <c r="FW26" i="288"/>
  <c r="FV184" i="278"/>
  <c r="FV42" i="325"/>
  <c r="FV43" i="325" s="1"/>
  <c r="FV85" i="325"/>
  <c r="FU106" i="273"/>
  <c r="FT51" i="325"/>
  <c r="FV49" i="278"/>
  <c r="FV152" i="278"/>
  <c r="FV248" i="278"/>
  <c r="FV114" i="278"/>
  <c r="FV79" i="278"/>
  <c r="FV168" i="278"/>
  <c r="FV71" i="278"/>
  <c r="FV97" i="278"/>
  <c r="FV160" i="278"/>
  <c r="FV208" i="278"/>
  <c r="FV256" i="278"/>
  <c r="FV56" i="278"/>
  <c r="FV123" i="278"/>
  <c r="FV105" i="278"/>
  <c r="FV176" i="278"/>
  <c r="FV200" i="278"/>
  <c r="FV132" i="278"/>
  <c r="FV192" i="278"/>
  <c r="FV224" i="278"/>
  <c r="FV240" i="278"/>
  <c r="FV216" i="278"/>
  <c r="FW13" i="289"/>
  <c r="FW14" i="289" s="1"/>
  <c r="FW224" i="278" s="1"/>
  <c r="BQ11" i="327"/>
  <c r="FU34" i="278"/>
  <c r="FT122" i="325"/>
  <c r="FT110" i="325"/>
  <c r="FV28" i="278"/>
  <c r="FV29" i="278" s="1"/>
  <c r="FV40" i="278" s="1"/>
  <c r="FV123" i="325"/>
  <c r="FV111" i="325"/>
  <c r="FM308" i="278"/>
  <c r="FM30" i="265" s="1"/>
  <c r="FN293" i="278"/>
  <c r="FN294" i="278" s="1"/>
  <c r="FN306" i="278" s="1"/>
  <c r="FN67" i="265"/>
  <c r="FN302" i="278"/>
  <c r="FN303" i="278" s="1"/>
  <c r="FN307" i="278" s="1"/>
  <c r="FN73" i="265"/>
  <c r="FN11" i="265"/>
  <c r="FN29" i="265" s="1"/>
  <c r="GH298" i="278"/>
  <c r="GH289" i="278"/>
  <c r="FO282" i="278"/>
  <c r="FO10" i="265" s="1"/>
  <c r="FO299" i="278"/>
  <c r="FO300" i="278" s="1"/>
  <c r="FO290" i="278"/>
  <c r="FO291" i="278" s="1"/>
  <c r="FP141" i="278"/>
  <c r="FP279" i="278" s="1"/>
  <c r="FP281" i="278" s="1"/>
  <c r="FQ98" i="278"/>
  <c r="FQ99" i="278" s="1"/>
  <c r="FQ136" i="278" s="1"/>
  <c r="FQ80" i="278"/>
  <c r="FQ81" i="278" s="1"/>
  <c r="FQ87" i="278" s="1"/>
  <c r="FQ106" i="278"/>
  <c r="FQ107" i="278" s="1"/>
  <c r="FQ137" i="278" s="1"/>
  <c r="FS22" i="278"/>
  <c r="FS33" i="278" s="1"/>
  <c r="FS35" i="278" s="1"/>
  <c r="FR39" i="278"/>
  <c r="FR41" i="278" s="1"/>
  <c r="FR50" i="278" s="1"/>
  <c r="FR51" i="278" s="1"/>
  <c r="FR84" i="278" s="1"/>
  <c r="FO9" i="265"/>
  <c r="FT19" i="278"/>
  <c r="FT314" i="278"/>
  <c r="FT255" i="278"/>
  <c r="FT257" i="278" s="1"/>
  <c r="FT273" i="278" s="1"/>
  <c r="FT231" i="278"/>
  <c r="FT233" i="278" s="1"/>
  <c r="FT270" i="278" s="1"/>
  <c r="FT239" i="278"/>
  <c r="FT241" i="278" s="1"/>
  <c r="FT271" i="278" s="1"/>
  <c r="FT247" i="278"/>
  <c r="FT249" i="278" s="1"/>
  <c r="FT272" i="278" s="1"/>
  <c r="FT215" i="278"/>
  <c r="FT217" i="278" s="1"/>
  <c r="FT268" i="278" s="1"/>
  <c r="FT223" i="278"/>
  <c r="FT225" i="278" s="1"/>
  <c r="FT269" i="278" s="1"/>
  <c r="FT199" i="278"/>
  <c r="FT201" i="278" s="1"/>
  <c r="FT266" i="278" s="1"/>
  <c r="FT207" i="278"/>
  <c r="FT209" i="278" s="1"/>
  <c r="FT267" i="278" s="1"/>
  <c r="FT183" i="278"/>
  <c r="FT185" i="278" s="1"/>
  <c r="FT264" i="278" s="1"/>
  <c r="FT191" i="278"/>
  <c r="FT193" i="278" s="1"/>
  <c r="FT265" i="278" s="1"/>
  <c r="FT175" i="278"/>
  <c r="FT177" i="278" s="1"/>
  <c r="FT263" i="278" s="1"/>
  <c r="FT159" i="278"/>
  <c r="FT161" i="278" s="1"/>
  <c r="FT261" i="278" s="1"/>
  <c r="FT167" i="278"/>
  <c r="FT169" i="278" s="1"/>
  <c r="FT262" i="278" s="1"/>
  <c r="FT131" i="278"/>
  <c r="FT133" i="278" s="1"/>
  <c r="FT140" i="278" s="1"/>
  <c r="FT151" i="278"/>
  <c r="FT153" i="278" s="1"/>
  <c r="FT260" i="278" s="1"/>
  <c r="FT113" i="278"/>
  <c r="FT115" i="278" s="1"/>
  <c r="FT138" i="278" s="1"/>
  <c r="FT122" i="278"/>
  <c r="FT124" i="278" s="1"/>
  <c r="FT139" i="278" s="1"/>
  <c r="FT20" i="278"/>
  <c r="FP66" i="278"/>
  <c r="FP85" i="278" s="1"/>
  <c r="FP88" i="278" s="1"/>
  <c r="GH37" i="273"/>
  <c r="GH254" i="278"/>
  <c r="GH230" i="278"/>
  <c r="GH238" i="278"/>
  <c r="GH246" i="278"/>
  <c r="GH214" i="278"/>
  <c r="GH222" i="278"/>
  <c r="GH198" i="278"/>
  <c r="GH206" i="278"/>
  <c r="GH182" i="278"/>
  <c r="GH190" i="278"/>
  <c r="GH174" i="278"/>
  <c r="GH158" i="278"/>
  <c r="GH166" i="278"/>
  <c r="GH130" i="278"/>
  <c r="GH150" i="278"/>
  <c r="GH112" i="278"/>
  <c r="GH121" i="278"/>
  <c r="FR72" i="278"/>
  <c r="FR73" i="278" s="1"/>
  <c r="FR86" i="278" s="1"/>
  <c r="FR57" i="278"/>
  <c r="FR58" i="278" s="1"/>
  <c r="FQ64" i="278"/>
  <c r="FQ61" i="278"/>
  <c r="FQ62" i="278" s="1"/>
  <c r="FQ65" i="278" s="1"/>
  <c r="FS274" i="278"/>
  <c r="FS280" i="278" s="1"/>
  <c r="FT22" i="324"/>
  <c r="FT23" i="324" s="1"/>
  <c r="FT189" i="273"/>
  <c r="FT190" i="273" s="1"/>
  <c r="FT21" i="278" s="1"/>
  <c r="FU66" i="273"/>
  <c r="FU68" i="273" s="1"/>
  <c r="FU154" i="273"/>
  <c r="FX41" i="273"/>
  <c r="FX43" i="273" s="1"/>
  <c r="FX79" i="288" s="1"/>
  <c r="FX194" i="273"/>
  <c r="FY38" i="273"/>
  <c r="FU53" i="324"/>
  <c r="FU24" i="327"/>
  <c r="FV50" i="273"/>
  <c r="FV100" i="325" s="1"/>
  <c r="FV101" i="325" s="1"/>
  <c r="FV128" i="325" s="1"/>
  <c r="FV71" i="273"/>
  <c r="FW72" i="273" s="1"/>
  <c r="FW104" i="273" s="1"/>
  <c r="FV15" i="275"/>
  <c r="FV67" i="273"/>
  <c r="FV42" i="324"/>
  <c r="FV43" i="324" s="1"/>
  <c r="FT21" i="285"/>
  <c r="FR164" i="273"/>
  <c r="FR165" i="273" s="1"/>
  <c r="FS157" i="273"/>
  <c r="FT50" i="324"/>
  <c r="FT21" i="327"/>
  <c r="FR11" i="325"/>
  <c r="FR55" i="324"/>
  <c r="FR34" i="265" s="1"/>
  <c r="FR28" i="285"/>
  <c r="FR57" i="324"/>
  <c r="FU52" i="324"/>
  <c r="FU23" i="327"/>
  <c r="FV144" i="273"/>
  <c r="FW145" i="273" s="1"/>
  <c r="FW147" i="273" s="1"/>
  <c r="FW148" i="273" s="1"/>
  <c r="FV182" i="273"/>
  <c r="FQ3" i="315"/>
  <c r="FQ3" i="278"/>
  <c r="FQ3" i="285"/>
  <c r="FQ3" i="324"/>
  <c r="FQ3" i="273"/>
  <c r="FQ3" i="323"/>
  <c r="FQ3" i="275"/>
  <c r="FQ3" i="289"/>
  <c r="FQ3" i="282"/>
  <c r="FQ3" i="286"/>
  <c r="FQ3" i="288"/>
  <c r="FQ3" i="265"/>
  <c r="FQ3" i="327"/>
  <c r="FQ3" i="325"/>
  <c r="FQ3" i="320"/>
  <c r="FS49" i="324"/>
  <c r="FS54" i="324" s="1"/>
  <c r="FS20" i="327"/>
  <c r="FT53" i="324"/>
  <c r="FT24" i="327"/>
  <c r="FW2" i="265"/>
  <c r="FW49" i="273"/>
  <c r="FW50" i="273" s="1"/>
  <c r="FW100" i="325" s="1"/>
  <c r="FW101" i="325" s="1"/>
  <c r="FW128" i="325" s="1"/>
  <c r="FW2" i="324"/>
  <c r="FW2" i="288"/>
  <c r="FW2" i="289"/>
  <c r="FW2" i="278"/>
  <c r="FW195" i="273"/>
  <c r="FW196" i="273" s="1"/>
  <c r="FW2" i="282"/>
  <c r="FW82" i="273"/>
  <c r="FW83" i="273" s="1"/>
  <c r="FW119" i="273"/>
  <c r="FW120" i="273" s="1"/>
  <c r="FW123" i="273" s="1"/>
  <c r="FW129" i="273"/>
  <c r="FW130" i="273" s="1"/>
  <c r="FW2" i="323"/>
  <c r="FW2" i="325"/>
  <c r="FW2" i="273"/>
  <c r="FW2" i="315"/>
  <c r="FW62" i="273"/>
  <c r="FW63" i="273" s="1"/>
  <c r="FW45" i="325" s="1"/>
  <c r="FW2" i="327"/>
  <c r="FW2" i="320"/>
  <c r="FW2" i="285"/>
  <c r="FW138" i="273"/>
  <c r="FW139" i="273" s="1"/>
  <c r="FW2" i="275"/>
  <c r="FW2" i="286"/>
  <c r="FU20" i="275"/>
  <c r="FV17" i="275" s="1"/>
  <c r="FV154" i="273"/>
  <c r="FV66" i="273"/>
  <c r="FV4" i="288"/>
  <c r="FV4" i="265"/>
  <c r="FV4" i="275"/>
  <c r="FV4" i="286"/>
  <c r="FV4" i="320"/>
  <c r="FV4" i="324"/>
  <c r="FV4" i="327"/>
  <c r="FV4" i="285"/>
  <c r="FV4" i="289"/>
  <c r="FV4" i="278"/>
  <c r="FV4" i="323"/>
  <c r="FV4" i="325"/>
  <c r="FV4" i="273"/>
  <c r="FV4" i="315"/>
  <c r="FV4" i="282"/>
  <c r="FT177" i="273"/>
  <c r="FT178" i="273" s="1"/>
  <c r="FT183" i="273"/>
  <c r="FT184" i="273" s="1"/>
  <c r="FT172" i="273"/>
  <c r="FT173" i="273" s="1"/>
  <c r="FT176" i="273" s="1"/>
  <c r="FU122" i="273"/>
  <c r="FU124" i="273" s="1"/>
  <c r="FU155" i="273"/>
  <c r="FU86" i="273"/>
  <c r="FU88" i="273" s="1"/>
  <c r="FT51" i="324"/>
  <c r="FT22" i="327"/>
  <c r="FT52" i="324"/>
  <c r="FT23" i="327"/>
  <c r="FV86" i="273"/>
  <c r="FV122" i="273"/>
  <c r="FV155" i="273"/>
  <c r="FU22" i="327"/>
  <c r="FU51" i="324"/>
  <c r="FU50" i="324"/>
  <c r="FU21" i="327"/>
  <c r="FV11" i="286"/>
  <c r="FV91" i="273"/>
  <c r="FW92" i="273" s="1"/>
  <c r="FW156" i="273" s="1"/>
  <c r="FV87" i="273"/>
  <c r="GH42" i="273"/>
  <c r="GI32" i="273"/>
  <c r="GJ26" i="273"/>
  <c r="GJ27" i="273" s="1"/>
  <c r="H24" i="273"/>
  <c r="F1153" i="321" s="1"/>
  <c r="GJ152" i="273"/>
  <c r="GJ143" i="273"/>
  <c r="H14" i="273"/>
  <c r="F1144" i="321" s="1"/>
  <c r="FU109" i="273" l="1"/>
  <c r="FT110" i="273" s="1"/>
  <c r="FT61" i="288" s="1"/>
  <c r="FT63" i="288" s="1"/>
  <c r="FT65" i="288" s="1"/>
  <c r="FU51" i="288"/>
  <c r="FU52" i="288" s="1"/>
  <c r="FU56" i="288" s="1"/>
  <c r="FV46" i="325"/>
  <c r="FV47" i="325" s="1"/>
  <c r="FV54" i="325" s="1"/>
  <c r="FV55" i="288"/>
  <c r="FU84" i="325"/>
  <c r="FU35" i="288"/>
  <c r="FU37" i="288" s="1"/>
  <c r="FU42" i="288"/>
  <c r="FT43" i="288"/>
  <c r="FT39" i="288"/>
  <c r="H13" i="288"/>
  <c r="H138" i="325"/>
  <c r="FX101" i="273"/>
  <c r="FX102" i="273" s="1"/>
  <c r="FX105" i="273" s="1"/>
  <c r="FX26" i="288"/>
  <c r="FW71" i="278"/>
  <c r="FW160" i="278"/>
  <c r="FW256" i="278"/>
  <c r="FW49" i="278"/>
  <c r="FW105" i="278"/>
  <c r="FW42" i="325"/>
  <c r="FW43" i="325" s="1"/>
  <c r="FW85" i="325"/>
  <c r="FV106" i="273"/>
  <c r="FU51" i="325"/>
  <c r="FW79" i="278"/>
  <c r="FW152" i="278"/>
  <c r="FW200" i="278"/>
  <c r="FW232" i="278"/>
  <c r="FW184" i="278"/>
  <c r="FW216" i="278"/>
  <c r="FW56" i="278"/>
  <c r="FW132" i="278"/>
  <c r="FW176" i="278"/>
  <c r="FW208" i="278"/>
  <c r="FW240" i="278"/>
  <c r="FW248" i="278"/>
  <c r="FW97" i="278"/>
  <c r="FW114" i="278"/>
  <c r="FW123" i="278"/>
  <c r="FW168" i="278"/>
  <c r="FW192" i="278"/>
  <c r="FX13" i="289"/>
  <c r="FX14" i="289" s="1"/>
  <c r="FX248" i="278" s="1"/>
  <c r="FV34" i="278"/>
  <c r="FW28" i="278"/>
  <c r="FW29" i="278" s="1"/>
  <c r="FW34" i="278" s="1"/>
  <c r="FW123" i="325"/>
  <c r="FW111" i="325"/>
  <c r="FU122" i="325"/>
  <c r="FU110" i="325"/>
  <c r="FW25" i="327"/>
  <c r="FV25" i="327"/>
  <c r="FN308" i="278"/>
  <c r="FN30" i="265" s="1"/>
  <c r="FO293" i="278"/>
  <c r="FO294" i="278" s="1"/>
  <c r="FO306" i="278" s="1"/>
  <c r="FO67" i="265"/>
  <c r="FO302" i="278"/>
  <c r="FO303" i="278" s="1"/>
  <c r="FO307" i="278" s="1"/>
  <c r="FO73" i="265"/>
  <c r="FQ141" i="278"/>
  <c r="GI298" i="278"/>
  <c r="GI289" i="278"/>
  <c r="FP290" i="278"/>
  <c r="FP291" i="278" s="1"/>
  <c r="FP282" i="278"/>
  <c r="FP10" i="265" s="1"/>
  <c r="FP299" i="278"/>
  <c r="FP300" i="278" s="1"/>
  <c r="FR80" i="278"/>
  <c r="FR81" i="278" s="1"/>
  <c r="FR87" i="278" s="1"/>
  <c r="FR106" i="278"/>
  <c r="FR107" i="278" s="1"/>
  <c r="FR137" i="278" s="1"/>
  <c r="FO11" i="265"/>
  <c r="FO29" i="265" s="1"/>
  <c r="FS39" i="278"/>
  <c r="FS41" i="278" s="1"/>
  <c r="FS106" i="278" s="1"/>
  <c r="FS107" i="278" s="1"/>
  <c r="FS137" i="278" s="1"/>
  <c r="FR98" i="278"/>
  <c r="FR99" i="278" s="1"/>
  <c r="FR136" i="278" s="1"/>
  <c r="FP9" i="265"/>
  <c r="FQ279" i="278"/>
  <c r="FQ281" i="278" s="1"/>
  <c r="FU19" i="278"/>
  <c r="FU314" i="278"/>
  <c r="FT22" i="278"/>
  <c r="FT33" i="278" s="1"/>
  <c r="FT35" i="278" s="1"/>
  <c r="FS72" i="278"/>
  <c r="FS73" i="278" s="1"/>
  <c r="FS86" i="278" s="1"/>
  <c r="FS57" i="278"/>
  <c r="FS58" i="278" s="1"/>
  <c r="FT274" i="278"/>
  <c r="FT280" i="278" s="1"/>
  <c r="FQ66" i="278"/>
  <c r="FQ85" i="278" s="1"/>
  <c r="FQ88" i="278" s="1"/>
  <c r="GI254" i="278"/>
  <c r="GI222" i="278"/>
  <c r="GI238" i="278"/>
  <c r="GI246" i="278"/>
  <c r="GI214" i="278"/>
  <c r="GI190" i="278"/>
  <c r="GI230" i="278"/>
  <c r="GI198" i="278"/>
  <c r="GI206" i="278"/>
  <c r="GI166" i="278"/>
  <c r="GI182" i="278"/>
  <c r="GI174" i="278"/>
  <c r="GI150" i="278"/>
  <c r="GI158" i="278"/>
  <c r="GI121" i="278"/>
  <c r="GI130" i="278"/>
  <c r="GI112" i="278"/>
  <c r="FU255" i="278"/>
  <c r="FU257" i="278" s="1"/>
  <c r="FU273" i="278" s="1"/>
  <c r="FU223" i="278"/>
  <c r="FU225" i="278" s="1"/>
  <c r="FU269" i="278" s="1"/>
  <c r="FU231" i="278"/>
  <c r="FU233" i="278" s="1"/>
  <c r="FU270" i="278" s="1"/>
  <c r="FU239" i="278"/>
  <c r="FU241" i="278" s="1"/>
  <c r="FU271" i="278" s="1"/>
  <c r="FU247" i="278"/>
  <c r="FU249" i="278" s="1"/>
  <c r="FU272" i="278" s="1"/>
  <c r="FU215" i="278"/>
  <c r="FU217" i="278" s="1"/>
  <c r="FU268" i="278" s="1"/>
  <c r="FU191" i="278"/>
  <c r="FU193" i="278" s="1"/>
  <c r="FU265" i="278" s="1"/>
  <c r="FU199" i="278"/>
  <c r="FU201" i="278" s="1"/>
  <c r="FU266" i="278" s="1"/>
  <c r="FU207" i="278"/>
  <c r="FU209" i="278" s="1"/>
  <c r="FU267" i="278" s="1"/>
  <c r="FU183" i="278"/>
  <c r="FU185" i="278" s="1"/>
  <c r="FU264" i="278" s="1"/>
  <c r="FU167" i="278"/>
  <c r="FU169" i="278" s="1"/>
  <c r="FU262" i="278" s="1"/>
  <c r="FU175" i="278"/>
  <c r="FU177" i="278" s="1"/>
  <c r="FU263" i="278" s="1"/>
  <c r="FU151" i="278"/>
  <c r="FU153" i="278" s="1"/>
  <c r="FU260" i="278" s="1"/>
  <c r="FU159" i="278"/>
  <c r="FU161" i="278" s="1"/>
  <c r="FU261" i="278" s="1"/>
  <c r="FU122" i="278"/>
  <c r="FU124" i="278" s="1"/>
  <c r="FU139" i="278" s="1"/>
  <c r="FU131" i="278"/>
  <c r="FU133" i="278" s="1"/>
  <c r="FU140" i="278" s="1"/>
  <c r="FU113" i="278"/>
  <c r="FU115" i="278" s="1"/>
  <c r="FU138" i="278" s="1"/>
  <c r="FU20" i="278"/>
  <c r="FR64" i="278"/>
  <c r="FR61" i="278"/>
  <c r="FR62" i="278" s="1"/>
  <c r="FR65" i="278" s="1"/>
  <c r="FV88" i="273"/>
  <c r="FU183" i="273"/>
  <c r="FU184" i="273" s="1"/>
  <c r="FU177" i="273"/>
  <c r="FU178" i="273" s="1"/>
  <c r="FU172" i="273"/>
  <c r="FU173" i="273" s="1"/>
  <c r="FU176" i="273" s="1"/>
  <c r="FU21" i="285"/>
  <c r="FV124" i="273"/>
  <c r="FW32" i="324"/>
  <c r="FW33" i="324" s="1"/>
  <c r="FW53" i="273"/>
  <c r="FX54" i="273" s="1"/>
  <c r="FW37" i="324"/>
  <c r="FW38" i="324" s="1"/>
  <c r="FW153" i="273"/>
  <c r="FW27" i="324"/>
  <c r="FW28" i="324" s="1"/>
  <c r="FU22" i="324"/>
  <c r="FU23" i="324" s="1"/>
  <c r="FU189" i="273"/>
  <c r="FU190" i="273" s="1"/>
  <c r="FU21" i="278" s="1"/>
  <c r="FS164" i="273"/>
  <c r="FS165" i="273" s="1"/>
  <c r="FT157" i="273"/>
  <c r="FV53" i="324"/>
  <c r="FV24" i="327"/>
  <c r="FY194" i="273"/>
  <c r="FY41" i="273"/>
  <c r="FY43" i="273" s="1"/>
  <c r="FY79" i="288" s="1"/>
  <c r="FZ38" i="273"/>
  <c r="FV68" i="273"/>
  <c r="FW91" i="273"/>
  <c r="FX92" i="273" s="1"/>
  <c r="FX156" i="273" s="1"/>
  <c r="FW87" i="273"/>
  <c r="FW11" i="286"/>
  <c r="FR3" i="275"/>
  <c r="FR3" i="278"/>
  <c r="FR3" i="315"/>
  <c r="FR3" i="323"/>
  <c r="FR3" i="327"/>
  <c r="FR3" i="286"/>
  <c r="FR3" i="288"/>
  <c r="FR3" i="325"/>
  <c r="FR3" i="282"/>
  <c r="FR3" i="289"/>
  <c r="FR3" i="273"/>
  <c r="FR3" i="324"/>
  <c r="FR3" i="320"/>
  <c r="FR3" i="285"/>
  <c r="FR3" i="265"/>
  <c r="FV53" i="273"/>
  <c r="FW54" i="273" s="1"/>
  <c r="FV27" i="324"/>
  <c r="FV28" i="324" s="1"/>
  <c r="FV153" i="273"/>
  <c r="FV32" i="324"/>
  <c r="FV33" i="324" s="1"/>
  <c r="FV37" i="324"/>
  <c r="FV38" i="324" s="1"/>
  <c r="FW144" i="273"/>
  <c r="FX145" i="273" s="1"/>
  <c r="FX147" i="273" s="1"/>
  <c r="FX148" i="273" s="1"/>
  <c r="FW182" i="273"/>
  <c r="FW15" i="275"/>
  <c r="FW42" i="324"/>
  <c r="FW43" i="324" s="1"/>
  <c r="FW67" i="273"/>
  <c r="FW71" i="273"/>
  <c r="FX72" i="273" s="1"/>
  <c r="FX104" i="273" s="1"/>
  <c r="FS28" i="285"/>
  <c r="FS55" i="324"/>
  <c r="FS34" i="265" s="1"/>
  <c r="FS57" i="324"/>
  <c r="FS11" i="325"/>
  <c r="FW4" i="323"/>
  <c r="FW4" i="327"/>
  <c r="FW4" i="325"/>
  <c r="FW4" i="324"/>
  <c r="FW4" i="286"/>
  <c r="FW4" i="315"/>
  <c r="FW4" i="320"/>
  <c r="FW4" i="275"/>
  <c r="FW4" i="265"/>
  <c r="FW4" i="289"/>
  <c r="FW4" i="278"/>
  <c r="FW4" i="285"/>
  <c r="FW4" i="273"/>
  <c r="FW4" i="282"/>
  <c r="FW4" i="288"/>
  <c r="FV20" i="275"/>
  <c r="FW17" i="275" s="1"/>
  <c r="FX2" i="315"/>
  <c r="FX62" i="273"/>
  <c r="FX129" i="273"/>
  <c r="FX130" i="273" s="1"/>
  <c r="FX2" i="320"/>
  <c r="FX2" i="282"/>
  <c r="FX2" i="288"/>
  <c r="FX49" i="273"/>
  <c r="FX50" i="273" s="1"/>
  <c r="FX100" i="325" s="1"/>
  <c r="FX101" i="325" s="1"/>
  <c r="FX128" i="325" s="1"/>
  <c r="FX2" i="325"/>
  <c r="FX2" i="286"/>
  <c r="FX119" i="273"/>
  <c r="FX120" i="273" s="1"/>
  <c r="FX123" i="273" s="1"/>
  <c r="FX138" i="273"/>
  <c r="FX139" i="273" s="1"/>
  <c r="FX2" i="273"/>
  <c r="FX2" i="323"/>
  <c r="FX2" i="278"/>
  <c r="FX2" i="275"/>
  <c r="FX2" i="327"/>
  <c r="FX2" i="285"/>
  <c r="FX82" i="273"/>
  <c r="FX83" i="273" s="1"/>
  <c r="FX2" i="265"/>
  <c r="FX2" i="289"/>
  <c r="FX195" i="273"/>
  <c r="FX196" i="273" s="1"/>
  <c r="FX2" i="324"/>
  <c r="FW122" i="273"/>
  <c r="FW86" i="273"/>
  <c r="FW155" i="273"/>
  <c r="FT49" i="324"/>
  <c r="FT54" i="324" s="1"/>
  <c r="FT20" i="327"/>
  <c r="H27" i="273"/>
  <c r="F1156" i="321" s="1"/>
  <c r="GJ31" i="273"/>
  <c r="GJ32" i="273" s="1"/>
  <c r="GI42" i="273"/>
  <c r="GI37" i="273"/>
  <c r="H36" i="273"/>
  <c r="H26" i="273"/>
  <c r="H30" i="273"/>
  <c r="H152" i="273"/>
  <c r="H143" i="273"/>
  <c r="BR32" i="265"/>
  <c r="FV109" i="273" l="1"/>
  <c r="FU110" i="273" s="1"/>
  <c r="FU61" i="288" s="1"/>
  <c r="FU63" i="288" s="1"/>
  <c r="FU65" i="288" s="1"/>
  <c r="FV51" i="288"/>
  <c r="FV52" i="288" s="1"/>
  <c r="FV56" i="288" s="1"/>
  <c r="FW46" i="325"/>
  <c r="FW47" i="325" s="1"/>
  <c r="FW54" i="325" s="1"/>
  <c r="FW55" i="288"/>
  <c r="FV84" i="325"/>
  <c r="FV42" i="288"/>
  <c r="FV35" i="288"/>
  <c r="FV37" i="288" s="1"/>
  <c r="FU43" i="288"/>
  <c r="FU39" i="288"/>
  <c r="FY101" i="273"/>
  <c r="FY102" i="273" s="1"/>
  <c r="FY105" i="273" s="1"/>
  <c r="FY26" i="288"/>
  <c r="FX97" i="278"/>
  <c r="FX200" i="278"/>
  <c r="FX42" i="325"/>
  <c r="FX43" i="325" s="1"/>
  <c r="FX85" i="325"/>
  <c r="FX79" i="278"/>
  <c r="FX56" i="278"/>
  <c r="FW106" i="273"/>
  <c r="FV51" i="325"/>
  <c r="FX152" i="278"/>
  <c r="FX71" i="278"/>
  <c r="FX168" i="278"/>
  <c r="FX240" i="278"/>
  <c r="FX49" i="278"/>
  <c r="FX123" i="278"/>
  <c r="FX160" i="278"/>
  <c r="FX232" i="278"/>
  <c r="FX224" i="278"/>
  <c r="FX105" i="278"/>
  <c r="FX132" i="278"/>
  <c r="FX114" i="278"/>
  <c r="FX176" i="278"/>
  <c r="FX192" i="278"/>
  <c r="FX216" i="278"/>
  <c r="FX208" i="278"/>
  <c r="FX184" i="278"/>
  <c r="FX256" i="278"/>
  <c r="FY13" i="289"/>
  <c r="FY14" i="289" s="1"/>
  <c r="FY248" i="278" s="1"/>
  <c r="BR313" i="278"/>
  <c r="BR315" i="278" s="1"/>
  <c r="BR12" i="325" s="1"/>
  <c r="FW40" i="278"/>
  <c r="FV110" i="325"/>
  <c r="FV122" i="325"/>
  <c r="FX25" i="327"/>
  <c r="FX28" i="278"/>
  <c r="FX29" i="278" s="1"/>
  <c r="FX34" i="278" s="1"/>
  <c r="FX123" i="325"/>
  <c r="FX111" i="325"/>
  <c r="FO308" i="278"/>
  <c r="FO30" i="265" s="1"/>
  <c r="FR141" i="278"/>
  <c r="FR279" i="278" s="1"/>
  <c r="FR281" i="278" s="1"/>
  <c r="FP302" i="278"/>
  <c r="FP303" i="278" s="1"/>
  <c r="FP307" i="278" s="1"/>
  <c r="FP73" i="265"/>
  <c r="FP293" i="278"/>
  <c r="FP294" i="278" s="1"/>
  <c r="FP306" i="278" s="1"/>
  <c r="FP67" i="265"/>
  <c r="GJ298" i="278"/>
  <c r="GJ289" i="278"/>
  <c r="FQ282" i="278"/>
  <c r="FQ10" i="265" s="1"/>
  <c r="FQ299" i="278"/>
  <c r="FQ300" i="278" s="1"/>
  <c r="FQ290" i="278"/>
  <c r="FQ291" i="278" s="1"/>
  <c r="FS98" i="278"/>
  <c r="FS99" i="278" s="1"/>
  <c r="FS136" i="278" s="1"/>
  <c r="FS141" i="278" s="1"/>
  <c r="FS80" i="278"/>
  <c r="FS81" i="278" s="1"/>
  <c r="FS87" i="278" s="1"/>
  <c r="FU22" i="278"/>
  <c r="FU39" i="278" s="1"/>
  <c r="FU41" i="278" s="1"/>
  <c r="FT39" i="278"/>
  <c r="FT41" i="278" s="1"/>
  <c r="FT80" i="278" s="1"/>
  <c r="FT81" i="278" s="1"/>
  <c r="FT87" i="278" s="1"/>
  <c r="FS50" i="278"/>
  <c r="FS51" i="278" s="1"/>
  <c r="FS84" i="278" s="1"/>
  <c r="FP11" i="265"/>
  <c r="FP29" i="265" s="1"/>
  <c r="FQ9" i="265"/>
  <c r="FR66" i="278"/>
  <c r="FR85" i="278" s="1"/>
  <c r="FR88" i="278" s="1"/>
  <c r="FV19" i="278"/>
  <c r="FV314" i="278"/>
  <c r="FV255" i="278"/>
  <c r="FV257" i="278" s="1"/>
  <c r="FV273" i="278" s="1"/>
  <c r="FV247" i="278"/>
  <c r="FV249" i="278" s="1"/>
  <c r="FV272" i="278" s="1"/>
  <c r="FV231" i="278"/>
  <c r="FV233" i="278" s="1"/>
  <c r="FV270" i="278" s="1"/>
  <c r="FV239" i="278"/>
  <c r="FV241" i="278" s="1"/>
  <c r="FV271" i="278" s="1"/>
  <c r="FV183" i="278"/>
  <c r="FV185" i="278" s="1"/>
  <c r="FV264" i="278" s="1"/>
  <c r="FV215" i="278"/>
  <c r="FV217" i="278" s="1"/>
  <c r="FV268" i="278" s="1"/>
  <c r="FV191" i="278"/>
  <c r="FV193" i="278" s="1"/>
  <c r="FV265" i="278" s="1"/>
  <c r="FV199" i="278"/>
  <c r="FV201" i="278" s="1"/>
  <c r="FV266" i="278" s="1"/>
  <c r="FV223" i="278"/>
  <c r="FV225" i="278" s="1"/>
  <c r="FV269" i="278" s="1"/>
  <c r="FV207" i="278"/>
  <c r="FV209" i="278" s="1"/>
  <c r="FV267" i="278" s="1"/>
  <c r="FV159" i="278"/>
  <c r="FV161" i="278" s="1"/>
  <c r="FV261" i="278" s="1"/>
  <c r="FV175" i="278"/>
  <c r="FV177" i="278" s="1"/>
  <c r="FV263" i="278" s="1"/>
  <c r="FV151" i="278"/>
  <c r="FV153" i="278" s="1"/>
  <c r="FV260" i="278" s="1"/>
  <c r="FV167" i="278"/>
  <c r="FV169" i="278" s="1"/>
  <c r="FV262" i="278" s="1"/>
  <c r="FV113" i="278"/>
  <c r="FV115" i="278" s="1"/>
  <c r="FV138" i="278" s="1"/>
  <c r="FV122" i="278"/>
  <c r="FV124" i="278" s="1"/>
  <c r="FV139" i="278" s="1"/>
  <c r="FV131" i="278"/>
  <c r="FV133" i="278" s="1"/>
  <c r="FV140" i="278" s="1"/>
  <c r="FV20" i="278"/>
  <c r="FT72" i="278"/>
  <c r="FT73" i="278" s="1"/>
  <c r="FT86" i="278" s="1"/>
  <c r="FT57" i="278"/>
  <c r="FT58" i="278" s="1"/>
  <c r="FU274" i="278"/>
  <c r="FU280" i="278" s="1"/>
  <c r="FS61" i="278"/>
  <c r="FS62" i="278" s="1"/>
  <c r="FS65" i="278" s="1"/>
  <c r="FS64" i="278"/>
  <c r="GJ254" i="278"/>
  <c r="GJ246" i="278"/>
  <c r="GJ230" i="278"/>
  <c r="GJ238" i="278"/>
  <c r="GJ182" i="278"/>
  <c r="GJ214" i="278"/>
  <c r="GJ190" i="278"/>
  <c r="GJ222" i="278"/>
  <c r="GJ198" i="278"/>
  <c r="GJ206" i="278"/>
  <c r="GJ158" i="278"/>
  <c r="GJ174" i="278"/>
  <c r="GJ150" i="278"/>
  <c r="GJ112" i="278"/>
  <c r="GJ121" i="278"/>
  <c r="GJ130" i="278"/>
  <c r="GJ166" i="278"/>
  <c r="FX32" i="324"/>
  <c r="FX33" i="324" s="1"/>
  <c r="FX53" i="273"/>
  <c r="FY54" i="273" s="1"/>
  <c r="FX153" i="273"/>
  <c r="FX27" i="324"/>
  <c r="FX28" i="324" s="1"/>
  <c r="FX37" i="324"/>
  <c r="FX38" i="324" s="1"/>
  <c r="FX63" i="273"/>
  <c r="FX45" i="325" s="1"/>
  <c r="FW53" i="324"/>
  <c r="FW24" i="327"/>
  <c r="FV52" i="324"/>
  <c r="FV23" i="327"/>
  <c r="FW66" i="273"/>
  <c r="FW68" i="273" s="1"/>
  <c r="FW154" i="273"/>
  <c r="FZ41" i="273"/>
  <c r="FZ43" i="273" s="1"/>
  <c r="FZ79" i="288" s="1"/>
  <c r="FZ194" i="273"/>
  <c r="GA38" i="273"/>
  <c r="FU49" i="324"/>
  <c r="FU54" i="324" s="1"/>
  <c r="FU20" i="327"/>
  <c r="FX154" i="273"/>
  <c r="FX66" i="273"/>
  <c r="FW20" i="275"/>
  <c r="FX17" i="275" s="1"/>
  <c r="FV51" i="324"/>
  <c r="FV22" i="327"/>
  <c r="FY2" i="288"/>
  <c r="FY49" i="273"/>
  <c r="FY50" i="273" s="1"/>
  <c r="FY100" i="325" s="1"/>
  <c r="FY101" i="325" s="1"/>
  <c r="FY128" i="325" s="1"/>
  <c r="FY138" i="273"/>
  <c r="FY139" i="273" s="1"/>
  <c r="FY2" i="324"/>
  <c r="FY2" i="325"/>
  <c r="FY2" i="275"/>
  <c r="FY2" i="265"/>
  <c r="FY2" i="315"/>
  <c r="FY119" i="273"/>
  <c r="FY120" i="273" s="1"/>
  <c r="FY123" i="273" s="1"/>
  <c r="FY2" i="286"/>
  <c r="FY2" i="323"/>
  <c r="FY2" i="273"/>
  <c r="FY82" i="273"/>
  <c r="FY83" i="273" s="1"/>
  <c r="FY2" i="285"/>
  <c r="FY129" i="273"/>
  <c r="FY130" i="273" s="1"/>
  <c r="FY2" i="282"/>
  <c r="FY2" i="289"/>
  <c r="FY195" i="273"/>
  <c r="FY196" i="273" s="1"/>
  <c r="FY2" i="320"/>
  <c r="FY2" i="327"/>
  <c r="FY62" i="273"/>
  <c r="FY63" i="273" s="1"/>
  <c r="FY45" i="325" s="1"/>
  <c r="FY2" i="278"/>
  <c r="FU157" i="273"/>
  <c r="FT164" i="273"/>
  <c r="FT165" i="273" s="1"/>
  <c r="FW50" i="324"/>
  <c r="FW21" i="327"/>
  <c r="FW22" i="327"/>
  <c r="FW51" i="324"/>
  <c r="FX144" i="273"/>
  <c r="FY145" i="273" s="1"/>
  <c r="FY147" i="273" s="1"/>
  <c r="FY148" i="273" s="1"/>
  <c r="FX182" i="273"/>
  <c r="FX86" i="273"/>
  <c r="FX155" i="273"/>
  <c r="FX122" i="273"/>
  <c r="FS3" i="325"/>
  <c r="FS3" i="323"/>
  <c r="FS3" i="273"/>
  <c r="FS3" i="327"/>
  <c r="FS3" i="265"/>
  <c r="FS3" i="285"/>
  <c r="FS3" i="288"/>
  <c r="FS3" i="289"/>
  <c r="FS3" i="320"/>
  <c r="FS3" i="315"/>
  <c r="FS3" i="282"/>
  <c r="FS3" i="324"/>
  <c r="FS3" i="278"/>
  <c r="FS3" i="286"/>
  <c r="FS3" i="275"/>
  <c r="FV21" i="285"/>
  <c r="FW124" i="273"/>
  <c r="H31" i="273"/>
  <c r="FT28" i="285"/>
  <c r="FT11" i="325"/>
  <c r="FT57" i="324"/>
  <c r="FT55" i="324"/>
  <c r="FT34" i="265" s="1"/>
  <c r="FX11" i="286"/>
  <c r="FX87" i="273"/>
  <c r="FX91" i="273"/>
  <c r="FY92" i="273" s="1"/>
  <c r="FY156" i="273" s="1"/>
  <c r="FX4" i="265"/>
  <c r="FX4" i="285"/>
  <c r="FX4" i="315"/>
  <c r="FX4" i="320"/>
  <c r="FX4" i="275"/>
  <c r="FX4" i="286"/>
  <c r="FX4" i="273"/>
  <c r="FX4" i="289"/>
  <c r="FX4" i="288"/>
  <c r="FX4" i="324"/>
  <c r="FX4" i="327"/>
  <c r="FX4" i="282"/>
  <c r="FX4" i="325"/>
  <c r="FX4" i="323"/>
  <c r="FX4" i="278"/>
  <c r="FV50" i="324"/>
  <c r="FV21" i="327"/>
  <c r="FV189" i="273"/>
  <c r="FV190" i="273" s="1"/>
  <c r="FV21" i="278" s="1"/>
  <c r="FV22" i="324"/>
  <c r="FV23" i="324" s="1"/>
  <c r="FW23" i="327"/>
  <c r="FW52" i="324"/>
  <c r="FV183" i="273"/>
  <c r="FV184" i="273" s="1"/>
  <c r="FW88" i="273"/>
  <c r="FV172" i="273"/>
  <c r="FV173" i="273" s="1"/>
  <c r="FV176" i="273" s="1"/>
  <c r="FV177" i="273"/>
  <c r="FV178" i="273" s="1"/>
  <c r="GJ37" i="273"/>
  <c r="GJ42" i="273"/>
  <c r="FW109" i="273" l="1"/>
  <c r="FV110" i="273" s="1"/>
  <c r="FV61" i="288" s="1"/>
  <c r="FV63" i="288" s="1"/>
  <c r="FV65" i="288" s="1"/>
  <c r="FW51" i="288"/>
  <c r="FW52" i="288" s="1"/>
  <c r="FW56" i="288" s="1"/>
  <c r="FX46" i="325"/>
  <c r="FX47" i="325" s="1"/>
  <c r="FX54" i="325" s="1"/>
  <c r="FX55" i="288"/>
  <c r="FW84" i="325"/>
  <c r="FW42" i="288"/>
  <c r="FW35" i="288"/>
  <c r="FW37" i="288" s="1"/>
  <c r="FV43" i="288"/>
  <c r="FV39" i="288"/>
  <c r="FZ101" i="273"/>
  <c r="FZ102" i="273" s="1"/>
  <c r="FZ105" i="273" s="1"/>
  <c r="FZ26" i="288"/>
  <c r="FY42" i="325"/>
  <c r="FY43" i="325" s="1"/>
  <c r="FY85" i="325"/>
  <c r="FX106" i="273"/>
  <c r="FW51" i="325"/>
  <c r="FY56" i="278"/>
  <c r="FY49" i="278"/>
  <c r="FY123" i="278"/>
  <c r="FY240" i="278"/>
  <c r="FY256" i="278"/>
  <c r="FY79" i="278"/>
  <c r="FY168" i="278"/>
  <c r="FY192" i="278"/>
  <c r="FY216" i="278"/>
  <c r="FY232" i="278"/>
  <c r="FY160" i="278"/>
  <c r="FY208" i="278"/>
  <c r="FY71" i="278"/>
  <c r="FY132" i="278"/>
  <c r="FY97" i="278"/>
  <c r="FY200" i="278"/>
  <c r="FY176" i="278"/>
  <c r="FY224" i="278"/>
  <c r="FY105" i="278"/>
  <c r="FY114" i="278"/>
  <c r="FY152" i="278"/>
  <c r="FY184" i="278"/>
  <c r="FZ13" i="289"/>
  <c r="FZ14" i="289" s="1"/>
  <c r="FZ232" i="278" s="1"/>
  <c r="BR11" i="327"/>
  <c r="FX40" i="278"/>
  <c r="FW122" i="325"/>
  <c r="FW110" i="325"/>
  <c r="FY28" i="278"/>
  <c r="FY29" i="278" s="1"/>
  <c r="FY40" i="278" s="1"/>
  <c r="FY123" i="325"/>
  <c r="FY111" i="325"/>
  <c r="FY25" i="327"/>
  <c r="FP308" i="278"/>
  <c r="FP30" i="265" s="1"/>
  <c r="FQ302" i="278"/>
  <c r="FQ303" i="278" s="1"/>
  <c r="FQ307" i="278" s="1"/>
  <c r="FQ73" i="265"/>
  <c r="FQ293" i="278"/>
  <c r="FQ294" i="278" s="1"/>
  <c r="FQ306" i="278" s="1"/>
  <c r="FQ67" i="265"/>
  <c r="FR282" i="278"/>
  <c r="FR10" i="265" s="1"/>
  <c r="FR299" i="278"/>
  <c r="FR300" i="278" s="1"/>
  <c r="FU33" i="278"/>
  <c r="FU35" i="278" s="1"/>
  <c r="FU72" i="278" s="1"/>
  <c r="FU73" i="278" s="1"/>
  <c r="FU86" i="278" s="1"/>
  <c r="FR290" i="278"/>
  <c r="FR291" i="278" s="1"/>
  <c r="FQ11" i="265"/>
  <c r="FQ29" i="265" s="1"/>
  <c r="FT50" i="278"/>
  <c r="FT51" i="278" s="1"/>
  <c r="FT84" i="278" s="1"/>
  <c r="FT98" i="278"/>
  <c r="FT99" i="278" s="1"/>
  <c r="FT136" i="278" s="1"/>
  <c r="FT106" i="278"/>
  <c r="FT107" i="278" s="1"/>
  <c r="FT137" i="278" s="1"/>
  <c r="FR9" i="265"/>
  <c r="FS279" i="278"/>
  <c r="FS281" i="278" s="1"/>
  <c r="FW19" i="278"/>
  <c r="FW314" i="278"/>
  <c r="FV22" i="278"/>
  <c r="FV33" i="278" s="1"/>
  <c r="FV35" i="278" s="1"/>
  <c r="FS66" i="278"/>
  <c r="FS85" i="278" s="1"/>
  <c r="FS88" i="278" s="1"/>
  <c r="FU106" i="278"/>
  <c r="FU107" i="278" s="1"/>
  <c r="FU137" i="278" s="1"/>
  <c r="FU80" i="278"/>
  <c r="FU81" i="278" s="1"/>
  <c r="FU87" i="278" s="1"/>
  <c r="FU98" i="278"/>
  <c r="FU99" i="278" s="1"/>
  <c r="FU136" i="278" s="1"/>
  <c r="FU50" i="278"/>
  <c r="FU51" i="278" s="1"/>
  <c r="FU84" i="278" s="1"/>
  <c r="FW255" i="278"/>
  <c r="FW257" i="278" s="1"/>
  <c r="FW273" i="278" s="1"/>
  <c r="FW239" i="278"/>
  <c r="FW241" i="278" s="1"/>
  <c r="FW271" i="278" s="1"/>
  <c r="FW247" i="278"/>
  <c r="FW249" i="278" s="1"/>
  <c r="FW272" i="278" s="1"/>
  <c r="FW223" i="278"/>
  <c r="FW225" i="278" s="1"/>
  <c r="FW269" i="278" s="1"/>
  <c r="FW231" i="278"/>
  <c r="FW233" i="278" s="1"/>
  <c r="FW270" i="278" s="1"/>
  <c r="FW207" i="278"/>
  <c r="FW209" i="278" s="1"/>
  <c r="FW267" i="278" s="1"/>
  <c r="FW183" i="278"/>
  <c r="FW185" i="278" s="1"/>
  <c r="FW264" i="278" s="1"/>
  <c r="FW215" i="278"/>
  <c r="FW217" i="278" s="1"/>
  <c r="FW268" i="278" s="1"/>
  <c r="FW191" i="278"/>
  <c r="FW193" i="278" s="1"/>
  <c r="FW265" i="278" s="1"/>
  <c r="FW199" i="278"/>
  <c r="FW201" i="278" s="1"/>
  <c r="FW266" i="278" s="1"/>
  <c r="FW151" i="278"/>
  <c r="FW153" i="278" s="1"/>
  <c r="FW260" i="278" s="1"/>
  <c r="FW167" i="278"/>
  <c r="FW169" i="278" s="1"/>
  <c r="FW262" i="278" s="1"/>
  <c r="FW175" i="278"/>
  <c r="FW177" i="278" s="1"/>
  <c r="FW263" i="278" s="1"/>
  <c r="FW159" i="278"/>
  <c r="FW161" i="278" s="1"/>
  <c r="FW261" i="278" s="1"/>
  <c r="FW113" i="278"/>
  <c r="FW115" i="278" s="1"/>
  <c r="FW138" i="278" s="1"/>
  <c r="FW122" i="278"/>
  <c r="FW124" i="278" s="1"/>
  <c r="FW139" i="278" s="1"/>
  <c r="FW131" i="278"/>
  <c r="FW133" i="278" s="1"/>
  <c r="FW140" i="278" s="1"/>
  <c r="FW20" i="278"/>
  <c r="FT64" i="278"/>
  <c r="FT61" i="278"/>
  <c r="FT62" i="278" s="1"/>
  <c r="FT65" i="278" s="1"/>
  <c r="FV274" i="278"/>
  <c r="FV280" i="278" s="1"/>
  <c r="FW189" i="273"/>
  <c r="FW190" i="273" s="1"/>
  <c r="FW21" i="278" s="1"/>
  <c r="FW22" i="324"/>
  <c r="FW23" i="324" s="1"/>
  <c r="FY67" i="273"/>
  <c r="FY15" i="275"/>
  <c r="FY42" i="324"/>
  <c r="FY43" i="324" s="1"/>
  <c r="FY71" i="273"/>
  <c r="FZ72" i="273" s="1"/>
  <c r="FZ104" i="273" s="1"/>
  <c r="FY182" i="273"/>
  <c r="FY144" i="273"/>
  <c r="FZ145" i="273" s="1"/>
  <c r="FZ147" i="273" s="1"/>
  <c r="FZ148" i="273" s="1"/>
  <c r="FX68" i="273"/>
  <c r="GB38" i="273"/>
  <c r="GA194" i="273"/>
  <c r="GA41" i="273"/>
  <c r="GA43" i="273" s="1"/>
  <c r="GA79" i="288" s="1"/>
  <c r="FX21" i="327"/>
  <c r="FX50" i="324"/>
  <c r="FY4" i="273"/>
  <c r="FY4" i="285"/>
  <c r="FY4" i="289"/>
  <c r="FY4" i="327"/>
  <c r="FY4" i="323"/>
  <c r="FY4" i="320"/>
  <c r="FY4" i="325"/>
  <c r="FY4" i="324"/>
  <c r="FY4" i="315"/>
  <c r="FY4" i="282"/>
  <c r="FY4" i="265"/>
  <c r="FY4" i="275"/>
  <c r="FY4" i="286"/>
  <c r="FY4" i="278"/>
  <c r="FY4" i="288"/>
  <c r="FY53" i="273"/>
  <c r="FZ54" i="273" s="1"/>
  <c r="FY37" i="324"/>
  <c r="FY38" i="324" s="1"/>
  <c r="FY153" i="273"/>
  <c r="FY32" i="324"/>
  <c r="FY33" i="324" s="1"/>
  <c r="FY27" i="324"/>
  <c r="FY28" i="324" s="1"/>
  <c r="FW183" i="273"/>
  <c r="FW184" i="273" s="1"/>
  <c r="FX88" i="273"/>
  <c r="FW177" i="273"/>
  <c r="FW178" i="273" s="1"/>
  <c r="FW172" i="273"/>
  <c r="FW173" i="273" s="1"/>
  <c r="FW176" i="273" s="1"/>
  <c r="FT3" i="285"/>
  <c r="FT3" i="275"/>
  <c r="FT3" i="324"/>
  <c r="FT3" i="265"/>
  <c r="FT3" i="282"/>
  <c r="FT3" i="327"/>
  <c r="FT3" i="325"/>
  <c r="FT3" i="320"/>
  <c r="FT3" i="315"/>
  <c r="FT3" i="278"/>
  <c r="FT3" i="286"/>
  <c r="FT3" i="323"/>
  <c r="FT3" i="288"/>
  <c r="FT3" i="273"/>
  <c r="FT3" i="289"/>
  <c r="FY91" i="273"/>
  <c r="FZ92" i="273" s="1"/>
  <c r="FZ156" i="273" s="1"/>
  <c r="FY87" i="273"/>
  <c r="FY11" i="286"/>
  <c r="FZ2" i="315"/>
  <c r="FZ195" i="273"/>
  <c r="FZ196" i="273" s="1"/>
  <c r="FZ49" i="273"/>
  <c r="FZ50" i="273" s="1"/>
  <c r="FZ100" i="325" s="1"/>
  <c r="FZ101" i="325" s="1"/>
  <c r="FZ128" i="325" s="1"/>
  <c r="FZ2" i="285"/>
  <c r="FZ2" i="324"/>
  <c r="FZ82" i="273"/>
  <c r="FZ83" i="273" s="1"/>
  <c r="FZ129" i="273"/>
  <c r="FZ130" i="273" s="1"/>
  <c r="FZ119" i="273"/>
  <c r="FZ120" i="273" s="1"/>
  <c r="FZ123" i="273" s="1"/>
  <c r="FZ2" i="273"/>
  <c r="FZ2" i="288"/>
  <c r="FZ2" i="320"/>
  <c r="FZ2" i="327"/>
  <c r="FZ138" i="273"/>
  <c r="FZ139" i="273" s="1"/>
  <c r="FZ2" i="325"/>
  <c r="FZ2" i="275"/>
  <c r="FZ2" i="282"/>
  <c r="FZ2" i="278"/>
  <c r="FZ2" i="289"/>
  <c r="FZ2" i="323"/>
  <c r="FZ2" i="265"/>
  <c r="FZ2" i="286"/>
  <c r="FZ62" i="273"/>
  <c r="FZ63" i="273" s="1"/>
  <c r="FZ45" i="325" s="1"/>
  <c r="FX42" i="324"/>
  <c r="FX43" i="324" s="1"/>
  <c r="FX71" i="273"/>
  <c r="FY72" i="273" s="1"/>
  <c r="FY104" i="273" s="1"/>
  <c r="FX15" i="275"/>
  <c r="FX20" i="275" s="1"/>
  <c r="FY17" i="275" s="1"/>
  <c r="FX67" i="273"/>
  <c r="FY154" i="273"/>
  <c r="FY66" i="273"/>
  <c r="FV20" i="327"/>
  <c r="FV49" i="324"/>
  <c r="FV54" i="324" s="1"/>
  <c r="FW21" i="285"/>
  <c r="FX124" i="273"/>
  <c r="FU164" i="273"/>
  <c r="FU165" i="273" s="1"/>
  <c r="FV157" i="273"/>
  <c r="FU57" i="324"/>
  <c r="FU28" i="285"/>
  <c r="FU11" i="325"/>
  <c r="FU55" i="324"/>
  <c r="FU34" i="265" s="1"/>
  <c r="FX23" i="327"/>
  <c r="FX52" i="324"/>
  <c r="FX22" i="327"/>
  <c r="FX51" i="324"/>
  <c r="FX109" i="273" l="1"/>
  <c r="FW110" i="273" s="1"/>
  <c r="FW61" i="288" s="1"/>
  <c r="FW63" i="288" s="1"/>
  <c r="FW65" i="288" s="1"/>
  <c r="FX51" i="288"/>
  <c r="FX52" i="288" s="1"/>
  <c r="FX56" i="288" s="1"/>
  <c r="FY46" i="325"/>
  <c r="FY47" i="325" s="1"/>
  <c r="FY54" i="325" s="1"/>
  <c r="FY55" i="288"/>
  <c r="FX84" i="325"/>
  <c r="FX42" i="288"/>
  <c r="FX35" i="288"/>
  <c r="FX37" i="288" s="1"/>
  <c r="FW43" i="288"/>
  <c r="FW39" i="288"/>
  <c r="GA101" i="273"/>
  <c r="GA102" i="273" s="1"/>
  <c r="GA105" i="273" s="1"/>
  <c r="GA26" i="288"/>
  <c r="FZ97" i="278"/>
  <c r="FZ42" i="325"/>
  <c r="FZ43" i="325" s="1"/>
  <c r="FZ85" i="325"/>
  <c r="FY106" i="273"/>
  <c r="FX51" i="325"/>
  <c r="FZ49" i="278"/>
  <c r="FZ256" i="278"/>
  <c r="FZ216" i="278"/>
  <c r="FZ184" i="278"/>
  <c r="FZ168" i="278"/>
  <c r="FZ79" i="278"/>
  <c r="FZ114" i="278"/>
  <c r="FZ152" i="278"/>
  <c r="FZ192" i="278"/>
  <c r="FZ224" i="278"/>
  <c r="FZ248" i="278"/>
  <c r="FZ71" i="278"/>
  <c r="FZ105" i="278"/>
  <c r="FZ160" i="278"/>
  <c r="FZ208" i="278"/>
  <c r="FZ240" i="278"/>
  <c r="FZ56" i="278"/>
  <c r="FZ123" i="278"/>
  <c r="FZ132" i="278"/>
  <c r="FZ176" i="278"/>
  <c r="FZ200" i="278"/>
  <c r="GA13" i="289"/>
  <c r="GA14" i="289" s="1"/>
  <c r="GA256" i="278" s="1"/>
  <c r="FY34" i="278"/>
  <c r="FZ25" i="327"/>
  <c r="FX122" i="325"/>
  <c r="FX110" i="325"/>
  <c r="FZ28" i="278"/>
  <c r="FZ29" i="278" s="1"/>
  <c r="FZ40" i="278" s="1"/>
  <c r="FZ123" i="325"/>
  <c r="FZ111" i="325"/>
  <c r="FU57" i="278"/>
  <c r="FU58" i="278" s="1"/>
  <c r="FU64" i="278" s="1"/>
  <c r="FQ308" i="278"/>
  <c r="FQ30" i="265" s="1"/>
  <c r="FR293" i="278"/>
  <c r="FR294" i="278" s="1"/>
  <c r="FR306" i="278" s="1"/>
  <c r="FR67" i="265"/>
  <c r="FR11" i="265"/>
  <c r="FR29" i="265" s="1"/>
  <c r="FR302" i="278"/>
  <c r="FR303" i="278" s="1"/>
  <c r="FR307" i="278" s="1"/>
  <c r="FR73" i="265"/>
  <c r="FS282" i="278"/>
  <c r="FS10" i="265" s="1"/>
  <c r="FS299" i="278"/>
  <c r="FS300" i="278" s="1"/>
  <c r="FS290" i="278"/>
  <c r="FS291" i="278" s="1"/>
  <c r="FT141" i="278"/>
  <c r="FT279" i="278" s="1"/>
  <c r="FT281" i="278" s="1"/>
  <c r="FS9" i="265"/>
  <c r="FV39" i="278"/>
  <c r="FV41" i="278" s="1"/>
  <c r="FV80" i="278" s="1"/>
  <c r="FV81" i="278" s="1"/>
  <c r="FV87" i="278" s="1"/>
  <c r="FX19" i="278"/>
  <c r="FX314" i="278"/>
  <c r="FT66" i="278"/>
  <c r="FT85" i="278" s="1"/>
  <c r="FT88" i="278" s="1"/>
  <c r="FW22" i="278"/>
  <c r="FW39" i="278" s="1"/>
  <c r="FW41" i="278" s="1"/>
  <c r="FX255" i="278"/>
  <c r="FX257" i="278" s="1"/>
  <c r="FX273" i="278" s="1"/>
  <c r="FX231" i="278"/>
  <c r="FX233" i="278" s="1"/>
  <c r="FX270" i="278" s="1"/>
  <c r="FX239" i="278"/>
  <c r="FX241" i="278" s="1"/>
  <c r="FX271" i="278" s="1"/>
  <c r="FX247" i="278"/>
  <c r="FX249" i="278" s="1"/>
  <c r="FX272" i="278" s="1"/>
  <c r="FX215" i="278"/>
  <c r="FX217" i="278" s="1"/>
  <c r="FX268" i="278" s="1"/>
  <c r="FX223" i="278"/>
  <c r="FX225" i="278" s="1"/>
  <c r="FX269" i="278" s="1"/>
  <c r="FX199" i="278"/>
  <c r="FX201" i="278" s="1"/>
  <c r="FX266" i="278" s="1"/>
  <c r="FX207" i="278"/>
  <c r="FX209" i="278" s="1"/>
  <c r="FX267" i="278" s="1"/>
  <c r="FX183" i="278"/>
  <c r="FX185" i="278" s="1"/>
  <c r="FX264" i="278" s="1"/>
  <c r="FX191" i="278"/>
  <c r="FX193" i="278" s="1"/>
  <c r="FX265" i="278" s="1"/>
  <c r="FX175" i="278"/>
  <c r="FX177" i="278" s="1"/>
  <c r="FX263" i="278" s="1"/>
  <c r="FX159" i="278"/>
  <c r="FX161" i="278" s="1"/>
  <c r="FX261" i="278" s="1"/>
  <c r="FX167" i="278"/>
  <c r="FX169" i="278" s="1"/>
  <c r="FX262" i="278" s="1"/>
  <c r="FX131" i="278"/>
  <c r="FX133" i="278" s="1"/>
  <c r="FX140" i="278" s="1"/>
  <c r="FX113" i="278"/>
  <c r="FX115" i="278" s="1"/>
  <c r="FX138" i="278" s="1"/>
  <c r="FX151" i="278"/>
  <c r="FX153" i="278" s="1"/>
  <c r="FX260" i="278" s="1"/>
  <c r="FX122" i="278"/>
  <c r="FX124" i="278" s="1"/>
  <c r="FX139" i="278" s="1"/>
  <c r="FX20" i="278"/>
  <c r="FU141" i="278"/>
  <c r="FV72" i="278"/>
  <c r="FV73" i="278" s="1"/>
  <c r="FV86" i="278" s="1"/>
  <c r="FV57" i="278"/>
  <c r="FV58" i="278" s="1"/>
  <c r="FW274" i="278"/>
  <c r="FW280" i="278" s="1"/>
  <c r="FY20" i="275"/>
  <c r="FZ17" i="275" s="1"/>
  <c r="FX21" i="285"/>
  <c r="FV28" i="285"/>
  <c r="FV11" i="325"/>
  <c r="FV57" i="324"/>
  <c r="FV55" i="324"/>
  <c r="FV34" i="265" s="1"/>
  <c r="FX53" i="324"/>
  <c r="FX24" i="327"/>
  <c r="FY52" i="324"/>
  <c r="FY23" i="327"/>
  <c r="GA2" i="285"/>
  <c r="GA2" i="288"/>
  <c r="GA129" i="273"/>
  <c r="GA130" i="273" s="1"/>
  <c r="GA2" i="275"/>
  <c r="GA2" i="323"/>
  <c r="GA2" i="282"/>
  <c r="GA2" i="265"/>
  <c r="GA2" i="289"/>
  <c r="GA2" i="315"/>
  <c r="GA2" i="324"/>
  <c r="GA62" i="273"/>
  <c r="GA63" i="273" s="1"/>
  <c r="GA45" i="325" s="1"/>
  <c r="GA82" i="273"/>
  <c r="GA83" i="273" s="1"/>
  <c r="GA2" i="286"/>
  <c r="GA2" i="320"/>
  <c r="GA138" i="273"/>
  <c r="GA139" i="273" s="1"/>
  <c r="GA195" i="273"/>
  <c r="GA196" i="273" s="1"/>
  <c r="GA49" i="273"/>
  <c r="GA50" i="273" s="1"/>
  <c r="GA100" i="325" s="1"/>
  <c r="GA101" i="325" s="1"/>
  <c r="GA128" i="325" s="1"/>
  <c r="GA2" i="325"/>
  <c r="GA2" i="273"/>
  <c r="GA2" i="278"/>
  <c r="GA119" i="273"/>
  <c r="GA120" i="273" s="1"/>
  <c r="GA123" i="273" s="1"/>
  <c r="GA2" i="327"/>
  <c r="FZ4" i="288"/>
  <c r="FZ4" i="324"/>
  <c r="FZ4" i="323"/>
  <c r="FZ4" i="286"/>
  <c r="FZ4" i="289"/>
  <c r="FZ4" i="282"/>
  <c r="FZ4" i="320"/>
  <c r="FZ4" i="273"/>
  <c r="FZ4" i="275"/>
  <c r="FZ4" i="327"/>
  <c r="FZ4" i="265"/>
  <c r="FZ4" i="278"/>
  <c r="FZ4" i="285"/>
  <c r="FZ4" i="315"/>
  <c r="FZ4" i="325"/>
  <c r="FZ67" i="273"/>
  <c r="FZ15" i="275"/>
  <c r="FZ71" i="273"/>
  <c r="GA72" i="273" s="1"/>
  <c r="GA104" i="273" s="1"/>
  <c r="FZ42" i="324"/>
  <c r="FZ43" i="324" s="1"/>
  <c r="FZ11" i="286"/>
  <c r="FZ91" i="273"/>
  <c r="GA92" i="273" s="1"/>
  <c r="GA156" i="273" s="1"/>
  <c r="FZ87" i="273"/>
  <c r="FZ153" i="273"/>
  <c r="FZ37" i="324"/>
  <c r="FZ38" i="324" s="1"/>
  <c r="FZ27" i="324"/>
  <c r="FZ28" i="324" s="1"/>
  <c r="FZ32" i="324"/>
  <c r="FZ33" i="324" s="1"/>
  <c r="FZ53" i="273"/>
  <c r="GA54" i="273" s="1"/>
  <c r="FY50" i="324"/>
  <c r="FY21" i="327"/>
  <c r="FZ66" i="273"/>
  <c r="FZ154" i="273"/>
  <c r="FW157" i="273"/>
  <c r="FV164" i="273"/>
  <c r="FV165" i="273" s="1"/>
  <c r="FZ144" i="273"/>
  <c r="GA145" i="273" s="1"/>
  <c r="GA147" i="273" s="1"/>
  <c r="GA148" i="273" s="1"/>
  <c r="FZ182" i="273"/>
  <c r="FY22" i="327"/>
  <c r="FY51" i="324"/>
  <c r="GB194" i="273"/>
  <c r="GC38" i="273"/>
  <c r="GB41" i="273"/>
  <c r="GB43" i="273" s="1"/>
  <c r="GB79" i="288" s="1"/>
  <c r="FZ122" i="273"/>
  <c r="FZ86" i="273"/>
  <c r="FZ155" i="273"/>
  <c r="FW49" i="324"/>
  <c r="FW54" i="324" s="1"/>
  <c r="FW20" i="327"/>
  <c r="FU3" i="327"/>
  <c r="FU3" i="324"/>
  <c r="FU3" i="285"/>
  <c r="FU3" i="286"/>
  <c r="FU3" i="315"/>
  <c r="FU3" i="288"/>
  <c r="FU3" i="289"/>
  <c r="FU3" i="325"/>
  <c r="FU3" i="265"/>
  <c r="FU3" i="275"/>
  <c r="FU3" i="320"/>
  <c r="FU3" i="278"/>
  <c r="FU3" i="323"/>
  <c r="FU3" i="273"/>
  <c r="FU3" i="282"/>
  <c r="FY86" i="273"/>
  <c r="FY88" i="273" s="1"/>
  <c r="FY122" i="273"/>
  <c r="FY124" i="273" s="1"/>
  <c r="FY21" i="285" s="1"/>
  <c r="FY155" i="273"/>
  <c r="FX183" i="273"/>
  <c r="FX184" i="273" s="1"/>
  <c r="FX177" i="273"/>
  <c r="FX178" i="273" s="1"/>
  <c r="FX172" i="273"/>
  <c r="FX173" i="273" s="1"/>
  <c r="FX189" i="273"/>
  <c r="FX190" i="273" s="1"/>
  <c r="FX21" i="278" s="1"/>
  <c r="FY68" i="273"/>
  <c r="FX22" i="324"/>
  <c r="FX23" i="324" s="1"/>
  <c r="FY53" i="324"/>
  <c r="FY24" i="327"/>
  <c r="FZ46" i="325" l="1"/>
  <c r="FZ47" i="325" s="1"/>
  <c r="FZ54" i="325" s="1"/>
  <c r="FZ55" i="288"/>
  <c r="FY109" i="273"/>
  <c r="FX110" i="273" s="1"/>
  <c r="FX61" i="288" s="1"/>
  <c r="FX63" i="288" s="1"/>
  <c r="FX65" i="288" s="1"/>
  <c r="FY51" i="288"/>
  <c r="FY52" i="288" s="1"/>
  <c r="FY56" i="288" s="1"/>
  <c r="FY84" i="325"/>
  <c r="FY35" i="288"/>
  <c r="FY37" i="288" s="1"/>
  <c r="FY42" i="288"/>
  <c r="FX43" i="288"/>
  <c r="FX39" i="288"/>
  <c r="GB101" i="273"/>
  <c r="GB102" i="273" s="1"/>
  <c r="GB105" i="273" s="1"/>
  <c r="GB26" i="288"/>
  <c r="GA42" i="325"/>
  <c r="GA43" i="325" s="1"/>
  <c r="GA85" i="325"/>
  <c r="GA79" i="278"/>
  <c r="GA123" i="278"/>
  <c r="GA200" i="278"/>
  <c r="GA97" i="278"/>
  <c r="GA160" i="278"/>
  <c r="GA192" i="278"/>
  <c r="GA56" i="278"/>
  <c r="GA105" i="278"/>
  <c r="GA176" i="278"/>
  <c r="GA248" i="278"/>
  <c r="GA114" i="278"/>
  <c r="GA49" i="278"/>
  <c r="GA71" i="278"/>
  <c r="GA168" i="278"/>
  <c r="FZ106" i="273"/>
  <c r="FY51" i="325"/>
  <c r="GA216" i="278"/>
  <c r="GA184" i="278"/>
  <c r="GA232" i="278"/>
  <c r="GA224" i="278"/>
  <c r="GA132" i="278"/>
  <c r="GA152" i="278"/>
  <c r="GA208" i="278"/>
  <c r="GA240" i="278"/>
  <c r="GB13" i="289"/>
  <c r="GB14" i="289" s="1"/>
  <c r="GB256" i="278" s="1"/>
  <c r="FZ34" i="278"/>
  <c r="GA25" i="327"/>
  <c r="FY122" i="325"/>
  <c r="FY110" i="325"/>
  <c r="GA28" i="278"/>
  <c r="GA29" i="278" s="1"/>
  <c r="GA34" i="278" s="1"/>
  <c r="GA123" i="325"/>
  <c r="GA111" i="325"/>
  <c r="FU61" i="278"/>
  <c r="FU62" i="278" s="1"/>
  <c r="FU65" i="278" s="1"/>
  <c r="FU66" i="278" s="1"/>
  <c r="FU85" i="278" s="1"/>
  <c r="FU88" i="278" s="1"/>
  <c r="FX22" i="278"/>
  <c r="FX39" i="278" s="1"/>
  <c r="FX41" i="278" s="1"/>
  <c r="FS293" i="278"/>
  <c r="FS294" i="278" s="1"/>
  <c r="FS306" i="278" s="1"/>
  <c r="FS67" i="265"/>
  <c r="FS302" i="278"/>
  <c r="FS303" i="278" s="1"/>
  <c r="FS307" i="278" s="1"/>
  <c r="FS73" i="265"/>
  <c r="FR308" i="278"/>
  <c r="FR30" i="265" s="1"/>
  <c r="FT290" i="278"/>
  <c r="FT291" i="278" s="1"/>
  <c r="FT282" i="278"/>
  <c r="FT10" i="265" s="1"/>
  <c r="FT299" i="278"/>
  <c r="FT300" i="278" s="1"/>
  <c r="FV50" i="278"/>
  <c r="FV51" i="278" s="1"/>
  <c r="FV84" i="278" s="1"/>
  <c r="FV106" i="278"/>
  <c r="FV107" i="278" s="1"/>
  <c r="FV137" i="278" s="1"/>
  <c r="FV98" i="278"/>
  <c r="FV99" i="278" s="1"/>
  <c r="FV136" i="278" s="1"/>
  <c r="FW33" i="278"/>
  <c r="FW35" i="278" s="1"/>
  <c r="FW57" i="278" s="1"/>
  <c r="FW58" i="278" s="1"/>
  <c r="FS11" i="265"/>
  <c r="FS29" i="265" s="1"/>
  <c r="FT9" i="265"/>
  <c r="FY19" i="278"/>
  <c r="FY314" i="278"/>
  <c r="FU279" i="278"/>
  <c r="FU281" i="278" s="1"/>
  <c r="FY255" i="278"/>
  <c r="FY257" i="278" s="1"/>
  <c r="FY273" i="278" s="1"/>
  <c r="FY223" i="278"/>
  <c r="FY225" i="278" s="1"/>
  <c r="FY269" i="278" s="1"/>
  <c r="FY231" i="278"/>
  <c r="FY233" i="278" s="1"/>
  <c r="FY270" i="278" s="1"/>
  <c r="FY239" i="278"/>
  <c r="FY241" i="278" s="1"/>
  <c r="FY271" i="278" s="1"/>
  <c r="FY247" i="278"/>
  <c r="FY249" i="278" s="1"/>
  <c r="FY272" i="278" s="1"/>
  <c r="FY215" i="278"/>
  <c r="FY217" i="278" s="1"/>
  <c r="FY268" i="278" s="1"/>
  <c r="FY191" i="278"/>
  <c r="FY193" i="278" s="1"/>
  <c r="FY265" i="278" s="1"/>
  <c r="FY199" i="278"/>
  <c r="FY201" i="278" s="1"/>
  <c r="FY266" i="278" s="1"/>
  <c r="FY207" i="278"/>
  <c r="FY209" i="278" s="1"/>
  <c r="FY267" i="278" s="1"/>
  <c r="FY183" i="278"/>
  <c r="FY185" i="278" s="1"/>
  <c r="FY264" i="278" s="1"/>
  <c r="FY167" i="278"/>
  <c r="FY169" i="278" s="1"/>
  <c r="FY262" i="278" s="1"/>
  <c r="FY175" i="278"/>
  <c r="FY177" i="278" s="1"/>
  <c r="FY263" i="278" s="1"/>
  <c r="FY151" i="278"/>
  <c r="FY153" i="278" s="1"/>
  <c r="FY260" i="278" s="1"/>
  <c r="FY159" i="278"/>
  <c r="FY161" i="278" s="1"/>
  <c r="FY261" i="278" s="1"/>
  <c r="FY122" i="278"/>
  <c r="FY124" i="278" s="1"/>
  <c r="FY139" i="278" s="1"/>
  <c r="FY131" i="278"/>
  <c r="FY133" i="278" s="1"/>
  <c r="FY140" i="278" s="1"/>
  <c r="FY113" i="278"/>
  <c r="FY115" i="278" s="1"/>
  <c r="FY138" i="278" s="1"/>
  <c r="FY20" i="278"/>
  <c r="FV64" i="278"/>
  <c r="FV61" i="278"/>
  <c r="FV62" i="278" s="1"/>
  <c r="FV65" i="278" s="1"/>
  <c r="FX274" i="278"/>
  <c r="FX280" i="278" s="1"/>
  <c r="FW98" i="278"/>
  <c r="FW99" i="278" s="1"/>
  <c r="FW136" i="278" s="1"/>
  <c r="FW80" i="278"/>
  <c r="FW81" i="278" s="1"/>
  <c r="FW87" i="278" s="1"/>
  <c r="FW106" i="278"/>
  <c r="FW107" i="278" s="1"/>
  <c r="FW137" i="278" s="1"/>
  <c r="FW50" i="278"/>
  <c r="FW51" i="278" s="1"/>
  <c r="FW84" i="278" s="1"/>
  <c r="FZ20" i="275"/>
  <c r="GA17" i="275" s="1"/>
  <c r="FX49" i="324"/>
  <c r="FX54" i="324" s="1"/>
  <c r="FX20" i="327"/>
  <c r="FY172" i="273"/>
  <c r="FY173" i="273" s="1"/>
  <c r="FY176" i="273" s="1"/>
  <c r="FY177" i="273"/>
  <c r="FY178" i="273" s="1"/>
  <c r="FY183" i="273"/>
  <c r="FY184" i="273" s="1"/>
  <c r="FZ124" i="273"/>
  <c r="GA4" i="325"/>
  <c r="GA4" i="324"/>
  <c r="GA4" i="275"/>
  <c r="GA4" i="286"/>
  <c r="GA4" i="323"/>
  <c r="GA4" i="282"/>
  <c r="GA4" i="273"/>
  <c r="GA4" i="278"/>
  <c r="GA4" i="315"/>
  <c r="GA4" i="320"/>
  <c r="GA4" i="289"/>
  <c r="GA4" i="265"/>
  <c r="GA4" i="288"/>
  <c r="GA4" i="285"/>
  <c r="GA4" i="327"/>
  <c r="FZ51" i="324"/>
  <c r="FZ22" i="327"/>
  <c r="GA122" i="273"/>
  <c r="GA86" i="273"/>
  <c r="GA155" i="273"/>
  <c r="GA182" i="273"/>
  <c r="GA144" i="273"/>
  <c r="GB145" i="273" s="1"/>
  <c r="GB147" i="273" s="1"/>
  <c r="GB148" i="273" s="1"/>
  <c r="GA15" i="275"/>
  <c r="GA42" i="324"/>
  <c r="GA43" i="324" s="1"/>
  <c r="GA71" i="273"/>
  <c r="GB72" i="273" s="1"/>
  <c r="GB104" i="273" s="1"/>
  <c r="GA67" i="273"/>
  <c r="FY22" i="324"/>
  <c r="FY23" i="324" s="1"/>
  <c r="FY189" i="273"/>
  <c r="FY190" i="273" s="1"/>
  <c r="FY21" i="278" s="1"/>
  <c r="FZ68" i="273"/>
  <c r="FW28" i="285"/>
  <c r="FW11" i="325"/>
  <c r="FW57" i="324"/>
  <c r="FW55" i="324"/>
  <c r="FW34" i="265" s="1"/>
  <c r="GB2" i="275"/>
  <c r="GB82" i="273"/>
  <c r="GB83" i="273" s="1"/>
  <c r="GB2" i="327"/>
  <c r="GB49" i="273"/>
  <c r="GB2" i="285"/>
  <c r="GB2" i="278"/>
  <c r="GB2" i="265"/>
  <c r="GB2" i="315"/>
  <c r="GB2" i="323"/>
  <c r="GB2" i="282"/>
  <c r="GB2" i="286"/>
  <c r="GB2" i="320"/>
  <c r="GB2" i="324"/>
  <c r="GB138" i="273"/>
  <c r="GB139" i="273" s="1"/>
  <c r="GB2" i="273"/>
  <c r="GB129" i="273"/>
  <c r="GB130" i="273" s="1"/>
  <c r="GB62" i="273"/>
  <c r="GB63" i="273" s="1"/>
  <c r="GB45" i="325" s="1"/>
  <c r="GB119" i="273"/>
  <c r="GB120" i="273" s="1"/>
  <c r="GB123" i="273" s="1"/>
  <c r="GB2" i="288"/>
  <c r="GB195" i="273"/>
  <c r="GB196" i="273" s="1"/>
  <c r="GB2" i="325"/>
  <c r="GB2" i="289"/>
  <c r="FV3" i="325"/>
  <c r="FV3" i="327"/>
  <c r="FV3" i="323"/>
  <c r="FV3" i="289"/>
  <c r="FV3" i="285"/>
  <c r="FV3" i="286"/>
  <c r="FV3" i="273"/>
  <c r="FV3" i="282"/>
  <c r="FV3" i="278"/>
  <c r="FV3" i="320"/>
  <c r="FV3" i="265"/>
  <c r="FV3" i="275"/>
  <c r="FV3" i="315"/>
  <c r="FV3" i="324"/>
  <c r="FV3" i="288"/>
  <c r="FZ21" i="327"/>
  <c r="FZ50" i="324"/>
  <c r="GC41" i="273"/>
  <c r="GC43" i="273" s="1"/>
  <c r="GC79" i="288" s="1"/>
  <c r="GC194" i="273"/>
  <c r="GD38" i="273"/>
  <c r="FW164" i="273"/>
  <c r="FW165" i="273" s="1"/>
  <c r="FX157" i="273"/>
  <c r="FZ23" i="327"/>
  <c r="FZ52" i="324"/>
  <c r="GA153" i="273"/>
  <c r="GA37" i="324"/>
  <c r="GA38" i="324" s="1"/>
  <c r="GA27" i="324"/>
  <c r="GA28" i="324" s="1"/>
  <c r="GA32" i="324"/>
  <c r="GA33" i="324" s="1"/>
  <c r="GA53" i="273"/>
  <c r="GB54" i="273" s="1"/>
  <c r="FX176" i="273"/>
  <c r="FZ88" i="273"/>
  <c r="GA66" i="273"/>
  <c r="GA154" i="273"/>
  <c r="FZ53" i="324"/>
  <c r="FZ24" i="327"/>
  <c r="GA91" i="273"/>
  <c r="GB92" i="273" s="1"/>
  <c r="GB156" i="273" s="1"/>
  <c r="GA87" i="273"/>
  <c r="GA11" i="286"/>
  <c r="BS32" i="265"/>
  <c r="FZ109" i="273" l="1"/>
  <c r="FY110" i="273" s="1"/>
  <c r="FY61" i="288" s="1"/>
  <c r="FY63" i="288" s="1"/>
  <c r="FY65" i="288" s="1"/>
  <c r="FZ51" i="288"/>
  <c r="FZ52" i="288" s="1"/>
  <c r="FZ56" i="288" s="1"/>
  <c r="GA46" i="325"/>
  <c r="GA47" i="325" s="1"/>
  <c r="GA54" i="325" s="1"/>
  <c r="GA55" i="288"/>
  <c r="FY39" i="288"/>
  <c r="FY43" i="288"/>
  <c r="FZ84" i="325"/>
  <c r="FZ42" i="288"/>
  <c r="FZ35" i="288"/>
  <c r="FZ37" i="288" s="1"/>
  <c r="GC101" i="273"/>
  <c r="GC102" i="273" s="1"/>
  <c r="GC105" i="273" s="1"/>
  <c r="GC26" i="288"/>
  <c r="GB49" i="278"/>
  <c r="GB42" i="325"/>
  <c r="GB43" i="325" s="1"/>
  <c r="GB85" i="325"/>
  <c r="GB160" i="278"/>
  <c r="GB105" i="278"/>
  <c r="GB79" i="278"/>
  <c r="GA106" i="273"/>
  <c r="FZ51" i="325"/>
  <c r="GB97" i="278"/>
  <c r="GB114" i="278"/>
  <c r="GB200" i="278"/>
  <c r="GB132" i="278"/>
  <c r="GB176" i="278"/>
  <c r="GB192" i="278"/>
  <c r="GB56" i="278"/>
  <c r="GB123" i="278"/>
  <c r="GB168" i="278"/>
  <c r="GB184" i="278"/>
  <c r="GB232" i="278"/>
  <c r="GB240" i="278"/>
  <c r="GB248" i="278"/>
  <c r="GB71" i="278"/>
  <c r="GB152" i="278"/>
  <c r="GB208" i="278"/>
  <c r="GB224" i="278"/>
  <c r="GB216" i="278"/>
  <c r="GC13" i="289"/>
  <c r="GC14" i="289" s="1"/>
  <c r="GC248" i="278" s="1"/>
  <c r="BS313" i="278"/>
  <c r="BS315" i="278" s="1"/>
  <c r="BS12" i="325" s="1"/>
  <c r="GA40" i="278"/>
  <c r="GB28" i="278"/>
  <c r="GB29" i="278" s="1"/>
  <c r="GB40" i="278" s="1"/>
  <c r="GB111" i="325"/>
  <c r="GB123" i="325"/>
  <c r="FZ122" i="325"/>
  <c r="FZ110" i="325"/>
  <c r="FX33" i="278"/>
  <c r="FX35" i="278" s="1"/>
  <c r="FX72" i="278" s="1"/>
  <c r="FX73" i="278" s="1"/>
  <c r="FX86" i="278" s="1"/>
  <c r="FV141" i="278"/>
  <c r="FV279" i="278" s="1"/>
  <c r="FV281" i="278" s="1"/>
  <c r="FS308" i="278"/>
  <c r="FS30" i="265" s="1"/>
  <c r="FT293" i="278"/>
  <c r="FT294" i="278" s="1"/>
  <c r="FT306" i="278" s="1"/>
  <c r="FT67" i="265"/>
  <c r="FT302" i="278"/>
  <c r="FT303" i="278" s="1"/>
  <c r="FT307" i="278" s="1"/>
  <c r="FT73" i="265"/>
  <c r="FU290" i="278"/>
  <c r="FU291" i="278" s="1"/>
  <c r="FU282" i="278"/>
  <c r="FU10" i="265" s="1"/>
  <c r="FU299" i="278"/>
  <c r="FU300" i="278" s="1"/>
  <c r="FW72" i="278"/>
  <c r="FW73" i="278" s="1"/>
  <c r="FW86" i="278" s="1"/>
  <c r="FT11" i="265"/>
  <c r="FT29" i="265" s="1"/>
  <c r="FU9" i="265"/>
  <c r="FV66" i="278"/>
  <c r="FV85" i="278" s="1"/>
  <c r="FV88" i="278" s="1"/>
  <c r="FY274" i="278"/>
  <c r="FY280" i="278" s="1"/>
  <c r="FZ19" i="278"/>
  <c r="FZ314" i="278"/>
  <c r="GA20" i="275"/>
  <c r="GB17" i="275" s="1"/>
  <c r="FW141" i="278"/>
  <c r="FY22" i="278"/>
  <c r="FY39" i="278" s="1"/>
  <c r="FY41" i="278" s="1"/>
  <c r="FW61" i="278"/>
  <c r="FW62" i="278" s="1"/>
  <c r="FW65" i="278" s="1"/>
  <c r="FW64" i="278"/>
  <c r="FZ255" i="278"/>
  <c r="FZ257" i="278" s="1"/>
  <c r="FZ273" i="278" s="1"/>
  <c r="FZ247" i="278"/>
  <c r="FZ249" i="278" s="1"/>
  <c r="FZ272" i="278" s="1"/>
  <c r="FZ231" i="278"/>
  <c r="FZ233" i="278" s="1"/>
  <c r="FZ270" i="278" s="1"/>
  <c r="FZ239" i="278"/>
  <c r="FZ241" i="278" s="1"/>
  <c r="FZ271" i="278" s="1"/>
  <c r="FZ223" i="278"/>
  <c r="FZ225" i="278" s="1"/>
  <c r="FZ269" i="278" s="1"/>
  <c r="FZ183" i="278"/>
  <c r="FZ185" i="278" s="1"/>
  <c r="FZ264" i="278" s="1"/>
  <c r="FZ191" i="278"/>
  <c r="FZ193" i="278" s="1"/>
  <c r="FZ265" i="278" s="1"/>
  <c r="FZ199" i="278"/>
  <c r="FZ201" i="278" s="1"/>
  <c r="FZ266" i="278" s="1"/>
  <c r="FZ215" i="278"/>
  <c r="FZ217" i="278" s="1"/>
  <c r="FZ268" i="278" s="1"/>
  <c r="FZ207" i="278"/>
  <c r="FZ209" i="278" s="1"/>
  <c r="FZ267" i="278" s="1"/>
  <c r="FZ159" i="278"/>
  <c r="FZ161" i="278" s="1"/>
  <c r="FZ261" i="278" s="1"/>
  <c r="FZ175" i="278"/>
  <c r="FZ177" i="278" s="1"/>
  <c r="FZ263" i="278" s="1"/>
  <c r="FZ151" i="278"/>
  <c r="FZ153" i="278" s="1"/>
  <c r="FZ260" i="278" s="1"/>
  <c r="FZ113" i="278"/>
  <c r="FZ115" i="278" s="1"/>
  <c r="FZ138" i="278" s="1"/>
  <c r="FZ167" i="278"/>
  <c r="FZ169" i="278" s="1"/>
  <c r="FZ262" i="278" s="1"/>
  <c r="FZ122" i="278"/>
  <c r="FZ124" i="278" s="1"/>
  <c r="FZ139" i="278" s="1"/>
  <c r="FZ131" i="278"/>
  <c r="FZ133" i="278" s="1"/>
  <c r="FZ140" i="278" s="1"/>
  <c r="FZ20" i="278"/>
  <c r="FX106" i="278"/>
  <c r="FX107" i="278" s="1"/>
  <c r="FX137" i="278" s="1"/>
  <c r="FX98" i="278"/>
  <c r="FX99" i="278" s="1"/>
  <c r="FX136" i="278" s="1"/>
  <c r="FX50" i="278"/>
  <c r="FX51" i="278" s="1"/>
  <c r="FX84" i="278" s="1"/>
  <c r="FX80" i="278"/>
  <c r="FX81" i="278" s="1"/>
  <c r="FX87" i="278" s="1"/>
  <c r="GB154" i="273"/>
  <c r="GB66" i="273"/>
  <c r="FW3" i="320"/>
  <c r="FW3" i="275"/>
  <c r="FW3" i="327"/>
  <c r="FW3" i="325"/>
  <c r="FW3" i="323"/>
  <c r="FW3" i="265"/>
  <c r="FW3" i="324"/>
  <c r="FW3" i="286"/>
  <c r="FW3" i="288"/>
  <c r="FW3" i="282"/>
  <c r="FW3" i="289"/>
  <c r="FW3" i="278"/>
  <c r="FW3" i="273"/>
  <c r="FW3" i="285"/>
  <c r="FW3" i="315"/>
  <c r="GC62" i="273"/>
  <c r="GC63" i="273" s="1"/>
  <c r="GC45" i="325" s="1"/>
  <c r="GC2" i="327"/>
  <c r="GC2" i="285"/>
  <c r="GC2" i="288"/>
  <c r="GC2" i="275"/>
  <c r="GC82" i="273"/>
  <c r="GC83" i="273" s="1"/>
  <c r="GC2" i="324"/>
  <c r="GC129" i="273"/>
  <c r="GC130" i="273" s="1"/>
  <c r="GC2" i="282"/>
  <c r="GC138" i="273"/>
  <c r="GC139" i="273" s="1"/>
  <c r="GC2" i="323"/>
  <c r="GC2" i="273"/>
  <c r="GC2" i="265"/>
  <c r="GC2" i="325"/>
  <c r="GC2" i="278"/>
  <c r="GC195" i="273"/>
  <c r="GC196" i="273" s="1"/>
  <c r="GC2" i="286"/>
  <c r="GC119" i="273"/>
  <c r="GC120" i="273" s="1"/>
  <c r="GC123" i="273" s="1"/>
  <c r="GC2" i="289"/>
  <c r="GC2" i="320"/>
  <c r="GC49" i="273"/>
  <c r="GC50" i="273" s="1"/>
  <c r="GC100" i="325" s="1"/>
  <c r="GC101" i="325" s="1"/>
  <c r="GC128" i="325" s="1"/>
  <c r="GC2" i="315"/>
  <c r="GB42" i="324"/>
  <c r="GB43" i="324" s="1"/>
  <c r="GB15" i="275"/>
  <c r="GB67" i="273"/>
  <c r="GB71" i="273"/>
  <c r="GC72" i="273" s="1"/>
  <c r="GC104" i="273" s="1"/>
  <c r="GB182" i="273"/>
  <c r="GB144" i="273"/>
  <c r="GC145" i="273" s="1"/>
  <c r="GC147" i="273" s="1"/>
  <c r="GC148" i="273" s="1"/>
  <c r="GB87" i="273"/>
  <c r="GB11" i="286"/>
  <c r="GB91" i="273"/>
  <c r="GC92" i="273" s="1"/>
  <c r="GC156" i="273" s="1"/>
  <c r="GA53" i="324"/>
  <c r="GA24" i="327"/>
  <c r="GA51" i="324"/>
  <c r="GA22" i="327"/>
  <c r="FY49" i="324"/>
  <c r="FY54" i="324" s="1"/>
  <c r="FY20" i="327"/>
  <c r="GA88" i="273"/>
  <c r="FZ21" i="285"/>
  <c r="GA124" i="273"/>
  <c r="GA21" i="285" s="1"/>
  <c r="GA50" i="324"/>
  <c r="GA21" i="327"/>
  <c r="GD41" i="273"/>
  <c r="GD43" i="273" s="1"/>
  <c r="GD79" i="288" s="1"/>
  <c r="GD194" i="273"/>
  <c r="GE38" i="273"/>
  <c r="GB50" i="273"/>
  <c r="GB100" i="325" s="1"/>
  <c r="GB101" i="325" s="1"/>
  <c r="GB128" i="325" s="1"/>
  <c r="GB4" i="327"/>
  <c r="GB4" i="278"/>
  <c r="GB4" i="289"/>
  <c r="GB4" i="288"/>
  <c r="GB4" i="315"/>
  <c r="GB4" i="325"/>
  <c r="GB4" i="265"/>
  <c r="GB4" i="275"/>
  <c r="GB4" i="286"/>
  <c r="GB4" i="324"/>
  <c r="GB4" i="285"/>
  <c r="GB4" i="273"/>
  <c r="GB4" i="320"/>
  <c r="GB4" i="323"/>
  <c r="GB4" i="282"/>
  <c r="FX28" i="285"/>
  <c r="FX11" i="325"/>
  <c r="FX55" i="324"/>
  <c r="FX34" i="265" s="1"/>
  <c r="FX57" i="324"/>
  <c r="FZ177" i="273"/>
  <c r="FZ178" i="273" s="1"/>
  <c r="FZ183" i="273"/>
  <c r="FZ184" i="273" s="1"/>
  <c r="FZ172" i="273"/>
  <c r="FZ173" i="273" s="1"/>
  <c r="GA23" i="327"/>
  <c r="GA52" i="324"/>
  <c r="FY157" i="273"/>
  <c r="FX164" i="273"/>
  <c r="FX165" i="273" s="1"/>
  <c r="FZ22" i="324"/>
  <c r="FZ23" i="324" s="1"/>
  <c r="FZ189" i="273"/>
  <c r="FZ190" i="273" s="1"/>
  <c r="FZ21" i="278" s="1"/>
  <c r="GA68" i="273"/>
  <c r="GB86" i="273"/>
  <c r="GB155" i="273"/>
  <c r="GB122" i="273"/>
  <c r="GA109" i="273" l="1"/>
  <c r="FZ110" i="273" s="1"/>
  <c r="FZ61" i="288" s="1"/>
  <c r="FZ63" i="288" s="1"/>
  <c r="FZ65" i="288" s="1"/>
  <c r="GA51" i="288"/>
  <c r="GA52" i="288" s="1"/>
  <c r="GA56" i="288" s="1"/>
  <c r="GB46" i="325"/>
  <c r="GB47" i="325" s="1"/>
  <c r="GB54" i="325" s="1"/>
  <c r="GB55" i="288"/>
  <c r="GA84" i="325"/>
  <c r="GA42" i="288"/>
  <c r="GA35" i="288"/>
  <c r="GA37" i="288" s="1"/>
  <c r="FZ43" i="288"/>
  <c r="FZ39" i="288"/>
  <c r="GD101" i="273"/>
  <c r="GD102" i="273" s="1"/>
  <c r="GD105" i="273" s="1"/>
  <c r="GD26" i="288"/>
  <c r="Z52" i="325"/>
  <c r="GC42" i="325"/>
  <c r="GC43" i="325" s="1"/>
  <c r="GC85" i="325"/>
  <c r="GB106" i="273"/>
  <c r="GA51" i="325"/>
  <c r="GC132" i="278"/>
  <c r="GC168" i="278"/>
  <c r="GC105" i="278"/>
  <c r="GC160" i="278"/>
  <c r="GC176" i="278"/>
  <c r="GC49" i="278"/>
  <c r="GC79" i="278"/>
  <c r="GC152" i="278"/>
  <c r="GC71" i="278"/>
  <c r="GC114" i="278"/>
  <c r="GC192" i="278"/>
  <c r="GC216" i="278"/>
  <c r="GC232" i="278"/>
  <c r="GC56" i="278"/>
  <c r="GC123" i="278"/>
  <c r="GC97" i="278"/>
  <c r="GC184" i="278"/>
  <c r="GC224" i="278"/>
  <c r="FY33" i="278"/>
  <c r="FY35" i="278" s="1"/>
  <c r="FY57" i="278" s="1"/>
  <c r="FY58" i="278" s="1"/>
  <c r="GC240" i="278"/>
  <c r="GC256" i="278"/>
  <c r="GC200" i="278"/>
  <c r="GC208" i="278"/>
  <c r="GD13" i="289"/>
  <c r="GD14" i="289" s="1"/>
  <c r="GD240" i="278" s="1"/>
  <c r="BS11" i="327"/>
  <c r="GB34" i="278"/>
  <c r="GB25" i="327"/>
  <c r="GC25" i="327"/>
  <c r="GA122" i="325"/>
  <c r="GA110" i="325"/>
  <c r="GC28" i="278"/>
  <c r="GC29" i="278" s="1"/>
  <c r="GC34" i="278" s="1"/>
  <c r="GC123" i="325"/>
  <c r="GC111" i="325"/>
  <c r="FX57" i="278"/>
  <c r="FX58" i="278" s="1"/>
  <c r="FX64" i="278" s="1"/>
  <c r="GB20" i="275"/>
  <c r="GC17" i="275" s="1"/>
  <c r="FZ22" i="278"/>
  <c r="FZ39" i="278" s="1"/>
  <c r="FZ41" i="278" s="1"/>
  <c r="FU293" i="278"/>
  <c r="FU294" i="278" s="1"/>
  <c r="FU306" i="278" s="1"/>
  <c r="FU67" i="265"/>
  <c r="FU302" i="278"/>
  <c r="FU303" i="278" s="1"/>
  <c r="FU307" i="278" s="1"/>
  <c r="FU73" i="265"/>
  <c r="FT308" i="278"/>
  <c r="FT30" i="265" s="1"/>
  <c r="FV282" i="278"/>
  <c r="FV10" i="265" s="1"/>
  <c r="FV299" i="278"/>
  <c r="FV300" i="278" s="1"/>
  <c r="FV290" i="278"/>
  <c r="FV291" i="278" s="1"/>
  <c r="FU11" i="265"/>
  <c r="FU29" i="265" s="1"/>
  <c r="FV9" i="265"/>
  <c r="FW279" i="278"/>
  <c r="FW281" i="278" s="1"/>
  <c r="GA19" i="278"/>
  <c r="GA314" i="278"/>
  <c r="FX141" i="278"/>
  <c r="GA239" i="278"/>
  <c r="GA241" i="278" s="1"/>
  <c r="GA271" i="278" s="1"/>
  <c r="GA255" i="278"/>
  <c r="GA257" i="278" s="1"/>
  <c r="GA273" i="278" s="1"/>
  <c r="GA247" i="278"/>
  <c r="GA249" i="278" s="1"/>
  <c r="GA272" i="278" s="1"/>
  <c r="GA223" i="278"/>
  <c r="GA225" i="278" s="1"/>
  <c r="GA269" i="278" s="1"/>
  <c r="GA231" i="278"/>
  <c r="GA233" i="278" s="1"/>
  <c r="GA270" i="278" s="1"/>
  <c r="GA215" i="278"/>
  <c r="GA217" i="278" s="1"/>
  <c r="GA268" i="278" s="1"/>
  <c r="GA207" i="278"/>
  <c r="GA209" i="278" s="1"/>
  <c r="GA267" i="278" s="1"/>
  <c r="GA183" i="278"/>
  <c r="GA185" i="278" s="1"/>
  <c r="GA264" i="278" s="1"/>
  <c r="GA191" i="278"/>
  <c r="GA193" i="278" s="1"/>
  <c r="GA265" i="278" s="1"/>
  <c r="GA199" i="278"/>
  <c r="GA201" i="278" s="1"/>
  <c r="GA266" i="278" s="1"/>
  <c r="GA151" i="278"/>
  <c r="GA153" i="278" s="1"/>
  <c r="GA260" i="278" s="1"/>
  <c r="GA167" i="278"/>
  <c r="GA169" i="278" s="1"/>
  <c r="GA262" i="278" s="1"/>
  <c r="GA175" i="278"/>
  <c r="GA177" i="278" s="1"/>
  <c r="GA263" i="278" s="1"/>
  <c r="GA159" i="278"/>
  <c r="GA161" i="278" s="1"/>
  <c r="GA261" i="278" s="1"/>
  <c r="GA113" i="278"/>
  <c r="GA115" i="278" s="1"/>
  <c r="GA138" i="278" s="1"/>
  <c r="GA122" i="278"/>
  <c r="GA124" i="278" s="1"/>
  <c r="GA139" i="278" s="1"/>
  <c r="GA131" i="278"/>
  <c r="GA133" i="278" s="1"/>
  <c r="GA140" i="278" s="1"/>
  <c r="GA20" i="278"/>
  <c r="FZ274" i="278"/>
  <c r="FZ280" i="278" s="1"/>
  <c r="GB124" i="273"/>
  <c r="GB21" i="285" s="1"/>
  <c r="FW66" i="278"/>
  <c r="FW85" i="278" s="1"/>
  <c r="FW88" i="278" s="1"/>
  <c r="FY106" i="278"/>
  <c r="FY107" i="278" s="1"/>
  <c r="FY137" i="278" s="1"/>
  <c r="FY80" i="278"/>
  <c r="FY81" i="278" s="1"/>
  <c r="FY87" i="278" s="1"/>
  <c r="FY50" i="278"/>
  <c r="FY51" i="278" s="1"/>
  <c r="FY84" i="278" s="1"/>
  <c r="FY98" i="278"/>
  <c r="FY99" i="278" s="1"/>
  <c r="FY136" i="278" s="1"/>
  <c r="GC32" i="324"/>
  <c r="GC33" i="324" s="1"/>
  <c r="GC53" i="273"/>
  <c r="GD54" i="273" s="1"/>
  <c r="GC27" i="324"/>
  <c r="GC28" i="324" s="1"/>
  <c r="GC37" i="324"/>
  <c r="GC38" i="324" s="1"/>
  <c r="GC153" i="273"/>
  <c r="GD82" i="273"/>
  <c r="GD83" i="273" s="1"/>
  <c r="GD2" i="273"/>
  <c r="GD2" i="315"/>
  <c r="GD49" i="273"/>
  <c r="GD50" i="273" s="1"/>
  <c r="GD100" i="325" s="1"/>
  <c r="GD101" i="325" s="1"/>
  <c r="GD128" i="325" s="1"/>
  <c r="GD2" i="278"/>
  <c r="GD195" i="273"/>
  <c r="GD196" i="273" s="1"/>
  <c r="GD2" i="286"/>
  <c r="GD129" i="273"/>
  <c r="GD130" i="273" s="1"/>
  <c r="GD2" i="324"/>
  <c r="GD2" i="288"/>
  <c r="GD138" i="273"/>
  <c r="GD139" i="273" s="1"/>
  <c r="GD2" i="265"/>
  <c r="GD2" i="325"/>
  <c r="GD2" i="327"/>
  <c r="GD2" i="323"/>
  <c r="GD2" i="282"/>
  <c r="GD119" i="273"/>
  <c r="GD120" i="273" s="1"/>
  <c r="GD123" i="273" s="1"/>
  <c r="GD2" i="289"/>
  <c r="GD62" i="273"/>
  <c r="GD2" i="275"/>
  <c r="GD2" i="285"/>
  <c r="GD2" i="320"/>
  <c r="GC91" i="273"/>
  <c r="GD92" i="273" s="1"/>
  <c r="GD156" i="273" s="1"/>
  <c r="GC87" i="273"/>
  <c r="GC11" i="286"/>
  <c r="FZ49" i="324"/>
  <c r="FZ54" i="324" s="1"/>
  <c r="FZ20" i="327"/>
  <c r="GB27" i="324"/>
  <c r="GB28" i="324" s="1"/>
  <c r="GB37" i="324"/>
  <c r="GB38" i="324" s="1"/>
  <c r="GB32" i="324"/>
  <c r="GB33" i="324" s="1"/>
  <c r="GB53" i="273"/>
  <c r="GC54" i="273" s="1"/>
  <c r="GB153" i="273"/>
  <c r="GA172" i="273"/>
  <c r="GA173" i="273" s="1"/>
  <c r="GA176" i="273" s="1"/>
  <c r="GA183" i="273"/>
  <c r="GA184" i="273" s="1"/>
  <c r="GA177" i="273"/>
  <c r="GA178" i="273" s="1"/>
  <c r="GC4" i="324"/>
  <c r="GC4" i="320"/>
  <c r="GC4" i="273"/>
  <c r="GC4" i="282"/>
  <c r="GC4" i="315"/>
  <c r="GC4" i="275"/>
  <c r="GC4" i="325"/>
  <c r="GC4" i="289"/>
  <c r="GC4" i="288"/>
  <c r="GC4" i="265"/>
  <c r="GC4" i="285"/>
  <c r="GC4" i="327"/>
  <c r="GC4" i="323"/>
  <c r="GC4" i="286"/>
  <c r="GC4" i="278"/>
  <c r="GC67" i="273"/>
  <c r="GC15" i="275"/>
  <c r="GC71" i="273"/>
  <c r="GD72" i="273" s="1"/>
  <c r="GD104" i="273" s="1"/>
  <c r="GC42" i="324"/>
  <c r="GC43" i="324" s="1"/>
  <c r="GB88" i="273"/>
  <c r="FX3" i="323"/>
  <c r="FX3" i="324"/>
  <c r="FX3" i="285"/>
  <c r="FX3" i="273"/>
  <c r="FX3" i="278"/>
  <c r="FX3" i="282"/>
  <c r="FX3" i="289"/>
  <c r="FX3" i="286"/>
  <c r="FX3" i="327"/>
  <c r="FX3" i="325"/>
  <c r="FX3" i="265"/>
  <c r="FX3" i="288"/>
  <c r="FX3" i="320"/>
  <c r="FX3" i="315"/>
  <c r="FX3" i="275"/>
  <c r="FZ176" i="273"/>
  <c r="GE194" i="273"/>
  <c r="GF38" i="273"/>
  <c r="GE41" i="273"/>
  <c r="GE43" i="273" s="1"/>
  <c r="GE79" i="288" s="1"/>
  <c r="GB53" i="324"/>
  <c r="GB24" i="327"/>
  <c r="GA22" i="324"/>
  <c r="GA23" i="324" s="1"/>
  <c r="GA189" i="273"/>
  <c r="GA190" i="273" s="1"/>
  <c r="GA21" i="278" s="1"/>
  <c r="GB68" i="273"/>
  <c r="FY164" i="273"/>
  <c r="FY165" i="273" s="1"/>
  <c r="FZ157" i="273"/>
  <c r="FY11" i="325"/>
  <c r="FY55" i="324"/>
  <c r="FY34" i="265" s="1"/>
  <c r="FY28" i="285"/>
  <c r="FY57" i="324"/>
  <c r="GC86" i="273"/>
  <c r="GC155" i="273"/>
  <c r="GC122" i="273"/>
  <c r="GC144" i="273"/>
  <c r="GD145" i="273" s="1"/>
  <c r="GD147" i="273" s="1"/>
  <c r="GD148" i="273" s="1"/>
  <c r="GC182" i="273"/>
  <c r="GC46" i="325" l="1"/>
  <c r="GC47" i="325" s="1"/>
  <c r="GC54" i="325" s="1"/>
  <c r="GC55" i="288"/>
  <c r="GB109" i="273"/>
  <c r="GA110" i="273" s="1"/>
  <c r="GA61" i="288" s="1"/>
  <c r="GA63" i="288" s="1"/>
  <c r="GA65" i="288" s="1"/>
  <c r="GB51" i="288"/>
  <c r="GB52" i="288" s="1"/>
  <c r="GB56" i="288" s="1"/>
  <c r="GB84" i="325"/>
  <c r="GB42" i="288"/>
  <c r="GB35" i="288"/>
  <c r="GB37" i="288" s="1"/>
  <c r="GA43" i="288"/>
  <c r="GA39" i="288"/>
  <c r="GE101" i="273"/>
  <c r="GE102" i="273" s="1"/>
  <c r="GE105" i="273" s="1"/>
  <c r="GE26" i="288"/>
  <c r="GD176" i="278"/>
  <c r="Z55" i="325"/>
  <c r="Z91" i="325"/>
  <c r="GD56" i="278"/>
  <c r="GD42" i="325"/>
  <c r="GD43" i="325" s="1"/>
  <c r="GD85" i="325"/>
  <c r="GD97" i="278"/>
  <c r="GD49" i="278"/>
  <c r="GD114" i="278"/>
  <c r="GD123" i="278"/>
  <c r="GD132" i="278"/>
  <c r="GD79" i="278"/>
  <c r="GD105" i="278"/>
  <c r="GC106" i="273"/>
  <c r="GB51" i="325"/>
  <c r="GD71" i="278"/>
  <c r="GD152" i="278"/>
  <c r="FY72" i="278"/>
  <c r="FY73" i="278" s="1"/>
  <c r="FY86" i="278" s="1"/>
  <c r="GD256" i="278"/>
  <c r="GD224" i="278"/>
  <c r="GD168" i="278"/>
  <c r="GD200" i="278"/>
  <c r="GD192" i="278"/>
  <c r="GD160" i="278"/>
  <c r="GD208" i="278"/>
  <c r="GD216" i="278"/>
  <c r="GD232" i="278"/>
  <c r="GD184" i="278"/>
  <c r="GD248" i="278"/>
  <c r="GE13" i="289"/>
  <c r="GE14" i="289" s="1"/>
  <c r="GE248" i="278" s="1"/>
  <c r="GC40" i="278"/>
  <c r="GC20" i="275"/>
  <c r="GD17" i="275" s="1"/>
  <c r="GD25" i="327"/>
  <c r="GD28" i="278"/>
  <c r="GD29" i="278" s="1"/>
  <c r="GD34" i="278" s="1"/>
  <c r="GD123" i="325"/>
  <c r="GD111" i="325"/>
  <c r="GB122" i="325"/>
  <c r="GB110" i="325"/>
  <c r="FZ33" i="278"/>
  <c r="FZ35" i="278" s="1"/>
  <c r="FZ57" i="278" s="1"/>
  <c r="FZ58" i="278" s="1"/>
  <c r="FX61" i="278"/>
  <c r="FX62" i="278" s="1"/>
  <c r="FX65" i="278" s="1"/>
  <c r="FX66" i="278" s="1"/>
  <c r="FX85" i="278" s="1"/>
  <c r="FX88" i="278" s="1"/>
  <c r="FU308" i="278"/>
  <c r="FU30" i="265" s="1"/>
  <c r="FV293" i="278"/>
  <c r="FV294" i="278" s="1"/>
  <c r="FV306" i="278" s="1"/>
  <c r="FV67" i="265"/>
  <c r="FV302" i="278"/>
  <c r="FV303" i="278" s="1"/>
  <c r="FV307" i="278" s="1"/>
  <c r="FV73" i="265"/>
  <c r="FW290" i="278"/>
  <c r="FW291" i="278" s="1"/>
  <c r="FW282" i="278"/>
  <c r="FW10" i="265" s="1"/>
  <c r="FW299" i="278"/>
  <c r="FW300" i="278" s="1"/>
  <c r="FV11" i="265"/>
  <c r="FV29" i="265" s="1"/>
  <c r="GC124" i="273"/>
  <c r="GC21" i="285" s="1"/>
  <c r="GA22" i="278"/>
  <c r="GA33" i="278" s="1"/>
  <c r="GA35" i="278" s="1"/>
  <c r="FW9" i="265"/>
  <c r="GC88" i="273"/>
  <c r="GC255" i="278" s="1"/>
  <c r="GC257" i="278" s="1"/>
  <c r="GC273" i="278" s="1"/>
  <c r="GB19" i="278"/>
  <c r="GB314" i="278"/>
  <c r="GA274" i="278"/>
  <c r="GA280" i="278" s="1"/>
  <c r="FX279" i="278"/>
  <c r="FX281" i="278" s="1"/>
  <c r="FY141" i="278"/>
  <c r="FZ80" i="278"/>
  <c r="FZ81" i="278" s="1"/>
  <c r="FZ87" i="278" s="1"/>
  <c r="FZ98" i="278"/>
  <c r="FZ99" i="278" s="1"/>
  <c r="FZ136" i="278" s="1"/>
  <c r="FZ106" i="278"/>
  <c r="FZ107" i="278" s="1"/>
  <c r="FZ137" i="278" s="1"/>
  <c r="FZ50" i="278"/>
  <c r="FZ51" i="278" s="1"/>
  <c r="FZ84" i="278" s="1"/>
  <c r="FY64" i="278"/>
  <c r="FY61" i="278"/>
  <c r="FY62" i="278" s="1"/>
  <c r="FY65" i="278" s="1"/>
  <c r="GB255" i="278"/>
  <c r="GB257" i="278" s="1"/>
  <c r="GB273" i="278" s="1"/>
  <c r="GB231" i="278"/>
  <c r="GB233" i="278" s="1"/>
  <c r="GB270" i="278" s="1"/>
  <c r="GB239" i="278"/>
  <c r="GB241" i="278" s="1"/>
  <c r="GB271" i="278" s="1"/>
  <c r="GB247" i="278"/>
  <c r="GB249" i="278" s="1"/>
  <c r="GB272" i="278" s="1"/>
  <c r="GB215" i="278"/>
  <c r="GB217" i="278" s="1"/>
  <c r="GB268" i="278" s="1"/>
  <c r="GB223" i="278"/>
  <c r="GB225" i="278" s="1"/>
  <c r="GB269" i="278" s="1"/>
  <c r="GB199" i="278"/>
  <c r="GB201" i="278" s="1"/>
  <c r="GB266" i="278" s="1"/>
  <c r="GB207" i="278"/>
  <c r="GB209" i="278" s="1"/>
  <c r="GB267" i="278" s="1"/>
  <c r="GB183" i="278"/>
  <c r="GB185" i="278" s="1"/>
  <c r="GB264" i="278" s="1"/>
  <c r="GB191" i="278"/>
  <c r="GB193" i="278" s="1"/>
  <c r="GB265" i="278" s="1"/>
  <c r="GB175" i="278"/>
  <c r="GB177" i="278" s="1"/>
  <c r="GB263" i="278" s="1"/>
  <c r="GB159" i="278"/>
  <c r="GB161" i="278" s="1"/>
  <c r="GB261" i="278" s="1"/>
  <c r="GB167" i="278"/>
  <c r="GB169" i="278" s="1"/>
  <c r="GB262" i="278" s="1"/>
  <c r="GB151" i="278"/>
  <c r="GB153" i="278" s="1"/>
  <c r="GB260" i="278" s="1"/>
  <c r="GB131" i="278"/>
  <c r="GB133" i="278" s="1"/>
  <c r="GB140" i="278" s="1"/>
  <c r="GB113" i="278"/>
  <c r="GB115" i="278" s="1"/>
  <c r="GB138" i="278" s="1"/>
  <c r="GB122" i="278"/>
  <c r="GB124" i="278" s="1"/>
  <c r="GB139" i="278" s="1"/>
  <c r="GB20" i="278"/>
  <c r="FY3" i="325"/>
  <c r="FY3" i="320"/>
  <c r="FY3" i="282"/>
  <c r="FY3" i="327"/>
  <c r="FY3" i="285"/>
  <c r="FY3" i="324"/>
  <c r="FY3" i="265"/>
  <c r="FY3" i="278"/>
  <c r="FY3" i="289"/>
  <c r="FY3" i="275"/>
  <c r="FY3" i="323"/>
  <c r="FY3" i="315"/>
  <c r="FY3" i="288"/>
  <c r="FY3" i="273"/>
  <c r="FY3" i="286"/>
  <c r="GG38" i="273"/>
  <c r="GF41" i="273"/>
  <c r="GF43" i="273" s="1"/>
  <c r="GF79" i="288" s="1"/>
  <c r="GF194" i="273"/>
  <c r="GD86" i="273"/>
  <c r="GD155" i="273"/>
  <c r="GD122" i="273"/>
  <c r="GB51" i="324"/>
  <c r="GB22" i="327"/>
  <c r="FZ57" i="324"/>
  <c r="FZ55" i="324"/>
  <c r="FZ34" i="265" s="1"/>
  <c r="FZ28" i="285"/>
  <c r="FZ11" i="325"/>
  <c r="GC52" i="324"/>
  <c r="GC23" i="327"/>
  <c r="GD4" i="315"/>
  <c r="GD4" i="327"/>
  <c r="GD4" i="273"/>
  <c r="GD4" i="265"/>
  <c r="GD4" i="278"/>
  <c r="GD4" i="288"/>
  <c r="GD4" i="323"/>
  <c r="GD4" i="325"/>
  <c r="GD4" i="286"/>
  <c r="GD4" i="275"/>
  <c r="GD4" i="320"/>
  <c r="GD4" i="282"/>
  <c r="GD4" i="324"/>
  <c r="GD4" i="285"/>
  <c r="GD4" i="289"/>
  <c r="GB22" i="324"/>
  <c r="GB23" i="324" s="1"/>
  <c r="GB189" i="273"/>
  <c r="GB190" i="273" s="1"/>
  <c r="GB21" i="278" s="1"/>
  <c r="GB23" i="327"/>
  <c r="GB52" i="324"/>
  <c r="GC50" i="324"/>
  <c r="GC21" i="327"/>
  <c r="GB177" i="273"/>
  <c r="GB178" i="273" s="1"/>
  <c r="GB183" i="273"/>
  <c r="GB184" i="273" s="1"/>
  <c r="GB172" i="273"/>
  <c r="GB173" i="273" s="1"/>
  <c r="GB176" i="273" s="1"/>
  <c r="GB50" i="324"/>
  <c r="GB21" i="327"/>
  <c r="GD91" i="273"/>
  <c r="GE92" i="273" s="1"/>
  <c r="GE156" i="273" s="1"/>
  <c r="GD87" i="273"/>
  <c r="GD11" i="286"/>
  <c r="GD154" i="273"/>
  <c r="GD66" i="273"/>
  <c r="GA157" i="273"/>
  <c r="FZ164" i="273"/>
  <c r="FZ165" i="273" s="1"/>
  <c r="GA49" i="324"/>
  <c r="GA54" i="324" s="1"/>
  <c r="GA20" i="327"/>
  <c r="GE138" i="273"/>
  <c r="GE139" i="273" s="1"/>
  <c r="GE2" i="324"/>
  <c r="GE2" i="288"/>
  <c r="GE195" i="273"/>
  <c r="GE196" i="273" s="1"/>
  <c r="GE2" i="327"/>
  <c r="GE2" i="282"/>
  <c r="GE119" i="273"/>
  <c r="GE120" i="273" s="1"/>
  <c r="GE123" i="273" s="1"/>
  <c r="GE2" i="278"/>
  <c r="GE2" i="289"/>
  <c r="GE49" i="273"/>
  <c r="GE50" i="273" s="1"/>
  <c r="GE100" i="325" s="1"/>
  <c r="GE101" i="325" s="1"/>
  <c r="GE128" i="325" s="1"/>
  <c r="GE82" i="273"/>
  <c r="GE83" i="273" s="1"/>
  <c r="GE2" i="325"/>
  <c r="GE2" i="286"/>
  <c r="GE62" i="273"/>
  <c r="GE63" i="273" s="1"/>
  <c r="GE45" i="325" s="1"/>
  <c r="GE2" i="323"/>
  <c r="GE2" i="285"/>
  <c r="GE2" i="315"/>
  <c r="GE2" i="275"/>
  <c r="GE2" i="265"/>
  <c r="GE2" i="320"/>
  <c r="GE129" i="273"/>
  <c r="GE130" i="273" s="1"/>
  <c r="GE2" i="273"/>
  <c r="GC53" i="324"/>
  <c r="GC24" i="327"/>
  <c r="GC66" i="273"/>
  <c r="GC68" i="273" s="1"/>
  <c r="GC154" i="273"/>
  <c r="GD37" i="324"/>
  <c r="GD38" i="324" s="1"/>
  <c r="GD27" i="324"/>
  <c r="GD28" i="324" s="1"/>
  <c r="GD32" i="324"/>
  <c r="GD33" i="324" s="1"/>
  <c r="GD153" i="273"/>
  <c r="GD53" i="273"/>
  <c r="GE54" i="273" s="1"/>
  <c r="GD63" i="273"/>
  <c r="GD45" i="325" s="1"/>
  <c r="GD144" i="273"/>
  <c r="GE145" i="273" s="1"/>
  <c r="GE147" i="273" s="1"/>
  <c r="GE148" i="273" s="1"/>
  <c r="GD182" i="273"/>
  <c r="GC51" i="324"/>
  <c r="GC22" i="327"/>
  <c r="BT32" i="265"/>
  <c r="GC109" i="273" l="1"/>
  <c r="GB110" i="273" s="1"/>
  <c r="GB61" i="288" s="1"/>
  <c r="GB63" i="288" s="1"/>
  <c r="GB65" i="288" s="1"/>
  <c r="GC51" i="288"/>
  <c r="GC52" i="288" s="1"/>
  <c r="GC56" i="288" s="1"/>
  <c r="GD46" i="325"/>
  <c r="GD47" i="325" s="1"/>
  <c r="GD54" i="325" s="1"/>
  <c r="GD55" i="288"/>
  <c r="GB39" i="288"/>
  <c r="GB43" i="288"/>
  <c r="GC84" i="325"/>
  <c r="GC35" i="288"/>
  <c r="GC37" i="288" s="1"/>
  <c r="GC42" i="288"/>
  <c r="GF101" i="273"/>
  <c r="GF102" i="273" s="1"/>
  <c r="GF105" i="273" s="1"/>
  <c r="GF26" i="288"/>
  <c r="GE42" i="325"/>
  <c r="GE43" i="325" s="1"/>
  <c r="GE85" i="325"/>
  <c r="GD106" i="273"/>
  <c r="GC51" i="325"/>
  <c r="GE56" i="278"/>
  <c r="GE79" i="278"/>
  <c r="GE160" i="278"/>
  <c r="GE114" i="278"/>
  <c r="GE49" i="278"/>
  <c r="GE105" i="278"/>
  <c r="GE97" i="278"/>
  <c r="GE71" i="278"/>
  <c r="GE123" i="278"/>
  <c r="GE184" i="278"/>
  <c r="GE216" i="278"/>
  <c r="GE132" i="278"/>
  <c r="GE176" i="278"/>
  <c r="GE152" i="278"/>
  <c r="GE200" i="278"/>
  <c r="GE240" i="278"/>
  <c r="GE208" i="278"/>
  <c r="GE232" i="278"/>
  <c r="GE256" i="278"/>
  <c r="GE168" i="278"/>
  <c r="GE192" i="278"/>
  <c r="GE224" i="278"/>
  <c r="GF13" i="289"/>
  <c r="GF14" i="289" s="1"/>
  <c r="GF248" i="278" s="1"/>
  <c r="BT313" i="278"/>
  <c r="BT315" i="278" s="1"/>
  <c r="BT12" i="325" s="1"/>
  <c r="FZ72" i="278"/>
  <c r="FZ73" i="278" s="1"/>
  <c r="FZ86" i="278" s="1"/>
  <c r="GE25" i="327"/>
  <c r="GD40" i="278"/>
  <c r="GC122" i="325"/>
  <c r="GC110" i="325"/>
  <c r="GE28" i="278"/>
  <c r="GE29" i="278" s="1"/>
  <c r="GE40" i="278" s="1"/>
  <c r="GE123" i="325"/>
  <c r="GE111" i="325"/>
  <c r="FV308" i="278"/>
  <c r="FV30" i="265" s="1"/>
  <c r="FW293" i="278"/>
  <c r="FW294" i="278" s="1"/>
  <c r="FW306" i="278" s="1"/>
  <c r="FW67" i="265"/>
  <c r="FW302" i="278"/>
  <c r="FW303" i="278" s="1"/>
  <c r="FW307" i="278" s="1"/>
  <c r="FW73" i="265"/>
  <c r="GC215" i="278"/>
  <c r="GC217" i="278" s="1"/>
  <c r="GC268" i="278" s="1"/>
  <c r="FX282" i="278"/>
  <c r="FX10" i="265" s="1"/>
  <c r="FX299" i="278"/>
  <c r="FX300" i="278" s="1"/>
  <c r="FX290" i="278"/>
  <c r="FX291" i="278" s="1"/>
  <c r="GD124" i="273"/>
  <c r="GD21" i="285" s="1"/>
  <c r="GA39" i="278"/>
  <c r="GA41" i="278" s="1"/>
  <c r="GA106" i="278" s="1"/>
  <c r="GA107" i="278" s="1"/>
  <c r="GA137" i="278" s="1"/>
  <c r="GC20" i="278"/>
  <c r="GC183" i="273"/>
  <c r="GC184" i="273" s="1"/>
  <c r="GC159" i="278"/>
  <c r="GC161" i="278" s="1"/>
  <c r="GC261" i="278" s="1"/>
  <c r="GC183" i="278"/>
  <c r="GC185" i="278" s="1"/>
  <c r="GC264" i="278" s="1"/>
  <c r="GB22" i="278"/>
  <c r="GB39" i="278" s="1"/>
  <c r="GB41" i="278" s="1"/>
  <c r="FW11" i="265"/>
  <c r="FW29" i="265" s="1"/>
  <c r="GC113" i="278"/>
  <c r="GC115" i="278" s="1"/>
  <c r="GC138" i="278" s="1"/>
  <c r="GC151" i="278"/>
  <c r="GC153" i="278" s="1"/>
  <c r="GC260" i="278" s="1"/>
  <c r="GC207" i="278"/>
  <c r="GC209" i="278" s="1"/>
  <c r="GC267" i="278" s="1"/>
  <c r="GC231" i="278"/>
  <c r="GC233" i="278" s="1"/>
  <c r="GC270" i="278" s="1"/>
  <c r="GC131" i="278"/>
  <c r="GC133" i="278" s="1"/>
  <c r="GC140" i="278" s="1"/>
  <c r="GC199" i="278"/>
  <c r="GC201" i="278" s="1"/>
  <c r="GC266" i="278" s="1"/>
  <c r="GC223" i="278"/>
  <c r="GC225" i="278" s="1"/>
  <c r="GC269" i="278" s="1"/>
  <c r="GD88" i="273"/>
  <c r="GD247" i="278" s="1"/>
  <c r="GD249" i="278" s="1"/>
  <c r="GD272" i="278" s="1"/>
  <c r="GC177" i="273"/>
  <c r="GC178" i="273" s="1"/>
  <c r="GC175" i="278"/>
  <c r="GC177" i="278" s="1"/>
  <c r="GC263" i="278" s="1"/>
  <c r="GC172" i="273"/>
  <c r="GC173" i="273" s="1"/>
  <c r="GC176" i="273" s="1"/>
  <c r="GC122" i="278"/>
  <c r="GC124" i="278" s="1"/>
  <c r="GC139" i="278" s="1"/>
  <c r="GC167" i="278"/>
  <c r="GC169" i="278" s="1"/>
  <c r="GC262" i="278" s="1"/>
  <c r="GC191" i="278"/>
  <c r="GC193" i="278" s="1"/>
  <c r="GC265" i="278" s="1"/>
  <c r="GC239" i="278"/>
  <c r="GC241" i="278" s="1"/>
  <c r="GC271" i="278" s="1"/>
  <c r="FX9" i="265"/>
  <c r="GC247" i="278"/>
  <c r="GC249" i="278" s="1"/>
  <c r="GC272" i="278" s="1"/>
  <c r="GC19" i="278"/>
  <c r="GC314" i="278"/>
  <c r="FY279" i="278"/>
  <c r="FY281" i="278" s="1"/>
  <c r="GB274" i="278"/>
  <c r="GB280" i="278" s="1"/>
  <c r="FY66" i="278"/>
  <c r="FY85" i="278" s="1"/>
  <c r="FY88" i="278" s="1"/>
  <c r="GB33" i="278"/>
  <c r="GB35" i="278" s="1"/>
  <c r="FZ64" i="278"/>
  <c r="FZ61" i="278"/>
  <c r="FZ62" i="278" s="1"/>
  <c r="FZ65" i="278" s="1"/>
  <c r="GA57" i="278"/>
  <c r="GA58" i="278" s="1"/>
  <c r="GA72" i="278"/>
  <c r="GA73" i="278" s="1"/>
  <c r="GA86" i="278" s="1"/>
  <c r="FZ141" i="278"/>
  <c r="GC22" i="324"/>
  <c r="GC23" i="324" s="1"/>
  <c r="GC189" i="273"/>
  <c r="GC190" i="273" s="1"/>
  <c r="GC21" i="278" s="1"/>
  <c r="GE67" i="273"/>
  <c r="GE71" i="273"/>
  <c r="GF72" i="273" s="1"/>
  <c r="GF104" i="273" s="1"/>
  <c r="GE42" i="324"/>
  <c r="GE43" i="324" s="1"/>
  <c r="GE15" i="275"/>
  <c r="GE66" i="273"/>
  <c r="GE154" i="273"/>
  <c r="GD23" i="327"/>
  <c r="GD52" i="324"/>
  <c r="GE144" i="273"/>
  <c r="GF145" i="273" s="1"/>
  <c r="GF147" i="273" s="1"/>
  <c r="GF148" i="273" s="1"/>
  <c r="GE182" i="273"/>
  <c r="GA164" i="273"/>
  <c r="GA165" i="273" s="1"/>
  <c r="GB157" i="273"/>
  <c r="GH38" i="273"/>
  <c r="GG41" i="273"/>
  <c r="GG43" i="273" s="1"/>
  <c r="GG79" i="288" s="1"/>
  <c r="GG194" i="273"/>
  <c r="GE4" i="282"/>
  <c r="GE4" i="278"/>
  <c r="GE4" i="273"/>
  <c r="GE4" i="288"/>
  <c r="GE4" i="327"/>
  <c r="GE4" i="323"/>
  <c r="GE4" i="325"/>
  <c r="GE4" i="286"/>
  <c r="GE4" i="289"/>
  <c r="GE4" i="275"/>
  <c r="GE4" i="324"/>
  <c r="GE4" i="285"/>
  <c r="GE4" i="315"/>
  <c r="GE4" i="320"/>
  <c r="GE4" i="265"/>
  <c r="GD68" i="273"/>
  <c r="GD51" i="324"/>
  <c r="GD22" i="327"/>
  <c r="GE87" i="273"/>
  <c r="GE11" i="286"/>
  <c r="GE91" i="273"/>
  <c r="GF92" i="273" s="1"/>
  <c r="GF156" i="273" s="1"/>
  <c r="GA55" i="324"/>
  <c r="GA34" i="265" s="1"/>
  <c r="GA11" i="325"/>
  <c r="GA57" i="324"/>
  <c r="GA28" i="285"/>
  <c r="GD71" i="273"/>
  <c r="GE72" i="273" s="1"/>
  <c r="GE104" i="273" s="1"/>
  <c r="GD67" i="273"/>
  <c r="GD15" i="275"/>
  <c r="GD20" i="275" s="1"/>
  <c r="GE17" i="275" s="1"/>
  <c r="GD42" i="324"/>
  <c r="GD43" i="324" s="1"/>
  <c r="GD50" i="324"/>
  <c r="GD21" i="327"/>
  <c r="GE32" i="324"/>
  <c r="GE33" i="324" s="1"/>
  <c r="GE37" i="324"/>
  <c r="GE38" i="324" s="1"/>
  <c r="GE153" i="273"/>
  <c r="GE27" i="324"/>
  <c r="GE28" i="324" s="1"/>
  <c r="GE53" i="273"/>
  <c r="GF54" i="273" s="1"/>
  <c r="FZ3" i="320"/>
  <c r="FZ3" i="315"/>
  <c r="FZ3" i="286"/>
  <c r="FZ3" i="278"/>
  <c r="FZ3" i="324"/>
  <c r="FZ3" i="289"/>
  <c r="FZ3" i="273"/>
  <c r="FZ3" i="285"/>
  <c r="FZ3" i="327"/>
  <c r="FZ3" i="323"/>
  <c r="FZ3" i="325"/>
  <c r="FZ3" i="265"/>
  <c r="FZ3" i="275"/>
  <c r="FZ3" i="288"/>
  <c r="FZ3" i="282"/>
  <c r="GB20" i="327"/>
  <c r="GB49" i="324"/>
  <c r="GB54" i="324" s="1"/>
  <c r="GF2" i="265"/>
  <c r="GF2" i="273"/>
  <c r="GF62" i="273"/>
  <c r="GF63" i="273" s="1"/>
  <c r="GF45" i="325" s="1"/>
  <c r="GF82" i="273"/>
  <c r="GF83" i="273" s="1"/>
  <c r="GF2" i="320"/>
  <c r="GF49" i="273"/>
  <c r="GF50" i="273" s="1"/>
  <c r="GF100" i="325" s="1"/>
  <c r="GF101" i="325" s="1"/>
  <c r="GF128" i="325" s="1"/>
  <c r="GF119" i="273"/>
  <c r="GF120" i="273" s="1"/>
  <c r="GF123" i="273" s="1"/>
  <c r="GF2" i="275"/>
  <c r="GF2" i="282"/>
  <c r="GF2" i="323"/>
  <c r="GF2" i="327"/>
  <c r="GF2" i="278"/>
  <c r="GF2" i="315"/>
  <c r="GF2" i="285"/>
  <c r="GF2" i="325"/>
  <c r="GF2" i="286"/>
  <c r="GF138" i="273"/>
  <c r="GF139" i="273" s="1"/>
  <c r="GF195" i="273"/>
  <c r="GF196" i="273" s="1"/>
  <c r="GF2" i="288"/>
  <c r="GF2" i="289"/>
  <c r="GF2" i="324"/>
  <c r="GF129" i="273"/>
  <c r="GF130" i="273" s="1"/>
  <c r="GD109" i="273" l="1"/>
  <c r="GC110" i="273" s="1"/>
  <c r="GC61" i="288" s="1"/>
  <c r="GC63" i="288" s="1"/>
  <c r="GC65" i="288" s="1"/>
  <c r="GD51" i="288"/>
  <c r="GD52" i="288" s="1"/>
  <c r="GD56" i="288" s="1"/>
  <c r="GE46" i="325"/>
  <c r="GE47" i="325" s="1"/>
  <c r="GE54" i="325" s="1"/>
  <c r="GE55" i="288"/>
  <c r="GC43" i="288"/>
  <c r="GC39" i="288"/>
  <c r="GD84" i="325"/>
  <c r="GD42" i="288"/>
  <c r="GD35" i="288"/>
  <c r="GD37" i="288" s="1"/>
  <c r="GG101" i="273"/>
  <c r="GG102" i="273" s="1"/>
  <c r="GG105" i="273" s="1"/>
  <c r="GG26" i="288"/>
  <c r="GF42" i="325"/>
  <c r="GF43" i="325" s="1"/>
  <c r="GF85" i="325"/>
  <c r="GF224" i="278"/>
  <c r="GE106" i="273"/>
  <c r="GD51" i="325"/>
  <c r="GF97" i="278"/>
  <c r="GF79" i="278"/>
  <c r="GF168" i="278"/>
  <c r="GF49" i="278"/>
  <c r="GF132" i="278"/>
  <c r="GF114" i="278"/>
  <c r="GF160" i="278"/>
  <c r="GF240" i="278"/>
  <c r="GF105" i="278"/>
  <c r="GF71" i="278"/>
  <c r="GF152" i="278"/>
  <c r="GF200" i="278"/>
  <c r="GF232" i="278"/>
  <c r="GF56" i="278"/>
  <c r="GF123" i="278"/>
  <c r="GF176" i="278"/>
  <c r="GF192" i="278"/>
  <c r="GF216" i="278"/>
  <c r="GF256" i="278"/>
  <c r="GF208" i="278"/>
  <c r="GF184" i="278"/>
  <c r="GG13" i="289"/>
  <c r="GG14" i="289" s="1"/>
  <c r="GG224" i="278" s="1"/>
  <c r="BT11" i="327"/>
  <c r="GA50" i="278"/>
  <c r="GA51" i="278" s="1"/>
  <c r="GA84" i="278" s="1"/>
  <c r="GE34" i="278"/>
  <c r="GF28" i="278"/>
  <c r="GF29" i="278" s="1"/>
  <c r="GF34" i="278" s="1"/>
  <c r="GF123" i="325"/>
  <c r="GF111" i="325"/>
  <c r="GF25" i="327"/>
  <c r="GD110" i="325"/>
  <c r="GD122" i="325"/>
  <c r="GD131" i="278"/>
  <c r="GD133" i="278" s="1"/>
  <c r="GD140" i="278" s="1"/>
  <c r="FW308" i="278"/>
  <c r="FW30" i="265" s="1"/>
  <c r="GA80" i="278"/>
  <c r="GA81" i="278" s="1"/>
  <c r="GA87" i="278" s="1"/>
  <c r="FX293" i="278"/>
  <c r="FX294" i="278" s="1"/>
  <c r="FX306" i="278" s="1"/>
  <c r="FX67" i="265"/>
  <c r="FX302" i="278"/>
  <c r="FX303" i="278" s="1"/>
  <c r="FX307" i="278" s="1"/>
  <c r="FX73" i="265"/>
  <c r="GD199" i="278"/>
  <c r="GD201" i="278" s="1"/>
  <c r="GD266" i="278" s="1"/>
  <c r="FY290" i="278"/>
  <c r="FY291" i="278" s="1"/>
  <c r="FY282" i="278"/>
  <c r="FY10" i="265" s="1"/>
  <c r="FY299" i="278"/>
  <c r="FY300" i="278" s="1"/>
  <c r="FX11" i="265"/>
  <c r="FX29" i="265" s="1"/>
  <c r="GD183" i="278"/>
  <c r="GD185" i="278" s="1"/>
  <c r="GD264" i="278" s="1"/>
  <c r="GD255" i="278"/>
  <c r="GD257" i="278" s="1"/>
  <c r="GD273" i="278" s="1"/>
  <c r="GD151" i="278"/>
  <c r="GD153" i="278" s="1"/>
  <c r="GD260" i="278" s="1"/>
  <c r="GA98" i="278"/>
  <c r="GA99" i="278" s="1"/>
  <c r="GA136" i="278" s="1"/>
  <c r="GA141" i="278" s="1"/>
  <c r="GC274" i="278"/>
  <c r="GC280" i="278" s="1"/>
  <c r="GD183" i="273"/>
  <c r="GD184" i="273" s="1"/>
  <c r="GD167" i="278"/>
  <c r="GD169" i="278" s="1"/>
  <c r="GD262" i="278" s="1"/>
  <c r="GD175" i="278"/>
  <c r="GD177" i="278" s="1"/>
  <c r="GD263" i="278" s="1"/>
  <c r="GD191" i="278"/>
  <c r="GD193" i="278" s="1"/>
  <c r="GD265" i="278" s="1"/>
  <c r="GD239" i="278"/>
  <c r="GD241" i="278" s="1"/>
  <c r="GD271" i="278" s="1"/>
  <c r="GD177" i="273"/>
  <c r="GD178" i="273" s="1"/>
  <c r="GD122" i="278"/>
  <c r="GD124" i="278" s="1"/>
  <c r="GD139" i="278" s="1"/>
  <c r="GD159" i="278"/>
  <c r="GD161" i="278" s="1"/>
  <c r="GD261" i="278" s="1"/>
  <c r="GD215" i="278"/>
  <c r="GD217" i="278" s="1"/>
  <c r="GD268" i="278" s="1"/>
  <c r="GD231" i="278"/>
  <c r="GD233" i="278" s="1"/>
  <c r="GD270" i="278" s="1"/>
  <c r="GD172" i="273"/>
  <c r="GD173" i="273" s="1"/>
  <c r="GD176" i="273" s="1"/>
  <c r="GD20" i="278"/>
  <c r="GD113" i="278"/>
  <c r="GD115" i="278" s="1"/>
  <c r="GD138" i="278" s="1"/>
  <c r="GD207" i="278"/>
  <c r="GD209" i="278" s="1"/>
  <c r="GD267" i="278" s="1"/>
  <c r="GD223" i="278"/>
  <c r="GD225" i="278" s="1"/>
  <c r="GD269" i="278" s="1"/>
  <c r="FY9" i="265"/>
  <c r="GC22" i="278"/>
  <c r="GC39" i="278" s="1"/>
  <c r="GC41" i="278" s="1"/>
  <c r="FZ279" i="278"/>
  <c r="FZ281" i="278" s="1"/>
  <c r="GD19" i="278"/>
  <c r="GD314" i="278"/>
  <c r="FZ66" i="278"/>
  <c r="FZ85" i="278" s="1"/>
  <c r="FZ88" i="278" s="1"/>
  <c r="GB72" i="278"/>
  <c r="GB73" i="278" s="1"/>
  <c r="GB86" i="278" s="1"/>
  <c r="GB57" i="278"/>
  <c r="GB58" i="278" s="1"/>
  <c r="GB106" i="278"/>
  <c r="GB107" i="278" s="1"/>
  <c r="GB137" i="278" s="1"/>
  <c r="GB98" i="278"/>
  <c r="GB99" i="278" s="1"/>
  <c r="GB136" i="278" s="1"/>
  <c r="GB50" i="278"/>
  <c r="GB51" i="278" s="1"/>
  <c r="GB84" i="278" s="1"/>
  <c r="GB80" i="278"/>
  <c r="GB81" i="278" s="1"/>
  <c r="GB87" i="278" s="1"/>
  <c r="GA61" i="278"/>
  <c r="GA62" i="278" s="1"/>
  <c r="GA65" i="278" s="1"/>
  <c r="GA64" i="278"/>
  <c r="GF144" i="273"/>
  <c r="GG145" i="273" s="1"/>
  <c r="GG147" i="273" s="1"/>
  <c r="GG148" i="273" s="1"/>
  <c r="GF182" i="273"/>
  <c r="GF66" i="273"/>
  <c r="GF154" i="273"/>
  <c r="GE22" i="327"/>
  <c r="GE51" i="324"/>
  <c r="GG2" i="315"/>
  <c r="GG2" i="282"/>
  <c r="GG2" i="288"/>
  <c r="GG2" i="286"/>
  <c r="GG2" i="278"/>
  <c r="GG2" i="285"/>
  <c r="GG129" i="273"/>
  <c r="GG130" i="273" s="1"/>
  <c r="GG2" i="325"/>
  <c r="GG2" i="275"/>
  <c r="GG2" i="320"/>
  <c r="GG2" i="323"/>
  <c r="GG62" i="273"/>
  <c r="GG63" i="273" s="1"/>
  <c r="GG45" i="325" s="1"/>
  <c r="GG119" i="273"/>
  <c r="GG120" i="273" s="1"/>
  <c r="GG82" i="273"/>
  <c r="GG83" i="273" s="1"/>
  <c r="GG138" i="273"/>
  <c r="GG139" i="273" s="1"/>
  <c r="GG49" i="273"/>
  <c r="GG195" i="273"/>
  <c r="GG196" i="273" s="1"/>
  <c r="GG2" i="327"/>
  <c r="GG2" i="265"/>
  <c r="GG2" i="273"/>
  <c r="GG2" i="324"/>
  <c r="GG2" i="289"/>
  <c r="GF122" i="273"/>
  <c r="GF86" i="273"/>
  <c r="GF155" i="273"/>
  <c r="GE21" i="327"/>
  <c r="GE50" i="324"/>
  <c r="GH194" i="273"/>
  <c r="GI38" i="273"/>
  <c r="GH41" i="273"/>
  <c r="GH43" i="273" s="1"/>
  <c r="GH79" i="288" s="1"/>
  <c r="GF4" i="324"/>
  <c r="GF4" i="273"/>
  <c r="GF4" i="325"/>
  <c r="GF4" i="265"/>
  <c r="GF4" i="286"/>
  <c r="GF4" i="315"/>
  <c r="GF4" i="323"/>
  <c r="GF4" i="278"/>
  <c r="GF4" i="285"/>
  <c r="GF4" i="320"/>
  <c r="GF4" i="288"/>
  <c r="GF4" i="327"/>
  <c r="GF4" i="289"/>
  <c r="GF4" i="282"/>
  <c r="GF4" i="275"/>
  <c r="GF11" i="286"/>
  <c r="GF91" i="273"/>
  <c r="GG92" i="273" s="1"/>
  <c r="GG156" i="273" s="1"/>
  <c r="GF87" i="273"/>
  <c r="GB28" i="285"/>
  <c r="GB11" i="325"/>
  <c r="GB57" i="324"/>
  <c r="GB55" i="324"/>
  <c r="GB34" i="265" s="1"/>
  <c r="GE122" i="273"/>
  <c r="GE124" i="273" s="1"/>
  <c r="GE21" i="285" s="1"/>
  <c r="GE155" i="273"/>
  <c r="GE86" i="273"/>
  <c r="GE88" i="273" s="1"/>
  <c r="GD22" i="324"/>
  <c r="GD23" i="324" s="1"/>
  <c r="GD189" i="273"/>
  <c r="GD190" i="273" s="1"/>
  <c r="GD21" i="278" s="1"/>
  <c r="GE68" i="273"/>
  <c r="GC157" i="273"/>
  <c r="GB164" i="273"/>
  <c r="GB165" i="273" s="1"/>
  <c r="GE20" i="275"/>
  <c r="GF17" i="275" s="1"/>
  <c r="GF27" i="324"/>
  <c r="GF28" i="324" s="1"/>
  <c r="GF53" i="273"/>
  <c r="GG54" i="273" s="1"/>
  <c r="GF37" i="324"/>
  <c r="GF38" i="324" s="1"/>
  <c r="GF32" i="324"/>
  <c r="GF33" i="324" s="1"/>
  <c r="GF153" i="273"/>
  <c r="GF67" i="273"/>
  <c r="GF42" i="324"/>
  <c r="GF43" i="324" s="1"/>
  <c r="GF15" i="275"/>
  <c r="GF71" i="273"/>
  <c r="GG72" i="273" s="1"/>
  <c r="GG104" i="273" s="1"/>
  <c r="GE23" i="327"/>
  <c r="GE52" i="324"/>
  <c r="GD53" i="324"/>
  <c r="GD24" i="327"/>
  <c r="GA3" i="288"/>
  <c r="GA3" i="273"/>
  <c r="GA3" i="289"/>
  <c r="GA3" i="324"/>
  <c r="GA3" i="323"/>
  <c r="GA3" i="275"/>
  <c r="GA3" i="285"/>
  <c r="GA3" i="282"/>
  <c r="GA3" i="286"/>
  <c r="GA3" i="278"/>
  <c r="GA3" i="265"/>
  <c r="GA3" i="320"/>
  <c r="GA3" i="315"/>
  <c r="GA3" i="327"/>
  <c r="GA3" i="325"/>
  <c r="GE53" i="324"/>
  <c r="GE24" i="327"/>
  <c r="GC49" i="324"/>
  <c r="GC54" i="324" s="1"/>
  <c r="GC20" i="327"/>
  <c r="GF46" i="325" l="1"/>
  <c r="GF47" i="325" s="1"/>
  <c r="GF54" i="325" s="1"/>
  <c r="GF55" i="288"/>
  <c r="GE109" i="273"/>
  <c r="GD110" i="273" s="1"/>
  <c r="GD61" i="288" s="1"/>
  <c r="GD63" i="288" s="1"/>
  <c r="GD65" i="288" s="1"/>
  <c r="GE51" i="288"/>
  <c r="GE52" i="288" s="1"/>
  <c r="GE56" i="288" s="1"/>
  <c r="GE84" i="325"/>
  <c r="GE42" i="288"/>
  <c r="GE35" i="288"/>
  <c r="GE37" i="288" s="1"/>
  <c r="GD43" i="288"/>
  <c r="GD39" i="288"/>
  <c r="GH101" i="273"/>
  <c r="GH102" i="273" s="1"/>
  <c r="GH105" i="273" s="1"/>
  <c r="GH26" i="288"/>
  <c r="GG42" i="325"/>
  <c r="GG43" i="325" s="1"/>
  <c r="GG85" i="325"/>
  <c r="GG71" i="278"/>
  <c r="GF106" i="273"/>
  <c r="GE51" i="325"/>
  <c r="GG105" i="278"/>
  <c r="GG200" i="278"/>
  <c r="GG132" i="278"/>
  <c r="GG56" i="278"/>
  <c r="GG49" i="278"/>
  <c r="GG114" i="278"/>
  <c r="GG123" i="278"/>
  <c r="GG97" i="278"/>
  <c r="GG184" i="278"/>
  <c r="GG160" i="278"/>
  <c r="GG168" i="278"/>
  <c r="GG216" i="278"/>
  <c r="GG79" i="278"/>
  <c r="GG152" i="278"/>
  <c r="GG208" i="278"/>
  <c r="GG248" i="278"/>
  <c r="GG192" i="278"/>
  <c r="GG232" i="278"/>
  <c r="GG256" i="278"/>
  <c r="GG176" i="278"/>
  <c r="GG240" i="278"/>
  <c r="GH13" i="289"/>
  <c r="GH14" i="289" s="1"/>
  <c r="GH248" i="278" s="1"/>
  <c r="GG28" i="278"/>
  <c r="GG29" i="278" s="1"/>
  <c r="GG40" i="278" s="1"/>
  <c r="GG123" i="325"/>
  <c r="GG111" i="325"/>
  <c r="GF40" i="278"/>
  <c r="GE122" i="325"/>
  <c r="GE110" i="325"/>
  <c r="FX308" i="278"/>
  <c r="FX30" i="265" s="1"/>
  <c r="FY302" i="278"/>
  <c r="FY303" i="278" s="1"/>
  <c r="FY307" i="278" s="1"/>
  <c r="FY73" i="265"/>
  <c r="FY293" i="278"/>
  <c r="FY294" i="278" s="1"/>
  <c r="FY306" i="278" s="1"/>
  <c r="FY67" i="265"/>
  <c r="FZ290" i="278"/>
  <c r="FZ291" i="278" s="1"/>
  <c r="FZ282" i="278"/>
  <c r="FZ10" i="265" s="1"/>
  <c r="FZ299" i="278"/>
  <c r="FZ300" i="278" s="1"/>
  <c r="GD22" i="278"/>
  <c r="GD39" i="278" s="1"/>
  <c r="GD41" i="278" s="1"/>
  <c r="FY11" i="265"/>
  <c r="FY29" i="265" s="1"/>
  <c r="GC33" i="278"/>
  <c r="GC35" i="278" s="1"/>
  <c r="GC72" i="278" s="1"/>
  <c r="GC73" i="278" s="1"/>
  <c r="GC86" i="278" s="1"/>
  <c r="GD274" i="278"/>
  <c r="GD280" i="278" s="1"/>
  <c r="FZ9" i="265"/>
  <c r="GE19" i="278"/>
  <c r="GE314" i="278"/>
  <c r="GA279" i="278"/>
  <c r="GA281" i="278" s="1"/>
  <c r="GE239" i="278"/>
  <c r="GE241" i="278" s="1"/>
  <c r="GE271" i="278" s="1"/>
  <c r="GE247" i="278"/>
  <c r="GE249" i="278" s="1"/>
  <c r="GE272" i="278" s="1"/>
  <c r="GE255" i="278"/>
  <c r="GE257" i="278" s="1"/>
  <c r="GE273" i="278" s="1"/>
  <c r="GE223" i="278"/>
  <c r="GE225" i="278" s="1"/>
  <c r="GE269" i="278" s="1"/>
  <c r="GE231" i="278"/>
  <c r="GE233" i="278" s="1"/>
  <c r="GE270" i="278" s="1"/>
  <c r="GE207" i="278"/>
  <c r="GE209" i="278" s="1"/>
  <c r="GE267" i="278" s="1"/>
  <c r="GE183" i="278"/>
  <c r="GE185" i="278" s="1"/>
  <c r="GE264" i="278" s="1"/>
  <c r="GE215" i="278"/>
  <c r="GE217" i="278" s="1"/>
  <c r="GE268" i="278" s="1"/>
  <c r="GE191" i="278"/>
  <c r="GE193" i="278" s="1"/>
  <c r="GE265" i="278" s="1"/>
  <c r="GE199" i="278"/>
  <c r="GE201" i="278" s="1"/>
  <c r="GE266" i="278" s="1"/>
  <c r="GE151" i="278"/>
  <c r="GE153" i="278" s="1"/>
  <c r="GE260" i="278" s="1"/>
  <c r="GE167" i="278"/>
  <c r="GE169" i="278" s="1"/>
  <c r="GE262" i="278" s="1"/>
  <c r="GE175" i="278"/>
  <c r="GE177" i="278" s="1"/>
  <c r="GE263" i="278" s="1"/>
  <c r="GE113" i="278"/>
  <c r="GE115" i="278" s="1"/>
  <c r="GE138" i="278" s="1"/>
  <c r="GE159" i="278"/>
  <c r="GE161" i="278" s="1"/>
  <c r="GE261" i="278" s="1"/>
  <c r="GE122" i="278"/>
  <c r="GE124" i="278" s="1"/>
  <c r="GE139" i="278" s="1"/>
  <c r="GE131" i="278"/>
  <c r="GE133" i="278" s="1"/>
  <c r="GE140" i="278" s="1"/>
  <c r="GE20" i="278"/>
  <c r="GB141" i="278"/>
  <c r="GB61" i="278"/>
  <c r="GB62" i="278" s="1"/>
  <c r="GB65" i="278" s="1"/>
  <c r="GB64" i="278"/>
  <c r="GA66" i="278"/>
  <c r="GA85" i="278" s="1"/>
  <c r="GA88" i="278" s="1"/>
  <c r="GC106" i="278"/>
  <c r="GC107" i="278" s="1"/>
  <c r="GC137" i="278" s="1"/>
  <c r="GC80" i="278"/>
  <c r="GC81" i="278" s="1"/>
  <c r="GC87" i="278" s="1"/>
  <c r="GC50" i="278"/>
  <c r="GC51" i="278" s="1"/>
  <c r="GC84" i="278" s="1"/>
  <c r="GC98" i="278"/>
  <c r="GC99" i="278" s="1"/>
  <c r="GC136" i="278" s="1"/>
  <c r="GF88" i="273"/>
  <c r="GF20" i="275"/>
  <c r="GG17" i="275" s="1"/>
  <c r="GG154" i="273"/>
  <c r="GG66" i="273"/>
  <c r="GD157" i="273"/>
  <c r="GC164" i="273"/>
  <c r="GC165" i="273" s="1"/>
  <c r="GG123" i="273"/>
  <c r="GG122" i="273"/>
  <c r="GG155" i="273"/>
  <c r="GG86" i="273"/>
  <c r="GF50" i="324"/>
  <c r="GF21" i="327"/>
  <c r="GE22" i="324"/>
  <c r="GE23" i="324" s="1"/>
  <c r="GE189" i="273"/>
  <c r="GE190" i="273" s="1"/>
  <c r="GE21" i="278" s="1"/>
  <c r="GF68" i="273"/>
  <c r="GG50" i="273"/>
  <c r="GG100" i="325" s="1"/>
  <c r="GG101" i="325" s="1"/>
  <c r="GG128" i="325" s="1"/>
  <c r="GG71" i="273"/>
  <c r="GH72" i="273" s="1"/>
  <c r="GH104" i="273" s="1"/>
  <c r="GG42" i="324"/>
  <c r="GG43" i="324" s="1"/>
  <c r="GG15" i="275"/>
  <c r="GG67" i="273"/>
  <c r="GF22" i="327"/>
  <c r="GF51" i="324"/>
  <c r="GE172" i="273"/>
  <c r="GE173" i="273" s="1"/>
  <c r="GE176" i="273" s="1"/>
  <c r="GE177" i="273"/>
  <c r="GE178" i="273" s="1"/>
  <c r="GE183" i="273"/>
  <c r="GE184" i="273" s="1"/>
  <c r="GH119" i="273"/>
  <c r="GH120" i="273" s="1"/>
  <c r="GH123" i="273" s="1"/>
  <c r="GH2" i="288"/>
  <c r="GH2" i="273"/>
  <c r="GH49" i="273"/>
  <c r="GH50" i="273" s="1"/>
  <c r="GH100" i="325" s="1"/>
  <c r="GH101" i="325" s="1"/>
  <c r="GH128" i="325" s="1"/>
  <c r="GH2" i="324"/>
  <c r="GH2" i="282"/>
  <c r="GH195" i="273"/>
  <c r="GH196" i="273" s="1"/>
  <c r="GH2" i="286"/>
  <c r="GH129" i="273"/>
  <c r="GH130" i="273" s="1"/>
  <c r="GH62" i="273"/>
  <c r="GH2" i="275"/>
  <c r="GH2" i="265"/>
  <c r="GH2" i="323"/>
  <c r="GH2" i="315"/>
  <c r="GH2" i="285"/>
  <c r="GH2" i="325"/>
  <c r="GH2" i="289"/>
  <c r="GH82" i="273"/>
  <c r="GH83" i="273" s="1"/>
  <c r="GH138" i="273"/>
  <c r="GH139" i="273" s="1"/>
  <c r="GH2" i="327"/>
  <c r="GH2" i="278"/>
  <c r="GH2" i="320"/>
  <c r="GF124" i="273"/>
  <c r="GG144" i="273"/>
  <c r="GH145" i="273" s="1"/>
  <c r="GH147" i="273" s="1"/>
  <c r="GH148" i="273" s="1"/>
  <c r="GG182" i="273"/>
  <c r="GC57" i="324"/>
  <c r="GC55" i="324"/>
  <c r="GC34" i="265" s="1"/>
  <c r="GC28" i="285"/>
  <c r="GC11" i="325"/>
  <c r="GF53" i="324"/>
  <c r="GF24" i="327"/>
  <c r="GF52" i="324"/>
  <c r="GF23" i="327"/>
  <c r="GB3" i="275"/>
  <c r="GB3" i="282"/>
  <c r="GB3" i="324"/>
  <c r="GB3" i="265"/>
  <c r="GB3" i="325"/>
  <c r="GB3" i="288"/>
  <c r="GB3" i="286"/>
  <c r="GB3" i="323"/>
  <c r="GB3" i="315"/>
  <c r="GB3" i="320"/>
  <c r="GB3" i="278"/>
  <c r="GB3" i="289"/>
  <c r="GB3" i="285"/>
  <c r="GB3" i="327"/>
  <c r="GB3" i="273"/>
  <c r="GD20" i="327"/>
  <c r="GD49" i="324"/>
  <c r="GD54" i="324" s="1"/>
  <c r="GI194" i="273"/>
  <c r="GJ38" i="273"/>
  <c r="GI41" i="273"/>
  <c r="GI43" i="273" s="1"/>
  <c r="GI79" i="288" s="1"/>
  <c r="GG11" i="286"/>
  <c r="GG91" i="273"/>
  <c r="GH92" i="273" s="1"/>
  <c r="GH156" i="273" s="1"/>
  <c r="GG87" i="273"/>
  <c r="GG4" i="265"/>
  <c r="GG4" i="320"/>
  <c r="GG4" i="323"/>
  <c r="GG4" i="286"/>
  <c r="GG4" i="315"/>
  <c r="GG4" i="325"/>
  <c r="GG4" i="278"/>
  <c r="GG4" i="289"/>
  <c r="GG4" i="275"/>
  <c r="GG4" i="273"/>
  <c r="GG4" i="324"/>
  <c r="GG4" i="327"/>
  <c r="GG4" i="282"/>
  <c r="GG4" i="288"/>
  <c r="GG4" i="285"/>
  <c r="BU32" i="265"/>
  <c r="GG46" i="325" l="1"/>
  <c r="GG47" i="325" s="1"/>
  <c r="GG54" i="325" s="1"/>
  <c r="GG55" i="288"/>
  <c r="GF109" i="273"/>
  <c r="GE110" i="273" s="1"/>
  <c r="GE61" i="288" s="1"/>
  <c r="GE63" i="288" s="1"/>
  <c r="GE65" i="288" s="1"/>
  <c r="GF51" i="288"/>
  <c r="GF52" i="288" s="1"/>
  <c r="GF56" i="288" s="1"/>
  <c r="GF84" i="325"/>
  <c r="GF42" i="288"/>
  <c r="GF35" i="288"/>
  <c r="GF37" i="288" s="1"/>
  <c r="GE43" i="288"/>
  <c r="GE39" i="288"/>
  <c r="GI101" i="273"/>
  <c r="GI102" i="273" s="1"/>
  <c r="GI105" i="273" s="1"/>
  <c r="GI26" i="288"/>
  <c r="GH42" i="325"/>
  <c r="GH43" i="325" s="1"/>
  <c r="GH85" i="325"/>
  <c r="GH56" i="278"/>
  <c r="GG106" i="273"/>
  <c r="GF51" i="325"/>
  <c r="GH105" i="278"/>
  <c r="GH200" i="278"/>
  <c r="GH240" i="278"/>
  <c r="GH123" i="278"/>
  <c r="GH160" i="278"/>
  <c r="GH79" i="278"/>
  <c r="GH114" i="278"/>
  <c r="GH132" i="278"/>
  <c r="GH192" i="278"/>
  <c r="GH224" i="278"/>
  <c r="GH232" i="278"/>
  <c r="GI13" i="289"/>
  <c r="GI14" i="289" s="1"/>
  <c r="GI248" i="278" s="1"/>
  <c r="GH49" i="278"/>
  <c r="GH152" i="278"/>
  <c r="GH168" i="278"/>
  <c r="GH184" i="278"/>
  <c r="GH216" i="278"/>
  <c r="GH256" i="278"/>
  <c r="GH71" i="278"/>
  <c r="GH97" i="278"/>
  <c r="GH176" i="278"/>
  <c r="GH208" i="278"/>
  <c r="GG34" i="278"/>
  <c r="BU313" i="278"/>
  <c r="BU315" i="278" s="1"/>
  <c r="BU11" i="327" s="1"/>
  <c r="GG25" i="327"/>
  <c r="GH25" i="327"/>
  <c r="GH28" i="278"/>
  <c r="GH29" i="278" s="1"/>
  <c r="GH40" i="278" s="1"/>
  <c r="GH123" i="325"/>
  <c r="GH111" i="325"/>
  <c r="GF122" i="325"/>
  <c r="GF110" i="325"/>
  <c r="FY308" i="278"/>
  <c r="FY30" i="265" s="1"/>
  <c r="GD33" i="278"/>
  <c r="GD35" i="278" s="1"/>
  <c r="GD57" i="278" s="1"/>
  <c r="GD58" i="278" s="1"/>
  <c r="GC57" i="278"/>
  <c r="GC58" i="278" s="1"/>
  <c r="GC64" i="278" s="1"/>
  <c r="FZ293" i="278"/>
  <c r="FZ294" i="278" s="1"/>
  <c r="FZ306" i="278" s="1"/>
  <c r="FZ67" i="265"/>
  <c r="FZ302" i="278"/>
  <c r="FZ303" i="278" s="1"/>
  <c r="FZ307" i="278" s="1"/>
  <c r="FZ73" i="265"/>
  <c r="FZ11" i="265"/>
  <c r="FZ29" i="265" s="1"/>
  <c r="GA290" i="278"/>
  <c r="GA291" i="278" s="1"/>
  <c r="GA282" i="278"/>
  <c r="GA10" i="265" s="1"/>
  <c r="GA299" i="278"/>
  <c r="GA300" i="278" s="1"/>
  <c r="GC141" i="278"/>
  <c r="GC279" i="278" s="1"/>
  <c r="GC281" i="278" s="1"/>
  <c r="GA9" i="265"/>
  <c r="GF19" i="278"/>
  <c r="GF314" i="278"/>
  <c r="GB279" i="278"/>
  <c r="GB281" i="278" s="1"/>
  <c r="GE22" i="278"/>
  <c r="GE33" i="278" s="1"/>
  <c r="GE35" i="278" s="1"/>
  <c r="GF183" i="273"/>
  <c r="GF184" i="273" s="1"/>
  <c r="GF255" i="278"/>
  <c r="GF257" i="278" s="1"/>
  <c r="GF273" i="278" s="1"/>
  <c r="GF231" i="278"/>
  <c r="GF233" i="278" s="1"/>
  <c r="GF270" i="278" s="1"/>
  <c r="GF239" i="278"/>
  <c r="GF241" i="278" s="1"/>
  <c r="GF271" i="278" s="1"/>
  <c r="GF247" i="278"/>
  <c r="GF249" i="278" s="1"/>
  <c r="GF272" i="278" s="1"/>
  <c r="GF215" i="278"/>
  <c r="GF217" i="278" s="1"/>
  <c r="GF268" i="278" s="1"/>
  <c r="GF223" i="278"/>
  <c r="GF225" i="278" s="1"/>
  <c r="GF269" i="278" s="1"/>
  <c r="GF199" i="278"/>
  <c r="GF201" i="278" s="1"/>
  <c r="GF266" i="278" s="1"/>
  <c r="GF207" i="278"/>
  <c r="GF209" i="278" s="1"/>
  <c r="GF267" i="278" s="1"/>
  <c r="GF183" i="278"/>
  <c r="GF185" i="278" s="1"/>
  <c r="GF264" i="278" s="1"/>
  <c r="GF191" i="278"/>
  <c r="GF193" i="278" s="1"/>
  <c r="GF265" i="278" s="1"/>
  <c r="GF175" i="278"/>
  <c r="GF177" i="278" s="1"/>
  <c r="GF263" i="278" s="1"/>
  <c r="GF159" i="278"/>
  <c r="GF161" i="278" s="1"/>
  <c r="GF261" i="278" s="1"/>
  <c r="GF167" i="278"/>
  <c r="GF169" i="278" s="1"/>
  <c r="GF262" i="278" s="1"/>
  <c r="GF131" i="278"/>
  <c r="GF133" i="278" s="1"/>
  <c r="GF140" i="278" s="1"/>
  <c r="GF151" i="278"/>
  <c r="GF153" i="278" s="1"/>
  <c r="GF260" i="278" s="1"/>
  <c r="GF113" i="278"/>
  <c r="GF115" i="278" s="1"/>
  <c r="GF138" i="278" s="1"/>
  <c r="GF122" i="278"/>
  <c r="GF124" i="278" s="1"/>
  <c r="GF139" i="278" s="1"/>
  <c r="GF20" i="278"/>
  <c r="GE274" i="278"/>
  <c r="GE280" i="278" s="1"/>
  <c r="GD80" i="278"/>
  <c r="GD81" i="278" s="1"/>
  <c r="GD87" i="278" s="1"/>
  <c r="GD98" i="278"/>
  <c r="GD99" i="278" s="1"/>
  <c r="GD136" i="278" s="1"/>
  <c r="GD106" i="278"/>
  <c r="GD107" i="278" s="1"/>
  <c r="GD137" i="278" s="1"/>
  <c r="GD50" i="278"/>
  <c r="GD51" i="278" s="1"/>
  <c r="GD84" i="278" s="1"/>
  <c r="GB66" i="278"/>
  <c r="GB85" i="278" s="1"/>
  <c r="GB88" i="278" s="1"/>
  <c r="GF177" i="273"/>
  <c r="GF178" i="273" s="1"/>
  <c r="GG68" i="273"/>
  <c r="GF172" i="273"/>
  <c r="GF173" i="273" s="1"/>
  <c r="GF176" i="273" s="1"/>
  <c r="GG88" i="273"/>
  <c r="GG20" i="275"/>
  <c r="GH17" i="275" s="1"/>
  <c r="GH53" i="273"/>
  <c r="GI54" i="273" s="1"/>
  <c r="GH32" i="324"/>
  <c r="GH33" i="324" s="1"/>
  <c r="GH37" i="324"/>
  <c r="GH38" i="324" s="1"/>
  <c r="GH153" i="273"/>
  <c r="GH27" i="324"/>
  <c r="GH28" i="324" s="1"/>
  <c r="GJ41" i="273"/>
  <c r="GJ43" i="273" s="1"/>
  <c r="GJ79" i="288" s="1"/>
  <c r="GJ194" i="273"/>
  <c r="GD28" i="285"/>
  <c r="GD55" i="324"/>
  <c r="GD34" i="265" s="1"/>
  <c r="GD11" i="325"/>
  <c r="GD57" i="324"/>
  <c r="GH155" i="273"/>
  <c r="GH86" i="273"/>
  <c r="GH122" i="273"/>
  <c r="GE157" i="273"/>
  <c r="GD164" i="273"/>
  <c r="GD165" i="273" s="1"/>
  <c r="GH4" i="315"/>
  <c r="GH4" i="320"/>
  <c r="GH4" i="286"/>
  <c r="GH4" i="289"/>
  <c r="GH4" i="323"/>
  <c r="GH4" i="265"/>
  <c r="GH4" i="275"/>
  <c r="GH4" i="285"/>
  <c r="GH4" i="273"/>
  <c r="GH4" i="288"/>
  <c r="GH4" i="327"/>
  <c r="GH4" i="325"/>
  <c r="GH4" i="282"/>
  <c r="GH4" i="278"/>
  <c r="GH4" i="324"/>
  <c r="GF21" i="285"/>
  <c r="GG124" i="273"/>
  <c r="GH182" i="273"/>
  <c r="GH144" i="273"/>
  <c r="GI145" i="273" s="1"/>
  <c r="GI147" i="273" s="1"/>
  <c r="GI148" i="273" s="1"/>
  <c r="GG53" i="273"/>
  <c r="GH54" i="273" s="1"/>
  <c r="GG27" i="324"/>
  <c r="GG28" i="324" s="1"/>
  <c r="GG153" i="273"/>
  <c r="GG37" i="324"/>
  <c r="GG38" i="324" s="1"/>
  <c r="GG32" i="324"/>
  <c r="GG33" i="324" s="1"/>
  <c r="GI129" i="273"/>
  <c r="GI130" i="273" s="1"/>
  <c r="GI49" i="273"/>
  <c r="GI50" i="273" s="1"/>
  <c r="GI100" i="325" s="1"/>
  <c r="GI101" i="325" s="1"/>
  <c r="GI128" i="325" s="1"/>
  <c r="GI2" i="265"/>
  <c r="GI2" i="282"/>
  <c r="GI82" i="273"/>
  <c r="GI83" i="273" s="1"/>
  <c r="GI2" i="323"/>
  <c r="GI138" i="273"/>
  <c r="GI139" i="273" s="1"/>
  <c r="GI2" i="273"/>
  <c r="GI62" i="273"/>
  <c r="GI63" i="273" s="1"/>
  <c r="GI45" i="325" s="1"/>
  <c r="GI2" i="275"/>
  <c r="GI2" i="278"/>
  <c r="GI195" i="273"/>
  <c r="GI196" i="273" s="1"/>
  <c r="GI2" i="320"/>
  <c r="GI2" i="324"/>
  <c r="GI2" i="327"/>
  <c r="GI2" i="289"/>
  <c r="GI2" i="286"/>
  <c r="GI119" i="273"/>
  <c r="GI120" i="273" s="1"/>
  <c r="GI123" i="273" s="1"/>
  <c r="GI2" i="315"/>
  <c r="GI2" i="288"/>
  <c r="GI2" i="285"/>
  <c r="GI2" i="325"/>
  <c r="GH11" i="286"/>
  <c r="GH91" i="273"/>
  <c r="GI92" i="273" s="1"/>
  <c r="GI156" i="273" s="1"/>
  <c r="GH87" i="273"/>
  <c r="GH63" i="273"/>
  <c r="GH45" i="325" s="1"/>
  <c r="GG53" i="324"/>
  <c r="GG24" i="327"/>
  <c r="GF22" i="324"/>
  <c r="GF23" i="324" s="1"/>
  <c r="GF189" i="273"/>
  <c r="GF190" i="273" s="1"/>
  <c r="GE49" i="324"/>
  <c r="GE54" i="324" s="1"/>
  <c r="GE20" i="327"/>
  <c r="GC3" i="273"/>
  <c r="GC3" i="275"/>
  <c r="GC3" i="323"/>
  <c r="GC3" i="265"/>
  <c r="GC3" i="282"/>
  <c r="GC3" i="286"/>
  <c r="GC3" i="289"/>
  <c r="GC3" i="285"/>
  <c r="GC3" i="278"/>
  <c r="GC3" i="325"/>
  <c r="GC3" i="327"/>
  <c r="GC3" i="315"/>
  <c r="GC3" i="288"/>
  <c r="GC3" i="320"/>
  <c r="GC3" i="324"/>
  <c r="GH46" i="325" l="1"/>
  <c r="GH47" i="325" s="1"/>
  <c r="GH54" i="325" s="1"/>
  <c r="GH55" i="288"/>
  <c r="GG109" i="273"/>
  <c r="GF110" i="273" s="1"/>
  <c r="GF61" i="288" s="1"/>
  <c r="GF63" i="288" s="1"/>
  <c r="GF65" i="288" s="1"/>
  <c r="GG51" i="288"/>
  <c r="GG52" i="288" s="1"/>
  <c r="GG56" i="288" s="1"/>
  <c r="GG84" i="325"/>
  <c r="GG35" i="288"/>
  <c r="GG37" i="288" s="1"/>
  <c r="GG42" i="288"/>
  <c r="GF43" i="288"/>
  <c r="GF39" i="288"/>
  <c r="GJ101" i="273"/>
  <c r="GJ102" i="273" s="1"/>
  <c r="H102" i="273" s="1"/>
  <c r="F1231" i="321" s="1"/>
  <c r="GJ26" i="288"/>
  <c r="GI42" i="325"/>
  <c r="GI43" i="325" s="1"/>
  <c r="GI85" i="325"/>
  <c r="GJ105" i="273"/>
  <c r="GH106" i="273"/>
  <c r="GG51" i="325"/>
  <c r="GI168" i="278"/>
  <c r="GI200" i="278"/>
  <c r="GI79" i="278"/>
  <c r="GI232" i="278"/>
  <c r="GI71" i="278"/>
  <c r="GJ13" i="289"/>
  <c r="GJ14" i="289" s="1"/>
  <c r="H14" i="289" s="1"/>
  <c r="F192" i="321" s="1"/>
  <c r="GI49" i="278"/>
  <c r="GI114" i="278"/>
  <c r="GI123" i="278"/>
  <c r="GI176" i="278"/>
  <c r="GI192" i="278"/>
  <c r="GI224" i="278"/>
  <c r="GI97" i="278"/>
  <c r="GI105" i="278"/>
  <c r="GI160" i="278"/>
  <c r="GI184" i="278"/>
  <c r="GI216" i="278"/>
  <c r="GI256" i="278"/>
  <c r="GI56" i="278"/>
  <c r="GI132" i="278"/>
  <c r="GI152" i="278"/>
  <c r="GI208" i="278"/>
  <c r="GI240" i="278"/>
  <c r="FZ308" i="278"/>
  <c r="FZ30" i="265" s="1"/>
  <c r="GD72" i="278"/>
  <c r="GD73" i="278" s="1"/>
  <c r="GD86" i="278" s="1"/>
  <c r="BU12" i="325"/>
  <c r="GH34" i="278"/>
  <c r="GI28" i="278"/>
  <c r="GI29" i="278" s="1"/>
  <c r="GI34" i="278" s="1"/>
  <c r="GI123" i="325"/>
  <c r="GI111" i="325"/>
  <c r="GG314" i="278"/>
  <c r="GG122" i="325"/>
  <c r="GG110" i="325"/>
  <c r="GI25" i="327"/>
  <c r="GC61" i="278"/>
  <c r="GC62" i="278" s="1"/>
  <c r="GC65" i="278" s="1"/>
  <c r="GC66" i="278" s="1"/>
  <c r="GC85" i="278" s="1"/>
  <c r="GC88" i="278" s="1"/>
  <c r="GA293" i="278"/>
  <c r="GA294" i="278" s="1"/>
  <c r="GA306" i="278" s="1"/>
  <c r="GA67" i="265"/>
  <c r="GA302" i="278"/>
  <c r="GA303" i="278" s="1"/>
  <c r="GA307" i="278" s="1"/>
  <c r="GA73" i="265"/>
  <c r="GA11" i="265"/>
  <c r="GA29" i="265" s="1"/>
  <c r="GB290" i="278"/>
  <c r="GB291" i="278" s="1"/>
  <c r="GB282" i="278"/>
  <c r="GB299" i="278"/>
  <c r="GB300" i="278" s="1"/>
  <c r="GC282" i="278"/>
  <c r="GC10" i="265" s="1"/>
  <c r="GC299" i="278"/>
  <c r="GC300" i="278" s="1"/>
  <c r="GB10" i="265"/>
  <c r="GD141" i="278"/>
  <c r="GD279" i="278" s="1"/>
  <c r="GD281" i="278" s="1"/>
  <c r="GB9" i="265"/>
  <c r="GE39" i="278"/>
  <c r="GE41" i="278" s="1"/>
  <c r="GE106" i="278" s="1"/>
  <c r="GE107" i="278" s="1"/>
  <c r="GE137" i="278" s="1"/>
  <c r="GG183" i="273"/>
  <c r="GG184" i="273" s="1"/>
  <c r="GG255" i="278"/>
  <c r="GG257" i="278" s="1"/>
  <c r="GG273" i="278" s="1"/>
  <c r="GG223" i="278"/>
  <c r="GG225" i="278" s="1"/>
  <c r="GG269" i="278" s="1"/>
  <c r="GG231" i="278"/>
  <c r="GG233" i="278" s="1"/>
  <c r="GG270" i="278" s="1"/>
  <c r="GG239" i="278"/>
  <c r="GG241" i="278" s="1"/>
  <c r="GG271" i="278" s="1"/>
  <c r="GG247" i="278"/>
  <c r="GG249" i="278" s="1"/>
  <c r="GG272" i="278" s="1"/>
  <c r="GG215" i="278"/>
  <c r="GG217" i="278" s="1"/>
  <c r="GG268" i="278" s="1"/>
  <c r="GG191" i="278"/>
  <c r="GG193" i="278" s="1"/>
  <c r="GG265" i="278" s="1"/>
  <c r="GG199" i="278"/>
  <c r="GG201" i="278" s="1"/>
  <c r="GG266" i="278" s="1"/>
  <c r="GG207" i="278"/>
  <c r="GG209" i="278" s="1"/>
  <c r="GG267" i="278" s="1"/>
  <c r="GG183" i="278"/>
  <c r="GG185" i="278" s="1"/>
  <c r="GG264" i="278" s="1"/>
  <c r="GG167" i="278"/>
  <c r="GG169" i="278" s="1"/>
  <c r="GG262" i="278" s="1"/>
  <c r="GG175" i="278"/>
  <c r="GG177" i="278" s="1"/>
  <c r="GG263" i="278" s="1"/>
  <c r="GG151" i="278"/>
  <c r="GG153" i="278" s="1"/>
  <c r="GG260" i="278" s="1"/>
  <c r="GG159" i="278"/>
  <c r="GG161" i="278" s="1"/>
  <c r="GG261" i="278" s="1"/>
  <c r="GG122" i="278"/>
  <c r="GG124" i="278" s="1"/>
  <c r="GG139" i="278" s="1"/>
  <c r="GG131" i="278"/>
  <c r="GG133" i="278" s="1"/>
  <c r="GG140" i="278" s="1"/>
  <c r="GG113" i="278"/>
  <c r="GG115" i="278" s="1"/>
  <c r="GG138" i="278" s="1"/>
  <c r="GG20" i="278"/>
  <c r="GF274" i="278"/>
  <c r="GF280" i="278" s="1"/>
  <c r="GJ114" i="278"/>
  <c r="GD64" i="278"/>
  <c r="GD61" i="278"/>
  <c r="GD62" i="278" s="1"/>
  <c r="GD65" i="278" s="1"/>
  <c r="GG22" i="324"/>
  <c r="GG23" i="324" s="1"/>
  <c r="GG20" i="327" s="1"/>
  <c r="GG19" i="278"/>
  <c r="GF21" i="278"/>
  <c r="GF22" i="278" s="1"/>
  <c r="GG189" i="273"/>
  <c r="GG190" i="273" s="1"/>
  <c r="GG21" i="278" s="1"/>
  <c r="GE72" i="278"/>
  <c r="GE73" i="278" s="1"/>
  <c r="GE86" i="278" s="1"/>
  <c r="GE57" i="278"/>
  <c r="GE58" i="278" s="1"/>
  <c r="GG177" i="273"/>
  <c r="GG178" i="273" s="1"/>
  <c r="GH88" i="273"/>
  <c r="GG172" i="273"/>
  <c r="GG173" i="273" s="1"/>
  <c r="GG176" i="273" s="1"/>
  <c r="GI153" i="273"/>
  <c r="GI53" i="273"/>
  <c r="GJ54" i="273" s="1"/>
  <c r="H54" i="273" s="1"/>
  <c r="F1183" i="321" s="1"/>
  <c r="GI32" i="324"/>
  <c r="GI33" i="324" s="1"/>
  <c r="GI27" i="324"/>
  <c r="GI28" i="324" s="1"/>
  <c r="GI37" i="324"/>
  <c r="GI38" i="324" s="1"/>
  <c r="GF20" i="327"/>
  <c r="GF49" i="324"/>
  <c r="GF54" i="324" s="1"/>
  <c r="GI71" i="273"/>
  <c r="GJ72" i="273" s="1"/>
  <c r="GJ104" i="273" s="1"/>
  <c r="GI67" i="273"/>
  <c r="GI42" i="324"/>
  <c r="GI43" i="324" s="1"/>
  <c r="GI15" i="275"/>
  <c r="GI11" i="286"/>
  <c r="GI87" i="273"/>
  <c r="GI91" i="273"/>
  <c r="GJ92" i="273" s="1"/>
  <c r="GJ156" i="273" s="1"/>
  <c r="GG50" i="324"/>
  <c r="GG21" i="327"/>
  <c r="GH124" i="273"/>
  <c r="GG21" i="285"/>
  <c r="GH23" i="327"/>
  <c r="GH52" i="324"/>
  <c r="GH42" i="324"/>
  <c r="GH43" i="324" s="1"/>
  <c r="GH15" i="275"/>
  <c r="GH20" i="275" s="1"/>
  <c r="GI17" i="275" s="1"/>
  <c r="GH71" i="273"/>
  <c r="GI72" i="273" s="1"/>
  <c r="GI104" i="273" s="1"/>
  <c r="GH67" i="273"/>
  <c r="GG51" i="324"/>
  <c r="GG22" i="327"/>
  <c r="GH154" i="273"/>
  <c r="GH66" i="273"/>
  <c r="GH68" i="273" s="1"/>
  <c r="GD3" i="323"/>
  <c r="GD3" i="289"/>
  <c r="GD3" i="325"/>
  <c r="GD3" i="327"/>
  <c r="GD3" i="273"/>
  <c r="GD3" i="265"/>
  <c r="GD3" i="282"/>
  <c r="GD3" i="285"/>
  <c r="GD3" i="286"/>
  <c r="GD3" i="288"/>
  <c r="GD3" i="324"/>
  <c r="GD3" i="315"/>
  <c r="GD3" i="275"/>
  <c r="GD3" i="278"/>
  <c r="GD3" i="320"/>
  <c r="GJ2" i="320"/>
  <c r="GJ2" i="275"/>
  <c r="GJ2" i="285"/>
  <c r="GJ2" i="273"/>
  <c r="GJ2" i="286"/>
  <c r="GJ2" i="265"/>
  <c r="GJ119" i="273"/>
  <c r="GJ120" i="273" s="1"/>
  <c r="GJ123" i="273" s="1"/>
  <c r="GJ2" i="325"/>
  <c r="GJ2" i="315"/>
  <c r="GJ2" i="324"/>
  <c r="GJ2" i="327"/>
  <c r="GJ2" i="288"/>
  <c r="GJ2" i="278"/>
  <c r="GJ2" i="282"/>
  <c r="GJ49" i="273"/>
  <c r="GJ50" i="273" s="1"/>
  <c r="GJ195" i="273"/>
  <c r="GJ196" i="273" s="1"/>
  <c r="GJ62" i="273"/>
  <c r="GJ63" i="273" s="1"/>
  <c r="GJ45" i="325" s="1"/>
  <c r="GJ138" i="273"/>
  <c r="GJ139" i="273" s="1"/>
  <c r="GJ82" i="273"/>
  <c r="GJ83" i="273" s="1"/>
  <c r="GJ2" i="323"/>
  <c r="GJ2" i="289"/>
  <c r="GJ129" i="273"/>
  <c r="GJ130" i="273" s="1"/>
  <c r="GH51" i="324"/>
  <c r="GH22" i="327"/>
  <c r="GE55" i="324"/>
  <c r="GE34" i="265" s="1"/>
  <c r="GE57" i="324"/>
  <c r="GE28" i="285"/>
  <c r="GE11" i="325"/>
  <c r="GI144" i="273"/>
  <c r="GJ145" i="273" s="1"/>
  <c r="GJ147" i="273" s="1"/>
  <c r="GJ148" i="273" s="1"/>
  <c r="GI182" i="273"/>
  <c r="GG52" i="324"/>
  <c r="GG23" i="327"/>
  <c r="GI4" i="324"/>
  <c r="GI4" i="323"/>
  <c r="GI4" i="275"/>
  <c r="GI4" i="286"/>
  <c r="GI4" i="320"/>
  <c r="GI4" i="278"/>
  <c r="GI4" i="265"/>
  <c r="GI4" i="289"/>
  <c r="GI4" i="282"/>
  <c r="GI4" i="288"/>
  <c r="GI4" i="273"/>
  <c r="GI4" i="327"/>
  <c r="GI4" i="325"/>
  <c r="GI4" i="285"/>
  <c r="GI4" i="315"/>
  <c r="GF157" i="273"/>
  <c r="GE164" i="273"/>
  <c r="GE165" i="273" s="1"/>
  <c r="GH50" i="324"/>
  <c r="GH21" i="327"/>
  <c r="GI66" i="273"/>
  <c r="GI154" i="273"/>
  <c r="K51" i="269"/>
  <c r="GI46" i="325" l="1"/>
  <c r="GI47" i="325" s="1"/>
  <c r="GI54" i="325" s="1"/>
  <c r="GI55" i="288"/>
  <c r="GH109" i="273"/>
  <c r="GG110" i="273" s="1"/>
  <c r="GG61" i="288" s="1"/>
  <c r="GG63" i="288" s="1"/>
  <c r="GG65" i="288" s="1"/>
  <c r="GH51" i="288"/>
  <c r="GH52" i="288" s="1"/>
  <c r="GH56" i="288" s="1"/>
  <c r="GH84" i="325"/>
  <c r="GH35" i="288"/>
  <c r="GH37" i="288" s="1"/>
  <c r="GH42" i="288"/>
  <c r="GG39" i="288"/>
  <c r="GG43" i="288"/>
  <c r="GJ49" i="278"/>
  <c r="GJ105" i="278"/>
  <c r="GJ71" i="278"/>
  <c r="GJ42" i="325"/>
  <c r="GJ43" i="325" s="1"/>
  <c r="GJ85" i="325"/>
  <c r="GJ152" i="278"/>
  <c r="GJ132" i="278"/>
  <c r="GJ97" i="278"/>
  <c r="GJ79" i="278"/>
  <c r="GJ56" i="278"/>
  <c r="GJ123" i="278"/>
  <c r="GJ168" i="278"/>
  <c r="H105" i="273"/>
  <c r="GJ176" i="278"/>
  <c r="GI106" i="273"/>
  <c r="GH51" i="325"/>
  <c r="GJ208" i="278"/>
  <c r="GJ160" i="278"/>
  <c r="GJ200" i="278"/>
  <c r="GJ184" i="278"/>
  <c r="GJ240" i="278"/>
  <c r="GJ248" i="278"/>
  <c r="GJ224" i="278"/>
  <c r="GJ216" i="278"/>
  <c r="GJ192" i="278"/>
  <c r="GJ232" i="278"/>
  <c r="H63" i="273"/>
  <c r="F1191" i="321" s="1"/>
  <c r="GJ256" i="278"/>
  <c r="GG49" i="324"/>
  <c r="GG54" i="324" s="1"/>
  <c r="GI40" i="278"/>
  <c r="GJ28" i="278"/>
  <c r="GJ29" i="278" s="1"/>
  <c r="H29" i="278" s="1"/>
  <c r="F812" i="321" s="1"/>
  <c r="GJ111" i="325"/>
  <c r="GJ123" i="325"/>
  <c r="GH122" i="325"/>
  <c r="GH110" i="325"/>
  <c r="H50" i="273"/>
  <c r="F1178" i="321" s="1"/>
  <c r="GJ100" i="325"/>
  <c r="GJ101" i="325" s="1"/>
  <c r="GJ128" i="325" s="1"/>
  <c r="GI68" i="273"/>
  <c r="GI189" i="273" s="1"/>
  <c r="GA308" i="278"/>
  <c r="GA30" i="265" s="1"/>
  <c r="GB302" i="278"/>
  <c r="GB303" i="278" s="1"/>
  <c r="GB307" i="278" s="1"/>
  <c r="GB73" i="265"/>
  <c r="GC302" i="278"/>
  <c r="GC73" i="265"/>
  <c r="GB293" i="278"/>
  <c r="GB294" i="278" s="1"/>
  <c r="GB306" i="278" s="1"/>
  <c r="GB67" i="265"/>
  <c r="GD282" i="278"/>
  <c r="GD299" i="278"/>
  <c r="GD300" i="278" s="1"/>
  <c r="GC290" i="278"/>
  <c r="GC291" i="278" s="1"/>
  <c r="GE98" i="278"/>
  <c r="GE99" i="278" s="1"/>
  <c r="GE136" i="278" s="1"/>
  <c r="GE141" i="278" s="1"/>
  <c r="GB11" i="265"/>
  <c r="GB29" i="265" s="1"/>
  <c r="GE80" i="278"/>
  <c r="GE81" i="278" s="1"/>
  <c r="GE87" i="278" s="1"/>
  <c r="GC9" i="265"/>
  <c r="GC11" i="265" s="1"/>
  <c r="GC29" i="265" s="1"/>
  <c r="GE50" i="278"/>
  <c r="GE51" i="278" s="1"/>
  <c r="GE84" i="278" s="1"/>
  <c r="GH19" i="278"/>
  <c r="GH314" i="278"/>
  <c r="GG22" i="278"/>
  <c r="GG33" i="278" s="1"/>
  <c r="GG35" i="278" s="1"/>
  <c r="GE61" i="278"/>
  <c r="GE62" i="278" s="1"/>
  <c r="GE65" i="278" s="1"/>
  <c r="GE64" i="278"/>
  <c r="GD66" i="278"/>
  <c r="GD85" i="278" s="1"/>
  <c r="GD88" i="278" s="1"/>
  <c r="GG274" i="278"/>
  <c r="GG280" i="278" s="1"/>
  <c r="H120" i="273"/>
  <c r="F1251" i="321" s="1"/>
  <c r="GH177" i="273"/>
  <c r="GH178" i="273" s="1"/>
  <c r="GH255" i="278"/>
  <c r="GH257" i="278" s="1"/>
  <c r="GH273" i="278" s="1"/>
  <c r="GH247" i="278"/>
  <c r="GH249" i="278" s="1"/>
  <c r="GH272" i="278" s="1"/>
  <c r="GH231" i="278"/>
  <c r="GH233" i="278" s="1"/>
  <c r="GH270" i="278" s="1"/>
  <c r="GH239" i="278"/>
  <c r="GH241" i="278" s="1"/>
  <c r="GH271" i="278" s="1"/>
  <c r="GH183" i="278"/>
  <c r="GH185" i="278" s="1"/>
  <c r="GH264" i="278" s="1"/>
  <c r="GH191" i="278"/>
  <c r="GH193" i="278" s="1"/>
  <c r="GH265" i="278" s="1"/>
  <c r="GH223" i="278"/>
  <c r="GH225" i="278" s="1"/>
  <c r="GH269" i="278" s="1"/>
  <c r="GH199" i="278"/>
  <c r="GH201" i="278" s="1"/>
  <c r="GH266" i="278" s="1"/>
  <c r="GH215" i="278"/>
  <c r="GH217" i="278" s="1"/>
  <c r="GH268" i="278" s="1"/>
  <c r="GH207" i="278"/>
  <c r="GH209" i="278" s="1"/>
  <c r="GH267" i="278" s="1"/>
  <c r="GH159" i="278"/>
  <c r="GH161" i="278" s="1"/>
  <c r="GH261" i="278" s="1"/>
  <c r="GH175" i="278"/>
  <c r="GH177" i="278" s="1"/>
  <c r="GH263" i="278" s="1"/>
  <c r="GH151" i="278"/>
  <c r="GH153" i="278" s="1"/>
  <c r="GH260" i="278" s="1"/>
  <c r="GH113" i="278"/>
  <c r="GH115" i="278" s="1"/>
  <c r="GH138" i="278" s="1"/>
  <c r="GH122" i="278"/>
  <c r="GH124" i="278" s="1"/>
  <c r="GH139" i="278" s="1"/>
  <c r="GH131" i="278"/>
  <c r="GH133" i="278" s="1"/>
  <c r="GH140" i="278" s="1"/>
  <c r="GH167" i="278"/>
  <c r="GH169" i="278" s="1"/>
  <c r="GH262" i="278" s="1"/>
  <c r="GH20" i="278"/>
  <c r="GF39" i="278"/>
  <c r="GF41" i="278" s="1"/>
  <c r="GF33" i="278"/>
  <c r="GF35" i="278" s="1"/>
  <c r="H256" i="278"/>
  <c r="H248" i="278"/>
  <c r="H240" i="278"/>
  <c r="H224" i="278"/>
  <c r="H232" i="278"/>
  <c r="H208" i="278"/>
  <c r="H176" i="278"/>
  <c r="H184" i="278"/>
  <c r="H216" i="278"/>
  <c r="H192" i="278"/>
  <c r="H200" i="278"/>
  <c r="H152" i="278"/>
  <c r="H168" i="278"/>
  <c r="H97" i="278"/>
  <c r="H114" i="278"/>
  <c r="H79" i="278"/>
  <c r="H123" i="278"/>
  <c r="H160" i="278"/>
  <c r="H132" i="278"/>
  <c r="H105" i="278"/>
  <c r="H71" i="278"/>
  <c r="H56" i="278"/>
  <c r="H49" i="278"/>
  <c r="GH183" i="273"/>
  <c r="GH184" i="273" s="1"/>
  <c r="GH172" i="273"/>
  <c r="GH173" i="273" s="1"/>
  <c r="GH176" i="273" s="1"/>
  <c r="GI20" i="275"/>
  <c r="GJ17" i="275" s="1"/>
  <c r="GI122" i="273"/>
  <c r="GI124" i="273" s="1"/>
  <c r="GI21" i="285" s="1"/>
  <c r="GI86" i="273"/>
  <c r="GI88" i="273" s="1"/>
  <c r="GI155" i="273"/>
  <c r="H72" i="273"/>
  <c r="F1202" i="321" s="1"/>
  <c r="GI51" i="324"/>
  <c r="GI22" i="327"/>
  <c r="GE3" i="278"/>
  <c r="GE3" i="288"/>
  <c r="GE3" i="286"/>
  <c r="GE3" i="315"/>
  <c r="GE3" i="275"/>
  <c r="GE3" i="282"/>
  <c r="GE3" i="289"/>
  <c r="GE3" i="320"/>
  <c r="GE3" i="273"/>
  <c r="GE3" i="285"/>
  <c r="GE3" i="324"/>
  <c r="GE3" i="325"/>
  <c r="GE3" i="323"/>
  <c r="GE3" i="265"/>
  <c r="GE3" i="327"/>
  <c r="GJ4" i="327"/>
  <c r="GJ4" i="325"/>
  <c r="GJ4" i="288"/>
  <c r="GJ4" i="285"/>
  <c r="GJ4" i="324"/>
  <c r="GJ4" i="323"/>
  <c r="GJ4" i="315"/>
  <c r="GJ4" i="320"/>
  <c r="GJ4" i="286"/>
  <c r="GJ4" i="289"/>
  <c r="GJ4" i="282"/>
  <c r="GJ4" i="278"/>
  <c r="GJ4" i="275"/>
  <c r="GJ4" i="273"/>
  <c r="GJ4" i="265"/>
  <c r="H83" i="273"/>
  <c r="F1212" i="321" s="1"/>
  <c r="GJ11" i="286"/>
  <c r="GJ87" i="273"/>
  <c r="GJ91" i="273"/>
  <c r="GJ27" i="324"/>
  <c r="GJ28" i="324" s="1"/>
  <c r="GJ53" i="273"/>
  <c r="GJ37" i="324"/>
  <c r="GJ38" i="324" s="1"/>
  <c r="GJ153" i="273"/>
  <c r="GJ32" i="324"/>
  <c r="GJ33" i="324" s="1"/>
  <c r="H66" i="273"/>
  <c r="H154" i="273"/>
  <c r="GH21" i="285"/>
  <c r="GI53" i="324"/>
  <c r="GI24" i="327"/>
  <c r="GJ154" i="273"/>
  <c r="GJ66" i="273"/>
  <c r="GF164" i="273"/>
  <c r="GF165" i="273" s="1"/>
  <c r="GG157" i="273"/>
  <c r="GJ182" i="273"/>
  <c r="GJ144" i="273"/>
  <c r="GH22" i="324"/>
  <c r="GH23" i="324" s="1"/>
  <c r="GH189" i="273"/>
  <c r="GH190" i="273" s="1"/>
  <c r="GH21" i="278" s="1"/>
  <c r="GH53" i="324"/>
  <c r="GH24" i="327"/>
  <c r="GI52" i="324"/>
  <c r="GI23" i="327"/>
  <c r="GF11" i="325"/>
  <c r="GF55" i="324"/>
  <c r="GF34" i="265" s="1"/>
  <c r="GF57" i="324"/>
  <c r="GF28" i="285"/>
  <c r="GJ42" i="324"/>
  <c r="GJ43" i="324" s="1"/>
  <c r="GJ67" i="273"/>
  <c r="GJ71" i="273"/>
  <c r="GJ15" i="275"/>
  <c r="GJ86" i="273"/>
  <c r="GJ155" i="273"/>
  <c r="GJ122" i="273"/>
  <c r="GI21" i="327"/>
  <c r="GI50" i="324"/>
  <c r="BV32" i="265"/>
  <c r="L51" i="269"/>
  <c r="J51" i="269"/>
  <c r="GJ46" i="325" l="1"/>
  <c r="GJ47" i="325" s="1"/>
  <c r="H47" i="325" s="1"/>
  <c r="F228" i="321" s="1"/>
  <c r="GJ55" i="288"/>
  <c r="GI109" i="273"/>
  <c r="GH110" i="273" s="1"/>
  <c r="GH61" i="288" s="1"/>
  <c r="GH63" i="288" s="1"/>
  <c r="GH65" i="288" s="1"/>
  <c r="GI51" i="288"/>
  <c r="GI52" i="288" s="1"/>
  <c r="GI56" i="288" s="1"/>
  <c r="GH43" i="288"/>
  <c r="GH39" i="288"/>
  <c r="GI84" i="325"/>
  <c r="GI42" i="288"/>
  <c r="GI35" i="288"/>
  <c r="GI37" i="288" s="1"/>
  <c r="H42" i="324"/>
  <c r="H43" i="325"/>
  <c r="F224" i="321" s="1"/>
  <c r="H104" i="273"/>
  <c r="H45" i="325"/>
  <c r="GJ106" i="273"/>
  <c r="GI51" i="325"/>
  <c r="H15" i="275"/>
  <c r="H71" i="273"/>
  <c r="H67" i="273"/>
  <c r="GI22" i="324"/>
  <c r="GI23" i="324" s="1"/>
  <c r="GI49" i="324" s="1"/>
  <c r="GI54" i="324" s="1"/>
  <c r="BV313" i="278"/>
  <c r="BV315" i="278" s="1"/>
  <c r="BV12" i="325" s="1"/>
  <c r="H37" i="324"/>
  <c r="H27" i="324"/>
  <c r="H53" i="273"/>
  <c r="GJ34" i="278"/>
  <c r="H32" i="324"/>
  <c r="H153" i="273"/>
  <c r="GJ40" i="278"/>
  <c r="GC303" i="278"/>
  <c r="GC307" i="278" s="1"/>
  <c r="GI19" i="278"/>
  <c r="GI122" i="325"/>
  <c r="GI110" i="325"/>
  <c r="GJ25" i="327"/>
  <c r="H101" i="325"/>
  <c r="F278" i="321" s="1"/>
  <c r="GJ68" i="273"/>
  <c r="GJ314" i="278" s="1"/>
  <c r="H100" i="325"/>
  <c r="GI314" i="278"/>
  <c r="GB308" i="278"/>
  <c r="GB30" i="265" s="1"/>
  <c r="GD302" i="278"/>
  <c r="GD303" i="278" s="1"/>
  <c r="GD307" i="278" s="1"/>
  <c r="GD73" i="265"/>
  <c r="GC293" i="278"/>
  <c r="GC294" i="278" s="1"/>
  <c r="GC306" i="278" s="1"/>
  <c r="GC67" i="265"/>
  <c r="GD10" i="265"/>
  <c r="GD290" i="278"/>
  <c r="GD291" i="278" s="1"/>
  <c r="GJ88" i="273"/>
  <c r="GJ247" i="278" s="1"/>
  <c r="GJ249" i="278" s="1"/>
  <c r="GI190" i="273"/>
  <c r="GI21" i="278" s="1"/>
  <c r="GG39" i="278"/>
  <c r="GG41" i="278" s="1"/>
  <c r="GG106" i="278" s="1"/>
  <c r="GG107" i="278" s="1"/>
  <c r="GG137" i="278" s="1"/>
  <c r="H123" i="273"/>
  <c r="GD9" i="265"/>
  <c r="GE279" i="278"/>
  <c r="GE281" i="278" s="1"/>
  <c r="GH22" i="278"/>
  <c r="GH33" i="278" s="1"/>
  <c r="GH35" i="278" s="1"/>
  <c r="H40" i="278"/>
  <c r="H34" i="278"/>
  <c r="GF72" i="278"/>
  <c r="GF73" i="278" s="1"/>
  <c r="GF86" i="278" s="1"/>
  <c r="GF57" i="278"/>
  <c r="GF58" i="278" s="1"/>
  <c r="GE66" i="278"/>
  <c r="GE85" i="278" s="1"/>
  <c r="GE88" i="278" s="1"/>
  <c r="GG72" i="278"/>
  <c r="GG73" i="278" s="1"/>
  <c r="GG86" i="278" s="1"/>
  <c r="GG57" i="278"/>
  <c r="GG58" i="278" s="1"/>
  <c r="GF106" i="278"/>
  <c r="GF107" i="278" s="1"/>
  <c r="GF137" i="278" s="1"/>
  <c r="GF98" i="278"/>
  <c r="GF99" i="278" s="1"/>
  <c r="GF136" i="278" s="1"/>
  <c r="GF80" i="278"/>
  <c r="GF81" i="278" s="1"/>
  <c r="GF87" i="278" s="1"/>
  <c r="GF50" i="278"/>
  <c r="GF51" i="278" s="1"/>
  <c r="GF84" i="278" s="1"/>
  <c r="GI239" i="278"/>
  <c r="GI241" i="278" s="1"/>
  <c r="GI271" i="278" s="1"/>
  <c r="GI247" i="278"/>
  <c r="GI249" i="278" s="1"/>
  <c r="GI272" i="278" s="1"/>
  <c r="GI223" i="278"/>
  <c r="GI225" i="278" s="1"/>
  <c r="GI269" i="278" s="1"/>
  <c r="GI255" i="278"/>
  <c r="GI257" i="278" s="1"/>
  <c r="GI273" i="278" s="1"/>
  <c r="GI231" i="278"/>
  <c r="GI233" i="278" s="1"/>
  <c r="GI270" i="278" s="1"/>
  <c r="GI215" i="278"/>
  <c r="GI217" i="278" s="1"/>
  <c r="GI268" i="278" s="1"/>
  <c r="GI207" i="278"/>
  <c r="GI209" i="278" s="1"/>
  <c r="GI267" i="278" s="1"/>
  <c r="GI183" i="278"/>
  <c r="GI185" i="278" s="1"/>
  <c r="GI264" i="278" s="1"/>
  <c r="GI191" i="278"/>
  <c r="GI193" i="278" s="1"/>
  <c r="GI265" i="278" s="1"/>
  <c r="GI199" i="278"/>
  <c r="GI201" i="278" s="1"/>
  <c r="GI266" i="278" s="1"/>
  <c r="GI151" i="278"/>
  <c r="GI153" i="278" s="1"/>
  <c r="GI260" i="278" s="1"/>
  <c r="GI167" i="278"/>
  <c r="GI169" i="278" s="1"/>
  <c r="GI262" i="278" s="1"/>
  <c r="GI175" i="278"/>
  <c r="GI177" i="278" s="1"/>
  <c r="GI263" i="278" s="1"/>
  <c r="GI113" i="278"/>
  <c r="GI115" i="278" s="1"/>
  <c r="GI138" i="278" s="1"/>
  <c r="GI122" i="278"/>
  <c r="GI124" i="278" s="1"/>
  <c r="GI139" i="278" s="1"/>
  <c r="GI159" i="278"/>
  <c r="GI161" i="278" s="1"/>
  <c r="GI261" i="278" s="1"/>
  <c r="GI131" i="278"/>
  <c r="GI133" i="278" s="1"/>
  <c r="GI140" i="278" s="1"/>
  <c r="GI20" i="278"/>
  <c r="GH274" i="278"/>
  <c r="GH280" i="278" s="1"/>
  <c r="GJ20" i="275"/>
  <c r="GJ124" i="273"/>
  <c r="GJ21" i="285" s="1"/>
  <c r="GF3" i="286"/>
  <c r="GF3" i="289"/>
  <c r="GF3" i="285"/>
  <c r="GF3" i="288"/>
  <c r="GF3" i="327"/>
  <c r="GF3" i="325"/>
  <c r="GF3" i="323"/>
  <c r="GF3" i="265"/>
  <c r="GF3" i="282"/>
  <c r="GF3" i="278"/>
  <c r="GF3" i="320"/>
  <c r="GF3" i="315"/>
  <c r="GF3" i="275"/>
  <c r="GF3" i="273"/>
  <c r="GF3" i="324"/>
  <c r="GJ21" i="327"/>
  <c r="GJ50" i="324"/>
  <c r="H87" i="273"/>
  <c r="H91" i="273"/>
  <c r="H11" i="286"/>
  <c r="GJ51" i="324"/>
  <c r="GJ22" i="327"/>
  <c r="GH49" i="324"/>
  <c r="GH54" i="324" s="1"/>
  <c r="GH20" i="327"/>
  <c r="GI172" i="273"/>
  <c r="GI173" i="273" s="1"/>
  <c r="GI176" i="273" s="1"/>
  <c r="GI183" i="273"/>
  <c r="GI184" i="273" s="1"/>
  <c r="GI177" i="273"/>
  <c r="GI178" i="273" s="1"/>
  <c r="GG28" i="285"/>
  <c r="GG11" i="325"/>
  <c r="GG57" i="324"/>
  <c r="GG55" i="324"/>
  <c r="GG34" i="265" s="1"/>
  <c r="GJ52" i="324"/>
  <c r="GJ23" i="327"/>
  <c r="GJ24" i="327"/>
  <c r="GJ53" i="324"/>
  <c r="GG164" i="273"/>
  <c r="GG165" i="273" s="1"/>
  <c r="GH157" i="273"/>
  <c r="H122" i="273"/>
  <c r="H155" i="273"/>
  <c r="H86" i="273"/>
  <c r="GJ54" i="325" l="1"/>
  <c r="H55" i="288"/>
  <c r="GJ109" i="273"/>
  <c r="GI110" i="273" s="1"/>
  <c r="GJ51" i="288"/>
  <c r="GJ52" i="288" s="1"/>
  <c r="GJ84" i="325"/>
  <c r="GJ42" i="288"/>
  <c r="GJ35" i="288"/>
  <c r="GJ37" i="288" s="1"/>
  <c r="GI43" i="288"/>
  <c r="GI39" i="288"/>
  <c r="H46" i="325"/>
  <c r="H54" i="325"/>
  <c r="GJ51" i="325"/>
  <c r="H106" i="273"/>
  <c r="F1236" i="321" s="1"/>
  <c r="GI20" i="327"/>
  <c r="H128" i="325"/>
  <c r="BV11" i="327"/>
  <c r="H68" i="273"/>
  <c r="F1197" i="321" s="1"/>
  <c r="GJ19" i="278"/>
  <c r="GJ189" i="273"/>
  <c r="GJ190" i="273" s="1"/>
  <c r="H190" i="273" s="1"/>
  <c r="F1308" i="321" s="1"/>
  <c r="GJ22" i="324"/>
  <c r="GJ23" i="324" s="1"/>
  <c r="GJ20" i="327" s="1"/>
  <c r="GC308" i="278"/>
  <c r="GC30" i="265" s="1"/>
  <c r="H25" i="327"/>
  <c r="H31" i="269" s="1"/>
  <c r="K31" i="269" s="1"/>
  <c r="GJ122" i="325"/>
  <c r="GJ110" i="325"/>
  <c r="GJ177" i="273"/>
  <c r="GJ178" i="273" s="1"/>
  <c r="GJ199" i="278"/>
  <c r="GJ201" i="278" s="1"/>
  <c r="H201" i="278" s="1"/>
  <c r="F978" i="321" s="1"/>
  <c r="GJ183" i="273"/>
  <c r="GJ184" i="273" s="1"/>
  <c r="GJ172" i="273"/>
  <c r="GJ173" i="273" s="1"/>
  <c r="GJ176" i="273" s="1"/>
  <c r="GJ131" i="278"/>
  <c r="GJ133" i="278" s="1"/>
  <c r="GJ140" i="278" s="1"/>
  <c r="GJ215" i="278"/>
  <c r="GJ217" i="278" s="1"/>
  <c r="GJ268" i="278" s="1"/>
  <c r="GJ122" i="278"/>
  <c r="GJ124" i="278" s="1"/>
  <c r="H124" i="278" s="1"/>
  <c r="F903" i="321" s="1"/>
  <c r="GJ20" i="278"/>
  <c r="GJ175" i="278"/>
  <c r="GJ177" i="278" s="1"/>
  <c r="GJ263" i="278" s="1"/>
  <c r="H88" i="273"/>
  <c r="F1218" i="321" s="1"/>
  <c r="GJ167" i="278"/>
  <c r="GJ169" i="278" s="1"/>
  <c r="GJ262" i="278" s="1"/>
  <c r="GJ183" i="278"/>
  <c r="GJ185" i="278" s="1"/>
  <c r="GJ264" i="278" s="1"/>
  <c r="GJ151" i="278"/>
  <c r="GJ153" i="278" s="1"/>
  <c r="H153" i="278" s="1"/>
  <c r="F930" i="321" s="1"/>
  <c r="GJ191" i="278"/>
  <c r="GJ193" i="278" s="1"/>
  <c r="GJ265" i="278" s="1"/>
  <c r="GJ223" i="278"/>
  <c r="GJ225" i="278" s="1"/>
  <c r="H225" i="278" s="1"/>
  <c r="F1002" i="321" s="1"/>
  <c r="GJ113" i="278"/>
  <c r="GJ115" i="278" s="1"/>
  <c r="GJ138" i="278" s="1"/>
  <c r="GJ159" i="278"/>
  <c r="GJ161" i="278" s="1"/>
  <c r="GJ261" i="278" s="1"/>
  <c r="GJ207" i="278"/>
  <c r="GJ209" i="278" s="1"/>
  <c r="GJ267" i="278" s="1"/>
  <c r="GJ255" i="278"/>
  <c r="GJ257" i="278" s="1"/>
  <c r="GJ273" i="278" s="1"/>
  <c r="GD11" i="265"/>
  <c r="GD29" i="265" s="1"/>
  <c r="GD293" i="278"/>
  <c r="GD294" i="278" s="1"/>
  <c r="GD306" i="278" s="1"/>
  <c r="GD308" i="278" s="1"/>
  <c r="GD30" i="265" s="1"/>
  <c r="GD67" i="265"/>
  <c r="GJ239" i="278"/>
  <c r="GJ241" i="278" s="1"/>
  <c r="GJ271" i="278" s="1"/>
  <c r="GJ231" i="278"/>
  <c r="GJ233" i="278" s="1"/>
  <c r="GJ270" i="278" s="1"/>
  <c r="GE290" i="278"/>
  <c r="GE291" i="278" s="1"/>
  <c r="GE282" i="278"/>
  <c r="GE10" i="265" s="1"/>
  <c r="GE299" i="278"/>
  <c r="GE300" i="278" s="1"/>
  <c r="GI22" i="278"/>
  <c r="GI39" i="278" s="1"/>
  <c r="GI41" i="278" s="1"/>
  <c r="GG50" i="278"/>
  <c r="GG51" i="278" s="1"/>
  <c r="GG84" i="278" s="1"/>
  <c r="GG98" i="278"/>
  <c r="GG99" i="278" s="1"/>
  <c r="GG136" i="278" s="1"/>
  <c r="GG141" i="278" s="1"/>
  <c r="GG80" i="278"/>
  <c r="GG81" i="278" s="1"/>
  <c r="GG87" i="278" s="1"/>
  <c r="GE9" i="265"/>
  <c r="GH39" i="278"/>
  <c r="GH41" i="278" s="1"/>
  <c r="GH50" i="278" s="1"/>
  <c r="GH51" i="278" s="1"/>
  <c r="GH84" i="278" s="1"/>
  <c r="GF141" i="278"/>
  <c r="H124" i="273"/>
  <c r="F1256" i="321" s="1"/>
  <c r="GI274" i="278"/>
  <c r="GI280" i="278" s="1"/>
  <c r="GJ272" i="278"/>
  <c r="H249" i="278"/>
  <c r="F1026" i="321" s="1"/>
  <c r="GH72" i="278"/>
  <c r="GH73" i="278" s="1"/>
  <c r="GH86" i="278" s="1"/>
  <c r="GH57" i="278"/>
  <c r="GH58" i="278" s="1"/>
  <c r="GG64" i="278"/>
  <c r="GG61" i="278"/>
  <c r="GG62" i="278" s="1"/>
  <c r="GG65" i="278" s="1"/>
  <c r="GF61" i="278"/>
  <c r="GF62" i="278" s="1"/>
  <c r="GF65" i="278" s="1"/>
  <c r="GF64" i="278"/>
  <c r="GH164" i="273"/>
  <c r="GH165" i="273" s="1"/>
  <c r="GI157" i="273"/>
  <c r="GH55" i="324"/>
  <c r="GH34" i="265" s="1"/>
  <c r="GH57" i="324"/>
  <c r="GH11" i="325"/>
  <c r="GH28" i="285"/>
  <c r="GG3" i="282"/>
  <c r="GG3" i="278"/>
  <c r="GG3" i="324"/>
  <c r="GG3" i="285"/>
  <c r="GG3" i="265"/>
  <c r="GG3" i="275"/>
  <c r="GG3" i="323"/>
  <c r="GG3" i="315"/>
  <c r="GG3" i="288"/>
  <c r="GG3" i="325"/>
  <c r="GG3" i="286"/>
  <c r="GG3" i="289"/>
  <c r="GG3" i="320"/>
  <c r="GG3" i="327"/>
  <c r="GG3" i="273"/>
  <c r="GI55" i="324"/>
  <c r="GI34" i="265" s="1"/>
  <c r="GI11" i="325"/>
  <c r="GI28" i="285"/>
  <c r="GI57" i="324"/>
  <c r="BW32" i="265"/>
  <c r="GI61" i="288" l="1"/>
  <c r="GI63" i="288" s="1"/>
  <c r="H110" i="273"/>
  <c r="F1242" i="321" s="1"/>
  <c r="H109" i="273"/>
  <c r="H51" i="288"/>
  <c r="GJ56" i="288"/>
  <c r="GI57" i="288" s="1"/>
  <c r="H52" i="288"/>
  <c r="F737" i="321" s="1"/>
  <c r="GJ43" i="288"/>
  <c r="GJ39" i="288"/>
  <c r="H35" i="288"/>
  <c r="H42" i="288"/>
  <c r="H84" i="325"/>
  <c r="H51" i="325"/>
  <c r="L31" i="269"/>
  <c r="J31" i="269"/>
  <c r="H22" i="324"/>
  <c r="GJ49" i="324"/>
  <c r="GJ54" i="324" s="1"/>
  <c r="GJ11" i="325" s="1"/>
  <c r="H189" i="273"/>
  <c r="H110" i="325"/>
  <c r="H314" i="278"/>
  <c r="H19" i="278"/>
  <c r="H177" i="273"/>
  <c r="H122" i="325"/>
  <c r="GJ266" i="278"/>
  <c r="BW313" i="278"/>
  <c r="BW315" i="278" s="1"/>
  <c r="BW11" i="327" s="1"/>
  <c r="GJ260" i="278"/>
  <c r="H131" i="278"/>
  <c r="H183" i="273"/>
  <c r="GJ269" i="278"/>
  <c r="H133" i="278"/>
  <c r="F912" i="321" s="1"/>
  <c r="H177" i="278"/>
  <c r="F954" i="321" s="1"/>
  <c r="H115" i="278"/>
  <c r="F894" i="321" s="1"/>
  <c r="H209" i="278"/>
  <c r="F986" i="321" s="1"/>
  <c r="H233" i="278"/>
  <c r="F1010" i="321" s="1"/>
  <c r="GJ139" i="278"/>
  <c r="H167" i="278"/>
  <c r="H161" i="278"/>
  <c r="F938" i="321" s="1"/>
  <c r="H239" i="278"/>
  <c r="H217" i="278"/>
  <c r="F994" i="321" s="1"/>
  <c r="H257" i="278"/>
  <c r="F1034" i="321" s="1"/>
  <c r="H193" i="278"/>
  <c r="F970" i="321" s="1"/>
  <c r="H122" i="278"/>
  <c r="H207" i="278"/>
  <c r="H231" i="278"/>
  <c r="H169" i="278"/>
  <c r="F946" i="321" s="1"/>
  <c r="H172" i="273"/>
  <c r="H151" i="278"/>
  <c r="H199" i="278"/>
  <c r="H113" i="278"/>
  <c r="H175" i="278"/>
  <c r="H191" i="278"/>
  <c r="H247" i="278"/>
  <c r="H20" i="278"/>
  <c r="H159" i="278"/>
  <c r="H183" i="278"/>
  <c r="H215" i="278"/>
  <c r="H223" i="278"/>
  <c r="H185" i="278"/>
  <c r="F962" i="321" s="1"/>
  <c r="H255" i="278"/>
  <c r="H21" i="285"/>
  <c r="GJ21" i="278"/>
  <c r="GJ22" i="278" s="1"/>
  <c r="H22" i="278" s="1"/>
  <c r="F807" i="321" s="1"/>
  <c r="H241" i="278"/>
  <c r="F1018" i="321" s="1"/>
  <c r="GE302" i="278"/>
  <c r="GE303" i="278" s="1"/>
  <c r="GE307" i="278" s="1"/>
  <c r="GE73" i="265"/>
  <c r="GI33" i="278"/>
  <c r="GI35" i="278" s="1"/>
  <c r="GI72" i="278" s="1"/>
  <c r="GI73" i="278" s="1"/>
  <c r="GI86" i="278" s="1"/>
  <c r="GE293" i="278"/>
  <c r="GE294" i="278" s="1"/>
  <c r="GE306" i="278" s="1"/>
  <c r="GE67" i="265"/>
  <c r="GH80" i="278"/>
  <c r="GH81" i="278" s="1"/>
  <c r="GH87" i="278" s="1"/>
  <c r="GH98" i="278"/>
  <c r="GH99" i="278" s="1"/>
  <c r="GH136" i="278" s="1"/>
  <c r="GE11" i="265"/>
  <c r="GE29" i="265" s="1"/>
  <c r="H269" i="278"/>
  <c r="GH106" i="278"/>
  <c r="GH107" i="278" s="1"/>
  <c r="GH137" i="278" s="1"/>
  <c r="H139" i="278"/>
  <c r="H266" i="278"/>
  <c r="H260" i="278"/>
  <c r="H272" i="278"/>
  <c r="GF279" i="278"/>
  <c r="GF281" i="278" s="1"/>
  <c r="GG279" i="278"/>
  <c r="GG281" i="278" s="1"/>
  <c r="GF66" i="278"/>
  <c r="GF85" i="278" s="1"/>
  <c r="GF88" i="278" s="1"/>
  <c r="GG66" i="278"/>
  <c r="GG85" i="278" s="1"/>
  <c r="GG88" i="278" s="1"/>
  <c r="H21" i="278"/>
  <c r="GH64" i="278"/>
  <c r="GH61" i="278"/>
  <c r="GH62" i="278" s="1"/>
  <c r="GH65" i="278" s="1"/>
  <c r="GI98" i="278"/>
  <c r="GI99" i="278" s="1"/>
  <c r="GI136" i="278" s="1"/>
  <c r="GI80" i="278"/>
  <c r="GI81" i="278" s="1"/>
  <c r="GI87" i="278" s="1"/>
  <c r="GI106" i="278"/>
  <c r="GI107" i="278" s="1"/>
  <c r="GI137" i="278" s="1"/>
  <c r="GI50" i="278"/>
  <c r="GI51" i="278" s="1"/>
  <c r="GI84" i="278" s="1"/>
  <c r="GJ157" i="273"/>
  <c r="GJ164" i="273" s="1"/>
  <c r="GJ165" i="273" s="1"/>
  <c r="GI164" i="273"/>
  <c r="GI165" i="273" s="1"/>
  <c r="GH3" i="278"/>
  <c r="GH3" i="323"/>
  <c r="GH3" i="285"/>
  <c r="GH3" i="327"/>
  <c r="GH3" i="265"/>
  <c r="GH3" i="325"/>
  <c r="GH3" i="315"/>
  <c r="GH3" i="273"/>
  <c r="GH3" i="320"/>
  <c r="GH3" i="289"/>
  <c r="GH3" i="286"/>
  <c r="GH3" i="275"/>
  <c r="GH3" i="324"/>
  <c r="GH3" i="288"/>
  <c r="GH3" i="282"/>
  <c r="H56" i="288" l="1"/>
  <c r="H61" i="288"/>
  <c r="GI62" i="288"/>
  <c r="GH57" i="288"/>
  <c r="GI65" i="288"/>
  <c r="AA52" i="325"/>
  <c r="GJ57" i="324"/>
  <c r="F58" i="324" s="1"/>
  <c r="F141" i="321" s="1"/>
  <c r="GJ28" i="285"/>
  <c r="GJ55" i="324"/>
  <c r="GJ34" i="265" s="1"/>
  <c r="BW12" i="325"/>
  <c r="H140" i="278"/>
  <c r="H267" i="278"/>
  <c r="GJ274" i="278"/>
  <c r="GJ280" i="278" s="1"/>
  <c r="H138" i="278"/>
  <c r="H263" i="278"/>
  <c r="H261" i="278"/>
  <c r="H265" i="278"/>
  <c r="H270" i="278"/>
  <c r="H264" i="278"/>
  <c r="H268" i="278"/>
  <c r="H273" i="278"/>
  <c r="H262" i="278"/>
  <c r="GJ33" i="278"/>
  <c r="GJ35" i="278" s="1"/>
  <c r="GJ72" i="278" s="1"/>
  <c r="GJ73" i="278" s="1"/>
  <c r="GI57" i="278"/>
  <c r="GI58" i="278" s="1"/>
  <c r="GI61" i="278" s="1"/>
  <c r="GI62" i="278" s="1"/>
  <c r="GI65" i="278" s="1"/>
  <c r="GJ39" i="278"/>
  <c r="GJ41" i="278" s="1"/>
  <c r="GJ106" i="278" s="1"/>
  <c r="GJ107" i="278" s="1"/>
  <c r="GE308" i="278"/>
  <c r="GE30" i="265" s="1"/>
  <c r="H271" i="278"/>
  <c r="GH141" i="278"/>
  <c r="GH279" i="278" s="1"/>
  <c r="GH281" i="278" s="1"/>
  <c r="GF290" i="278"/>
  <c r="GF291" i="278" s="1"/>
  <c r="GF282" i="278"/>
  <c r="GF10" i="265" s="1"/>
  <c r="GF299" i="278"/>
  <c r="GF300" i="278" s="1"/>
  <c r="GG290" i="278"/>
  <c r="GG291" i="278" s="1"/>
  <c r="GG282" i="278"/>
  <c r="GG10" i="265" s="1"/>
  <c r="GG299" i="278"/>
  <c r="GG300" i="278" s="1"/>
  <c r="GI141" i="278"/>
  <c r="GI279" i="278" s="1"/>
  <c r="GI281" i="278" s="1"/>
  <c r="GG9" i="265"/>
  <c r="GF9" i="265"/>
  <c r="H33" i="278"/>
  <c r="H39" i="278"/>
  <c r="GH66" i="278"/>
  <c r="GH85" i="278" s="1"/>
  <c r="GH88" i="278" s="1"/>
  <c r="GI3" i="265"/>
  <c r="GI3" i="327"/>
  <c r="GI3" i="275"/>
  <c r="GI3" i="273"/>
  <c r="GI3" i="324"/>
  <c r="GI3" i="315"/>
  <c r="GI3" i="289"/>
  <c r="GI3" i="285"/>
  <c r="GI3" i="278"/>
  <c r="GI3" i="325"/>
  <c r="GI3" i="320"/>
  <c r="GI3" i="323"/>
  <c r="GI3" i="282"/>
  <c r="GI3" i="288"/>
  <c r="GI3" i="286"/>
  <c r="GJ3" i="275"/>
  <c r="GJ3" i="315"/>
  <c r="GJ3" i="273"/>
  <c r="GJ3" i="323"/>
  <c r="GJ3" i="288"/>
  <c r="GJ3" i="286"/>
  <c r="GJ3" i="278"/>
  <c r="GJ3" i="324"/>
  <c r="GJ3" i="265"/>
  <c r="GJ3" i="285"/>
  <c r="GJ3" i="327"/>
  <c r="GJ3" i="325"/>
  <c r="GJ3" i="282"/>
  <c r="GJ3" i="289"/>
  <c r="GJ3" i="320"/>
  <c r="BX32" i="265"/>
  <c r="GH62" i="288" l="1"/>
  <c r="GG57" i="288"/>
  <c r="AA91" i="325"/>
  <c r="AA55" i="325"/>
  <c r="F14" i="285"/>
  <c r="F773" i="321" s="1"/>
  <c r="H55" i="324"/>
  <c r="F138" i="321" s="1"/>
  <c r="H274" i="278"/>
  <c r="F1051" i="321" s="1"/>
  <c r="BX313" i="278"/>
  <c r="BX315" i="278" s="1"/>
  <c r="BX12" i="325" s="1"/>
  <c r="GJ98" i="278"/>
  <c r="GJ99" i="278" s="1"/>
  <c r="GJ136" i="278" s="1"/>
  <c r="GI64" i="278"/>
  <c r="GI66" i="278" s="1"/>
  <c r="GI85" i="278" s="1"/>
  <c r="GI88" i="278" s="1"/>
  <c r="H35" i="278"/>
  <c r="F818" i="321" s="1"/>
  <c r="GJ57" i="278"/>
  <c r="GJ58" i="278" s="1"/>
  <c r="GJ61" i="278" s="1"/>
  <c r="GJ62" i="278" s="1"/>
  <c r="GJ50" i="278"/>
  <c r="GJ51" i="278" s="1"/>
  <c r="H51" i="278" s="1"/>
  <c r="F832" i="321" s="1"/>
  <c r="GJ80" i="278"/>
  <c r="GJ81" i="278" s="1"/>
  <c r="H81" i="278" s="1"/>
  <c r="F862" i="321" s="1"/>
  <c r="H41" i="278"/>
  <c r="F824" i="321" s="1"/>
  <c r="GG293" i="278"/>
  <c r="GG67" i="265"/>
  <c r="GF302" i="278"/>
  <c r="GF303" i="278" s="1"/>
  <c r="GF307" i="278" s="1"/>
  <c r="GF73" i="265"/>
  <c r="GG302" i="278"/>
  <c r="GG73" i="265"/>
  <c r="GF293" i="278"/>
  <c r="GF294" i="278" s="1"/>
  <c r="GF306" i="278" s="1"/>
  <c r="GF67" i="265"/>
  <c r="GI282" i="278"/>
  <c r="GI10" i="265" s="1"/>
  <c r="GI299" i="278"/>
  <c r="GI300" i="278" s="1"/>
  <c r="GH290" i="278"/>
  <c r="GH291" i="278" s="1"/>
  <c r="GH282" i="278"/>
  <c r="GH299" i="278"/>
  <c r="GH300" i="278" s="1"/>
  <c r="GF11" i="265"/>
  <c r="GF29" i="265" s="1"/>
  <c r="GG11" i="265"/>
  <c r="GG29" i="265" s="1"/>
  <c r="GH9" i="265"/>
  <c r="GJ137" i="278"/>
  <c r="H107" i="278"/>
  <c r="F886" i="321" s="1"/>
  <c r="GJ86" i="278"/>
  <c r="H73" i="278"/>
  <c r="F854" i="321" s="1"/>
  <c r="GG62" i="288" l="1"/>
  <c r="GF57" i="288"/>
  <c r="H34" i="265"/>
  <c r="H65" i="269" s="1"/>
  <c r="K65" i="269" s="1"/>
  <c r="L65" i="269" s="1"/>
  <c r="H280" i="278"/>
  <c r="BX11" i="327"/>
  <c r="GG303" i="278"/>
  <c r="GG307" i="278" s="1"/>
  <c r="H99" i="278"/>
  <c r="F878" i="321" s="1"/>
  <c r="GJ64" i="278"/>
  <c r="H57" i="278"/>
  <c r="GJ84" i="278"/>
  <c r="GJ87" i="278"/>
  <c r="H58" i="278"/>
  <c r="F839" i="321" s="1"/>
  <c r="H72" i="278"/>
  <c r="H80" i="278"/>
  <c r="H98" i="278"/>
  <c r="GF308" i="278"/>
  <c r="GF30" i="265" s="1"/>
  <c r="H106" i="278"/>
  <c r="H50" i="278"/>
  <c r="GH293" i="278"/>
  <c r="GH294" i="278" s="1"/>
  <c r="GH306" i="278" s="1"/>
  <c r="GH67" i="265"/>
  <c r="GH302" i="278"/>
  <c r="GH303" i="278" s="1"/>
  <c r="GH307" i="278" s="1"/>
  <c r="GH73" i="265"/>
  <c r="GI302" i="278"/>
  <c r="GI73" i="265"/>
  <c r="GG294" i="278"/>
  <c r="GG306" i="278" s="1"/>
  <c r="GI290" i="278"/>
  <c r="GI291" i="278" s="1"/>
  <c r="GH10" i="265"/>
  <c r="GH11" i="265" s="1"/>
  <c r="GH29" i="265" s="1"/>
  <c r="H87" i="278"/>
  <c r="H84" i="278"/>
  <c r="GI9" i="265"/>
  <c r="GI11" i="265" s="1"/>
  <c r="GI29" i="265" s="1"/>
  <c r="H137" i="278"/>
  <c r="H86" i="278"/>
  <c r="GJ141" i="278"/>
  <c r="GJ65" i="278"/>
  <c r="H62" i="278"/>
  <c r="F843" i="321" s="1"/>
  <c r="BY32" i="265"/>
  <c r="GF62" i="288" l="1"/>
  <c r="GE57" i="288"/>
  <c r="J65" i="269"/>
  <c r="GG308" i="278"/>
  <c r="GG30" i="265" s="1"/>
  <c r="BY313" i="278"/>
  <c r="BY315" i="278" s="1"/>
  <c r="BY11" i="327" s="1"/>
  <c r="H136" i="278"/>
  <c r="GJ66" i="278"/>
  <c r="GJ85" i="278" s="1"/>
  <c r="GJ88" i="278" s="1"/>
  <c r="GJ290" i="278" s="1"/>
  <c r="GJ291" i="278" s="1"/>
  <c r="GJ67" i="265" s="1"/>
  <c r="H64" i="278"/>
  <c r="H61" i="278"/>
  <c r="GH308" i="278"/>
  <c r="GH30" i="265" s="1"/>
  <c r="GI303" i="278"/>
  <c r="GI307" i="278" s="1"/>
  <c r="GI293" i="278"/>
  <c r="GI294" i="278" s="1"/>
  <c r="GI306" i="278" s="1"/>
  <c r="GI67" i="265"/>
  <c r="H141" i="278"/>
  <c r="F920" i="321" s="1"/>
  <c r="GJ279" i="278"/>
  <c r="GJ281" i="278" s="1"/>
  <c r="GJ299" i="278" s="1"/>
  <c r="GJ300" i="278" s="1"/>
  <c r="GJ73" i="265" s="1"/>
  <c r="H65" i="278"/>
  <c r="GE62" i="288" l="1"/>
  <c r="GD57" i="288"/>
  <c r="H66" i="278"/>
  <c r="F847" i="321" s="1"/>
  <c r="BY12" i="325"/>
  <c r="GI308" i="278"/>
  <c r="GI30" i="265" s="1"/>
  <c r="H279" i="278"/>
  <c r="H281" i="278"/>
  <c r="F1056" i="321" s="1"/>
  <c r="GJ293" i="278"/>
  <c r="GJ294" i="278" s="1"/>
  <c r="GJ302" i="278"/>
  <c r="GJ303" i="278" s="1"/>
  <c r="GJ282" i="278"/>
  <c r="H282" i="278" s="1"/>
  <c r="F1058" i="321" s="1"/>
  <c r="GJ9" i="265"/>
  <c r="H88" i="278"/>
  <c r="F869" i="321" s="1"/>
  <c r="BZ32" i="265"/>
  <c r="GD62" i="288" l="1"/>
  <c r="GC57" i="288"/>
  <c r="H85" i="278"/>
  <c r="BZ313" i="278"/>
  <c r="BZ315" i="278" s="1"/>
  <c r="BZ12" i="325" s="1"/>
  <c r="H290" i="278"/>
  <c r="H299" i="278"/>
  <c r="H302" i="278"/>
  <c r="H73" i="265"/>
  <c r="H293" i="278"/>
  <c r="H67" i="265"/>
  <c r="GJ10" i="265"/>
  <c r="GJ11" i="265" s="1"/>
  <c r="GJ307" i="278"/>
  <c r="H303" i="278"/>
  <c r="F1077" i="321" s="1"/>
  <c r="GJ306" i="278"/>
  <c r="H294" i="278"/>
  <c r="F1068" i="321" s="1"/>
  <c r="H9" i="265"/>
  <c r="H40" i="269" s="1"/>
  <c r="K40" i="269" s="1"/>
  <c r="H10" i="265"/>
  <c r="H41" i="269" s="1"/>
  <c r="K41" i="269" s="1"/>
  <c r="GC62" i="288" l="1"/>
  <c r="GB57" i="288"/>
  <c r="BZ11" i="327"/>
  <c r="H307" i="278"/>
  <c r="H306" i="278"/>
  <c r="H11" i="265"/>
  <c r="F321" i="321" s="1"/>
  <c r="GJ29" i="265"/>
  <c r="GJ308" i="278"/>
  <c r="L41" i="269"/>
  <c r="J41" i="269"/>
  <c r="L40" i="269"/>
  <c r="J40" i="269"/>
  <c r="CA32" i="265"/>
  <c r="GB62" i="288" l="1"/>
  <c r="GA57" i="288"/>
  <c r="CA313" i="278"/>
  <c r="CA315" i="278" s="1"/>
  <c r="CA12" i="325" s="1"/>
  <c r="H42" i="269"/>
  <c r="K42" i="269" s="1"/>
  <c r="J42" i="269" s="1"/>
  <c r="H308" i="278"/>
  <c r="F1082" i="321" s="1"/>
  <c r="GJ30" i="265"/>
  <c r="H29" i="265"/>
  <c r="GA62" i="288" l="1"/>
  <c r="FZ57" i="288"/>
  <c r="CA11" i="327"/>
  <c r="L42" i="269"/>
  <c r="H30" i="265"/>
  <c r="CB32" i="265"/>
  <c r="FZ62" i="288" l="1"/>
  <c r="FY57" i="288"/>
  <c r="CB313" i="278"/>
  <c r="CB315" i="278" s="1"/>
  <c r="CB11" i="327" s="1"/>
  <c r="FY62" i="288" l="1"/>
  <c r="FX57" i="288"/>
  <c r="AB52" i="325"/>
  <c r="CB12" i="325"/>
  <c r="CC32" i="265"/>
  <c r="FX62" i="288" l="1"/>
  <c r="FW57" i="288"/>
  <c r="AB55" i="325"/>
  <c r="AB91" i="325"/>
  <c r="CC313" i="278"/>
  <c r="CC315" i="278" s="1"/>
  <c r="CC12" i="325" s="1"/>
  <c r="FW62" i="288" l="1"/>
  <c r="FV57" i="288"/>
  <c r="CC11" i="327"/>
  <c r="CD32" i="265"/>
  <c r="FV62" i="288" l="1"/>
  <c r="FU57" i="288"/>
  <c r="CD313" i="278"/>
  <c r="CD315" i="278" s="1"/>
  <c r="CD12" i="325" s="1"/>
  <c r="FU62" i="288" l="1"/>
  <c r="FT57" i="288"/>
  <c r="CD11" i="327"/>
  <c r="CE32" i="265"/>
  <c r="FT62" i="288" l="1"/>
  <c r="FS57" i="288"/>
  <c r="CE313" i="278"/>
  <c r="CE315" i="278" s="1"/>
  <c r="CE11" i="327" s="1"/>
  <c r="FS62" i="288" l="1"/>
  <c r="FR57" i="288"/>
  <c r="CE12" i="325"/>
  <c r="CF32" i="265"/>
  <c r="FR62" i="288" l="1"/>
  <c r="FQ57" i="288"/>
  <c r="CF313" i="278"/>
  <c r="CF315" i="278" s="1"/>
  <c r="CF12" i="325" s="1"/>
  <c r="FQ62" i="288" l="1"/>
  <c r="FP57" i="288"/>
  <c r="CF11" i="327"/>
  <c r="CG32" i="265"/>
  <c r="FP62" i="288" l="1"/>
  <c r="FO57" i="288"/>
  <c r="CG313" i="278"/>
  <c r="CG315" i="278" s="1"/>
  <c r="CG11" i="327" s="1"/>
  <c r="FO62" i="288" l="1"/>
  <c r="FN57" i="288"/>
  <c r="AC52" i="325"/>
  <c r="CG12" i="325"/>
  <c r="CH32" i="265"/>
  <c r="FN62" i="288" l="1"/>
  <c r="FM57" i="288"/>
  <c r="AC91" i="325"/>
  <c r="AC55" i="325"/>
  <c r="CH313" i="278"/>
  <c r="CH315" i="278" s="1"/>
  <c r="CH11" i="327" s="1"/>
  <c r="FM62" i="288" l="1"/>
  <c r="FL57" i="288"/>
  <c r="CH12" i="325"/>
  <c r="CI32" i="265"/>
  <c r="FL62" i="288" l="1"/>
  <c r="FK57" i="288"/>
  <c r="CI313" i="278"/>
  <c r="CI315" i="278" s="1"/>
  <c r="CI12" i="325" s="1"/>
  <c r="FK62" i="288" l="1"/>
  <c r="FJ57" i="288"/>
  <c r="CI11" i="327"/>
  <c r="CJ32" i="265"/>
  <c r="FJ62" i="288" l="1"/>
  <c r="FI57" i="288"/>
  <c r="CJ313" i="278"/>
  <c r="CJ315" i="278" s="1"/>
  <c r="CJ11" i="327" s="1"/>
  <c r="FI62" i="288" l="1"/>
  <c r="FH57" i="288"/>
  <c r="CJ12" i="325"/>
  <c r="CK32" i="265"/>
  <c r="FH62" i="288" l="1"/>
  <c r="FG57" i="288"/>
  <c r="CK313" i="278"/>
  <c r="CK315" i="278" s="1"/>
  <c r="CK12" i="325" s="1"/>
  <c r="FG62" i="288" l="1"/>
  <c r="FF57" i="288"/>
  <c r="CK11" i="327"/>
  <c r="CL32" i="265"/>
  <c r="FF62" i="288" l="1"/>
  <c r="FE57" i="288"/>
  <c r="CL313" i="278"/>
  <c r="CL315" i="278" s="1"/>
  <c r="CL12" i="325" s="1"/>
  <c r="FE62" i="288" l="1"/>
  <c r="FD57" i="288"/>
  <c r="AD52" i="325"/>
  <c r="CL11" i="327"/>
  <c r="CM32" i="265"/>
  <c r="FD62" i="288" l="1"/>
  <c r="FC57" i="288"/>
  <c r="AD91" i="325"/>
  <c r="AD55" i="325"/>
  <c r="CM313" i="278"/>
  <c r="CM315" i="278" s="1"/>
  <c r="CM11" i="327" s="1"/>
  <c r="FC62" i="288" l="1"/>
  <c r="FB57" i="288"/>
  <c r="CM12" i="325"/>
  <c r="CN32" i="265"/>
  <c r="FB62" i="288" l="1"/>
  <c r="FA57" i="288"/>
  <c r="CN313" i="278"/>
  <c r="CN315" i="278" s="1"/>
  <c r="CN11" i="327" s="1"/>
  <c r="FA62" i="288" l="1"/>
  <c r="EZ57" i="288"/>
  <c r="CN12" i="325"/>
  <c r="CO32" i="265"/>
  <c r="EZ62" i="288" l="1"/>
  <c r="EY57" i="288"/>
  <c r="CO313" i="278"/>
  <c r="CO315" i="278" s="1"/>
  <c r="CO11" i="327" s="1"/>
  <c r="EY62" i="288" l="1"/>
  <c r="EX57" i="288"/>
  <c r="CO12" i="325"/>
  <c r="CP32" i="265"/>
  <c r="EX62" i="288" l="1"/>
  <c r="EW57" i="288"/>
  <c r="CP313" i="278"/>
  <c r="CP315" i="278" s="1"/>
  <c r="CP12" i="325" s="1"/>
  <c r="EW62" i="288" l="1"/>
  <c r="EV57" i="288"/>
  <c r="CP11" i="327"/>
  <c r="CQ32" i="265"/>
  <c r="EV62" i="288" l="1"/>
  <c r="EU57" i="288"/>
  <c r="CQ313" i="278"/>
  <c r="CQ315" i="278" s="1"/>
  <c r="CQ11" i="327" s="1"/>
  <c r="EU62" i="288" l="1"/>
  <c r="ET57" i="288"/>
  <c r="AE52" i="325"/>
  <c r="CQ12" i="325"/>
  <c r="CR32" i="265"/>
  <c r="ET62" i="288" l="1"/>
  <c r="ES57" i="288"/>
  <c r="AE55" i="325"/>
  <c r="AE91" i="325"/>
  <c r="CR313" i="278"/>
  <c r="CR315" i="278" s="1"/>
  <c r="CR11" i="327" s="1"/>
  <c r="ES62" i="288" l="1"/>
  <c r="ER57" i="288"/>
  <c r="CR12" i="325"/>
  <c r="CS32" i="265"/>
  <c r="ER62" i="288" l="1"/>
  <c r="EQ57" i="288"/>
  <c r="CS313" i="278"/>
  <c r="CS315" i="278" s="1"/>
  <c r="CS11" i="327" s="1"/>
  <c r="EQ62" i="288" l="1"/>
  <c r="EP57" i="288"/>
  <c r="CS12" i="325"/>
  <c r="CT32" i="265"/>
  <c r="EP62" i="288" l="1"/>
  <c r="EO57" i="288"/>
  <c r="CT313" i="278"/>
  <c r="CT315" i="278" s="1"/>
  <c r="CT12" i="325" s="1"/>
  <c r="EO62" i="288" l="1"/>
  <c r="EN57" i="288"/>
  <c r="CT11" i="327"/>
  <c r="CU32" i="265"/>
  <c r="EN62" i="288" l="1"/>
  <c r="EM57" i="288"/>
  <c r="CU313" i="278"/>
  <c r="CU315" i="278" s="1"/>
  <c r="CU11" i="327" s="1"/>
  <c r="EM62" i="288" l="1"/>
  <c r="EL57" i="288"/>
  <c r="CU12" i="325"/>
  <c r="CV32" i="265"/>
  <c r="EL62" i="288" l="1"/>
  <c r="EK57" i="288"/>
  <c r="CV313" i="278"/>
  <c r="CV315" i="278" s="1"/>
  <c r="CV11" i="327" s="1"/>
  <c r="EK62" i="288" l="1"/>
  <c r="EJ57" i="288"/>
  <c r="AF52" i="325"/>
  <c r="CV12" i="325"/>
  <c r="CW32" i="265"/>
  <c r="EJ62" i="288" l="1"/>
  <c r="EI57" i="288"/>
  <c r="AF91" i="325"/>
  <c r="AF55" i="325"/>
  <c r="CW313" i="278"/>
  <c r="CW315" i="278" s="1"/>
  <c r="CW12" i="325" s="1"/>
  <c r="EI62" i="288" l="1"/>
  <c r="EH57" i="288"/>
  <c r="CW11" i="327"/>
  <c r="CX32" i="265"/>
  <c r="EH62" i="288" l="1"/>
  <c r="EG57" i="288"/>
  <c r="CX313" i="278"/>
  <c r="CX315" i="278" s="1"/>
  <c r="CX11" i="327" s="1"/>
  <c r="EG62" i="288" l="1"/>
  <c r="EF57" i="288"/>
  <c r="CX12" i="325"/>
  <c r="CY32" i="265"/>
  <c r="EF62" i="288" l="1"/>
  <c r="EE57" i="288"/>
  <c r="CY313" i="278"/>
  <c r="CY315" i="278" s="1"/>
  <c r="CY11" i="327" s="1"/>
  <c r="EE62" i="288" l="1"/>
  <c r="ED57" i="288"/>
  <c r="CY12" i="325"/>
  <c r="CZ32" i="265"/>
  <c r="ED62" i="288" l="1"/>
  <c r="EC57" i="288"/>
  <c r="CZ313" i="278"/>
  <c r="CZ315" i="278" s="1"/>
  <c r="CZ12" i="325" s="1"/>
  <c r="EC62" i="288" l="1"/>
  <c r="EB57" i="288"/>
  <c r="CZ11" i="327"/>
  <c r="DA32" i="265"/>
  <c r="EB62" i="288" l="1"/>
  <c r="EA57" i="288"/>
  <c r="AG52" i="325"/>
  <c r="DA313" i="278"/>
  <c r="DA315" i="278" s="1"/>
  <c r="DA11" i="327" s="1"/>
  <c r="EA62" i="288" l="1"/>
  <c r="DZ57" i="288"/>
  <c r="AG91" i="325"/>
  <c r="AG55" i="325"/>
  <c r="DA12" i="325"/>
  <c r="DB32" i="265"/>
  <c r="DZ62" i="288" l="1"/>
  <c r="DY57" i="288"/>
  <c r="DB313" i="278"/>
  <c r="DB315" i="278" s="1"/>
  <c r="DB12" i="325" s="1"/>
  <c r="DY62" i="288" l="1"/>
  <c r="DX57" i="288"/>
  <c r="DB11" i="327"/>
  <c r="DC32" i="265"/>
  <c r="DX62" i="288" l="1"/>
  <c r="DW57" i="288"/>
  <c r="DC313" i="278"/>
  <c r="DC315" i="278" s="1"/>
  <c r="DC12" i="325" s="1"/>
  <c r="DW62" i="288" l="1"/>
  <c r="DV57" i="288"/>
  <c r="DC11" i="327"/>
  <c r="DD32" i="265"/>
  <c r="DV62" i="288" l="1"/>
  <c r="DU57" i="288"/>
  <c r="DD313" i="278"/>
  <c r="DD315" i="278" s="1"/>
  <c r="DD11" i="327" s="1"/>
  <c r="DU62" i="288" l="1"/>
  <c r="DT57" i="288"/>
  <c r="DD12" i="325"/>
  <c r="DE32" i="265"/>
  <c r="DT62" i="288" l="1"/>
  <c r="DS57" i="288"/>
  <c r="DE313" i="278"/>
  <c r="DE315" i="278" s="1"/>
  <c r="DE12" i="325" s="1"/>
  <c r="DS62" i="288" l="1"/>
  <c r="DR57" i="288"/>
  <c r="DE11" i="327"/>
  <c r="DF32" i="265"/>
  <c r="DR62" i="288" l="1"/>
  <c r="DQ57" i="288"/>
  <c r="AH52" i="325"/>
  <c r="DF313" i="278"/>
  <c r="DF315" i="278" s="1"/>
  <c r="DF11" i="327" s="1"/>
  <c r="DQ62" i="288" l="1"/>
  <c r="DP57" i="288"/>
  <c r="AH91" i="325"/>
  <c r="AH55" i="325"/>
  <c r="DF12" i="325"/>
  <c r="DG32" i="265"/>
  <c r="DP62" i="288" l="1"/>
  <c r="DO57" i="288"/>
  <c r="DG313" i="278"/>
  <c r="DG315" i="278" s="1"/>
  <c r="DG11" i="327" s="1"/>
  <c r="DO62" i="288" l="1"/>
  <c r="DN57" i="288"/>
  <c r="DG12" i="325"/>
  <c r="DH32" i="265"/>
  <c r="DN62" i="288" l="1"/>
  <c r="DM57" i="288"/>
  <c r="DH313" i="278"/>
  <c r="DH315" i="278" s="1"/>
  <c r="DH12" i="325" s="1"/>
  <c r="DM62" i="288" l="1"/>
  <c r="DL57" i="288"/>
  <c r="DH11" i="327"/>
  <c r="DI32" i="265"/>
  <c r="DL62" i="288" l="1"/>
  <c r="DK57" i="288"/>
  <c r="DI313" i="278"/>
  <c r="DI315" i="278" s="1"/>
  <c r="DI11" i="327" s="1"/>
  <c r="DK62" i="288" l="1"/>
  <c r="DJ57" i="288"/>
  <c r="DI12" i="325"/>
  <c r="DJ32" i="265"/>
  <c r="DJ62" i="288" l="1"/>
  <c r="DI57" i="288"/>
  <c r="DJ313" i="278"/>
  <c r="DJ315" i="278" s="1"/>
  <c r="DJ12" i="325" s="1"/>
  <c r="DI62" i="288" l="1"/>
  <c r="DH57" i="288"/>
  <c r="DJ11" i="327"/>
  <c r="DK32" i="265"/>
  <c r="DH62" i="288" l="1"/>
  <c r="DG57" i="288"/>
  <c r="AI52" i="325"/>
  <c r="DK313" i="278"/>
  <c r="DK315" i="278" s="1"/>
  <c r="DK12" i="325" s="1"/>
  <c r="DG62" i="288" l="1"/>
  <c r="DF57" i="288"/>
  <c r="AI55" i="325"/>
  <c r="AI91" i="325"/>
  <c r="DK11" i="327"/>
  <c r="DL32" i="265"/>
  <c r="DF62" i="288" l="1"/>
  <c r="DE57" i="288"/>
  <c r="DL313" i="278"/>
  <c r="DL315" i="278" s="1"/>
  <c r="DL12" i="325" s="1"/>
  <c r="DE62" i="288" l="1"/>
  <c r="DD57" i="288"/>
  <c r="DL11" i="327"/>
  <c r="DM32" i="265"/>
  <c r="DD62" i="288" l="1"/>
  <c r="DC57" i="288"/>
  <c r="DM313" i="278"/>
  <c r="DM315" i="278" s="1"/>
  <c r="DM12" i="325" s="1"/>
  <c r="DC62" i="288" l="1"/>
  <c r="DB57" i="288"/>
  <c r="DM11" i="327"/>
  <c r="DN32" i="265"/>
  <c r="DB62" i="288" l="1"/>
  <c r="DA57" i="288"/>
  <c r="DN313" i="278"/>
  <c r="DN315" i="278" s="1"/>
  <c r="DN11" i="327" s="1"/>
  <c r="DA62" i="288" l="1"/>
  <c r="CZ57" i="288"/>
  <c r="DN12" i="325"/>
  <c r="DO32" i="265"/>
  <c r="CZ62" i="288" l="1"/>
  <c r="CY57" i="288"/>
  <c r="DO313" i="278"/>
  <c r="DO315" i="278" s="1"/>
  <c r="DO11" i="327" s="1"/>
  <c r="CY62" i="288" l="1"/>
  <c r="CX57" i="288"/>
  <c r="DO12" i="325"/>
  <c r="DP32" i="265"/>
  <c r="CX62" i="288" l="1"/>
  <c r="CW57" i="288"/>
  <c r="DP313" i="278"/>
  <c r="DP315" i="278" s="1"/>
  <c r="DP11" i="327" s="1"/>
  <c r="CW62" i="288" l="1"/>
  <c r="CV57" i="288"/>
  <c r="AJ52" i="325"/>
  <c r="DP12" i="325"/>
  <c r="DQ32" i="265"/>
  <c r="CV62" i="288" l="1"/>
  <c r="CU57" i="288"/>
  <c r="AJ55" i="325"/>
  <c r="AJ91" i="325"/>
  <c r="DQ313" i="278"/>
  <c r="DQ315" i="278" s="1"/>
  <c r="DQ11" i="327" s="1"/>
  <c r="CU62" i="288" l="1"/>
  <c r="CT57" i="288"/>
  <c r="DQ12" i="325"/>
  <c r="DR32" i="265"/>
  <c r="CT62" i="288" l="1"/>
  <c r="CS57" i="288"/>
  <c r="DR313" i="278"/>
  <c r="DR315" i="278" s="1"/>
  <c r="DR12" i="325" s="1"/>
  <c r="CS62" i="288" l="1"/>
  <c r="CR57" i="288"/>
  <c r="DR11" i="327"/>
  <c r="DS32" i="265"/>
  <c r="CR62" i="288" l="1"/>
  <c r="CQ57" i="288"/>
  <c r="DS313" i="278"/>
  <c r="DS315" i="278" s="1"/>
  <c r="DS11" i="327" s="1"/>
  <c r="CQ62" i="288" l="1"/>
  <c r="CP57" i="288"/>
  <c r="DS12" i="325"/>
  <c r="DT32" i="265"/>
  <c r="CP62" i="288" l="1"/>
  <c r="CO57" i="288"/>
  <c r="DT313" i="278"/>
  <c r="DT315" i="278" s="1"/>
  <c r="DT12" i="325" s="1"/>
  <c r="CO62" i="288" l="1"/>
  <c r="CN57" i="288"/>
  <c r="DT11" i="327"/>
  <c r="DU32" i="265"/>
  <c r="CN62" i="288" l="1"/>
  <c r="CM57" i="288"/>
  <c r="AK52" i="325"/>
  <c r="DU313" i="278"/>
  <c r="DU315" i="278" s="1"/>
  <c r="DU11" i="327" s="1"/>
  <c r="CM62" i="288" l="1"/>
  <c r="CL57" i="288"/>
  <c r="AK91" i="325"/>
  <c r="AK55" i="325"/>
  <c r="DU12" i="325"/>
  <c r="DV32" i="265"/>
  <c r="CL62" i="288" l="1"/>
  <c r="CK57" i="288"/>
  <c r="DV313" i="278"/>
  <c r="DV315" i="278" s="1"/>
  <c r="DV11" i="327" s="1"/>
  <c r="CK62" i="288" l="1"/>
  <c r="CJ57" i="288"/>
  <c r="DV12" i="325"/>
  <c r="DW32" i="265"/>
  <c r="CJ62" i="288" l="1"/>
  <c r="CI57" i="288"/>
  <c r="DW313" i="278"/>
  <c r="DW315" i="278" s="1"/>
  <c r="DW11" i="327" s="1"/>
  <c r="CI62" i="288" l="1"/>
  <c r="CH57" i="288"/>
  <c r="DW12" i="325"/>
  <c r="DX32" i="265"/>
  <c r="CH62" i="288" l="1"/>
  <c r="CG57" i="288"/>
  <c r="DX313" i="278"/>
  <c r="DX315" i="278" s="1"/>
  <c r="DX11" i="327" s="1"/>
  <c r="CG62" i="288" l="1"/>
  <c r="CF57" i="288"/>
  <c r="DX12" i="325"/>
  <c r="DY32" i="265"/>
  <c r="CF62" i="288" l="1"/>
  <c r="CE57" i="288"/>
  <c r="DY313" i="278"/>
  <c r="DY315" i="278" s="1"/>
  <c r="DY12" i="325" s="1"/>
  <c r="CE62" i="288" l="1"/>
  <c r="CD57" i="288"/>
  <c r="AL52" i="325"/>
  <c r="DY11" i="327"/>
  <c r="DZ32" i="265"/>
  <c r="CD62" i="288" l="1"/>
  <c r="CC57" i="288"/>
  <c r="AL91" i="325"/>
  <c r="AL55" i="325"/>
  <c r="DZ313" i="278"/>
  <c r="DZ315" i="278" s="1"/>
  <c r="DZ12" i="325" s="1"/>
  <c r="CC62" i="288" l="1"/>
  <c r="CB57" i="288"/>
  <c r="DZ11" i="327"/>
  <c r="EA32" i="265"/>
  <c r="CB62" i="288" l="1"/>
  <c r="CA57" i="288"/>
  <c r="EA313" i="278"/>
  <c r="EA315" i="278" s="1"/>
  <c r="EA11" i="327" s="1"/>
  <c r="CA62" i="288" l="1"/>
  <c r="BZ57" i="288"/>
  <c r="EA12" i="325"/>
  <c r="EB32" i="265"/>
  <c r="BZ62" i="288" l="1"/>
  <c r="BY57" i="288"/>
  <c r="EB313" i="278"/>
  <c r="EB315" i="278" s="1"/>
  <c r="EB11" i="327" s="1"/>
  <c r="BY62" i="288" l="1"/>
  <c r="BX57" i="288"/>
  <c r="EB12" i="325"/>
  <c r="EC32" i="265"/>
  <c r="BX62" i="288" l="1"/>
  <c r="BW57" i="288"/>
  <c r="EC313" i="278"/>
  <c r="EC315" i="278" s="1"/>
  <c r="EC12" i="325" s="1"/>
  <c r="BW62" i="288" l="1"/>
  <c r="BV57" i="288"/>
  <c r="EC11" i="327"/>
  <c r="ED32" i="265"/>
  <c r="BV62" i="288" l="1"/>
  <c r="BU57" i="288"/>
  <c r="ED313" i="278"/>
  <c r="ED315" i="278" s="1"/>
  <c r="ED11" i="327" s="1"/>
  <c r="BU62" i="288" l="1"/>
  <c r="BT57" i="288"/>
  <c r="AM52" i="325"/>
  <c r="ED12" i="325"/>
  <c r="EE32" i="265"/>
  <c r="BT62" i="288" l="1"/>
  <c r="BS57" i="288"/>
  <c r="AM91" i="325"/>
  <c r="AM55" i="325"/>
  <c r="EE313" i="278"/>
  <c r="EE315" i="278" s="1"/>
  <c r="EE12" i="325" s="1"/>
  <c r="BS62" i="288" l="1"/>
  <c r="BR57" i="288"/>
  <c r="EE11" i="327"/>
  <c r="EF32" i="265"/>
  <c r="BR62" i="288" l="1"/>
  <c r="BQ57" i="288"/>
  <c r="EF313" i="278"/>
  <c r="EF315" i="278" s="1"/>
  <c r="EF12" i="325" s="1"/>
  <c r="BQ62" i="288" l="1"/>
  <c r="BP57" i="288"/>
  <c r="EF11" i="327"/>
  <c r="EG32" i="265"/>
  <c r="BP62" i="288" l="1"/>
  <c r="BO57" i="288"/>
  <c r="EG313" i="278"/>
  <c r="EG315" i="278" s="1"/>
  <c r="EG11" i="327" s="1"/>
  <c r="BO62" i="288" l="1"/>
  <c r="BN57" i="288"/>
  <c r="EG12" i="325"/>
  <c r="EH32" i="265"/>
  <c r="BN62" i="288" l="1"/>
  <c r="BM57" i="288"/>
  <c r="EH313" i="278"/>
  <c r="EH315" i="278" s="1"/>
  <c r="EH11" i="327" s="1"/>
  <c r="BM62" i="288" l="1"/>
  <c r="BL57" i="288"/>
  <c r="EH12" i="325"/>
  <c r="EI32" i="265"/>
  <c r="BL62" i="288" l="1"/>
  <c r="BK57" i="288"/>
  <c r="EI313" i="278"/>
  <c r="EI315" i="278" s="1"/>
  <c r="EI12" i="325" s="1"/>
  <c r="BK62" i="288" l="1"/>
  <c r="BJ57" i="288"/>
  <c r="AN52" i="325"/>
  <c r="EI11" i="327"/>
  <c r="EJ32" i="265"/>
  <c r="BJ62" i="288" l="1"/>
  <c r="BI57" i="288"/>
  <c r="AN55" i="325"/>
  <c r="AN91" i="325"/>
  <c r="EJ313" i="278"/>
  <c r="EJ315" i="278" s="1"/>
  <c r="EJ11" i="327" s="1"/>
  <c r="BI62" i="288" l="1"/>
  <c r="BH57" i="288"/>
  <c r="EJ12" i="325"/>
  <c r="EK32" i="265"/>
  <c r="BH62" i="288" l="1"/>
  <c r="BG57" i="288"/>
  <c r="EK313" i="278"/>
  <c r="EK315" i="278" s="1"/>
  <c r="EK11" i="327" s="1"/>
  <c r="BG62" i="288" l="1"/>
  <c r="BF57" i="288"/>
  <c r="EK12" i="325"/>
  <c r="EL32" i="265"/>
  <c r="BF62" i="288" l="1"/>
  <c r="BE57" i="288"/>
  <c r="EL313" i="278"/>
  <c r="EL315" i="278" s="1"/>
  <c r="EL12" i="325" s="1"/>
  <c r="BE62" i="288" l="1"/>
  <c r="BD57" i="288"/>
  <c r="EL11" i="327"/>
  <c r="EM32" i="265"/>
  <c r="BD62" i="288" l="1"/>
  <c r="BC57" i="288"/>
  <c r="EM313" i="278"/>
  <c r="EM315" i="278" s="1"/>
  <c r="EM11" i="327" s="1"/>
  <c r="BC62" i="288" l="1"/>
  <c r="BB57" i="288"/>
  <c r="EM12" i="325"/>
  <c r="EN32" i="265"/>
  <c r="BB62" i="288" l="1"/>
  <c r="BA57" i="288"/>
  <c r="EN313" i="278"/>
  <c r="EN315" i="278" s="1"/>
  <c r="EN12" i="325" s="1"/>
  <c r="BA62" i="288" l="1"/>
  <c r="AZ57" i="288"/>
  <c r="AO52" i="325"/>
  <c r="EN11" i="327"/>
  <c r="EO32" i="265"/>
  <c r="AZ62" i="288" l="1"/>
  <c r="AY57" i="288"/>
  <c r="AO55" i="325"/>
  <c r="AO91" i="325"/>
  <c r="EO313" i="278"/>
  <c r="EO315" i="278" s="1"/>
  <c r="EO12" i="325" s="1"/>
  <c r="AY62" i="288" l="1"/>
  <c r="AX57" i="288"/>
  <c r="EO11" i="327"/>
  <c r="EP32" i="265"/>
  <c r="AX62" i="288" l="1"/>
  <c r="AW57" i="288"/>
  <c r="EP313" i="278"/>
  <c r="EP315" i="278" s="1"/>
  <c r="EP11" i="327" s="1"/>
  <c r="AW62" i="288" l="1"/>
  <c r="AV57" i="288"/>
  <c r="EP12" i="325"/>
  <c r="EQ32" i="265"/>
  <c r="AV62" i="288" l="1"/>
  <c r="AU57" i="288"/>
  <c r="EQ313" i="278"/>
  <c r="EQ315" i="278" s="1"/>
  <c r="EQ11" i="327" s="1"/>
  <c r="AU62" i="288" l="1"/>
  <c r="AT57" i="288"/>
  <c r="EQ12" i="325"/>
  <c r="ER32" i="265"/>
  <c r="AT62" i="288" l="1"/>
  <c r="AS57" i="288"/>
  <c r="ER313" i="278"/>
  <c r="ER315" i="278" s="1"/>
  <c r="ER12" i="325" s="1"/>
  <c r="AS62" i="288" l="1"/>
  <c r="AR57" i="288"/>
  <c r="ER11" i="327"/>
  <c r="ES32" i="265"/>
  <c r="AR62" i="288" l="1"/>
  <c r="AQ57" i="288"/>
  <c r="AP52" i="325"/>
  <c r="ES313" i="278"/>
  <c r="ES315" i="278" s="1"/>
  <c r="ES12" i="325" s="1"/>
  <c r="AQ62" i="288" l="1"/>
  <c r="AP57" i="288"/>
  <c r="AP55" i="325"/>
  <c r="AP91" i="325"/>
  <c r="ES11" i="327"/>
  <c r="ET32" i="265"/>
  <c r="AP62" i="288" l="1"/>
  <c r="AO57" i="288"/>
  <c r="ET313" i="278"/>
  <c r="ET315" i="278" s="1"/>
  <c r="ET12" i="325" s="1"/>
  <c r="AO62" i="288" l="1"/>
  <c r="AN57" i="288"/>
  <c r="ET11" i="327"/>
  <c r="EU32" i="265"/>
  <c r="AN62" i="288" l="1"/>
  <c r="AM57" i="288"/>
  <c r="EU313" i="278"/>
  <c r="EU315" i="278" s="1"/>
  <c r="EU12" i="325" s="1"/>
  <c r="AM62" i="288" l="1"/>
  <c r="AL57" i="288"/>
  <c r="EU11" i="327"/>
  <c r="EV32" i="265"/>
  <c r="AL62" i="288" l="1"/>
  <c r="AK57" i="288"/>
  <c r="EV313" i="278"/>
  <c r="EV315" i="278" s="1"/>
  <c r="EV12" i="325" s="1"/>
  <c r="AK62" i="288" l="1"/>
  <c r="AJ57" i="288"/>
  <c r="EV11" i="327"/>
  <c r="EW32" i="265"/>
  <c r="AJ62" i="288" l="1"/>
  <c r="AI57" i="288"/>
  <c r="EW313" i="278"/>
  <c r="EW315" i="278" s="1"/>
  <c r="EW12" i="325" s="1"/>
  <c r="AI62" i="288" l="1"/>
  <c r="AH57" i="288"/>
  <c r="EW11" i="327"/>
  <c r="EX32" i="265"/>
  <c r="AH62" i="288" l="1"/>
  <c r="AG57" i="288"/>
  <c r="EX313" i="278"/>
  <c r="EX315" i="278" s="1"/>
  <c r="EX12" i="325" s="1"/>
  <c r="AG62" i="288" l="1"/>
  <c r="AF57" i="288"/>
  <c r="AQ52" i="325"/>
  <c r="EX11" i="327"/>
  <c r="EY32" i="265"/>
  <c r="AF62" i="288" l="1"/>
  <c r="AE57" i="288"/>
  <c r="AQ55" i="325"/>
  <c r="AQ91" i="325"/>
  <c r="EY313" i="278"/>
  <c r="EY315" i="278" s="1"/>
  <c r="EY12" i="325" s="1"/>
  <c r="AE62" i="288" l="1"/>
  <c r="AD57" i="288"/>
  <c r="EY11" i="327"/>
  <c r="EZ32" i="265"/>
  <c r="AD62" i="288" l="1"/>
  <c r="AC57" i="288"/>
  <c r="EZ313" i="278"/>
  <c r="EZ315" i="278" s="1"/>
  <c r="EZ12" i="325" s="1"/>
  <c r="AC62" i="288" l="1"/>
  <c r="AB57" i="288"/>
  <c r="EZ11" i="327"/>
  <c r="FA32" i="265"/>
  <c r="AB62" i="288" l="1"/>
  <c r="AA57" i="288"/>
  <c r="FA313" i="278"/>
  <c r="FA315" i="278" s="1"/>
  <c r="FA12" i="325" s="1"/>
  <c r="AA62" i="288" l="1"/>
  <c r="Z57" i="288"/>
  <c r="FA11" i="327"/>
  <c r="FB32" i="265"/>
  <c r="Z62" i="288" l="1"/>
  <c r="Y57" i="288"/>
  <c r="FB313" i="278"/>
  <c r="FB315" i="278" s="1"/>
  <c r="FB11" i="327" s="1"/>
  <c r="Y62" i="288" l="1"/>
  <c r="X57" i="288"/>
  <c r="FB12" i="325"/>
  <c r="FC32" i="265"/>
  <c r="X62" i="288" l="1"/>
  <c r="W57" i="288"/>
  <c r="FC313" i="278"/>
  <c r="FC315" i="278" s="1"/>
  <c r="FC12" i="325" s="1"/>
  <c r="W62" i="288" l="1"/>
  <c r="V57" i="288"/>
  <c r="AR52" i="325"/>
  <c r="FC11" i="327"/>
  <c r="FD32" i="265"/>
  <c r="V62" i="288" l="1"/>
  <c r="U57" i="288"/>
  <c r="AR91" i="325"/>
  <c r="AR55" i="325"/>
  <c r="FD313" i="278"/>
  <c r="FD315" i="278" s="1"/>
  <c r="FD12" i="325" s="1"/>
  <c r="U62" i="288" l="1"/>
  <c r="T57" i="288"/>
  <c r="FD11" i="327"/>
  <c r="FE32" i="265"/>
  <c r="T62" i="288" l="1"/>
  <c r="S57" i="288"/>
  <c r="FE313" i="278"/>
  <c r="FE315" i="278" s="1"/>
  <c r="FE11" i="327" s="1"/>
  <c r="S62" i="288" l="1"/>
  <c r="R57" i="288"/>
  <c r="FE12" i="325"/>
  <c r="FF32" i="265"/>
  <c r="R62" i="288" l="1"/>
  <c r="Q57" i="288"/>
  <c r="FF313" i="278"/>
  <c r="FF315" i="278" s="1"/>
  <c r="FF12" i="325" s="1"/>
  <c r="Q62" i="288" l="1"/>
  <c r="P57" i="288"/>
  <c r="FF11" i="327"/>
  <c r="FG32" i="265"/>
  <c r="P62" i="288" l="1"/>
  <c r="O57" i="288"/>
  <c r="FG313" i="278"/>
  <c r="FG315" i="278" s="1"/>
  <c r="FG12" i="325" s="1"/>
  <c r="O62" i="288" l="1"/>
  <c r="N57" i="288"/>
  <c r="FG11" i="327"/>
  <c r="FH32" i="265"/>
  <c r="N62" i="288" l="1"/>
  <c r="M57" i="288"/>
  <c r="FH313" i="278"/>
  <c r="FH315" i="278" s="1"/>
  <c r="FH12" i="325" s="1"/>
  <c r="M62" i="288" l="1"/>
  <c r="L57" i="288"/>
  <c r="FH11" i="327"/>
  <c r="FI32" i="265"/>
  <c r="L62" i="288" l="1"/>
  <c r="K57" i="288"/>
  <c r="AS52" i="325"/>
  <c r="FI313" i="278"/>
  <c r="FI315" i="278" s="1"/>
  <c r="FI12" i="325" s="1"/>
  <c r="K62" i="288" l="1"/>
  <c r="J57" i="288"/>
  <c r="F745" i="321" s="1"/>
  <c r="AS55" i="325"/>
  <c r="AS91" i="325"/>
  <c r="FI11" i="327"/>
  <c r="FJ32" i="265"/>
  <c r="E7" i="322" l="1"/>
  <c r="J62" i="288"/>
  <c r="F750" i="321" s="1"/>
  <c r="H57" i="288"/>
  <c r="F744" i="321" s="1"/>
  <c r="FJ313" i="278"/>
  <c r="FJ315" i="278" s="1"/>
  <c r="FJ12" i="325" s="1"/>
  <c r="H62" i="288" l="1"/>
  <c r="FJ11" i="327"/>
  <c r="FK32" i="265"/>
  <c r="FK313" i="278" l="1"/>
  <c r="FK315" i="278" s="1"/>
  <c r="FK11" i="327" s="1"/>
  <c r="FK12" i="325" l="1"/>
  <c r="FL32" i="265"/>
  <c r="FL313" i="278" l="1"/>
  <c r="FL315" i="278" s="1"/>
  <c r="FL12" i="325" s="1"/>
  <c r="FL11" i="327" l="1"/>
  <c r="FM32" i="265"/>
  <c r="FM313" i="278" l="1"/>
  <c r="FM315" i="278" s="1"/>
  <c r="FM12" i="325" s="1"/>
  <c r="FM11" i="327" l="1"/>
  <c r="FN32" i="265"/>
  <c r="AT52" i="325" l="1"/>
  <c r="FN313" i="278"/>
  <c r="FN315" i="278" s="1"/>
  <c r="FN11" i="327" s="1"/>
  <c r="AT55" i="325" l="1"/>
  <c r="AT91" i="325"/>
  <c r="FN12" i="325"/>
  <c r="FO32" i="265"/>
  <c r="FO313" i="278" l="1"/>
  <c r="FO315" i="278" s="1"/>
  <c r="FO12" i="325" s="1"/>
  <c r="FO11" i="327" l="1"/>
  <c r="FP32" i="265"/>
  <c r="FP313" i="278" l="1"/>
  <c r="FP315" i="278" s="1"/>
  <c r="FP11" i="327" s="1"/>
  <c r="FP12" i="325" l="1"/>
  <c r="FQ32" i="265"/>
  <c r="FQ313" i="278" l="1"/>
  <c r="FQ315" i="278" s="1"/>
  <c r="FQ11" i="327" s="1"/>
  <c r="FQ12" i="325" l="1"/>
  <c r="FR32" i="265"/>
  <c r="FR313" i="278" l="1"/>
  <c r="FR315" i="278" s="1"/>
  <c r="FR11" i="327" s="1"/>
  <c r="FR12" i="325" l="1"/>
  <c r="FS32" i="265"/>
  <c r="AU52" i="325" l="1"/>
  <c r="FS313" i="278"/>
  <c r="FS315" i="278" s="1"/>
  <c r="FS12" i="325" s="1"/>
  <c r="AU91" i="325" l="1"/>
  <c r="AU55" i="325"/>
  <c r="FS11" i="327"/>
  <c r="FT32" i="265"/>
  <c r="FT313" i="278" l="1"/>
  <c r="FT315" i="278" s="1"/>
  <c r="FT11" i="327" s="1"/>
  <c r="FT12" i="325" l="1"/>
  <c r="FU32" i="265"/>
  <c r="FU313" i="278" l="1"/>
  <c r="FU315" i="278" s="1"/>
  <c r="FU12" i="325" s="1"/>
  <c r="FU11" i="327" l="1"/>
  <c r="FV32" i="265"/>
  <c r="FV313" i="278" l="1"/>
  <c r="FV315" i="278" s="1"/>
  <c r="FV11" i="327" s="1"/>
  <c r="FV12" i="325" l="1"/>
  <c r="FW32" i="265"/>
  <c r="FW313" i="278" l="1"/>
  <c r="FW315" i="278" s="1"/>
  <c r="FW11" i="327" s="1"/>
  <c r="FW12" i="325" l="1"/>
  <c r="FX32" i="265"/>
  <c r="AV52" i="325" l="1"/>
  <c r="FX313" i="278"/>
  <c r="FX315" i="278" s="1"/>
  <c r="FX11" i="327" s="1"/>
  <c r="AV91" i="325" l="1"/>
  <c r="AV55" i="325"/>
  <c r="FX12" i="325"/>
  <c r="FY32" i="265"/>
  <c r="FY313" i="278" l="1"/>
  <c r="FY315" i="278" s="1"/>
  <c r="FY12" i="325" s="1"/>
  <c r="FY11" i="327" l="1"/>
  <c r="FZ32" i="265"/>
  <c r="FZ313" i="278" l="1"/>
  <c r="FZ315" i="278" s="1"/>
  <c r="FZ12" i="325" s="1"/>
  <c r="FZ11" i="327" l="1"/>
  <c r="GA32" i="265"/>
  <c r="GA313" i="278" l="1"/>
  <c r="GA315" i="278" s="1"/>
  <c r="GA11" i="327" s="1"/>
  <c r="GA12" i="325" l="1"/>
  <c r="GB32" i="265"/>
  <c r="GB313" i="278" l="1"/>
  <c r="GB315" i="278" s="1"/>
  <c r="GB11" i="327" s="1"/>
  <c r="AW52" i="325" l="1"/>
  <c r="GB12" i="325"/>
  <c r="GC32" i="265"/>
  <c r="AW91" i="325" l="1"/>
  <c r="AW55" i="325"/>
  <c r="GC313" i="278"/>
  <c r="GC315" i="278" s="1"/>
  <c r="GC12" i="325" s="1"/>
  <c r="GC11" i="327" l="1"/>
  <c r="GD32" i="265"/>
  <c r="GD313" i="278" l="1"/>
  <c r="GD315" i="278" s="1"/>
  <c r="GD11" i="327" s="1"/>
  <c r="GD12" i="325" l="1"/>
  <c r="GE32" i="265"/>
  <c r="GE313" i="278" l="1"/>
  <c r="GE315" i="278" s="1"/>
  <c r="GF32" i="265"/>
  <c r="GF313" i="278" l="1"/>
  <c r="GF315" i="278" s="1"/>
  <c r="GE12" i="325"/>
  <c r="GE11" i="327"/>
  <c r="GG32" i="265"/>
  <c r="GF11" i="327" l="1"/>
  <c r="GF12" i="325"/>
  <c r="GG313" i="278"/>
  <c r="GG315" i="278" s="1"/>
  <c r="GH32" i="265"/>
  <c r="GH313" i="278" l="1"/>
  <c r="GH315" i="278" s="1"/>
  <c r="GH11" i="327" s="1"/>
  <c r="GG12" i="325"/>
  <c r="GG11" i="327"/>
  <c r="AX52" i="325" l="1"/>
  <c r="GH12" i="325"/>
  <c r="GI32" i="265"/>
  <c r="AX55" i="325" l="1"/>
  <c r="AX91" i="325"/>
  <c r="GI313" i="278"/>
  <c r="GI315" i="278" s="1"/>
  <c r="GI12" i="325" s="1"/>
  <c r="H61" i="269"/>
  <c r="K61" i="269" s="1"/>
  <c r="GI11" i="327" l="1"/>
  <c r="J61" i="269"/>
  <c r="L61" i="269"/>
  <c r="GJ32" i="265" l="1"/>
  <c r="H60" i="269"/>
  <c r="K60" i="269" s="1"/>
  <c r="GJ313" i="278" l="1"/>
  <c r="GJ315" i="278" s="1"/>
  <c r="GJ11" i="327" s="1"/>
  <c r="L60" i="269"/>
  <c r="J60" i="269"/>
  <c r="H32" i="265"/>
  <c r="F340" i="321" s="1"/>
  <c r="H315" i="278" l="1"/>
  <c r="F1087" i="321" s="1"/>
  <c r="GJ12" i="325"/>
  <c r="H313" i="278"/>
  <c r="H63" i="269"/>
  <c r="K63" i="269" s="1"/>
  <c r="L63" i="269" s="1"/>
  <c r="H11" i="327" l="1"/>
  <c r="H19" i="269" s="1"/>
  <c r="K19" i="269" s="1"/>
  <c r="L19" i="269" s="1"/>
  <c r="H12" i="325"/>
  <c r="J63" i="269"/>
  <c r="J19" i="269" l="1"/>
  <c r="K53" i="269"/>
  <c r="J53" i="269" s="1"/>
  <c r="L53" i="269" l="1"/>
  <c r="AY52" i="325" l="1"/>
  <c r="AY55" i="325" l="1"/>
  <c r="AY91" i="325"/>
  <c r="AZ52" i="325" l="1"/>
  <c r="AZ55" i="325" l="1"/>
  <c r="AZ91" i="325"/>
  <c r="BA52" i="325" l="1"/>
  <c r="BA55" i="325" l="1"/>
  <c r="BA91" i="325"/>
  <c r="BB52" i="325" l="1"/>
  <c r="BB55" i="325" l="1"/>
  <c r="BB91" i="325"/>
  <c r="BC52" i="325" l="1"/>
  <c r="BC55" i="325" l="1"/>
  <c r="BC91" i="325"/>
  <c r="BD52" i="325" l="1"/>
  <c r="BD55" i="325" l="1"/>
  <c r="BD91" i="325"/>
  <c r="BE52" i="325" l="1"/>
  <c r="BE91" i="325" l="1"/>
  <c r="BE55" i="325"/>
  <c r="BF52" i="325" l="1"/>
  <c r="BF55" i="325" l="1"/>
  <c r="BF91" i="325"/>
  <c r="BG52" i="325" l="1"/>
  <c r="BG55" i="325" l="1"/>
  <c r="BG91" i="325"/>
  <c r="BH52" i="325" l="1"/>
  <c r="BH91" i="325" l="1"/>
  <c r="BH55" i="325"/>
  <c r="BI52" i="325" l="1"/>
  <c r="BI55" i="325" l="1"/>
  <c r="BI91" i="325"/>
  <c r="BJ52" i="325" l="1"/>
  <c r="BJ55" i="325" l="1"/>
  <c r="BJ91" i="325"/>
  <c r="BK52" i="325" l="1"/>
  <c r="BK91" i="325" l="1"/>
  <c r="BK55" i="325"/>
  <c r="BL52" i="325" l="1"/>
  <c r="BL55" i="325" l="1"/>
  <c r="BL91" i="325"/>
  <c r="BM52" i="325" l="1"/>
  <c r="BM55" i="325" l="1"/>
  <c r="BM91" i="325"/>
  <c r="BN52" i="325" l="1"/>
  <c r="BN91" i="325" l="1"/>
  <c r="BN55" i="325"/>
  <c r="BO52" i="325" l="1"/>
  <c r="BO55" i="325" l="1"/>
  <c r="BO91" i="325"/>
  <c r="BP52" i="325" l="1"/>
  <c r="BP55" i="325" l="1"/>
  <c r="BP91" i="325"/>
  <c r="BQ52" i="325" l="1"/>
  <c r="BQ55" i="325" l="1"/>
  <c r="BQ91" i="325"/>
  <c r="BR52" i="325" l="1"/>
  <c r="BR55" i="325" l="1"/>
  <c r="BR91" i="325"/>
  <c r="BS52" i="325" l="1"/>
  <c r="BS55" i="325" l="1"/>
  <c r="BS91" i="325"/>
  <c r="BT52" i="325" l="1"/>
  <c r="BT55" i="325" l="1"/>
  <c r="BT91" i="325"/>
  <c r="BU52" i="325" l="1"/>
  <c r="BU55" i="325" l="1"/>
  <c r="BU91" i="325"/>
  <c r="BV52" i="325" l="1"/>
  <c r="BV55" i="325" l="1"/>
  <c r="BV91" i="325"/>
  <c r="CK52" i="325" l="1"/>
  <c r="BW52" i="325" l="1"/>
  <c r="CK55" i="325"/>
  <c r="CK91" i="325"/>
  <c r="BW55" i="325" l="1"/>
  <c r="BW91" i="325"/>
  <c r="CL52" i="325" l="1"/>
  <c r="CL55" i="325" l="1"/>
  <c r="CL91" i="325"/>
  <c r="BX52" i="325" l="1"/>
  <c r="BX55" i="325" l="1"/>
  <c r="BX91" i="325"/>
  <c r="CM52" i="325" l="1"/>
  <c r="CM55" i="325" l="1"/>
  <c r="CM91" i="325"/>
  <c r="BY52" i="325" l="1"/>
  <c r="BY55" i="325" l="1"/>
  <c r="BY91" i="325"/>
  <c r="CN52" i="325" l="1"/>
  <c r="CN55" i="325" l="1"/>
  <c r="CN91" i="325"/>
  <c r="BZ52" i="325" l="1"/>
  <c r="BZ91" i="325" l="1"/>
  <c r="BZ55" i="325"/>
  <c r="CO52" i="325" l="1"/>
  <c r="CA52" i="325" l="1"/>
  <c r="CO55" i="325"/>
  <c r="CO91" i="325"/>
  <c r="CA55" i="325" l="1"/>
  <c r="CA91" i="325"/>
  <c r="CP52" i="325" l="1"/>
  <c r="CP55" i="325" l="1"/>
  <c r="CP91" i="325"/>
  <c r="CB52" i="325" l="1"/>
  <c r="CB55" i="325" l="1"/>
  <c r="CB91" i="325"/>
  <c r="CQ52" i="325" l="1"/>
  <c r="CQ55" i="325" l="1"/>
  <c r="CQ91" i="325"/>
  <c r="CC52" i="325" l="1"/>
  <c r="CC55" i="325" l="1"/>
  <c r="CC91" i="325"/>
  <c r="CR52" i="325" l="1"/>
  <c r="CR55" i="325" l="1"/>
  <c r="CR91" i="325"/>
  <c r="CD52" i="325" l="1"/>
  <c r="CD91" i="325" l="1"/>
  <c r="CD55" i="325"/>
  <c r="CS52" i="325" l="1"/>
  <c r="CS55" i="325" l="1"/>
  <c r="CS91" i="325"/>
  <c r="CE52" i="325" l="1"/>
  <c r="CE55" i="325" l="1"/>
  <c r="CE91" i="325"/>
  <c r="CT52" i="325" l="1"/>
  <c r="CT55" i="325" l="1"/>
  <c r="CT91" i="325"/>
  <c r="CF52" i="325" l="1"/>
  <c r="CF55" i="325" l="1"/>
  <c r="CF91" i="325"/>
  <c r="CU52" i="325" l="1"/>
  <c r="CU55" i="325" l="1"/>
  <c r="CU91" i="325"/>
  <c r="CG52" i="325" l="1"/>
  <c r="CV52" i="325"/>
  <c r="CG55" i="325" l="1"/>
  <c r="CG91" i="325"/>
  <c r="CV55" i="325"/>
  <c r="CV91" i="325"/>
  <c r="CW52" i="325" l="1"/>
  <c r="CH52" i="325" l="1"/>
  <c r="CW55" i="325"/>
  <c r="CW91" i="325"/>
  <c r="CH55" i="325" l="1"/>
  <c r="CH91" i="325"/>
  <c r="CX52" i="325" l="1"/>
  <c r="CI52" i="325" l="1"/>
  <c r="CX55" i="325"/>
  <c r="CX91" i="325"/>
  <c r="CI55" i="325" l="1"/>
  <c r="CI91" i="325"/>
  <c r="CY52" i="325" l="1"/>
  <c r="CY55" i="325" l="1"/>
  <c r="CY91" i="325"/>
  <c r="CJ52" i="325" l="1"/>
  <c r="CJ55" i="325" l="1"/>
  <c r="CJ91" i="325"/>
  <c r="CZ52" i="325" l="1"/>
  <c r="CZ55" i="325" l="1"/>
  <c r="CZ91" i="325"/>
  <c r="DA52" i="325" l="1"/>
  <c r="DA55" i="325" l="1"/>
  <c r="DA91" i="325"/>
  <c r="DB52" i="325" l="1"/>
  <c r="DB55" i="325" l="1"/>
  <c r="DB91" i="325"/>
  <c r="DC52" i="325" l="1"/>
  <c r="DC55" i="325" l="1"/>
  <c r="DC91" i="325"/>
  <c r="DD52" i="325" l="1"/>
  <c r="DD55" i="325" l="1"/>
  <c r="DD91" i="325"/>
  <c r="DE52" i="325" l="1"/>
  <c r="DE55" i="325" l="1"/>
  <c r="DE91" i="325"/>
  <c r="H124" i="325" l="1"/>
  <c r="H105" i="325"/>
  <c r="H112" i="325"/>
  <c r="DF52" i="325" l="1"/>
  <c r="DF55" i="325" l="1"/>
  <c r="DF91" i="325"/>
  <c r="DG52" i="325" l="1"/>
  <c r="DG55" i="325" l="1"/>
  <c r="DG91" i="325"/>
  <c r="DH52" i="325" l="1"/>
  <c r="DH55" i="325" l="1"/>
  <c r="DH91" i="325"/>
  <c r="DI52" i="325" l="1"/>
  <c r="DI55" i="325" l="1"/>
  <c r="DI91" i="325"/>
  <c r="DJ52" i="325" l="1"/>
  <c r="DJ55" i="325" l="1"/>
  <c r="DJ91" i="325"/>
  <c r="DK52" i="325" l="1"/>
  <c r="DK55" i="325" l="1"/>
  <c r="DK91" i="325"/>
  <c r="DL52" i="325" l="1"/>
  <c r="DL55" i="325" l="1"/>
  <c r="DL91" i="325"/>
  <c r="DM52" i="325" l="1"/>
  <c r="DM55" i="325" l="1"/>
  <c r="DM91" i="325"/>
  <c r="DN52" i="325" l="1"/>
  <c r="DN55" i="325" l="1"/>
  <c r="DN91" i="325"/>
  <c r="DO52" i="325" l="1"/>
  <c r="DO55" i="325" l="1"/>
  <c r="DO91" i="325"/>
  <c r="DP52" i="325" l="1"/>
  <c r="DP55" i="325" l="1"/>
  <c r="DP91" i="325"/>
  <c r="DQ52" i="325" l="1"/>
  <c r="DQ55" i="325" l="1"/>
  <c r="DQ91" i="325"/>
  <c r="DR52" i="325" l="1"/>
  <c r="DR55" i="325" l="1"/>
  <c r="DR91" i="325"/>
  <c r="DS52" i="325" l="1"/>
  <c r="DS55" i="325" l="1"/>
  <c r="DS91" i="325"/>
  <c r="DT52" i="325" l="1"/>
  <c r="DT55" i="325" l="1"/>
  <c r="DT91" i="325"/>
  <c r="DU52" i="325" l="1"/>
  <c r="DU55" i="325" l="1"/>
  <c r="DU91" i="325"/>
  <c r="DV52" i="325" l="1"/>
  <c r="DV55" i="325" l="1"/>
  <c r="DV91" i="325"/>
  <c r="DW52" i="325" l="1"/>
  <c r="DW55" i="325" l="1"/>
  <c r="DW91" i="325"/>
  <c r="DX52" i="325" l="1"/>
  <c r="DX55" i="325" l="1"/>
  <c r="DX91" i="325"/>
  <c r="DY52" i="325" l="1"/>
  <c r="DY55" i="325" l="1"/>
  <c r="DY91" i="325"/>
  <c r="DZ52" i="325" l="1"/>
  <c r="DZ55" i="325" l="1"/>
  <c r="DZ91" i="325"/>
  <c r="EA52" i="325" l="1"/>
  <c r="EA55" i="325" l="1"/>
  <c r="EA91" i="325"/>
  <c r="EB52" i="325" l="1"/>
  <c r="EB55" i="325" l="1"/>
  <c r="EB91" i="325"/>
  <c r="EC52" i="325" l="1"/>
  <c r="EC55" i="325" l="1"/>
  <c r="EC91" i="325"/>
  <c r="ED52" i="325" l="1"/>
  <c r="ED55" i="325" l="1"/>
  <c r="ED91" i="325"/>
  <c r="EE52" i="325" l="1"/>
  <c r="EE55" i="325" l="1"/>
  <c r="EE91" i="325"/>
  <c r="EF52" i="325" l="1"/>
  <c r="EF55" i="325" l="1"/>
  <c r="EF91" i="325"/>
  <c r="EG52" i="325" l="1"/>
  <c r="EG55" i="325" l="1"/>
  <c r="EG91" i="325"/>
  <c r="EH52" i="325" l="1"/>
  <c r="EH55" i="325" l="1"/>
  <c r="EH91" i="325"/>
  <c r="EI52" i="325" l="1"/>
  <c r="EI55" i="325" l="1"/>
  <c r="EI91" i="325"/>
  <c r="EJ52" i="325" l="1"/>
  <c r="EJ55" i="325" l="1"/>
  <c r="EJ91" i="325"/>
  <c r="EK52" i="325" l="1"/>
  <c r="EK55" i="325" l="1"/>
  <c r="EK91" i="325"/>
  <c r="EL52" i="325" l="1"/>
  <c r="EL55" i="325" l="1"/>
  <c r="EL91" i="325"/>
  <c r="EM52" i="325" l="1"/>
  <c r="EM55" i="325" l="1"/>
  <c r="EM91" i="325"/>
  <c r="E61" i="322" l="1"/>
  <c r="EN52" i="325" l="1"/>
  <c r="EN55" i="325" l="1"/>
  <c r="EN91" i="325"/>
  <c r="EO52" i="325" l="1"/>
  <c r="EO55" i="325" l="1"/>
  <c r="EO91" i="325"/>
  <c r="EP52" i="325" l="1"/>
  <c r="EP55" i="325" l="1"/>
  <c r="EP91" i="325"/>
  <c r="EQ52" i="325" l="1"/>
  <c r="EQ55" i="325" l="1"/>
  <c r="EQ91" i="325"/>
  <c r="ER52" i="325" l="1"/>
  <c r="ER55" i="325" l="1"/>
  <c r="ER91" i="325"/>
  <c r="ES52" i="325" l="1"/>
  <c r="ES55" i="325" l="1"/>
  <c r="ES91" i="325"/>
  <c r="ET52" i="325" l="1"/>
  <c r="ET55" i="325" l="1"/>
  <c r="ET91" i="325"/>
  <c r="EU52" i="325" l="1"/>
  <c r="EU55" i="325" l="1"/>
  <c r="EU91" i="325"/>
  <c r="EV52" i="325" l="1"/>
  <c r="EV55" i="325" l="1"/>
  <c r="EV91" i="325"/>
  <c r="EW52" i="325" l="1"/>
  <c r="EW55" i="325" l="1"/>
  <c r="EW91" i="325"/>
  <c r="EX52" i="325" l="1"/>
  <c r="EX55" i="325" l="1"/>
  <c r="EX91" i="325"/>
  <c r="EY52" i="325" l="1"/>
  <c r="EY55" i="325" l="1"/>
  <c r="EY91" i="325"/>
  <c r="EZ52" i="325" l="1"/>
  <c r="EZ55" i="325" l="1"/>
  <c r="EZ91" i="325"/>
  <c r="FA52" i="325" l="1"/>
  <c r="FA55" i="325" l="1"/>
  <c r="FA91" i="325"/>
  <c r="FB52" i="325" l="1"/>
  <c r="FB55" i="325" l="1"/>
  <c r="FB91" i="325"/>
  <c r="FC52" i="325" l="1"/>
  <c r="FC55" i="325" l="1"/>
  <c r="FC91" i="325"/>
  <c r="FD52" i="325" l="1"/>
  <c r="FD55" i="325" l="1"/>
  <c r="FD91" i="325"/>
  <c r="FE52" i="325" l="1"/>
  <c r="FE55" i="325" l="1"/>
  <c r="FE91" i="325"/>
  <c r="FF52" i="325" l="1"/>
  <c r="FF55" i="325" l="1"/>
  <c r="FF91" i="325"/>
  <c r="FG52" i="325" l="1"/>
  <c r="FG55" i="325" l="1"/>
  <c r="FG91" i="325"/>
  <c r="FH52" i="325" l="1"/>
  <c r="FH55" i="325" l="1"/>
  <c r="FH91" i="325"/>
  <c r="H62" i="265" l="1"/>
  <c r="FI52" i="325" l="1"/>
  <c r="FI55" i="325" l="1"/>
  <c r="FI91" i="325"/>
  <c r="FJ52" i="325" l="1"/>
  <c r="FJ55" i="325" l="1"/>
  <c r="FJ91" i="325"/>
  <c r="FK52" i="325" l="1"/>
  <c r="FK55" i="325" l="1"/>
  <c r="FK91" i="325"/>
  <c r="FL52" i="325" l="1"/>
  <c r="FL55" i="325" l="1"/>
  <c r="FL91" i="325"/>
  <c r="FM52" i="325" l="1"/>
  <c r="FM55" i="325" l="1"/>
  <c r="FM91" i="325"/>
  <c r="FN52" i="325" l="1"/>
  <c r="FN55" i="325" l="1"/>
  <c r="FN91" i="325"/>
  <c r="FO52" i="325" l="1"/>
  <c r="FO55" i="325" l="1"/>
  <c r="FO91" i="325"/>
  <c r="FP52" i="325" l="1"/>
  <c r="FP55" i="325" l="1"/>
  <c r="FP91" i="325"/>
  <c r="FQ52" i="325" l="1"/>
  <c r="FQ55" i="325" l="1"/>
  <c r="FQ91" i="325"/>
  <c r="FR52" i="325" l="1"/>
  <c r="FR55" i="325" l="1"/>
  <c r="FR91" i="325"/>
  <c r="FS52" i="325" l="1"/>
  <c r="FS55" i="325" l="1"/>
  <c r="FS91" i="325"/>
  <c r="FT52" i="325" l="1"/>
  <c r="FT55" i="325" l="1"/>
  <c r="FT91" i="325"/>
  <c r="FU52" i="325" l="1"/>
  <c r="FU55" i="325" l="1"/>
  <c r="FU91" i="325"/>
  <c r="FV52" i="325" l="1"/>
  <c r="FV55" i="325" l="1"/>
  <c r="FV91" i="325"/>
  <c r="FW52" i="325" l="1"/>
  <c r="FW55" i="325" l="1"/>
  <c r="FW91" i="325"/>
  <c r="FX52" i="325" l="1"/>
  <c r="FX55" i="325" l="1"/>
  <c r="FX91" i="325"/>
  <c r="FY52" i="325" l="1"/>
  <c r="FY55" i="325" l="1"/>
  <c r="FY91" i="325"/>
  <c r="FZ52" i="325" l="1"/>
  <c r="FZ55" i="325" l="1"/>
  <c r="FZ91" i="325"/>
  <c r="GA52" i="325" l="1"/>
  <c r="GA55" i="325" l="1"/>
  <c r="GA91" i="325"/>
  <c r="GB52" i="325" l="1"/>
  <c r="GB55" i="325" l="1"/>
  <c r="GB91" i="325"/>
  <c r="GC52" i="325" l="1"/>
  <c r="GC55" i="325" l="1"/>
  <c r="GC91" i="325"/>
  <c r="GD52" i="325" l="1"/>
  <c r="GD55" i="325" l="1"/>
  <c r="GD91" i="325"/>
  <c r="GE52" i="325" l="1"/>
  <c r="GE55" i="325" l="1"/>
  <c r="GE91" i="325"/>
  <c r="GF52" i="325" l="1"/>
  <c r="GF55" i="325" l="1"/>
  <c r="GF91" i="325"/>
  <c r="GG52" i="325" l="1"/>
  <c r="GG55" i="325" l="1"/>
  <c r="GG91" i="325"/>
  <c r="GH52" i="325" l="1"/>
  <c r="GH55" i="325" l="1"/>
  <c r="GH91" i="325"/>
  <c r="GI52" i="325" l="1"/>
  <c r="GI55" i="325" l="1"/>
  <c r="GI91" i="325"/>
  <c r="GJ52" i="325" l="1"/>
  <c r="GJ91" i="325" l="1"/>
  <c r="GJ55" i="325"/>
  <c r="F56" i="325" s="1"/>
  <c r="F238" i="321" s="1"/>
  <c r="H52" i="325"/>
  <c r="F234" i="321" s="1"/>
  <c r="F58" i="325" l="1"/>
  <c r="F239" i="321" s="1"/>
  <c r="H91" i="325"/>
  <c r="H55" i="325"/>
  <c r="E45" i="322"/>
  <c r="H76" i="269" l="1"/>
  <c r="K76" i="269" s="1"/>
  <c r="H75" i="269"/>
  <c r="K75" i="269" s="1"/>
  <c r="L75" i="269" l="1"/>
  <c r="J75" i="269"/>
  <c r="J76" i="269"/>
  <c r="L76" i="269"/>
  <c r="H79" i="269" l="1"/>
  <c r="K79" i="269" s="1"/>
  <c r="J79" i="269" l="1"/>
  <c r="L79" i="269"/>
  <c r="H80" i="269"/>
  <c r="K80" i="269" s="1"/>
  <c r="L80" i="269" l="1"/>
  <c r="J80" i="269"/>
  <c r="H83" i="265" l="1"/>
  <c r="F60" i="325"/>
  <c r="F241" i="321" s="1"/>
  <c r="F63" i="325" l="1"/>
  <c r="F243" i="321" s="1"/>
  <c r="F65" i="325" l="1" a="1"/>
  <c r="F65" i="325" s="1"/>
  <c r="F245" i="321" s="1"/>
  <c r="H14" i="269" l="1"/>
  <c r="K14" i="269" s="1"/>
  <c r="F22" i="325"/>
  <c r="F206" i="321" s="1"/>
  <c r="F69" i="325"/>
  <c r="F247" i="321" s="1"/>
  <c r="L14" i="269" l="1"/>
  <c r="J14" i="269"/>
  <c r="U71" i="325"/>
  <c r="U11" i="288" s="1"/>
  <c r="AJ71" i="325"/>
  <c r="AJ11" i="288" s="1"/>
  <c r="AX71" i="325"/>
  <c r="AX11" i="288" s="1"/>
  <c r="M71" i="325"/>
  <c r="M11" i="288" s="1"/>
  <c r="AD71" i="325"/>
  <c r="AD11" i="288" s="1"/>
  <c r="O71" i="325"/>
  <c r="O11" i="288" s="1"/>
  <c r="AA71" i="325"/>
  <c r="AA11" i="288" s="1"/>
  <c r="Y71" i="325"/>
  <c r="Y11" i="288" s="1"/>
  <c r="BA71" i="325"/>
  <c r="BA11" i="288" s="1"/>
  <c r="AW71" i="325"/>
  <c r="AW11" i="288" s="1"/>
  <c r="AY71" i="325"/>
  <c r="AY11" i="288" s="1"/>
  <c r="BC71" i="325"/>
  <c r="BC11" i="288" s="1"/>
  <c r="BG71" i="325"/>
  <c r="BG11" i="288" s="1"/>
  <c r="BD71" i="325"/>
  <c r="BD11" i="288" s="1"/>
  <c r="BK71" i="325"/>
  <c r="BK11" i="288" s="1"/>
  <c r="BI71" i="325"/>
  <c r="BI11" i="288" s="1"/>
  <c r="BV71" i="325"/>
  <c r="BV11" i="288" s="1"/>
  <c r="CJ71" i="325"/>
  <c r="CJ11" i="288" s="1"/>
  <c r="CM71" i="325"/>
  <c r="CM11" i="288" s="1"/>
  <c r="CA71" i="325"/>
  <c r="CA11" i="288" s="1"/>
  <c r="EB71" i="325"/>
  <c r="EB11" i="288" s="1"/>
  <c r="DE71" i="325"/>
  <c r="DE11" i="288" s="1"/>
  <c r="DU71" i="325"/>
  <c r="DU11" i="288" s="1"/>
  <c r="DM71" i="325"/>
  <c r="DM11" i="288" s="1"/>
  <c r="CW71" i="325"/>
  <c r="CW11" i="288" s="1"/>
  <c r="DP71" i="325"/>
  <c r="DP11" i="288" s="1"/>
  <c r="CS71" i="325"/>
  <c r="CS11" i="288" s="1"/>
  <c r="CO71" i="325"/>
  <c r="CO11" i="288" s="1"/>
  <c r="DD71" i="325"/>
  <c r="DD11" i="288" s="1"/>
  <c r="EC71" i="325"/>
  <c r="EC11" i="288" s="1"/>
  <c r="EL71" i="325"/>
  <c r="EL11" i="288" s="1"/>
  <c r="EA71" i="325"/>
  <c r="EA11" i="288" s="1"/>
  <c r="ED71" i="325"/>
  <c r="ED11" i="288" s="1"/>
  <c r="DK71" i="325"/>
  <c r="DK11" i="288" s="1"/>
  <c r="EM71" i="325"/>
  <c r="EM11" i="288" s="1"/>
  <c r="EO71" i="325"/>
  <c r="EO11" i="288" s="1"/>
  <c r="FL71" i="325"/>
  <c r="FL11" i="288" s="1"/>
  <c r="EN71" i="325"/>
  <c r="EN11" i="288" s="1"/>
  <c r="FV71" i="325"/>
  <c r="FV11" i="288" s="1"/>
  <c r="EX71" i="325"/>
  <c r="EX11" i="288" s="1"/>
  <c r="FQ71" i="325"/>
  <c r="FQ11" i="288" s="1"/>
  <c r="GC71" i="325"/>
  <c r="GC11" i="288" s="1"/>
  <c r="EZ71" i="325"/>
  <c r="EZ11" i="288" s="1"/>
  <c r="GB71" i="325"/>
  <c r="GB11" i="288" s="1"/>
  <c r="GG71" i="325"/>
  <c r="GG11" i="288" s="1"/>
  <c r="J71" i="325"/>
  <c r="F250" i="321" s="1"/>
  <c r="AN71" i="325"/>
  <c r="AN11" i="288" s="1"/>
  <c r="L71" i="325"/>
  <c r="L11" i="288" s="1"/>
  <c r="K71" i="325"/>
  <c r="K11" i="288" s="1"/>
  <c r="N71" i="325"/>
  <c r="N11" i="288" s="1"/>
  <c r="AB71" i="325"/>
  <c r="AB11" i="288" s="1"/>
  <c r="R71" i="325"/>
  <c r="R11" i="288" s="1"/>
  <c r="AF71" i="325"/>
  <c r="AF11" i="288" s="1"/>
  <c r="AC71" i="325"/>
  <c r="AC11" i="288" s="1"/>
  <c r="AT71" i="325"/>
  <c r="AT11" i="288" s="1"/>
  <c r="AQ71" i="325"/>
  <c r="AQ11" i="288" s="1"/>
  <c r="BN71" i="325"/>
  <c r="BN11" i="288" s="1"/>
  <c r="BE71" i="325"/>
  <c r="BE11" i="288" s="1"/>
  <c r="BO71" i="325"/>
  <c r="BO11" i="288" s="1"/>
  <c r="BP71" i="325"/>
  <c r="BP11" i="288" s="1"/>
  <c r="BL71" i="325"/>
  <c r="BL11" i="288" s="1"/>
  <c r="BJ71" i="325"/>
  <c r="BJ11" i="288" s="1"/>
  <c r="BY71" i="325"/>
  <c r="BY11" i="288" s="1"/>
  <c r="CD71" i="325"/>
  <c r="CD11" i="288" s="1"/>
  <c r="CC71" i="325"/>
  <c r="CC11" i="288" s="1"/>
  <c r="CB71" i="325"/>
  <c r="CB11" i="288" s="1"/>
  <c r="CX71" i="325"/>
  <c r="CX11" i="288" s="1"/>
  <c r="DH71" i="325"/>
  <c r="DH11" i="288" s="1"/>
  <c r="DY71" i="325"/>
  <c r="DY11" i="288" s="1"/>
  <c r="DT71" i="325"/>
  <c r="DT11" i="288" s="1"/>
  <c r="DC71" i="325"/>
  <c r="DC11" i="288" s="1"/>
  <c r="CN71" i="325"/>
  <c r="CN11" i="288" s="1"/>
  <c r="CU71" i="325"/>
  <c r="CU11" i="288" s="1"/>
  <c r="DF71" i="325"/>
  <c r="DF11" i="288" s="1"/>
  <c r="DR71" i="325"/>
  <c r="DR11" i="288" s="1"/>
  <c r="EI71" i="325"/>
  <c r="EI11" i="288" s="1"/>
  <c r="EQ71" i="325"/>
  <c r="EQ11" i="288" s="1"/>
  <c r="EG71" i="325"/>
  <c r="EG11" i="288" s="1"/>
  <c r="EJ71" i="325"/>
  <c r="EJ11" i="288" s="1"/>
  <c r="EE71" i="325"/>
  <c r="EE11" i="288" s="1"/>
  <c r="EP71" i="325"/>
  <c r="EP11" i="288" s="1"/>
  <c r="EY71" i="325"/>
  <c r="EY11" i="288" s="1"/>
  <c r="FN71" i="325"/>
  <c r="FN11" i="288" s="1"/>
  <c r="FB71" i="325"/>
  <c r="FB11" i="288" s="1"/>
  <c r="FW71" i="325"/>
  <c r="FW11" i="288" s="1"/>
  <c r="FA71" i="325"/>
  <c r="FA11" i="288" s="1"/>
  <c r="FR71" i="325"/>
  <c r="FR11" i="288" s="1"/>
  <c r="FH71" i="325"/>
  <c r="FH11" i="288" s="1"/>
  <c r="FC71" i="325"/>
  <c r="FC11" i="288" s="1"/>
  <c r="GD71" i="325"/>
  <c r="GD11" i="288" s="1"/>
  <c r="FZ71" i="325"/>
  <c r="FZ11" i="288" s="1"/>
  <c r="X71" i="325"/>
  <c r="X11" i="288" s="1"/>
  <c r="AS71" i="325"/>
  <c r="AS11" i="288" s="1"/>
  <c r="Q71" i="325"/>
  <c r="Q11" i="288" s="1"/>
  <c r="AK71" i="325"/>
  <c r="AK11" i="288" s="1"/>
  <c r="P71" i="325"/>
  <c r="P11" i="288" s="1"/>
  <c r="AG71" i="325"/>
  <c r="AG11" i="288" s="1"/>
  <c r="T71" i="325"/>
  <c r="T11" i="288" s="1"/>
  <c r="AI71" i="325"/>
  <c r="AI11" i="288" s="1"/>
  <c r="AM71" i="325"/>
  <c r="AM11" i="288" s="1"/>
  <c r="AL71" i="325"/>
  <c r="AL11" i="288" s="1"/>
  <c r="AU71" i="325"/>
  <c r="AU11" i="288" s="1"/>
  <c r="BF71" i="325"/>
  <c r="BF11" i="288" s="1"/>
  <c r="BH71" i="325"/>
  <c r="BH11" i="288" s="1"/>
  <c r="CH71" i="325"/>
  <c r="CH11" i="288" s="1"/>
  <c r="BT71" i="325"/>
  <c r="BT11" i="288" s="1"/>
  <c r="BM71" i="325"/>
  <c r="BM11" i="288" s="1"/>
  <c r="BQ71" i="325"/>
  <c r="BQ11" i="288" s="1"/>
  <c r="CF71" i="325"/>
  <c r="CF11" i="288" s="1"/>
  <c r="CG71" i="325"/>
  <c r="CG11" i="288" s="1"/>
  <c r="CL71" i="325"/>
  <c r="CL11" i="288" s="1"/>
  <c r="CE71" i="325"/>
  <c r="CE11" i="288" s="1"/>
  <c r="CY71" i="325"/>
  <c r="CY11" i="288" s="1"/>
  <c r="DL71" i="325"/>
  <c r="DL11" i="288" s="1"/>
  <c r="DZ71" i="325"/>
  <c r="DZ11" i="288" s="1"/>
  <c r="CQ71" i="325"/>
  <c r="CQ11" i="288" s="1"/>
  <c r="DJ71" i="325"/>
  <c r="DJ11" i="288" s="1"/>
  <c r="CP71" i="325"/>
  <c r="CP11" i="288" s="1"/>
  <c r="CZ71" i="325"/>
  <c r="CZ11" i="288" s="1"/>
  <c r="DQ71" i="325"/>
  <c r="DQ11" i="288" s="1"/>
  <c r="DV71" i="325"/>
  <c r="DV11" i="288" s="1"/>
  <c r="ET71" i="325"/>
  <c r="ET11" i="288" s="1"/>
  <c r="DN71" i="325"/>
  <c r="DN11" i="288" s="1"/>
  <c r="EU71" i="325"/>
  <c r="EU11" i="288" s="1"/>
  <c r="EV71" i="325"/>
  <c r="EV11" i="288" s="1"/>
  <c r="EF71" i="325"/>
  <c r="EF11" i="288" s="1"/>
  <c r="FM71" i="325"/>
  <c r="FM11" i="288" s="1"/>
  <c r="FD71" i="325"/>
  <c r="FD11" i="288" s="1"/>
  <c r="FT71" i="325"/>
  <c r="FT11" i="288" s="1"/>
  <c r="FG71" i="325"/>
  <c r="FG11" i="288" s="1"/>
  <c r="FY71" i="325"/>
  <c r="FY11" i="288" s="1"/>
  <c r="FO71" i="325"/>
  <c r="FO11" i="288" s="1"/>
  <c r="GA71" i="325"/>
  <c r="GA11" i="288" s="1"/>
  <c r="ER71" i="325"/>
  <c r="ER11" i="288" s="1"/>
  <c r="FX71" i="325"/>
  <c r="FX11" i="288" s="1"/>
  <c r="GI71" i="325"/>
  <c r="GI11" i="288" s="1"/>
  <c r="GE71" i="325"/>
  <c r="GE11" i="288" s="1"/>
  <c r="Z71" i="325"/>
  <c r="Z11" i="288" s="1"/>
  <c r="AZ71" i="325"/>
  <c r="AZ11" i="288" s="1"/>
  <c r="AE71" i="325"/>
  <c r="AE11" i="288" s="1"/>
  <c r="AP71" i="325"/>
  <c r="AP11" i="288" s="1"/>
  <c r="S71" i="325"/>
  <c r="S11" i="288" s="1"/>
  <c r="AH71" i="325"/>
  <c r="AH11" i="288" s="1"/>
  <c r="V71" i="325"/>
  <c r="V11" i="288" s="1"/>
  <c r="W71" i="325"/>
  <c r="W11" i="288" s="1"/>
  <c r="AO71" i="325"/>
  <c r="AO11" i="288" s="1"/>
  <c r="AR71" i="325"/>
  <c r="AR11" i="288" s="1"/>
  <c r="AV71" i="325"/>
  <c r="AV11" i="288" s="1"/>
  <c r="BX71" i="325"/>
  <c r="BX11" i="288" s="1"/>
  <c r="BW71" i="325"/>
  <c r="BW11" i="288" s="1"/>
  <c r="BB71" i="325"/>
  <c r="BB11" i="288" s="1"/>
  <c r="BZ71" i="325"/>
  <c r="BZ11" i="288" s="1"/>
  <c r="BR71" i="325"/>
  <c r="BR11" i="288" s="1"/>
  <c r="BS71" i="325"/>
  <c r="BS11" i="288" s="1"/>
  <c r="CI71" i="325"/>
  <c r="CI11" i="288" s="1"/>
  <c r="CK71" i="325"/>
  <c r="CK11" i="288" s="1"/>
  <c r="BU71" i="325"/>
  <c r="BU11" i="288" s="1"/>
  <c r="CT71" i="325"/>
  <c r="CT11" i="288" s="1"/>
  <c r="DB71" i="325"/>
  <c r="DB11" i="288" s="1"/>
  <c r="DS71" i="325"/>
  <c r="DS11" i="288" s="1"/>
  <c r="DG71" i="325"/>
  <c r="DG11" i="288" s="1"/>
  <c r="CV71" i="325"/>
  <c r="CV11" i="288" s="1"/>
  <c r="DO71" i="325"/>
  <c r="DO11" i="288" s="1"/>
  <c r="CR71" i="325"/>
  <c r="CR11" i="288" s="1"/>
  <c r="DI71" i="325"/>
  <c r="DI11" i="288" s="1"/>
  <c r="DA71" i="325"/>
  <c r="DA11" i="288" s="1"/>
  <c r="DX71" i="325"/>
  <c r="DX11" i="288" s="1"/>
  <c r="EK71" i="325"/>
  <c r="EK11" i="288" s="1"/>
  <c r="DW71" i="325"/>
  <c r="DW11" i="288" s="1"/>
  <c r="EW71" i="325"/>
  <c r="EW11" i="288" s="1"/>
  <c r="FF71" i="325"/>
  <c r="FF11" i="288" s="1"/>
  <c r="EH71" i="325"/>
  <c r="EH11" i="288" s="1"/>
  <c r="FK71" i="325"/>
  <c r="FK11" i="288" s="1"/>
  <c r="FE71" i="325"/>
  <c r="FE11" i="288" s="1"/>
  <c r="FJ71" i="325"/>
  <c r="FJ11" i="288" s="1"/>
  <c r="FS71" i="325"/>
  <c r="FS11" i="288" s="1"/>
  <c r="FI71" i="325"/>
  <c r="FI11" i="288" s="1"/>
  <c r="FP71" i="325"/>
  <c r="FP11" i="288" s="1"/>
  <c r="FU71" i="325"/>
  <c r="FU11" i="288" s="1"/>
  <c r="ES71" i="325"/>
  <c r="ES11" i="288" s="1"/>
  <c r="GH71" i="325"/>
  <c r="GH11" i="288" s="1"/>
  <c r="GJ71" i="325"/>
  <c r="GJ11" i="288" s="1"/>
  <c r="GF71" i="325"/>
  <c r="GF11" i="288" s="1"/>
  <c r="M24" i="325"/>
  <c r="M29" i="325" s="1"/>
  <c r="M30" i="325" s="1"/>
  <c r="M139" i="325" s="1"/>
  <c r="M140" i="325" s="1"/>
  <c r="M75" i="288" s="1"/>
  <c r="AW24" i="325"/>
  <c r="AW29" i="325" s="1"/>
  <c r="AW30" i="325" s="1"/>
  <c r="AW139" i="325" s="1"/>
  <c r="AW140" i="325" s="1"/>
  <c r="AW75" i="288" s="1"/>
  <c r="AV24" i="325"/>
  <c r="AV29" i="325" s="1"/>
  <c r="AV30" i="325" s="1"/>
  <c r="AV139" i="325" s="1"/>
  <c r="AV140" i="325" s="1"/>
  <c r="AV75" i="288" s="1"/>
  <c r="AK24" i="325"/>
  <c r="AK29" i="325" s="1"/>
  <c r="AK30" i="325" s="1"/>
  <c r="AK139" i="325" s="1"/>
  <c r="AK140" i="325" s="1"/>
  <c r="AK75" i="288" s="1"/>
  <c r="AY24" i="325"/>
  <c r="AY29" i="325" s="1"/>
  <c r="AY30" i="325" s="1"/>
  <c r="AY139" i="325" s="1"/>
  <c r="AY140" i="325" s="1"/>
  <c r="AY75" i="288" s="1"/>
  <c r="V24" i="325"/>
  <c r="V29" i="325" s="1"/>
  <c r="V30" i="325" s="1"/>
  <c r="V139" i="325" s="1"/>
  <c r="V140" i="325" s="1"/>
  <c r="V75" i="288" s="1"/>
  <c r="Q24" i="325"/>
  <c r="Q29" i="325" s="1"/>
  <c r="Q30" i="325" s="1"/>
  <c r="Q139" i="325" s="1"/>
  <c r="Q140" i="325" s="1"/>
  <c r="Q75" i="288" s="1"/>
  <c r="AJ24" i="325"/>
  <c r="AJ29" i="325" s="1"/>
  <c r="AJ30" i="325" s="1"/>
  <c r="AJ139" i="325" s="1"/>
  <c r="AJ140" i="325" s="1"/>
  <c r="AJ75" i="288" s="1"/>
  <c r="AZ24" i="325"/>
  <c r="AZ29" i="325" s="1"/>
  <c r="AZ30" i="325" s="1"/>
  <c r="AZ139" i="325" s="1"/>
  <c r="AZ140" i="325" s="1"/>
  <c r="AZ75" i="288" s="1"/>
  <c r="BA24" i="325"/>
  <c r="BA29" i="325" s="1"/>
  <c r="BA30" i="325" s="1"/>
  <c r="BA139" i="325" s="1"/>
  <c r="BA140" i="325" s="1"/>
  <c r="BA75" i="288" s="1"/>
  <c r="AX24" i="325"/>
  <c r="AX29" i="325" s="1"/>
  <c r="AX30" i="325" s="1"/>
  <c r="AX139" i="325" s="1"/>
  <c r="AX140" i="325" s="1"/>
  <c r="AX75" i="288" s="1"/>
  <c r="BQ24" i="325"/>
  <c r="BQ29" i="325" s="1"/>
  <c r="BQ30" i="325" s="1"/>
  <c r="BQ139" i="325" s="1"/>
  <c r="BQ140" i="325" s="1"/>
  <c r="BQ75" i="288" s="1"/>
  <c r="BU24" i="325"/>
  <c r="BU29" i="325" s="1"/>
  <c r="BU30" i="325" s="1"/>
  <c r="BU139" i="325" s="1"/>
  <c r="BU140" i="325" s="1"/>
  <c r="BU75" i="288" s="1"/>
  <c r="BC24" i="325"/>
  <c r="BC29" i="325" s="1"/>
  <c r="BC30" i="325" s="1"/>
  <c r="BC139" i="325" s="1"/>
  <c r="BC140" i="325" s="1"/>
  <c r="BC75" i="288" s="1"/>
  <c r="BL24" i="325"/>
  <c r="BL29" i="325" s="1"/>
  <c r="BL30" i="325" s="1"/>
  <c r="BL139" i="325" s="1"/>
  <c r="BL140" i="325" s="1"/>
  <c r="BL75" i="288" s="1"/>
  <c r="BO24" i="325"/>
  <c r="BO29" i="325" s="1"/>
  <c r="BO30" i="325" s="1"/>
  <c r="BO139" i="325" s="1"/>
  <c r="BO140" i="325" s="1"/>
  <c r="BO75" i="288" s="1"/>
  <c r="BP24" i="325"/>
  <c r="BP29" i="325" s="1"/>
  <c r="BP30" i="325" s="1"/>
  <c r="BP139" i="325" s="1"/>
  <c r="BP140" i="325" s="1"/>
  <c r="BP75" i="288" s="1"/>
  <c r="CK24" i="325"/>
  <c r="CK29" i="325" s="1"/>
  <c r="CK30" i="325" s="1"/>
  <c r="CK139" i="325" s="1"/>
  <c r="CK140" i="325" s="1"/>
  <c r="CK75" i="288" s="1"/>
  <c r="CD24" i="325"/>
  <c r="CD29" i="325" s="1"/>
  <c r="CD30" i="325" s="1"/>
  <c r="CD139" i="325" s="1"/>
  <c r="CD140" i="325" s="1"/>
  <c r="CD75" i="288" s="1"/>
  <c r="CE24" i="325"/>
  <c r="CE29" i="325" s="1"/>
  <c r="CE30" i="325" s="1"/>
  <c r="CE139" i="325" s="1"/>
  <c r="CE140" i="325" s="1"/>
  <c r="CE75" i="288" s="1"/>
  <c r="BV24" i="325"/>
  <c r="BV29" i="325" s="1"/>
  <c r="BV30" i="325" s="1"/>
  <c r="BV139" i="325" s="1"/>
  <c r="BV140" i="325" s="1"/>
  <c r="BV75" i="288" s="1"/>
  <c r="DG24" i="325"/>
  <c r="DG29" i="325" s="1"/>
  <c r="DG30" i="325" s="1"/>
  <c r="DG139" i="325" s="1"/>
  <c r="DG140" i="325" s="1"/>
  <c r="DG75" i="288" s="1"/>
  <c r="CQ24" i="325"/>
  <c r="CQ29" i="325" s="1"/>
  <c r="CQ30" i="325" s="1"/>
  <c r="CQ139" i="325" s="1"/>
  <c r="CQ140" i="325" s="1"/>
  <c r="CQ75" i="288" s="1"/>
  <c r="DP24" i="325"/>
  <c r="DP29" i="325" s="1"/>
  <c r="DP30" i="325" s="1"/>
  <c r="DP139" i="325" s="1"/>
  <c r="DP140" i="325" s="1"/>
  <c r="DP75" i="288" s="1"/>
  <c r="DN24" i="325"/>
  <c r="DN29" i="325" s="1"/>
  <c r="DN30" i="325" s="1"/>
  <c r="DN139" i="325" s="1"/>
  <c r="DN140" i="325" s="1"/>
  <c r="DN75" i="288" s="1"/>
  <c r="DD24" i="325"/>
  <c r="DD29" i="325" s="1"/>
  <c r="DD30" i="325" s="1"/>
  <c r="DD139" i="325" s="1"/>
  <c r="DD140" i="325" s="1"/>
  <c r="DD75" i="288" s="1"/>
  <c r="CU24" i="325"/>
  <c r="CU29" i="325" s="1"/>
  <c r="CU30" i="325" s="1"/>
  <c r="CU139" i="325" s="1"/>
  <c r="CU140" i="325" s="1"/>
  <c r="CU75" i="288" s="1"/>
  <c r="CX24" i="325"/>
  <c r="CX29" i="325" s="1"/>
  <c r="CX30" i="325" s="1"/>
  <c r="CX139" i="325" s="1"/>
  <c r="CX140" i="325" s="1"/>
  <c r="CX75" i="288" s="1"/>
  <c r="DI24" i="325"/>
  <c r="DI29" i="325" s="1"/>
  <c r="DI30" i="325" s="1"/>
  <c r="DI139" i="325" s="1"/>
  <c r="DI140" i="325" s="1"/>
  <c r="DI75" i="288" s="1"/>
  <c r="DR24" i="325"/>
  <c r="DR29" i="325" s="1"/>
  <c r="DR30" i="325" s="1"/>
  <c r="DR139" i="325" s="1"/>
  <c r="DR140" i="325" s="1"/>
  <c r="DR75" i="288" s="1"/>
  <c r="EU24" i="325"/>
  <c r="EU29" i="325" s="1"/>
  <c r="EU30" i="325" s="1"/>
  <c r="EU139" i="325" s="1"/>
  <c r="EU140" i="325" s="1"/>
  <c r="EU75" i="288" s="1"/>
  <c r="EP24" i="325"/>
  <c r="EP29" i="325" s="1"/>
  <c r="EP30" i="325" s="1"/>
  <c r="EP139" i="325" s="1"/>
  <c r="EP140" i="325" s="1"/>
  <c r="EP75" i="288" s="1"/>
  <c r="FF24" i="325"/>
  <c r="FF29" i="325" s="1"/>
  <c r="FF30" i="325" s="1"/>
  <c r="FF139" i="325" s="1"/>
  <c r="FF140" i="325" s="1"/>
  <c r="FF75" i="288" s="1"/>
  <c r="EY24" i="325"/>
  <c r="EY29" i="325" s="1"/>
  <c r="EY30" i="325" s="1"/>
  <c r="EY139" i="325" s="1"/>
  <c r="EY140" i="325" s="1"/>
  <c r="EY75" i="288" s="1"/>
  <c r="FQ24" i="325"/>
  <c r="FQ29" i="325" s="1"/>
  <c r="FQ30" i="325" s="1"/>
  <c r="FQ139" i="325" s="1"/>
  <c r="FQ140" i="325" s="1"/>
  <c r="FQ75" i="288" s="1"/>
  <c r="FT24" i="325"/>
  <c r="FT29" i="325" s="1"/>
  <c r="FT30" i="325" s="1"/>
  <c r="FT139" i="325" s="1"/>
  <c r="FT140" i="325" s="1"/>
  <c r="FT75" i="288" s="1"/>
  <c r="GE24" i="325"/>
  <c r="GE29" i="325" s="1"/>
  <c r="GE30" i="325" s="1"/>
  <c r="GE139" i="325" s="1"/>
  <c r="GE140" i="325" s="1"/>
  <c r="GE75" i="288" s="1"/>
  <c r="DU24" i="325"/>
  <c r="DU29" i="325" s="1"/>
  <c r="DU30" i="325" s="1"/>
  <c r="DU139" i="325" s="1"/>
  <c r="DU140" i="325" s="1"/>
  <c r="DU75" i="288" s="1"/>
  <c r="EJ24" i="325"/>
  <c r="EJ29" i="325" s="1"/>
  <c r="EJ30" i="325" s="1"/>
  <c r="EJ139" i="325" s="1"/>
  <c r="EJ140" i="325" s="1"/>
  <c r="EJ75" i="288" s="1"/>
  <c r="EX24" i="325"/>
  <c r="EX29" i="325" s="1"/>
  <c r="EX30" i="325" s="1"/>
  <c r="EX139" i="325" s="1"/>
  <c r="EX140" i="325" s="1"/>
  <c r="EX75" i="288" s="1"/>
  <c r="FU24" i="325"/>
  <c r="FU29" i="325" s="1"/>
  <c r="FU30" i="325" s="1"/>
  <c r="FU139" i="325" s="1"/>
  <c r="FU140" i="325" s="1"/>
  <c r="FU75" i="288" s="1"/>
  <c r="GC24" i="325"/>
  <c r="GC29" i="325" s="1"/>
  <c r="GC30" i="325" s="1"/>
  <c r="GC139" i="325" s="1"/>
  <c r="GC140" i="325" s="1"/>
  <c r="GC75" i="288" s="1"/>
  <c r="Y24" i="325"/>
  <c r="Y29" i="325" s="1"/>
  <c r="Y30" i="325" s="1"/>
  <c r="Y139" i="325" s="1"/>
  <c r="Y140" i="325" s="1"/>
  <c r="Y75" i="288" s="1"/>
  <c r="AO24" i="325"/>
  <c r="AO29" i="325" s="1"/>
  <c r="AO30" i="325" s="1"/>
  <c r="AO139" i="325" s="1"/>
  <c r="AO140" i="325" s="1"/>
  <c r="AO75" i="288" s="1"/>
  <c r="S24" i="325"/>
  <c r="S29" i="325" s="1"/>
  <c r="S30" i="325" s="1"/>
  <c r="S139" i="325" s="1"/>
  <c r="S140" i="325" s="1"/>
  <c r="S75" i="288" s="1"/>
  <c r="AT24" i="325"/>
  <c r="AT29" i="325" s="1"/>
  <c r="AT30" i="325" s="1"/>
  <c r="AT139" i="325" s="1"/>
  <c r="AT140" i="325" s="1"/>
  <c r="AT75" i="288" s="1"/>
  <c r="AQ24" i="325"/>
  <c r="AQ29" i="325" s="1"/>
  <c r="AQ30" i="325" s="1"/>
  <c r="AQ139" i="325" s="1"/>
  <c r="AQ140" i="325" s="1"/>
  <c r="AQ75" i="288" s="1"/>
  <c r="R24" i="325"/>
  <c r="R29" i="325" s="1"/>
  <c r="R30" i="325" s="1"/>
  <c r="R139" i="325" s="1"/>
  <c r="R140" i="325" s="1"/>
  <c r="R75" i="288" s="1"/>
  <c r="AA24" i="325"/>
  <c r="AA29" i="325" s="1"/>
  <c r="AA30" i="325" s="1"/>
  <c r="AA139" i="325" s="1"/>
  <c r="AA140" i="325" s="1"/>
  <c r="AA75" i="288" s="1"/>
  <c r="W24" i="325"/>
  <c r="W29" i="325" s="1"/>
  <c r="W30" i="325" s="1"/>
  <c r="W139" i="325" s="1"/>
  <c r="W140" i="325" s="1"/>
  <c r="W75" i="288" s="1"/>
  <c r="AD24" i="325"/>
  <c r="AD29" i="325" s="1"/>
  <c r="AD30" i="325" s="1"/>
  <c r="AD139" i="325" s="1"/>
  <c r="AD140" i="325" s="1"/>
  <c r="AD75" i="288" s="1"/>
  <c r="BE24" i="325"/>
  <c r="BE29" i="325" s="1"/>
  <c r="BE30" i="325" s="1"/>
  <c r="BE139" i="325" s="1"/>
  <c r="BE140" i="325" s="1"/>
  <c r="BE75" i="288" s="1"/>
  <c r="AM24" i="325"/>
  <c r="AM29" i="325" s="1"/>
  <c r="AM30" i="325" s="1"/>
  <c r="AM139" i="325" s="1"/>
  <c r="AM140" i="325" s="1"/>
  <c r="AM75" i="288" s="1"/>
  <c r="BF24" i="325"/>
  <c r="BF29" i="325" s="1"/>
  <c r="BF30" i="325" s="1"/>
  <c r="BF139" i="325" s="1"/>
  <c r="BF140" i="325" s="1"/>
  <c r="BF75" i="288" s="1"/>
  <c r="CG24" i="325"/>
  <c r="CG29" i="325" s="1"/>
  <c r="CG30" i="325" s="1"/>
  <c r="CG139" i="325" s="1"/>
  <c r="CG140" i="325" s="1"/>
  <c r="CG75" i="288" s="1"/>
  <c r="CF24" i="325"/>
  <c r="CF29" i="325" s="1"/>
  <c r="CF30" i="325" s="1"/>
  <c r="CF139" i="325" s="1"/>
  <c r="CF140" i="325" s="1"/>
  <c r="CF75" i="288" s="1"/>
  <c r="BG24" i="325"/>
  <c r="BG29" i="325" s="1"/>
  <c r="BG30" i="325" s="1"/>
  <c r="BG139" i="325" s="1"/>
  <c r="BG140" i="325" s="1"/>
  <c r="BG75" i="288" s="1"/>
  <c r="BM24" i="325"/>
  <c r="BM29" i="325" s="1"/>
  <c r="BM30" i="325" s="1"/>
  <c r="BM139" i="325" s="1"/>
  <c r="BM140" i="325" s="1"/>
  <c r="BM75" i="288" s="1"/>
  <c r="BJ24" i="325"/>
  <c r="BJ29" i="325" s="1"/>
  <c r="BJ30" i="325" s="1"/>
  <c r="BJ139" i="325" s="1"/>
  <c r="BJ140" i="325" s="1"/>
  <c r="BJ75" i="288" s="1"/>
  <c r="BZ24" i="325"/>
  <c r="BZ29" i="325" s="1"/>
  <c r="BZ30" i="325" s="1"/>
  <c r="BZ139" i="325" s="1"/>
  <c r="BZ140" i="325" s="1"/>
  <c r="BZ75" i="288" s="1"/>
  <c r="CL24" i="325"/>
  <c r="CL29" i="325" s="1"/>
  <c r="CL30" i="325" s="1"/>
  <c r="CL139" i="325" s="1"/>
  <c r="CL140" i="325" s="1"/>
  <c r="CL75" i="288" s="1"/>
  <c r="CH24" i="325"/>
  <c r="CH29" i="325" s="1"/>
  <c r="CH30" i="325" s="1"/>
  <c r="CH139" i="325" s="1"/>
  <c r="CH140" i="325" s="1"/>
  <c r="CH75" i="288" s="1"/>
  <c r="CZ24" i="325"/>
  <c r="CZ29" i="325" s="1"/>
  <c r="CZ30" i="325" s="1"/>
  <c r="CZ139" i="325" s="1"/>
  <c r="CZ140" i="325" s="1"/>
  <c r="CZ75" i="288" s="1"/>
  <c r="DO24" i="325"/>
  <c r="DO29" i="325" s="1"/>
  <c r="DO30" i="325" s="1"/>
  <c r="DO139" i="325" s="1"/>
  <c r="DO140" i="325" s="1"/>
  <c r="DO75" i="288" s="1"/>
  <c r="DK24" i="325"/>
  <c r="DK29" i="325" s="1"/>
  <c r="DK30" i="325" s="1"/>
  <c r="DK139" i="325" s="1"/>
  <c r="DK140" i="325" s="1"/>
  <c r="DK75" i="288" s="1"/>
  <c r="CV24" i="325"/>
  <c r="CV29" i="325" s="1"/>
  <c r="CV30" i="325" s="1"/>
  <c r="CV139" i="325" s="1"/>
  <c r="CV140" i="325" s="1"/>
  <c r="CV75" i="288" s="1"/>
  <c r="DT24" i="325"/>
  <c r="DT29" i="325" s="1"/>
  <c r="DT30" i="325" s="1"/>
  <c r="DT139" i="325" s="1"/>
  <c r="DT140" i="325" s="1"/>
  <c r="DT75" i="288" s="1"/>
  <c r="CY24" i="325"/>
  <c r="CY29" i="325" s="1"/>
  <c r="CY30" i="325" s="1"/>
  <c r="CY139" i="325" s="1"/>
  <c r="CY140" i="325" s="1"/>
  <c r="CY75" i="288" s="1"/>
  <c r="EW24" i="325"/>
  <c r="EW29" i="325" s="1"/>
  <c r="EW30" i="325" s="1"/>
  <c r="EW139" i="325" s="1"/>
  <c r="EW140" i="325" s="1"/>
  <c r="EW75" i="288" s="1"/>
  <c r="FA24" i="325"/>
  <c r="FA29" i="325" s="1"/>
  <c r="FA30" i="325" s="1"/>
  <c r="FA139" i="325" s="1"/>
  <c r="FA140" i="325" s="1"/>
  <c r="FA75" i="288" s="1"/>
  <c r="FM24" i="325"/>
  <c r="FM29" i="325" s="1"/>
  <c r="FM30" i="325" s="1"/>
  <c r="FM139" i="325" s="1"/>
  <c r="FM140" i="325" s="1"/>
  <c r="FM75" i="288" s="1"/>
  <c r="FN24" i="325"/>
  <c r="FN29" i="325" s="1"/>
  <c r="FN30" i="325" s="1"/>
  <c r="FN139" i="325" s="1"/>
  <c r="FN140" i="325" s="1"/>
  <c r="FN75" i="288" s="1"/>
  <c r="P24" i="325"/>
  <c r="P29" i="325" s="1"/>
  <c r="P30" i="325" s="1"/>
  <c r="P139" i="325" s="1"/>
  <c r="P140" i="325" s="1"/>
  <c r="P75" i="288" s="1"/>
  <c r="U24" i="325"/>
  <c r="U29" i="325" s="1"/>
  <c r="U30" i="325" s="1"/>
  <c r="U139" i="325" s="1"/>
  <c r="U140" i="325" s="1"/>
  <c r="U75" i="288" s="1"/>
  <c r="X24" i="325"/>
  <c r="X29" i="325" s="1"/>
  <c r="X30" i="325" s="1"/>
  <c r="X139" i="325" s="1"/>
  <c r="X140" i="325" s="1"/>
  <c r="X75" i="288" s="1"/>
  <c r="K24" i="325"/>
  <c r="K29" i="325" s="1"/>
  <c r="K30" i="325" s="1"/>
  <c r="K139" i="325" s="1"/>
  <c r="K140" i="325" s="1"/>
  <c r="K75" i="288" s="1"/>
  <c r="L24" i="325"/>
  <c r="L29" i="325" s="1"/>
  <c r="L30" i="325" s="1"/>
  <c r="L139" i="325" s="1"/>
  <c r="L140" i="325" s="1"/>
  <c r="L75" i="288" s="1"/>
  <c r="AG24" i="325"/>
  <c r="AG29" i="325" s="1"/>
  <c r="AG30" i="325" s="1"/>
  <c r="AG139" i="325" s="1"/>
  <c r="AG140" i="325" s="1"/>
  <c r="AG75" i="288" s="1"/>
  <c r="AF24" i="325"/>
  <c r="AF29" i="325" s="1"/>
  <c r="AF30" i="325" s="1"/>
  <c r="AF139" i="325" s="1"/>
  <c r="AF140" i="325" s="1"/>
  <c r="AF75" i="288" s="1"/>
  <c r="Z24" i="325"/>
  <c r="Z29" i="325" s="1"/>
  <c r="Z30" i="325" s="1"/>
  <c r="Z139" i="325" s="1"/>
  <c r="Z140" i="325" s="1"/>
  <c r="Z75" i="288" s="1"/>
  <c r="AL24" i="325"/>
  <c r="AL29" i="325" s="1"/>
  <c r="AL30" i="325" s="1"/>
  <c r="AL139" i="325" s="1"/>
  <c r="AL140" i="325" s="1"/>
  <c r="AL75" i="288" s="1"/>
  <c r="AN24" i="325"/>
  <c r="AN29" i="325" s="1"/>
  <c r="AN30" i="325" s="1"/>
  <c r="AN139" i="325" s="1"/>
  <c r="AN140" i="325" s="1"/>
  <c r="AN75" i="288" s="1"/>
  <c r="AP24" i="325"/>
  <c r="AP29" i="325" s="1"/>
  <c r="AP30" i="325" s="1"/>
  <c r="AP139" i="325" s="1"/>
  <c r="AP140" i="325" s="1"/>
  <c r="AP75" i="288" s="1"/>
  <c r="BH24" i="325"/>
  <c r="BH29" i="325" s="1"/>
  <c r="BH30" i="325" s="1"/>
  <c r="BH139" i="325" s="1"/>
  <c r="BH140" i="325" s="1"/>
  <c r="BH75" i="288" s="1"/>
  <c r="CJ24" i="325"/>
  <c r="CJ29" i="325" s="1"/>
  <c r="CJ30" i="325" s="1"/>
  <c r="CJ139" i="325" s="1"/>
  <c r="CJ140" i="325" s="1"/>
  <c r="CJ75" i="288" s="1"/>
  <c r="BW24" i="325"/>
  <c r="BW29" i="325" s="1"/>
  <c r="BW30" i="325" s="1"/>
  <c r="BW139" i="325" s="1"/>
  <c r="BW140" i="325" s="1"/>
  <c r="BW75" i="288" s="1"/>
  <c r="BI24" i="325"/>
  <c r="BI29" i="325" s="1"/>
  <c r="BI30" i="325" s="1"/>
  <c r="BI139" i="325" s="1"/>
  <c r="BI140" i="325" s="1"/>
  <c r="BI75" i="288" s="1"/>
  <c r="BR24" i="325"/>
  <c r="BR29" i="325" s="1"/>
  <c r="BR30" i="325" s="1"/>
  <c r="BR139" i="325" s="1"/>
  <c r="BR140" i="325" s="1"/>
  <c r="BR75" i="288" s="1"/>
  <c r="BS24" i="325"/>
  <c r="BS29" i="325" s="1"/>
  <c r="BS30" i="325" s="1"/>
  <c r="BS139" i="325" s="1"/>
  <c r="BS140" i="325" s="1"/>
  <c r="BS75" i="288" s="1"/>
  <c r="CA24" i="325"/>
  <c r="CA29" i="325" s="1"/>
  <c r="CA30" i="325" s="1"/>
  <c r="CA139" i="325" s="1"/>
  <c r="CA140" i="325" s="1"/>
  <c r="CA75" i="288" s="1"/>
  <c r="CM24" i="325"/>
  <c r="CM29" i="325" s="1"/>
  <c r="CM30" i="325" s="1"/>
  <c r="CM139" i="325" s="1"/>
  <c r="CM140" i="325" s="1"/>
  <c r="CM75" i="288" s="1"/>
  <c r="CI24" i="325"/>
  <c r="CI29" i="325" s="1"/>
  <c r="CI30" i="325" s="1"/>
  <c r="CI139" i="325" s="1"/>
  <c r="CI140" i="325" s="1"/>
  <c r="CI75" i="288" s="1"/>
  <c r="DE24" i="325"/>
  <c r="DE29" i="325" s="1"/>
  <c r="DE30" i="325" s="1"/>
  <c r="DE139" i="325" s="1"/>
  <c r="DE140" i="325" s="1"/>
  <c r="DE75" i="288" s="1"/>
  <c r="EB24" i="325"/>
  <c r="EB29" i="325" s="1"/>
  <c r="EB30" i="325" s="1"/>
  <c r="EB139" i="325" s="1"/>
  <c r="EB140" i="325" s="1"/>
  <c r="EB75" i="288" s="1"/>
  <c r="DM24" i="325"/>
  <c r="DM29" i="325" s="1"/>
  <c r="DM30" i="325" s="1"/>
  <c r="DM139" i="325" s="1"/>
  <c r="DM140" i="325" s="1"/>
  <c r="DM75" i="288" s="1"/>
  <c r="DC24" i="325"/>
  <c r="DC29" i="325" s="1"/>
  <c r="DC30" i="325" s="1"/>
  <c r="DC139" i="325" s="1"/>
  <c r="DC140" i="325" s="1"/>
  <c r="DC75" i="288" s="1"/>
  <c r="CO24" i="325"/>
  <c r="CO29" i="325" s="1"/>
  <c r="CO30" i="325" s="1"/>
  <c r="CO139" i="325" s="1"/>
  <c r="CO140" i="325" s="1"/>
  <c r="CO75" i="288" s="1"/>
  <c r="CS24" i="325"/>
  <c r="CS29" i="325" s="1"/>
  <c r="CS30" i="325" s="1"/>
  <c r="CS139" i="325" s="1"/>
  <c r="CS140" i="325" s="1"/>
  <c r="CS75" i="288" s="1"/>
  <c r="DL24" i="325"/>
  <c r="DL29" i="325" s="1"/>
  <c r="DL30" i="325" s="1"/>
  <c r="DL139" i="325" s="1"/>
  <c r="DL140" i="325" s="1"/>
  <c r="DL75" i="288" s="1"/>
  <c r="CP24" i="325"/>
  <c r="CP29" i="325" s="1"/>
  <c r="CP30" i="325" s="1"/>
  <c r="CP139" i="325" s="1"/>
  <c r="CP140" i="325" s="1"/>
  <c r="CP75" i="288" s="1"/>
  <c r="DB24" i="325"/>
  <c r="DB29" i="325" s="1"/>
  <c r="DB30" i="325" s="1"/>
  <c r="DB139" i="325" s="1"/>
  <c r="DB140" i="325" s="1"/>
  <c r="DB75" i="288" s="1"/>
  <c r="EA24" i="325"/>
  <c r="EA29" i="325" s="1"/>
  <c r="EA30" i="325" s="1"/>
  <c r="EA139" i="325" s="1"/>
  <c r="EA140" i="325" s="1"/>
  <c r="EA75" i="288" s="1"/>
  <c r="EG24" i="325"/>
  <c r="EG29" i="325" s="1"/>
  <c r="EG30" i="325" s="1"/>
  <c r="EG139" i="325" s="1"/>
  <c r="EG140" i="325" s="1"/>
  <c r="EG75" i="288" s="1"/>
  <c r="FH24" i="325"/>
  <c r="FH29" i="325" s="1"/>
  <c r="FH30" i="325" s="1"/>
  <c r="FH139" i="325" s="1"/>
  <c r="FH140" i="325" s="1"/>
  <c r="FH75" i="288" s="1"/>
  <c r="EF24" i="325"/>
  <c r="EF29" i="325" s="1"/>
  <c r="EF30" i="325" s="1"/>
  <c r="EF139" i="325" s="1"/>
  <c r="EF140" i="325" s="1"/>
  <c r="EF75" i="288" s="1"/>
  <c r="EH24" i="325"/>
  <c r="EH29" i="325" s="1"/>
  <c r="EH30" i="325" s="1"/>
  <c r="EH139" i="325" s="1"/>
  <c r="EH140" i="325" s="1"/>
  <c r="EH75" i="288" s="1"/>
  <c r="ED24" i="325"/>
  <c r="ED29" i="325" s="1"/>
  <c r="ED30" i="325" s="1"/>
  <c r="ED139" i="325" s="1"/>
  <c r="ED140" i="325" s="1"/>
  <c r="ED75" i="288" s="1"/>
  <c r="FC24" i="325"/>
  <c r="FC29" i="325" s="1"/>
  <c r="FC30" i="325" s="1"/>
  <c r="FC139" i="325" s="1"/>
  <c r="FC140" i="325" s="1"/>
  <c r="FC75" i="288" s="1"/>
  <c r="FB24" i="325"/>
  <c r="FB29" i="325" s="1"/>
  <c r="FB30" i="325" s="1"/>
  <c r="FB139" i="325" s="1"/>
  <c r="FB140" i="325" s="1"/>
  <c r="FB75" i="288" s="1"/>
  <c r="FK24" i="325"/>
  <c r="FK29" i="325" s="1"/>
  <c r="FK30" i="325" s="1"/>
  <c r="FK139" i="325" s="1"/>
  <c r="FK140" i="325" s="1"/>
  <c r="FK75" i="288" s="1"/>
  <c r="FO24" i="325"/>
  <c r="FO29" i="325" s="1"/>
  <c r="FO30" i="325" s="1"/>
  <c r="FO139" i="325" s="1"/>
  <c r="FO140" i="325" s="1"/>
  <c r="FO75" i="288" s="1"/>
  <c r="FW24" i="325"/>
  <c r="FW29" i="325" s="1"/>
  <c r="FW30" i="325" s="1"/>
  <c r="FW139" i="325" s="1"/>
  <c r="FW140" i="325" s="1"/>
  <c r="FW75" i="288" s="1"/>
  <c r="FY24" i="325"/>
  <c r="FY29" i="325" s="1"/>
  <c r="FY30" i="325" s="1"/>
  <c r="FY139" i="325" s="1"/>
  <c r="FY140" i="325" s="1"/>
  <c r="FY75" i="288" s="1"/>
  <c r="FD24" i="325"/>
  <c r="FD29" i="325" s="1"/>
  <c r="FD30" i="325" s="1"/>
  <c r="FD139" i="325" s="1"/>
  <c r="FD140" i="325" s="1"/>
  <c r="FD75" i="288" s="1"/>
  <c r="EQ24" i="325"/>
  <c r="EQ29" i="325" s="1"/>
  <c r="EQ30" i="325" s="1"/>
  <c r="EQ139" i="325" s="1"/>
  <c r="EQ140" i="325" s="1"/>
  <c r="EQ75" i="288" s="1"/>
  <c r="FX24" i="325"/>
  <c r="FX29" i="325" s="1"/>
  <c r="FX30" i="325" s="1"/>
  <c r="FX139" i="325" s="1"/>
  <c r="FX140" i="325" s="1"/>
  <c r="FX75" i="288" s="1"/>
  <c r="GI24" i="325"/>
  <c r="GI29" i="325" s="1"/>
  <c r="GI30" i="325" s="1"/>
  <c r="GI139" i="325" s="1"/>
  <c r="GI140" i="325" s="1"/>
  <c r="GI75" i="288" s="1"/>
  <c r="GD24" i="325"/>
  <c r="GD29" i="325" s="1"/>
  <c r="GD30" i="325" s="1"/>
  <c r="GD139" i="325" s="1"/>
  <c r="GD140" i="325" s="1"/>
  <c r="GD75" i="288" s="1"/>
  <c r="FJ24" i="325"/>
  <c r="FJ29" i="325" s="1"/>
  <c r="FJ30" i="325" s="1"/>
  <c r="FJ139" i="325" s="1"/>
  <c r="FJ140" i="325" s="1"/>
  <c r="FJ75" i="288" s="1"/>
  <c r="GA24" i="325"/>
  <c r="GA29" i="325" s="1"/>
  <c r="GA30" i="325" s="1"/>
  <c r="GA139" i="325" s="1"/>
  <c r="GA140" i="325" s="1"/>
  <c r="GA75" i="288" s="1"/>
  <c r="FL24" i="325"/>
  <c r="FL29" i="325" s="1"/>
  <c r="FL30" i="325" s="1"/>
  <c r="FL139" i="325" s="1"/>
  <c r="FL140" i="325" s="1"/>
  <c r="FL75" i="288" s="1"/>
  <c r="DW24" i="325"/>
  <c r="DW29" i="325" s="1"/>
  <c r="DW30" i="325" s="1"/>
  <c r="DW139" i="325" s="1"/>
  <c r="DW140" i="325" s="1"/>
  <c r="DW75" i="288" s="1"/>
  <c r="DV24" i="325"/>
  <c r="DV29" i="325" s="1"/>
  <c r="DV30" i="325" s="1"/>
  <c r="DV139" i="325" s="1"/>
  <c r="DV140" i="325" s="1"/>
  <c r="DV75" i="288" s="1"/>
  <c r="EC24" i="325"/>
  <c r="EC29" i="325" s="1"/>
  <c r="EC30" i="325" s="1"/>
  <c r="EC139" i="325" s="1"/>
  <c r="EC140" i="325" s="1"/>
  <c r="EC75" i="288" s="1"/>
  <c r="FS24" i="325"/>
  <c r="FS29" i="325" s="1"/>
  <c r="FS30" i="325" s="1"/>
  <c r="FS139" i="325" s="1"/>
  <c r="FS140" i="325" s="1"/>
  <c r="FS75" i="288" s="1"/>
  <c r="EZ24" i="325"/>
  <c r="EZ29" i="325" s="1"/>
  <c r="EZ30" i="325" s="1"/>
  <c r="EZ139" i="325" s="1"/>
  <c r="EZ140" i="325" s="1"/>
  <c r="EZ75" i="288" s="1"/>
  <c r="AH24" i="325"/>
  <c r="AH29" i="325" s="1"/>
  <c r="AH30" i="325" s="1"/>
  <c r="AH139" i="325" s="1"/>
  <c r="AH140" i="325" s="1"/>
  <c r="AH75" i="288" s="1"/>
  <c r="AB24" i="325"/>
  <c r="AB29" i="325" s="1"/>
  <c r="AB30" i="325" s="1"/>
  <c r="AB139" i="325" s="1"/>
  <c r="AB140" i="325" s="1"/>
  <c r="AB75" i="288" s="1"/>
  <c r="AE24" i="325"/>
  <c r="AE29" i="325" s="1"/>
  <c r="AE30" i="325" s="1"/>
  <c r="AE139" i="325" s="1"/>
  <c r="AE140" i="325" s="1"/>
  <c r="AE75" i="288" s="1"/>
  <c r="O24" i="325"/>
  <c r="O29" i="325" s="1"/>
  <c r="O30" i="325" s="1"/>
  <c r="O139" i="325" s="1"/>
  <c r="O140" i="325" s="1"/>
  <c r="O75" i="288" s="1"/>
  <c r="N24" i="325"/>
  <c r="N29" i="325" s="1"/>
  <c r="N30" i="325" s="1"/>
  <c r="N139" i="325" s="1"/>
  <c r="N140" i="325" s="1"/>
  <c r="N75" i="288" s="1"/>
  <c r="T24" i="325"/>
  <c r="T29" i="325" s="1"/>
  <c r="T30" i="325" s="1"/>
  <c r="T139" i="325" s="1"/>
  <c r="T140" i="325" s="1"/>
  <c r="T75" i="288" s="1"/>
  <c r="AI24" i="325"/>
  <c r="AI29" i="325" s="1"/>
  <c r="AI30" i="325" s="1"/>
  <c r="AI139" i="325" s="1"/>
  <c r="AI140" i="325" s="1"/>
  <c r="AI75" i="288" s="1"/>
  <c r="AC24" i="325"/>
  <c r="AC29" i="325" s="1"/>
  <c r="AC30" i="325" s="1"/>
  <c r="AC139" i="325" s="1"/>
  <c r="AC140" i="325" s="1"/>
  <c r="AC75" i="288" s="1"/>
  <c r="AR24" i="325"/>
  <c r="AR29" i="325" s="1"/>
  <c r="AR30" i="325" s="1"/>
  <c r="AR139" i="325" s="1"/>
  <c r="AR140" i="325" s="1"/>
  <c r="AR75" i="288" s="1"/>
  <c r="AU24" i="325"/>
  <c r="AU29" i="325" s="1"/>
  <c r="AU30" i="325" s="1"/>
  <c r="AU139" i="325" s="1"/>
  <c r="AU140" i="325" s="1"/>
  <c r="AU75" i="288" s="1"/>
  <c r="AS24" i="325"/>
  <c r="AS29" i="325" s="1"/>
  <c r="AS30" i="325" s="1"/>
  <c r="AS139" i="325" s="1"/>
  <c r="AS140" i="325" s="1"/>
  <c r="AS75" i="288" s="1"/>
  <c r="CB24" i="325"/>
  <c r="CB29" i="325" s="1"/>
  <c r="CB30" i="325" s="1"/>
  <c r="CB139" i="325" s="1"/>
  <c r="CB140" i="325" s="1"/>
  <c r="CB75" i="288" s="1"/>
  <c r="BB24" i="325"/>
  <c r="BB29" i="325" s="1"/>
  <c r="BB30" i="325" s="1"/>
  <c r="BB139" i="325" s="1"/>
  <c r="BB140" i="325" s="1"/>
  <c r="BB75" i="288" s="1"/>
  <c r="BN24" i="325"/>
  <c r="BN29" i="325" s="1"/>
  <c r="BN30" i="325" s="1"/>
  <c r="BN139" i="325" s="1"/>
  <c r="BN140" i="325" s="1"/>
  <c r="BN75" i="288" s="1"/>
  <c r="BK24" i="325"/>
  <c r="BK29" i="325" s="1"/>
  <c r="BK30" i="325" s="1"/>
  <c r="BK139" i="325" s="1"/>
  <c r="BK140" i="325" s="1"/>
  <c r="BK75" i="288" s="1"/>
  <c r="BT24" i="325"/>
  <c r="BT29" i="325" s="1"/>
  <c r="BT30" i="325" s="1"/>
  <c r="BT139" i="325" s="1"/>
  <c r="BT140" i="325" s="1"/>
  <c r="BT75" i="288" s="1"/>
  <c r="BD24" i="325"/>
  <c r="BD29" i="325" s="1"/>
  <c r="BD30" i="325" s="1"/>
  <c r="BD139" i="325" s="1"/>
  <c r="BD140" i="325" s="1"/>
  <c r="BD75" i="288" s="1"/>
  <c r="CC24" i="325"/>
  <c r="CC29" i="325" s="1"/>
  <c r="CC30" i="325" s="1"/>
  <c r="CC139" i="325" s="1"/>
  <c r="CC140" i="325" s="1"/>
  <c r="CC75" i="288" s="1"/>
  <c r="BY24" i="325"/>
  <c r="BY29" i="325" s="1"/>
  <c r="BY30" i="325" s="1"/>
  <c r="BY139" i="325" s="1"/>
  <c r="BY140" i="325" s="1"/>
  <c r="BY75" i="288" s="1"/>
  <c r="BX24" i="325"/>
  <c r="BX29" i="325" s="1"/>
  <c r="BX30" i="325" s="1"/>
  <c r="BX139" i="325" s="1"/>
  <c r="BX140" i="325" s="1"/>
  <c r="BX75" i="288" s="1"/>
  <c r="DX24" i="325"/>
  <c r="DX29" i="325" s="1"/>
  <c r="DX30" i="325" s="1"/>
  <c r="DX139" i="325" s="1"/>
  <c r="DX140" i="325" s="1"/>
  <c r="DX75" i="288" s="1"/>
  <c r="DA24" i="325"/>
  <c r="DA29" i="325" s="1"/>
  <c r="DA30" i="325" s="1"/>
  <c r="DA139" i="325" s="1"/>
  <c r="DA140" i="325" s="1"/>
  <c r="DA75" i="288" s="1"/>
  <c r="DY24" i="325"/>
  <c r="DY29" i="325" s="1"/>
  <c r="DY30" i="325" s="1"/>
  <c r="DY139" i="325" s="1"/>
  <c r="DY140" i="325" s="1"/>
  <c r="DY75" i="288" s="1"/>
  <c r="DJ24" i="325"/>
  <c r="DJ29" i="325" s="1"/>
  <c r="DJ30" i="325" s="1"/>
  <c r="DJ139" i="325" s="1"/>
  <c r="DJ140" i="325" s="1"/>
  <c r="DJ75" i="288" s="1"/>
  <c r="CR24" i="325"/>
  <c r="CR29" i="325" s="1"/>
  <c r="CR30" i="325" s="1"/>
  <c r="CR139" i="325" s="1"/>
  <c r="CR140" i="325" s="1"/>
  <c r="CR75" i="288" s="1"/>
  <c r="CW24" i="325"/>
  <c r="CW29" i="325" s="1"/>
  <c r="CW30" i="325" s="1"/>
  <c r="CW139" i="325" s="1"/>
  <c r="CW140" i="325" s="1"/>
  <c r="CW75" i="288" s="1"/>
  <c r="CN24" i="325"/>
  <c r="CN29" i="325" s="1"/>
  <c r="CN30" i="325" s="1"/>
  <c r="CN139" i="325" s="1"/>
  <c r="CN140" i="325" s="1"/>
  <c r="CN75" i="288" s="1"/>
  <c r="CT24" i="325"/>
  <c r="CT29" i="325" s="1"/>
  <c r="CT30" i="325" s="1"/>
  <c r="CT139" i="325" s="1"/>
  <c r="CT140" i="325" s="1"/>
  <c r="CT75" i="288" s="1"/>
  <c r="DH24" i="325"/>
  <c r="DH29" i="325" s="1"/>
  <c r="DH30" i="325" s="1"/>
  <c r="DH139" i="325" s="1"/>
  <c r="DH140" i="325" s="1"/>
  <c r="DH75" i="288" s="1"/>
  <c r="DQ24" i="325"/>
  <c r="DQ29" i="325" s="1"/>
  <c r="DQ30" i="325" s="1"/>
  <c r="DQ139" i="325" s="1"/>
  <c r="DQ140" i="325" s="1"/>
  <c r="DQ75" i="288" s="1"/>
  <c r="EM24" i="325"/>
  <c r="EM29" i="325" s="1"/>
  <c r="EM30" i="325" s="1"/>
  <c r="EM139" i="325" s="1"/>
  <c r="EM140" i="325" s="1"/>
  <c r="EM75" i="288" s="1"/>
  <c r="EO24" i="325"/>
  <c r="EO29" i="325" s="1"/>
  <c r="EO30" i="325" s="1"/>
  <c r="EO139" i="325" s="1"/>
  <c r="EO140" i="325" s="1"/>
  <c r="EO75" i="288" s="1"/>
  <c r="FE24" i="325"/>
  <c r="FE29" i="325" s="1"/>
  <c r="FE30" i="325" s="1"/>
  <c r="FE139" i="325" s="1"/>
  <c r="FE140" i="325" s="1"/>
  <c r="FE75" i="288" s="1"/>
  <c r="ET24" i="325"/>
  <c r="ET29" i="325" s="1"/>
  <c r="ET30" i="325" s="1"/>
  <c r="ET139" i="325" s="1"/>
  <c r="ET140" i="325" s="1"/>
  <c r="ET75" i="288" s="1"/>
  <c r="EI24" i="325"/>
  <c r="EI29" i="325" s="1"/>
  <c r="EI30" i="325" s="1"/>
  <c r="EI139" i="325" s="1"/>
  <c r="EI140" i="325" s="1"/>
  <c r="EI75" i="288" s="1"/>
  <c r="EK24" i="325"/>
  <c r="EK29" i="325" s="1"/>
  <c r="EK30" i="325" s="1"/>
  <c r="EK139" i="325" s="1"/>
  <c r="EK140" i="325" s="1"/>
  <c r="EK75" i="288" s="1"/>
  <c r="FG24" i="325"/>
  <c r="FG29" i="325" s="1"/>
  <c r="FG30" i="325" s="1"/>
  <c r="FG139" i="325" s="1"/>
  <c r="FG140" i="325" s="1"/>
  <c r="FG75" i="288" s="1"/>
  <c r="ER24" i="325"/>
  <c r="ER29" i="325" s="1"/>
  <c r="ER30" i="325" s="1"/>
  <c r="ER139" i="325" s="1"/>
  <c r="ER140" i="325" s="1"/>
  <c r="ER75" i="288" s="1"/>
  <c r="FP24" i="325"/>
  <c r="FP29" i="325" s="1"/>
  <c r="FP30" i="325" s="1"/>
  <c r="FP139" i="325" s="1"/>
  <c r="FP140" i="325" s="1"/>
  <c r="FP75" i="288" s="1"/>
  <c r="FZ24" i="325"/>
  <c r="FZ29" i="325" s="1"/>
  <c r="FZ30" i="325" s="1"/>
  <c r="FZ139" i="325" s="1"/>
  <c r="FZ140" i="325" s="1"/>
  <c r="FZ75" i="288" s="1"/>
  <c r="EN24" i="325"/>
  <c r="EN29" i="325" s="1"/>
  <c r="EN30" i="325" s="1"/>
  <c r="EN139" i="325" s="1"/>
  <c r="EN140" i="325" s="1"/>
  <c r="EN75" i="288" s="1"/>
  <c r="GF24" i="325"/>
  <c r="GF29" i="325" s="1"/>
  <c r="GF30" i="325" s="1"/>
  <c r="GF139" i="325" s="1"/>
  <c r="GF140" i="325" s="1"/>
  <c r="GF75" i="288" s="1"/>
  <c r="EV24" i="325"/>
  <c r="EV29" i="325" s="1"/>
  <c r="EV30" i="325" s="1"/>
  <c r="EV139" i="325" s="1"/>
  <c r="EV140" i="325" s="1"/>
  <c r="EV75" i="288" s="1"/>
  <c r="FV24" i="325"/>
  <c r="FV29" i="325" s="1"/>
  <c r="FV30" i="325" s="1"/>
  <c r="FV139" i="325" s="1"/>
  <c r="FV140" i="325" s="1"/>
  <c r="FV75" i="288" s="1"/>
  <c r="GH24" i="325"/>
  <c r="GH29" i="325" s="1"/>
  <c r="GH30" i="325" s="1"/>
  <c r="GH139" i="325" s="1"/>
  <c r="GH140" i="325" s="1"/>
  <c r="GH75" i="288" s="1"/>
  <c r="J24" i="325"/>
  <c r="F209" i="321" s="1"/>
  <c r="EE24" i="325"/>
  <c r="EE29" i="325" s="1"/>
  <c r="EE30" i="325" s="1"/>
  <c r="EE139" i="325" s="1"/>
  <c r="EE140" i="325" s="1"/>
  <c r="EE75" i="288" s="1"/>
  <c r="EL24" i="325"/>
  <c r="EL29" i="325" s="1"/>
  <c r="EL30" i="325" s="1"/>
  <c r="EL139" i="325" s="1"/>
  <c r="EL140" i="325" s="1"/>
  <c r="EL75" i="288" s="1"/>
  <c r="FI24" i="325"/>
  <c r="FI29" i="325" s="1"/>
  <c r="FI30" i="325" s="1"/>
  <c r="FI139" i="325" s="1"/>
  <c r="FI140" i="325" s="1"/>
  <c r="FI75" i="288" s="1"/>
  <c r="ES24" i="325"/>
  <c r="ES29" i="325" s="1"/>
  <c r="ES30" i="325" s="1"/>
  <c r="ES139" i="325" s="1"/>
  <c r="ES140" i="325" s="1"/>
  <c r="ES75" i="288" s="1"/>
  <c r="GJ24" i="325"/>
  <c r="GJ29" i="325" s="1"/>
  <c r="GJ30" i="325" s="1"/>
  <c r="GJ139" i="325" s="1"/>
  <c r="GJ140" i="325" s="1"/>
  <c r="GJ75" i="288" s="1"/>
  <c r="DF24" i="325"/>
  <c r="DF29" i="325" s="1"/>
  <c r="DF30" i="325" s="1"/>
  <c r="DF139" i="325" s="1"/>
  <c r="DF140" i="325" s="1"/>
  <c r="DF75" i="288" s="1"/>
  <c r="DS24" i="325"/>
  <c r="DS29" i="325" s="1"/>
  <c r="DS30" i="325" s="1"/>
  <c r="DS139" i="325" s="1"/>
  <c r="DS140" i="325" s="1"/>
  <c r="DS75" i="288" s="1"/>
  <c r="DZ24" i="325"/>
  <c r="DZ29" i="325" s="1"/>
  <c r="DZ30" i="325" s="1"/>
  <c r="DZ139" i="325" s="1"/>
  <c r="DZ140" i="325" s="1"/>
  <c r="DZ75" i="288" s="1"/>
  <c r="FR24" i="325"/>
  <c r="FR29" i="325" s="1"/>
  <c r="FR30" i="325" s="1"/>
  <c r="FR139" i="325" s="1"/>
  <c r="FR140" i="325" s="1"/>
  <c r="FR75" i="288" s="1"/>
  <c r="GB24" i="325"/>
  <c r="GB29" i="325" s="1"/>
  <c r="GB30" i="325" s="1"/>
  <c r="GB139" i="325" s="1"/>
  <c r="GB140" i="325" s="1"/>
  <c r="GB75" i="288" s="1"/>
  <c r="GG24" i="325"/>
  <c r="GG29" i="325" s="1"/>
  <c r="GG30" i="325" s="1"/>
  <c r="GG139" i="325" s="1"/>
  <c r="GG140" i="325" s="1"/>
  <c r="GG75" i="288" s="1"/>
  <c r="J11" i="288" l="1"/>
  <c r="F703" i="321" s="1"/>
  <c r="GG10" i="327"/>
  <c r="GG37" i="265"/>
  <c r="GG16" i="286"/>
  <c r="DS37" i="265"/>
  <c r="DS10" i="327"/>
  <c r="DS16" i="286"/>
  <c r="FI10" i="327"/>
  <c r="FI16" i="286"/>
  <c r="FI37" i="265"/>
  <c r="GH16" i="286"/>
  <c r="GH10" i="327"/>
  <c r="GH37" i="265"/>
  <c r="EN37" i="265"/>
  <c r="EN10" i="327"/>
  <c r="EN16" i="286"/>
  <c r="FG16" i="286"/>
  <c r="FG37" i="265"/>
  <c r="FG10" i="327"/>
  <c r="FE16" i="286"/>
  <c r="FE37" i="265"/>
  <c r="FE10" i="327"/>
  <c r="DH37" i="265"/>
  <c r="DH16" i="286"/>
  <c r="DH10" i="327"/>
  <c r="CR10" i="327"/>
  <c r="CR16" i="286"/>
  <c r="CR37" i="265"/>
  <c r="DX37" i="265"/>
  <c r="DX10" i="327"/>
  <c r="DX16" i="286"/>
  <c r="BD37" i="265"/>
  <c r="BD10" i="327"/>
  <c r="BD16" i="286"/>
  <c r="BB10" i="327"/>
  <c r="BB37" i="265"/>
  <c r="BB16" i="286"/>
  <c r="AR10" i="327"/>
  <c r="AR37" i="265"/>
  <c r="AR16" i="286"/>
  <c r="N10" i="327"/>
  <c r="N16" i="286"/>
  <c r="N37" i="265"/>
  <c r="AH10" i="327"/>
  <c r="AH16" i="286"/>
  <c r="AH37" i="265"/>
  <c r="DV37" i="265"/>
  <c r="DV10" i="327"/>
  <c r="DV16" i="286"/>
  <c r="FJ16" i="286"/>
  <c r="FJ37" i="265"/>
  <c r="FJ10" i="327"/>
  <c r="EQ10" i="327"/>
  <c r="EQ16" i="286"/>
  <c r="EQ37" i="265"/>
  <c r="FO16" i="286"/>
  <c r="FO10" i="327"/>
  <c r="FO37" i="265"/>
  <c r="ED37" i="265"/>
  <c r="ED10" i="327"/>
  <c r="ED16" i="286"/>
  <c r="EG37" i="265"/>
  <c r="EG16" i="286"/>
  <c r="EG10" i="327"/>
  <c r="DL37" i="265"/>
  <c r="DL10" i="327"/>
  <c r="DL16" i="286"/>
  <c r="DM16" i="286"/>
  <c r="DM37" i="265"/>
  <c r="DM10" i="327"/>
  <c r="CM16" i="286"/>
  <c r="CM10" i="327"/>
  <c r="CM37" i="265"/>
  <c r="BI37" i="265"/>
  <c r="BI16" i="286"/>
  <c r="BI10" i="327"/>
  <c r="AP16" i="286"/>
  <c r="AP10" i="327"/>
  <c r="AP37" i="265"/>
  <c r="AF16" i="286"/>
  <c r="AF37" i="265"/>
  <c r="AF10" i="327"/>
  <c r="X16" i="286"/>
  <c r="X10" i="327"/>
  <c r="X37" i="265"/>
  <c r="FM10" i="327"/>
  <c r="FM16" i="286"/>
  <c r="FM37" i="265"/>
  <c r="DT37" i="265"/>
  <c r="DT16" i="286"/>
  <c r="DT10" i="327"/>
  <c r="CZ16" i="286"/>
  <c r="CZ10" i="327"/>
  <c r="CZ37" i="265"/>
  <c r="BJ10" i="327"/>
  <c r="BJ16" i="286"/>
  <c r="BJ37" i="265"/>
  <c r="CG37" i="265"/>
  <c r="CG10" i="327"/>
  <c r="CG16" i="286"/>
  <c r="AD16" i="286"/>
  <c r="AD10" i="327"/>
  <c r="AD37" i="265"/>
  <c r="AQ16" i="286"/>
  <c r="AQ37" i="265"/>
  <c r="AQ10" i="327"/>
  <c r="Y16" i="286"/>
  <c r="Y10" i="327"/>
  <c r="Y37" i="265"/>
  <c r="EJ16" i="286"/>
  <c r="EJ10" i="327"/>
  <c r="EJ37" i="265"/>
  <c r="FQ10" i="327"/>
  <c r="FQ16" i="286"/>
  <c r="FQ37" i="265"/>
  <c r="EU16" i="286"/>
  <c r="EU10" i="327"/>
  <c r="EU37" i="265"/>
  <c r="CU16" i="286"/>
  <c r="CU10" i="327"/>
  <c r="CU37" i="265"/>
  <c r="CQ16" i="286"/>
  <c r="CQ10" i="327"/>
  <c r="CQ37" i="265"/>
  <c r="CD16" i="286"/>
  <c r="CD10" i="327"/>
  <c r="CD37" i="265"/>
  <c r="BL37" i="265"/>
  <c r="BL10" i="327"/>
  <c r="BL16" i="286"/>
  <c r="AX16" i="286"/>
  <c r="AX10" i="327"/>
  <c r="AX37" i="265"/>
  <c r="Q16" i="286"/>
  <c r="Q10" i="327"/>
  <c r="Q37" i="265"/>
  <c r="AV10" i="327"/>
  <c r="AV16" i="286"/>
  <c r="AV37" i="265"/>
  <c r="GF36" i="265"/>
  <c r="GF12" i="327"/>
  <c r="GF76" i="325"/>
  <c r="FU12" i="327"/>
  <c r="FU76" i="325"/>
  <c r="FU36" i="265"/>
  <c r="FJ12" i="327"/>
  <c r="FJ76" i="325"/>
  <c r="FJ36" i="265"/>
  <c r="FF36" i="265"/>
  <c r="FF76" i="325"/>
  <c r="FF12" i="327"/>
  <c r="DX12" i="327"/>
  <c r="DX36" i="265"/>
  <c r="DX76" i="325"/>
  <c r="DO36" i="265"/>
  <c r="DO12" i="327"/>
  <c r="DO76" i="325"/>
  <c r="DB76" i="325"/>
  <c r="DB36" i="265"/>
  <c r="DB12" i="327"/>
  <c r="CI76" i="325"/>
  <c r="CI36" i="265"/>
  <c r="CI12" i="327"/>
  <c r="BB76" i="325"/>
  <c r="BB36" i="265"/>
  <c r="BB12" i="327"/>
  <c r="AR76" i="325"/>
  <c r="AR36" i="265"/>
  <c r="AR12" i="327"/>
  <c r="AH76" i="325"/>
  <c r="AH12" i="327"/>
  <c r="AH36" i="265"/>
  <c r="AZ12" i="327"/>
  <c r="AZ76" i="325"/>
  <c r="AZ36" i="265"/>
  <c r="FX12" i="327"/>
  <c r="FX36" i="265"/>
  <c r="FX76" i="325"/>
  <c r="FY12" i="327"/>
  <c r="FY36" i="265"/>
  <c r="FY76" i="325"/>
  <c r="FM36" i="265"/>
  <c r="FM12" i="327"/>
  <c r="FM76" i="325"/>
  <c r="DN12" i="327"/>
  <c r="DN76" i="325"/>
  <c r="DN36" i="265"/>
  <c r="CZ12" i="327"/>
  <c r="CZ36" i="265"/>
  <c r="CZ76" i="325"/>
  <c r="DZ36" i="265"/>
  <c r="DZ76" i="325"/>
  <c r="DZ12" i="327"/>
  <c r="CL36" i="265"/>
  <c r="CL12" i="327"/>
  <c r="CL76" i="325"/>
  <c r="BM12" i="327"/>
  <c r="BM36" i="265"/>
  <c r="BM76" i="325"/>
  <c r="BF76" i="325"/>
  <c r="BF36" i="265"/>
  <c r="BF12" i="327"/>
  <c r="AI36" i="265"/>
  <c r="AI76" i="325"/>
  <c r="AI12" i="327"/>
  <c r="AK76" i="325"/>
  <c r="AK12" i="327"/>
  <c r="AK36" i="265"/>
  <c r="FZ76" i="325"/>
  <c r="FZ12" i="327"/>
  <c r="FZ36" i="265"/>
  <c r="FR76" i="325"/>
  <c r="FR12" i="327"/>
  <c r="FR36" i="265"/>
  <c r="FN12" i="327"/>
  <c r="FN36" i="265"/>
  <c r="FN76" i="325"/>
  <c r="EJ12" i="327"/>
  <c r="EJ36" i="265"/>
  <c r="EJ76" i="325"/>
  <c r="DR76" i="325"/>
  <c r="DR36" i="265"/>
  <c r="DR12" i="327"/>
  <c r="DC12" i="327"/>
  <c r="DC36" i="265"/>
  <c r="DC76" i="325"/>
  <c r="CX76" i="325"/>
  <c r="CX12" i="327"/>
  <c r="CX36" i="265"/>
  <c r="BY12" i="327"/>
  <c r="BY36" i="265"/>
  <c r="BY76" i="325"/>
  <c r="BO36" i="265"/>
  <c r="BO12" i="327"/>
  <c r="BO76" i="325"/>
  <c r="AT12" i="327"/>
  <c r="AT36" i="265"/>
  <c r="AT76" i="325"/>
  <c r="AB36" i="265"/>
  <c r="AB12" i="327"/>
  <c r="AB76" i="325"/>
  <c r="AN36" i="265"/>
  <c r="AN12" i="327"/>
  <c r="AN76" i="325"/>
  <c r="EZ76" i="325"/>
  <c r="EZ36" i="265"/>
  <c r="EZ12" i="327"/>
  <c r="FV76" i="325"/>
  <c r="FV36" i="265"/>
  <c r="FV12" i="327"/>
  <c r="EM76" i="325"/>
  <c r="EM12" i="327"/>
  <c r="EM36" i="265"/>
  <c r="EL36" i="265"/>
  <c r="EL12" i="327"/>
  <c r="EL76" i="325"/>
  <c r="CS76" i="325"/>
  <c r="CS12" i="327"/>
  <c r="CS36" i="265"/>
  <c r="DU12" i="327"/>
  <c r="DU36" i="265"/>
  <c r="DU76" i="325"/>
  <c r="CM12" i="327"/>
  <c r="CM36" i="265"/>
  <c r="CM76" i="325"/>
  <c r="BK76" i="325"/>
  <c r="BK12" i="327"/>
  <c r="BK36" i="265"/>
  <c r="AY12" i="327"/>
  <c r="AY36" i="265"/>
  <c r="AY76" i="325"/>
  <c r="AA36" i="265"/>
  <c r="AA12" i="327"/>
  <c r="AA76" i="325"/>
  <c r="AX12" i="327"/>
  <c r="AX36" i="265"/>
  <c r="AX76" i="325"/>
  <c r="GB37" i="265"/>
  <c r="GB16" i="286"/>
  <c r="GB10" i="327"/>
  <c r="DF16" i="286"/>
  <c r="DF37" i="265"/>
  <c r="DF10" i="327"/>
  <c r="EL37" i="265"/>
  <c r="EL16" i="286"/>
  <c r="EL10" i="327"/>
  <c r="FV37" i="265"/>
  <c r="FV16" i="286"/>
  <c r="FV10" i="327"/>
  <c r="FZ10" i="327"/>
  <c r="FZ13" i="327" s="1"/>
  <c r="FZ30" i="327" s="1"/>
  <c r="FZ16" i="286"/>
  <c r="FZ37" i="265"/>
  <c r="EK37" i="265"/>
  <c r="EK16" i="286"/>
  <c r="EK10" i="327"/>
  <c r="EO10" i="327"/>
  <c r="EO16" i="286"/>
  <c r="EO37" i="265"/>
  <c r="CT16" i="286"/>
  <c r="CT37" i="265"/>
  <c r="CT10" i="327"/>
  <c r="DJ10" i="327"/>
  <c r="DJ37" i="265"/>
  <c r="DJ16" i="286"/>
  <c r="BX37" i="265"/>
  <c r="BX16" i="286"/>
  <c r="BX10" i="327"/>
  <c r="BT10" i="327"/>
  <c r="BT16" i="286"/>
  <c r="BT37" i="265"/>
  <c r="CB10" i="327"/>
  <c r="CB16" i="286"/>
  <c r="CB37" i="265"/>
  <c r="AC37" i="265"/>
  <c r="AC16" i="286"/>
  <c r="AC10" i="327"/>
  <c r="O10" i="327"/>
  <c r="O16" i="286"/>
  <c r="O37" i="265"/>
  <c r="EZ37" i="265"/>
  <c r="EZ10" i="327"/>
  <c r="EZ16" i="286"/>
  <c r="DW37" i="265"/>
  <c r="DW10" i="327"/>
  <c r="DW16" i="286"/>
  <c r="GD16" i="286"/>
  <c r="GD37" i="265"/>
  <c r="GD10" i="327"/>
  <c r="FD16" i="286"/>
  <c r="FD37" i="265"/>
  <c r="FD10" i="327"/>
  <c r="FK16" i="286"/>
  <c r="FK37" i="265"/>
  <c r="FK10" i="327"/>
  <c r="EH16" i="286"/>
  <c r="EH10" i="327"/>
  <c r="EH37" i="265"/>
  <c r="EA16" i="286"/>
  <c r="EA10" i="327"/>
  <c r="EA37" i="265"/>
  <c r="CS16" i="286"/>
  <c r="CS10" i="327"/>
  <c r="CS13" i="327" s="1"/>
  <c r="CS30" i="327" s="1"/>
  <c r="CS37" i="265"/>
  <c r="EB10" i="327"/>
  <c r="EB37" i="265"/>
  <c r="EB16" i="286"/>
  <c r="CA37" i="265"/>
  <c r="CA10" i="327"/>
  <c r="CA16" i="286"/>
  <c r="BW10" i="327"/>
  <c r="BW16" i="286"/>
  <c r="BW37" i="265"/>
  <c r="AN10" i="327"/>
  <c r="AN37" i="265"/>
  <c r="AN16" i="286"/>
  <c r="AG10" i="327"/>
  <c r="AG37" i="265"/>
  <c r="AG16" i="286"/>
  <c r="U10" i="327"/>
  <c r="U16" i="286"/>
  <c r="U37" i="265"/>
  <c r="FA10" i="327"/>
  <c r="FA16" i="286"/>
  <c r="FA37" i="265"/>
  <c r="CV10" i="327"/>
  <c r="CV37" i="265"/>
  <c r="CV16" i="286"/>
  <c r="CH10" i="327"/>
  <c r="CH16" i="286"/>
  <c r="CH37" i="265"/>
  <c r="BM37" i="265"/>
  <c r="BM16" i="286"/>
  <c r="BM10" i="327"/>
  <c r="BM13" i="327" s="1"/>
  <c r="BM30" i="327" s="1"/>
  <c r="BF37" i="265"/>
  <c r="BF16" i="286"/>
  <c r="BF10" i="327"/>
  <c r="W16" i="286"/>
  <c r="W37" i="265"/>
  <c r="W10" i="327"/>
  <c r="AT37" i="265"/>
  <c r="AT16" i="286"/>
  <c r="AT10" i="327"/>
  <c r="GC10" i="327"/>
  <c r="GC16" i="286"/>
  <c r="GC37" i="265"/>
  <c r="DU16" i="286"/>
  <c r="DU37" i="265"/>
  <c r="DU10" i="327"/>
  <c r="DU13" i="327" s="1"/>
  <c r="DU30" i="327" s="1"/>
  <c r="EY10" i="327"/>
  <c r="EY37" i="265"/>
  <c r="EY16" i="286"/>
  <c r="DR37" i="265"/>
  <c r="DR10" i="327"/>
  <c r="DR16" i="286"/>
  <c r="DD37" i="265"/>
  <c r="DD16" i="286"/>
  <c r="DD10" i="327"/>
  <c r="DG10" i="327"/>
  <c r="DG16" i="286"/>
  <c r="DG37" i="265"/>
  <c r="CK10" i="327"/>
  <c r="CK16" i="286"/>
  <c r="CK37" i="265"/>
  <c r="BC16" i="286"/>
  <c r="BC37" i="265"/>
  <c r="BC10" i="327"/>
  <c r="BA37" i="265"/>
  <c r="BA10" i="327"/>
  <c r="BA16" i="286"/>
  <c r="V10" i="327"/>
  <c r="V16" i="286"/>
  <c r="V37" i="265"/>
  <c r="AW37" i="265"/>
  <c r="AW16" i="286"/>
  <c r="AW10" i="327"/>
  <c r="GJ36" i="265"/>
  <c r="GJ12" i="327"/>
  <c r="GJ76" i="325"/>
  <c r="FP76" i="325"/>
  <c r="FP12" i="327"/>
  <c r="FP36" i="265"/>
  <c r="FE36" i="265"/>
  <c r="FE12" i="327"/>
  <c r="FE76" i="325"/>
  <c r="EW76" i="325"/>
  <c r="EW12" i="327"/>
  <c r="EW36" i="265"/>
  <c r="DA76" i="325"/>
  <c r="DA36" i="265"/>
  <c r="DA12" i="327"/>
  <c r="CV76" i="325"/>
  <c r="CV12" i="327"/>
  <c r="CV36" i="265"/>
  <c r="CT76" i="325"/>
  <c r="CT36" i="265"/>
  <c r="CT12" i="327"/>
  <c r="BS36" i="265"/>
  <c r="BS12" i="327"/>
  <c r="BS76" i="325"/>
  <c r="BW12" i="327"/>
  <c r="BW76" i="325"/>
  <c r="BW36" i="265"/>
  <c r="AO12" i="327"/>
  <c r="AO36" i="265"/>
  <c r="AO76" i="325"/>
  <c r="S12" i="327"/>
  <c r="S76" i="325"/>
  <c r="S36" i="265"/>
  <c r="Z36" i="265"/>
  <c r="Z76" i="325"/>
  <c r="Z12" i="327"/>
  <c r="ER76" i="325"/>
  <c r="ER12" i="327"/>
  <c r="ER36" i="265"/>
  <c r="FG36" i="265"/>
  <c r="FG76" i="325"/>
  <c r="FG12" i="327"/>
  <c r="EF36" i="265"/>
  <c r="EF76" i="325"/>
  <c r="EF12" i="327"/>
  <c r="ET76" i="325"/>
  <c r="ET12" i="327"/>
  <c r="ET36" i="265"/>
  <c r="CP36" i="265"/>
  <c r="CP76" i="325"/>
  <c r="CP12" i="327"/>
  <c r="DL36" i="265"/>
  <c r="DL12" i="327"/>
  <c r="DL76" i="325"/>
  <c r="CG12" i="327"/>
  <c r="CG36" i="265"/>
  <c r="CG76" i="325"/>
  <c r="BT76" i="325"/>
  <c r="BT36" i="265"/>
  <c r="BT12" i="327"/>
  <c r="AU36" i="265"/>
  <c r="AU76" i="325"/>
  <c r="AU12" i="327"/>
  <c r="T12" i="327"/>
  <c r="T76" i="325"/>
  <c r="T36" i="265"/>
  <c r="Q12" i="327"/>
  <c r="Q76" i="325"/>
  <c r="Q36" i="265"/>
  <c r="GD12" i="327"/>
  <c r="GD76" i="325"/>
  <c r="GD36" i="265"/>
  <c r="FA12" i="327"/>
  <c r="FA36" i="265"/>
  <c r="FA76" i="325"/>
  <c r="EY76" i="325"/>
  <c r="EY12" i="327"/>
  <c r="EY36" i="265"/>
  <c r="EG36" i="265"/>
  <c r="EG12" i="327"/>
  <c r="EG76" i="325"/>
  <c r="DF76" i="325"/>
  <c r="DF12" i="327"/>
  <c r="DF36" i="265"/>
  <c r="DT12" i="327"/>
  <c r="DT76" i="325"/>
  <c r="DT36" i="265"/>
  <c r="CB76" i="325"/>
  <c r="CB36" i="265"/>
  <c r="CB12" i="327"/>
  <c r="BJ76" i="325"/>
  <c r="BJ12" i="327"/>
  <c r="BJ36" i="265"/>
  <c r="BE76" i="325"/>
  <c r="BE12" i="327"/>
  <c r="BE36" i="265"/>
  <c r="AC76" i="325"/>
  <c r="AC12" i="327"/>
  <c r="AC36" i="265"/>
  <c r="N76" i="325"/>
  <c r="N36" i="265"/>
  <c r="N12" i="327"/>
  <c r="E95" i="322"/>
  <c r="H71" i="325"/>
  <c r="F249" i="321" s="1"/>
  <c r="J36" i="265"/>
  <c r="F344" i="321" s="1"/>
  <c r="J12" i="327"/>
  <c r="F1094" i="321" s="1"/>
  <c r="J76" i="325"/>
  <c r="F253" i="321" s="1"/>
  <c r="GC76" i="325"/>
  <c r="GC12" i="327"/>
  <c r="GC36" i="265"/>
  <c r="EN12" i="327"/>
  <c r="EN76" i="325"/>
  <c r="EN36" i="265"/>
  <c r="DK76" i="325"/>
  <c r="DK36" i="265"/>
  <c r="DK12" i="327"/>
  <c r="EC76" i="325"/>
  <c r="EC12" i="327"/>
  <c r="EC36" i="265"/>
  <c r="DP36" i="265"/>
  <c r="DP76" i="325"/>
  <c r="DP12" i="327"/>
  <c r="DE36" i="265"/>
  <c r="DE12" i="327"/>
  <c r="DE76" i="325"/>
  <c r="CJ12" i="327"/>
  <c r="CJ36" i="265"/>
  <c r="CJ76" i="325"/>
  <c r="BD36" i="265"/>
  <c r="BD12" i="327"/>
  <c r="BD76" i="325"/>
  <c r="AW76" i="325"/>
  <c r="AW12" i="327"/>
  <c r="AW36" i="265"/>
  <c r="O12" i="327"/>
  <c r="O36" i="265"/>
  <c r="O76" i="325"/>
  <c r="AJ76" i="325"/>
  <c r="AJ36" i="265"/>
  <c r="AJ12" i="327"/>
  <c r="FR10" i="327"/>
  <c r="FR37" i="265"/>
  <c r="FR16" i="286"/>
  <c r="GJ16" i="286"/>
  <c r="GJ10" i="327"/>
  <c r="GJ37" i="265"/>
  <c r="EE16" i="286"/>
  <c r="EE37" i="265"/>
  <c r="EE10" i="327"/>
  <c r="EV16" i="286"/>
  <c r="EV37" i="265"/>
  <c r="EV10" i="327"/>
  <c r="FP16" i="286"/>
  <c r="FP37" i="265"/>
  <c r="FP10" i="327"/>
  <c r="EI37" i="265"/>
  <c r="EI16" i="286"/>
  <c r="EI10" i="327"/>
  <c r="EM10" i="327"/>
  <c r="EM16" i="286"/>
  <c r="EM37" i="265"/>
  <c r="CN10" i="327"/>
  <c r="CN37" i="265"/>
  <c r="CN16" i="286"/>
  <c r="DY10" i="327"/>
  <c r="DY16" i="286"/>
  <c r="DY37" i="265"/>
  <c r="BY16" i="286"/>
  <c r="BY10" i="327"/>
  <c r="BY37" i="265"/>
  <c r="BK37" i="265"/>
  <c r="BK10" i="327"/>
  <c r="BK16" i="286"/>
  <c r="AS37" i="265"/>
  <c r="AS16" i="286"/>
  <c r="AS10" i="327"/>
  <c r="AI16" i="286"/>
  <c r="AI10" i="327"/>
  <c r="AI37" i="265"/>
  <c r="AE16" i="286"/>
  <c r="AE37" i="265"/>
  <c r="AE10" i="327"/>
  <c r="FS10" i="327"/>
  <c r="FS37" i="265"/>
  <c r="FS16" i="286"/>
  <c r="FL16" i="286"/>
  <c r="FL10" i="327"/>
  <c r="FL37" i="265"/>
  <c r="GI37" i="265"/>
  <c r="GI10" i="327"/>
  <c r="GI16" i="286"/>
  <c r="FY16" i="286"/>
  <c r="FY10" i="327"/>
  <c r="FY37" i="265"/>
  <c r="FB10" i="327"/>
  <c r="FB16" i="286"/>
  <c r="FB37" i="265"/>
  <c r="EF37" i="265"/>
  <c r="EF16" i="286"/>
  <c r="EF10" i="327"/>
  <c r="DB10" i="327"/>
  <c r="DB16" i="286"/>
  <c r="DB37" i="265"/>
  <c r="CO10" i="327"/>
  <c r="CO16" i="286"/>
  <c r="CO37" i="265"/>
  <c r="DE37" i="265"/>
  <c r="DE16" i="286"/>
  <c r="DE10" i="327"/>
  <c r="BS10" i="327"/>
  <c r="BS16" i="286"/>
  <c r="BS37" i="265"/>
  <c r="CJ37" i="265"/>
  <c r="CJ16" i="286"/>
  <c r="CJ10" i="327"/>
  <c r="AL10" i="327"/>
  <c r="AL16" i="286"/>
  <c r="AL37" i="265"/>
  <c r="L10" i="327"/>
  <c r="L16" i="286"/>
  <c r="L37" i="265"/>
  <c r="P16" i="286"/>
  <c r="P37" i="265"/>
  <c r="P10" i="327"/>
  <c r="EW16" i="286"/>
  <c r="EW37" i="265"/>
  <c r="EW10" i="327"/>
  <c r="DK16" i="286"/>
  <c r="DK10" i="327"/>
  <c r="DK37" i="265"/>
  <c r="CL16" i="286"/>
  <c r="CL10" i="327"/>
  <c r="CL37" i="265"/>
  <c r="BG16" i="286"/>
  <c r="BG10" i="327"/>
  <c r="BG37" i="265"/>
  <c r="AM37" i="265"/>
  <c r="AM10" i="327"/>
  <c r="AM16" i="286"/>
  <c r="AA37" i="265"/>
  <c r="AA10" i="327"/>
  <c r="AA16" i="286"/>
  <c r="S37" i="265"/>
  <c r="S10" i="327"/>
  <c r="S16" i="286"/>
  <c r="FU37" i="265"/>
  <c r="FU10" i="327"/>
  <c r="FU16" i="286"/>
  <c r="GE16" i="286"/>
  <c r="GE10" i="327"/>
  <c r="GE37" i="265"/>
  <c r="FF10" i="327"/>
  <c r="FF16" i="286"/>
  <c r="FF37" i="265"/>
  <c r="DI10" i="327"/>
  <c r="DI37" i="265"/>
  <c r="DI16" i="286"/>
  <c r="DN10" i="327"/>
  <c r="DN37" i="265"/>
  <c r="DN16" i="286"/>
  <c r="BV16" i="286"/>
  <c r="BV37" i="265"/>
  <c r="BV10" i="327"/>
  <c r="BP10" i="327"/>
  <c r="BP37" i="265"/>
  <c r="BP16" i="286"/>
  <c r="BU10" i="327"/>
  <c r="BU16" i="286"/>
  <c r="BU37" i="265"/>
  <c r="AZ16" i="286"/>
  <c r="AZ37" i="265"/>
  <c r="AZ10" i="327"/>
  <c r="AY16" i="286"/>
  <c r="AY37" i="265"/>
  <c r="AY10" i="327"/>
  <c r="M16" i="286"/>
  <c r="M37" i="265"/>
  <c r="M10" i="327"/>
  <c r="GH76" i="325"/>
  <c r="GH36" i="265"/>
  <c r="GH12" i="327"/>
  <c r="FI12" i="327"/>
  <c r="FI76" i="325"/>
  <c r="FI36" i="265"/>
  <c r="FK12" i="327"/>
  <c r="FK76" i="325"/>
  <c r="FK36" i="265"/>
  <c r="DW76" i="325"/>
  <c r="DW12" i="327"/>
  <c r="DW36" i="265"/>
  <c r="DI76" i="325"/>
  <c r="DI36" i="265"/>
  <c r="DI12" i="327"/>
  <c r="DG76" i="325"/>
  <c r="DG36" i="265"/>
  <c r="DG12" i="327"/>
  <c r="BU12" i="327"/>
  <c r="BU76" i="325"/>
  <c r="BU36" i="265"/>
  <c r="BR36" i="265"/>
  <c r="BR76" i="325"/>
  <c r="BR12" i="327"/>
  <c r="BX12" i="327"/>
  <c r="BX36" i="265"/>
  <c r="BX76" i="325"/>
  <c r="W12" i="327"/>
  <c r="W36" i="265"/>
  <c r="W76" i="325"/>
  <c r="AP12" i="327"/>
  <c r="AP76" i="325"/>
  <c r="AP36" i="265"/>
  <c r="GE36" i="265"/>
  <c r="GE76" i="325"/>
  <c r="GE12" i="327"/>
  <c r="GA76" i="325"/>
  <c r="GA12" i="327"/>
  <c r="GA36" i="265"/>
  <c r="FT36" i="265"/>
  <c r="FT76" i="325"/>
  <c r="FT12" i="327"/>
  <c r="EV36" i="265"/>
  <c r="EV12" i="327"/>
  <c r="EV76" i="325"/>
  <c r="DV76" i="325"/>
  <c r="DV36" i="265"/>
  <c r="DV12" i="327"/>
  <c r="DJ76" i="325"/>
  <c r="DJ36" i="265"/>
  <c r="DJ12" i="327"/>
  <c r="CY76" i="325"/>
  <c r="CY36" i="265"/>
  <c r="CY12" i="327"/>
  <c r="CF36" i="265"/>
  <c r="CF12" i="327"/>
  <c r="CF76" i="325"/>
  <c r="CH36" i="265"/>
  <c r="CH76" i="325"/>
  <c r="CH12" i="327"/>
  <c r="AL36" i="265"/>
  <c r="AL76" i="325"/>
  <c r="AL12" i="327"/>
  <c r="AG12" i="327"/>
  <c r="AG76" i="325"/>
  <c r="AG36" i="265"/>
  <c r="AS76" i="325"/>
  <c r="AS12" i="327"/>
  <c r="AS36" i="265"/>
  <c r="FC36" i="265"/>
  <c r="FC12" i="327"/>
  <c r="FC76" i="325"/>
  <c r="FW36" i="265"/>
  <c r="FW12" i="327"/>
  <c r="FW76" i="325"/>
  <c r="EP76" i="325"/>
  <c r="EP36" i="265"/>
  <c r="EP12" i="327"/>
  <c r="EQ76" i="325"/>
  <c r="EQ36" i="265"/>
  <c r="EQ12" i="327"/>
  <c r="CU76" i="325"/>
  <c r="CU12" i="327"/>
  <c r="CU36" i="265"/>
  <c r="DY36" i="265"/>
  <c r="DY12" i="327"/>
  <c r="DY76" i="325"/>
  <c r="CC76" i="325"/>
  <c r="CC12" i="327"/>
  <c r="CC36" i="265"/>
  <c r="BL76" i="325"/>
  <c r="BL12" i="327"/>
  <c r="BL36" i="265"/>
  <c r="BN36" i="265"/>
  <c r="BN76" i="325"/>
  <c r="BN12" i="327"/>
  <c r="AF76" i="325"/>
  <c r="AF36" i="265"/>
  <c r="AF12" i="327"/>
  <c r="K12" i="327"/>
  <c r="K76" i="325"/>
  <c r="K36" i="265"/>
  <c r="GG12" i="327"/>
  <c r="GG36" i="265"/>
  <c r="GG76" i="325"/>
  <c r="FQ36" i="265"/>
  <c r="FQ12" i="327"/>
  <c r="FQ76" i="325"/>
  <c r="FL76" i="325"/>
  <c r="FL12" i="327"/>
  <c r="FL36" i="265"/>
  <c r="ED76" i="325"/>
  <c r="ED36" i="265"/>
  <c r="ED12" i="327"/>
  <c r="DD76" i="325"/>
  <c r="DD36" i="265"/>
  <c r="DD12" i="327"/>
  <c r="CW76" i="325"/>
  <c r="CW12" i="327"/>
  <c r="CW36" i="265"/>
  <c r="EB12" i="327"/>
  <c r="EB76" i="325"/>
  <c r="EB36" i="265"/>
  <c r="BV12" i="327"/>
  <c r="BV36" i="265"/>
  <c r="BV76" i="325"/>
  <c r="BG36" i="265"/>
  <c r="BG76" i="325"/>
  <c r="BG12" i="327"/>
  <c r="BA76" i="325"/>
  <c r="BA12" i="327"/>
  <c r="BA36" i="265"/>
  <c r="AD12" i="327"/>
  <c r="AD76" i="325"/>
  <c r="AD36" i="265"/>
  <c r="U36" i="265"/>
  <c r="U12" i="327"/>
  <c r="U76" i="325"/>
  <c r="DZ16" i="286"/>
  <c r="DZ37" i="265"/>
  <c r="DZ10" i="327"/>
  <c r="ES37" i="265"/>
  <c r="ES16" i="286"/>
  <c r="ES10" i="327"/>
  <c r="H24" i="325"/>
  <c r="F208" i="321" s="1"/>
  <c r="J29" i="325"/>
  <c r="F213" i="321" s="1"/>
  <c r="GF37" i="265"/>
  <c r="GF10" i="327"/>
  <c r="GF16" i="286"/>
  <c r="ER16" i="286"/>
  <c r="ER10" i="327"/>
  <c r="ER37" i="265"/>
  <c r="ET10" i="327"/>
  <c r="ET37" i="265"/>
  <c r="ET16" i="286"/>
  <c r="DQ37" i="265"/>
  <c r="DQ10" i="327"/>
  <c r="DQ16" i="286"/>
  <c r="CW37" i="265"/>
  <c r="CW10" i="327"/>
  <c r="CW16" i="286"/>
  <c r="DA37" i="265"/>
  <c r="DA16" i="286"/>
  <c r="DA10" i="327"/>
  <c r="CC37" i="265"/>
  <c r="CC10" i="327"/>
  <c r="CC16" i="286"/>
  <c r="BN16" i="286"/>
  <c r="BN10" i="327"/>
  <c r="BN37" i="265"/>
  <c r="AU37" i="265"/>
  <c r="AU16" i="286"/>
  <c r="AU10" i="327"/>
  <c r="T16" i="286"/>
  <c r="T37" i="265"/>
  <c r="T10" i="327"/>
  <c r="AB10" i="327"/>
  <c r="AB37" i="265"/>
  <c r="AB16" i="286"/>
  <c r="EC16" i="286"/>
  <c r="EC10" i="327"/>
  <c r="EC37" i="265"/>
  <c r="GA37" i="265"/>
  <c r="GA16" i="286"/>
  <c r="GA10" i="327"/>
  <c r="FX37" i="265"/>
  <c r="FX16" i="286"/>
  <c r="FX10" i="327"/>
  <c r="FW16" i="286"/>
  <c r="FW37" i="265"/>
  <c r="FW10" i="327"/>
  <c r="FC10" i="327"/>
  <c r="FC16" i="286"/>
  <c r="FC37" i="265"/>
  <c r="FH16" i="286"/>
  <c r="FH37" i="265"/>
  <c r="FH10" i="327"/>
  <c r="CP37" i="265"/>
  <c r="CP10" i="327"/>
  <c r="CP16" i="286"/>
  <c r="DC16" i="286"/>
  <c r="DC37" i="265"/>
  <c r="DC10" i="327"/>
  <c r="CI10" i="327"/>
  <c r="CI16" i="286"/>
  <c r="CI37" i="265"/>
  <c r="BR10" i="327"/>
  <c r="BR16" i="286"/>
  <c r="BR37" i="265"/>
  <c r="BH16" i="286"/>
  <c r="BH37" i="265"/>
  <c r="BH10" i="327"/>
  <c r="Z10" i="327"/>
  <c r="Z16" i="286"/>
  <c r="Z37" i="265"/>
  <c r="K10" i="327"/>
  <c r="K16" i="286"/>
  <c r="K37" i="265"/>
  <c r="FN37" i="265"/>
  <c r="FN16" i="286"/>
  <c r="FN10" i="327"/>
  <c r="CY16" i="286"/>
  <c r="CY37" i="265"/>
  <c r="CY10" i="327"/>
  <c r="DO10" i="327"/>
  <c r="DO37" i="265"/>
  <c r="DO16" i="286"/>
  <c r="BZ10" i="327"/>
  <c r="BZ16" i="286"/>
  <c r="BZ37" i="265"/>
  <c r="CF16" i="286"/>
  <c r="CF37" i="265"/>
  <c r="CF10" i="327"/>
  <c r="BE10" i="327"/>
  <c r="BE37" i="265"/>
  <c r="BE16" i="286"/>
  <c r="R10" i="327"/>
  <c r="R37" i="265"/>
  <c r="R16" i="286"/>
  <c r="AO10" i="327"/>
  <c r="AO16" i="286"/>
  <c r="AO37" i="265"/>
  <c r="EX10" i="327"/>
  <c r="EX16" i="286"/>
  <c r="EX37" i="265"/>
  <c r="FT10" i="327"/>
  <c r="FT16" i="286"/>
  <c r="FT37" i="265"/>
  <c r="EP37" i="265"/>
  <c r="EP10" i="327"/>
  <c r="EP16" i="286"/>
  <c r="CX37" i="265"/>
  <c r="CX16" i="286"/>
  <c r="CX10" i="327"/>
  <c r="DP16" i="286"/>
  <c r="DP37" i="265"/>
  <c r="DP10" i="327"/>
  <c r="CE10" i="327"/>
  <c r="CE37" i="265"/>
  <c r="CE16" i="286"/>
  <c r="BO37" i="265"/>
  <c r="BO10" i="327"/>
  <c r="BO16" i="286"/>
  <c r="BQ10" i="327"/>
  <c r="BQ37" i="265"/>
  <c r="BQ16" i="286"/>
  <c r="AJ16" i="286"/>
  <c r="AJ10" i="327"/>
  <c r="AJ37" i="265"/>
  <c r="AK37" i="265"/>
  <c r="AK10" i="327"/>
  <c r="AK16" i="286"/>
  <c r="ES12" i="327"/>
  <c r="ES76" i="325"/>
  <c r="ES36" i="265"/>
  <c r="FS12" i="327"/>
  <c r="FS36" i="265"/>
  <c r="FS76" i="325"/>
  <c r="EH12" i="327"/>
  <c r="EH36" i="265"/>
  <c r="EH76" i="325"/>
  <c r="EK36" i="265"/>
  <c r="EK76" i="325"/>
  <c r="EK12" i="327"/>
  <c r="CR12" i="327"/>
  <c r="CR76" i="325"/>
  <c r="CR36" i="265"/>
  <c r="DS36" i="265"/>
  <c r="DS12" i="327"/>
  <c r="DS76" i="325"/>
  <c r="CK12" i="327"/>
  <c r="CK76" i="325"/>
  <c r="CK36" i="265"/>
  <c r="BZ12" i="327"/>
  <c r="BZ36" i="265"/>
  <c r="BZ76" i="325"/>
  <c r="AV76" i="325"/>
  <c r="AV36" i="265"/>
  <c r="AV12" i="327"/>
  <c r="V12" i="327"/>
  <c r="V76" i="325"/>
  <c r="V36" i="265"/>
  <c r="AE12" i="327"/>
  <c r="AE76" i="325"/>
  <c r="AE36" i="265"/>
  <c r="GI12" i="327"/>
  <c r="GI36" i="265"/>
  <c r="GI76" i="325"/>
  <c r="FO36" i="265"/>
  <c r="FO12" i="327"/>
  <c r="FO76" i="325"/>
  <c r="FD76" i="325"/>
  <c r="FD36" i="265"/>
  <c r="FD12" i="327"/>
  <c r="EU12" i="327"/>
  <c r="EU76" i="325"/>
  <c r="EU36" i="265"/>
  <c r="DQ12" i="327"/>
  <c r="DQ36" i="265"/>
  <c r="DQ76" i="325"/>
  <c r="CQ12" i="327"/>
  <c r="CQ36" i="265"/>
  <c r="CQ76" i="325"/>
  <c r="CE36" i="265"/>
  <c r="CE76" i="325"/>
  <c r="CE12" i="327"/>
  <c r="BQ12" i="327"/>
  <c r="BQ36" i="265"/>
  <c r="BQ76" i="325"/>
  <c r="BH36" i="265"/>
  <c r="BH12" i="327"/>
  <c r="BH76" i="325"/>
  <c r="AM12" i="327"/>
  <c r="AM36" i="265"/>
  <c r="AM76" i="325"/>
  <c r="P36" i="265"/>
  <c r="P12" i="327"/>
  <c r="P76" i="325"/>
  <c r="X76" i="325"/>
  <c r="X12" i="327"/>
  <c r="X36" i="265"/>
  <c r="FH36" i="265"/>
  <c r="FH76" i="325"/>
  <c r="FH12" i="327"/>
  <c r="FB76" i="325"/>
  <c r="FB12" i="327"/>
  <c r="FB36" i="265"/>
  <c r="EE36" i="265"/>
  <c r="EE12" i="327"/>
  <c r="EE76" i="325"/>
  <c r="EI36" i="265"/>
  <c r="EI12" i="327"/>
  <c r="EI76" i="325"/>
  <c r="CN76" i="325"/>
  <c r="CN12" i="327"/>
  <c r="CN36" i="265"/>
  <c r="DH36" i="265"/>
  <c r="DH76" i="325"/>
  <c r="DH12" i="327"/>
  <c r="CD36" i="265"/>
  <c r="CD12" i="327"/>
  <c r="CD76" i="325"/>
  <c r="BP36" i="265"/>
  <c r="BP12" i="327"/>
  <c r="BP76" i="325"/>
  <c r="AQ76" i="325"/>
  <c r="AQ12" i="327"/>
  <c r="AQ36" i="265"/>
  <c r="R76" i="325"/>
  <c r="R36" i="265"/>
  <c r="R12" i="327"/>
  <c r="L76" i="325"/>
  <c r="L36" i="265"/>
  <c r="L12" i="327"/>
  <c r="GB36" i="265"/>
  <c r="GB76" i="325"/>
  <c r="GB12" i="327"/>
  <c r="EX12" i="327"/>
  <c r="EX76" i="325"/>
  <c r="EX36" i="265"/>
  <c r="EO12" i="327"/>
  <c r="EO76" i="325"/>
  <c r="EO36" i="265"/>
  <c r="EA36" i="265"/>
  <c r="EA76" i="325"/>
  <c r="EA12" i="327"/>
  <c r="CO76" i="325"/>
  <c r="CO36" i="265"/>
  <c r="CO12" i="327"/>
  <c r="DM76" i="325"/>
  <c r="DM12" i="327"/>
  <c r="DM36" i="265"/>
  <c r="CA12" i="327"/>
  <c r="CA36" i="265"/>
  <c r="CA76" i="325"/>
  <c r="BI12" i="327"/>
  <c r="BI76" i="325"/>
  <c r="BI36" i="265"/>
  <c r="BC76" i="325"/>
  <c r="BC36" i="265"/>
  <c r="BC12" i="327"/>
  <c r="Y76" i="325"/>
  <c r="Y12" i="327"/>
  <c r="Y36" i="265"/>
  <c r="M36" i="265"/>
  <c r="M12" i="327"/>
  <c r="M76" i="325"/>
  <c r="AA13" i="327" l="1"/>
  <c r="AA30" i="327" s="1"/>
  <c r="FR13" i="327"/>
  <c r="FR30" i="327" s="1"/>
  <c r="DO13" i="327"/>
  <c r="DO30" i="327" s="1"/>
  <c r="FU13" i="327"/>
  <c r="FU30" i="327" s="1"/>
  <c r="AB13" i="327"/>
  <c r="AB30" i="327" s="1"/>
  <c r="AO13" i="327"/>
  <c r="AO30" i="327" s="1"/>
  <c r="CI13" i="327"/>
  <c r="CI30" i="327" s="1"/>
  <c r="T13" i="327"/>
  <c r="T30" i="327" s="1"/>
  <c r="J14" i="288"/>
  <c r="F707" i="321" s="1"/>
  <c r="BR13" i="327"/>
  <c r="BR30" i="327" s="1"/>
  <c r="BS13" i="327"/>
  <c r="BS30" i="327" s="1"/>
  <c r="CP13" i="327"/>
  <c r="CP30" i="327" s="1"/>
  <c r="GJ13" i="327"/>
  <c r="GJ30" i="327" s="1"/>
  <c r="GA13" i="327"/>
  <c r="GA30" i="327" s="1"/>
  <c r="EF13" i="327"/>
  <c r="EF30" i="327" s="1"/>
  <c r="H11" i="288"/>
  <c r="FN13" i="327"/>
  <c r="FN30" i="327" s="1"/>
  <c r="FF13" i="327"/>
  <c r="FF30" i="327" s="1"/>
  <c r="CL13" i="327"/>
  <c r="CL30" i="327" s="1"/>
  <c r="BO13" i="327"/>
  <c r="BO30" i="327" s="1"/>
  <c r="DP13" i="327"/>
  <c r="DP30" i="327" s="1"/>
  <c r="EC13" i="327"/>
  <c r="EC30" i="327" s="1"/>
  <c r="AU13" i="327"/>
  <c r="AU30" i="327" s="1"/>
  <c r="ET13" i="327"/>
  <c r="ET30" i="327" s="1"/>
  <c r="S13" i="327"/>
  <c r="S30" i="327" s="1"/>
  <c r="BK13" i="327"/>
  <c r="BK30" i="327" s="1"/>
  <c r="FY13" i="327"/>
  <c r="FY30" i="327" s="1"/>
  <c r="DR13" i="327"/>
  <c r="DR30" i="327" s="1"/>
  <c r="AN13" i="327"/>
  <c r="AN30" i="327" s="1"/>
  <c r="EZ13" i="327"/>
  <c r="EZ30" i="327" s="1"/>
  <c r="AK13" i="327"/>
  <c r="AK30" i="327" s="1"/>
  <c r="Z13" i="327"/>
  <c r="Z30" i="327" s="1"/>
  <c r="FH13" i="327"/>
  <c r="FH30" i="327" s="1"/>
  <c r="AX13" i="327"/>
  <c r="AX30" i="327" s="1"/>
  <c r="DQ13" i="327"/>
  <c r="DQ30" i="327" s="1"/>
  <c r="AZ13" i="327"/>
  <c r="AZ30" i="327" s="1"/>
  <c r="GF13" i="327"/>
  <c r="GF30" i="327" s="1"/>
  <c r="DZ13" i="327"/>
  <c r="DZ30" i="327" s="1"/>
  <c r="AY13" i="327"/>
  <c r="AY30" i="327" s="1"/>
  <c r="ER13" i="327"/>
  <c r="ER30" i="327" s="1"/>
  <c r="DN13" i="327"/>
  <c r="DN30" i="327" s="1"/>
  <c r="AI13" i="327"/>
  <c r="AI30" i="327" s="1"/>
  <c r="CC13" i="327"/>
  <c r="CC30" i="327" s="1"/>
  <c r="EL13" i="327"/>
  <c r="EL30" i="327" s="1"/>
  <c r="BP13" i="327"/>
  <c r="BP30" i="327" s="1"/>
  <c r="AL13" i="327"/>
  <c r="AL30" i="327" s="1"/>
  <c r="FC13" i="327"/>
  <c r="FC30" i="327" s="1"/>
  <c r="CX13" i="327"/>
  <c r="CX30" i="327" s="1"/>
  <c r="DB13" i="327"/>
  <c r="DB30" i="327" s="1"/>
  <c r="BZ13" i="327"/>
  <c r="BZ30" i="327" s="1"/>
  <c r="FX13" i="327"/>
  <c r="FX30" i="327" s="1"/>
  <c r="CW13" i="327"/>
  <c r="CW30" i="327" s="1"/>
  <c r="BU13" i="327"/>
  <c r="BU30" i="327" s="1"/>
  <c r="DI13" i="327"/>
  <c r="DI30" i="327" s="1"/>
  <c r="EM13" i="327"/>
  <c r="EM30" i="327" s="1"/>
  <c r="EX13" i="327"/>
  <c r="EX30" i="327" s="1"/>
  <c r="DC13" i="327"/>
  <c r="DC30" i="327" s="1"/>
  <c r="FW13" i="327"/>
  <c r="FW30" i="327" s="1"/>
  <c r="ES13" i="327"/>
  <c r="ES30" i="327" s="1"/>
  <c r="M13" i="327"/>
  <c r="M30" i="327" s="1"/>
  <c r="GI13" i="327"/>
  <c r="GI30" i="327" s="1"/>
  <c r="EI13" i="327"/>
  <c r="EI30" i="327" s="1"/>
  <c r="V13" i="327"/>
  <c r="V30" i="327" s="1"/>
  <c r="AT13" i="327"/>
  <c r="AT30" i="327" s="1"/>
  <c r="FA13" i="327"/>
  <c r="FA30" i="327" s="1"/>
  <c r="BW13" i="327"/>
  <c r="BW30" i="327" s="1"/>
  <c r="FK13" i="327"/>
  <c r="FK30" i="327" s="1"/>
  <c r="DJ13" i="327"/>
  <c r="DJ30" i="327" s="1"/>
  <c r="FM13" i="327"/>
  <c r="FM30" i="327" s="1"/>
  <c r="GE13" i="327"/>
  <c r="GE30" i="327" s="1"/>
  <c r="AM13" i="327"/>
  <c r="AM30" i="327" s="1"/>
  <c r="AE13" i="327"/>
  <c r="AE30" i="327" s="1"/>
  <c r="CN13" i="327"/>
  <c r="CN30" i="327" s="1"/>
  <c r="DG13" i="327"/>
  <c r="DG30" i="327" s="1"/>
  <c r="CE13" i="327"/>
  <c r="CE30" i="327" s="1"/>
  <c r="EP13" i="327"/>
  <c r="EP30" i="327" s="1"/>
  <c r="FT13" i="327"/>
  <c r="FT30" i="327" s="1"/>
  <c r="BE13" i="327"/>
  <c r="BE30" i="327" s="1"/>
  <c r="J30" i="325"/>
  <c r="F215" i="321" s="1"/>
  <c r="DK13" i="327"/>
  <c r="DK30" i="327" s="1"/>
  <c r="DE13" i="327"/>
  <c r="DE30" i="327" s="1"/>
  <c r="BY13" i="327"/>
  <c r="BY30" i="327" s="1"/>
  <c r="DY13" i="327"/>
  <c r="DY30" i="327" s="1"/>
  <c r="EE13" i="327"/>
  <c r="EE30" i="327" s="1"/>
  <c r="CK13" i="327"/>
  <c r="CK30" i="327" s="1"/>
  <c r="DD13" i="327"/>
  <c r="DD30" i="327" s="1"/>
  <c r="EY13" i="327"/>
  <c r="EY30" i="327" s="1"/>
  <c r="CV13" i="327"/>
  <c r="CV30" i="327" s="1"/>
  <c r="O13" i="327"/>
  <c r="O30" i="327" s="1"/>
  <c r="CT13" i="327"/>
  <c r="CT30" i="327" s="1"/>
  <c r="FV13" i="327"/>
  <c r="FV30" i="327" s="1"/>
  <c r="AV13" i="327"/>
  <c r="AV30" i="327" s="1"/>
  <c r="BL13" i="327"/>
  <c r="BL30" i="327" s="1"/>
  <c r="EU13" i="327"/>
  <c r="EU30" i="327" s="1"/>
  <c r="FQ13" i="327"/>
  <c r="FQ30" i="327" s="1"/>
  <c r="CZ13" i="327"/>
  <c r="CZ30" i="327" s="1"/>
  <c r="FO13" i="327"/>
  <c r="FO30" i="327" s="1"/>
  <c r="EQ13" i="327"/>
  <c r="EQ30" i="327" s="1"/>
  <c r="N13" i="327"/>
  <c r="N30" i="327" s="1"/>
  <c r="BD13" i="327"/>
  <c r="BD30" i="327" s="1"/>
  <c r="DH13" i="327"/>
  <c r="DH30" i="327" s="1"/>
  <c r="R13" i="327"/>
  <c r="R30" i="327" s="1"/>
  <c r="H29" i="325"/>
  <c r="P13" i="327"/>
  <c r="P30" i="327" s="1"/>
  <c r="CO13" i="327"/>
  <c r="CO30" i="327" s="1"/>
  <c r="AS13" i="327"/>
  <c r="AS30" i="327" s="1"/>
  <c r="EV13" i="327"/>
  <c r="EV30" i="327" s="1"/>
  <c r="H76" i="325"/>
  <c r="H12" i="327"/>
  <c r="H20" i="269" s="1"/>
  <c r="K20" i="269" s="1"/>
  <c r="H36" i="265"/>
  <c r="H67" i="269" s="1"/>
  <c r="K67" i="269" s="1"/>
  <c r="BA13" i="327"/>
  <c r="BA30" i="327" s="1"/>
  <c r="BF13" i="327"/>
  <c r="BF30" i="327" s="1"/>
  <c r="CH13" i="327"/>
  <c r="CH30" i="327" s="1"/>
  <c r="AG13" i="327"/>
  <c r="AG30" i="327" s="1"/>
  <c r="CA13" i="327"/>
  <c r="CA30" i="327" s="1"/>
  <c r="EB13" i="327"/>
  <c r="EB30" i="327" s="1"/>
  <c r="EH13" i="327"/>
  <c r="EH30" i="327" s="1"/>
  <c r="GD13" i="327"/>
  <c r="GD30" i="327" s="1"/>
  <c r="DW13" i="327"/>
  <c r="DW30" i="327" s="1"/>
  <c r="AC13" i="327"/>
  <c r="AC30" i="327" s="1"/>
  <c r="BT13" i="327"/>
  <c r="BT30" i="327" s="1"/>
  <c r="EO13" i="327"/>
  <c r="EO30" i="327" s="1"/>
  <c r="GB13" i="327"/>
  <c r="GB30" i="327" s="1"/>
  <c r="CU13" i="327"/>
  <c r="CU30" i="327" s="1"/>
  <c r="Y13" i="327"/>
  <c r="Y30" i="327" s="1"/>
  <c r="X13" i="327"/>
  <c r="X30" i="327" s="1"/>
  <c r="BI13" i="327"/>
  <c r="BI30" i="327" s="1"/>
  <c r="CM13" i="327"/>
  <c r="CM30" i="327" s="1"/>
  <c r="EG13" i="327"/>
  <c r="EG30" i="327" s="1"/>
  <c r="ED13" i="327"/>
  <c r="ED30" i="327" s="1"/>
  <c r="FJ13" i="327"/>
  <c r="FJ30" i="327" s="1"/>
  <c r="DV13" i="327"/>
  <c r="DV30" i="327" s="1"/>
  <c r="AH13" i="327"/>
  <c r="AH30" i="327" s="1"/>
  <c r="GH13" i="327"/>
  <c r="GH30" i="327" s="1"/>
  <c r="FI13" i="327"/>
  <c r="FI30" i="327" s="1"/>
  <c r="CF13" i="327"/>
  <c r="CF30" i="327" s="1"/>
  <c r="BN13" i="327"/>
  <c r="BN30" i="327" s="1"/>
  <c r="AJ13" i="327"/>
  <c r="AJ30" i="327" s="1"/>
  <c r="BQ13" i="327"/>
  <c r="BQ30" i="327" s="1"/>
  <c r="CY13" i="327"/>
  <c r="CY30" i="327" s="1"/>
  <c r="K13" i="327"/>
  <c r="K30" i="327" s="1"/>
  <c r="BH13" i="327"/>
  <c r="BH30" i="327" s="1"/>
  <c r="DA13" i="327"/>
  <c r="DA30" i="327" s="1"/>
  <c r="BV13" i="327"/>
  <c r="BV30" i="327" s="1"/>
  <c r="BG13" i="327"/>
  <c r="BG30" i="327" s="1"/>
  <c r="EW13" i="327"/>
  <c r="EW30" i="327" s="1"/>
  <c r="L13" i="327"/>
  <c r="L30" i="327" s="1"/>
  <c r="CJ13" i="327"/>
  <c r="CJ30" i="327" s="1"/>
  <c r="FB13" i="327"/>
  <c r="FB30" i="327" s="1"/>
  <c r="FL13" i="327"/>
  <c r="FL30" i="327" s="1"/>
  <c r="FS13" i="327"/>
  <c r="FS30" i="327" s="1"/>
  <c r="FP13" i="327"/>
  <c r="FP30" i="327" s="1"/>
  <c r="J78" i="325"/>
  <c r="F256" i="321" s="1"/>
  <c r="AW13" i="327"/>
  <c r="AW30" i="327" s="1"/>
  <c r="GC13" i="327"/>
  <c r="GC30" i="327" s="1"/>
  <c r="W13" i="327"/>
  <c r="W30" i="327" s="1"/>
  <c r="U13" i="327"/>
  <c r="U30" i="327" s="1"/>
  <c r="EA13" i="327"/>
  <c r="EA30" i="327" s="1"/>
  <c r="FD13" i="327"/>
  <c r="FD30" i="327" s="1"/>
  <c r="CB13" i="327"/>
  <c r="CB30" i="327" s="1"/>
  <c r="BX13" i="327"/>
  <c r="BX30" i="327" s="1"/>
  <c r="EK13" i="327"/>
  <c r="EK30" i="327" s="1"/>
  <c r="DF13" i="327"/>
  <c r="DF30" i="327" s="1"/>
  <c r="Q13" i="327"/>
  <c r="Q30" i="327" s="1"/>
  <c r="CQ13" i="327"/>
  <c r="CQ30" i="327" s="1"/>
  <c r="EJ13" i="327"/>
  <c r="EJ30" i="327" s="1"/>
  <c r="CG13" i="327"/>
  <c r="CG30" i="327" s="1"/>
  <c r="BJ13" i="327"/>
  <c r="BJ30" i="327" s="1"/>
  <c r="DT13" i="327"/>
  <c r="DT30" i="327" s="1"/>
  <c r="BB13" i="327"/>
  <c r="BB30" i="327" s="1"/>
  <c r="FG13" i="327"/>
  <c r="FG30" i="327" s="1"/>
  <c r="EN13" i="327"/>
  <c r="EN30" i="327" s="1"/>
  <c r="BC13" i="327"/>
  <c r="BC30" i="327" s="1"/>
  <c r="CD13" i="327"/>
  <c r="CD30" i="327" s="1"/>
  <c r="AQ13" i="327"/>
  <c r="AQ30" i="327" s="1"/>
  <c r="AD13" i="327"/>
  <c r="AD30" i="327" s="1"/>
  <c r="AF13" i="327"/>
  <c r="AF30" i="327" s="1"/>
  <c r="AP13" i="327"/>
  <c r="AP30" i="327" s="1"/>
  <c r="DM13" i="327"/>
  <c r="DM30" i="327" s="1"/>
  <c r="DL13" i="327"/>
  <c r="DL30" i="327" s="1"/>
  <c r="AR13" i="327"/>
  <c r="AR30" i="327" s="1"/>
  <c r="DX13" i="327"/>
  <c r="DX30" i="327" s="1"/>
  <c r="CR13" i="327"/>
  <c r="CR30" i="327" s="1"/>
  <c r="FE13" i="327"/>
  <c r="FE30" i="327" s="1"/>
  <c r="DS13" i="327"/>
  <c r="DS30" i="327" s="1"/>
  <c r="GG13" i="327"/>
  <c r="GG30" i="327" s="1"/>
  <c r="J22" i="288" l="1"/>
  <c r="F714" i="321" s="1"/>
  <c r="E29" i="322"/>
  <c r="J60" i="288"/>
  <c r="F748" i="321" s="1"/>
  <c r="J139" i="325"/>
  <c r="F313" i="321" s="1"/>
  <c r="J24" i="288"/>
  <c r="F717" i="321" s="1"/>
  <c r="E98" i="322"/>
  <c r="J74" i="265"/>
  <c r="F378" i="321" s="1"/>
  <c r="K75" i="325"/>
  <c r="L67" i="269"/>
  <c r="J67" i="269"/>
  <c r="J20" i="269"/>
  <c r="L20" i="269"/>
  <c r="J37" i="265"/>
  <c r="F345" i="321" s="1"/>
  <c r="J16" i="286"/>
  <c r="F155" i="321" s="1"/>
  <c r="H30" i="325"/>
  <c r="F214" i="321" s="1"/>
  <c r="J10" i="327"/>
  <c r="F1092" i="321" s="1"/>
  <c r="J140" i="325" l="1"/>
  <c r="F315" i="321" s="1"/>
  <c r="H139" i="325"/>
  <c r="E33" i="322"/>
  <c r="J27" i="288"/>
  <c r="F719" i="321" s="1"/>
  <c r="H140" i="325"/>
  <c r="F314" i="321" s="1"/>
  <c r="H37" i="265"/>
  <c r="H68" i="269" s="1"/>
  <c r="K68" i="269" s="1"/>
  <c r="H10" i="327"/>
  <c r="H18" i="269" s="1"/>
  <c r="K18" i="269" s="1"/>
  <c r="H16" i="286"/>
  <c r="K124" i="325"/>
  <c r="K125" i="325" s="1"/>
  <c r="K86" i="325"/>
  <c r="K87" i="325" s="1"/>
  <c r="K17" i="288" s="1"/>
  <c r="K105" i="325"/>
  <c r="K106" i="325" s="1"/>
  <c r="K112" i="325" s="1"/>
  <c r="K113" i="325" s="1"/>
  <c r="J18" i="286"/>
  <c r="F158" i="321" s="1"/>
  <c r="J38" i="265"/>
  <c r="F347" i="321" s="1"/>
  <c r="J13" i="327"/>
  <c r="F1096" i="321" s="1"/>
  <c r="E26" i="322" l="1"/>
  <c r="J75" i="288"/>
  <c r="F760" i="321" s="1"/>
  <c r="J34" i="288"/>
  <c r="F723" i="321" s="1"/>
  <c r="H75" i="288"/>
  <c r="E87" i="322"/>
  <c r="E90" i="322"/>
  <c r="J16" i="315"/>
  <c r="F1121" i="321" s="1"/>
  <c r="J42" i="265"/>
  <c r="F352" i="321" s="1"/>
  <c r="K129" i="325"/>
  <c r="K26" i="327"/>
  <c r="J18" i="269"/>
  <c r="L18" i="269"/>
  <c r="K88" i="325"/>
  <c r="K92" i="325"/>
  <c r="K93" i="325" s="1"/>
  <c r="K18" i="288" s="1"/>
  <c r="K19" i="288" s="1"/>
  <c r="K36" i="288" s="1"/>
  <c r="J68" i="269"/>
  <c r="L68" i="269"/>
  <c r="H13" i="327"/>
  <c r="F1095" i="321" s="1"/>
  <c r="E117" i="322"/>
  <c r="J30" i="327"/>
  <c r="F1110" i="321" s="1"/>
  <c r="J75" i="265"/>
  <c r="F379" i="321" s="1"/>
  <c r="K15" i="286"/>
  <c r="K10" i="286" s="1"/>
  <c r="K12" i="286" s="1"/>
  <c r="K27" i="327"/>
  <c r="K130" i="325"/>
  <c r="K17" i="286" l="1"/>
  <c r="K18" i="286" s="1"/>
  <c r="L15" i="286" s="1"/>
  <c r="K72" i="288"/>
  <c r="K23" i="288"/>
  <c r="K28" i="327"/>
  <c r="K31" i="327" s="1"/>
  <c r="K33" i="327" s="1"/>
  <c r="K13" i="286"/>
  <c r="K52" i="265" s="1"/>
  <c r="J44" i="315"/>
  <c r="F1129" i="321" s="1"/>
  <c r="H21" i="269"/>
  <c r="K21" i="269" s="1"/>
  <c r="H30" i="327"/>
  <c r="K77" i="325"/>
  <c r="K78" i="325" s="1"/>
  <c r="K60" i="288" s="1"/>
  <c r="K94" i="325"/>
  <c r="K41" i="265" s="1"/>
  <c r="K131" i="325"/>
  <c r="K12" i="288" s="1"/>
  <c r="K14" i="288" s="1"/>
  <c r="K16" i="265"/>
  <c r="K40" i="265"/>
  <c r="J32" i="327"/>
  <c r="F1113" i="321" s="1"/>
  <c r="J33" i="327"/>
  <c r="F1117" i="321" s="1"/>
  <c r="J46" i="265"/>
  <c r="F356" i="321" s="1"/>
  <c r="K75" i="265"/>
  <c r="K22" i="288" l="1"/>
  <c r="K24" i="288" s="1"/>
  <c r="K32" i="327"/>
  <c r="K132" i="325"/>
  <c r="K35" i="265" s="1"/>
  <c r="K38" i="265" s="1"/>
  <c r="K9" i="285"/>
  <c r="K29" i="285"/>
  <c r="K13" i="325"/>
  <c r="K14" i="325" s="1"/>
  <c r="K17" i="315" s="1"/>
  <c r="K45" i="315" s="1"/>
  <c r="L21" i="269"/>
  <c r="J21" i="269"/>
  <c r="J50" i="265"/>
  <c r="F360" i="321" s="1"/>
  <c r="K74" i="265"/>
  <c r="L75" i="325"/>
  <c r="L10" i="286"/>
  <c r="L12" i="286" s="1"/>
  <c r="L72" i="288" s="1"/>
  <c r="K16" i="315" l="1"/>
  <c r="K44" i="315" s="1"/>
  <c r="K34" i="288"/>
  <c r="K27" i="288"/>
  <c r="K42" i="265"/>
  <c r="K46" i="265" s="1"/>
  <c r="J53" i="265"/>
  <c r="F363" i="321" s="1"/>
  <c r="L105" i="325"/>
  <c r="L106" i="325" s="1"/>
  <c r="L112" i="325" s="1"/>
  <c r="L113" i="325" s="1"/>
  <c r="L86" i="325"/>
  <c r="L87" i="325" s="1"/>
  <c r="L17" i="288" s="1"/>
  <c r="L124" i="325"/>
  <c r="L125" i="325" s="1"/>
  <c r="L13" i="286"/>
  <c r="L17" i="286"/>
  <c r="L18" i="286" s="1"/>
  <c r="L92" i="325" l="1"/>
  <c r="L93" i="325" s="1"/>
  <c r="L18" i="288" s="1"/>
  <c r="L19" i="288" s="1"/>
  <c r="L36" i="288" s="1"/>
  <c r="L88" i="325"/>
  <c r="L129" i="325"/>
  <c r="L26" i="327"/>
  <c r="J43" i="286"/>
  <c r="F176" i="321" s="1"/>
  <c r="J32" i="286"/>
  <c r="F167" i="321" s="1"/>
  <c r="L27" i="327"/>
  <c r="L130" i="325"/>
  <c r="L75" i="265"/>
  <c r="M15" i="286"/>
  <c r="K50" i="265"/>
  <c r="L52" i="265"/>
  <c r="L23" i="288" l="1"/>
  <c r="L94" i="325"/>
  <c r="L41" i="265" s="1"/>
  <c r="L77" i="325"/>
  <c r="L78" i="325" s="1"/>
  <c r="L60" i="288" s="1"/>
  <c r="L28" i="327"/>
  <c r="L31" i="327" s="1"/>
  <c r="L33" i="327" s="1"/>
  <c r="L131" i="325"/>
  <c r="L12" i="288" s="1"/>
  <c r="L14" i="288" s="1"/>
  <c r="J44" i="286"/>
  <c r="F177" i="321" s="1"/>
  <c r="L16" i="265"/>
  <c r="L40" i="265"/>
  <c r="K53" i="265"/>
  <c r="M10" i="286"/>
  <c r="M12" i="286" s="1"/>
  <c r="M72" i="288" s="1"/>
  <c r="L22" i="288" l="1"/>
  <c r="L24" i="288" s="1"/>
  <c r="L32" i="327"/>
  <c r="L13" i="325"/>
  <c r="L14" i="325" s="1"/>
  <c r="L17" i="315" s="1"/>
  <c r="L45" i="315" s="1"/>
  <c r="L9" i="285"/>
  <c r="L29" i="285"/>
  <c r="L132" i="325"/>
  <c r="L35" i="265" s="1"/>
  <c r="L38" i="265" s="1"/>
  <c r="L16" i="315" s="1"/>
  <c r="L44" i="315" s="1"/>
  <c r="J47" i="286"/>
  <c r="F179" i="321" s="1"/>
  <c r="M75" i="325"/>
  <c r="L74" i="265"/>
  <c r="M13" i="286"/>
  <c r="M17" i="286"/>
  <c r="M18" i="286" s="1"/>
  <c r="K32" i="286"/>
  <c r="K43" i="286"/>
  <c r="L42" i="265" l="1"/>
  <c r="L46" i="265" s="1"/>
  <c r="L34" i="288"/>
  <c r="L27" i="288"/>
  <c r="M124" i="325"/>
  <c r="M125" i="325" s="1"/>
  <c r="M86" i="325"/>
  <c r="M87" i="325" s="1"/>
  <c r="M17" i="288" s="1"/>
  <c r="M105" i="325"/>
  <c r="M106" i="325" s="1"/>
  <c r="M112" i="325" s="1"/>
  <c r="M113" i="325" s="1"/>
  <c r="M75" i="265"/>
  <c r="N15" i="286"/>
  <c r="M52" i="265"/>
  <c r="M92" i="325" l="1"/>
  <c r="M93" i="325" s="1"/>
  <c r="M18" i="288" s="1"/>
  <c r="M19" i="288" s="1"/>
  <c r="M36" i="288" s="1"/>
  <c r="M88" i="325"/>
  <c r="M26" i="327"/>
  <c r="M129" i="325"/>
  <c r="M130" i="325"/>
  <c r="M27" i="327"/>
  <c r="N10" i="286"/>
  <c r="N12" i="286" s="1"/>
  <c r="N72" i="288" s="1"/>
  <c r="L50" i="265"/>
  <c r="M23" i="288" l="1"/>
  <c r="M131" i="325"/>
  <c r="M12" i="288" s="1"/>
  <c r="M14" i="288" s="1"/>
  <c r="M28" i="327"/>
  <c r="M31" i="327" s="1"/>
  <c r="M32" i="327" s="1"/>
  <c r="M40" i="265"/>
  <c r="M16" i="265"/>
  <c r="M77" i="325"/>
  <c r="M78" i="325" s="1"/>
  <c r="M60" i="288" s="1"/>
  <c r="M94" i="325"/>
  <c r="M41" i="265" s="1"/>
  <c r="L53" i="265"/>
  <c r="N13" i="286"/>
  <c r="N17" i="286"/>
  <c r="N18" i="286" s="1"/>
  <c r="M22" i="288" l="1"/>
  <c r="M24" i="288" s="1"/>
  <c r="M33" i="327"/>
  <c r="N75" i="325"/>
  <c r="M74" i="265"/>
  <c r="M132" i="325"/>
  <c r="M35" i="265" s="1"/>
  <c r="M38" i="265" s="1"/>
  <c r="M13" i="325"/>
  <c r="M14" i="325" s="1"/>
  <c r="M17" i="315" s="1"/>
  <c r="M45" i="315" s="1"/>
  <c r="M29" i="285"/>
  <c r="M9" i="285"/>
  <c r="N75" i="265"/>
  <c r="O15" i="286"/>
  <c r="N52" i="265"/>
  <c r="L32" i="286"/>
  <c r="L43" i="286"/>
  <c r="M42" i="265" l="1"/>
  <c r="M46" i="265" s="1"/>
  <c r="M34" i="288"/>
  <c r="M27" i="288"/>
  <c r="M16" i="315"/>
  <c r="M44" i="315" s="1"/>
  <c r="N86" i="325"/>
  <c r="N87" i="325" s="1"/>
  <c r="N17" i="288" s="1"/>
  <c r="N124" i="325"/>
  <c r="N125" i="325" s="1"/>
  <c r="N105" i="325"/>
  <c r="N106" i="325" s="1"/>
  <c r="N112" i="325" s="1"/>
  <c r="N113" i="325" s="1"/>
  <c r="O10" i="286"/>
  <c r="O12" i="286" s="1"/>
  <c r="O72" i="288" s="1"/>
  <c r="N26" i="327" l="1"/>
  <c r="N129" i="325"/>
  <c r="N27" i="327"/>
  <c r="N130" i="325"/>
  <c r="N88" i="325"/>
  <c r="N92" i="325"/>
  <c r="N93" i="325" s="1"/>
  <c r="N18" i="288" s="1"/>
  <c r="N19" i="288" s="1"/>
  <c r="N36" i="288" s="1"/>
  <c r="O17" i="286"/>
  <c r="O18" i="286" s="1"/>
  <c r="O13" i="286"/>
  <c r="M50" i="265"/>
  <c r="N23" i="288" l="1"/>
  <c r="N131" i="325"/>
  <c r="N12" i="288" s="1"/>
  <c r="N14" i="288" s="1"/>
  <c r="N77" i="325"/>
  <c r="N78" i="325" s="1"/>
  <c r="N60" i="288" s="1"/>
  <c r="N94" i="325"/>
  <c r="N41" i="265" s="1"/>
  <c r="N40" i="265"/>
  <c r="N16" i="265"/>
  <c r="N28" i="327"/>
  <c r="N31" i="327" s="1"/>
  <c r="N32" i="327" s="1"/>
  <c r="O75" i="265"/>
  <c r="P15" i="286"/>
  <c r="M53" i="265"/>
  <c r="O52" i="265"/>
  <c r="N33" i="327" l="1"/>
  <c r="N22" i="288"/>
  <c r="N24" i="288" s="1"/>
  <c r="N132" i="325"/>
  <c r="N35" i="265" s="1"/>
  <c r="N38" i="265" s="1"/>
  <c r="N13" i="325"/>
  <c r="N14" i="325" s="1"/>
  <c r="N17" i="315" s="1"/>
  <c r="N45" i="315" s="1"/>
  <c r="N29" i="285"/>
  <c r="N9" i="285"/>
  <c r="N74" i="265"/>
  <c r="O75" i="325"/>
  <c r="M43" i="286"/>
  <c r="M32" i="286"/>
  <c r="N16" i="315"/>
  <c r="N44" i="315" s="1"/>
  <c r="P10" i="286"/>
  <c r="P12" i="286" s="1"/>
  <c r="P72" i="288" s="1"/>
  <c r="N42" i="265" l="1"/>
  <c r="N46" i="265" s="1"/>
  <c r="N34" i="288"/>
  <c r="N27" i="288"/>
  <c r="O86" i="325"/>
  <c r="O87" i="325" s="1"/>
  <c r="O17" i="288" s="1"/>
  <c r="O105" i="325"/>
  <c r="O106" i="325" s="1"/>
  <c r="O112" i="325" s="1"/>
  <c r="O113" i="325" s="1"/>
  <c r="O124" i="325"/>
  <c r="O125" i="325" s="1"/>
  <c r="P13" i="286"/>
  <c r="P52" i="265" s="1"/>
  <c r="P17" i="286"/>
  <c r="P18" i="286" s="1"/>
  <c r="O27" i="327" l="1"/>
  <c r="O130" i="325"/>
  <c r="O26" i="327"/>
  <c r="O129" i="325"/>
  <c r="O88" i="325"/>
  <c r="O92" i="325"/>
  <c r="O93" i="325" s="1"/>
  <c r="O18" i="288" s="1"/>
  <c r="O19" i="288" s="1"/>
  <c r="N50" i="265"/>
  <c r="P75" i="265"/>
  <c r="Q15" i="286"/>
  <c r="O23" i="288" l="1"/>
  <c r="O36" i="288"/>
  <c r="O28" i="327"/>
  <c r="O31" i="327" s="1"/>
  <c r="O32" i="327" s="1"/>
  <c r="O131" i="325"/>
  <c r="O12" i="288" s="1"/>
  <c r="O14" i="288" s="1"/>
  <c r="O22" i="288" s="1"/>
  <c r="O77" i="325"/>
  <c r="O78" i="325" s="1"/>
  <c r="O60" i="288" s="1"/>
  <c r="O94" i="325"/>
  <c r="O41" i="265" s="1"/>
  <c r="O16" i="265"/>
  <c r="O40" i="265"/>
  <c r="Q10" i="286"/>
  <c r="Q12" i="286" s="1"/>
  <c r="Q72" i="288" s="1"/>
  <c r="N53" i="265"/>
  <c r="O24" i="288" l="1"/>
  <c r="O27" i="288" s="1"/>
  <c r="O33" i="327"/>
  <c r="O74" i="265"/>
  <c r="P75" i="325"/>
  <c r="O9" i="285"/>
  <c r="O13" i="325"/>
  <c r="O14" i="325" s="1"/>
  <c r="O17" i="315" s="1"/>
  <c r="O45" i="315" s="1"/>
  <c r="O132" i="325"/>
  <c r="O35" i="265" s="1"/>
  <c r="O38" i="265" s="1"/>
  <c r="O34" i="288" s="1"/>
  <c r="O29" i="285"/>
  <c r="N32" i="286"/>
  <c r="N43" i="286"/>
  <c r="Q13" i="286"/>
  <c r="Q52" i="265" s="1"/>
  <c r="Q17" i="286"/>
  <c r="Q18" i="286" s="1"/>
  <c r="P105" i="325" l="1"/>
  <c r="P106" i="325" s="1"/>
  <c r="P112" i="325" s="1"/>
  <c r="P113" i="325" s="1"/>
  <c r="P124" i="325"/>
  <c r="P125" i="325" s="1"/>
  <c r="P86" i="325"/>
  <c r="P87" i="325" s="1"/>
  <c r="P17" i="288" s="1"/>
  <c r="O16" i="315"/>
  <c r="O44" i="315" s="1"/>
  <c r="O42" i="265"/>
  <c r="O46" i="265" s="1"/>
  <c r="O50" i="265" s="1"/>
  <c r="O53" i="265" s="1"/>
  <c r="Q75" i="265"/>
  <c r="R15" i="286"/>
  <c r="P88" i="325" l="1"/>
  <c r="P92" i="325"/>
  <c r="P93" i="325" s="1"/>
  <c r="P18" i="288" s="1"/>
  <c r="P19" i="288" s="1"/>
  <c r="P27" i="327"/>
  <c r="P130" i="325"/>
  <c r="O32" i="286"/>
  <c r="O43" i="286"/>
  <c r="P26" i="327"/>
  <c r="P129" i="325"/>
  <c r="P131" i="325" s="1"/>
  <c r="R10" i="286"/>
  <c r="R12" i="286" s="1"/>
  <c r="R72" i="288" s="1"/>
  <c r="P23" i="288" l="1"/>
  <c r="P36" i="288"/>
  <c r="P28" i="327"/>
  <c r="P31" i="327" s="1"/>
  <c r="P33" i="327" s="1"/>
  <c r="P13" i="325"/>
  <c r="P14" i="325" s="1"/>
  <c r="P17" i="315" s="1"/>
  <c r="P45" i="315" s="1"/>
  <c r="P12" i="288"/>
  <c r="P14" i="288" s="1"/>
  <c r="P22" i="288" s="1"/>
  <c r="P132" i="325"/>
  <c r="P35" i="265" s="1"/>
  <c r="P38" i="265" s="1"/>
  <c r="P29" i="285"/>
  <c r="P9" i="285"/>
  <c r="P77" i="325"/>
  <c r="P78" i="325" s="1"/>
  <c r="P60" i="288" s="1"/>
  <c r="P94" i="325"/>
  <c r="P41" i="265" s="1"/>
  <c r="P16" i="265"/>
  <c r="P40" i="265"/>
  <c r="R13" i="286"/>
  <c r="R52" i="265" s="1"/>
  <c r="R17" i="286"/>
  <c r="R18" i="286" s="1"/>
  <c r="P24" i="288" l="1"/>
  <c r="P27" i="288" s="1"/>
  <c r="P32" i="327"/>
  <c r="P16" i="315"/>
  <c r="P44" i="315" s="1"/>
  <c r="P34" i="288"/>
  <c r="P42" i="265"/>
  <c r="P46" i="265" s="1"/>
  <c r="P50" i="265" s="1"/>
  <c r="P53" i="265" s="1"/>
  <c r="P32" i="286" s="1"/>
  <c r="Q75" i="325"/>
  <c r="P74" i="265"/>
  <c r="R75" i="265"/>
  <c r="S15" i="286"/>
  <c r="P43" i="286" l="1"/>
  <c r="Q124" i="325"/>
  <c r="Q125" i="325" s="1"/>
  <c r="Q86" i="325"/>
  <c r="Q87" i="325" s="1"/>
  <c r="Q17" i="288" s="1"/>
  <c r="Q105" i="325"/>
  <c r="Q106" i="325" s="1"/>
  <c r="Q112" i="325" s="1"/>
  <c r="Q113" i="325" s="1"/>
  <c r="S10" i="286"/>
  <c r="S12" i="286" s="1"/>
  <c r="S72" i="288" s="1"/>
  <c r="Q26" i="327" l="1"/>
  <c r="Q129" i="325"/>
  <c r="Q92" i="325"/>
  <c r="Q93" i="325" s="1"/>
  <c r="Q18" i="288" s="1"/>
  <c r="Q19" i="288" s="1"/>
  <c r="Q88" i="325"/>
  <c r="Q27" i="327"/>
  <c r="Q130" i="325"/>
  <c r="S17" i="286"/>
  <c r="S18" i="286" s="1"/>
  <c r="S13" i="286"/>
  <c r="S52" i="265" s="1"/>
  <c r="Q23" i="288" l="1"/>
  <c r="Q36" i="288"/>
  <c r="Q40" i="265"/>
  <c r="Q16" i="265"/>
  <c r="Q94" i="325"/>
  <c r="Q41" i="265" s="1"/>
  <c r="Q77" i="325"/>
  <c r="Q78" i="325" s="1"/>
  <c r="Q60" i="288" s="1"/>
  <c r="Q131" i="325"/>
  <c r="Q12" i="288" s="1"/>
  <c r="Q14" i="288" s="1"/>
  <c r="Q22" i="288" s="1"/>
  <c r="Q28" i="327"/>
  <c r="Q31" i="327" s="1"/>
  <c r="S75" i="265"/>
  <c r="T15" i="286"/>
  <c r="Q24" i="288" l="1"/>
  <c r="Q27" i="288" s="1"/>
  <c r="R75" i="325"/>
  <c r="Q74" i="265"/>
  <c r="Q32" i="327"/>
  <c r="Q33" i="327"/>
  <c r="Q9" i="285"/>
  <c r="Q13" i="325"/>
  <c r="Q14" i="325" s="1"/>
  <c r="Q17" i="315" s="1"/>
  <c r="Q45" i="315" s="1"/>
  <c r="Q29" i="285"/>
  <c r="Q132" i="325"/>
  <c r="Q35" i="265" s="1"/>
  <c r="Q38" i="265" s="1"/>
  <c r="Q34" i="288" s="1"/>
  <c r="T10" i="286"/>
  <c r="T12" i="286" s="1"/>
  <c r="T72" i="288" s="1"/>
  <c r="Q16" i="315" l="1"/>
  <c r="Q44" i="315" s="1"/>
  <c r="Q42" i="265"/>
  <c r="Q46" i="265" s="1"/>
  <c r="Q50" i="265" s="1"/>
  <c r="Q53" i="265" s="1"/>
  <c r="R86" i="325"/>
  <c r="R87" i="325" s="1"/>
  <c r="R17" i="288" s="1"/>
  <c r="R105" i="325"/>
  <c r="R106" i="325" s="1"/>
  <c r="R112" i="325" s="1"/>
  <c r="R113" i="325" s="1"/>
  <c r="R124" i="325"/>
  <c r="R125" i="325" s="1"/>
  <c r="T17" i="286"/>
  <c r="T18" i="286" s="1"/>
  <c r="T13" i="286"/>
  <c r="T52" i="265" s="1"/>
  <c r="R26" i="327" l="1"/>
  <c r="R129" i="325"/>
  <c r="R92" i="325"/>
  <c r="R93" i="325" s="1"/>
  <c r="R18" i="288" s="1"/>
  <c r="R19" i="288" s="1"/>
  <c r="R88" i="325"/>
  <c r="Q32" i="286"/>
  <c r="Q43" i="286"/>
  <c r="R130" i="325"/>
  <c r="R27" i="327"/>
  <c r="T75" i="265"/>
  <c r="U15" i="286"/>
  <c r="R23" i="288" l="1"/>
  <c r="R36" i="288"/>
  <c r="R131" i="325"/>
  <c r="R12" i="288" s="1"/>
  <c r="R14" i="288" s="1"/>
  <c r="R22" i="288" s="1"/>
  <c r="R28" i="327"/>
  <c r="R31" i="327" s="1"/>
  <c r="R16" i="265"/>
  <c r="R40" i="265"/>
  <c r="R77" i="325"/>
  <c r="R78" i="325" s="1"/>
  <c r="R60" i="288" s="1"/>
  <c r="R94" i="325"/>
  <c r="R41" i="265" s="1"/>
  <c r="U10" i="286"/>
  <c r="U12" i="286" s="1"/>
  <c r="U72" i="288" s="1"/>
  <c r="R24" i="288" l="1"/>
  <c r="R27" i="288" s="1"/>
  <c r="R9" i="285"/>
  <c r="R29" i="285"/>
  <c r="R32" i="327"/>
  <c r="R33" i="327"/>
  <c r="R13" i="325"/>
  <c r="R14" i="325" s="1"/>
  <c r="R17" i="315" s="1"/>
  <c r="R45" i="315" s="1"/>
  <c r="R132" i="325"/>
  <c r="R35" i="265" s="1"/>
  <c r="R38" i="265" s="1"/>
  <c r="R74" i="265"/>
  <c r="S75" i="325"/>
  <c r="U13" i="286"/>
  <c r="U52" i="265" s="1"/>
  <c r="U17" i="286"/>
  <c r="U18" i="286" s="1"/>
  <c r="R16" i="315" l="1"/>
  <c r="R44" i="315" s="1"/>
  <c r="R34" i="288"/>
  <c r="R42" i="265"/>
  <c r="R46" i="265" s="1"/>
  <c r="R50" i="265" s="1"/>
  <c r="R53" i="265" s="1"/>
  <c r="S124" i="325"/>
  <c r="S125" i="325" s="1"/>
  <c r="S86" i="325"/>
  <c r="S87" i="325" s="1"/>
  <c r="S17" i="288" s="1"/>
  <c r="S105" i="325"/>
  <c r="S106" i="325" s="1"/>
  <c r="S112" i="325" s="1"/>
  <c r="S113" i="325" s="1"/>
  <c r="U75" i="265"/>
  <c r="V15" i="286"/>
  <c r="R32" i="286" l="1"/>
  <c r="R43" i="286"/>
  <c r="S88" i="325"/>
  <c r="S92" i="325"/>
  <c r="S93" i="325" s="1"/>
  <c r="S18" i="288" s="1"/>
  <c r="S19" i="288" s="1"/>
  <c r="S26" i="327"/>
  <c r="S129" i="325"/>
  <c r="S130" i="325"/>
  <c r="S27" i="327"/>
  <c r="V10" i="286"/>
  <c r="V12" i="286" s="1"/>
  <c r="V72" i="288" s="1"/>
  <c r="S23" i="288" l="1"/>
  <c r="S36" i="288"/>
  <c r="S131" i="325"/>
  <c r="S12" i="288" s="1"/>
  <c r="S14" i="288" s="1"/>
  <c r="S22" i="288" s="1"/>
  <c r="S28" i="327"/>
  <c r="S31" i="327" s="1"/>
  <c r="S32" i="327" s="1"/>
  <c r="S77" i="325"/>
  <c r="S78" i="325" s="1"/>
  <c r="S60" i="288" s="1"/>
  <c r="S94" i="325"/>
  <c r="S41" i="265" s="1"/>
  <c r="S40" i="265"/>
  <c r="S16" i="265"/>
  <c r="V13" i="286"/>
  <c r="V52" i="265" s="1"/>
  <c r="V17" i="286"/>
  <c r="V18" i="286" s="1"/>
  <c r="S9" i="285" l="1"/>
  <c r="S24" i="288"/>
  <c r="S27" i="288" s="1"/>
  <c r="S33" i="327"/>
  <c r="S29" i="285"/>
  <c r="S13" i="325"/>
  <c r="S14" i="325" s="1"/>
  <c r="S17" i="315" s="1"/>
  <c r="S45" i="315" s="1"/>
  <c r="S132" i="325"/>
  <c r="S35" i="265" s="1"/>
  <c r="S38" i="265" s="1"/>
  <c r="S74" i="265"/>
  <c r="T75" i="325"/>
  <c r="V75" i="265"/>
  <c r="W15" i="286"/>
  <c r="S16" i="315" l="1"/>
  <c r="S44" i="315" s="1"/>
  <c r="S34" i="288"/>
  <c r="S42" i="265"/>
  <c r="S46" i="265" s="1"/>
  <c r="S50" i="265" s="1"/>
  <c r="S53" i="265" s="1"/>
  <c r="T86" i="325"/>
  <c r="T87" i="325" s="1"/>
  <c r="T17" i="288" s="1"/>
  <c r="T105" i="325"/>
  <c r="T106" i="325" s="1"/>
  <c r="T112" i="325" s="1"/>
  <c r="T113" i="325" s="1"/>
  <c r="T124" i="325"/>
  <c r="T125" i="325" s="1"/>
  <c r="W10" i="286"/>
  <c r="W12" i="286" s="1"/>
  <c r="W72" i="288" s="1"/>
  <c r="S32" i="286" l="1"/>
  <c r="S43" i="286"/>
  <c r="T130" i="325"/>
  <c r="T27" i="327"/>
  <c r="T26" i="327"/>
  <c r="T129" i="325"/>
  <c r="T92" i="325"/>
  <c r="T93" i="325" s="1"/>
  <c r="T18" i="288" s="1"/>
  <c r="T19" i="288" s="1"/>
  <c r="T88" i="325"/>
  <c r="W17" i="286"/>
  <c r="W18" i="286" s="1"/>
  <c r="W13" i="286"/>
  <c r="W52" i="265" s="1"/>
  <c r="T23" i="288" l="1"/>
  <c r="T36" i="288"/>
  <c r="T131" i="325"/>
  <c r="T12" i="288" s="1"/>
  <c r="T14" i="288" s="1"/>
  <c r="T22" i="288" s="1"/>
  <c r="T28" i="327"/>
  <c r="T31" i="327" s="1"/>
  <c r="T32" i="327" s="1"/>
  <c r="T40" i="265"/>
  <c r="T16" i="265"/>
  <c r="T94" i="325"/>
  <c r="T41" i="265" s="1"/>
  <c r="T77" i="325"/>
  <c r="T78" i="325" s="1"/>
  <c r="T60" i="288" s="1"/>
  <c r="W75" i="265"/>
  <c r="X15" i="286"/>
  <c r="T24" i="288" l="1"/>
  <c r="T27" i="288" s="1"/>
  <c r="T33" i="327"/>
  <c r="T132" i="325"/>
  <c r="T35" i="265" s="1"/>
  <c r="T38" i="265" s="1"/>
  <c r="T29" i="285"/>
  <c r="T9" i="285"/>
  <c r="T13" i="325"/>
  <c r="T14" i="325" s="1"/>
  <c r="T17" i="315" s="1"/>
  <c r="T45" i="315" s="1"/>
  <c r="T74" i="265"/>
  <c r="U75" i="325"/>
  <c r="X10" i="286"/>
  <c r="X12" i="286" s="1"/>
  <c r="X72" i="288" s="1"/>
  <c r="T16" i="315" l="1"/>
  <c r="T44" i="315" s="1"/>
  <c r="T34" i="288"/>
  <c r="T42" i="265"/>
  <c r="T46" i="265" s="1"/>
  <c r="T50" i="265" s="1"/>
  <c r="T53" i="265" s="1"/>
  <c r="U124" i="325"/>
  <c r="U125" i="325" s="1"/>
  <c r="U86" i="325"/>
  <c r="U87" i="325" s="1"/>
  <c r="U17" i="288" s="1"/>
  <c r="U105" i="325"/>
  <c r="U106" i="325" s="1"/>
  <c r="U112" i="325" s="1"/>
  <c r="U113" i="325" s="1"/>
  <c r="X17" i="286"/>
  <c r="X18" i="286" s="1"/>
  <c r="X13" i="286"/>
  <c r="X52" i="265" s="1"/>
  <c r="T43" i="286" l="1"/>
  <c r="T32" i="286"/>
  <c r="U129" i="325"/>
  <c r="U26" i="327"/>
  <c r="U88" i="325"/>
  <c r="U92" i="325"/>
  <c r="U93" i="325" s="1"/>
  <c r="U18" i="288" s="1"/>
  <c r="U19" i="288" s="1"/>
  <c r="U130" i="325"/>
  <c r="U27" i="327"/>
  <c r="X75" i="265"/>
  <c r="Y15" i="286"/>
  <c r="U23" i="288" l="1"/>
  <c r="U36" i="288"/>
  <c r="U77" i="325"/>
  <c r="U78" i="325" s="1"/>
  <c r="U60" i="288" s="1"/>
  <c r="U94" i="325"/>
  <c r="U41" i="265" s="1"/>
  <c r="U40" i="265"/>
  <c r="U16" i="265"/>
  <c r="U28" i="327"/>
  <c r="U31" i="327" s="1"/>
  <c r="U131" i="325"/>
  <c r="U12" i="288" s="1"/>
  <c r="U14" i="288" s="1"/>
  <c r="U22" i="288" s="1"/>
  <c r="Y10" i="286"/>
  <c r="Y12" i="286" s="1"/>
  <c r="Y72" i="288" s="1"/>
  <c r="U24" i="288" l="1"/>
  <c r="U27" i="288" s="1"/>
  <c r="U132" i="325"/>
  <c r="U35" i="265" s="1"/>
  <c r="U38" i="265" s="1"/>
  <c r="U34" i="288" s="1"/>
  <c r="U13" i="325"/>
  <c r="U14" i="325" s="1"/>
  <c r="U17" i="315" s="1"/>
  <c r="U45" i="315" s="1"/>
  <c r="U9" i="285"/>
  <c r="U29" i="285"/>
  <c r="U33" i="327"/>
  <c r="U32" i="327"/>
  <c r="U74" i="265"/>
  <c r="V75" i="325"/>
  <c r="Y13" i="286"/>
  <c r="Y52" i="265" s="1"/>
  <c r="Y17" i="286"/>
  <c r="Y18" i="286" s="1"/>
  <c r="V105" i="325" l="1"/>
  <c r="V106" i="325" s="1"/>
  <c r="V112" i="325" s="1"/>
  <c r="V113" i="325" s="1"/>
  <c r="V86" i="325"/>
  <c r="V87" i="325" s="1"/>
  <c r="V17" i="288" s="1"/>
  <c r="V124" i="325"/>
  <c r="V125" i="325" s="1"/>
  <c r="U16" i="315"/>
  <c r="U44" i="315" s="1"/>
  <c r="U42" i="265"/>
  <c r="U46" i="265" s="1"/>
  <c r="U50" i="265" s="1"/>
  <c r="U53" i="265" s="1"/>
  <c r="Y75" i="265"/>
  <c r="Z15" i="286"/>
  <c r="V27" i="327" l="1"/>
  <c r="V130" i="325"/>
  <c r="V88" i="325"/>
  <c r="V92" i="325"/>
  <c r="V93" i="325" s="1"/>
  <c r="V18" i="288" s="1"/>
  <c r="V19" i="288" s="1"/>
  <c r="U32" i="286"/>
  <c r="U43" i="286"/>
  <c r="V26" i="327"/>
  <c r="V129" i="325"/>
  <c r="Z10" i="286"/>
  <c r="Z12" i="286" s="1"/>
  <c r="Z72" i="288" s="1"/>
  <c r="V23" i="288" l="1"/>
  <c r="V36" i="288"/>
  <c r="V28" i="327"/>
  <c r="V31" i="327" s="1"/>
  <c r="V33" i="327" s="1"/>
  <c r="V131" i="325"/>
  <c r="V12" i="288" s="1"/>
  <c r="V14" i="288" s="1"/>
  <c r="V22" i="288" s="1"/>
  <c r="V94" i="325"/>
  <c r="V41" i="265" s="1"/>
  <c r="V77" i="325"/>
  <c r="V78" i="325" s="1"/>
  <c r="V60" i="288" s="1"/>
  <c r="V16" i="265"/>
  <c r="V40" i="265"/>
  <c r="Z13" i="286"/>
  <c r="Z52" i="265" s="1"/>
  <c r="Z17" i="286"/>
  <c r="Z18" i="286" s="1"/>
  <c r="V24" i="288" l="1"/>
  <c r="V27" i="288" s="1"/>
  <c r="V32" i="327"/>
  <c r="V74" i="265"/>
  <c r="W75" i="325"/>
  <c r="V13" i="325"/>
  <c r="V14" i="325" s="1"/>
  <c r="V17" i="315" s="1"/>
  <c r="V45" i="315" s="1"/>
  <c r="V9" i="285"/>
  <c r="V29" i="285"/>
  <c r="V132" i="325"/>
  <c r="V35" i="265" s="1"/>
  <c r="V38" i="265" s="1"/>
  <c r="V34" i="288" s="1"/>
  <c r="Z75" i="265"/>
  <c r="AA15" i="286"/>
  <c r="V42" i="265" l="1"/>
  <c r="V46" i="265" s="1"/>
  <c r="V50" i="265" s="1"/>
  <c r="V53" i="265" s="1"/>
  <c r="V16" i="315"/>
  <c r="V44" i="315" s="1"/>
  <c r="W86" i="325"/>
  <c r="W87" i="325" s="1"/>
  <c r="W17" i="288" s="1"/>
  <c r="W105" i="325"/>
  <c r="W106" i="325" s="1"/>
  <c r="W112" i="325" s="1"/>
  <c r="W113" i="325" s="1"/>
  <c r="W124" i="325"/>
  <c r="W125" i="325" s="1"/>
  <c r="AA10" i="286"/>
  <c r="AA12" i="286" s="1"/>
  <c r="AA72" i="288" s="1"/>
  <c r="W26" i="327" l="1"/>
  <c r="W129" i="325"/>
  <c r="W92" i="325"/>
  <c r="W93" i="325" s="1"/>
  <c r="W18" i="288" s="1"/>
  <c r="W19" i="288" s="1"/>
  <c r="W88" i="325"/>
  <c r="W130" i="325"/>
  <c r="W27" i="327"/>
  <c r="V32" i="286"/>
  <c r="V43" i="286"/>
  <c r="AA13" i="286"/>
  <c r="AA52" i="265" s="1"/>
  <c r="AA17" i="286"/>
  <c r="AA18" i="286" s="1"/>
  <c r="W23" i="288" l="1"/>
  <c r="W36" i="288"/>
  <c r="W131" i="325"/>
  <c r="W12" i="288" s="1"/>
  <c r="W14" i="288" s="1"/>
  <c r="W22" i="288" s="1"/>
  <c r="W77" i="325"/>
  <c r="W78" i="325" s="1"/>
  <c r="W60" i="288" s="1"/>
  <c r="W94" i="325"/>
  <c r="W41" i="265" s="1"/>
  <c r="W40" i="265"/>
  <c r="W16" i="265"/>
  <c r="W28" i="327"/>
  <c r="W31" i="327" s="1"/>
  <c r="AA75" i="265"/>
  <c r="AB15" i="286"/>
  <c r="W24" i="288" l="1"/>
  <c r="W27" i="288" s="1"/>
  <c r="W13" i="325"/>
  <c r="W14" i="325" s="1"/>
  <c r="W17" i="315" s="1"/>
  <c r="W45" i="315" s="1"/>
  <c r="W9" i="285"/>
  <c r="W29" i="285"/>
  <c r="W132" i="325"/>
  <c r="W35" i="265" s="1"/>
  <c r="W38" i="265" s="1"/>
  <c r="W32" i="327"/>
  <c r="W33" i="327"/>
  <c r="W74" i="265"/>
  <c r="X75" i="325"/>
  <c r="AB10" i="286"/>
  <c r="AB12" i="286" s="1"/>
  <c r="AB72" i="288" s="1"/>
  <c r="W16" i="315" l="1"/>
  <c r="W44" i="315" s="1"/>
  <c r="W34" i="288"/>
  <c r="W42" i="265"/>
  <c r="W46" i="265" s="1"/>
  <c r="W50" i="265" s="1"/>
  <c r="W53" i="265" s="1"/>
  <c r="X124" i="325"/>
  <c r="X125" i="325" s="1"/>
  <c r="X86" i="325"/>
  <c r="X87" i="325" s="1"/>
  <c r="X17" i="288" s="1"/>
  <c r="X105" i="325"/>
  <c r="X106" i="325" s="1"/>
  <c r="X112" i="325" s="1"/>
  <c r="X113" i="325" s="1"/>
  <c r="AB13" i="286"/>
  <c r="AB52" i="265" s="1"/>
  <c r="AB17" i="286"/>
  <c r="AB18" i="286" s="1"/>
  <c r="W43" i="286" l="1"/>
  <c r="W32" i="286"/>
  <c r="X26" i="327"/>
  <c r="X129" i="325"/>
  <c r="X88" i="325"/>
  <c r="X92" i="325"/>
  <c r="X93" i="325" s="1"/>
  <c r="X18" i="288" s="1"/>
  <c r="X19" i="288" s="1"/>
  <c r="X130" i="325"/>
  <c r="X27" i="327"/>
  <c r="AB75" i="265"/>
  <c r="AC15" i="286"/>
  <c r="X23" i="288" l="1"/>
  <c r="X36" i="288"/>
  <c r="X77" i="325"/>
  <c r="X78" i="325" s="1"/>
  <c r="X60" i="288" s="1"/>
  <c r="X94" i="325"/>
  <c r="X41" i="265" s="1"/>
  <c r="X40" i="265"/>
  <c r="X16" i="265"/>
  <c r="X131" i="325"/>
  <c r="X12" i="288" s="1"/>
  <c r="X14" i="288" s="1"/>
  <c r="X22" i="288" s="1"/>
  <c r="X28" i="327"/>
  <c r="X31" i="327" s="1"/>
  <c r="AC10" i="286"/>
  <c r="AC12" i="286" s="1"/>
  <c r="AC72" i="288" s="1"/>
  <c r="X24" i="288" l="1"/>
  <c r="X27" i="288" s="1"/>
  <c r="X33" i="327"/>
  <c r="X32" i="327"/>
  <c r="X132" i="325"/>
  <c r="X35" i="265" s="1"/>
  <c r="X38" i="265" s="1"/>
  <c r="X34" i="288" s="1"/>
  <c r="X13" i="325"/>
  <c r="X14" i="325" s="1"/>
  <c r="X17" i="315" s="1"/>
  <c r="X45" i="315" s="1"/>
  <c r="X9" i="285"/>
  <c r="X29" i="285"/>
  <c r="Y75" i="325"/>
  <c r="X74" i="265"/>
  <c r="AC17" i="286"/>
  <c r="AC18" i="286" s="1"/>
  <c r="AC13" i="286"/>
  <c r="AC52" i="265" s="1"/>
  <c r="Y105" i="325" l="1"/>
  <c r="Y106" i="325" s="1"/>
  <c r="Y112" i="325" s="1"/>
  <c r="Y113" i="325" s="1"/>
  <c r="Y124" i="325"/>
  <c r="Y125" i="325" s="1"/>
  <c r="Y86" i="325"/>
  <c r="Y87" i="325" s="1"/>
  <c r="Y17" i="288" s="1"/>
  <c r="X16" i="315"/>
  <c r="X44" i="315" s="1"/>
  <c r="X42" i="265"/>
  <c r="X46" i="265" s="1"/>
  <c r="X50" i="265" s="1"/>
  <c r="X53" i="265" s="1"/>
  <c r="AC75" i="265"/>
  <c r="AD15" i="286"/>
  <c r="Y88" i="325" l="1"/>
  <c r="Y92" i="325"/>
  <c r="Y93" i="325" s="1"/>
  <c r="Y18" i="288" s="1"/>
  <c r="Y19" i="288" s="1"/>
  <c r="Y130" i="325"/>
  <c r="Y27" i="327"/>
  <c r="X32" i="286"/>
  <c r="X43" i="286"/>
  <c r="Y26" i="327"/>
  <c r="Y129" i="325"/>
  <c r="AD10" i="286"/>
  <c r="AD12" i="286" s="1"/>
  <c r="AD72" i="288" s="1"/>
  <c r="Y23" i="288" l="1"/>
  <c r="Y36" i="288"/>
  <c r="Y28" i="327"/>
  <c r="Y31" i="327" s="1"/>
  <c r="Y32" i="327" s="1"/>
  <c r="Y131" i="325"/>
  <c r="Y12" i="288" s="1"/>
  <c r="Y14" i="288" s="1"/>
  <c r="Y22" i="288" s="1"/>
  <c r="Y77" i="325"/>
  <c r="Y78" i="325" s="1"/>
  <c r="Y60" i="288" s="1"/>
  <c r="Y94" i="325"/>
  <c r="Y41" i="265" s="1"/>
  <c r="Y16" i="265"/>
  <c r="Y40" i="265"/>
  <c r="AD13" i="286"/>
  <c r="AD52" i="265" s="1"/>
  <c r="AD17" i="286"/>
  <c r="AD18" i="286" s="1"/>
  <c r="Y24" i="288" l="1"/>
  <c r="Y27" i="288" s="1"/>
  <c r="Y33" i="327"/>
  <c r="Y132" i="325"/>
  <c r="Y35" i="265" s="1"/>
  <c r="Y38" i="265" s="1"/>
  <c r="Y34" i="288" s="1"/>
  <c r="Y13" i="325"/>
  <c r="Y14" i="325" s="1"/>
  <c r="Y17" i="315" s="1"/>
  <c r="Y45" i="315" s="1"/>
  <c r="Y9" i="285"/>
  <c r="Y29" i="285"/>
  <c r="Y74" i="265"/>
  <c r="Z75" i="325"/>
  <c r="AD75" i="265"/>
  <c r="AE15" i="286"/>
  <c r="Z105" i="325" l="1"/>
  <c r="Z106" i="325" s="1"/>
  <c r="Z112" i="325" s="1"/>
  <c r="Z113" i="325" s="1"/>
  <c r="Z124" i="325"/>
  <c r="Z125" i="325" s="1"/>
  <c r="Z86" i="325"/>
  <c r="Z87" i="325" s="1"/>
  <c r="Z17" i="288" s="1"/>
  <c r="Y16" i="315"/>
  <c r="Y44" i="315" s="1"/>
  <c r="Y42" i="265"/>
  <c r="Y46" i="265" s="1"/>
  <c r="Y50" i="265" s="1"/>
  <c r="Y53" i="265" s="1"/>
  <c r="AE10" i="286"/>
  <c r="AE12" i="286" s="1"/>
  <c r="AE72" i="288" s="1"/>
  <c r="Z92" i="325" l="1"/>
  <c r="Z93" i="325" s="1"/>
  <c r="Z18" i="288" s="1"/>
  <c r="Z19" i="288" s="1"/>
  <c r="Z88" i="325"/>
  <c r="Z130" i="325"/>
  <c r="Z27" i="327"/>
  <c r="Y32" i="286"/>
  <c r="Y43" i="286"/>
  <c r="Z26" i="327"/>
  <c r="Z129" i="325"/>
  <c r="AE17" i="286"/>
  <c r="AE18" i="286" s="1"/>
  <c r="AE13" i="286"/>
  <c r="AE52" i="265" s="1"/>
  <c r="Z23" i="288" l="1"/>
  <c r="Z36" i="288"/>
  <c r="Z28" i="327"/>
  <c r="Z31" i="327" s="1"/>
  <c r="Z33" i="327" s="1"/>
  <c r="Z131" i="325"/>
  <c r="Z12" i="288" s="1"/>
  <c r="Z14" i="288" s="1"/>
  <c r="Z22" i="288" s="1"/>
  <c r="Z16" i="265"/>
  <c r="Z40" i="265"/>
  <c r="Z32" i="327"/>
  <c r="Z77" i="325"/>
  <c r="Z78" i="325" s="1"/>
  <c r="Z60" i="288" s="1"/>
  <c r="Z94" i="325"/>
  <c r="Z41" i="265" s="1"/>
  <c r="AE75" i="265"/>
  <c r="AF15" i="286"/>
  <c r="Z24" i="288" l="1"/>
  <c r="Z27" i="288" s="1"/>
  <c r="AA75" i="325"/>
  <c r="Z74" i="265"/>
  <c r="Z29" i="285"/>
  <c r="Z13" i="325"/>
  <c r="Z14" i="325" s="1"/>
  <c r="Z17" i="315" s="1"/>
  <c r="Z45" i="315" s="1"/>
  <c r="Z132" i="325"/>
  <c r="Z35" i="265" s="1"/>
  <c r="Z38" i="265" s="1"/>
  <c r="Z34" i="288" s="1"/>
  <c r="Z9" i="285"/>
  <c r="AF10" i="286"/>
  <c r="AF12" i="286" s="1"/>
  <c r="AF72" i="288" s="1"/>
  <c r="Z16" i="315" l="1"/>
  <c r="Z44" i="315" s="1"/>
  <c r="Z42" i="265"/>
  <c r="Z46" i="265" s="1"/>
  <c r="Z50" i="265" s="1"/>
  <c r="Z53" i="265" s="1"/>
  <c r="AA105" i="325"/>
  <c r="AA106" i="325" s="1"/>
  <c r="AA112" i="325" s="1"/>
  <c r="AA113" i="325" s="1"/>
  <c r="AA86" i="325"/>
  <c r="AA87" i="325" s="1"/>
  <c r="AA17" i="288" s="1"/>
  <c r="AA124" i="325"/>
  <c r="AA125" i="325" s="1"/>
  <c r="AF17" i="286"/>
  <c r="AF18" i="286" s="1"/>
  <c r="AF13" i="286"/>
  <c r="AF52" i="265" s="1"/>
  <c r="AA88" i="325" l="1"/>
  <c r="AA92" i="325"/>
  <c r="AA93" i="325" s="1"/>
  <c r="AA18" i="288" s="1"/>
  <c r="AA19" i="288" s="1"/>
  <c r="AA26" i="327"/>
  <c r="AA129" i="325"/>
  <c r="Z32" i="286"/>
  <c r="Z43" i="286"/>
  <c r="AA130" i="325"/>
  <c r="AA27" i="327"/>
  <c r="AF75" i="265"/>
  <c r="AG15" i="286"/>
  <c r="AA23" i="288" l="1"/>
  <c r="AA36" i="288"/>
  <c r="AA28" i="327"/>
  <c r="AA31" i="327" s="1"/>
  <c r="AA32" i="327" s="1"/>
  <c r="AA131" i="325"/>
  <c r="AA12" i="288" s="1"/>
  <c r="AA14" i="288" s="1"/>
  <c r="AA22" i="288" s="1"/>
  <c r="AA77" i="325"/>
  <c r="AA78" i="325" s="1"/>
  <c r="AA60" i="288" s="1"/>
  <c r="AA94" i="325"/>
  <c r="AA41" i="265" s="1"/>
  <c r="AA16" i="265"/>
  <c r="AA40" i="265"/>
  <c r="AG10" i="286"/>
  <c r="AG12" i="286" s="1"/>
  <c r="AG72" i="288" s="1"/>
  <c r="AA24" i="288" l="1"/>
  <c r="AA27" i="288" s="1"/>
  <c r="AA33" i="327"/>
  <c r="AA74" i="265"/>
  <c r="AB75" i="325"/>
  <c r="AA9" i="285"/>
  <c r="AA132" i="325"/>
  <c r="AA35" i="265" s="1"/>
  <c r="AA38" i="265" s="1"/>
  <c r="AA34" i="288" s="1"/>
  <c r="AA13" i="325"/>
  <c r="AA14" i="325" s="1"/>
  <c r="AA17" i="315" s="1"/>
  <c r="AA45" i="315" s="1"/>
  <c r="AA29" i="285"/>
  <c r="AG13" i="286"/>
  <c r="AG52" i="265" s="1"/>
  <c r="AG17" i="286"/>
  <c r="AG18" i="286" s="1"/>
  <c r="AA16" i="315" l="1"/>
  <c r="AA44" i="315" s="1"/>
  <c r="AA42" i="265"/>
  <c r="AA46" i="265" s="1"/>
  <c r="AA50" i="265" s="1"/>
  <c r="AA53" i="265" s="1"/>
  <c r="AB86" i="325"/>
  <c r="AB87" i="325" s="1"/>
  <c r="AB17" i="288" s="1"/>
  <c r="AB105" i="325"/>
  <c r="AB106" i="325" s="1"/>
  <c r="AB112" i="325" s="1"/>
  <c r="AB113" i="325" s="1"/>
  <c r="AB124" i="325"/>
  <c r="AB125" i="325" s="1"/>
  <c r="AG75" i="265"/>
  <c r="AH15" i="286"/>
  <c r="AB26" i="327" l="1"/>
  <c r="AB129" i="325"/>
  <c r="AB88" i="325"/>
  <c r="AB92" i="325"/>
  <c r="AB93" i="325" s="1"/>
  <c r="AB18" i="288" s="1"/>
  <c r="AB19" i="288" s="1"/>
  <c r="AA43" i="286"/>
  <c r="AA32" i="286"/>
  <c r="AB130" i="325"/>
  <c r="AB27" i="327"/>
  <c r="AH10" i="286"/>
  <c r="AH12" i="286" s="1"/>
  <c r="AH72" i="288" s="1"/>
  <c r="AB23" i="288" l="1"/>
  <c r="AB36" i="288"/>
  <c r="AB94" i="325"/>
  <c r="AB41" i="265" s="1"/>
  <c r="AB77" i="325"/>
  <c r="AB78" i="325" s="1"/>
  <c r="AB60" i="288" s="1"/>
  <c r="AB131" i="325"/>
  <c r="AB12" i="288" s="1"/>
  <c r="AB14" i="288" s="1"/>
  <c r="AB22" i="288" s="1"/>
  <c r="AB24" i="288" s="1"/>
  <c r="AB27" i="288" s="1"/>
  <c r="AB16" i="265"/>
  <c r="AB40" i="265"/>
  <c r="AB28" i="327"/>
  <c r="AB31" i="327" s="1"/>
  <c r="AH17" i="286"/>
  <c r="AH18" i="286" s="1"/>
  <c r="AH13" i="286"/>
  <c r="AH52" i="265" s="1"/>
  <c r="AB29" i="285" l="1"/>
  <c r="AB13" i="325"/>
  <c r="AB14" i="325" s="1"/>
  <c r="AB17" i="315" s="1"/>
  <c r="AB45" i="315" s="1"/>
  <c r="AB132" i="325"/>
  <c r="AB35" i="265" s="1"/>
  <c r="AB38" i="265" s="1"/>
  <c r="AB34" i="288" s="1"/>
  <c r="AB9" i="285"/>
  <c r="AB32" i="327"/>
  <c r="AB33" i="327"/>
  <c r="AB74" i="265"/>
  <c r="AC75" i="325"/>
  <c r="AH75" i="265"/>
  <c r="AI15" i="286"/>
  <c r="AC105" i="325" l="1"/>
  <c r="AC106" i="325" s="1"/>
  <c r="AC112" i="325" s="1"/>
  <c r="AC113" i="325" s="1"/>
  <c r="AC124" i="325"/>
  <c r="AC125" i="325" s="1"/>
  <c r="AC86" i="325"/>
  <c r="AC87" i="325" s="1"/>
  <c r="AC17" i="288" s="1"/>
  <c r="AB16" i="315"/>
  <c r="AB44" i="315" s="1"/>
  <c r="AB42" i="265"/>
  <c r="AB46" i="265" s="1"/>
  <c r="AB50" i="265" s="1"/>
  <c r="AB53" i="265" s="1"/>
  <c r="AI10" i="286"/>
  <c r="AI12" i="286" s="1"/>
  <c r="AI72" i="288" s="1"/>
  <c r="AC88" i="325" l="1"/>
  <c r="AC92" i="325"/>
  <c r="AC93" i="325" s="1"/>
  <c r="AC18" i="288" s="1"/>
  <c r="AC19" i="288" s="1"/>
  <c r="AC130" i="325"/>
  <c r="AC27" i="327"/>
  <c r="AB32" i="286"/>
  <c r="AB43" i="286"/>
  <c r="AC26" i="327"/>
  <c r="AC129" i="325"/>
  <c r="AI17" i="286"/>
  <c r="AI18" i="286" s="1"/>
  <c r="AI13" i="286"/>
  <c r="AI52" i="265" s="1"/>
  <c r="AC23" i="288" l="1"/>
  <c r="AC36" i="288"/>
  <c r="AC28" i="327"/>
  <c r="AC31" i="327" s="1"/>
  <c r="AC131" i="325"/>
  <c r="AC12" i="288" s="1"/>
  <c r="AC14" i="288" s="1"/>
  <c r="AC22" i="288" s="1"/>
  <c r="AC77" i="325"/>
  <c r="AC78" i="325" s="1"/>
  <c r="AC60" i="288" s="1"/>
  <c r="AC94" i="325"/>
  <c r="AC41" i="265" s="1"/>
  <c r="AC16" i="265"/>
  <c r="AC40" i="265"/>
  <c r="AI75" i="265"/>
  <c r="AJ15" i="286"/>
  <c r="AC24" i="288" l="1"/>
  <c r="AC27" i="288" s="1"/>
  <c r="AC32" i="327"/>
  <c r="AC33" i="327"/>
  <c r="AC74" i="265"/>
  <c r="AD75" i="325"/>
  <c r="AC13" i="325"/>
  <c r="AC14" i="325" s="1"/>
  <c r="AC17" i="315" s="1"/>
  <c r="AC45" i="315" s="1"/>
  <c r="AC9" i="285"/>
  <c r="AC29" i="285"/>
  <c r="AC132" i="325"/>
  <c r="AC35" i="265" s="1"/>
  <c r="AC38" i="265" s="1"/>
  <c r="AC34" i="288" s="1"/>
  <c r="AJ10" i="286"/>
  <c r="AJ12" i="286" s="1"/>
  <c r="AJ72" i="288" s="1"/>
  <c r="AC16" i="315" l="1"/>
  <c r="AC44" i="315" s="1"/>
  <c r="AC42" i="265"/>
  <c r="AC46" i="265" s="1"/>
  <c r="AC50" i="265" s="1"/>
  <c r="AC53" i="265" s="1"/>
  <c r="AD105" i="325"/>
  <c r="AD106" i="325" s="1"/>
  <c r="AD112" i="325" s="1"/>
  <c r="AD113" i="325" s="1"/>
  <c r="AD124" i="325"/>
  <c r="AD125" i="325" s="1"/>
  <c r="AD86" i="325"/>
  <c r="AD87" i="325" s="1"/>
  <c r="AD17" i="288" s="1"/>
  <c r="AJ13" i="286"/>
  <c r="AJ52" i="265" s="1"/>
  <c r="AJ17" i="286"/>
  <c r="AJ18" i="286" s="1"/>
  <c r="AD130" i="325" l="1"/>
  <c r="AD27" i="327"/>
  <c r="AC32" i="286"/>
  <c r="AC43" i="286"/>
  <c r="AD129" i="325"/>
  <c r="AD131" i="325" s="1"/>
  <c r="AD12" i="288" s="1"/>
  <c r="AD14" i="288" s="1"/>
  <c r="AD22" i="288" s="1"/>
  <c r="AD26" i="327"/>
  <c r="AD92" i="325"/>
  <c r="AD93" i="325" s="1"/>
  <c r="AD18" i="288" s="1"/>
  <c r="AD19" i="288" s="1"/>
  <c r="AD88" i="325"/>
  <c r="AJ75" i="265"/>
  <c r="AK15" i="286"/>
  <c r="AD28" i="327" l="1"/>
  <c r="AD31" i="327" s="1"/>
  <c r="AD33" i="327" s="1"/>
  <c r="AD23" i="288"/>
  <c r="AD24" i="288" s="1"/>
  <c r="AD27" i="288" s="1"/>
  <c r="AD36" i="288"/>
  <c r="AD29" i="285"/>
  <c r="AD13" i="325"/>
  <c r="AD14" i="325" s="1"/>
  <c r="AD17" i="315" s="1"/>
  <c r="AD45" i="315" s="1"/>
  <c r="AD132" i="325"/>
  <c r="AD35" i="265" s="1"/>
  <c r="AD38" i="265" s="1"/>
  <c r="AD9" i="285"/>
  <c r="AD94" i="325"/>
  <c r="AD41" i="265" s="1"/>
  <c r="AD77" i="325"/>
  <c r="AD78" i="325" s="1"/>
  <c r="AD60" i="288" s="1"/>
  <c r="AD16" i="265"/>
  <c r="AD40" i="265"/>
  <c r="AK10" i="286"/>
  <c r="AK12" i="286" s="1"/>
  <c r="AK72" i="288" s="1"/>
  <c r="AD32" i="327" l="1"/>
  <c r="AD16" i="315"/>
  <c r="AD44" i="315" s="1"/>
  <c r="AD34" i="288"/>
  <c r="AD42" i="265"/>
  <c r="AD46" i="265" s="1"/>
  <c r="AD50" i="265" s="1"/>
  <c r="AD53" i="265" s="1"/>
  <c r="AD32" i="286" s="1"/>
  <c r="AD74" i="265"/>
  <c r="AE75" i="325"/>
  <c r="AK17" i="286"/>
  <c r="AK18" i="286" s="1"/>
  <c r="AK13" i="286"/>
  <c r="AK52" i="265" s="1"/>
  <c r="AD43" i="286" l="1"/>
  <c r="AE105" i="325"/>
  <c r="AE106" i="325" s="1"/>
  <c r="AE112" i="325" s="1"/>
  <c r="AE113" i="325" s="1"/>
  <c r="AE124" i="325"/>
  <c r="AE125" i="325" s="1"/>
  <c r="AE86" i="325"/>
  <c r="AE87" i="325" s="1"/>
  <c r="AE17" i="288" s="1"/>
  <c r="AK75" i="265"/>
  <c r="AL15" i="286"/>
  <c r="AE88" i="325" l="1"/>
  <c r="AE92" i="325"/>
  <c r="AE93" i="325" s="1"/>
  <c r="AE18" i="288" s="1"/>
  <c r="AE19" i="288" s="1"/>
  <c r="AE130" i="325"/>
  <c r="AE27" i="327"/>
  <c r="AE26" i="327"/>
  <c r="AE129" i="325"/>
  <c r="AL10" i="286"/>
  <c r="AL12" i="286" s="1"/>
  <c r="AL72" i="288" s="1"/>
  <c r="AE23" i="288" l="1"/>
  <c r="AE36" i="288"/>
  <c r="AE131" i="325"/>
  <c r="AE9" i="285" s="1"/>
  <c r="AE77" i="325"/>
  <c r="AE78" i="325" s="1"/>
  <c r="AE60" i="288" s="1"/>
  <c r="AE94" i="325"/>
  <c r="AE41" i="265" s="1"/>
  <c r="AE28" i="327"/>
  <c r="AE31" i="327" s="1"/>
  <c r="AE16" i="265"/>
  <c r="AE40" i="265"/>
  <c r="AL13" i="286"/>
  <c r="AL52" i="265" s="1"/>
  <c r="AL17" i="286"/>
  <c r="AL18" i="286" s="1"/>
  <c r="AE29" i="285" l="1"/>
  <c r="AE132" i="325"/>
  <c r="AE35" i="265" s="1"/>
  <c r="AE38" i="265" s="1"/>
  <c r="AE13" i="325"/>
  <c r="AE14" i="325" s="1"/>
  <c r="AE17" i="315" s="1"/>
  <c r="AE45" i="315" s="1"/>
  <c r="AE12" i="288"/>
  <c r="AE14" i="288" s="1"/>
  <c r="AE22" i="288" s="1"/>
  <c r="AE24" i="288" s="1"/>
  <c r="AE27" i="288" s="1"/>
  <c r="AE33" i="327"/>
  <c r="AE32" i="327"/>
  <c r="AE74" i="265"/>
  <c r="AF75" i="325"/>
  <c r="AL75" i="265"/>
  <c r="AM15" i="286"/>
  <c r="AE16" i="315" l="1"/>
  <c r="AE44" i="315" s="1"/>
  <c r="AE34" i="288"/>
  <c r="AE42" i="265"/>
  <c r="AE46" i="265" s="1"/>
  <c r="AE50" i="265" s="1"/>
  <c r="AE53" i="265" s="1"/>
  <c r="AE43" i="286" s="1"/>
  <c r="AF124" i="325"/>
  <c r="AF125" i="325" s="1"/>
  <c r="AF86" i="325"/>
  <c r="AF87" i="325" s="1"/>
  <c r="AF17" i="288" s="1"/>
  <c r="AF105" i="325"/>
  <c r="AF106" i="325" s="1"/>
  <c r="AF112" i="325" s="1"/>
  <c r="AF113" i="325" s="1"/>
  <c r="AM10" i="286"/>
  <c r="AM12" i="286" s="1"/>
  <c r="AM72" i="288" s="1"/>
  <c r="AE32" i="286" l="1"/>
  <c r="AF26" i="327"/>
  <c r="AF129" i="325"/>
  <c r="AF92" i="325"/>
  <c r="AF93" i="325" s="1"/>
  <c r="AF18" i="288" s="1"/>
  <c r="AF19" i="288" s="1"/>
  <c r="AF88" i="325"/>
  <c r="AF27" i="327"/>
  <c r="AF130" i="325"/>
  <c r="AM17" i="286"/>
  <c r="AM18" i="286" s="1"/>
  <c r="AM13" i="286"/>
  <c r="AM52" i="265" s="1"/>
  <c r="AF23" i="288" l="1"/>
  <c r="AF36" i="288"/>
  <c r="AF94" i="325"/>
  <c r="AF41" i="265" s="1"/>
  <c r="AF77" i="325"/>
  <c r="AF78" i="325" s="1"/>
  <c r="AF60" i="288" s="1"/>
  <c r="AF40" i="265"/>
  <c r="AF16" i="265"/>
  <c r="AF131" i="325"/>
  <c r="AF12" i="288" s="1"/>
  <c r="AF14" i="288" s="1"/>
  <c r="AF22" i="288" s="1"/>
  <c r="AF28" i="327"/>
  <c r="AF31" i="327" s="1"/>
  <c r="AM75" i="265"/>
  <c r="AN15" i="286"/>
  <c r="AF24" i="288" l="1"/>
  <c r="AF27" i="288" s="1"/>
  <c r="AF29" i="285"/>
  <c r="AF132" i="325"/>
  <c r="AF35" i="265" s="1"/>
  <c r="AF38" i="265" s="1"/>
  <c r="AF34" i="288" s="1"/>
  <c r="AF9" i="285"/>
  <c r="AF13" i="325"/>
  <c r="AF14" i="325" s="1"/>
  <c r="AF17" i="315" s="1"/>
  <c r="AF45" i="315" s="1"/>
  <c r="AF74" i="265"/>
  <c r="AG75" i="325"/>
  <c r="AF33" i="327"/>
  <c r="AF32" i="327"/>
  <c r="AN10" i="286"/>
  <c r="AN12" i="286" s="1"/>
  <c r="AN72" i="288" s="1"/>
  <c r="AF42" i="265" l="1"/>
  <c r="AF46" i="265" s="1"/>
  <c r="AF50" i="265" s="1"/>
  <c r="AF53" i="265" s="1"/>
  <c r="AF16" i="315"/>
  <c r="AF44" i="315" s="1"/>
  <c r="AG86" i="325"/>
  <c r="AG87" i="325" s="1"/>
  <c r="AG17" i="288" s="1"/>
  <c r="AG105" i="325"/>
  <c r="AG106" i="325" s="1"/>
  <c r="AG112" i="325" s="1"/>
  <c r="AG113" i="325" s="1"/>
  <c r="AG124" i="325"/>
  <c r="AG125" i="325" s="1"/>
  <c r="AN17" i="286"/>
  <c r="AN18" i="286" s="1"/>
  <c r="AN13" i="286"/>
  <c r="AN52" i="265" s="1"/>
  <c r="AG26" i="327" l="1"/>
  <c r="AG129" i="325"/>
  <c r="AG88" i="325"/>
  <c r="AG92" i="325"/>
  <c r="AG93" i="325" s="1"/>
  <c r="AG18" i="288" s="1"/>
  <c r="AG19" i="288" s="1"/>
  <c r="AG27" i="327"/>
  <c r="AG130" i="325"/>
  <c r="AF43" i="286"/>
  <c r="AF32" i="286"/>
  <c r="AN75" i="265"/>
  <c r="AO15" i="286"/>
  <c r="AG23" i="288" l="1"/>
  <c r="AG36" i="288"/>
  <c r="AG16" i="265"/>
  <c r="AG40" i="265"/>
  <c r="AG28" i="327"/>
  <c r="AG31" i="327" s="1"/>
  <c r="AG77" i="325"/>
  <c r="AG78" i="325" s="1"/>
  <c r="AG60" i="288" s="1"/>
  <c r="AG94" i="325"/>
  <c r="AG41" i="265" s="1"/>
  <c r="AG131" i="325"/>
  <c r="AG12" i="288" s="1"/>
  <c r="AG14" i="288" s="1"/>
  <c r="AG22" i="288" s="1"/>
  <c r="AO10" i="286"/>
  <c r="AO12" i="286" s="1"/>
  <c r="AO72" i="288" s="1"/>
  <c r="AG24" i="288" l="1"/>
  <c r="AG27" i="288" s="1"/>
  <c r="AG74" i="265"/>
  <c r="AH75" i="325"/>
  <c r="AG33" i="327"/>
  <c r="AG32" i="327"/>
  <c r="AG132" i="325"/>
  <c r="AG35" i="265" s="1"/>
  <c r="AG38" i="265" s="1"/>
  <c r="AG34" i="288" s="1"/>
  <c r="AG29" i="285"/>
  <c r="AG9" i="285"/>
  <c r="AG13" i="325"/>
  <c r="AG14" i="325" s="1"/>
  <c r="AG17" i="315" s="1"/>
  <c r="AG45" i="315" s="1"/>
  <c r="AO17" i="286"/>
  <c r="AO18" i="286" s="1"/>
  <c r="AO13" i="286"/>
  <c r="AO52" i="265" s="1"/>
  <c r="AH105" i="325" l="1"/>
  <c r="AH106" i="325" s="1"/>
  <c r="AH112" i="325" s="1"/>
  <c r="AH113" i="325" s="1"/>
  <c r="AH124" i="325"/>
  <c r="AH125" i="325" s="1"/>
  <c r="AH86" i="325"/>
  <c r="AH87" i="325" s="1"/>
  <c r="AH17" i="288" s="1"/>
  <c r="AG42" i="265"/>
  <c r="AG46" i="265" s="1"/>
  <c r="AG50" i="265" s="1"/>
  <c r="AG53" i="265" s="1"/>
  <c r="AG16" i="315"/>
  <c r="AG44" i="315" s="1"/>
  <c r="AO75" i="265"/>
  <c r="AP15" i="286"/>
  <c r="AG43" i="286" l="1"/>
  <c r="AG32" i="286"/>
  <c r="AH88" i="325"/>
  <c r="AH92" i="325"/>
  <c r="AH93" i="325" s="1"/>
  <c r="AH18" i="288" s="1"/>
  <c r="AH19" i="288" s="1"/>
  <c r="AH130" i="325"/>
  <c r="AH27" i="327"/>
  <c r="AH26" i="327"/>
  <c r="AH129" i="325"/>
  <c r="AP10" i="286"/>
  <c r="AP12" i="286" s="1"/>
  <c r="AP72" i="288" s="1"/>
  <c r="AH23" i="288" l="1"/>
  <c r="AH36" i="288"/>
  <c r="AH131" i="325"/>
  <c r="AH12" i="288" s="1"/>
  <c r="AH14" i="288" s="1"/>
  <c r="AH22" i="288" s="1"/>
  <c r="AH94" i="325"/>
  <c r="AH41" i="265" s="1"/>
  <c r="AH77" i="325"/>
  <c r="AH78" i="325" s="1"/>
  <c r="AH60" i="288" s="1"/>
  <c r="AH28" i="327"/>
  <c r="AH31" i="327" s="1"/>
  <c r="AH16" i="265"/>
  <c r="AH40" i="265"/>
  <c r="AP13" i="286"/>
  <c r="AP52" i="265" s="1"/>
  <c r="AP17" i="286"/>
  <c r="AP18" i="286" s="1"/>
  <c r="AH24" i="288" l="1"/>
  <c r="AH27" i="288" s="1"/>
  <c r="AH9" i="285"/>
  <c r="AH13" i="325"/>
  <c r="AH14" i="325" s="1"/>
  <c r="AH17" i="315" s="1"/>
  <c r="AH45" i="315" s="1"/>
  <c r="AH29" i="285"/>
  <c r="AH132" i="325"/>
  <c r="AH35" i="265" s="1"/>
  <c r="AH38" i="265" s="1"/>
  <c r="AH42" i="265" s="1"/>
  <c r="AH46" i="265" s="1"/>
  <c r="AH50" i="265" s="1"/>
  <c r="AH53" i="265" s="1"/>
  <c r="AH32" i="327"/>
  <c r="AH33" i="327"/>
  <c r="AI75" i="325"/>
  <c r="AH74" i="265"/>
  <c r="AP75" i="265"/>
  <c r="AQ15" i="286"/>
  <c r="AH16" i="315" l="1"/>
  <c r="AH44" i="315" s="1"/>
  <c r="AH34" i="288"/>
  <c r="AI86" i="325"/>
  <c r="AI87" i="325" s="1"/>
  <c r="AI17" i="288" s="1"/>
  <c r="AI124" i="325"/>
  <c r="AI125" i="325" s="1"/>
  <c r="AI105" i="325"/>
  <c r="AI106" i="325" s="1"/>
  <c r="AI112" i="325" s="1"/>
  <c r="AI113" i="325" s="1"/>
  <c r="AH32" i="286"/>
  <c r="AH43" i="286"/>
  <c r="AQ10" i="286"/>
  <c r="AQ12" i="286" s="1"/>
  <c r="AQ72" i="288" s="1"/>
  <c r="AI130" i="325" l="1"/>
  <c r="AI27" i="327"/>
  <c r="AI26" i="327"/>
  <c r="AI129" i="325"/>
  <c r="AI92" i="325"/>
  <c r="AI93" i="325" s="1"/>
  <c r="AI18" i="288" s="1"/>
  <c r="AI19" i="288" s="1"/>
  <c r="AI88" i="325"/>
  <c r="AQ13" i="286"/>
  <c r="AQ52" i="265" s="1"/>
  <c r="AQ17" i="286"/>
  <c r="AQ18" i="286" s="1"/>
  <c r="AI23" i="288" l="1"/>
  <c r="AI36" i="288"/>
  <c r="AI28" i="327"/>
  <c r="AI31" i="327" s="1"/>
  <c r="AI32" i="327" s="1"/>
  <c r="AI131" i="325"/>
  <c r="AI12" i="288" s="1"/>
  <c r="AI14" i="288" s="1"/>
  <c r="AI22" i="288" s="1"/>
  <c r="AI40" i="265"/>
  <c r="AI16" i="265"/>
  <c r="AI77" i="325"/>
  <c r="AI78" i="325" s="1"/>
  <c r="AI60" i="288" s="1"/>
  <c r="AI94" i="325"/>
  <c r="AI41" i="265" s="1"/>
  <c r="AQ75" i="265"/>
  <c r="AR15" i="286"/>
  <c r="AI24" i="288" l="1"/>
  <c r="AI27" i="288" s="1"/>
  <c r="AI13" i="325"/>
  <c r="AI14" i="325" s="1"/>
  <c r="AI17" i="315" s="1"/>
  <c r="AI45" i="315" s="1"/>
  <c r="AI33" i="327"/>
  <c r="AI9" i="285"/>
  <c r="AI132" i="325"/>
  <c r="AI35" i="265" s="1"/>
  <c r="AI38" i="265" s="1"/>
  <c r="AI29" i="285"/>
  <c r="AI74" i="265"/>
  <c r="AJ75" i="325"/>
  <c r="AR10" i="286"/>
  <c r="AR12" i="286" s="1"/>
  <c r="AR72" i="288" s="1"/>
  <c r="AI16" i="315" l="1"/>
  <c r="AI44" i="315" s="1"/>
  <c r="AI34" i="288"/>
  <c r="AI42" i="265"/>
  <c r="AI46" i="265" s="1"/>
  <c r="AI50" i="265" s="1"/>
  <c r="AI53" i="265" s="1"/>
  <c r="AJ124" i="325"/>
  <c r="AJ125" i="325" s="1"/>
  <c r="AJ105" i="325"/>
  <c r="AJ106" i="325" s="1"/>
  <c r="AJ112" i="325" s="1"/>
  <c r="AJ113" i="325" s="1"/>
  <c r="AJ86" i="325"/>
  <c r="AJ87" i="325" s="1"/>
  <c r="AJ17" i="288" s="1"/>
  <c r="AR13" i="286"/>
  <c r="AR52" i="265" s="1"/>
  <c r="AR17" i="286"/>
  <c r="AR18" i="286" s="1"/>
  <c r="AI32" i="286" l="1"/>
  <c r="AI43" i="286"/>
  <c r="AJ92" i="325"/>
  <c r="AJ93" i="325" s="1"/>
  <c r="AJ18" i="288" s="1"/>
  <c r="AJ19" i="288" s="1"/>
  <c r="AJ88" i="325"/>
  <c r="AJ26" i="327"/>
  <c r="AJ129" i="325"/>
  <c r="AJ130" i="325"/>
  <c r="AJ27" i="327"/>
  <c r="AR75" i="265"/>
  <c r="AS15" i="286"/>
  <c r="AJ23" i="288" l="1"/>
  <c r="AJ36" i="288"/>
  <c r="AJ28" i="327"/>
  <c r="AJ31" i="327" s="1"/>
  <c r="AJ32" i="327" s="1"/>
  <c r="AJ131" i="325"/>
  <c r="AJ12" i="288" s="1"/>
  <c r="AJ14" i="288" s="1"/>
  <c r="AJ22" i="288" s="1"/>
  <c r="AJ40" i="265"/>
  <c r="AJ16" i="265"/>
  <c r="AJ77" i="325"/>
  <c r="AJ78" i="325" s="1"/>
  <c r="AJ60" i="288" s="1"/>
  <c r="AJ94" i="325"/>
  <c r="AJ41" i="265" s="1"/>
  <c r="AS10" i="286"/>
  <c r="AS12" i="286" s="1"/>
  <c r="AS72" i="288" s="1"/>
  <c r="AJ24" i="288" l="1"/>
  <c r="AJ27" i="288" s="1"/>
  <c r="AJ33" i="327"/>
  <c r="AJ13" i="325"/>
  <c r="AJ14" i="325" s="1"/>
  <c r="AJ17" i="315" s="1"/>
  <c r="AJ45" i="315" s="1"/>
  <c r="AJ29" i="285"/>
  <c r="AJ9" i="285"/>
  <c r="AJ132" i="325"/>
  <c r="AJ35" i="265" s="1"/>
  <c r="AJ38" i="265" s="1"/>
  <c r="AJ34" i="288" s="1"/>
  <c r="AJ74" i="265"/>
  <c r="AK75" i="325"/>
  <c r="AS13" i="286"/>
  <c r="AS52" i="265" s="1"/>
  <c r="AS17" i="286"/>
  <c r="AS18" i="286" s="1"/>
  <c r="AJ16" i="315" l="1"/>
  <c r="AJ44" i="315" s="1"/>
  <c r="AJ42" i="265"/>
  <c r="AJ46" i="265" s="1"/>
  <c r="AJ50" i="265" s="1"/>
  <c r="AJ53" i="265" s="1"/>
  <c r="AK86" i="325"/>
  <c r="AK87" i="325" s="1"/>
  <c r="AK17" i="288" s="1"/>
  <c r="AK105" i="325"/>
  <c r="AK106" i="325" s="1"/>
  <c r="AK112" i="325" s="1"/>
  <c r="AK113" i="325" s="1"/>
  <c r="AK124" i="325"/>
  <c r="AK125" i="325" s="1"/>
  <c r="AS75" i="265"/>
  <c r="AT15" i="286"/>
  <c r="AJ43" i="286" l="1"/>
  <c r="AJ32" i="286"/>
  <c r="AK26" i="327"/>
  <c r="AK129" i="325"/>
  <c r="AK130" i="325"/>
  <c r="AK27" i="327"/>
  <c r="AK88" i="325"/>
  <c r="AK92" i="325"/>
  <c r="AK93" i="325" s="1"/>
  <c r="AK18" i="288" s="1"/>
  <c r="AK19" i="288" s="1"/>
  <c r="AT10" i="286"/>
  <c r="AT12" i="286" s="1"/>
  <c r="AT72" i="288" s="1"/>
  <c r="AK23" i="288" l="1"/>
  <c r="AK36" i="288"/>
  <c r="AK28" i="327"/>
  <c r="AK31" i="327" s="1"/>
  <c r="AK32" i="327" s="1"/>
  <c r="AK77" i="325"/>
  <c r="AK78" i="325" s="1"/>
  <c r="AK60" i="288" s="1"/>
  <c r="AK94" i="325"/>
  <c r="AK41" i="265" s="1"/>
  <c r="AK131" i="325"/>
  <c r="AK12" i="288" s="1"/>
  <c r="AK14" i="288" s="1"/>
  <c r="AK22" i="288" s="1"/>
  <c r="AK40" i="265"/>
  <c r="AK16" i="265"/>
  <c r="AT17" i="286"/>
  <c r="AT18" i="286" s="1"/>
  <c r="AT13" i="286"/>
  <c r="AT52" i="265" s="1"/>
  <c r="AK24" i="288" l="1"/>
  <c r="AK27" i="288" s="1"/>
  <c r="AK33" i="327"/>
  <c r="AK29" i="285"/>
  <c r="AK9" i="285"/>
  <c r="AK132" i="325"/>
  <c r="AK35" i="265" s="1"/>
  <c r="AK38" i="265" s="1"/>
  <c r="AK34" i="288" s="1"/>
  <c r="AK13" i="325"/>
  <c r="AK14" i="325" s="1"/>
  <c r="AK17" i="315" s="1"/>
  <c r="AK45" i="315" s="1"/>
  <c r="AL75" i="325"/>
  <c r="AK74" i="265"/>
  <c r="AT75" i="265"/>
  <c r="AU15" i="286"/>
  <c r="AK16" i="315" l="1"/>
  <c r="AK44" i="315" s="1"/>
  <c r="AK42" i="265"/>
  <c r="AK46" i="265" s="1"/>
  <c r="AK50" i="265" s="1"/>
  <c r="AK53" i="265" s="1"/>
  <c r="AL86" i="325"/>
  <c r="AL87" i="325" s="1"/>
  <c r="AL17" i="288" s="1"/>
  <c r="AL105" i="325"/>
  <c r="AL106" i="325" s="1"/>
  <c r="AL112" i="325" s="1"/>
  <c r="AL113" i="325" s="1"/>
  <c r="AL124" i="325"/>
  <c r="AL125" i="325" s="1"/>
  <c r="AU10" i="286"/>
  <c r="AU12" i="286" s="1"/>
  <c r="AU72" i="288" s="1"/>
  <c r="AL26" i="327" l="1"/>
  <c r="AL129" i="325"/>
  <c r="AK32" i="286"/>
  <c r="AK43" i="286"/>
  <c r="AL92" i="325"/>
  <c r="AL93" i="325" s="1"/>
  <c r="AL18" i="288" s="1"/>
  <c r="AL19" i="288" s="1"/>
  <c r="AL88" i="325"/>
  <c r="AL27" i="327"/>
  <c r="AL130" i="325"/>
  <c r="AU17" i="286"/>
  <c r="AU18" i="286" s="1"/>
  <c r="AU13" i="286"/>
  <c r="AU52" i="265" s="1"/>
  <c r="AL23" i="288" l="1"/>
  <c r="AL36" i="288"/>
  <c r="AL131" i="325"/>
  <c r="AL12" i="288" s="1"/>
  <c r="AL14" i="288" s="1"/>
  <c r="AL22" i="288" s="1"/>
  <c r="AL16" i="265"/>
  <c r="AL40" i="265"/>
  <c r="AL77" i="325"/>
  <c r="AL78" i="325" s="1"/>
  <c r="AL60" i="288" s="1"/>
  <c r="AL94" i="325"/>
  <c r="AL41" i="265" s="1"/>
  <c r="AL28" i="327"/>
  <c r="AL31" i="327" s="1"/>
  <c r="AU75" i="265"/>
  <c r="AV15" i="286"/>
  <c r="AL24" i="288" l="1"/>
  <c r="AL27" i="288" s="1"/>
  <c r="AL132" i="325"/>
  <c r="AL35" i="265" s="1"/>
  <c r="AL38" i="265" s="1"/>
  <c r="AL9" i="285"/>
  <c r="AL29" i="285"/>
  <c r="AL13" i="325"/>
  <c r="AL14" i="325" s="1"/>
  <c r="AL17" i="315" s="1"/>
  <c r="AL45" i="315" s="1"/>
  <c r="AL74" i="265"/>
  <c r="AM75" i="325"/>
  <c r="AL32" i="327"/>
  <c r="AL33" i="327"/>
  <c r="AV10" i="286"/>
  <c r="AV12" i="286" s="1"/>
  <c r="AV72" i="288" s="1"/>
  <c r="AL16" i="315" l="1"/>
  <c r="AL44" i="315" s="1"/>
  <c r="AL34" i="288"/>
  <c r="AL42" i="265"/>
  <c r="AL46" i="265" s="1"/>
  <c r="AL50" i="265" s="1"/>
  <c r="AL53" i="265" s="1"/>
  <c r="AM124" i="325"/>
  <c r="AM125" i="325" s="1"/>
  <c r="AM105" i="325"/>
  <c r="AM106" i="325" s="1"/>
  <c r="AM112" i="325" s="1"/>
  <c r="AM113" i="325" s="1"/>
  <c r="AM86" i="325"/>
  <c r="AM87" i="325" s="1"/>
  <c r="AM17" i="288" s="1"/>
  <c r="AV13" i="286"/>
  <c r="AV52" i="265" s="1"/>
  <c r="AV17" i="286"/>
  <c r="AV18" i="286" s="1"/>
  <c r="AL43" i="286" l="1"/>
  <c r="AL32" i="286"/>
  <c r="AM88" i="325"/>
  <c r="AM92" i="325"/>
  <c r="AM93" i="325" s="1"/>
  <c r="AM18" i="288" s="1"/>
  <c r="AM19" i="288" s="1"/>
  <c r="AM26" i="327"/>
  <c r="AM129" i="325"/>
  <c r="AM27" i="327"/>
  <c r="AM130" i="325"/>
  <c r="AV75" i="265"/>
  <c r="AW15" i="286"/>
  <c r="AM23" i="288" l="1"/>
  <c r="AM36" i="288"/>
  <c r="AM28" i="327"/>
  <c r="AM31" i="327" s="1"/>
  <c r="AM33" i="327" s="1"/>
  <c r="AM131" i="325"/>
  <c r="AM12" i="288" s="1"/>
  <c r="AM14" i="288" s="1"/>
  <c r="AM22" i="288" s="1"/>
  <c r="AM77" i="325"/>
  <c r="AM78" i="325" s="1"/>
  <c r="AM60" i="288" s="1"/>
  <c r="AM94" i="325"/>
  <c r="AM41" i="265" s="1"/>
  <c r="AM16" i="265"/>
  <c r="AM40" i="265"/>
  <c r="AW10" i="286"/>
  <c r="AW12" i="286" s="1"/>
  <c r="AW72" i="288" s="1"/>
  <c r="AM24" i="288" l="1"/>
  <c r="AM27" i="288" s="1"/>
  <c r="AM32" i="327"/>
  <c r="AM74" i="265"/>
  <c r="AN75" i="325"/>
  <c r="AM9" i="285"/>
  <c r="AM29" i="285"/>
  <c r="AM13" i="325"/>
  <c r="AM14" i="325" s="1"/>
  <c r="AM17" i="315" s="1"/>
  <c r="AM45" i="315" s="1"/>
  <c r="AM132" i="325"/>
  <c r="AM35" i="265" s="1"/>
  <c r="AM38" i="265" s="1"/>
  <c r="AM34" i="288" s="1"/>
  <c r="AW13" i="286"/>
  <c r="AW52" i="265" s="1"/>
  <c r="AW17" i="286"/>
  <c r="AW18" i="286" s="1"/>
  <c r="AM42" i="265" l="1"/>
  <c r="AM46" i="265" s="1"/>
  <c r="AM50" i="265" s="1"/>
  <c r="AM53" i="265" s="1"/>
  <c r="AM16" i="315"/>
  <c r="AM44" i="315" s="1"/>
  <c r="AN124" i="325"/>
  <c r="AN125" i="325" s="1"/>
  <c r="AN86" i="325"/>
  <c r="AN87" i="325" s="1"/>
  <c r="AN17" i="288" s="1"/>
  <c r="AN105" i="325"/>
  <c r="AN106" i="325" s="1"/>
  <c r="AN112" i="325" s="1"/>
  <c r="AN113" i="325" s="1"/>
  <c r="AW75" i="265"/>
  <c r="AX15" i="286"/>
  <c r="AN130" i="325" l="1"/>
  <c r="AN27" i="327"/>
  <c r="AN88" i="325"/>
  <c r="AN92" i="325"/>
  <c r="AN93" i="325" s="1"/>
  <c r="AN18" i="288" s="1"/>
  <c r="AN19" i="288" s="1"/>
  <c r="AN26" i="327"/>
  <c r="AN129" i="325"/>
  <c r="AM43" i="286"/>
  <c r="AM32" i="286"/>
  <c r="AX10" i="286"/>
  <c r="AX12" i="286" s="1"/>
  <c r="AX72" i="288" s="1"/>
  <c r="AN23" i="288" l="1"/>
  <c r="AN36" i="288"/>
  <c r="AN131" i="325"/>
  <c r="AN12" i="288" s="1"/>
  <c r="AN14" i="288" s="1"/>
  <c r="AN22" i="288" s="1"/>
  <c r="AN94" i="325"/>
  <c r="AN41" i="265" s="1"/>
  <c r="AN77" i="325"/>
  <c r="AN78" i="325" s="1"/>
  <c r="AN60" i="288" s="1"/>
  <c r="AN16" i="265"/>
  <c r="AN40" i="265"/>
  <c r="AN28" i="327"/>
  <c r="AN31" i="327" s="1"/>
  <c r="AX13" i="286"/>
  <c r="AX52" i="265" s="1"/>
  <c r="AX17" i="286"/>
  <c r="AX18" i="286" s="1"/>
  <c r="AN24" i="288" l="1"/>
  <c r="AN27" i="288" s="1"/>
  <c r="AN132" i="325"/>
  <c r="AN35" i="265" s="1"/>
  <c r="AN38" i="265" s="1"/>
  <c r="AN34" i="288" s="1"/>
  <c r="AN13" i="325"/>
  <c r="AN14" i="325" s="1"/>
  <c r="AN17" i="315" s="1"/>
  <c r="AN45" i="315" s="1"/>
  <c r="AN29" i="285"/>
  <c r="AN9" i="285"/>
  <c r="AN74" i="265"/>
  <c r="AO75" i="325"/>
  <c r="AN32" i="327"/>
  <c r="AN33" i="327"/>
  <c r="AX75" i="265"/>
  <c r="AY15" i="286"/>
  <c r="AN16" i="315" l="1"/>
  <c r="AN44" i="315" s="1"/>
  <c r="AN42" i="265"/>
  <c r="AN46" i="265" s="1"/>
  <c r="AN50" i="265" s="1"/>
  <c r="AN53" i="265" s="1"/>
  <c r="AO86" i="325"/>
  <c r="AO87" i="325" s="1"/>
  <c r="AO17" i="288" s="1"/>
  <c r="AO105" i="325"/>
  <c r="AO106" i="325" s="1"/>
  <c r="AO112" i="325" s="1"/>
  <c r="AO113" i="325" s="1"/>
  <c r="AO124" i="325"/>
  <c r="AO125" i="325" s="1"/>
  <c r="AY10" i="286"/>
  <c r="AY12" i="286" s="1"/>
  <c r="AY72" i="288" s="1"/>
  <c r="AN43" i="286" l="1"/>
  <c r="AN32" i="286"/>
  <c r="AO130" i="325"/>
  <c r="AO27" i="327"/>
  <c r="AO129" i="325"/>
  <c r="AO26" i="327"/>
  <c r="AO88" i="325"/>
  <c r="AO92" i="325"/>
  <c r="AO93" i="325" s="1"/>
  <c r="AO18" i="288" s="1"/>
  <c r="AO19" i="288" s="1"/>
  <c r="AY17" i="286"/>
  <c r="AY18" i="286" s="1"/>
  <c r="AY13" i="286"/>
  <c r="AY52" i="265" s="1"/>
  <c r="AO23" i="288" l="1"/>
  <c r="AO36" i="288"/>
  <c r="AO131" i="325"/>
  <c r="AO9" i="285" s="1"/>
  <c r="AO28" i="327"/>
  <c r="AO31" i="327" s="1"/>
  <c r="AO77" i="325"/>
  <c r="AO78" i="325" s="1"/>
  <c r="AO60" i="288" s="1"/>
  <c r="AO94" i="325"/>
  <c r="AO41" i="265" s="1"/>
  <c r="AO40" i="265"/>
  <c r="AO16" i="265"/>
  <c r="AY75" i="265"/>
  <c r="AZ15" i="286"/>
  <c r="AO132" i="325" l="1"/>
  <c r="AO35" i="265" s="1"/>
  <c r="AO38" i="265" s="1"/>
  <c r="AO42" i="265" s="1"/>
  <c r="AO46" i="265" s="1"/>
  <c r="AO50" i="265" s="1"/>
  <c r="AO53" i="265" s="1"/>
  <c r="AO43" i="286" s="1"/>
  <c r="AO29" i="285"/>
  <c r="AO12" i="288"/>
  <c r="AO14" i="288" s="1"/>
  <c r="AO22" i="288" s="1"/>
  <c r="AO24" i="288" s="1"/>
  <c r="AO27" i="288" s="1"/>
  <c r="AO13" i="325"/>
  <c r="AO14" i="325" s="1"/>
  <c r="AO17" i="315" s="1"/>
  <c r="AO45" i="315" s="1"/>
  <c r="AO32" i="327"/>
  <c r="AO33" i="327"/>
  <c r="AO74" i="265"/>
  <c r="AP75" i="325"/>
  <c r="AZ10" i="286"/>
  <c r="AZ12" i="286" s="1"/>
  <c r="AZ72" i="288" s="1"/>
  <c r="AO32" i="286" l="1"/>
  <c r="AO16" i="315"/>
  <c r="AO44" i="315" s="1"/>
  <c r="AO34" i="288"/>
  <c r="AP105" i="325"/>
  <c r="AP106" i="325" s="1"/>
  <c r="AP112" i="325" s="1"/>
  <c r="AP113" i="325" s="1"/>
  <c r="AP124" i="325"/>
  <c r="AP125" i="325" s="1"/>
  <c r="AP86" i="325"/>
  <c r="AP87" i="325" s="1"/>
  <c r="AP17" i="288" s="1"/>
  <c r="AZ17" i="286"/>
  <c r="AZ18" i="286" s="1"/>
  <c r="AZ13" i="286"/>
  <c r="AZ52" i="265" s="1"/>
  <c r="AP88" i="325" l="1"/>
  <c r="AP92" i="325"/>
  <c r="AP93" i="325" s="1"/>
  <c r="AP18" i="288" s="1"/>
  <c r="AP19" i="288" s="1"/>
  <c r="AP27" i="327"/>
  <c r="AP130" i="325"/>
  <c r="AP26" i="327"/>
  <c r="AP129" i="325"/>
  <c r="AZ75" i="265"/>
  <c r="BA15" i="286"/>
  <c r="AP23" i="288" l="1"/>
  <c r="AP36" i="288"/>
  <c r="AP131" i="325"/>
  <c r="AP13" i="325" s="1"/>
  <c r="AP14" i="325" s="1"/>
  <c r="AP17" i="315" s="1"/>
  <c r="AP45" i="315" s="1"/>
  <c r="AP94" i="325"/>
  <c r="AP41" i="265" s="1"/>
  <c r="AP77" i="325"/>
  <c r="AP78" i="325" s="1"/>
  <c r="AP60" i="288" s="1"/>
  <c r="AP28" i="327"/>
  <c r="AP31" i="327" s="1"/>
  <c r="AP40" i="265"/>
  <c r="AP16" i="265"/>
  <c r="BA10" i="286"/>
  <c r="BA12" i="286" s="1"/>
  <c r="BA72" i="288" s="1"/>
  <c r="AP132" i="325" l="1"/>
  <c r="AP35" i="265" s="1"/>
  <c r="AP38" i="265" s="1"/>
  <c r="AP9" i="285"/>
  <c r="AP12" i="288"/>
  <c r="AP14" i="288" s="1"/>
  <c r="AP22" i="288" s="1"/>
  <c r="AP24" i="288" s="1"/>
  <c r="AP27" i="288" s="1"/>
  <c r="AP29" i="285"/>
  <c r="AP74" i="265"/>
  <c r="AQ75" i="325"/>
  <c r="AP32" i="327"/>
  <c r="AP33" i="327"/>
  <c r="BA13" i="286"/>
  <c r="BA52" i="265" s="1"/>
  <c r="BA17" i="286"/>
  <c r="BA18" i="286" s="1"/>
  <c r="AP16" i="315" l="1"/>
  <c r="AP44" i="315" s="1"/>
  <c r="AP34" i="288"/>
  <c r="AP42" i="265"/>
  <c r="AP46" i="265" s="1"/>
  <c r="AP50" i="265" s="1"/>
  <c r="AP53" i="265" s="1"/>
  <c r="AP32" i="286" s="1"/>
  <c r="AQ124" i="325"/>
  <c r="AQ125" i="325" s="1"/>
  <c r="AQ86" i="325"/>
  <c r="AQ87" i="325" s="1"/>
  <c r="AQ17" i="288" s="1"/>
  <c r="AQ105" i="325"/>
  <c r="AQ106" i="325" s="1"/>
  <c r="AQ112" i="325" s="1"/>
  <c r="AQ113" i="325" s="1"/>
  <c r="BA75" i="265"/>
  <c r="BB15" i="286"/>
  <c r="AP43" i="286" l="1"/>
  <c r="AQ129" i="325"/>
  <c r="AQ26" i="327"/>
  <c r="AQ92" i="325"/>
  <c r="AQ93" i="325" s="1"/>
  <c r="AQ18" i="288" s="1"/>
  <c r="AQ19" i="288" s="1"/>
  <c r="AQ88" i="325"/>
  <c r="AQ130" i="325"/>
  <c r="AQ27" i="327"/>
  <c r="BB10" i="286"/>
  <c r="BB12" i="286" s="1"/>
  <c r="BB72" i="288" s="1"/>
  <c r="AQ23" i="288" l="1"/>
  <c r="AQ36" i="288"/>
  <c r="AQ28" i="327"/>
  <c r="AQ31" i="327" s="1"/>
  <c r="AQ40" i="265"/>
  <c r="AQ16" i="265"/>
  <c r="AQ77" i="325"/>
  <c r="AQ78" i="325" s="1"/>
  <c r="AQ60" i="288" s="1"/>
  <c r="AQ94" i="325"/>
  <c r="AQ41" i="265" s="1"/>
  <c r="AQ131" i="325"/>
  <c r="AQ12" i="288" s="1"/>
  <c r="AQ14" i="288" s="1"/>
  <c r="AQ22" i="288" s="1"/>
  <c r="BB13" i="286"/>
  <c r="BB52" i="265" s="1"/>
  <c r="BB17" i="286"/>
  <c r="BB18" i="286" s="1"/>
  <c r="AQ24" i="288" l="1"/>
  <c r="AQ27" i="288" s="1"/>
  <c r="AQ32" i="327"/>
  <c r="AQ33" i="327"/>
  <c r="AQ74" i="265"/>
  <c r="AR75" i="325"/>
  <c r="AQ13" i="325"/>
  <c r="AQ14" i="325" s="1"/>
  <c r="AQ17" i="315" s="1"/>
  <c r="AQ45" i="315" s="1"/>
  <c r="AQ9" i="285"/>
  <c r="AQ29" i="285"/>
  <c r="AQ132" i="325"/>
  <c r="AQ35" i="265" s="1"/>
  <c r="AQ38" i="265" s="1"/>
  <c r="AQ34" i="288" s="1"/>
  <c r="BB75" i="265"/>
  <c r="BC15" i="286"/>
  <c r="AR86" i="325" l="1"/>
  <c r="AR87" i="325" s="1"/>
  <c r="AR17" i="288" s="1"/>
  <c r="AR124" i="325"/>
  <c r="AR125" i="325" s="1"/>
  <c r="AR105" i="325"/>
  <c r="AR106" i="325" s="1"/>
  <c r="AR112" i="325" s="1"/>
  <c r="AR113" i="325" s="1"/>
  <c r="AQ42" i="265"/>
  <c r="AQ46" i="265" s="1"/>
  <c r="AQ50" i="265" s="1"/>
  <c r="AQ53" i="265" s="1"/>
  <c r="AQ16" i="315"/>
  <c r="AQ44" i="315" s="1"/>
  <c r="BC10" i="286"/>
  <c r="BC12" i="286" s="1"/>
  <c r="BC72" i="288" s="1"/>
  <c r="AR26" i="327" l="1"/>
  <c r="AR129" i="325"/>
  <c r="AQ32" i="286"/>
  <c r="AQ43" i="286"/>
  <c r="AR27" i="327"/>
  <c r="AR130" i="325"/>
  <c r="AR88" i="325"/>
  <c r="AR92" i="325"/>
  <c r="AR93" i="325" s="1"/>
  <c r="AR18" i="288" s="1"/>
  <c r="AR19" i="288" s="1"/>
  <c r="BC17" i="286"/>
  <c r="BC18" i="286" s="1"/>
  <c r="BC13" i="286"/>
  <c r="BC52" i="265" s="1"/>
  <c r="AR23" i="288" l="1"/>
  <c r="AR36" i="288"/>
  <c r="AR94" i="325"/>
  <c r="AR41" i="265" s="1"/>
  <c r="AR77" i="325"/>
  <c r="AR78" i="325" s="1"/>
  <c r="AR60" i="288" s="1"/>
  <c r="AR16" i="265"/>
  <c r="AR40" i="265"/>
  <c r="AR131" i="325"/>
  <c r="AR12" i="288" s="1"/>
  <c r="AR14" i="288" s="1"/>
  <c r="AR22" i="288" s="1"/>
  <c r="AR28" i="327"/>
  <c r="AR31" i="327" s="1"/>
  <c r="BC75" i="265"/>
  <c r="BD15" i="286"/>
  <c r="AR24" i="288" l="1"/>
  <c r="AR27" i="288" s="1"/>
  <c r="AR32" i="327"/>
  <c r="AR33" i="327"/>
  <c r="AS75" i="325"/>
  <c r="AR74" i="265"/>
  <c r="AR9" i="285"/>
  <c r="AR13" i="325"/>
  <c r="AR14" i="325" s="1"/>
  <c r="AR17" i="315" s="1"/>
  <c r="AR45" i="315" s="1"/>
  <c r="AR29" i="285"/>
  <c r="AR132" i="325"/>
  <c r="AR35" i="265" s="1"/>
  <c r="AR38" i="265" s="1"/>
  <c r="AR34" i="288" s="1"/>
  <c r="BD10" i="286"/>
  <c r="BD12" i="286" s="1"/>
  <c r="BD72" i="288" s="1"/>
  <c r="AR42" i="265" l="1"/>
  <c r="AR46" i="265" s="1"/>
  <c r="AR50" i="265" s="1"/>
  <c r="AR53" i="265" s="1"/>
  <c r="AR16" i="315"/>
  <c r="AR44" i="315" s="1"/>
  <c r="AS86" i="325"/>
  <c r="AS87" i="325" s="1"/>
  <c r="AS17" i="288" s="1"/>
  <c r="AS124" i="325"/>
  <c r="AS125" i="325" s="1"/>
  <c r="AS105" i="325"/>
  <c r="AS106" i="325" s="1"/>
  <c r="AS112" i="325" s="1"/>
  <c r="AS113" i="325" s="1"/>
  <c r="BD13" i="286"/>
  <c r="BD52" i="265" s="1"/>
  <c r="BD17" i="286"/>
  <c r="BD18" i="286" s="1"/>
  <c r="AS130" i="325" l="1"/>
  <c r="AS27" i="327"/>
  <c r="AS92" i="325"/>
  <c r="AS93" i="325" s="1"/>
  <c r="AS18" i="288" s="1"/>
  <c r="AS19" i="288" s="1"/>
  <c r="AS88" i="325"/>
  <c r="AS26" i="327"/>
  <c r="AS129" i="325"/>
  <c r="AR43" i="286"/>
  <c r="AR32" i="286"/>
  <c r="BD75" i="265"/>
  <c r="BE15" i="286"/>
  <c r="AS131" i="325" l="1"/>
  <c r="AS29" i="285" s="1"/>
  <c r="AS23" i="288"/>
  <c r="AS36" i="288"/>
  <c r="AS16" i="265"/>
  <c r="AS40" i="265"/>
  <c r="AS94" i="325"/>
  <c r="AS41" i="265" s="1"/>
  <c r="AS77" i="325"/>
  <c r="AS78" i="325" s="1"/>
  <c r="AS60" i="288" s="1"/>
  <c r="AS28" i="327"/>
  <c r="AS31" i="327" s="1"/>
  <c r="BE10" i="286"/>
  <c r="BE12" i="286" s="1"/>
  <c r="BE72" i="288" s="1"/>
  <c r="AS12" i="288" l="1"/>
  <c r="AS14" i="288" s="1"/>
  <c r="AS22" i="288" s="1"/>
  <c r="AS13" i="325"/>
  <c r="AS14" i="325" s="1"/>
  <c r="AS17" i="315" s="1"/>
  <c r="AS45" i="315" s="1"/>
  <c r="AS132" i="325"/>
  <c r="AS35" i="265" s="1"/>
  <c r="AS38" i="265" s="1"/>
  <c r="AS42" i="265" s="1"/>
  <c r="AS46" i="265" s="1"/>
  <c r="AS50" i="265" s="1"/>
  <c r="AS53" i="265" s="1"/>
  <c r="AS32" i="286" s="1"/>
  <c r="AS9" i="285"/>
  <c r="AS24" i="288"/>
  <c r="AS27" i="288" s="1"/>
  <c r="AT75" i="325"/>
  <c r="AS74" i="265"/>
  <c r="AS33" i="327"/>
  <c r="AS32" i="327"/>
  <c r="BE13" i="286"/>
  <c r="BE52" i="265" s="1"/>
  <c r="BE17" i="286"/>
  <c r="BE18" i="286" s="1"/>
  <c r="AS34" i="288" l="1"/>
  <c r="AS16" i="315"/>
  <c r="AS44" i="315" s="1"/>
  <c r="AS43" i="286"/>
  <c r="AT105" i="325"/>
  <c r="AT106" i="325" s="1"/>
  <c r="AT112" i="325" s="1"/>
  <c r="AT113" i="325" s="1"/>
  <c r="AT124" i="325"/>
  <c r="AT125" i="325" s="1"/>
  <c r="AT86" i="325"/>
  <c r="AT87" i="325" s="1"/>
  <c r="AT17" i="288" s="1"/>
  <c r="BE75" i="265"/>
  <c r="BF15" i="286"/>
  <c r="AT88" i="325" l="1"/>
  <c r="AT92" i="325"/>
  <c r="AT93" i="325" s="1"/>
  <c r="AT18" i="288" s="1"/>
  <c r="AT19" i="288" s="1"/>
  <c r="AT27" i="327"/>
  <c r="AT130" i="325"/>
  <c r="AT26" i="327"/>
  <c r="AT129" i="325"/>
  <c r="BF10" i="286"/>
  <c r="BF12" i="286" s="1"/>
  <c r="BF72" i="288" s="1"/>
  <c r="AT23" i="288" l="1"/>
  <c r="AT36" i="288"/>
  <c r="AT131" i="325"/>
  <c r="AT132" i="325" s="1"/>
  <c r="AT35" i="265" s="1"/>
  <c r="AT38" i="265" s="1"/>
  <c r="AT34" i="288" s="1"/>
  <c r="AT94" i="325"/>
  <c r="AT41" i="265" s="1"/>
  <c r="AT77" i="325"/>
  <c r="AT78" i="325" s="1"/>
  <c r="AT60" i="288" s="1"/>
  <c r="AT28" i="327"/>
  <c r="AT31" i="327" s="1"/>
  <c r="AT40" i="265"/>
  <c r="AT16" i="265"/>
  <c r="BF17" i="286"/>
  <c r="BF18" i="286" s="1"/>
  <c r="BF13" i="286"/>
  <c r="BF52" i="265" s="1"/>
  <c r="AT29" i="285" l="1"/>
  <c r="AT9" i="285"/>
  <c r="AT12" i="288"/>
  <c r="AT14" i="288" s="1"/>
  <c r="AT22" i="288" s="1"/>
  <c r="AT24" i="288" s="1"/>
  <c r="AT27" i="288" s="1"/>
  <c r="AT13" i="325"/>
  <c r="AT14" i="325" s="1"/>
  <c r="AT17" i="315" s="1"/>
  <c r="AT45" i="315" s="1"/>
  <c r="AT33" i="327"/>
  <c r="AT32" i="327"/>
  <c r="AU75" i="325"/>
  <c r="AT74" i="265"/>
  <c r="AT16" i="315"/>
  <c r="AT44" i="315" s="1"/>
  <c r="AT42" i="265"/>
  <c r="AT46" i="265" s="1"/>
  <c r="AT50" i="265" s="1"/>
  <c r="AT53" i="265" s="1"/>
  <c r="BF75" i="265"/>
  <c r="BG15" i="286"/>
  <c r="AU124" i="325" l="1"/>
  <c r="AU125" i="325" s="1"/>
  <c r="AU86" i="325"/>
  <c r="AU87" i="325" s="1"/>
  <c r="AU17" i="288" s="1"/>
  <c r="AU105" i="325"/>
  <c r="AU106" i="325" s="1"/>
  <c r="AU112" i="325" s="1"/>
  <c r="AU113" i="325" s="1"/>
  <c r="AT43" i="286"/>
  <c r="AT32" i="286"/>
  <c r="BG10" i="286"/>
  <c r="BG12" i="286" s="1"/>
  <c r="BG72" i="288" s="1"/>
  <c r="AU26" i="327" l="1"/>
  <c r="AU129" i="325"/>
  <c r="AU92" i="325"/>
  <c r="AU93" i="325" s="1"/>
  <c r="AU18" i="288" s="1"/>
  <c r="AU19" i="288" s="1"/>
  <c r="AU88" i="325"/>
  <c r="AU27" i="327"/>
  <c r="AU130" i="325"/>
  <c r="BG17" i="286"/>
  <c r="BG18" i="286" s="1"/>
  <c r="BG13" i="286"/>
  <c r="BG52" i="265" s="1"/>
  <c r="AU23" i="288" l="1"/>
  <c r="AU36" i="288"/>
  <c r="AU40" i="265"/>
  <c r="AU16" i="265"/>
  <c r="AU77" i="325"/>
  <c r="AU78" i="325" s="1"/>
  <c r="AU60" i="288" s="1"/>
  <c r="AU94" i="325"/>
  <c r="AU41" i="265" s="1"/>
  <c r="AU131" i="325"/>
  <c r="AU12" i="288" s="1"/>
  <c r="AU14" i="288" s="1"/>
  <c r="AU22" i="288" s="1"/>
  <c r="AU28" i="327"/>
  <c r="AU31" i="327" s="1"/>
  <c r="BG75" i="265"/>
  <c r="BH15" i="286"/>
  <c r="AU24" i="288" l="1"/>
  <c r="AU27" i="288" s="1"/>
  <c r="AV75" i="325"/>
  <c r="AU74" i="265"/>
  <c r="AU33" i="327"/>
  <c r="AU32" i="327"/>
  <c r="AU29" i="285"/>
  <c r="AU13" i="325"/>
  <c r="AU14" i="325" s="1"/>
  <c r="AU17" i="315" s="1"/>
  <c r="AU45" i="315" s="1"/>
  <c r="AU132" i="325"/>
  <c r="AU35" i="265" s="1"/>
  <c r="AU38" i="265" s="1"/>
  <c r="AU34" i="288" s="1"/>
  <c r="AU9" i="285"/>
  <c r="BH10" i="286"/>
  <c r="BH12" i="286" s="1"/>
  <c r="BH72" i="288" s="1"/>
  <c r="AU16" i="315" l="1"/>
  <c r="AU44" i="315" s="1"/>
  <c r="AU42" i="265"/>
  <c r="AU46" i="265" s="1"/>
  <c r="AU50" i="265" s="1"/>
  <c r="AU53" i="265" s="1"/>
  <c r="AV124" i="325"/>
  <c r="AV125" i="325" s="1"/>
  <c r="AV105" i="325"/>
  <c r="AV106" i="325" s="1"/>
  <c r="AV112" i="325" s="1"/>
  <c r="AV113" i="325" s="1"/>
  <c r="AV86" i="325"/>
  <c r="AV87" i="325" s="1"/>
  <c r="AV17" i="288" s="1"/>
  <c r="BH13" i="286"/>
  <c r="BH52" i="265" s="1"/>
  <c r="BH17" i="286"/>
  <c r="BH18" i="286" s="1"/>
  <c r="AV129" i="325" l="1"/>
  <c r="AV26" i="327"/>
  <c r="AV27" i="327"/>
  <c r="AV130" i="325"/>
  <c r="AU32" i="286"/>
  <c r="AU43" i="286"/>
  <c r="AV88" i="325"/>
  <c r="AV92" i="325"/>
  <c r="AV93" i="325" s="1"/>
  <c r="AV18" i="288" s="1"/>
  <c r="AV19" i="288" s="1"/>
  <c r="BH75" i="265"/>
  <c r="BI15" i="286"/>
  <c r="AV23" i="288" l="1"/>
  <c r="AV36" i="288"/>
  <c r="AV28" i="327"/>
  <c r="AV31" i="327" s="1"/>
  <c r="AV33" i="327" s="1"/>
  <c r="AV94" i="325"/>
  <c r="AV41" i="265" s="1"/>
  <c r="AV77" i="325"/>
  <c r="AV78" i="325" s="1"/>
  <c r="AV60" i="288" s="1"/>
  <c r="AV16" i="265"/>
  <c r="AV40" i="265"/>
  <c r="AV131" i="325"/>
  <c r="AV12" i="288" s="1"/>
  <c r="AV14" i="288" s="1"/>
  <c r="AV22" i="288" s="1"/>
  <c r="BI10" i="286"/>
  <c r="BI12" i="286" s="1"/>
  <c r="BI72" i="288" s="1"/>
  <c r="AV24" i="288" l="1"/>
  <c r="AV27" i="288" s="1"/>
  <c r="AV32" i="327"/>
  <c r="AV74" i="265"/>
  <c r="AW75" i="325"/>
  <c r="AV13" i="325"/>
  <c r="AV14" i="325" s="1"/>
  <c r="AV17" i="315" s="1"/>
  <c r="AV45" i="315" s="1"/>
  <c r="AV29" i="285"/>
  <c r="AV132" i="325"/>
  <c r="AV35" i="265" s="1"/>
  <c r="AV38" i="265" s="1"/>
  <c r="AV34" i="288" s="1"/>
  <c r="AV9" i="285"/>
  <c r="BI13" i="286"/>
  <c r="BI52" i="265" s="1"/>
  <c r="BI17" i="286"/>
  <c r="BI18" i="286" s="1"/>
  <c r="AW105" i="325" l="1"/>
  <c r="AW106" i="325" s="1"/>
  <c r="AW112" i="325" s="1"/>
  <c r="AW113" i="325" s="1"/>
  <c r="AW124" i="325"/>
  <c r="AW125" i="325" s="1"/>
  <c r="AW86" i="325"/>
  <c r="AW87" i="325" s="1"/>
  <c r="AW17" i="288" s="1"/>
  <c r="AV42" i="265"/>
  <c r="AV46" i="265" s="1"/>
  <c r="AV50" i="265" s="1"/>
  <c r="AV53" i="265" s="1"/>
  <c r="AV16" i="315"/>
  <c r="AV44" i="315" s="1"/>
  <c r="BI75" i="265"/>
  <c r="BJ15" i="286"/>
  <c r="AV43" i="286" l="1"/>
  <c r="AV32" i="286"/>
  <c r="AW88" i="325"/>
  <c r="AW92" i="325"/>
  <c r="AW93" i="325" s="1"/>
  <c r="AW18" i="288" s="1"/>
  <c r="AW19" i="288" s="1"/>
  <c r="AW130" i="325"/>
  <c r="AW27" i="327"/>
  <c r="AW26" i="327"/>
  <c r="AW129" i="325"/>
  <c r="BJ10" i="286"/>
  <c r="BJ12" i="286" s="1"/>
  <c r="BJ72" i="288" s="1"/>
  <c r="AW23" i="288" l="1"/>
  <c r="AW36" i="288"/>
  <c r="AW131" i="325"/>
  <c r="AW12" i="288" s="1"/>
  <c r="AW14" i="288" s="1"/>
  <c r="AW22" i="288" s="1"/>
  <c r="AW28" i="327"/>
  <c r="AW31" i="327" s="1"/>
  <c r="AW32" i="327" s="1"/>
  <c r="AW77" i="325"/>
  <c r="AW78" i="325" s="1"/>
  <c r="AW60" i="288" s="1"/>
  <c r="AW94" i="325"/>
  <c r="AW41" i="265" s="1"/>
  <c r="AW16" i="265"/>
  <c r="AW40" i="265"/>
  <c r="BJ17" i="286"/>
  <c r="BJ18" i="286" s="1"/>
  <c r="BJ13" i="286"/>
  <c r="BJ52" i="265" s="1"/>
  <c r="AW24" i="288" l="1"/>
  <c r="AW27" i="288" s="1"/>
  <c r="AW13" i="325"/>
  <c r="AW14" i="325" s="1"/>
  <c r="AW17" i="315" s="1"/>
  <c r="AW45" i="315" s="1"/>
  <c r="AW29" i="285"/>
  <c r="AW9" i="285"/>
  <c r="AW33" i="327"/>
  <c r="AW132" i="325"/>
  <c r="AW35" i="265" s="1"/>
  <c r="AW38" i="265" s="1"/>
  <c r="AX75" i="325"/>
  <c r="AW74" i="265"/>
  <c r="BJ75" i="265"/>
  <c r="BK15" i="286"/>
  <c r="AW42" i="265" l="1"/>
  <c r="AW46" i="265" s="1"/>
  <c r="AW50" i="265" s="1"/>
  <c r="AW53" i="265" s="1"/>
  <c r="AW43" i="286" s="1"/>
  <c r="AW34" i="288"/>
  <c r="AW16" i="315"/>
  <c r="AW44" i="315" s="1"/>
  <c r="AX86" i="325"/>
  <c r="AX87" i="325" s="1"/>
  <c r="AX17" i="288" s="1"/>
  <c r="AX105" i="325"/>
  <c r="AX106" i="325" s="1"/>
  <c r="AX112" i="325" s="1"/>
  <c r="AX113" i="325" s="1"/>
  <c r="AX124" i="325"/>
  <c r="AX125" i="325" s="1"/>
  <c r="BK10" i="286"/>
  <c r="BK12" i="286" s="1"/>
  <c r="BK72" i="288" s="1"/>
  <c r="AW32" i="286" l="1"/>
  <c r="AX26" i="327"/>
  <c r="AX129" i="325"/>
  <c r="AX92" i="325"/>
  <c r="AX93" i="325" s="1"/>
  <c r="AX18" i="288" s="1"/>
  <c r="AX19" i="288" s="1"/>
  <c r="AX88" i="325"/>
  <c r="AX130" i="325"/>
  <c r="AX27" i="327"/>
  <c r="BK13" i="286"/>
  <c r="BK52" i="265" s="1"/>
  <c r="BK17" i="286"/>
  <c r="BK18" i="286" s="1"/>
  <c r="AX23" i="288" l="1"/>
  <c r="AX36" i="288"/>
  <c r="AX131" i="325"/>
  <c r="AX12" i="288" s="1"/>
  <c r="AX14" i="288" s="1"/>
  <c r="AX22" i="288" s="1"/>
  <c r="AX16" i="265"/>
  <c r="AX40" i="265"/>
  <c r="AX77" i="325"/>
  <c r="AX78" i="325" s="1"/>
  <c r="AX60" i="288" s="1"/>
  <c r="AX94" i="325"/>
  <c r="AX41" i="265" s="1"/>
  <c r="AX28" i="327"/>
  <c r="AX31" i="327" s="1"/>
  <c r="BK75" i="265"/>
  <c r="BL15" i="286"/>
  <c r="AX24" i="288" l="1"/>
  <c r="AX27" i="288" s="1"/>
  <c r="AX13" i="325"/>
  <c r="AX14" i="325" s="1"/>
  <c r="AX17" i="315" s="1"/>
  <c r="AX45" i="315" s="1"/>
  <c r="AX132" i="325"/>
  <c r="AX35" i="265" s="1"/>
  <c r="AX38" i="265" s="1"/>
  <c r="AX34" i="288" s="1"/>
  <c r="AX29" i="285"/>
  <c r="AX9" i="285"/>
  <c r="AX74" i="265"/>
  <c r="AY75" i="325"/>
  <c r="AX33" i="327"/>
  <c r="AX32" i="327"/>
  <c r="BL10" i="286"/>
  <c r="BL12" i="286" s="1"/>
  <c r="BL72" i="288" s="1"/>
  <c r="AX16" i="315" l="1"/>
  <c r="AX44" i="315" s="1"/>
  <c r="AX42" i="265"/>
  <c r="AX46" i="265" s="1"/>
  <c r="AX50" i="265" s="1"/>
  <c r="AX53" i="265" s="1"/>
  <c r="AY124" i="325"/>
  <c r="AY125" i="325" s="1"/>
  <c r="AY105" i="325"/>
  <c r="AY106" i="325" s="1"/>
  <c r="AY112" i="325" s="1"/>
  <c r="AY113" i="325" s="1"/>
  <c r="AY86" i="325"/>
  <c r="AY87" i="325" s="1"/>
  <c r="AY17" i="288" s="1"/>
  <c r="BL17" i="286"/>
  <c r="BL18" i="286" s="1"/>
  <c r="BL13" i="286"/>
  <c r="BL52" i="265" s="1"/>
  <c r="AX43" i="286" l="1"/>
  <c r="AX32" i="286"/>
  <c r="AY129" i="325"/>
  <c r="AY26" i="327"/>
  <c r="AY88" i="325"/>
  <c r="AY92" i="325"/>
  <c r="AY93" i="325" s="1"/>
  <c r="AY18" i="288" s="1"/>
  <c r="AY19" i="288" s="1"/>
  <c r="AY27" i="327"/>
  <c r="AY130" i="325"/>
  <c r="BL75" i="265"/>
  <c r="BM15" i="286"/>
  <c r="AY23" i="288" l="1"/>
  <c r="AY36" i="288"/>
  <c r="AY28" i="327"/>
  <c r="AY31" i="327" s="1"/>
  <c r="AY94" i="325"/>
  <c r="AY41" i="265" s="1"/>
  <c r="AY77" i="325"/>
  <c r="AY78" i="325" s="1"/>
  <c r="AY60" i="288" s="1"/>
  <c r="AY40" i="265"/>
  <c r="AY16" i="265"/>
  <c r="AY131" i="325"/>
  <c r="AY12" i="288" s="1"/>
  <c r="AY14" i="288" s="1"/>
  <c r="AY22" i="288" s="1"/>
  <c r="BM10" i="286"/>
  <c r="BM12" i="286" s="1"/>
  <c r="BM72" i="288" s="1"/>
  <c r="AY24" i="288" l="1"/>
  <c r="AY27" i="288" s="1"/>
  <c r="AY33" i="327"/>
  <c r="AY32" i="327"/>
  <c r="AY74" i="265"/>
  <c r="AZ75" i="325"/>
  <c r="AY29" i="285"/>
  <c r="AY132" i="325"/>
  <c r="AY35" i="265" s="1"/>
  <c r="AY38" i="265" s="1"/>
  <c r="AY34" i="288" s="1"/>
  <c r="AY13" i="325"/>
  <c r="AY14" i="325" s="1"/>
  <c r="AY17" i="315" s="1"/>
  <c r="AY45" i="315" s="1"/>
  <c r="AY9" i="285"/>
  <c r="BM17" i="286"/>
  <c r="BM18" i="286" s="1"/>
  <c r="BM13" i="286"/>
  <c r="BM52" i="265" s="1"/>
  <c r="AY16" i="315" l="1"/>
  <c r="AY44" i="315" s="1"/>
  <c r="AY42" i="265"/>
  <c r="AY46" i="265" s="1"/>
  <c r="AY50" i="265" s="1"/>
  <c r="AY53" i="265" s="1"/>
  <c r="AZ86" i="325"/>
  <c r="AZ87" i="325" s="1"/>
  <c r="AZ17" i="288" s="1"/>
  <c r="AZ105" i="325"/>
  <c r="AZ106" i="325" s="1"/>
  <c r="AZ112" i="325" s="1"/>
  <c r="AZ113" i="325" s="1"/>
  <c r="AZ124" i="325"/>
  <c r="AZ125" i="325" s="1"/>
  <c r="BM75" i="265"/>
  <c r="BN15" i="286"/>
  <c r="AZ26" i="327" l="1"/>
  <c r="AZ129" i="325"/>
  <c r="AZ88" i="325"/>
  <c r="AZ92" i="325"/>
  <c r="AZ93" i="325" s="1"/>
  <c r="AZ18" i="288" s="1"/>
  <c r="AZ19" i="288" s="1"/>
  <c r="AY43" i="286"/>
  <c r="AY32" i="286"/>
  <c r="AZ130" i="325"/>
  <c r="AZ27" i="327"/>
  <c r="BN10" i="286"/>
  <c r="BN12" i="286" s="1"/>
  <c r="BN72" i="288" s="1"/>
  <c r="AZ23" i="288" l="1"/>
  <c r="AZ36" i="288"/>
  <c r="AZ77" i="325"/>
  <c r="AZ78" i="325" s="1"/>
  <c r="AZ60" i="288" s="1"/>
  <c r="AZ94" i="325"/>
  <c r="AZ41" i="265" s="1"/>
  <c r="AZ40" i="265"/>
  <c r="AZ16" i="265"/>
  <c r="AZ131" i="325"/>
  <c r="AZ12" i="288" s="1"/>
  <c r="AZ14" i="288" s="1"/>
  <c r="AZ22" i="288" s="1"/>
  <c r="AZ28" i="327"/>
  <c r="AZ31" i="327" s="1"/>
  <c r="BN17" i="286"/>
  <c r="BN18" i="286" s="1"/>
  <c r="BN13" i="286"/>
  <c r="BN52" i="265" s="1"/>
  <c r="AZ24" i="288" l="1"/>
  <c r="AZ27" i="288" s="1"/>
  <c r="AZ33" i="327"/>
  <c r="AZ32" i="327"/>
  <c r="AZ29" i="285"/>
  <c r="AZ13" i="325"/>
  <c r="AZ14" i="325" s="1"/>
  <c r="AZ17" i="315" s="1"/>
  <c r="AZ45" i="315" s="1"/>
  <c r="AZ132" i="325"/>
  <c r="AZ35" i="265" s="1"/>
  <c r="AZ38" i="265" s="1"/>
  <c r="AZ34" i="288" s="1"/>
  <c r="AZ9" i="285"/>
  <c r="AZ74" i="265"/>
  <c r="BA75" i="325"/>
  <c r="BN75" i="265"/>
  <c r="BO15" i="286"/>
  <c r="BA124" i="325" l="1"/>
  <c r="BA125" i="325" s="1"/>
  <c r="BA105" i="325"/>
  <c r="BA106" i="325" s="1"/>
  <c r="BA112" i="325" s="1"/>
  <c r="BA113" i="325" s="1"/>
  <c r="BA86" i="325"/>
  <c r="BA87" i="325" s="1"/>
  <c r="BA17" i="288" s="1"/>
  <c r="AZ16" i="315"/>
  <c r="AZ44" i="315" s="1"/>
  <c r="AZ42" i="265"/>
  <c r="AZ46" i="265" s="1"/>
  <c r="AZ50" i="265" s="1"/>
  <c r="AZ53" i="265" s="1"/>
  <c r="BO10" i="286"/>
  <c r="BO12" i="286" s="1"/>
  <c r="BO72" i="288" s="1"/>
  <c r="BA88" i="325" l="1"/>
  <c r="BA92" i="325"/>
  <c r="BA93" i="325" s="1"/>
  <c r="BA18" i="288" s="1"/>
  <c r="BA19" i="288" s="1"/>
  <c r="BA129" i="325"/>
  <c r="BA26" i="327"/>
  <c r="AZ32" i="286"/>
  <c r="AZ43" i="286"/>
  <c r="BA27" i="327"/>
  <c r="BA130" i="325"/>
  <c r="BO13" i="286"/>
  <c r="BO52" i="265" s="1"/>
  <c r="BO17" i="286"/>
  <c r="BO18" i="286" s="1"/>
  <c r="BA23" i="288" l="1"/>
  <c r="BA36" i="288"/>
  <c r="BA131" i="325"/>
  <c r="BA9" i="285" s="1"/>
  <c r="BA28" i="327"/>
  <c r="BA31" i="327" s="1"/>
  <c r="BA77" i="325"/>
  <c r="BA78" i="325" s="1"/>
  <c r="BA60" i="288" s="1"/>
  <c r="BA94" i="325"/>
  <c r="BA41" i="265" s="1"/>
  <c r="BA16" i="265"/>
  <c r="BA40" i="265"/>
  <c r="BO75" i="265"/>
  <c r="BP15" i="286"/>
  <c r="BA132" i="325" l="1"/>
  <c r="BA35" i="265" s="1"/>
  <c r="BA38" i="265" s="1"/>
  <c r="BA34" i="288" s="1"/>
  <c r="BA13" i="325"/>
  <c r="BA14" i="325" s="1"/>
  <c r="BA17" i="315" s="1"/>
  <c r="BA45" i="315" s="1"/>
  <c r="BA29" i="285"/>
  <c r="BA12" i="288"/>
  <c r="BA14" i="288" s="1"/>
  <c r="BA22" i="288" s="1"/>
  <c r="BA24" i="288" s="1"/>
  <c r="BA27" i="288" s="1"/>
  <c r="BA74" i="265"/>
  <c r="BB75" i="325"/>
  <c r="BA33" i="327"/>
  <c r="BA32" i="327"/>
  <c r="BP10" i="286"/>
  <c r="BP12" i="286" s="1"/>
  <c r="BP72" i="288" s="1"/>
  <c r="BA16" i="315" l="1"/>
  <c r="BA44" i="315" s="1"/>
  <c r="BA42" i="265"/>
  <c r="BA46" i="265" s="1"/>
  <c r="BA50" i="265" s="1"/>
  <c r="BA53" i="265" s="1"/>
  <c r="BA43" i="286" s="1"/>
  <c r="BB86" i="325"/>
  <c r="BB87" i="325" s="1"/>
  <c r="BB17" i="288" s="1"/>
  <c r="BB105" i="325"/>
  <c r="BB106" i="325" s="1"/>
  <c r="BB112" i="325" s="1"/>
  <c r="BB113" i="325" s="1"/>
  <c r="BB124" i="325"/>
  <c r="BB125" i="325" s="1"/>
  <c r="BP13" i="286"/>
  <c r="BP52" i="265" s="1"/>
  <c r="BP17" i="286"/>
  <c r="BP18" i="286" s="1"/>
  <c r="BA32" i="286" l="1"/>
  <c r="BB27" i="327"/>
  <c r="BB130" i="325"/>
  <c r="BB26" i="327"/>
  <c r="BB129" i="325"/>
  <c r="BB88" i="325"/>
  <c r="BB92" i="325"/>
  <c r="BB93" i="325" s="1"/>
  <c r="BB18" i="288" s="1"/>
  <c r="BB19" i="288" s="1"/>
  <c r="BP75" i="265"/>
  <c r="BQ15" i="286"/>
  <c r="BB23" i="288" l="1"/>
  <c r="BB36" i="288"/>
  <c r="BB131" i="325"/>
  <c r="BB12" i="288" s="1"/>
  <c r="BB14" i="288" s="1"/>
  <c r="BB22" i="288" s="1"/>
  <c r="BB28" i="327"/>
  <c r="BB31" i="327" s="1"/>
  <c r="BB32" i="327" s="1"/>
  <c r="BB77" i="325"/>
  <c r="BB78" i="325" s="1"/>
  <c r="BB60" i="288" s="1"/>
  <c r="BB94" i="325"/>
  <c r="BB41" i="265" s="1"/>
  <c r="BB40" i="265"/>
  <c r="BB16" i="265"/>
  <c r="BQ10" i="286"/>
  <c r="BQ12" i="286" s="1"/>
  <c r="BQ72" i="288" s="1"/>
  <c r="BB24" i="288" l="1"/>
  <c r="BB27" i="288" s="1"/>
  <c r="BB33" i="327"/>
  <c r="BB9" i="285"/>
  <c r="BB132" i="325"/>
  <c r="BB35" i="265" s="1"/>
  <c r="BB38" i="265" s="1"/>
  <c r="BB34" i="288" s="1"/>
  <c r="BB13" i="325"/>
  <c r="BB14" i="325" s="1"/>
  <c r="BB17" i="315" s="1"/>
  <c r="BB45" i="315" s="1"/>
  <c r="BB29" i="285"/>
  <c r="BB74" i="265"/>
  <c r="BC75" i="325"/>
  <c r="BQ13" i="286"/>
  <c r="BQ52" i="265" s="1"/>
  <c r="BQ17" i="286"/>
  <c r="BQ18" i="286" s="1"/>
  <c r="BB42" i="265" l="1"/>
  <c r="BB46" i="265" s="1"/>
  <c r="BB50" i="265" s="1"/>
  <c r="BB53" i="265" s="1"/>
  <c r="BB16" i="315"/>
  <c r="BB44" i="315" s="1"/>
  <c r="BC124" i="325"/>
  <c r="BC125" i="325" s="1"/>
  <c r="BC105" i="325"/>
  <c r="BC106" i="325" s="1"/>
  <c r="BC112" i="325" s="1"/>
  <c r="BC113" i="325" s="1"/>
  <c r="BC86" i="325"/>
  <c r="BC87" i="325" s="1"/>
  <c r="BC17" i="288" s="1"/>
  <c r="BQ75" i="265"/>
  <c r="BR15" i="286"/>
  <c r="BB32" i="286" l="1"/>
  <c r="BB43" i="286"/>
  <c r="BC26" i="327"/>
  <c r="BC129" i="325"/>
  <c r="BC88" i="325"/>
  <c r="BC92" i="325"/>
  <c r="BC93" i="325" s="1"/>
  <c r="BC18" i="288" s="1"/>
  <c r="BC19" i="288" s="1"/>
  <c r="BC130" i="325"/>
  <c r="BC27" i="327"/>
  <c r="BR10" i="286"/>
  <c r="BR12" i="286" s="1"/>
  <c r="BR72" i="288" s="1"/>
  <c r="BC23" i="288" l="1"/>
  <c r="BC36" i="288"/>
  <c r="BC77" i="325"/>
  <c r="BC78" i="325" s="1"/>
  <c r="BC60" i="288" s="1"/>
  <c r="BC94" i="325"/>
  <c r="BC41" i="265" s="1"/>
  <c r="BC16" i="265"/>
  <c r="BC40" i="265"/>
  <c r="BC131" i="325"/>
  <c r="BC12" i="288" s="1"/>
  <c r="BC14" i="288" s="1"/>
  <c r="BC22" i="288" s="1"/>
  <c r="BC28" i="327"/>
  <c r="BC31" i="327" s="1"/>
  <c r="BR17" i="286"/>
  <c r="BR18" i="286" s="1"/>
  <c r="BR13" i="286"/>
  <c r="BR52" i="265" s="1"/>
  <c r="BC24" i="288" l="1"/>
  <c r="BC27" i="288" s="1"/>
  <c r="BC32" i="327"/>
  <c r="BC33" i="327"/>
  <c r="BC9" i="285"/>
  <c r="BC132" i="325"/>
  <c r="BC35" i="265" s="1"/>
  <c r="BC38" i="265" s="1"/>
  <c r="BC34" i="288" s="1"/>
  <c r="BC29" i="285"/>
  <c r="BC13" i="325"/>
  <c r="BC14" i="325" s="1"/>
  <c r="BC17" i="315" s="1"/>
  <c r="BC45" i="315" s="1"/>
  <c r="BC74" i="265"/>
  <c r="BD75" i="325"/>
  <c r="BR75" i="265"/>
  <c r="BS15" i="286"/>
  <c r="BD105" i="325" l="1"/>
  <c r="BD106" i="325" s="1"/>
  <c r="BD112" i="325" s="1"/>
  <c r="BD113" i="325" s="1"/>
  <c r="BD124" i="325"/>
  <c r="BD125" i="325" s="1"/>
  <c r="BD86" i="325"/>
  <c r="BD87" i="325" s="1"/>
  <c r="BD17" i="288" s="1"/>
  <c r="BC16" i="315"/>
  <c r="BC44" i="315" s="1"/>
  <c r="BC42" i="265"/>
  <c r="BC46" i="265" s="1"/>
  <c r="BC50" i="265" s="1"/>
  <c r="BC53" i="265" s="1"/>
  <c r="BS10" i="286"/>
  <c r="BS12" i="286" s="1"/>
  <c r="BS72" i="288" s="1"/>
  <c r="BD88" i="325" l="1"/>
  <c r="BD92" i="325"/>
  <c r="BD93" i="325" s="1"/>
  <c r="BD18" i="288" s="1"/>
  <c r="BD19" i="288" s="1"/>
  <c r="BD130" i="325"/>
  <c r="BD27" i="327"/>
  <c r="BC43" i="286"/>
  <c r="BC32" i="286"/>
  <c r="BD26" i="327"/>
  <c r="BD129" i="325"/>
  <c r="BS13" i="286"/>
  <c r="BS52" i="265" s="1"/>
  <c r="BS17" i="286"/>
  <c r="BS18" i="286" s="1"/>
  <c r="BD23" i="288" l="1"/>
  <c r="BD36" i="288"/>
  <c r="BD28" i="327"/>
  <c r="BD31" i="327" s="1"/>
  <c r="BD131" i="325"/>
  <c r="BD12" i="288" s="1"/>
  <c r="BD14" i="288" s="1"/>
  <c r="BD22" i="288" s="1"/>
  <c r="BD77" i="325"/>
  <c r="BD78" i="325" s="1"/>
  <c r="BD60" i="288" s="1"/>
  <c r="BD94" i="325"/>
  <c r="BD41" i="265" s="1"/>
  <c r="BD16" i="265"/>
  <c r="BD40" i="265"/>
  <c r="BS75" i="265"/>
  <c r="BT15" i="286"/>
  <c r="BD24" i="288" l="1"/>
  <c r="BD27" i="288" s="1"/>
  <c r="BD32" i="327"/>
  <c r="BD33" i="327"/>
  <c r="BD74" i="265"/>
  <c r="BE75" i="325"/>
  <c r="BD9" i="285"/>
  <c r="BD132" i="325"/>
  <c r="BD35" i="265" s="1"/>
  <c r="BD38" i="265" s="1"/>
  <c r="BD34" i="288" s="1"/>
  <c r="BD13" i="325"/>
  <c r="BD14" i="325" s="1"/>
  <c r="BD17" i="315" s="1"/>
  <c r="BD45" i="315" s="1"/>
  <c r="BD29" i="285"/>
  <c r="BT10" i="286"/>
  <c r="BT12" i="286" s="1"/>
  <c r="BT72" i="288" s="1"/>
  <c r="BD16" i="315" l="1"/>
  <c r="BD44" i="315" s="1"/>
  <c r="BD42" i="265"/>
  <c r="BD46" i="265" s="1"/>
  <c r="BD50" i="265" s="1"/>
  <c r="BD53" i="265" s="1"/>
  <c r="BE86" i="325"/>
  <c r="BE87" i="325" s="1"/>
  <c r="BE17" i="288" s="1"/>
  <c r="BE105" i="325"/>
  <c r="BE106" i="325" s="1"/>
  <c r="BE112" i="325" s="1"/>
  <c r="BE113" i="325" s="1"/>
  <c r="BE124" i="325"/>
  <c r="BE125" i="325" s="1"/>
  <c r="BT13" i="286"/>
  <c r="BT52" i="265" s="1"/>
  <c r="BT17" i="286"/>
  <c r="BT18" i="286" s="1"/>
  <c r="BE88" i="325" l="1"/>
  <c r="BE92" i="325"/>
  <c r="BE93" i="325" s="1"/>
  <c r="BE18" i="288" s="1"/>
  <c r="BE19" i="288" s="1"/>
  <c r="BE129" i="325"/>
  <c r="BE26" i="327"/>
  <c r="BD43" i="286"/>
  <c r="BD32" i="286"/>
  <c r="BE130" i="325"/>
  <c r="BE27" i="327"/>
  <c r="BT75" i="265"/>
  <c r="BU15" i="286"/>
  <c r="BE23" i="288" l="1"/>
  <c r="BE36" i="288"/>
  <c r="BE131" i="325"/>
  <c r="BE12" i="288" s="1"/>
  <c r="BE14" i="288" s="1"/>
  <c r="BE22" i="288" s="1"/>
  <c r="BE28" i="327"/>
  <c r="BE31" i="327" s="1"/>
  <c r="BE77" i="325"/>
  <c r="BE78" i="325" s="1"/>
  <c r="BE60" i="288" s="1"/>
  <c r="BE63" i="288" s="1"/>
  <c r="BE94" i="325"/>
  <c r="BE41" i="265" s="1"/>
  <c r="BE16" i="265"/>
  <c r="BE40" i="265"/>
  <c r="BU10" i="286"/>
  <c r="BU12" i="286" s="1"/>
  <c r="BU72" i="288" s="1"/>
  <c r="BE24" i="288" l="1"/>
  <c r="BE27" i="288" s="1"/>
  <c r="BE65" i="288"/>
  <c r="BF75" i="325"/>
  <c r="BE74" i="265"/>
  <c r="BE33" i="327"/>
  <c r="BE32" i="327"/>
  <c r="BE132" i="325"/>
  <c r="BE35" i="265" s="1"/>
  <c r="BE38" i="265" s="1"/>
  <c r="BE34" i="288" s="1"/>
  <c r="BE13" i="325"/>
  <c r="BE14" i="325" s="1"/>
  <c r="BE17" i="315" s="1"/>
  <c r="BE45" i="315" s="1"/>
  <c r="BE9" i="285"/>
  <c r="BE29" i="285"/>
  <c r="BU13" i="286"/>
  <c r="BU52" i="265" s="1"/>
  <c r="BU17" i="286"/>
  <c r="BU18" i="286" s="1"/>
  <c r="BE16" i="315" l="1"/>
  <c r="BE44" i="315" s="1"/>
  <c r="BE42" i="265"/>
  <c r="BE46" i="265" s="1"/>
  <c r="BE50" i="265" s="1"/>
  <c r="BE53" i="265" s="1"/>
  <c r="BF86" i="325"/>
  <c r="BF87" i="325" s="1"/>
  <c r="BF17" i="288" s="1"/>
  <c r="BF124" i="325"/>
  <c r="BF125" i="325" s="1"/>
  <c r="BF105" i="325"/>
  <c r="BF106" i="325" s="1"/>
  <c r="BF112" i="325" s="1"/>
  <c r="BF113" i="325" s="1"/>
  <c r="BU75" i="265"/>
  <c r="BV15" i="286"/>
  <c r="BE32" i="286" l="1"/>
  <c r="BE43" i="286"/>
  <c r="BF130" i="325"/>
  <c r="BF27" i="327"/>
  <c r="BF88" i="325"/>
  <c r="BF92" i="325"/>
  <c r="BF93" i="325" s="1"/>
  <c r="BF18" i="288" s="1"/>
  <c r="BF19" i="288" s="1"/>
  <c r="BF26" i="327"/>
  <c r="BF129" i="325"/>
  <c r="BV10" i="286"/>
  <c r="BV12" i="286" s="1"/>
  <c r="BV72" i="288" s="1"/>
  <c r="BF23" i="288" l="1"/>
  <c r="BF36" i="288"/>
  <c r="BF28" i="327"/>
  <c r="BF31" i="327" s="1"/>
  <c r="BF32" i="327" s="1"/>
  <c r="BF131" i="325"/>
  <c r="BF12" i="288" s="1"/>
  <c r="BF14" i="288" s="1"/>
  <c r="BF22" i="288" s="1"/>
  <c r="BF94" i="325"/>
  <c r="BF41" i="265" s="1"/>
  <c r="BF77" i="325"/>
  <c r="BF78" i="325" s="1"/>
  <c r="BF60" i="288" s="1"/>
  <c r="BF63" i="288" s="1"/>
  <c r="BF16" i="265"/>
  <c r="BF40" i="265"/>
  <c r="BV17" i="286"/>
  <c r="BV18" i="286" s="1"/>
  <c r="BV13" i="286"/>
  <c r="BV52" i="265" s="1"/>
  <c r="BF65" i="288" l="1"/>
  <c r="BF24" i="288"/>
  <c r="BF27" i="288" s="1"/>
  <c r="BF33" i="327"/>
  <c r="BG75" i="325"/>
  <c r="BF74" i="265"/>
  <c r="BF13" i="325"/>
  <c r="BF14" i="325" s="1"/>
  <c r="BF17" i="315" s="1"/>
  <c r="BF45" i="315" s="1"/>
  <c r="BF9" i="285"/>
  <c r="BF132" i="325"/>
  <c r="BF35" i="265" s="1"/>
  <c r="BF38" i="265" s="1"/>
  <c r="BF34" i="288" s="1"/>
  <c r="BF37" i="288" s="1"/>
  <c r="BF29" i="285"/>
  <c r="BV75" i="265"/>
  <c r="BW15" i="286"/>
  <c r="BF43" i="288" l="1"/>
  <c r="BF39" i="288"/>
  <c r="BF42" i="265"/>
  <c r="BF46" i="265" s="1"/>
  <c r="BF50" i="265" s="1"/>
  <c r="BF53" i="265" s="1"/>
  <c r="BF16" i="315"/>
  <c r="BF44" i="315" s="1"/>
  <c r="BG86" i="325"/>
  <c r="BG87" i="325" s="1"/>
  <c r="BG17" i="288" s="1"/>
  <c r="BG105" i="325"/>
  <c r="BG106" i="325" s="1"/>
  <c r="BG112" i="325" s="1"/>
  <c r="BG113" i="325" s="1"/>
  <c r="BG124" i="325"/>
  <c r="BG125" i="325" s="1"/>
  <c r="BW10" i="286"/>
  <c r="BW12" i="286" s="1"/>
  <c r="BW72" i="288" s="1"/>
  <c r="BG26" i="327" l="1"/>
  <c r="BG129" i="325"/>
  <c r="BG88" i="325"/>
  <c r="BG92" i="325"/>
  <c r="BG93" i="325" s="1"/>
  <c r="BG18" i="288" s="1"/>
  <c r="BG19" i="288" s="1"/>
  <c r="BG130" i="325"/>
  <c r="BG27" i="327"/>
  <c r="BF32" i="286"/>
  <c r="BF43" i="286"/>
  <c r="BW13" i="286"/>
  <c r="BW52" i="265" s="1"/>
  <c r="BW17" i="286"/>
  <c r="BW18" i="286" s="1"/>
  <c r="BG23" i="288" l="1"/>
  <c r="BG36" i="288"/>
  <c r="BG28" i="327"/>
  <c r="BG31" i="327" s="1"/>
  <c r="BG32" i="327" s="1"/>
  <c r="BG77" i="325"/>
  <c r="BG78" i="325" s="1"/>
  <c r="BG60" i="288" s="1"/>
  <c r="BG63" i="288" s="1"/>
  <c r="BG94" i="325"/>
  <c r="BG41" i="265" s="1"/>
  <c r="BG16" i="265"/>
  <c r="BG40" i="265"/>
  <c r="BG131" i="325"/>
  <c r="BG12" i="288" s="1"/>
  <c r="BG14" i="288" s="1"/>
  <c r="BG22" i="288" s="1"/>
  <c r="BW75" i="265"/>
  <c r="BX15" i="286"/>
  <c r="BG65" i="288" l="1"/>
  <c r="BG24" i="288"/>
  <c r="BG27" i="288" s="1"/>
  <c r="BG33" i="327"/>
  <c r="BG29" i="285"/>
  <c r="BG132" i="325"/>
  <c r="BG35" i="265" s="1"/>
  <c r="BG38" i="265" s="1"/>
  <c r="BG34" i="288" s="1"/>
  <c r="BG37" i="288" s="1"/>
  <c r="BG13" i="325"/>
  <c r="BG14" i="325" s="1"/>
  <c r="BG17" i="315" s="1"/>
  <c r="BG45" i="315" s="1"/>
  <c r="BG9" i="285"/>
  <c r="BG74" i="265"/>
  <c r="BH75" i="325"/>
  <c r="BX10" i="286"/>
  <c r="BX12" i="286" s="1"/>
  <c r="BX72" i="288" s="1"/>
  <c r="BG43" i="288" l="1"/>
  <c r="BG39" i="288"/>
  <c r="BH124" i="325"/>
  <c r="BH125" i="325" s="1"/>
  <c r="BH86" i="325"/>
  <c r="BH87" i="325" s="1"/>
  <c r="BH17" i="288" s="1"/>
  <c r="BH105" i="325"/>
  <c r="BH106" i="325" s="1"/>
  <c r="BH112" i="325" s="1"/>
  <c r="BH113" i="325" s="1"/>
  <c r="BG16" i="315"/>
  <c r="BG44" i="315" s="1"/>
  <c r="BG42" i="265"/>
  <c r="BG46" i="265" s="1"/>
  <c r="BG50" i="265" s="1"/>
  <c r="BG53" i="265" s="1"/>
  <c r="BX17" i="286"/>
  <c r="BX18" i="286" s="1"/>
  <c r="BX13" i="286"/>
  <c r="BX52" i="265" s="1"/>
  <c r="BH26" i="327" l="1"/>
  <c r="BH129" i="325"/>
  <c r="BH92" i="325"/>
  <c r="BH93" i="325" s="1"/>
  <c r="BH18" i="288" s="1"/>
  <c r="BH19" i="288" s="1"/>
  <c r="BH88" i="325"/>
  <c r="BG43" i="286"/>
  <c r="BG32" i="286"/>
  <c r="BH130" i="325"/>
  <c r="BH27" i="327"/>
  <c r="BX75" i="265"/>
  <c r="BY15" i="286"/>
  <c r="BH23" i="288" l="1"/>
  <c r="BH36" i="288"/>
  <c r="BH131" i="325"/>
  <c r="BH132" i="325" s="1"/>
  <c r="BH35" i="265" s="1"/>
  <c r="BH38" i="265" s="1"/>
  <c r="BH34" i="288" s="1"/>
  <c r="BH28" i="327"/>
  <c r="BH31" i="327" s="1"/>
  <c r="BH32" i="327" s="1"/>
  <c r="BH16" i="265"/>
  <c r="BH40" i="265"/>
  <c r="BH94" i="325"/>
  <c r="BH41" i="265" s="1"/>
  <c r="BH77" i="325"/>
  <c r="BH78" i="325" s="1"/>
  <c r="BH60" i="288" s="1"/>
  <c r="BH63" i="288" s="1"/>
  <c r="BY10" i="286"/>
  <c r="BY12" i="286" s="1"/>
  <c r="BY72" i="288" s="1"/>
  <c r="BH65" i="288" l="1"/>
  <c r="BH37" i="288"/>
  <c r="BH43" i="288" s="1"/>
  <c r="BH13" i="325"/>
  <c r="BH14" i="325" s="1"/>
  <c r="BH17" i="315" s="1"/>
  <c r="BH45" i="315" s="1"/>
  <c r="BH12" i="288"/>
  <c r="BH14" i="288" s="1"/>
  <c r="BH22" i="288" s="1"/>
  <c r="BH24" i="288" s="1"/>
  <c r="BH27" i="288" s="1"/>
  <c r="BH33" i="327"/>
  <c r="BH29" i="285"/>
  <c r="BH9" i="285"/>
  <c r="BI75" i="325"/>
  <c r="BH74" i="265"/>
  <c r="BH42" i="265"/>
  <c r="BH46" i="265" s="1"/>
  <c r="BH50" i="265" s="1"/>
  <c r="BH53" i="265" s="1"/>
  <c r="BH16" i="315"/>
  <c r="BH44" i="315" s="1"/>
  <c r="BY13" i="286"/>
  <c r="BY52" i="265" s="1"/>
  <c r="BY17" i="286"/>
  <c r="BY18" i="286" s="1"/>
  <c r="BH39" i="288" l="1"/>
  <c r="BH43" i="286"/>
  <c r="BH32" i="286"/>
  <c r="BI86" i="325"/>
  <c r="BI87" i="325" s="1"/>
  <c r="BI17" i="288" s="1"/>
  <c r="BI105" i="325"/>
  <c r="BI106" i="325" s="1"/>
  <c r="BI112" i="325" s="1"/>
  <c r="BI113" i="325" s="1"/>
  <c r="BI124" i="325"/>
  <c r="BI125" i="325" s="1"/>
  <c r="BY75" i="265"/>
  <c r="BZ15" i="286"/>
  <c r="BI26" i="327" l="1"/>
  <c r="BI129" i="325"/>
  <c r="BI88" i="325"/>
  <c r="BI92" i="325"/>
  <c r="BI93" i="325" s="1"/>
  <c r="BI18" i="288" s="1"/>
  <c r="BI19" i="288" s="1"/>
  <c r="BI27" i="327"/>
  <c r="BI130" i="325"/>
  <c r="BZ10" i="286"/>
  <c r="BZ12" i="286" s="1"/>
  <c r="BZ72" i="288" s="1"/>
  <c r="BI23" i="288" l="1"/>
  <c r="BI36" i="288"/>
  <c r="BI16" i="265"/>
  <c r="BI40" i="265"/>
  <c r="BI94" i="325"/>
  <c r="BI41" i="265" s="1"/>
  <c r="BI77" i="325"/>
  <c r="BI78" i="325" s="1"/>
  <c r="BI60" i="288" s="1"/>
  <c r="BI63" i="288" s="1"/>
  <c r="BI65" i="288" s="1"/>
  <c r="BI131" i="325"/>
  <c r="BI12" i="288" s="1"/>
  <c r="BI14" i="288" s="1"/>
  <c r="BI22" i="288" s="1"/>
  <c r="BI28" i="327"/>
  <c r="BI31" i="327" s="1"/>
  <c r="BZ13" i="286"/>
  <c r="BZ52" i="265" s="1"/>
  <c r="BZ17" i="286"/>
  <c r="BZ18" i="286" s="1"/>
  <c r="BI24" i="288" l="1"/>
  <c r="BI27" i="288" s="1"/>
  <c r="BI74" i="265"/>
  <c r="BJ75" i="325"/>
  <c r="BI32" i="327"/>
  <c r="BI33" i="327"/>
  <c r="BI13" i="325"/>
  <c r="BI14" i="325" s="1"/>
  <c r="BI17" i="315" s="1"/>
  <c r="BI45" i="315" s="1"/>
  <c r="BI29" i="285"/>
  <c r="BI9" i="285"/>
  <c r="BI132" i="325"/>
  <c r="BI35" i="265" s="1"/>
  <c r="BI38" i="265" s="1"/>
  <c r="BI34" i="288" s="1"/>
  <c r="BI37" i="288" s="1"/>
  <c r="BZ75" i="265"/>
  <c r="CA15" i="286"/>
  <c r="BI43" i="288" l="1"/>
  <c r="BI39" i="288"/>
  <c r="BI16" i="315"/>
  <c r="BI44" i="315" s="1"/>
  <c r="BI42" i="265"/>
  <c r="BI46" i="265" s="1"/>
  <c r="BI50" i="265" s="1"/>
  <c r="BI53" i="265" s="1"/>
  <c r="BJ105" i="325"/>
  <c r="BJ106" i="325" s="1"/>
  <c r="BJ112" i="325" s="1"/>
  <c r="BJ113" i="325" s="1"/>
  <c r="BJ124" i="325"/>
  <c r="BJ125" i="325" s="1"/>
  <c r="BJ86" i="325"/>
  <c r="BJ87" i="325" s="1"/>
  <c r="BJ17" i="288" s="1"/>
  <c r="CA10" i="286"/>
  <c r="CA12" i="286" s="1"/>
  <c r="CA72" i="288" s="1"/>
  <c r="BJ27" i="327" l="1"/>
  <c r="BJ130" i="325"/>
  <c r="BJ26" i="327"/>
  <c r="BJ129" i="325"/>
  <c r="BI43" i="286"/>
  <c r="BI32" i="286"/>
  <c r="BJ88" i="325"/>
  <c r="BJ92" i="325"/>
  <c r="BJ93" i="325" s="1"/>
  <c r="BJ18" i="288" s="1"/>
  <c r="BJ19" i="288" s="1"/>
  <c r="CA17" i="286"/>
  <c r="CA18" i="286" s="1"/>
  <c r="CA13" i="286"/>
  <c r="CA52" i="265" s="1"/>
  <c r="BJ23" i="288" l="1"/>
  <c r="BJ36" i="288"/>
  <c r="BJ28" i="327"/>
  <c r="BJ31" i="327" s="1"/>
  <c r="BJ32" i="327" s="1"/>
  <c r="BJ94" i="325"/>
  <c r="BJ41" i="265" s="1"/>
  <c r="BJ77" i="325"/>
  <c r="BJ78" i="325" s="1"/>
  <c r="BJ60" i="288" s="1"/>
  <c r="BJ63" i="288" s="1"/>
  <c r="BJ65" i="288" s="1"/>
  <c r="BJ131" i="325"/>
  <c r="BJ12" i="288" s="1"/>
  <c r="BJ14" i="288" s="1"/>
  <c r="BJ22" i="288" s="1"/>
  <c r="BJ16" i="265"/>
  <c r="BJ40" i="265"/>
  <c r="CA75" i="265"/>
  <c r="CB15" i="286"/>
  <c r="BJ24" i="288" l="1"/>
  <c r="BJ27" i="288" s="1"/>
  <c r="BJ33" i="327"/>
  <c r="BK75" i="325"/>
  <c r="BJ74" i="265"/>
  <c r="BJ13" i="325"/>
  <c r="BJ14" i="325" s="1"/>
  <c r="BJ17" i="315" s="1"/>
  <c r="BJ45" i="315" s="1"/>
  <c r="BJ9" i="285"/>
  <c r="BJ29" i="285"/>
  <c r="BJ132" i="325"/>
  <c r="BJ35" i="265" s="1"/>
  <c r="BJ38" i="265" s="1"/>
  <c r="BJ34" i="288" s="1"/>
  <c r="BJ37" i="288" s="1"/>
  <c r="CB10" i="286"/>
  <c r="CB12" i="286" s="1"/>
  <c r="CB72" i="288" s="1"/>
  <c r="BJ43" i="288" l="1"/>
  <c r="BJ39" i="288"/>
  <c r="BJ16" i="315"/>
  <c r="BJ44" i="315" s="1"/>
  <c r="BJ42" i="265"/>
  <c r="BJ46" i="265" s="1"/>
  <c r="BJ50" i="265" s="1"/>
  <c r="BJ53" i="265" s="1"/>
  <c r="BK105" i="325"/>
  <c r="BK106" i="325" s="1"/>
  <c r="BK112" i="325" s="1"/>
  <c r="BK113" i="325" s="1"/>
  <c r="BK124" i="325"/>
  <c r="BK125" i="325" s="1"/>
  <c r="BK86" i="325"/>
  <c r="BK87" i="325" s="1"/>
  <c r="BK17" i="288" s="1"/>
  <c r="CB13" i="286"/>
  <c r="CB52" i="265" s="1"/>
  <c r="CB17" i="286"/>
  <c r="CB18" i="286" s="1"/>
  <c r="BK130" i="325" l="1"/>
  <c r="BK27" i="327"/>
  <c r="BK26" i="327"/>
  <c r="BK129" i="325"/>
  <c r="BJ32" i="286"/>
  <c r="BJ43" i="286"/>
  <c r="BK92" i="325"/>
  <c r="BK93" i="325" s="1"/>
  <c r="BK18" i="288" s="1"/>
  <c r="BK19" i="288" s="1"/>
  <c r="BK88" i="325"/>
  <c r="CB75" i="265"/>
  <c r="CC15" i="286"/>
  <c r="BK23" i="288" l="1"/>
  <c r="BK36" i="288"/>
  <c r="BK131" i="325"/>
  <c r="BK132" i="325" s="1"/>
  <c r="BK35" i="265" s="1"/>
  <c r="BK38" i="265" s="1"/>
  <c r="BK28" i="327"/>
  <c r="BK31" i="327" s="1"/>
  <c r="BK33" i="327" s="1"/>
  <c r="BK40" i="265"/>
  <c r="BK16" i="265"/>
  <c r="BK94" i="325"/>
  <c r="BK41" i="265" s="1"/>
  <c r="BK77" i="325"/>
  <c r="BK78" i="325" s="1"/>
  <c r="BK60" i="288" s="1"/>
  <c r="BK63" i="288" s="1"/>
  <c r="BK65" i="288" s="1"/>
  <c r="CC10" i="286"/>
  <c r="CC12" i="286" s="1"/>
  <c r="CC72" i="288" s="1"/>
  <c r="BK16" i="315" l="1"/>
  <c r="BK44" i="315" s="1"/>
  <c r="BK34" i="288"/>
  <c r="BK37" i="288" s="1"/>
  <c r="BK13" i="325"/>
  <c r="BK14" i="325" s="1"/>
  <c r="BK17" i="315" s="1"/>
  <c r="BK45" i="315" s="1"/>
  <c r="BK32" i="327"/>
  <c r="BK29" i="285"/>
  <c r="BK9" i="285"/>
  <c r="BK12" i="288"/>
  <c r="BK14" i="288" s="1"/>
  <c r="BK22" i="288" s="1"/>
  <c r="BK24" i="288" s="1"/>
  <c r="BK27" i="288" s="1"/>
  <c r="BK42" i="265"/>
  <c r="BK46" i="265" s="1"/>
  <c r="BK50" i="265" s="1"/>
  <c r="BK53" i="265" s="1"/>
  <c r="BK32" i="286" s="1"/>
  <c r="BK74" i="265"/>
  <c r="BL75" i="325"/>
  <c r="CC17" i="286"/>
  <c r="CC18" i="286" s="1"/>
  <c r="CC13" i="286"/>
  <c r="CC52" i="265" s="1"/>
  <c r="BK43" i="288" l="1"/>
  <c r="BK39" i="288"/>
  <c r="BK43" i="286"/>
  <c r="BL124" i="325"/>
  <c r="BL125" i="325" s="1"/>
  <c r="BL86" i="325"/>
  <c r="BL87" i="325" s="1"/>
  <c r="BL17" i="288" s="1"/>
  <c r="BL105" i="325"/>
  <c r="BL106" i="325" s="1"/>
  <c r="BL112" i="325" s="1"/>
  <c r="BL113" i="325" s="1"/>
  <c r="CC75" i="265"/>
  <c r="CD15" i="286"/>
  <c r="BL92" i="325" l="1"/>
  <c r="BL93" i="325" s="1"/>
  <c r="BL18" i="288" s="1"/>
  <c r="BL19" i="288" s="1"/>
  <c r="BL88" i="325"/>
  <c r="BL26" i="327"/>
  <c r="BL129" i="325"/>
  <c r="BL130" i="325"/>
  <c r="BL27" i="327"/>
  <c r="CD10" i="286"/>
  <c r="CD12" i="286" s="1"/>
  <c r="CD72" i="288" s="1"/>
  <c r="BL23" i="288" l="1"/>
  <c r="BL36" i="288"/>
  <c r="BL131" i="325"/>
  <c r="BL29" i="285" s="1"/>
  <c r="BL28" i="327"/>
  <c r="BL31" i="327" s="1"/>
  <c r="BL40" i="265"/>
  <c r="BL16" i="265"/>
  <c r="BL77" i="325"/>
  <c r="BL78" i="325" s="1"/>
  <c r="BL60" i="288" s="1"/>
  <c r="BL63" i="288" s="1"/>
  <c r="BL65" i="288" s="1"/>
  <c r="BL94" i="325"/>
  <c r="BL41" i="265" s="1"/>
  <c r="CD17" i="286"/>
  <c r="CD18" i="286" s="1"/>
  <c r="CD13" i="286"/>
  <c r="CD52" i="265" s="1"/>
  <c r="BL13" i="325" l="1"/>
  <c r="BL14" i="325" s="1"/>
  <c r="BL17" i="315" s="1"/>
  <c r="BL45" i="315" s="1"/>
  <c r="BL132" i="325"/>
  <c r="BL35" i="265" s="1"/>
  <c r="BL38" i="265" s="1"/>
  <c r="BL42" i="265" s="1"/>
  <c r="BL46" i="265" s="1"/>
  <c r="BL50" i="265" s="1"/>
  <c r="BL53" i="265" s="1"/>
  <c r="BL32" i="286" s="1"/>
  <c r="BL32" i="327"/>
  <c r="BL33" i="327"/>
  <c r="BL9" i="285"/>
  <c r="BL12" i="288"/>
  <c r="BL14" i="288" s="1"/>
  <c r="BL22" i="288" s="1"/>
  <c r="BL24" i="288" s="1"/>
  <c r="BL27" i="288" s="1"/>
  <c r="BL74" i="265"/>
  <c r="BM75" i="325"/>
  <c r="CD75" i="265"/>
  <c r="CE15" i="286"/>
  <c r="BL16" i="315" l="1"/>
  <c r="BL44" i="315" s="1"/>
  <c r="BL34" i="288"/>
  <c r="BL37" i="288" s="1"/>
  <c r="BL43" i="286"/>
  <c r="BM86" i="325"/>
  <c r="BM87" i="325" s="1"/>
  <c r="BM17" i="288" s="1"/>
  <c r="BM105" i="325"/>
  <c r="BM106" i="325" s="1"/>
  <c r="BM112" i="325" s="1"/>
  <c r="BM113" i="325" s="1"/>
  <c r="BM124" i="325"/>
  <c r="BM125" i="325" s="1"/>
  <c r="CE10" i="286"/>
  <c r="CE12" i="286" s="1"/>
  <c r="CE72" i="288" s="1"/>
  <c r="BL43" i="288" l="1"/>
  <c r="BL39" i="288"/>
  <c r="BM130" i="325"/>
  <c r="BM27" i="327"/>
  <c r="BM26" i="327"/>
  <c r="BM129" i="325"/>
  <c r="BM88" i="325"/>
  <c r="BM92" i="325"/>
  <c r="BM93" i="325" s="1"/>
  <c r="BM18" i="288" s="1"/>
  <c r="BM19" i="288" s="1"/>
  <c r="CE17" i="286"/>
  <c r="CE18" i="286" s="1"/>
  <c r="CE13" i="286"/>
  <c r="CE52" i="265" s="1"/>
  <c r="BM23" i="288" l="1"/>
  <c r="BM36" i="288"/>
  <c r="BM28" i="327"/>
  <c r="BM31" i="327" s="1"/>
  <c r="BM131" i="325"/>
  <c r="BM12" i="288" s="1"/>
  <c r="BM14" i="288" s="1"/>
  <c r="BM22" i="288" s="1"/>
  <c r="BM94" i="325"/>
  <c r="BM41" i="265" s="1"/>
  <c r="BM77" i="325"/>
  <c r="BM78" i="325" s="1"/>
  <c r="BM60" i="288" s="1"/>
  <c r="BM63" i="288" s="1"/>
  <c r="BM65" i="288" s="1"/>
  <c r="BM40" i="265"/>
  <c r="BM16" i="265"/>
  <c r="CE75" i="265"/>
  <c r="CF15" i="286"/>
  <c r="BM24" i="288" l="1"/>
  <c r="BM27" i="288" s="1"/>
  <c r="BM32" i="327"/>
  <c r="BM33" i="327"/>
  <c r="BN75" i="325"/>
  <c r="BM74" i="265"/>
  <c r="BM13" i="325"/>
  <c r="BM14" i="325" s="1"/>
  <c r="BM17" i="315" s="1"/>
  <c r="BM45" i="315" s="1"/>
  <c r="BM132" i="325"/>
  <c r="BM35" i="265" s="1"/>
  <c r="BM38" i="265" s="1"/>
  <c r="BM34" i="288" s="1"/>
  <c r="BM37" i="288" s="1"/>
  <c r="BM29" i="285"/>
  <c r="BM9" i="285"/>
  <c r="CF10" i="286"/>
  <c r="CF12" i="286" s="1"/>
  <c r="CF72" i="288" s="1"/>
  <c r="BM43" i="288" l="1"/>
  <c r="BM39" i="288"/>
  <c r="BM16" i="315"/>
  <c r="BM44" i="315" s="1"/>
  <c r="BM42" i="265"/>
  <c r="BM46" i="265" s="1"/>
  <c r="BM50" i="265" s="1"/>
  <c r="BM53" i="265" s="1"/>
  <c r="BN86" i="325"/>
  <c r="BN87" i="325" s="1"/>
  <c r="BN17" i="288" s="1"/>
  <c r="BN105" i="325"/>
  <c r="BN106" i="325" s="1"/>
  <c r="BN112" i="325" s="1"/>
  <c r="BN113" i="325" s="1"/>
  <c r="BN124" i="325"/>
  <c r="BN125" i="325" s="1"/>
  <c r="CF17" i="286"/>
  <c r="CF18" i="286" s="1"/>
  <c r="CF13" i="286"/>
  <c r="CF52" i="265" s="1"/>
  <c r="BN26" i="327" l="1"/>
  <c r="BN129" i="325"/>
  <c r="BN88" i="325"/>
  <c r="BN92" i="325"/>
  <c r="BN93" i="325" s="1"/>
  <c r="BN18" i="288" s="1"/>
  <c r="BN19" i="288" s="1"/>
  <c r="BM43" i="286"/>
  <c r="BM32" i="286"/>
  <c r="BN27" i="327"/>
  <c r="BN130" i="325"/>
  <c r="CF75" i="265"/>
  <c r="CG15" i="286"/>
  <c r="BN23" i="288" l="1"/>
  <c r="BN36" i="288"/>
  <c r="BN131" i="325"/>
  <c r="BN94" i="325"/>
  <c r="BN41" i="265" s="1"/>
  <c r="BN77" i="325"/>
  <c r="BN78" i="325" s="1"/>
  <c r="BN60" i="288" s="1"/>
  <c r="BN63" i="288" s="1"/>
  <c r="BN65" i="288" s="1"/>
  <c r="BN16" i="265"/>
  <c r="BN40" i="265"/>
  <c r="BN28" i="327"/>
  <c r="BN31" i="327" s="1"/>
  <c r="CG10" i="286"/>
  <c r="CG12" i="286" s="1"/>
  <c r="CG72" i="288" s="1"/>
  <c r="BN13" i="325" l="1"/>
  <c r="BN14" i="325" s="1"/>
  <c r="BN17" i="315" s="1"/>
  <c r="BN45" i="315" s="1"/>
  <c r="BN12" i="288"/>
  <c r="BN14" i="288" s="1"/>
  <c r="BN22" i="288" s="1"/>
  <c r="BN24" i="288" s="1"/>
  <c r="BN27" i="288" s="1"/>
  <c r="BN29" i="285"/>
  <c r="BN9" i="285"/>
  <c r="BN132" i="325"/>
  <c r="BN35" i="265" s="1"/>
  <c r="BN38" i="265" s="1"/>
  <c r="BN33" i="327"/>
  <c r="BN32" i="327"/>
  <c r="BN74" i="265"/>
  <c r="BO75" i="325"/>
  <c r="CG13" i="286"/>
  <c r="CG52" i="265" s="1"/>
  <c r="CG17" i="286"/>
  <c r="CG18" i="286" s="1"/>
  <c r="BN16" i="315" l="1"/>
  <c r="BN44" i="315" s="1"/>
  <c r="BN34" i="288"/>
  <c r="BN37" i="288" s="1"/>
  <c r="BN42" i="265"/>
  <c r="BN46" i="265" s="1"/>
  <c r="BN50" i="265" s="1"/>
  <c r="BN53" i="265" s="1"/>
  <c r="BO86" i="325"/>
  <c r="BO87" i="325" s="1"/>
  <c r="BO17" i="288" s="1"/>
  <c r="BO105" i="325"/>
  <c r="BO106" i="325" s="1"/>
  <c r="BO112" i="325" s="1"/>
  <c r="BO113" i="325" s="1"/>
  <c r="BO124" i="325"/>
  <c r="BO125" i="325" s="1"/>
  <c r="CG75" i="265"/>
  <c r="CH15" i="286"/>
  <c r="BN43" i="288" l="1"/>
  <c r="BN39" i="288"/>
  <c r="BN32" i="286"/>
  <c r="BN43" i="286"/>
  <c r="BO26" i="327"/>
  <c r="BO129" i="325"/>
  <c r="BO27" i="327"/>
  <c r="BO130" i="325"/>
  <c r="BO92" i="325"/>
  <c r="BO93" i="325" s="1"/>
  <c r="BO18" i="288" s="1"/>
  <c r="BO19" i="288" s="1"/>
  <c r="BO88" i="325"/>
  <c r="CH10" i="286"/>
  <c r="CH12" i="286" s="1"/>
  <c r="CH72" i="288" s="1"/>
  <c r="BO23" i="288" l="1"/>
  <c r="BO36" i="288"/>
  <c r="BO131" i="325"/>
  <c r="BO12" i="288" s="1"/>
  <c r="BO14" i="288" s="1"/>
  <c r="BO22" i="288" s="1"/>
  <c r="BO40" i="265"/>
  <c r="BO16" i="265"/>
  <c r="BO77" i="325"/>
  <c r="BO78" i="325" s="1"/>
  <c r="BO60" i="288" s="1"/>
  <c r="BO63" i="288" s="1"/>
  <c r="BO65" i="288" s="1"/>
  <c r="BO94" i="325"/>
  <c r="BO41" i="265" s="1"/>
  <c r="BO28" i="327"/>
  <c r="BO31" i="327" s="1"/>
  <c r="CH13" i="286"/>
  <c r="CH52" i="265" s="1"/>
  <c r="CH17" i="286"/>
  <c r="CH18" i="286" s="1"/>
  <c r="BO24" i="288" l="1"/>
  <c r="BO27" i="288" s="1"/>
  <c r="BO29" i="285"/>
  <c r="BO9" i="285"/>
  <c r="BO13" i="325"/>
  <c r="BO14" i="325" s="1"/>
  <c r="BO17" i="315" s="1"/>
  <c r="BO45" i="315" s="1"/>
  <c r="BO132" i="325"/>
  <c r="BO35" i="265" s="1"/>
  <c r="BO38" i="265" s="1"/>
  <c r="BP75" i="325"/>
  <c r="BO74" i="265"/>
  <c r="BO33" i="327"/>
  <c r="BO32" i="327"/>
  <c r="CH75" i="265"/>
  <c r="CI15" i="286"/>
  <c r="BO16" i="315" l="1"/>
  <c r="BO44" i="315" s="1"/>
  <c r="BO34" i="288"/>
  <c r="BO37" i="288" s="1"/>
  <c r="BO42" i="265"/>
  <c r="BO46" i="265" s="1"/>
  <c r="BO50" i="265" s="1"/>
  <c r="BO53" i="265" s="1"/>
  <c r="BP124" i="325"/>
  <c r="BP125" i="325" s="1"/>
  <c r="BP86" i="325"/>
  <c r="BP87" i="325" s="1"/>
  <c r="BP17" i="288" s="1"/>
  <c r="BP105" i="325"/>
  <c r="BP106" i="325" s="1"/>
  <c r="BP112" i="325" s="1"/>
  <c r="BP113" i="325" s="1"/>
  <c r="CI10" i="286"/>
  <c r="CI12" i="286" s="1"/>
  <c r="CI72" i="288" s="1"/>
  <c r="BO43" i="288" l="1"/>
  <c r="BO39" i="288"/>
  <c r="BO32" i="286"/>
  <c r="BO43" i="286"/>
  <c r="BP129" i="325"/>
  <c r="BP26" i="327"/>
  <c r="BP92" i="325"/>
  <c r="BP93" i="325" s="1"/>
  <c r="BP18" i="288" s="1"/>
  <c r="BP19" i="288" s="1"/>
  <c r="BP88" i="325"/>
  <c r="BP130" i="325"/>
  <c r="BP27" i="327"/>
  <c r="CI13" i="286"/>
  <c r="CI52" i="265" s="1"/>
  <c r="CI17" i="286"/>
  <c r="CI18" i="286" s="1"/>
  <c r="BP23" i="288" l="1"/>
  <c r="BP36" i="288"/>
  <c r="BP40" i="265"/>
  <c r="BP16" i="265"/>
  <c r="BP77" i="325"/>
  <c r="BP78" i="325" s="1"/>
  <c r="BP60" i="288" s="1"/>
  <c r="BP63" i="288" s="1"/>
  <c r="BP65" i="288" s="1"/>
  <c r="BP94" i="325"/>
  <c r="BP41" i="265" s="1"/>
  <c r="BP28" i="327"/>
  <c r="BP31" i="327" s="1"/>
  <c r="BP131" i="325"/>
  <c r="BP12" i="288" s="1"/>
  <c r="BP14" i="288" s="1"/>
  <c r="BP22" i="288" s="1"/>
  <c r="CI75" i="265"/>
  <c r="CJ15" i="286"/>
  <c r="BP24" i="288" l="1"/>
  <c r="BP27" i="288" s="1"/>
  <c r="BP74" i="265"/>
  <c r="BQ75" i="325"/>
  <c r="BP9" i="285"/>
  <c r="BP13" i="325"/>
  <c r="BP14" i="325" s="1"/>
  <c r="BP17" i="315" s="1"/>
  <c r="BP45" i="315" s="1"/>
  <c r="BP132" i="325"/>
  <c r="BP35" i="265" s="1"/>
  <c r="BP38" i="265" s="1"/>
  <c r="BP34" i="288" s="1"/>
  <c r="BP37" i="288" s="1"/>
  <c r="BP29" i="285"/>
  <c r="BP32" i="327"/>
  <c r="BP33" i="327"/>
  <c r="CJ10" i="286"/>
  <c r="CJ12" i="286" s="1"/>
  <c r="CJ72" i="288" s="1"/>
  <c r="BP43" i="288" l="1"/>
  <c r="BP39" i="288"/>
  <c r="BQ124" i="325"/>
  <c r="BQ125" i="325" s="1"/>
  <c r="BQ105" i="325"/>
  <c r="BQ106" i="325" s="1"/>
  <c r="BQ112" i="325" s="1"/>
  <c r="BQ113" i="325" s="1"/>
  <c r="BQ86" i="325"/>
  <c r="BQ87" i="325" s="1"/>
  <c r="BQ17" i="288" s="1"/>
  <c r="BP16" i="315"/>
  <c r="BP44" i="315" s="1"/>
  <c r="BP42" i="265"/>
  <c r="BP46" i="265" s="1"/>
  <c r="BP50" i="265" s="1"/>
  <c r="BP53" i="265" s="1"/>
  <c r="CJ13" i="286"/>
  <c r="CJ52" i="265" s="1"/>
  <c r="CJ17" i="286"/>
  <c r="CJ18" i="286" s="1"/>
  <c r="BQ88" i="325" l="1"/>
  <c r="BQ92" i="325"/>
  <c r="BQ93" i="325" s="1"/>
  <c r="BQ18" i="288" s="1"/>
  <c r="BQ19" i="288" s="1"/>
  <c r="BQ26" i="327"/>
  <c r="BQ129" i="325"/>
  <c r="BP43" i="286"/>
  <c r="BP32" i="286"/>
  <c r="BQ130" i="325"/>
  <c r="BQ27" i="327"/>
  <c r="CJ75" i="265"/>
  <c r="CK15" i="286"/>
  <c r="BQ23" i="288" l="1"/>
  <c r="BQ36" i="288"/>
  <c r="BQ28" i="327"/>
  <c r="BQ31" i="327" s="1"/>
  <c r="BQ32" i="327" s="1"/>
  <c r="BQ131" i="325"/>
  <c r="BQ12" i="288" s="1"/>
  <c r="BQ14" i="288" s="1"/>
  <c r="BQ22" i="288" s="1"/>
  <c r="BQ94" i="325"/>
  <c r="BQ41" i="265" s="1"/>
  <c r="BQ77" i="325"/>
  <c r="BQ78" i="325" s="1"/>
  <c r="BQ60" i="288" s="1"/>
  <c r="BQ63" i="288" s="1"/>
  <c r="BQ65" i="288" s="1"/>
  <c r="BQ16" i="265"/>
  <c r="BQ40" i="265"/>
  <c r="CK10" i="286"/>
  <c r="CK12" i="286" s="1"/>
  <c r="CK72" i="288" s="1"/>
  <c r="BQ33" i="327" l="1"/>
  <c r="BQ24" i="288"/>
  <c r="BQ27" i="288" s="1"/>
  <c r="BR75" i="325"/>
  <c r="BQ74" i="265"/>
  <c r="BQ132" i="325"/>
  <c r="BQ35" i="265" s="1"/>
  <c r="BQ38" i="265" s="1"/>
  <c r="BQ34" i="288" s="1"/>
  <c r="BQ37" i="288" s="1"/>
  <c r="BQ13" i="325"/>
  <c r="BQ14" i="325" s="1"/>
  <c r="BQ17" i="315" s="1"/>
  <c r="BQ45" i="315" s="1"/>
  <c r="BQ29" i="285"/>
  <c r="BQ9" i="285"/>
  <c r="CK13" i="286"/>
  <c r="CK52" i="265" s="1"/>
  <c r="CK17" i="286"/>
  <c r="CK18" i="286" s="1"/>
  <c r="BQ43" i="288" l="1"/>
  <c r="BQ39" i="288"/>
  <c r="BQ42" i="265"/>
  <c r="BQ46" i="265" s="1"/>
  <c r="BQ50" i="265" s="1"/>
  <c r="BQ53" i="265" s="1"/>
  <c r="BQ16" i="315"/>
  <c r="BQ44" i="315" s="1"/>
  <c r="BR86" i="325"/>
  <c r="BR87" i="325" s="1"/>
  <c r="BR17" i="288" s="1"/>
  <c r="BR124" i="325"/>
  <c r="BR125" i="325" s="1"/>
  <c r="BR105" i="325"/>
  <c r="BR106" i="325" s="1"/>
  <c r="BR112" i="325" s="1"/>
  <c r="BR113" i="325" s="1"/>
  <c r="CK75" i="265"/>
  <c r="CL15" i="286"/>
  <c r="BR130" i="325" l="1"/>
  <c r="BR27" i="327"/>
  <c r="BR92" i="325"/>
  <c r="BR93" i="325" s="1"/>
  <c r="BR18" i="288" s="1"/>
  <c r="BR19" i="288" s="1"/>
  <c r="BR88" i="325"/>
  <c r="BR26" i="327"/>
  <c r="BR129" i="325"/>
  <c r="BQ32" i="286"/>
  <c r="BQ43" i="286"/>
  <c r="CL10" i="286"/>
  <c r="CL12" i="286" s="1"/>
  <c r="CL72" i="288" s="1"/>
  <c r="BR23" i="288" l="1"/>
  <c r="BR36" i="288"/>
  <c r="BR131" i="325"/>
  <c r="BR12" i="288" s="1"/>
  <c r="BR14" i="288" s="1"/>
  <c r="BR22" i="288" s="1"/>
  <c r="BR94" i="325"/>
  <c r="BR41" i="265" s="1"/>
  <c r="BR77" i="325"/>
  <c r="BR78" i="325" s="1"/>
  <c r="BR60" i="288" s="1"/>
  <c r="BR63" i="288" s="1"/>
  <c r="BR65" i="288" s="1"/>
  <c r="BR40" i="265"/>
  <c r="BR16" i="265"/>
  <c r="BR28" i="327"/>
  <c r="BR31" i="327" s="1"/>
  <c r="CL13" i="286"/>
  <c r="CL52" i="265" s="1"/>
  <c r="CL17" i="286"/>
  <c r="CL18" i="286" s="1"/>
  <c r="BR24" i="288" l="1"/>
  <c r="BR27" i="288" s="1"/>
  <c r="BR29" i="285"/>
  <c r="BR9" i="285"/>
  <c r="BR132" i="325"/>
  <c r="BR35" i="265" s="1"/>
  <c r="BR38" i="265" s="1"/>
  <c r="BR13" i="325"/>
  <c r="BR14" i="325" s="1"/>
  <c r="BR17" i="315" s="1"/>
  <c r="BR45" i="315" s="1"/>
  <c r="BR74" i="265"/>
  <c r="BS75" i="325"/>
  <c r="BR32" i="327"/>
  <c r="BR33" i="327"/>
  <c r="CL75" i="265"/>
  <c r="CM15" i="286"/>
  <c r="BR16" i="315" l="1"/>
  <c r="BR44" i="315" s="1"/>
  <c r="BR34" i="288"/>
  <c r="BR37" i="288" s="1"/>
  <c r="BR42" i="265"/>
  <c r="BR46" i="265" s="1"/>
  <c r="BR50" i="265" s="1"/>
  <c r="BR53" i="265" s="1"/>
  <c r="BS124" i="325"/>
  <c r="BS125" i="325" s="1"/>
  <c r="BS86" i="325"/>
  <c r="BS87" i="325" s="1"/>
  <c r="BS17" i="288" s="1"/>
  <c r="BS105" i="325"/>
  <c r="BS106" i="325" s="1"/>
  <c r="BS112" i="325" s="1"/>
  <c r="BS113" i="325" s="1"/>
  <c r="CM10" i="286"/>
  <c r="CM12" i="286" s="1"/>
  <c r="CM72" i="288" s="1"/>
  <c r="BR39" i="288" l="1"/>
  <c r="BR43" i="288"/>
  <c r="BR32" i="286"/>
  <c r="BR43" i="286"/>
  <c r="BS26" i="327"/>
  <c r="BS129" i="325"/>
  <c r="BS88" i="325"/>
  <c r="BS92" i="325"/>
  <c r="BS93" i="325" s="1"/>
  <c r="BS18" i="288" s="1"/>
  <c r="BS19" i="288" s="1"/>
  <c r="BS27" i="327"/>
  <c r="BS130" i="325"/>
  <c r="CM17" i="286"/>
  <c r="CM18" i="286" s="1"/>
  <c r="CM13" i="286"/>
  <c r="CM52" i="265" s="1"/>
  <c r="BS23" i="288" l="1"/>
  <c r="BS36" i="288"/>
  <c r="BS77" i="325"/>
  <c r="BS78" i="325" s="1"/>
  <c r="BS60" i="288" s="1"/>
  <c r="BS63" i="288" s="1"/>
  <c r="BS65" i="288" s="1"/>
  <c r="BS94" i="325"/>
  <c r="BS41" i="265" s="1"/>
  <c r="BS16" i="265"/>
  <c r="BS40" i="265"/>
  <c r="BS131" i="325"/>
  <c r="BS12" i="288" s="1"/>
  <c r="BS14" i="288" s="1"/>
  <c r="BS22" i="288" s="1"/>
  <c r="BS28" i="327"/>
  <c r="BS31" i="327" s="1"/>
  <c r="CM75" i="265"/>
  <c r="CN15" i="286"/>
  <c r="BS24" i="288" l="1"/>
  <c r="BS27" i="288" s="1"/>
  <c r="BS33" i="327"/>
  <c r="BS32" i="327"/>
  <c r="BS9" i="285"/>
  <c r="BS132" i="325"/>
  <c r="BS35" i="265" s="1"/>
  <c r="BS38" i="265" s="1"/>
  <c r="BS34" i="288" s="1"/>
  <c r="BS37" i="288" s="1"/>
  <c r="BS29" i="285"/>
  <c r="BS13" i="325"/>
  <c r="BS14" i="325" s="1"/>
  <c r="BS17" i="315" s="1"/>
  <c r="BS45" i="315" s="1"/>
  <c r="BS74" i="265"/>
  <c r="BT75" i="325"/>
  <c r="CN10" i="286"/>
  <c r="CN12" i="286" s="1"/>
  <c r="CN72" i="288" s="1"/>
  <c r="BS43" i="288" l="1"/>
  <c r="BS39" i="288"/>
  <c r="BT124" i="325"/>
  <c r="BT125" i="325" s="1"/>
  <c r="BT86" i="325"/>
  <c r="BT87" i="325" s="1"/>
  <c r="BT17" i="288" s="1"/>
  <c r="BT105" i="325"/>
  <c r="BT106" i="325" s="1"/>
  <c r="BT112" i="325" s="1"/>
  <c r="BT113" i="325" s="1"/>
  <c r="BS42" i="265"/>
  <c r="BS46" i="265" s="1"/>
  <c r="BS50" i="265" s="1"/>
  <c r="BS53" i="265" s="1"/>
  <c r="BS16" i="315"/>
  <c r="BS44" i="315" s="1"/>
  <c r="CN13" i="286"/>
  <c r="CN52" i="265" s="1"/>
  <c r="CN17" i="286"/>
  <c r="CN18" i="286" s="1"/>
  <c r="BT26" i="327" l="1"/>
  <c r="BT129" i="325"/>
  <c r="BS32" i="286"/>
  <c r="BS43" i="286"/>
  <c r="BT92" i="325"/>
  <c r="BT93" i="325" s="1"/>
  <c r="BT18" i="288" s="1"/>
  <c r="BT19" i="288" s="1"/>
  <c r="BT88" i="325"/>
  <c r="BT130" i="325"/>
  <c r="BT27" i="327"/>
  <c r="CN75" i="265"/>
  <c r="CO15" i="286"/>
  <c r="BT23" i="288" l="1"/>
  <c r="BT36" i="288"/>
  <c r="BT131" i="325"/>
  <c r="BT132" i="325" s="1"/>
  <c r="BT35" i="265" s="1"/>
  <c r="BT38" i="265" s="1"/>
  <c r="BT34" i="288" s="1"/>
  <c r="BT16" i="265"/>
  <c r="BT40" i="265"/>
  <c r="BT77" i="325"/>
  <c r="BT78" i="325" s="1"/>
  <c r="BT60" i="288" s="1"/>
  <c r="BT63" i="288" s="1"/>
  <c r="BT65" i="288" s="1"/>
  <c r="BT94" i="325"/>
  <c r="BT41" i="265" s="1"/>
  <c r="BT28" i="327"/>
  <c r="BT31" i="327" s="1"/>
  <c r="CO10" i="286"/>
  <c r="CO12" i="286" s="1"/>
  <c r="CO72" i="288" s="1"/>
  <c r="BT37" i="288" l="1"/>
  <c r="BT39" i="288" s="1"/>
  <c r="BT9" i="285"/>
  <c r="BT12" i="288"/>
  <c r="BT14" i="288" s="1"/>
  <c r="BT22" i="288" s="1"/>
  <c r="BT24" i="288" s="1"/>
  <c r="BT27" i="288" s="1"/>
  <c r="BT29" i="285"/>
  <c r="BT13" i="325"/>
  <c r="BT14" i="325" s="1"/>
  <c r="BT17" i="315" s="1"/>
  <c r="BT45" i="315" s="1"/>
  <c r="BT32" i="327"/>
  <c r="BT33" i="327"/>
  <c r="BT16" i="315"/>
  <c r="BT44" i="315" s="1"/>
  <c r="BT42" i="265"/>
  <c r="BT46" i="265" s="1"/>
  <c r="BT50" i="265" s="1"/>
  <c r="BT53" i="265" s="1"/>
  <c r="BU75" i="325"/>
  <c r="BT74" i="265"/>
  <c r="CO17" i="286"/>
  <c r="CO18" i="286" s="1"/>
  <c r="CO13" i="286"/>
  <c r="CO52" i="265" s="1"/>
  <c r="BT43" i="288" l="1"/>
  <c r="BT43" i="286"/>
  <c r="BT32" i="286"/>
  <c r="BU124" i="325"/>
  <c r="BU125" i="325" s="1"/>
  <c r="BU86" i="325"/>
  <c r="BU87" i="325" s="1"/>
  <c r="BU17" i="288" s="1"/>
  <c r="BU105" i="325"/>
  <c r="BU106" i="325" s="1"/>
  <c r="BU112" i="325" s="1"/>
  <c r="BU113" i="325" s="1"/>
  <c r="CO75" i="265"/>
  <c r="CP15" i="286"/>
  <c r="BU27" i="327" l="1"/>
  <c r="BU130" i="325"/>
  <c r="BU88" i="325"/>
  <c r="BU92" i="325"/>
  <c r="BU93" i="325" s="1"/>
  <c r="BU18" i="288" s="1"/>
  <c r="BU19" i="288" s="1"/>
  <c r="BU129" i="325"/>
  <c r="BU26" i="327"/>
  <c r="CP10" i="286"/>
  <c r="CP12" i="286" s="1"/>
  <c r="CP72" i="288" s="1"/>
  <c r="BU23" i="288" l="1"/>
  <c r="BU36" i="288"/>
  <c r="BU28" i="327"/>
  <c r="BU31" i="327" s="1"/>
  <c r="BU94" i="325"/>
  <c r="BU41" i="265" s="1"/>
  <c r="BU77" i="325"/>
  <c r="BU78" i="325" s="1"/>
  <c r="BU60" i="288" s="1"/>
  <c r="BU63" i="288" s="1"/>
  <c r="BU65" i="288" s="1"/>
  <c r="BU16" i="265"/>
  <c r="BU40" i="265"/>
  <c r="BU131" i="325"/>
  <c r="BU12" i="288" s="1"/>
  <c r="BU14" i="288" s="1"/>
  <c r="BU22" i="288" s="1"/>
  <c r="CP13" i="286"/>
  <c r="CP52" i="265" s="1"/>
  <c r="CP17" i="286"/>
  <c r="CP18" i="286" s="1"/>
  <c r="BU24" i="288" l="1"/>
  <c r="BU27" i="288" s="1"/>
  <c r="BU32" i="327"/>
  <c r="BU33" i="327"/>
  <c r="BU74" i="265"/>
  <c r="BV75" i="325"/>
  <c r="BU13" i="325"/>
  <c r="BU14" i="325" s="1"/>
  <c r="BU17" i="315" s="1"/>
  <c r="BU45" i="315" s="1"/>
  <c r="BU9" i="285"/>
  <c r="BU29" i="285"/>
  <c r="BU132" i="325"/>
  <c r="BU35" i="265" s="1"/>
  <c r="BU38" i="265" s="1"/>
  <c r="BU34" i="288" s="1"/>
  <c r="BU37" i="288" s="1"/>
  <c r="CP75" i="265"/>
  <c r="CQ15" i="286"/>
  <c r="BU43" i="288" l="1"/>
  <c r="BU39" i="288"/>
  <c r="BU42" i="265"/>
  <c r="BU46" i="265" s="1"/>
  <c r="BU50" i="265" s="1"/>
  <c r="BU53" i="265" s="1"/>
  <c r="BU16" i="315"/>
  <c r="BU44" i="315" s="1"/>
  <c r="BV86" i="325"/>
  <c r="BV87" i="325" s="1"/>
  <c r="BV17" i="288" s="1"/>
  <c r="BV124" i="325"/>
  <c r="BV125" i="325" s="1"/>
  <c r="BV105" i="325"/>
  <c r="BV106" i="325" s="1"/>
  <c r="BV112" i="325" s="1"/>
  <c r="BV113" i="325" s="1"/>
  <c r="CQ10" i="286"/>
  <c r="CQ12" i="286" s="1"/>
  <c r="CQ72" i="288" s="1"/>
  <c r="BV88" i="325" l="1"/>
  <c r="BV92" i="325"/>
  <c r="BV93" i="325" s="1"/>
  <c r="BV18" i="288" s="1"/>
  <c r="BV19" i="288" s="1"/>
  <c r="BV130" i="325"/>
  <c r="BV27" i="327"/>
  <c r="BV26" i="327"/>
  <c r="BV129" i="325"/>
  <c r="BU32" i="286"/>
  <c r="BU43" i="286"/>
  <c r="CQ17" i="286"/>
  <c r="CQ18" i="286" s="1"/>
  <c r="CQ13" i="286"/>
  <c r="CQ52" i="265" s="1"/>
  <c r="BV23" i="288" l="1"/>
  <c r="BV36" i="288"/>
  <c r="BV131" i="325"/>
  <c r="BV12" i="288" s="1"/>
  <c r="BV14" i="288" s="1"/>
  <c r="BV22" i="288" s="1"/>
  <c r="BV77" i="325"/>
  <c r="BV78" i="325" s="1"/>
  <c r="BV60" i="288" s="1"/>
  <c r="BV63" i="288" s="1"/>
  <c r="BV65" i="288" s="1"/>
  <c r="BV94" i="325"/>
  <c r="BV41" i="265" s="1"/>
  <c r="BV28" i="327"/>
  <c r="BV31" i="327" s="1"/>
  <c r="BV16" i="265"/>
  <c r="BV40" i="265"/>
  <c r="CQ75" i="265"/>
  <c r="CR15" i="286"/>
  <c r="BV24" i="288" l="1"/>
  <c r="BV27" i="288" s="1"/>
  <c r="BV13" i="325"/>
  <c r="BV14" i="325" s="1"/>
  <c r="BV17" i="315" s="1"/>
  <c r="BV45" i="315" s="1"/>
  <c r="BV132" i="325"/>
  <c r="BV35" i="265" s="1"/>
  <c r="BV38" i="265" s="1"/>
  <c r="BV34" i="288" s="1"/>
  <c r="BV37" i="288" s="1"/>
  <c r="BV9" i="285"/>
  <c r="BV29" i="285"/>
  <c r="BV32" i="327"/>
  <c r="BV33" i="327"/>
  <c r="BV74" i="265"/>
  <c r="BW75" i="325"/>
  <c r="CR10" i="286"/>
  <c r="CR12" i="286" s="1"/>
  <c r="CR72" i="288" s="1"/>
  <c r="BV43" i="288" l="1"/>
  <c r="BV39" i="288"/>
  <c r="BV42" i="265"/>
  <c r="BV46" i="265" s="1"/>
  <c r="BV50" i="265" s="1"/>
  <c r="BV53" i="265" s="1"/>
  <c r="BV16" i="315"/>
  <c r="BV44" i="315" s="1"/>
  <c r="BW86" i="325"/>
  <c r="BW87" i="325" s="1"/>
  <c r="BW17" i="288" s="1"/>
  <c r="BW105" i="325"/>
  <c r="BW106" i="325" s="1"/>
  <c r="BW112" i="325" s="1"/>
  <c r="BW113" i="325" s="1"/>
  <c r="BW124" i="325"/>
  <c r="BW125" i="325" s="1"/>
  <c r="CR13" i="286"/>
  <c r="CR52" i="265" s="1"/>
  <c r="CR17" i="286"/>
  <c r="CR18" i="286" s="1"/>
  <c r="BV43" i="286" l="1"/>
  <c r="BV32" i="286"/>
  <c r="BW27" i="327"/>
  <c r="BW130" i="325"/>
  <c r="BW129" i="325"/>
  <c r="BW26" i="327"/>
  <c r="BW88" i="325"/>
  <c r="BW92" i="325"/>
  <c r="BW93" i="325" s="1"/>
  <c r="BW18" i="288" s="1"/>
  <c r="BW19" i="288" s="1"/>
  <c r="CR75" i="265"/>
  <c r="CS15" i="286"/>
  <c r="BW23" i="288" l="1"/>
  <c r="BW36" i="288"/>
  <c r="BW28" i="327"/>
  <c r="BW31" i="327" s="1"/>
  <c r="BW33" i="327" s="1"/>
  <c r="BW131" i="325"/>
  <c r="BW12" i="288" s="1"/>
  <c r="BW14" i="288" s="1"/>
  <c r="BW22" i="288" s="1"/>
  <c r="BW94" i="325"/>
  <c r="BW41" i="265" s="1"/>
  <c r="BW77" i="325"/>
  <c r="BW78" i="325" s="1"/>
  <c r="BW60" i="288" s="1"/>
  <c r="BW63" i="288" s="1"/>
  <c r="BW65" i="288" s="1"/>
  <c r="BW40" i="265"/>
  <c r="BW16" i="265"/>
  <c r="CS10" i="286"/>
  <c r="CS12" i="286" s="1"/>
  <c r="CS72" i="288" s="1"/>
  <c r="BW24" i="288" l="1"/>
  <c r="BW27" i="288" s="1"/>
  <c r="BW32" i="327"/>
  <c r="BW74" i="265"/>
  <c r="BX75" i="325"/>
  <c r="BW9" i="285"/>
  <c r="BW132" i="325"/>
  <c r="BW35" i="265" s="1"/>
  <c r="BW38" i="265" s="1"/>
  <c r="BW34" i="288" s="1"/>
  <c r="BW37" i="288" s="1"/>
  <c r="BW13" i="325"/>
  <c r="BW14" i="325" s="1"/>
  <c r="BW17" i="315" s="1"/>
  <c r="BW45" i="315" s="1"/>
  <c r="BW29" i="285"/>
  <c r="CS17" i="286"/>
  <c r="CS18" i="286" s="1"/>
  <c r="CS13" i="286"/>
  <c r="CS52" i="265" s="1"/>
  <c r="BW43" i="288" l="1"/>
  <c r="BW39" i="288"/>
  <c r="BW42" i="265"/>
  <c r="BW46" i="265" s="1"/>
  <c r="BW50" i="265" s="1"/>
  <c r="BW53" i="265" s="1"/>
  <c r="BW16" i="315"/>
  <c r="BW44" i="315" s="1"/>
  <c r="BX105" i="325"/>
  <c r="BX106" i="325" s="1"/>
  <c r="BX112" i="325" s="1"/>
  <c r="BX113" i="325" s="1"/>
  <c r="BX86" i="325"/>
  <c r="BX87" i="325" s="1"/>
  <c r="BX17" i="288" s="1"/>
  <c r="BX124" i="325"/>
  <c r="BX125" i="325" s="1"/>
  <c r="CS75" i="265"/>
  <c r="CT15" i="286"/>
  <c r="BX92" i="325" l="1"/>
  <c r="BX93" i="325" s="1"/>
  <c r="BX18" i="288" s="1"/>
  <c r="BX19" i="288" s="1"/>
  <c r="BX88" i="325"/>
  <c r="BX26" i="327"/>
  <c r="BX129" i="325"/>
  <c r="BX27" i="327"/>
  <c r="BX130" i="325"/>
  <c r="BW43" i="286"/>
  <c r="BW32" i="286"/>
  <c r="CT10" i="286"/>
  <c r="CT12" i="286" s="1"/>
  <c r="CT72" i="288" s="1"/>
  <c r="BX23" i="288" l="1"/>
  <c r="BX36" i="288"/>
  <c r="BX28" i="327"/>
  <c r="BX31" i="327" s="1"/>
  <c r="BX32" i="327" s="1"/>
  <c r="BX131" i="325"/>
  <c r="BX12" i="288" s="1"/>
  <c r="BX14" i="288" s="1"/>
  <c r="BX22" i="288" s="1"/>
  <c r="BX16" i="265"/>
  <c r="BX40" i="265"/>
  <c r="BX77" i="325"/>
  <c r="BX78" i="325" s="1"/>
  <c r="BX60" i="288" s="1"/>
  <c r="BX63" i="288" s="1"/>
  <c r="BX65" i="288" s="1"/>
  <c r="BX94" i="325"/>
  <c r="BX41" i="265" s="1"/>
  <c r="CT13" i="286"/>
  <c r="CT52" i="265" s="1"/>
  <c r="CT17" i="286"/>
  <c r="CT18" i="286" s="1"/>
  <c r="BX33" i="327" l="1"/>
  <c r="BX24" i="288"/>
  <c r="BX27" i="288" s="1"/>
  <c r="BX13" i="325"/>
  <c r="BX14" i="325" s="1"/>
  <c r="BX17" i="315" s="1"/>
  <c r="BX45" i="315" s="1"/>
  <c r="BX9" i="285"/>
  <c r="BX29" i="285"/>
  <c r="BX132" i="325"/>
  <c r="BX35" i="265" s="1"/>
  <c r="BX38" i="265" s="1"/>
  <c r="BX34" i="288" s="1"/>
  <c r="BX37" i="288" s="1"/>
  <c r="BY75" i="325"/>
  <c r="BX74" i="265"/>
  <c r="CT75" i="265"/>
  <c r="CU15" i="286"/>
  <c r="BX43" i="288" l="1"/>
  <c r="BX39" i="288"/>
  <c r="BX16" i="315"/>
  <c r="BX44" i="315" s="1"/>
  <c r="BX42" i="265"/>
  <c r="BX46" i="265" s="1"/>
  <c r="BX50" i="265" s="1"/>
  <c r="BX53" i="265" s="1"/>
  <c r="BY105" i="325"/>
  <c r="BY106" i="325" s="1"/>
  <c r="BY112" i="325" s="1"/>
  <c r="BY113" i="325" s="1"/>
  <c r="BY124" i="325"/>
  <c r="BY125" i="325" s="1"/>
  <c r="BY86" i="325"/>
  <c r="BY87" i="325" s="1"/>
  <c r="BY17" i="288" s="1"/>
  <c r="CU10" i="286"/>
  <c r="CU12" i="286" s="1"/>
  <c r="CU72" i="288" s="1"/>
  <c r="BY27" i="327" l="1"/>
  <c r="BY130" i="325"/>
  <c r="BY26" i="327"/>
  <c r="BY129" i="325"/>
  <c r="BX32" i="286"/>
  <c r="BX43" i="286"/>
  <c r="BY92" i="325"/>
  <c r="BY93" i="325" s="1"/>
  <c r="BY18" i="288" s="1"/>
  <c r="BY19" i="288" s="1"/>
  <c r="BY88" i="325"/>
  <c r="CU13" i="286"/>
  <c r="CU52" i="265" s="1"/>
  <c r="CU17" i="286"/>
  <c r="CU18" i="286" s="1"/>
  <c r="BY28" i="327" l="1"/>
  <c r="BY31" i="327" s="1"/>
  <c r="BY33" i="327" s="1"/>
  <c r="BY23" i="288"/>
  <c r="BY36" i="288"/>
  <c r="BY16" i="265"/>
  <c r="BY40" i="265"/>
  <c r="BY131" i="325"/>
  <c r="BY12" i="288" s="1"/>
  <c r="BY14" i="288" s="1"/>
  <c r="BY22" i="288" s="1"/>
  <c r="BY24" i="288" s="1"/>
  <c r="BY27" i="288" s="1"/>
  <c r="BY94" i="325"/>
  <c r="BY41" i="265" s="1"/>
  <c r="BY77" i="325"/>
  <c r="BY78" i="325" s="1"/>
  <c r="BY60" i="288" s="1"/>
  <c r="BY63" i="288" s="1"/>
  <c r="BY65" i="288" s="1"/>
  <c r="CU75" i="265"/>
  <c r="CV15" i="286"/>
  <c r="BY32" i="327" l="1"/>
  <c r="BY13" i="325"/>
  <c r="BY14" i="325" s="1"/>
  <c r="BY17" i="315" s="1"/>
  <c r="BY45" i="315" s="1"/>
  <c r="BY29" i="285"/>
  <c r="BY9" i="285"/>
  <c r="BY132" i="325"/>
  <c r="BY35" i="265" s="1"/>
  <c r="BY38" i="265" s="1"/>
  <c r="BY34" i="288" s="1"/>
  <c r="BY37" i="288" s="1"/>
  <c r="BY74" i="265"/>
  <c r="BZ75" i="325"/>
  <c r="CV10" i="286"/>
  <c r="CV12" i="286" s="1"/>
  <c r="CV72" i="288" s="1"/>
  <c r="BY43" i="288" l="1"/>
  <c r="BY39" i="288"/>
  <c r="BY42" i="265"/>
  <c r="BY46" i="265" s="1"/>
  <c r="BY50" i="265" s="1"/>
  <c r="BY53" i="265" s="1"/>
  <c r="BY16" i="315"/>
  <c r="BY44" i="315" s="1"/>
  <c r="BZ124" i="325"/>
  <c r="BZ125" i="325" s="1"/>
  <c r="BZ105" i="325"/>
  <c r="BZ106" i="325" s="1"/>
  <c r="BZ112" i="325" s="1"/>
  <c r="BZ113" i="325" s="1"/>
  <c r="BZ86" i="325"/>
  <c r="BZ87" i="325" s="1"/>
  <c r="BZ17" i="288" s="1"/>
  <c r="CV13" i="286"/>
  <c r="CV52" i="265" s="1"/>
  <c r="CV17" i="286"/>
  <c r="CV18" i="286" s="1"/>
  <c r="BZ26" i="327" l="1"/>
  <c r="BZ129" i="325"/>
  <c r="BZ130" i="325"/>
  <c r="BZ27" i="327"/>
  <c r="BZ92" i="325"/>
  <c r="BZ93" i="325" s="1"/>
  <c r="BZ18" i="288" s="1"/>
  <c r="BZ19" i="288" s="1"/>
  <c r="BZ88" i="325"/>
  <c r="BY43" i="286"/>
  <c r="BY32" i="286"/>
  <c r="CV75" i="265"/>
  <c r="CW15" i="286"/>
  <c r="BZ23" i="288" l="1"/>
  <c r="BZ36" i="288"/>
  <c r="BZ28" i="327"/>
  <c r="BZ31" i="327" s="1"/>
  <c r="BZ40" i="265"/>
  <c r="BZ16" i="265"/>
  <c r="BZ131" i="325"/>
  <c r="BZ12" i="288" s="1"/>
  <c r="BZ14" i="288" s="1"/>
  <c r="BZ22" i="288" s="1"/>
  <c r="BZ77" i="325"/>
  <c r="BZ78" i="325" s="1"/>
  <c r="BZ60" i="288" s="1"/>
  <c r="BZ63" i="288" s="1"/>
  <c r="BZ65" i="288" s="1"/>
  <c r="BZ94" i="325"/>
  <c r="BZ41" i="265" s="1"/>
  <c r="CW10" i="286"/>
  <c r="CW12" i="286" s="1"/>
  <c r="CW72" i="288" s="1"/>
  <c r="BZ24" i="288" l="1"/>
  <c r="BZ27" i="288" s="1"/>
  <c r="BZ33" i="327"/>
  <c r="BZ32" i="327"/>
  <c r="CA75" i="325"/>
  <c r="BZ74" i="265"/>
  <c r="BZ13" i="325"/>
  <c r="BZ14" i="325" s="1"/>
  <c r="BZ17" i="315" s="1"/>
  <c r="BZ45" i="315" s="1"/>
  <c r="BZ132" i="325"/>
  <c r="BZ35" i="265" s="1"/>
  <c r="BZ38" i="265" s="1"/>
  <c r="BZ34" i="288" s="1"/>
  <c r="BZ37" i="288" s="1"/>
  <c r="BZ9" i="285"/>
  <c r="BZ29" i="285"/>
  <c r="CW17" i="286"/>
  <c r="CW18" i="286" s="1"/>
  <c r="CW13" i="286"/>
  <c r="CW52" i="265" s="1"/>
  <c r="BZ43" i="288" l="1"/>
  <c r="BZ39" i="288"/>
  <c r="BZ16" i="315"/>
  <c r="BZ44" i="315" s="1"/>
  <c r="BZ42" i="265"/>
  <c r="BZ46" i="265" s="1"/>
  <c r="BZ50" i="265" s="1"/>
  <c r="BZ53" i="265" s="1"/>
  <c r="CA124" i="325"/>
  <c r="CA125" i="325" s="1"/>
  <c r="CA86" i="325"/>
  <c r="CA87" i="325" s="1"/>
  <c r="CA17" i="288" s="1"/>
  <c r="CA105" i="325"/>
  <c r="CA106" i="325" s="1"/>
  <c r="CA112" i="325" s="1"/>
  <c r="CA113" i="325" s="1"/>
  <c r="CW75" i="265"/>
  <c r="CX15" i="286"/>
  <c r="CA130" i="325" l="1"/>
  <c r="CA27" i="327"/>
  <c r="CA92" i="325"/>
  <c r="CA93" i="325" s="1"/>
  <c r="CA18" i="288" s="1"/>
  <c r="CA19" i="288" s="1"/>
  <c r="CA88" i="325"/>
  <c r="BZ32" i="286"/>
  <c r="BZ43" i="286"/>
  <c r="CA26" i="327"/>
  <c r="CA129" i="325"/>
  <c r="CX10" i="286"/>
  <c r="CX12" i="286" s="1"/>
  <c r="CX72" i="288" s="1"/>
  <c r="CA23" i="288" l="1"/>
  <c r="CA36" i="288"/>
  <c r="CA28" i="327"/>
  <c r="CA31" i="327" s="1"/>
  <c r="CA131" i="325"/>
  <c r="CA40" i="265"/>
  <c r="CA16" i="265"/>
  <c r="CA94" i="325"/>
  <c r="CA41" i="265" s="1"/>
  <c r="CA77" i="325"/>
  <c r="CA78" i="325" s="1"/>
  <c r="CA60" i="288" s="1"/>
  <c r="CA63" i="288" s="1"/>
  <c r="CA65" i="288" s="1"/>
  <c r="CX13" i="286"/>
  <c r="CX52" i="265" s="1"/>
  <c r="CX17" i="286"/>
  <c r="CX18" i="286" s="1"/>
  <c r="CA132" i="325" l="1"/>
  <c r="CA35" i="265" s="1"/>
  <c r="CA38" i="265" s="1"/>
  <c r="CA12" i="288"/>
  <c r="CA14" i="288" s="1"/>
  <c r="CA22" i="288" s="1"/>
  <c r="CA24" i="288" s="1"/>
  <c r="CA27" i="288" s="1"/>
  <c r="CA9" i="285"/>
  <c r="CA29" i="285"/>
  <c r="CA13" i="325"/>
  <c r="CA14" i="325" s="1"/>
  <c r="CA17" i="315" s="1"/>
  <c r="CA45" i="315" s="1"/>
  <c r="CA33" i="327"/>
  <c r="CA32" i="327"/>
  <c r="CB75" i="325"/>
  <c r="CA74" i="265"/>
  <c r="CX75" i="265"/>
  <c r="CY15" i="286"/>
  <c r="CA16" i="315" l="1"/>
  <c r="CA44" i="315" s="1"/>
  <c r="CA34" i="288"/>
  <c r="CA37" i="288" s="1"/>
  <c r="CA42" i="265"/>
  <c r="CA46" i="265" s="1"/>
  <c r="CA50" i="265" s="1"/>
  <c r="CA53" i="265" s="1"/>
  <c r="CA43" i="286" s="1"/>
  <c r="CB124" i="325"/>
  <c r="CB125" i="325" s="1"/>
  <c r="CB86" i="325"/>
  <c r="CB87" i="325" s="1"/>
  <c r="CB17" i="288" s="1"/>
  <c r="CB105" i="325"/>
  <c r="CB106" i="325" s="1"/>
  <c r="CB112" i="325" s="1"/>
  <c r="CB113" i="325" s="1"/>
  <c r="CY10" i="286"/>
  <c r="CY12" i="286" s="1"/>
  <c r="CY72" i="288" s="1"/>
  <c r="CA32" i="286" l="1"/>
  <c r="CA43" i="288"/>
  <c r="CA39" i="288"/>
  <c r="CB129" i="325"/>
  <c r="CB26" i="327"/>
  <c r="CB88" i="325"/>
  <c r="CB92" i="325"/>
  <c r="CB93" i="325" s="1"/>
  <c r="CB18" i="288" s="1"/>
  <c r="CB19" i="288" s="1"/>
  <c r="CB27" i="327"/>
  <c r="CB130" i="325"/>
  <c r="CY13" i="286"/>
  <c r="CY52" i="265" s="1"/>
  <c r="CY17" i="286"/>
  <c r="CY18" i="286" s="1"/>
  <c r="CB23" i="288" l="1"/>
  <c r="CB36" i="288"/>
  <c r="CB77" i="325"/>
  <c r="CB78" i="325" s="1"/>
  <c r="CB60" i="288" s="1"/>
  <c r="CB63" i="288" s="1"/>
  <c r="CB65" i="288" s="1"/>
  <c r="CB94" i="325"/>
  <c r="CB41" i="265" s="1"/>
  <c r="CB16" i="265"/>
  <c r="CB40" i="265"/>
  <c r="CB28" i="327"/>
  <c r="CB31" i="327" s="1"/>
  <c r="CB131" i="325"/>
  <c r="CB12" i="288" s="1"/>
  <c r="CB14" i="288" s="1"/>
  <c r="CB22" i="288" s="1"/>
  <c r="CY75" i="265"/>
  <c r="CZ15" i="286"/>
  <c r="CB24" i="288" l="1"/>
  <c r="CB27" i="288" s="1"/>
  <c r="CB9" i="285"/>
  <c r="CB13" i="325"/>
  <c r="CB14" i="325" s="1"/>
  <c r="CB17" i="315" s="1"/>
  <c r="CB45" i="315" s="1"/>
  <c r="CB132" i="325"/>
  <c r="CB35" i="265" s="1"/>
  <c r="CB38" i="265" s="1"/>
  <c r="CB34" i="288" s="1"/>
  <c r="CB37" i="288" s="1"/>
  <c r="CB29" i="285"/>
  <c r="CB33" i="327"/>
  <c r="CB32" i="327"/>
  <c r="CB74" i="265"/>
  <c r="CC75" i="325"/>
  <c r="CZ10" i="286"/>
  <c r="CZ12" i="286" s="1"/>
  <c r="CZ72" i="288" s="1"/>
  <c r="CB43" i="288" l="1"/>
  <c r="CB39" i="288"/>
  <c r="CC86" i="325"/>
  <c r="CC87" i="325" s="1"/>
  <c r="CC17" i="288" s="1"/>
  <c r="CC124" i="325"/>
  <c r="CC125" i="325" s="1"/>
  <c r="CC105" i="325"/>
  <c r="CC106" i="325" s="1"/>
  <c r="CC112" i="325" s="1"/>
  <c r="CC113" i="325" s="1"/>
  <c r="CB16" i="315"/>
  <c r="CB44" i="315" s="1"/>
  <c r="CB42" i="265"/>
  <c r="CB46" i="265" s="1"/>
  <c r="CB50" i="265" s="1"/>
  <c r="CB53" i="265" s="1"/>
  <c r="CZ13" i="286"/>
  <c r="CZ52" i="265" s="1"/>
  <c r="CZ17" i="286"/>
  <c r="CZ18" i="286" s="1"/>
  <c r="CC130" i="325" l="1"/>
  <c r="CC27" i="327"/>
  <c r="CC129" i="325"/>
  <c r="CC26" i="327"/>
  <c r="CB32" i="286"/>
  <c r="CB43" i="286"/>
  <c r="CC88" i="325"/>
  <c r="CC92" i="325"/>
  <c r="CC93" i="325" s="1"/>
  <c r="CC18" i="288" s="1"/>
  <c r="CC19" i="288" s="1"/>
  <c r="CZ75" i="265"/>
  <c r="DA15" i="286"/>
  <c r="CC23" i="288" l="1"/>
  <c r="CC36" i="288"/>
  <c r="CC131" i="325"/>
  <c r="CC132" i="325" s="1"/>
  <c r="CC35" i="265" s="1"/>
  <c r="CC38" i="265" s="1"/>
  <c r="CC94" i="325"/>
  <c r="CC41" i="265" s="1"/>
  <c r="CC77" i="325"/>
  <c r="CC78" i="325" s="1"/>
  <c r="CC60" i="288" s="1"/>
  <c r="CC63" i="288" s="1"/>
  <c r="CC65" i="288" s="1"/>
  <c r="CC28" i="327"/>
  <c r="CC31" i="327" s="1"/>
  <c r="CC40" i="265"/>
  <c r="CC16" i="265"/>
  <c r="DA10" i="286"/>
  <c r="DA12" i="286" s="1"/>
  <c r="DA72" i="288" s="1"/>
  <c r="CC13" i="325" l="1"/>
  <c r="CC14" i="325" s="1"/>
  <c r="CC17" i="315" s="1"/>
  <c r="CC45" i="315" s="1"/>
  <c r="CC16" i="315"/>
  <c r="CC44" i="315" s="1"/>
  <c r="CC34" i="288"/>
  <c r="CC37" i="288" s="1"/>
  <c r="CC9" i="285"/>
  <c r="CC29" i="285"/>
  <c r="CC12" i="288"/>
  <c r="CC14" i="288" s="1"/>
  <c r="CC22" i="288" s="1"/>
  <c r="CC24" i="288" s="1"/>
  <c r="CC27" i="288" s="1"/>
  <c r="CC42" i="265"/>
  <c r="CC46" i="265" s="1"/>
  <c r="CC50" i="265" s="1"/>
  <c r="CC53" i="265" s="1"/>
  <c r="CC32" i="286" s="1"/>
  <c r="CC74" i="265"/>
  <c r="CD75" i="325"/>
  <c r="CC33" i="327"/>
  <c r="CC32" i="327"/>
  <c r="DA13" i="286"/>
  <c r="DA52" i="265" s="1"/>
  <c r="DA17" i="286"/>
  <c r="DA18" i="286" s="1"/>
  <c r="CC43" i="288" l="1"/>
  <c r="CC39" i="288"/>
  <c r="CC43" i="286"/>
  <c r="CD124" i="325"/>
  <c r="CD125" i="325" s="1"/>
  <c r="CD105" i="325"/>
  <c r="CD106" i="325" s="1"/>
  <c r="CD112" i="325" s="1"/>
  <c r="CD113" i="325" s="1"/>
  <c r="CD86" i="325"/>
  <c r="CD87" i="325" s="1"/>
  <c r="CD17" i="288" s="1"/>
  <c r="DA75" i="265"/>
  <c r="DB15" i="286"/>
  <c r="CD92" i="325" l="1"/>
  <c r="CD93" i="325" s="1"/>
  <c r="CD18" i="288" s="1"/>
  <c r="CD19" i="288" s="1"/>
  <c r="CD88" i="325"/>
  <c r="CD26" i="327"/>
  <c r="CD129" i="325"/>
  <c r="CD27" i="327"/>
  <c r="CD130" i="325"/>
  <c r="DB10" i="286"/>
  <c r="DB12" i="286" s="1"/>
  <c r="DB72" i="288" s="1"/>
  <c r="CD23" i="288" l="1"/>
  <c r="CD36" i="288"/>
  <c r="CD131" i="325"/>
  <c r="CD12" i="288" s="1"/>
  <c r="CD14" i="288" s="1"/>
  <c r="CD22" i="288" s="1"/>
  <c r="CD28" i="327"/>
  <c r="CD31" i="327" s="1"/>
  <c r="CD32" i="327" s="1"/>
  <c r="CD40" i="265"/>
  <c r="CD16" i="265"/>
  <c r="CD94" i="325"/>
  <c r="CD41" i="265" s="1"/>
  <c r="CD77" i="325"/>
  <c r="CD78" i="325" s="1"/>
  <c r="CD60" i="288" s="1"/>
  <c r="CD63" i="288" s="1"/>
  <c r="CD65" i="288" s="1"/>
  <c r="DB17" i="286"/>
  <c r="DB18" i="286" s="1"/>
  <c r="DB13" i="286"/>
  <c r="DB52" i="265" s="1"/>
  <c r="CD9" i="285" l="1"/>
  <c r="CD24" i="288"/>
  <c r="CD27" i="288" s="1"/>
  <c r="CD33" i="327"/>
  <c r="CD13" i="325"/>
  <c r="CD14" i="325" s="1"/>
  <c r="CD17" i="315" s="1"/>
  <c r="CD45" i="315" s="1"/>
  <c r="CD132" i="325"/>
  <c r="CD35" i="265" s="1"/>
  <c r="CD38" i="265" s="1"/>
  <c r="CD29" i="285"/>
  <c r="CD74" i="265"/>
  <c r="CE75" i="325"/>
  <c r="DB75" i="265"/>
  <c r="DC15" i="286"/>
  <c r="CD16" i="315" l="1"/>
  <c r="CD44" i="315" s="1"/>
  <c r="CD34" i="288"/>
  <c r="CD37" i="288" s="1"/>
  <c r="CD42" i="265"/>
  <c r="CD46" i="265" s="1"/>
  <c r="CD50" i="265" s="1"/>
  <c r="CD53" i="265" s="1"/>
  <c r="CD43" i="286" s="1"/>
  <c r="CE124" i="325"/>
  <c r="CE125" i="325" s="1"/>
  <c r="CE86" i="325"/>
  <c r="CE87" i="325" s="1"/>
  <c r="CE17" i="288" s="1"/>
  <c r="CE105" i="325"/>
  <c r="CE106" i="325" s="1"/>
  <c r="CE112" i="325" s="1"/>
  <c r="CE113" i="325" s="1"/>
  <c r="DC10" i="286"/>
  <c r="DC12" i="286" s="1"/>
  <c r="DC72" i="288" s="1"/>
  <c r="CD32" i="286" l="1"/>
  <c r="CD43" i="288"/>
  <c r="CD39" i="288"/>
  <c r="CE26" i="327"/>
  <c r="CE129" i="325"/>
  <c r="CE92" i="325"/>
  <c r="CE93" i="325" s="1"/>
  <c r="CE18" i="288" s="1"/>
  <c r="CE19" i="288" s="1"/>
  <c r="CE88" i="325"/>
  <c r="CE130" i="325"/>
  <c r="CE27" i="327"/>
  <c r="DC13" i="286"/>
  <c r="DC52" i="265" s="1"/>
  <c r="DC17" i="286"/>
  <c r="DC18" i="286" s="1"/>
  <c r="CE131" i="325" l="1"/>
  <c r="CE13" i="325" s="1"/>
  <c r="CE14" i="325" s="1"/>
  <c r="CE17" i="315" s="1"/>
  <c r="CE45" i="315" s="1"/>
  <c r="CE23" i="288"/>
  <c r="CE36" i="288"/>
  <c r="CE16" i="265"/>
  <c r="CE40" i="265"/>
  <c r="CE94" i="325"/>
  <c r="CE41" i="265" s="1"/>
  <c r="CE77" i="325"/>
  <c r="CE78" i="325" s="1"/>
  <c r="CE60" i="288" s="1"/>
  <c r="CE63" i="288" s="1"/>
  <c r="CE65" i="288" s="1"/>
  <c r="CE28" i="327"/>
  <c r="CE31" i="327" s="1"/>
  <c r="DC75" i="265"/>
  <c r="DD15" i="286"/>
  <c r="CE12" i="288" l="1"/>
  <c r="CE14" i="288" s="1"/>
  <c r="CE22" i="288" s="1"/>
  <c r="CE24" i="288" s="1"/>
  <c r="CE27" i="288" s="1"/>
  <c r="CE29" i="285"/>
  <c r="CE9" i="285"/>
  <c r="CE132" i="325"/>
  <c r="CE35" i="265" s="1"/>
  <c r="CE38" i="265" s="1"/>
  <c r="CE34" i="288" s="1"/>
  <c r="CE37" i="288" s="1"/>
  <c r="CE33" i="327"/>
  <c r="CE32" i="327"/>
  <c r="CE74" i="265"/>
  <c r="CF75" i="325"/>
  <c r="DD10" i="286"/>
  <c r="DD12" i="286" s="1"/>
  <c r="DD72" i="288" s="1"/>
  <c r="CE16" i="315" l="1"/>
  <c r="CE44" i="315" s="1"/>
  <c r="CE42" i="265"/>
  <c r="CE46" i="265" s="1"/>
  <c r="CE50" i="265" s="1"/>
  <c r="CE53" i="265" s="1"/>
  <c r="CE43" i="286" s="1"/>
  <c r="CE43" i="288"/>
  <c r="CE39" i="288"/>
  <c r="CF105" i="325"/>
  <c r="CF106" i="325" s="1"/>
  <c r="CF112" i="325" s="1"/>
  <c r="CF113" i="325" s="1"/>
  <c r="CF124" i="325"/>
  <c r="CF125" i="325" s="1"/>
  <c r="CF86" i="325"/>
  <c r="CF87" i="325" s="1"/>
  <c r="CF17" i="288" s="1"/>
  <c r="DD17" i="286"/>
  <c r="DD18" i="286" s="1"/>
  <c r="DD13" i="286"/>
  <c r="DD52" i="265" s="1"/>
  <c r="CE32" i="286" l="1"/>
  <c r="CF92" i="325"/>
  <c r="CF93" i="325" s="1"/>
  <c r="CF18" i="288" s="1"/>
  <c r="CF19" i="288" s="1"/>
  <c r="CF88" i="325"/>
  <c r="CF130" i="325"/>
  <c r="CF27" i="327"/>
  <c r="CF26" i="327"/>
  <c r="CF129" i="325"/>
  <c r="DD75" i="265"/>
  <c r="DE15" i="286"/>
  <c r="CF23" i="288" l="1"/>
  <c r="CF36" i="288"/>
  <c r="CF131" i="325"/>
  <c r="CF12" i="288" s="1"/>
  <c r="CF14" i="288" s="1"/>
  <c r="CF22" i="288" s="1"/>
  <c r="CF40" i="265"/>
  <c r="CF16" i="265"/>
  <c r="CF28" i="327"/>
  <c r="CF31" i="327" s="1"/>
  <c r="CF94" i="325"/>
  <c r="CF41" i="265" s="1"/>
  <c r="CF77" i="325"/>
  <c r="CF78" i="325" s="1"/>
  <c r="CF60" i="288" s="1"/>
  <c r="CF63" i="288" s="1"/>
  <c r="CF65" i="288" s="1"/>
  <c r="DE10" i="286"/>
  <c r="DE12" i="286" s="1"/>
  <c r="DE72" i="288" s="1"/>
  <c r="CF24" i="288" l="1"/>
  <c r="CF27" i="288" s="1"/>
  <c r="CF32" i="327"/>
  <c r="CF33" i="327"/>
  <c r="CF74" i="265"/>
  <c r="CG75" i="325"/>
  <c r="CF132" i="325"/>
  <c r="CF35" i="265" s="1"/>
  <c r="CF38" i="265" s="1"/>
  <c r="CF34" i="288" s="1"/>
  <c r="CF37" i="288" s="1"/>
  <c r="CF13" i="325"/>
  <c r="CF14" i="325" s="1"/>
  <c r="CF17" i="315" s="1"/>
  <c r="CF45" i="315" s="1"/>
  <c r="CF29" i="285"/>
  <c r="CF9" i="285"/>
  <c r="DE17" i="286"/>
  <c r="DE18" i="286" s="1"/>
  <c r="DE13" i="286"/>
  <c r="DE52" i="265" s="1"/>
  <c r="CF43" i="288" l="1"/>
  <c r="CF39" i="288"/>
  <c r="CG124" i="325"/>
  <c r="CG125" i="325" s="1"/>
  <c r="CG86" i="325"/>
  <c r="CG87" i="325" s="1"/>
  <c r="CG17" i="288" s="1"/>
  <c r="CG105" i="325"/>
  <c r="CG106" i="325" s="1"/>
  <c r="CG112" i="325" s="1"/>
  <c r="CG113" i="325" s="1"/>
  <c r="CF16" i="315"/>
  <c r="CF44" i="315" s="1"/>
  <c r="CF42" i="265"/>
  <c r="CF46" i="265" s="1"/>
  <c r="CF50" i="265" s="1"/>
  <c r="CF53" i="265" s="1"/>
  <c r="DE75" i="265"/>
  <c r="DF15" i="286"/>
  <c r="CG26" i="327" l="1"/>
  <c r="CG129" i="325"/>
  <c r="CG88" i="325"/>
  <c r="CG92" i="325"/>
  <c r="CG93" i="325" s="1"/>
  <c r="CG18" i="288" s="1"/>
  <c r="CG19" i="288" s="1"/>
  <c r="CF32" i="286"/>
  <c r="CF43" i="286"/>
  <c r="CG27" i="327"/>
  <c r="CG130" i="325"/>
  <c r="DF10" i="286"/>
  <c r="DF12" i="286" s="1"/>
  <c r="DF72" i="288" s="1"/>
  <c r="CG23" i="288" l="1"/>
  <c r="CG36" i="288"/>
  <c r="CG131" i="325"/>
  <c r="CG13" i="325" s="1"/>
  <c r="CG14" i="325" s="1"/>
  <c r="CG17" i="315" s="1"/>
  <c r="CG45" i="315" s="1"/>
  <c r="CG94" i="325"/>
  <c r="CG41" i="265" s="1"/>
  <c r="CG77" i="325"/>
  <c r="CG78" i="325" s="1"/>
  <c r="CG60" i="288" s="1"/>
  <c r="CG63" i="288" s="1"/>
  <c r="CG65" i="288" s="1"/>
  <c r="CG16" i="265"/>
  <c r="CG40" i="265"/>
  <c r="CG28" i="327"/>
  <c r="CG31" i="327" s="1"/>
  <c r="DF13" i="286"/>
  <c r="DF52" i="265" s="1"/>
  <c r="DF17" i="286"/>
  <c r="DF18" i="286" s="1"/>
  <c r="CG9" i="285" l="1"/>
  <c r="CG12" i="288"/>
  <c r="CG14" i="288" s="1"/>
  <c r="CG22" i="288" s="1"/>
  <c r="CG24" i="288" s="1"/>
  <c r="CG27" i="288" s="1"/>
  <c r="CG132" i="325"/>
  <c r="CG35" i="265" s="1"/>
  <c r="CG38" i="265" s="1"/>
  <c r="CG29" i="285"/>
  <c r="CG32" i="327"/>
  <c r="CG33" i="327"/>
  <c r="CG74" i="265"/>
  <c r="CH75" i="325"/>
  <c r="DF75" i="265"/>
  <c r="DG15" i="286"/>
  <c r="CG16" i="315" l="1"/>
  <c r="CG44" i="315" s="1"/>
  <c r="CG34" i="288"/>
  <c r="CG37" i="288" s="1"/>
  <c r="CG42" i="265"/>
  <c r="CG46" i="265" s="1"/>
  <c r="CG50" i="265" s="1"/>
  <c r="CG53" i="265" s="1"/>
  <c r="CG32" i="286" s="1"/>
  <c r="CH86" i="325"/>
  <c r="CH87" i="325" s="1"/>
  <c r="CH17" i="288" s="1"/>
  <c r="CH124" i="325"/>
  <c r="CH125" i="325" s="1"/>
  <c r="CH105" i="325"/>
  <c r="CH106" i="325" s="1"/>
  <c r="CH112" i="325" s="1"/>
  <c r="CH113" i="325" s="1"/>
  <c r="DG10" i="286"/>
  <c r="DG12" i="286" s="1"/>
  <c r="DG72" i="288" s="1"/>
  <c r="CG43" i="286" l="1"/>
  <c r="CG43" i="288"/>
  <c r="CG39" i="288"/>
  <c r="CH26" i="327"/>
  <c r="CH129" i="325"/>
  <c r="CH130" i="325"/>
  <c r="CH27" i="327"/>
  <c r="CH92" i="325"/>
  <c r="CH93" i="325" s="1"/>
  <c r="CH18" i="288" s="1"/>
  <c r="CH19" i="288" s="1"/>
  <c r="CH88" i="325"/>
  <c r="DG13" i="286"/>
  <c r="DG52" i="265" s="1"/>
  <c r="DG17" i="286"/>
  <c r="DG18" i="286" s="1"/>
  <c r="CH23" i="288" l="1"/>
  <c r="CH36" i="288"/>
  <c r="CH16" i="265"/>
  <c r="CH40" i="265"/>
  <c r="CH131" i="325"/>
  <c r="CH12" i="288" s="1"/>
  <c r="CH14" i="288" s="1"/>
  <c r="CH22" i="288" s="1"/>
  <c r="CH94" i="325"/>
  <c r="CH41" i="265" s="1"/>
  <c r="CH77" i="325"/>
  <c r="CH78" i="325" s="1"/>
  <c r="CH60" i="288" s="1"/>
  <c r="CH63" i="288" s="1"/>
  <c r="CH65" i="288" s="1"/>
  <c r="CH28" i="327"/>
  <c r="CH31" i="327" s="1"/>
  <c r="DG75" i="265"/>
  <c r="DH15" i="286"/>
  <c r="CH24" i="288" l="1"/>
  <c r="CH27" i="288" s="1"/>
  <c r="CH32" i="327"/>
  <c r="CH33" i="327"/>
  <c r="CH13" i="325"/>
  <c r="CH14" i="325" s="1"/>
  <c r="CH17" i="315" s="1"/>
  <c r="CH45" i="315" s="1"/>
  <c r="CH9" i="285"/>
  <c r="CH29" i="285"/>
  <c r="CH132" i="325"/>
  <c r="CH35" i="265" s="1"/>
  <c r="CH38" i="265" s="1"/>
  <c r="CH34" i="288" s="1"/>
  <c r="CH37" i="288" s="1"/>
  <c r="CH74" i="265"/>
  <c r="CI75" i="325"/>
  <c r="DH10" i="286"/>
  <c r="DH12" i="286" s="1"/>
  <c r="DH72" i="288" s="1"/>
  <c r="CH39" i="288" l="1"/>
  <c r="CH43" i="288"/>
  <c r="CI105" i="325"/>
  <c r="CI106" i="325" s="1"/>
  <c r="CI112" i="325" s="1"/>
  <c r="CI113" i="325" s="1"/>
  <c r="CI124" i="325"/>
  <c r="CI125" i="325" s="1"/>
  <c r="CI86" i="325"/>
  <c r="CI87" i="325" s="1"/>
  <c r="CI17" i="288" s="1"/>
  <c r="CH16" i="315"/>
  <c r="CH44" i="315" s="1"/>
  <c r="CH42" i="265"/>
  <c r="CH46" i="265" s="1"/>
  <c r="CH50" i="265" s="1"/>
  <c r="CH53" i="265" s="1"/>
  <c r="DH13" i="286"/>
  <c r="DH52" i="265" s="1"/>
  <c r="DH17" i="286"/>
  <c r="DH18" i="286" s="1"/>
  <c r="CI92" i="325" l="1"/>
  <c r="CI93" i="325" s="1"/>
  <c r="CI18" i="288" s="1"/>
  <c r="CI19" i="288" s="1"/>
  <c r="CI88" i="325"/>
  <c r="CI130" i="325"/>
  <c r="CI27" i="327"/>
  <c r="CH32" i="286"/>
  <c r="CH43" i="286"/>
  <c r="CI26" i="327"/>
  <c r="CI129" i="325"/>
  <c r="DH75" i="265"/>
  <c r="DI15" i="286"/>
  <c r="CI23" i="288" l="1"/>
  <c r="CI36" i="288"/>
  <c r="CI28" i="327"/>
  <c r="CI31" i="327" s="1"/>
  <c r="CI33" i="327" s="1"/>
  <c r="CI131" i="325"/>
  <c r="CI12" i="288" s="1"/>
  <c r="CI14" i="288" s="1"/>
  <c r="CI22" i="288" s="1"/>
  <c r="CI40" i="265"/>
  <c r="CI16" i="265"/>
  <c r="CI94" i="325"/>
  <c r="CI41" i="265" s="1"/>
  <c r="CI77" i="325"/>
  <c r="CI78" i="325" s="1"/>
  <c r="CI60" i="288" s="1"/>
  <c r="CI63" i="288" s="1"/>
  <c r="CI65" i="288" s="1"/>
  <c r="DI10" i="286"/>
  <c r="DI12" i="286" s="1"/>
  <c r="DI72" i="288" s="1"/>
  <c r="CI32" i="327" l="1"/>
  <c r="CI24" i="288"/>
  <c r="CI27" i="288" s="1"/>
  <c r="CJ75" i="325"/>
  <c r="CI74" i="265"/>
  <c r="CI132" i="325"/>
  <c r="CI35" i="265" s="1"/>
  <c r="CI38" i="265" s="1"/>
  <c r="CI34" i="288" s="1"/>
  <c r="CI37" i="288" s="1"/>
  <c r="CI13" i="325"/>
  <c r="CI14" i="325" s="1"/>
  <c r="CI17" i="315" s="1"/>
  <c r="CI45" i="315" s="1"/>
  <c r="CI29" i="285"/>
  <c r="CI9" i="285"/>
  <c r="DI17" i="286"/>
  <c r="DI18" i="286" s="1"/>
  <c r="DI13" i="286"/>
  <c r="DI52" i="265" s="1"/>
  <c r="CI43" i="288" l="1"/>
  <c r="CI39" i="288"/>
  <c r="CI42" i="265"/>
  <c r="CI46" i="265" s="1"/>
  <c r="CI50" i="265" s="1"/>
  <c r="CI53" i="265" s="1"/>
  <c r="CI16" i="315"/>
  <c r="CI44" i="315" s="1"/>
  <c r="CJ124" i="325"/>
  <c r="CJ125" i="325" s="1"/>
  <c r="CJ86" i="325"/>
  <c r="CJ87" i="325" s="1"/>
  <c r="CJ17" i="288" s="1"/>
  <c r="CJ105" i="325"/>
  <c r="CJ106" i="325" s="1"/>
  <c r="CJ112" i="325" s="1"/>
  <c r="CJ113" i="325" s="1"/>
  <c r="DI75" i="265"/>
  <c r="DJ15" i="286"/>
  <c r="CJ88" i="325" l="1"/>
  <c r="CJ92" i="325"/>
  <c r="CJ93" i="325" s="1"/>
  <c r="CJ18" i="288" s="1"/>
  <c r="CJ19" i="288" s="1"/>
  <c r="CJ130" i="325"/>
  <c r="CJ27" i="327"/>
  <c r="CJ26" i="327"/>
  <c r="CJ129" i="325"/>
  <c r="CI32" i="286"/>
  <c r="CI43" i="286"/>
  <c r="DJ10" i="286"/>
  <c r="DJ12" i="286" s="1"/>
  <c r="DJ72" i="288" s="1"/>
  <c r="CJ23" i="288" l="1"/>
  <c r="CJ36" i="288"/>
  <c r="CJ28" i="327"/>
  <c r="CJ31" i="327" s="1"/>
  <c r="CJ131" i="325"/>
  <c r="CJ12" i="288" s="1"/>
  <c r="CJ14" i="288" s="1"/>
  <c r="CJ22" i="288" s="1"/>
  <c r="CJ94" i="325"/>
  <c r="CJ41" i="265" s="1"/>
  <c r="CJ77" i="325"/>
  <c r="CJ78" i="325" s="1"/>
  <c r="CJ60" i="288" s="1"/>
  <c r="CJ63" i="288" s="1"/>
  <c r="CJ65" i="288" s="1"/>
  <c r="CJ16" i="265"/>
  <c r="CJ40" i="265"/>
  <c r="DJ17" i="286"/>
  <c r="DJ18" i="286" s="1"/>
  <c r="DJ13" i="286"/>
  <c r="DJ52" i="265" s="1"/>
  <c r="CJ24" i="288" l="1"/>
  <c r="CJ27" i="288" s="1"/>
  <c r="CJ33" i="327"/>
  <c r="CJ32" i="327"/>
  <c r="CK75" i="325"/>
  <c r="CJ74" i="265"/>
  <c r="CJ132" i="325"/>
  <c r="CJ35" i="265" s="1"/>
  <c r="CJ38" i="265" s="1"/>
  <c r="CJ34" i="288" s="1"/>
  <c r="CJ37" i="288" s="1"/>
  <c r="CJ29" i="285"/>
  <c r="CJ13" i="325"/>
  <c r="CJ14" i="325" s="1"/>
  <c r="CJ17" i="315" s="1"/>
  <c r="CJ45" i="315" s="1"/>
  <c r="CJ9" i="285"/>
  <c r="DJ75" i="265"/>
  <c r="DK15" i="286"/>
  <c r="CJ43" i="288" l="1"/>
  <c r="CJ39" i="288"/>
  <c r="CJ16" i="315"/>
  <c r="CJ44" i="315" s="1"/>
  <c r="CJ42" i="265"/>
  <c r="CJ46" i="265" s="1"/>
  <c r="CJ50" i="265" s="1"/>
  <c r="CJ53" i="265" s="1"/>
  <c r="CK124" i="325"/>
  <c r="CK125" i="325" s="1"/>
  <c r="CK86" i="325"/>
  <c r="CK87" i="325" s="1"/>
  <c r="CK17" i="288" s="1"/>
  <c r="CK105" i="325"/>
  <c r="CK106" i="325" s="1"/>
  <c r="CK112" i="325" s="1"/>
  <c r="CK113" i="325" s="1"/>
  <c r="DK10" i="286"/>
  <c r="DK12" i="286" s="1"/>
  <c r="DK72" i="288" s="1"/>
  <c r="CK130" i="325" l="1"/>
  <c r="CK27" i="327"/>
  <c r="CK92" i="325"/>
  <c r="CK93" i="325" s="1"/>
  <c r="CK18" i="288" s="1"/>
  <c r="CK19" i="288" s="1"/>
  <c r="CK88" i="325"/>
  <c r="CJ43" i="286"/>
  <c r="CJ32" i="286"/>
  <c r="CK26" i="327"/>
  <c r="CK129" i="325"/>
  <c r="DK13" i="286"/>
  <c r="DK52" i="265" s="1"/>
  <c r="DK17" i="286"/>
  <c r="DK18" i="286" s="1"/>
  <c r="CK23" i="288" l="1"/>
  <c r="CK36" i="288"/>
  <c r="CK28" i="327"/>
  <c r="CK31" i="327" s="1"/>
  <c r="CK33" i="327" s="1"/>
  <c r="CK131" i="325"/>
  <c r="CK12" i="288" s="1"/>
  <c r="CK14" i="288" s="1"/>
  <c r="CK22" i="288" s="1"/>
  <c r="CK16" i="265"/>
  <c r="CK40" i="265"/>
  <c r="CK77" i="325"/>
  <c r="CK78" i="325" s="1"/>
  <c r="CK60" i="288" s="1"/>
  <c r="CK63" i="288" s="1"/>
  <c r="CK65" i="288" s="1"/>
  <c r="CK94" i="325"/>
  <c r="CK41" i="265" s="1"/>
  <c r="DK75" i="265"/>
  <c r="DL15" i="286"/>
  <c r="CK32" i="327" l="1"/>
  <c r="CK24" i="288"/>
  <c r="CK27" i="288" s="1"/>
  <c r="CK74" i="265"/>
  <c r="CL75" i="325"/>
  <c r="CK9" i="285"/>
  <c r="CK13" i="325"/>
  <c r="CK14" i="325" s="1"/>
  <c r="CK17" i="315" s="1"/>
  <c r="CK45" i="315" s="1"/>
  <c r="CK132" i="325"/>
  <c r="CK35" i="265" s="1"/>
  <c r="CK38" i="265" s="1"/>
  <c r="CK34" i="288" s="1"/>
  <c r="CK37" i="288" s="1"/>
  <c r="CK29" i="285"/>
  <c r="DL10" i="286"/>
  <c r="DL12" i="286" s="1"/>
  <c r="DL72" i="288" s="1"/>
  <c r="CK43" i="288" l="1"/>
  <c r="CK39" i="288"/>
  <c r="CL86" i="325"/>
  <c r="CL87" i="325" s="1"/>
  <c r="CL17" i="288" s="1"/>
  <c r="CL124" i="325"/>
  <c r="CL125" i="325" s="1"/>
  <c r="CL105" i="325"/>
  <c r="CL106" i="325" s="1"/>
  <c r="CL112" i="325" s="1"/>
  <c r="CL113" i="325" s="1"/>
  <c r="CK16" i="315"/>
  <c r="CK44" i="315" s="1"/>
  <c r="CK42" i="265"/>
  <c r="CK46" i="265" s="1"/>
  <c r="CK50" i="265" s="1"/>
  <c r="CK53" i="265" s="1"/>
  <c r="DL13" i="286"/>
  <c r="DL52" i="265" s="1"/>
  <c r="DL17" i="286"/>
  <c r="DL18" i="286" s="1"/>
  <c r="CL130" i="325" l="1"/>
  <c r="CL27" i="327"/>
  <c r="CL129" i="325"/>
  <c r="CL26" i="327"/>
  <c r="CK32" i="286"/>
  <c r="CK43" i="286"/>
  <c r="CL88" i="325"/>
  <c r="CL92" i="325"/>
  <c r="CL93" i="325" s="1"/>
  <c r="CL18" i="288" s="1"/>
  <c r="CL19" i="288" s="1"/>
  <c r="DL75" i="265"/>
  <c r="DM15" i="286"/>
  <c r="CL23" i="288" l="1"/>
  <c r="CL36" i="288"/>
  <c r="CL131" i="325"/>
  <c r="CL12" i="288" s="1"/>
  <c r="CL14" i="288" s="1"/>
  <c r="CL22" i="288" s="1"/>
  <c r="CL28" i="327"/>
  <c r="CL31" i="327" s="1"/>
  <c r="CL33" i="327" s="1"/>
  <c r="CL16" i="265"/>
  <c r="CL40" i="265"/>
  <c r="CL94" i="325"/>
  <c r="CL41" i="265" s="1"/>
  <c r="CL77" i="325"/>
  <c r="CL78" i="325" s="1"/>
  <c r="CL60" i="288" s="1"/>
  <c r="CL63" i="288" s="1"/>
  <c r="CL65" i="288" s="1"/>
  <c r="DM10" i="286"/>
  <c r="DM12" i="286" s="1"/>
  <c r="DM72" i="288" s="1"/>
  <c r="CL9" i="285" l="1"/>
  <c r="CL132" i="325"/>
  <c r="CL35" i="265" s="1"/>
  <c r="CL38" i="265" s="1"/>
  <c r="CL42" i="265" s="1"/>
  <c r="CL46" i="265" s="1"/>
  <c r="CL50" i="265" s="1"/>
  <c r="CL53" i="265" s="1"/>
  <c r="CL24" i="288"/>
  <c r="CL27" i="288" s="1"/>
  <c r="CL13" i="325"/>
  <c r="CL14" i="325" s="1"/>
  <c r="CL17" i="315" s="1"/>
  <c r="CL45" i="315" s="1"/>
  <c r="CL29" i="285"/>
  <c r="CL32" i="327"/>
  <c r="CL74" i="265"/>
  <c r="CM75" i="325"/>
  <c r="DM13" i="286"/>
  <c r="DM52" i="265" s="1"/>
  <c r="DM17" i="286"/>
  <c r="DM18" i="286" s="1"/>
  <c r="CL16" i="315" l="1"/>
  <c r="CL44" i="315" s="1"/>
  <c r="CL34" i="288"/>
  <c r="CL37" i="288" s="1"/>
  <c r="CL43" i="288" s="1"/>
  <c r="CL32" i="286"/>
  <c r="CL43" i="286"/>
  <c r="CM124" i="325"/>
  <c r="CM125" i="325" s="1"/>
  <c r="CM105" i="325"/>
  <c r="CM106" i="325" s="1"/>
  <c r="CM112" i="325" s="1"/>
  <c r="CM113" i="325" s="1"/>
  <c r="CM86" i="325"/>
  <c r="CM87" i="325" s="1"/>
  <c r="CM17" i="288" s="1"/>
  <c r="DM75" i="265"/>
  <c r="DN15" i="286"/>
  <c r="CL39" i="288" l="1"/>
  <c r="CM88" i="325"/>
  <c r="CM92" i="325"/>
  <c r="CM93" i="325" s="1"/>
  <c r="CM18" i="288" s="1"/>
  <c r="CM19" i="288" s="1"/>
  <c r="CM26" i="327"/>
  <c r="CM129" i="325"/>
  <c r="CM130" i="325"/>
  <c r="CM27" i="327"/>
  <c r="DN10" i="286"/>
  <c r="DN12" i="286" s="1"/>
  <c r="DN72" i="288" s="1"/>
  <c r="CM23" i="288" l="1"/>
  <c r="CM36" i="288"/>
  <c r="CM131" i="325"/>
  <c r="CM12" i="288" s="1"/>
  <c r="CM14" i="288" s="1"/>
  <c r="CM22" i="288" s="1"/>
  <c r="CM28" i="327"/>
  <c r="CM31" i="327" s="1"/>
  <c r="CM77" i="325"/>
  <c r="CM78" i="325" s="1"/>
  <c r="CM60" i="288" s="1"/>
  <c r="CM63" i="288" s="1"/>
  <c r="CM65" i="288" s="1"/>
  <c r="CM94" i="325"/>
  <c r="CM41" i="265" s="1"/>
  <c r="CM40" i="265"/>
  <c r="CM16" i="265"/>
  <c r="DN13" i="286"/>
  <c r="DN52" i="265" s="1"/>
  <c r="DN17" i="286"/>
  <c r="DN18" i="286" s="1"/>
  <c r="CM24" i="288" l="1"/>
  <c r="CM27" i="288" s="1"/>
  <c r="CM9" i="285"/>
  <c r="CM132" i="325"/>
  <c r="CM35" i="265" s="1"/>
  <c r="CM38" i="265" s="1"/>
  <c r="CM29" i="285"/>
  <c r="CM13" i="325"/>
  <c r="CM14" i="325" s="1"/>
  <c r="CM17" i="315" s="1"/>
  <c r="CM45" i="315" s="1"/>
  <c r="CM74" i="265"/>
  <c r="CN75" i="325"/>
  <c r="CM33" i="327"/>
  <c r="CM32" i="327"/>
  <c r="DN75" i="265"/>
  <c r="DO15" i="286"/>
  <c r="CM16" i="315" l="1"/>
  <c r="CM44" i="315" s="1"/>
  <c r="CM34" i="288"/>
  <c r="CM37" i="288" s="1"/>
  <c r="CM42" i="265"/>
  <c r="CM46" i="265" s="1"/>
  <c r="CM50" i="265" s="1"/>
  <c r="CM53" i="265" s="1"/>
  <c r="CN124" i="325"/>
  <c r="CN125" i="325" s="1"/>
  <c r="CN86" i="325"/>
  <c r="CN87" i="325" s="1"/>
  <c r="CN17" i="288" s="1"/>
  <c r="CN105" i="325"/>
  <c r="CN106" i="325" s="1"/>
  <c r="CN112" i="325" s="1"/>
  <c r="CN113" i="325" s="1"/>
  <c r="DO10" i="286"/>
  <c r="DO12" i="286" s="1"/>
  <c r="DO72" i="288" s="1"/>
  <c r="CM43" i="288" l="1"/>
  <c r="CM39" i="288"/>
  <c r="CM32" i="286"/>
  <c r="CM43" i="286"/>
  <c r="CN26" i="327"/>
  <c r="CN129" i="325"/>
  <c r="CN88" i="325"/>
  <c r="CN92" i="325"/>
  <c r="CN93" i="325" s="1"/>
  <c r="CN18" i="288" s="1"/>
  <c r="CN19" i="288" s="1"/>
  <c r="CN130" i="325"/>
  <c r="CN27" i="327"/>
  <c r="DO13" i="286"/>
  <c r="DO52" i="265" s="1"/>
  <c r="DO17" i="286"/>
  <c r="DO18" i="286" s="1"/>
  <c r="CN23" i="288" l="1"/>
  <c r="CN36" i="288"/>
  <c r="CN131" i="325"/>
  <c r="CN9" i="285" s="1"/>
  <c r="CN94" i="325"/>
  <c r="CN41" i="265" s="1"/>
  <c r="CN77" i="325"/>
  <c r="CN78" i="325" s="1"/>
  <c r="CN60" i="288" s="1"/>
  <c r="CN63" i="288" s="1"/>
  <c r="CN65" i="288" s="1"/>
  <c r="CN40" i="265"/>
  <c r="CN16" i="265"/>
  <c r="CN28" i="327"/>
  <c r="CN31" i="327" s="1"/>
  <c r="DO75" i="265"/>
  <c r="DP15" i="286"/>
  <c r="CN29" i="285" l="1"/>
  <c r="CN13" i="325"/>
  <c r="CN14" i="325" s="1"/>
  <c r="CN17" i="315" s="1"/>
  <c r="CN45" i="315" s="1"/>
  <c r="CN12" i="288"/>
  <c r="CN14" i="288" s="1"/>
  <c r="CN22" i="288" s="1"/>
  <c r="CN24" i="288" s="1"/>
  <c r="CN27" i="288" s="1"/>
  <c r="CN132" i="325"/>
  <c r="CN35" i="265" s="1"/>
  <c r="CN38" i="265" s="1"/>
  <c r="CN74" i="265"/>
  <c r="CO75" i="325"/>
  <c r="CN32" i="327"/>
  <c r="CN33" i="327"/>
  <c r="DP10" i="286"/>
  <c r="DP12" i="286" s="1"/>
  <c r="DP72" i="288" s="1"/>
  <c r="CN16" i="315" l="1"/>
  <c r="CN44" i="315" s="1"/>
  <c r="CN34" i="288"/>
  <c r="CN37" i="288" s="1"/>
  <c r="CN42" i="265"/>
  <c r="CN46" i="265" s="1"/>
  <c r="CN50" i="265" s="1"/>
  <c r="CN53" i="265" s="1"/>
  <c r="CN32" i="286" s="1"/>
  <c r="CO124" i="325"/>
  <c r="CO125" i="325" s="1"/>
  <c r="CO86" i="325"/>
  <c r="CO87" i="325" s="1"/>
  <c r="CO17" i="288" s="1"/>
  <c r="CO105" i="325"/>
  <c r="CO106" i="325" s="1"/>
  <c r="CO112" i="325" s="1"/>
  <c r="CO113" i="325" s="1"/>
  <c r="DP13" i="286"/>
  <c r="DP52" i="265" s="1"/>
  <c r="DP17" i="286"/>
  <c r="DP18" i="286" s="1"/>
  <c r="CN43" i="286" l="1"/>
  <c r="CN43" i="288"/>
  <c r="CN39" i="288"/>
  <c r="CO26" i="327"/>
  <c r="CO129" i="325"/>
  <c r="CO92" i="325"/>
  <c r="CO93" i="325" s="1"/>
  <c r="CO18" i="288" s="1"/>
  <c r="CO19" i="288" s="1"/>
  <c r="CO88" i="325"/>
  <c r="CO27" i="327"/>
  <c r="CO130" i="325"/>
  <c r="DP75" i="265"/>
  <c r="DQ15" i="286"/>
  <c r="CO23" i="288" l="1"/>
  <c r="CO36" i="288"/>
  <c r="CO16" i="265"/>
  <c r="CO40" i="265"/>
  <c r="CO94" i="325"/>
  <c r="CO41" i="265" s="1"/>
  <c r="CO77" i="325"/>
  <c r="CO78" i="325" s="1"/>
  <c r="CO60" i="288" s="1"/>
  <c r="CO63" i="288" s="1"/>
  <c r="CO65" i="288" s="1"/>
  <c r="CO131" i="325"/>
  <c r="CO12" i="288" s="1"/>
  <c r="CO14" i="288" s="1"/>
  <c r="CO22" i="288" s="1"/>
  <c r="CO28" i="327"/>
  <c r="CO31" i="327" s="1"/>
  <c r="DQ10" i="286"/>
  <c r="DQ12" i="286" s="1"/>
  <c r="DQ72" i="288" s="1"/>
  <c r="CO24" i="288" l="1"/>
  <c r="CO27" i="288" s="1"/>
  <c r="CO74" i="265"/>
  <c r="CP75" i="325"/>
  <c r="CO33" i="327"/>
  <c r="CO32" i="327"/>
  <c r="CO13" i="325"/>
  <c r="CO14" i="325" s="1"/>
  <c r="CO17" i="315" s="1"/>
  <c r="CO45" i="315" s="1"/>
  <c r="CO29" i="285"/>
  <c r="CO9" i="285"/>
  <c r="CO132" i="325"/>
  <c r="CO35" i="265" s="1"/>
  <c r="CO38" i="265" s="1"/>
  <c r="CO34" i="288" s="1"/>
  <c r="CO37" i="288" s="1"/>
  <c r="DQ17" i="286"/>
  <c r="DQ18" i="286" s="1"/>
  <c r="DQ13" i="286"/>
  <c r="DQ52" i="265" s="1"/>
  <c r="CO43" i="288" l="1"/>
  <c r="CO39" i="288"/>
  <c r="CO42" i="265"/>
  <c r="CO46" i="265" s="1"/>
  <c r="CO50" i="265" s="1"/>
  <c r="CO53" i="265" s="1"/>
  <c r="CO16" i="315"/>
  <c r="CO44" i="315" s="1"/>
  <c r="CP124" i="325"/>
  <c r="CP125" i="325" s="1"/>
  <c r="CP86" i="325"/>
  <c r="CP87" i="325" s="1"/>
  <c r="CP17" i="288" s="1"/>
  <c r="CP105" i="325"/>
  <c r="CP106" i="325" s="1"/>
  <c r="CP112" i="325" s="1"/>
  <c r="CP113" i="325" s="1"/>
  <c r="DQ75" i="265"/>
  <c r="DR15" i="286"/>
  <c r="CP88" i="325" l="1"/>
  <c r="CP92" i="325"/>
  <c r="CP93" i="325" s="1"/>
  <c r="CP18" i="288" s="1"/>
  <c r="CP19" i="288" s="1"/>
  <c r="CP130" i="325"/>
  <c r="CP27" i="327"/>
  <c r="CP26" i="327"/>
  <c r="CP129" i="325"/>
  <c r="CO43" i="286"/>
  <c r="CO32" i="286"/>
  <c r="DR10" i="286"/>
  <c r="DR12" i="286" s="1"/>
  <c r="DR72" i="288" s="1"/>
  <c r="CP23" i="288" l="1"/>
  <c r="CP36" i="288"/>
  <c r="CP131" i="325"/>
  <c r="CP12" i="288" s="1"/>
  <c r="CP14" i="288" s="1"/>
  <c r="CP22" i="288" s="1"/>
  <c r="CP77" i="325"/>
  <c r="CP78" i="325" s="1"/>
  <c r="CP60" i="288" s="1"/>
  <c r="CP63" i="288" s="1"/>
  <c r="CP65" i="288" s="1"/>
  <c r="CP94" i="325"/>
  <c r="CP41" i="265" s="1"/>
  <c r="CP28" i="327"/>
  <c r="CP31" i="327" s="1"/>
  <c r="CP16" i="265"/>
  <c r="CP40" i="265"/>
  <c r="DR17" i="286"/>
  <c r="DR18" i="286" s="1"/>
  <c r="DR13" i="286"/>
  <c r="DR52" i="265" s="1"/>
  <c r="CP24" i="288" l="1"/>
  <c r="CP27" i="288" s="1"/>
  <c r="CP32" i="327"/>
  <c r="CP33" i="327"/>
  <c r="CP74" i="265"/>
  <c r="CQ75" i="325"/>
  <c r="CP29" i="285"/>
  <c r="CP9" i="285"/>
  <c r="CP132" i="325"/>
  <c r="CP35" i="265" s="1"/>
  <c r="CP38" i="265" s="1"/>
  <c r="CP34" i="288" s="1"/>
  <c r="CP37" i="288" s="1"/>
  <c r="CP13" i="325"/>
  <c r="CP14" i="325" s="1"/>
  <c r="CP17" i="315" s="1"/>
  <c r="CP45" i="315" s="1"/>
  <c r="DR75" i="265"/>
  <c r="DS15" i="286"/>
  <c r="CP43" i="288" l="1"/>
  <c r="CP39" i="288"/>
  <c r="CQ124" i="325"/>
  <c r="CQ125" i="325" s="1"/>
  <c r="CQ105" i="325"/>
  <c r="CQ106" i="325" s="1"/>
  <c r="CQ112" i="325" s="1"/>
  <c r="CQ113" i="325" s="1"/>
  <c r="CQ86" i="325"/>
  <c r="CQ87" i="325" s="1"/>
  <c r="CQ17" i="288" s="1"/>
  <c r="CP42" i="265"/>
  <c r="CP46" i="265" s="1"/>
  <c r="CP50" i="265" s="1"/>
  <c r="CP53" i="265" s="1"/>
  <c r="CP16" i="315"/>
  <c r="CP44" i="315" s="1"/>
  <c r="DS10" i="286"/>
  <c r="DS12" i="286" s="1"/>
  <c r="DS72" i="288" s="1"/>
  <c r="CP43" i="286" l="1"/>
  <c r="CP32" i="286"/>
  <c r="CQ92" i="325"/>
  <c r="CQ93" i="325" s="1"/>
  <c r="CQ18" i="288" s="1"/>
  <c r="CQ19" i="288" s="1"/>
  <c r="CQ88" i="325"/>
  <c r="CQ26" i="327"/>
  <c r="CQ129" i="325"/>
  <c r="CQ27" i="327"/>
  <c r="CQ130" i="325"/>
  <c r="DS13" i="286"/>
  <c r="DS52" i="265" s="1"/>
  <c r="DS17" i="286"/>
  <c r="DS18" i="286" s="1"/>
  <c r="CQ23" i="288" l="1"/>
  <c r="CQ36" i="288"/>
  <c r="CQ131" i="325"/>
  <c r="CQ12" i="288" s="1"/>
  <c r="CQ14" i="288" s="1"/>
  <c r="CQ22" i="288" s="1"/>
  <c r="CQ40" i="265"/>
  <c r="CQ16" i="265"/>
  <c r="CQ77" i="325"/>
  <c r="CQ78" i="325" s="1"/>
  <c r="CQ60" i="288" s="1"/>
  <c r="CQ63" i="288" s="1"/>
  <c r="CQ65" i="288" s="1"/>
  <c r="CQ94" i="325"/>
  <c r="CQ41" i="265" s="1"/>
  <c r="CQ28" i="327"/>
  <c r="CQ31" i="327" s="1"/>
  <c r="DS75" i="265"/>
  <c r="DT15" i="286"/>
  <c r="CQ29" i="285" l="1"/>
  <c r="CQ24" i="288"/>
  <c r="CQ27" i="288" s="1"/>
  <c r="CQ9" i="285"/>
  <c r="CQ132" i="325"/>
  <c r="CQ35" i="265" s="1"/>
  <c r="CQ38" i="265" s="1"/>
  <c r="CQ13" i="325"/>
  <c r="CQ14" i="325" s="1"/>
  <c r="CQ17" i="315" s="1"/>
  <c r="CQ45" i="315" s="1"/>
  <c r="CQ74" i="265"/>
  <c r="CR75" i="325"/>
  <c r="CQ33" i="327"/>
  <c r="CQ32" i="327"/>
  <c r="DT10" i="286"/>
  <c r="DT12" i="286" s="1"/>
  <c r="DT72" i="288" s="1"/>
  <c r="CQ16" i="315" l="1"/>
  <c r="CQ44" i="315" s="1"/>
  <c r="CQ34" i="288"/>
  <c r="CQ37" i="288" s="1"/>
  <c r="CQ42" i="265"/>
  <c r="CQ46" i="265" s="1"/>
  <c r="CQ50" i="265" s="1"/>
  <c r="CQ53" i="265" s="1"/>
  <c r="CR86" i="325"/>
  <c r="CR87" i="325" s="1"/>
  <c r="CR17" i="288" s="1"/>
  <c r="CR124" i="325"/>
  <c r="CR125" i="325" s="1"/>
  <c r="CR105" i="325"/>
  <c r="CR106" i="325" s="1"/>
  <c r="CR112" i="325" s="1"/>
  <c r="CR113" i="325" s="1"/>
  <c r="DT17" i="286"/>
  <c r="DT18" i="286" s="1"/>
  <c r="DT13" i="286"/>
  <c r="DT52" i="265" s="1"/>
  <c r="CQ43" i="288" l="1"/>
  <c r="CQ39" i="288"/>
  <c r="CQ43" i="286"/>
  <c r="CQ32" i="286"/>
  <c r="CR129" i="325"/>
  <c r="CR26" i="327"/>
  <c r="CR27" i="327"/>
  <c r="CR130" i="325"/>
  <c r="CR88" i="325"/>
  <c r="CR92" i="325"/>
  <c r="CR93" i="325" s="1"/>
  <c r="CR18" i="288" s="1"/>
  <c r="CR19" i="288" s="1"/>
  <c r="DT75" i="265"/>
  <c r="DU15" i="286"/>
  <c r="CR23" i="288" l="1"/>
  <c r="CR36" i="288"/>
  <c r="CR28" i="327"/>
  <c r="CR31" i="327" s="1"/>
  <c r="CR77" i="325"/>
  <c r="CR78" i="325" s="1"/>
  <c r="CR60" i="288" s="1"/>
  <c r="CR63" i="288" s="1"/>
  <c r="CR65" i="288" s="1"/>
  <c r="CR94" i="325"/>
  <c r="CR41" i="265" s="1"/>
  <c r="CR40" i="265"/>
  <c r="CR16" i="265"/>
  <c r="CR131" i="325"/>
  <c r="CR12" i="288" s="1"/>
  <c r="CR14" i="288" s="1"/>
  <c r="CR22" i="288" s="1"/>
  <c r="DU10" i="286"/>
  <c r="DU12" i="286" s="1"/>
  <c r="DU72" i="288" s="1"/>
  <c r="CR24" i="288" l="1"/>
  <c r="CR27" i="288" s="1"/>
  <c r="CR29" i="285"/>
  <c r="CR13" i="325"/>
  <c r="CR14" i="325" s="1"/>
  <c r="CR17" i="315" s="1"/>
  <c r="CR45" i="315" s="1"/>
  <c r="CR132" i="325"/>
  <c r="CR35" i="265" s="1"/>
  <c r="CR38" i="265" s="1"/>
  <c r="CR34" i="288" s="1"/>
  <c r="CR37" i="288" s="1"/>
  <c r="CR9" i="285"/>
  <c r="CR74" i="265"/>
  <c r="CS75" i="325"/>
  <c r="CR32" i="327"/>
  <c r="CR33" i="327"/>
  <c r="DU17" i="286"/>
  <c r="DU18" i="286" s="1"/>
  <c r="DU13" i="286"/>
  <c r="DU52" i="265" s="1"/>
  <c r="CR43" i="288" l="1"/>
  <c r="CR39" i="288"/>
  <c r="CR42" i="265"/>
  <c r="CR46" i="265" s="1"/>
  <c r="CR50" i="265" s="1"/>
  <c r="CR53" i="265" s="1"/>
  <c r="CR16" i="315"/>
  <c r="CR44" i="315" s="1"/>
  <c r="CS86" i="325"/>
  <c r="CS87" i="325" s="1"/>
  <c r="CS17" i="288" s="1"/>
  <c r="CS105" i="325"/>
  <c r="CS106" i="325" s="1"/>
  <c r="CS112" i="325" s="1"/>
  <c r="CS113" i="325" s="1"/>
  <c r="CS124" i="325"/>
  <c r="CS125" i="325" s="1"/>
  <c r="DU75" i="265"/>
  <c r="DV15" i="286"/>
  <c r="CS26" i="327" l="1"/>
  <c r="CS129" i="325"/>
  <c r="CS88" i="325"/>
  <c r="CS92" i="325"/>
  <c r="CS93" i="325" s="1"/>
  <c r="CS18" i="288" s="1"/>
  <c r="CS19" i="288" s="1"/>
  <c r="CS130" i="325"/>
  <c r="CS27" i="327"/>
  <c r="CR32" i="286"/>
  <c r="CR43" i="286"/>
  <c r="DV10" i="286"/>
  <c r="DV12" i="286" s="1"/>
  <c r="DV72" i="288" s="1"/>
  <c r="CS23" i="288" l="1"/>
  <c r="CS36" i="288"/>
  <c r="CS131" i="325"/>
  <c r="CS29" i="285" s="1"/>
  <c r="CS77" i="325"/>
  <c r="CS78" i="325" s="1"/>
  <c r="CS60" i="288" s="1"/>
  <c r="CS63" i="288" s="1"/>
  <c r="CS65" i="288" s="1"/>
  <c r="CS94" i="325"/>
  <c r="CS41" i="265" s="1"/>
  <c r="CS16" i="265"/>
  <c r="CS40" i="265"/>
  <c r="CS28" i="327"/>
  <c r="CS31" i="327" s="1"/>
  <c r="DV13" i="286"/>
  <c r="DV52" i="265" s="1"/>
  <c r="DV17" i="286"/>
  <c r="DV18" i="286" s="1"/>
  <c r="CS132" i="325" l="1"/>
  <c r="CS35" i="265" s="1"/>
  <c r="CS38" i="265" s="1"/>
  <c r="CS42" i="265" s="1"/>
  <c r="CS46" i="265" s="1"/>
  <c r="CS50" i="265" s="1"/>
  <c r="CS53" i="265" s="1"/>
  <c r="CS32" i="286" s="1"/>
  <c r="CS13" i="325"/>
  <c r="CS14" i="325" s="1"/>
  <c r="CS17" i="315" s="1"/>
  <c r="CS45" i="315" s="1"/>
  <c r="CS9" i="285"/>
  <c r="CS12" i="288"/>
  <c r="CS14" i="288" s="1"/>
  <c r="CS22" i="288" s="1"/>
  <c r="CS24" i="288" s="1"/>
  <c r="CS27" i="288" s="1"/>
  <c r="CS33" i="327"/>
  <c r="CS32" i="327"/>
  <c r="CS74" i="265"/>
  <c r="CT75" i="325"/>
  <c r="DV75" i="265"/>
  <c r="DW15" i="286"/>
  <c r="CS34" i="288" l="1"/>
  <c r="CS37" i="288" s="1"/>
  <c r="CS16" i="315"/>
  <c r="CS44" i="315" s="1"/>
  <c r="CS43" i="286"/>
  <c r="CT124" i="325"/>
  <c r="CT125" i="325" s="1"/>
  <c r="CT105" i="325"/>
  <c r="CT106" i="325" s="1"/>
  <c r="CT112" i="325" s="1"/>
  <c r="CT113" i="325" s="1"/>
  <c r="CT86" i="325"/>
  <c r="CT87" i="325" s="1"/>
  <c r="CT17" i="288" s="1"/>
  <c r="DW10" i="286"/>
  <c r="DW12" i="286" s="1"/>
  <c r="DW72" i="288" s="1"/>
  <c r="CS43" i="288" l="1"/>
  <c r="CS39" i="288"/>
  <c r="CT92" i="325"/>
  <c r="CT93" i="325" s="1"/>
  <c r="CT18" i="288" s="1"/>
  <c r="CT19" i="288" s="1"/>
  <c r="CT88" i="325"/>
  <c r="CT26" i="327"/>
  <c r="CT129" i="325"/>
  <c r="CT130" i="325"/>
  <c r="CT27" i="327"/>
  <c r="DW13" i="286"/>
  <c r="DW52" i="265" s="1"/>
  <c r="DW17" i="286"/>
  <c r="DW18" i="286" s="1"/>
  <c r="CT23" i="288" l="1"/>
  <c r="CT36" i="288"/>
  <c r="CT28" i="327"/>
  <c r="CT31" i="327" s="1"/>
  <c r="CT131" i="325"/>
  <c r="CT12" i="288" s="1"/>
  <c r="CT14" i="288" s="1"/>
  <c r="CT22" i="288" s="1"/>
  <c r="CT40" i="265"/>
  <c r="CT16" i="265"/>
  <c r="CT77" i="325"/>
  <c r="CT78" i="325" s="1"/>
  <c r="CT60" i="288" s="1"/>
  <c r="CT63" i="288" s="1"/>
  <c r="CT65" i="288" s="1"/>
  <c r="CT94" i="325"/>
  <c r="CT41" i="265" s="1"/>
  <c r="DW75" i="265"/>
  <c r="DX15" i="286"/>
  <c r="CT24" i="288" l="1"/>
  <c r="CT27" i="288" s="1"/>
  <c r="CT29" i="285"/>
  <c r="CT32" i="327"/>
  <c r="CT33" i="327"/>
  <c r="CT13" i="325"/>
  <c r="CT14" i="325" s="1"/>
  <c r="CT17" i="315" s="1"/>
  <c r="CT45" i="315" s="1"/>
  <c r="CT9" i="285"/>
  <c r="CT132" i="325"/>
  <c r="CT35" i="265" s="1"/>
  <c r="CT38" i="265" s="1"/>
  <c r="CT74" i="265"/>
  <c r="CU75" i="325"/>
  <c r="DX10" i="286"/>
  <c r="DX12" i="286" s="1"/>
  <c r="DX72" i="288" s="1"/>
  <c r="CT16" i="315" l="1"/>
  <c r="CT44" i="315" s="1"/>
  <c r="CT34" i="288"/>
  <c r="CT37" i="288" s="1"/>
  <c r="CT42" i="265"/>
  <c r="CT46" i="265" s="1"/>
  <c r="CT50" i="265" s="1"/>
  <c r="CT53" i="265" s="1"/>
  <c r="CT32" i="286" s="1"/>
  <c r="CU105" i="325"/>
  <c r="CU106" i="325" s="1"/>
  <c r="CU112" i="325" s="1"/>
  <c r="CU113" i="325" s="1"/>
  <c r="CU86" i="325"/>
  <c r="CU87" i="325" s="1"/>
  <c r="CU17" i="288" s="1"/>
  <c r="CU124" i="325"/>
  <c r="CU125" i="325" s="1"/>
  <c r="DX13" i="286"/>
  <c r="DX52" i="265" s="1"/>
  <c r="DX17" i="286"/>
  <c r="DX18" i="286" s="1"/>
  <c r="CT43" i="286" l="1"/>
  <c r="CT43" i="288"/>
  <c r="CT39" i="288"/>
  <c r="CU88" i="325"/>
  <c r="CU92" i="325"/>
  <c r="CU93" i="325" s="1"/>
  <c r="CU18" i="288" s="1"/>
  <c r="CU19" i="288" s="1"/>
  <c r="CU129" i="325"/>
  <c r="CU26" i="327"/>
  <c r="CU130" i="325"/>
  <c r="CU27" i="327"/>
  <c r="DX75" i="265"/>
  <c r="DY15" i="286"/>
  <c r="CU23" i="288" l="1"/>
  <c r="CU36" i="288"/>
  <c r="CU131" i="325"/>
  <c r="CU12" i="288" s="1"/>
  <c r="CU14" i="288" s="1"/>
  <c r="CU22" i="288" s="1"/>
  <c r="CU28" i="327"/>
  <c r="CU31" i="327" s="1"/>
  <c r="CU94" i="325"/>
  <c r="CU41" i="265" s="1"/>
  <c r="CU77" i="325"/>
  <c r="CU78" i="325" s="1"/>
  <c r="CU60" i="288" s="1"/>
  <c r="CU63" i="288" s="1"/>
  <c r="CU65" i="288" s="1"/>
  <c r="CU29" i="285"/>
  <c r="CU16" i="265"/>
  <c r="CU40" i="265"/>
  <c r="DY10" i="286"/>
  <c r="DY12" i="286" s="1"/>
  <c r="DY72" i="288" s="1"/>
  <c r="CU9" i="285" l="1"/>
  <c r="CU24" i="288"/>
  <c r="CU27" i="288" s="1"/>
  <c r="CU13" i="325"/>
  <c r="CU14" i="325" s="1"/>
  <c r="CU17" i="315" s="1"/>
  <c r="CU45" i="315" s="1"/>
  <c r="CU132" i="325"/>
  <c r="CU35" i="265" s="1"/>
  <c r="CU38" i="265" s="1"/>
  <c r="CU42" i="265" s="1"/>
  <c r="CU46" i="265" s="1"/>
  <c r="CU50" i="265" s="1"/>
  <c r="CU53" i="265" s="1"/>
  <c r="CU74" i="265"/>
  <c r="CV75" i="325"/>
  <c r="CU33" i="327"/>
  <c r="CU32" i="327"/>
  <c r="DY13" i="286"/>
  <c r="DY52" i="265" s="1"/>
  <c r="DY17" i="286"/>
  <c r="DY18" i="286" s="1"/>
  <c r="CU32" i="286" l="1"/>
  <c r="CU43" i="286"/>
  <c r="CU16" i="315"/>
  <c r="CU44" i="315" s="1"/>
  <c r="CU34" i="288"/>
  <c r="CU37" i="288" s="1"/>
  <c r="CV105" i="325"/>
  <c r="CV106" i="325" s="1"/>
  <c r="CV112" i="325" s="1"/>
  <c r="CV113" i="325" s="1"/>
  <c r="CV124" i="325"/>
  <c r="CV125" i="325" s="1"/>
  <c r="CV86" i="325"/>
  <c r="CV87" i="325" s="1"/>
  <c r="CV17" i="288" s="1"/>
  <c r="DY75" i="265"/>
  <c r="DZ15" i="286"/>
  <c r="CU43" i="288" l="1"/>
  <c r="CU39" i="288"/>
  <c r="CV92" i="325"/>
  <c r="CV93" i="325" s="1"/>
  <c r="CV18" i="288" s="1"/>
  <c r="CV19" i="288" s="1"/>
  <c r="CV88" i="325"/>
  <c r="CV130" i="325"/>
  <c r="CV27" i="327"/>
  <c r="CV26" i="327"/>
  <c r="CV129" i="325"/>
  <c r="DZ10" i="286"/>
  <c r="DZ12" i="286" s="1"/>
  <c r="DZ72" i="288" s="1"/>
  <c r="CV23" i="288" l="1"/>
  <c r="CV36" i="288"/>
  <c r="CV131" i="325"/>
  <c r="CV12" i="288" s="1"/>
  <c r="CV14" i="288" s="1"/>
  <c r="CV22" i="288" s="1"/>
  <c r="CV16" i="265"/>
  <c r="CV40" i="265"/>
  <c r="CV28" i="327"/>
  <c r="CV31" i="327" s="1"/>
  <c r="CV94" i="325"/>
  <c r="CV41" i="265" s="1"/>
  <c r="CV77" i="325"/>
  <c r="CV78" i="325" s="1"/>
  <c r="CV60" i="288" s="1"/>
  <c r="CV63" i="288" s="1"/>
  <c r="CV65" i="288" s="1"/>
  <c r="DZ13" i="286"/>
  <c r="DZ52" i="265" s="1"/>
  <c r="DZ17" i="286"/>
  <c r="DZ18" i="286" s="1"/>
  <c r="CV24" i="288" l="1"/>
  <c r="CV27" i="288" s="1"/>
  <c r="CV33" i="327"/>
  <c r="CV32" i="327"/>
  <c r="CW75" i="325"/>
  <c r="CV74" i="265"/>
  <c r="CV13" i="325"/>
  <c r="CV14" i="325" s="1"/>
  <c r="CV17" i="315" s="1"/>
  <c r="CV45" i="315" s="1"/>
  <c r="CV29" i="285"/>
  <c r="CV132" i="325"/>
  <c r="CV35" i="265" s="1"/>
  <c r="CV38" i="265" s="1"/>
  <c r="CV34" i="288" s="1"/>
  <c r="CV37" i="288" s="1"/>
  <c r="CV9" i="285"/>
  <c r="DZ75" i="265"/>
  <c r="EA15" i="286"/>
  <c r="CV43" i="288" l="1"/>
  <c r="CV39" i="288"/>
  <c r="CV42" i="265"/>
  <c r="CV46" i="265" s="1"/>
  <c r="CV50" i="265" s="1"/>
  <c r="CV53" i="265" s="1"/>
  <c r="CV16" i="315"/>
  <c r="CV44" i="315" s="1"/>
  <c r="CW105" i="325"/>
  <c r="CW106" i="325" s="1"/>
  <c r="CW112" i="325" s="1"/>
  <c r="CW113" i="325" s="1"/>
  <c r="CW124" i="325"/>
  <c r="CW125" i="325" s="1"/>
  <c r="CW86" i="325"/>
  <c r="CW87" i="325" s="1"/>
  <c r="CW17" i="288" s="1"/>
  <c r="EA10" i="286"/>
  <c r="EA12" i="286" s="1"/>
  <c r="EA72" i="288" s="1"/>
  <c r="CW27" i="327" l="1"/>
  <c r="CW130" i="325"/>
  <c r="CW26" i="327"/>
  <c r="CW129" i="325"/>
  <c r="CW88" i="325"/>
  <c r="CW92" i="325"/>
  <c r="CW93" i="325" s="1"/>
  <c r="CW18" i="288" s="1"/>
  <c r="CW19" i="288" s="1"/>
  <c r="CV32" i="286"/>
  <c r="CV43" i="286"/>
  <c r="EA17" i="286"/>
  <c r="EA18" i="286" s="1"/>
  <c r="EA13" i="286"/>
  <c r="EA52" i="265" s="1"/>
  <c r="CW23" i="288" l="1"/>
  <c r="CW36" i="288"/>
  <c r="CW28" i="327"/>
  <c r="CW31" i="327" s="1"/>
  <c r="CW32" i="327" s="1"/>
  <c r="CW131" i="325"/>
  <c r="CW12" i="288" s="1"/>
  <c r="CW14" i="288" s="1"/>
  <c r="CW22" i="288" s="1"/>
  <c r="CW77" i="325"/>
  <c r="CW78" i="325" s="1"/>
  <c r="CW60" i="288" s="1"/>
  <c r="CW63" i="288" s="1"/>
  <c r="CW65" i="288" s="1"/>
  <c r="CW94" i="325"/>
  <c r="CW41" i="265" s="1"/>
  <c r="CW16" i="265"/>
  <c r="CW40" i="265"/>
  <c r="EA75" i="265"/>
  <c r="EB15" i="286"/>
  <c r="CW24" i="288" l="1"/>
  <c r="CW27" i="288" s="1"/>
  <c r="CW132" i="325"/>
  <c r="CW35" i="265" s="1"/>
  <c r="CW38" i="265" s="1"/>
  <c r="CW34" i="288" s="1"/>
  <c r="CW37" i="288" s="1"/>
  <c r="CW9" i="285"/>
  <c r="CW33" i="327"/>
  <c r="CW29" i="285"/>
  <c r="CW13" i="325"/>
  <c r="CW14" i="325" s="1"/>
  <c r="CW17" i="315" s="1"/>
  <c r="CW45" i="315" s="1"/>
  <c r="CW74" i="265"/>
  <c r="CX75" i="325"/>
  <c r="EB10" i="286"/>
  <c r="EB12" i="286" s="1"/>
  <c r="EB72" i="288" s="1"/>
  <c r="CW42" i="265" l="1"/>
  <c r="CW46" i="265" s="1"/>
  <c r="CW50" i="265" s="1"/>
  <c r="CW53" i="265" s="1"/>
  <c r="CW43" i="286" s="1"/>
  <c r="CW16" i="315"/>
  <c r="CW44" i="315" s="1"/>
  <c r="CW43" i="288"/>
  <c r="CW39" i="288"/>
  <c r="CX124" i="325"/>
  <c r="CX125" i="325" s="1"/>
  <c r="CX105" i="325"/>
  <c r="CX106" i="325" s="1"/>
  <c r="CX112" i="325" s="1"/>
  <c r="CX113" i="325" s="1"/>
  <c r="CX86" i="325"/>
  <c r="CX87" i="325" s="1"/>
  <c r="CX17" i="288" s="1"/>
  <c r="EB13" i="286"/>
  <c r="EB52" i="265" s="1"/>
  <c r="EB17" i="286"/>
  <c r="EB18" i="286" s="1"/>
  <c r="CW32" i="286" l="1"/>
  <c r="CX26" i="327"/>
  <c r="CX129" i="325"/>
  <c r="CX92" i="325"/>
  <c r="CX93" i="325" s="1"/>
  <c r="CX18" i="288" s="1"/>
  <c r="CX19" i="288" s="1"/>
  <c r="CX88" i="325"/>
  <c r="CX27" i="327"/>
  <c r="CX130" i="325"/>
  <c r="EB75" i="265"/>
  <c r="EC15" i="286"/>
  <c r="CX23" i="288" l="1"/>
  <c r="CX36" i="288"/>
  <c r="CX40" i="265"/>
  <c r="CX16" i="265"/>
  <c r="CX94" i="325"/>
  <c r="CX41" i="265" s="1"/>
  <c r="CX77" i="325"/>
  <c r="CX78" i="325" s="1"/>
  <c r="CX60" i="288" s="1"/>
  <c r="CX63" i="288" s="1"/>
  <c r="CX65" i="288" s="1"/>
  <c r="CX131" i="325"/>
  <c r="CX12" i="288" s="1"/>
  <c r="CX14" i="288" s="1"/>
  <c r="CX22" i="288" s="1"/>
  <c r="CX28" i="327"/>
  <c r="CX31" i="327" s="1"/>
  <c r="EC10" i="286"/>
  <c r="EC12" i="286" s="1"/>
  <c r="EC72" i="288" s="1"/>
  <c r="CX24" i="288" l="1"/>
  <c r="CX27" i="288" s="1"/>
  <c r="CX74" i="265"/>
  <c r="CY75" i="325"/>
  <c r="CX33" i="327"/>
  <c r="CX32" i="327"/>
  <c r="CX29" i="285"/>
  <c r="CX9" i="285"/>
  <c r="CX13" i="325"/>
  <c r="CX14" i="325" s="1"/>
  <c r="CX17" i="315" s="1"/>
  <c r="CX45" i="315" s="1"/>
  <c r="CX132" i="325"/>
  <c r="CX35" i="265" s="1"/>
  <c r="CX38" i="265" s="1"/>
  <c r="CX34" i="288" s="1"/>
  <c r="CX37" i="288" s="1"/>
  <c r="EC13" i="286"/>
  <c r="EC52" i="265" s="1"/>
  <c r="EC17" i="286"/>
  <c r="EC18" i="286" s="1"/>
  <c r="CX39" i="288" l="1"/>
  <c r="CX43" i="288"/>
  <c r="CX16" i="315"/>
  <c r="CX44" i="315" s="1"/>
  <c r="CX42" i="265"/>
  <c r="CX46" i="265" s="1"/>
  <c r="CX50" i="265" s="1"/>
  <c r="CX53" i="265" s="1"/>
  <c r="CY86" i="325"/>
  <c r="CY87" i="325" s="1"/>
  <c r="CY17" i="288" s="1"/>
  <c r="CY105" i="325"/>
  <c r="CY106" i="325" s="1"/>
  <c r="CY112" i="325" s="1"/>
  <c r="CY113" i="325" s="1"/>
  <c r="CY124" i="325"/>
  <c r="CY125" i="325" s="1"/>
  <c r="EC75" i="265"/>
  <c r="ED15" i="286"/>
  <c r="CY26" i="327" l="1"/>
  <c r="CY129" i="325"/>
  <c r="CY88" i="325"/>
  <c r="CY92" i="325"/>
  <c r="CY93" i="325" s="1"/>
  <c r="CY18" i="288" s="1"/>
  <c r="CY19" i="288" s="1"/>
  <c r="CX43" i="286"/>
  <c r="CX32" i="286"/>
  <c r="CY130" i="325"/>
  <c r="CY27" i="327"/>
  <c r="ED10" i="286"/>
  <c r="ED12" i="286" s="1"/>
  <c r="ED72" i="288" s="1"/>
  <c r="CY23" i="288" l="1"/>
  <c r="CY36" i="288"/>
  <c r="CY94" i="325"/>
  <c r="CY41" i="265" s="1"/>
  <c r="CY77" i="325"/>
  <c r="CY78" i="325" s="1"/>
  <c r="CY60" i="288" s="1"/>
  <c r="CY63" i="288" s="1"/>
  <c r="CY65" i="288" s="1"/>
  <c r="CY40" i="265"/>
  <c r="CY16" i="265"/>
  <c r="CY131" i="325"/>
  <c r="CY12" i="288" s="1"/>
  <c r="CY14" i="288" s="1"/>
  <c r="CY22" i="288" s="1"/>
  <c r="CY28" i="327"/>
  <c r="CY31" i="327" s="1"/>
  <c r="ED13" i="286"/>
  <c r="ED52" i="265" s="1"/>
  <c r="ED17" i="286"/>
  <c r="ED18" i="286" s="1"/>
  <c r="CY24" i="288" l="1"/>
  <c r="CY27" i="288" s="1"/>
  <c r="CY33" i="327"/>
  <c r="CY32" i="327"/>
  <c r="CY74" i="265"/>
  <c r="CZ75" i="325"/>
  <c r="CY9" i="285"/>
  <c r="CY13" i="325"/>
  <c r="CY14" i="325" s="1"/>
  <c r="CY17" i="315" s="1"/>
  <c r="CY45" i="315" s="1"/>
  <c r="CY29" i="285"/>
  <c r="CY132" i="325"/>
  <c r="CY35" i="265" s="1"/>
  <c r="CY38" i="265" s="1"/>
  <c r="CY34" i="288" s="1"/>
  <c r="CY37" i="288" s="1"/>
  <c r="ED75" i="265"/>
  <c r="EE15" i="286"/>
  <c r="CY43" i="288" l="1"/>
  <c r="CY39" i="288"/>
  <c r="CY16" i="315"/>
  <c r="CY44" i="315" s="1"/>
  <c r="CY42" i="265"/>
  <c r="CY46" i="265" s="1"/>
  <c r="CY50" i="265" s="1"/>
  <c r="CY53" i="265" s="1"/>
  <c r="CZ105" i="325"/>
  <c r="CZ106" i="325" s="1"/>
  <c r="CZ112" i="325" s="1"/>
  <c r="CZ113" i="325" s="1"/>
  <c r="CZ86" i="325"/>
  <c r="CZ87" i="325" s="1"/>
  <c r="CZ17" i="288" s="1"/>
  <c r="CZ124" i="325"/>
  <c r="CZ125" i="325" s="1"/>
  <c r="EE10" i="286"/>
  <c r="EE12" i="286" s="1"/>
  <c r="EE72" i="288" s="1"/>
  <c r="CZ92" i="325" l="1"/>
  <c r="CZ93" i="325" s="1"/>
  <c r="CZ18" i="288" s="1"/>
  <c r="CZ19" i="288" s="1"/>
  <c r="CZ88" i="325"/>
  <c r="CZ26" i="327"/>
  <c r="CZ129" i="325"/>
  <c r="CY32" i="286"/>
  <c r="CY43" i="286"/>
  <c r="CZ130" i="325"/>
  <c r="CZ27" i="327"/>
  <c r="EE13" i="286"/>
  <c r="EE52" i="265" s="1"/>
  <c r="EE17" i="286"/>
  <c r="EE18" i="286" s="1"/>
  <c r="CZ23" i="288" l="1"/>
  <c r="CZ36" i="288"/>
  <c r="CZ28" i="327"/>
  <c r="CZ31" i="327" s="1"/>
  <c r="CZ131" i="325"/>
  <c r="CZ12" i="288" s="1"/>
  <c r="CZ14" i="288" s="1"/>
  <c r="CZ22" i="288" s="1"/>
  <c r="CZ16" i="265"/>
  <c r="CZ40" i="265"/>
  <c r="CZ77" i="325"/>
  <c r="CZ78" i="325" s="1"/>
  <c r="CZ60" i="288" s="1"/>
  <c r="CZ63" i="288" s="1"/>
  <c r="CZ65" i="288" s="1"/>
  <c r="CZ94" i="325"/>
  <c r="CZ41" i="265" s="1"/>
  <c r="EE75" i="265"/>
  <c r="EF15" i="286"/>
  <c r="CZ24" i="288" l="1"/>
  <c r="CZ27" i="288" s="1"/>
  <c r="CZ32" i="327"/>
  <c r="CZ33" i="327"/>
  <c r="CZ74" i="265"/>
  <c r="DA75" i="325"/>
  <c r="CZ13" i="325"/>
  <c r="CZ14" i="325" s="1"/>
  <c r="CZ17" i="315" s="1"/>
  <c r="CZ45" i="315" s="1"/>
  <c r="CZ9" i="285"/>
  <c r="CZ29" i="285"/>
  <c r="CZ132" i="325"/>
  <c r="CZ35" i="265" s="1"/>
  <c r="CZ38" i="265" s="1"/>
  <c r="CZ34" i="288" s="1"/>
  <c r="CZ37" i="288" s="1"/>
  <c r="EF10" i="286"/>
  <c r="EF12" i="286" s="1"/>
  <c r="EF72" i="288" s="1"/>
  <c r="CZ43" i="288" l="1"/>
  <c r="CZ39" i="288"/>
  <c r="CZ16" i="315"/>
  <c r="CZ44" i="315" s="1"/>
  <c r="CZ42" i="265"/>
  <c r="CZ46" i="265" s="1"/>
  <c r="CZ50" i="265" s="1"/>
  <c r="CZ53" i="265" s="1"/>
  <c r="DA124" i="325"/>
  <c r="DA125" i="325" s="1"/>
  <c r="DA105" i="325"/>
  <c r="DA106" i="325" s="1"/>
  <c r="DA112" i="325" s="1"/>
  <c r="DA113" i="325" s="1"/>
  <c r="DA86" i="325"/>
  <c r="DA87" i="325" s="1"/>
  <c r="DA17" i="288" s="1"/>
  <c r="EF17" i="286"/>
  <c r="EF18" i="286" s="1"/>
  <c r="EF13" i="286"/>
  <c r="EF52" i="265" s="1"/>
  <c r="DA130" i="325" l="1"/>
  <c r="DA27" i="327"/>
  <c r="DA129" i="325"/>
  <c r="DA26" i="327"/>
  <c r="CZ32" i="286"/>
  <c r="CZ43" i="286"/>
  <c r="DA88" i="325"/>
  <c r="DA92" i="325"/>
  <c r="DA93" i="325" s="1"/>
  <c r="DA18" i="288" s="1"/>
  <c r="DA19" i="288" s="1"/>
  <c r="EF75" i="265"/>
  <c r="EG15" i="286"/>
  <c r="DA23" i="288" l="1"/>
  <c r="DA36" i="288"/>
  <c r="DA131" i="325"/>
  <c r="DA12" i="288" s="1"/>
  <c r="DA14" i="288" s="1"/>
  <c r="DA22" i="288" s="1"/>
  <c r="DA77" i="325"/>
  <c r="DA78" i="325" s="1"/>
  <c r="DA60" i="288" s="1"/>
  <c r="DA63" i="288" s="1"/>
  <c r="DA65" i="288" s="1"/>
  <c r="DA94" i="325"/>
  <c r="DA41" i="265" s="1"/>
  <c r="DA28" i="327"/>
  <c r="DA31" i="327" s="1"/>
  <c r="DA16" i="265"/>
  <c r="DA40" i="265"/>
  <c r="EG10" i="286"/>
  <c r="EG12" i="286" s="1"/>
  <c r="EG72" i="288" s="1"/>
  <c r="DA24" i="288" l="1"/>
  <c r="DA27" i="288" s="1"/>
  <c r="DA29" i="285"/>
  <c r="DA13" i="325"/>
  <c r="DA14" i="325" s="1"/>
  <c r="DA17" i="315" s="1"/>
  <c r="DA45" i="315" s="1"/>
  <c r="DA9" i="285"/>
  <c r="DA132" i="325"/>
  <c r="DA35" i="265" s="1"/>
  <c r="DA38" i="265" s="1"/>
  <c r="DA32" i="327"/>
  <c r="DA33" i="327"/>
  <c r="DB75" i="325"/>
  <c r="DA74" i="265"/>
  <c r="EG13" i="286"/>
  <c r="EG52" i="265" s="1"/>
  <c r="EG17" i="286"/>
  <c r="EG18" i="286" s="1"/>
  <c r="DA16" i="315" l="1"/>
  <c r="DA44" i="315" s="1"/>
  <c r="DA34" i="288"/>
  <c r="DA37" i="288" s="1"/>
  <c r="DA42" i="265"/>
  <c r="DA46" i="265" s="1"/>
  <c r="DA50" i="265" s="1"/>
  <c r="DA53" i="265" s="1"/>
  <c r="DA43" i="286" s="1"/>
  <c r="DB105" i="325"/>
  <c r="DB106" i="325" s="1"/>
  <c r="DB112" i="325" s="1"/>
  <c r="DB113" i="325" s="1"/>
  <c r="DB124" i="325"/>
  <c r="DB125" i="325" s="1"/>
  <c r="DB86" i="325"/>
  <c r="DB87" i="325" s="1"/>
  <c r="DB17" i="288" s="1"/>
  <c r="EG75" i="265"/>
  <c r="EH15" i="286"/>
  <c r="DA32" i="286" l="1"/>
  <c r="DA43" i="288"/>
  <c r="DA39" i="288"/>
  <c r="DB88" i="325"/>
  <c r="DB92" i="325"/>
  <c r="DB93" i="325" s="1"/>
  <c r="DB18" i="288" s="1"/>
  <c r="DB19" i="288" s="1"/>
  <c r="DB27" i="327"/>
  <c r="DB130" i="325"/>
  <c r="DB26" i="327"/>
  <c r="DB129" i="325"/>
  <c r="EH10" i="286"/>
  <c r="EH12" i="286" s="1"/>
  <c r="EH72" i="288" s="1"/>
  <c r="DB23" i="288" l="1"/>
  <c r="DB36" i="288"/>
  <c r="DB131" i="325"/>
  <c r="DB13" i="325" s="1"/>
  <c r="DB14" i="325" s="1"/>
  <c r="DB17" i="315" s="1"/>
  <c r="DB45" i="315" s="1"/>
  <c r="DB94" i="325"/>
  <c r="DB41" i="265" s="1"/>
  <c r="DB77" i="325"/>
  <c r="DB78" i="325" s="1"/>
  <c r="DB60" i="288" s="1"/>
  <c r="DB63" i="288" s="1"/>
  <c r="DB65" i="288" s="1"/>
  <c r="DB28" i="327"/>
  <c r="DB31" i="327" s="1"/>
  <c r="DB40" i="265"/>
  <c r="DB16" i="265"/>
  <c r="EH13" i="286"/>
  <c r="EH52" i="265" s="1"/>
  <c r="EH17" i="286"/>
  <c r="EH18" i="286" s="1"/>
  <c r="DB132" i="325" l="1"/>
  <c r="DB35" i="265" s="1"/>
  <c r="DB38" i="265" s="1"/>
  <c r="DB34" i="288" s="1"/>
  <c r="DB37" i="288" s="1"/>
  <c r="DB43" i="288" s="1"/>
  <c r="DB9" i="285"/>
  <c r="DB29" i="285"/>
  <c r="DB12" i="288"/>
  <c r="DB14" i="288" s="1"/>
  <c r="DB22" i="288" s="1"/>
  <c r="DB24" i="288" s="1"/>
  <c r="DB27" i="288" s="1"/>
  <c r="DB74" i="265"/>
  <c r="DC75" i="325"/>
  <c r="DB32" i="327"/>
  <c r="DB33" i="327"/>
  <c r="EH75" i="265"/>
  <c r="EI15" i="286"/>
  <c r="DB42" i="265" l="1"/>
  <c r="DB46" i="265" s="1"/>
  <c r="DB50" i="265" s="1"/>
  <c r="DB53" i="265" s="1"/>
  <c r="DB43" i="286" s="1"/>
  <c r="DB39" i="288"/>
  <c r="DB16" i="315"/>
  <c r="DB44" i="315" s="1"/>
  <c r="DC124" i="325"/>
  <c r="DC125" i="325" s="1"/>
  <c r="DC86" i="325"/>
  <c r="DC87" i="325" s="1"/>
  <c r="DC17" i="288" s="1"/>
  <c r="DC105" i="325"/>
  <c r="DC106" i="325" s="1"/>
  <c r="DC112" i="325" s="1"/>
  <c r="DC113" i="325" s="1"/>
  <c r="EI10" i="286"/>
  <c r="EI12" i="286" s="1"/>
  <c r="EI72" i="288" s="1"/>
  <c r="DB32" i="286" l="1"/>
  <c r="DC26" i="327"/>
  <c r="DC129" i="325"/>
  <c r="DC88" i="325"/>
  <c r="DC92" i="325"/>
  <c r="DC93" i="325" s="1"/>
  <c r="DC18" i="288" s="1"/>
  <c r="DC19" i="288" s="1"/>
  <c r="DC27" i="327"/>
  <c r="DC130" i="325"/>
  <c r="EI13" i="286"/>
  <c r="EI52" i="265" s="1"/>
  <c r="EI17" i="286"/>
  <c r="EI18" i="286" s="1"/>
  <c r="DC23" i="288" l="1"/>
  <c r="DC36" i="288"/>
  <c r="DC77" i="325"/>
  <c r="DC78" i="325" s="1"/>
  <c r="DC60" i="288" s="1"/>
  <c r="DC63" i="288" s="1"/>
  <c r="DC65" i="288" s="1"/>
  <c r="DC94" i="325"/>
  <c r="DC41" i="265" s="1"/>
  <c r="DC16" i="265"/>
  <c r="DC40" i="265"/>
  <c r="DC131" i="325"/>
  <c r="DC12" i="288" s="1"/>
  <c r="DC14" i="288" s="1"/>
  <c r="DC22" i="288" s="1"/>
  <c r="DC28" i="327"/>
  <c r="DC31" i="327" s="1"/>
  <c r="EI75" i="265"/>
  <c r="EJ15" i="286"/>
  <c r="DC24" i="288" l="1"/>
  <c r="DC27" i="288" s="1"/>
  <c r="DC32" i="327"/>
  <c r="DC33" i="327"/>
  <c r="DC29" i="285"/>
  <c r="DC132" i="325"/>
  <c r="DC35" i="265" s="1"/>
  <c r="DC38" i="265" s="1"/>
  <c r="DC34" i="288" s="1"/>
  <c r="DC37" i="288" s="1"/>
  <c r="DC13" i="325"/>
  <c r="DC14" i="325" s="1"/>
  <c r="DC17" i="315" s="1"/>
  <c r="DC45" i="315" s="1"/>
  <c r="DC9" i="285"/>
  <c r="DC74" i="265"/>
  <c r="DD75" i="325"/>
  <c r="EJ10" i="286"/>
  <c r="EJ12" i="286" s="1"/>
  <c r="EJ72" i="288" s="1"/>
  <c r="DC43" i="288" l="1"/>
  <c r="DC39" i="288"/>
  <c r="DD105" i="325"/>
  <c r="DD106" i="325" s="1"/>
  <c r="DD112" i="325" s="1"/>
  <c r="DD113" i="325" s="1"/>
  <c r="DD124" i="325"/>
  <c r="DD125" i="325" s="1"/>
  <c r="DD86" i="325"/>
  <c r="DD87" i="325" s="1"/>
  <c r="DD17" i="288" s="1"/>
  <c r="DC16" i="315"/>
  <c r="DC44" i="315" s="1"/>
  <c r="DC42" i="265"/>
  <c r="DC46" i="265" s="1"/>
  <c r="DC50" i="265" s="1"/>
  <c r="DC53" i="265" s="1"/>
  <c r="EJ13" i="286"/>
  <c r="EJ52" i="265" s="1"/>
  <c r="EJ17" i="286"/>
  <c r="EJ18" i="286" s="1"/>
  <c r="DD92" i="325" l="1"/>
  <c r="DD93" i="325" s="1"/>
  <c r="DD18" i="288" s="1"/>
  <c r="DD19" i="288" s="1"/>
  <c r="DD88" i="325"/>
  <c r="DD130" i="325"/>
  <c r="DD27" i="327"/>
  <c r="DC32" i="286"/>
  <c r="DC43" i="286"/>
  <c r="DD129" i="325"/>
  <c r="DD26" i="327"/>
  <c r="EJ75" i="265"/>
  <c r="EK15" i="286"/>
  <c r="DD23" i="288" l="1"/>
  <c r="DD36" i="288"/>
  <c r="DD28" i="327"/>
  <c r="DD31" i="327" s="1"/>
  <c r="DD32" i="327" s="1"/>
  <c r="DD131" i="325"/>
  <c r="DD12" i="288" s="1"/>
  <c r="DD14" i="288" s="1"/>
  <c r="DD22" i="288" s="1"/>
  <c r="DD16" i="265"/>
  <c r="DD40" i="265"/>
  <c r="DD77" i="325"/>
  <c r="DD78" i="325" s="1"/>
  <c r="DD60" i="288" s="1"/>
  <c r="DD63" i="288" s="1"/>
  <c r="DD65" i="288" s="1"/>
  <c r="DD94" i="325"/>
  <c r="DD41" i="265" s="1"/>
  <c r="EK10" i="286"/>
  <c r="EK12" i="286" s="1"/>
  <c r="EK72" i="288" s="1"/>
  <c r="DD24" i="288" l="1"/>
  <c r="DD27" i="288" s="1"/>
  <c r="DD33" i="327"/>
  <c r="DE75" i="325"/>
  <c r="DD74" i="265"/>
  <c r="DD13" i="325"/>
  <c r="DD14" i="325" s="1"/>
  <c r="DD17" i="315" s="1"/>
  <c r="DD45" i="315" s="1"/>
  <c r="DD29" i="285"/>
  <c r="DD9" i="285"/>
  <c r="DD132" i="325"/>
  <c r="DD35" i="265" s="1"/>
  <c r="DD38" i="265" s="1"/>
  <c r="DD34" i="288" s="1"/>
  <c r="DD37" i="288" s="1"/>
  <c r="EK13" i="286"/>
  <c r="EK52" i="265" s="1"/>
  <c r="EK17" i="286"/>
  <c r="EK18" i="286" s="1"/>
  <c r="DD43" i="288" l="1"/>
  <c r="DD39" i="288"/>
  <c r="DD16" i="315"/>
  <c r="DD44" i="315" s="1"/>
  <c r="DD42" i="265"/>
  <c r="DD46" i="265" s="1"/>
  <c r="DD50" i="265" s="1"/>
  <c r="DD53" i="265" s="1"/>
  <c r="DE124" i="325"/>
  <c r="DE125" i="325" s="1"/>
  <c r="DE105" i="325"/>
  <c r="DE106" i="325" s="1"/>
  <c r="DE112" i="325" s="1"/>
  <c r="DE113" i="325" s="1"/>
  <c r="DE86" i="325"/>
  <c r="DE87" i="325" s="1"/>
  <c r="DE17" i="288" s="1"/>
  <c r="EK75" i="265"/>
  <c r="EL15" i="286"/>
  <c r="DE26" i="327" l="1"/>
  <c r="DE129" i="325"/>
  <c r="DE130" i="325"/>
  <c r="DE27" i="327"/>
  <c r="DD32" i="286"/>
  <c r="DD43" i="286"/>
  <c r="DE92" i="325"/>
  <c r="DE93" i="325" s="1"/>
  <c r="DE18" i="288" s="1"/>
  <c r="DE19" i="288" s="1"/>
  <c r="DE88" i="325"/>
  <c r="EL10" i="286"/>
  <c r="EL12" i="286" s="1"/>
  <c r="EL72" i="288" s="1"/>
  <c r="DE23" i="288" l="1"/>
  <c r="DE36" i="288"/>
  <c r="DE16" i="265"/>
  <c r="DE40" i="265"/>
  <c r="DE94" i="325"/>
  <c r="DE41" i="265" s="1"/>
  <c r="DE77" i="325"/>
  <c r="DE78" i="325" s="1"/>
  <c r="DE60" i="288" s="1"/>
  <c r="DE63" i="288" s="1"/>
  <c r="DE65" i="288" s="1"/>
  <c r="DE131" i="325"/>
  <c r="DE12" i="288" s="1"/>
  <c r="DE14" i="288" s="1"/>
  <c r="DE22" i="288" s="1"/>
  <c r="DE28" i="327"/>
  <c r="DE31" i="327" s="1"/>
  <c r="EL13" i="286"/>
  <c r="EL52" i="265" s="1"/>
  <c r="EL17" i="286"/>
  <c r="EL18" i="286" s="1"/>
  <c r="DE24" i="288" l="1"/>
  <c r="DE27" i="288" s="1"/>
  <c r="DE74" i="265"/>
  <c r="DF75" i="325"/>
  <c r="DE32" i="327"/>
  <c r="DE33" i="327"/>
  <c r="DE13" i="325"/>
  <c r="DE14" i="325" s="1"/>
  <c r="DE17" i="315" s="1"/>
  <c r="DE45" i="315" s="1"/>
  <c r="DE29" i="285"/>
  <c r="DE132" i="325"/>
  <c r="DE35" i="265" s="1"/>
  <c r="DE38" i="265" s="1"/>
  <c r="DE34" i="288" s="1"/>
  <c r="DE37" i="288" s="1"/>
  <c r="DE9" i="285"/>
  <c r="EL75" i="265"/>
  <c r="EM15" i="286"/>
  <c r="DE43" i="288" l="1"/>
  <c r="DE39" i="288"/>
  <c r="DE42" i="265"/>
  <c r="DE46" i="265" s="1"/>
  <c r="DE50" i="265" s="1"/>
  <c r="DE53" i="265" s="1"/>
  <c r="DE16" i="315"/>
  <c r="DE44" i="315" s="1"/>
  <c r="DF86" i="325"/>
  <c r="DF87" i="325" s="1"/>
  <c r="DF17" i="288" s="1"/>
  <c r="DF124" i="325"/>
  <c r="DF125" i="325" s="1"/>
  <c r="DF105" i="325"/>
  <c r="DF106" i="325" s="1"/>
  <c r="DF112" i="325" s="1"/>
  <c r="DF113" i="325" s="1"/>
  <c r="EM10" i="286"/>
  <c r="EM12" i="286" s="1"/>
  <c r="EM72" i="288" s="1"/>
  <c r="DF92" i="325" l="1"/>
  <c r="DF93" i="325" s="1"/>
  <c r="DF18" i="288" s="1"/>
  <c r="DF19" i="288" s="1"/>
  <c r="DF88" i="325"/>
  <c r="DF130" i="325"/>
  <c r="DF27" i="327"/>
  <c r="DF26" i="327"/>
  <c r="DF129" i="325"/>
  <c r="DE43" i="286"/>
  <c r="DE32" i="286"/>
  <c r="EM13" i="286"/>
  <c r="EM52" i="265" s="1"/>
  <c r="EM17" i="286"/>
  <c r="EM18" i="286" s="1"/>
  <c r="DF23" i="288" l="1"/>
  <c r="DF36" i="288"/>
  <c r="DF131" i="325"/>
  <c r="DF12" i="288" s="1"/>
  <c r="DF14" i="288" s="1"/>
  <c r="DF22" i="288" s="1"/>
  <c r="DF16" i="265"/>
  <c r="DF40" i="265"/>
  <c r="DF28" i="327"/>
  <c r="DF31" i="327" s="1"/>
  <c r="DF77" i="325"/>
  <c r="DF78" i="325" s="1"/>
  <c r="DF60" i="288" s="1"/>
  <c r="DF63" i="288" s="1"/>
  <c r="DF65" i="288" s="1"/>
  <c r="DF94" i="325"/>
  <c r="DF41" i="265" s="1"/>
  <c r="EM75" i="265"/>
  <c r="EN15" i="286"/>
  <c r="DF24" i="288" l="1"/>
  <c r="DF27" i="288" s="1"/>
  <c r="DF33" i="327"/>
  <c r="DF32" i="327"/>
  <c r="DF74" i="265"/>
  <c r="DG75" i="325"/>
  <c r="DF13" i="325"/>
  <c r="DF14" i="325" s="1"/>
  <c r="DF17" i="315" s="1"/>
  <c r="DF45" i="315" s="1"/>
  <c r="DF29" i="285"/>
  <c r="DF9" i="285"/>
  <c r="DF132" i="325"/>
  <c r="DF35" i="265" s="1"/>
  <c r="DF38" i="265" s="1"/>
  <c r="DF34" i="288" s="1"/>
  <c r="DF37" i="288" s="1"/>
  <c r="EN10" i="286"/>
  <c r="EN12" i="286" s="1"/>
  <c r="EN72" i="288" s="1"/>
  <c r="DF43" i="288" l="1"/>
  <c r="DF39" i="288"/>
  <c r="DF16" i="315"/>
  <c r="DF44" i="315" s="1"/>
  <c r="DF42" i="265"/>
  <c r="DF46" i="265" s="1"/>
  <c r="DF50" i="265" s="1"/>
  <c r="DF53" i="265" s="1"/>
  <c r="DG86" i="325"/>
  <c r="DG87" i="325" s="1"/>
  <c r="DG17" i="288" s="1"/>
  <c r="DG105" i="325"/>
  <c r="DG106" i="325" s="1"/>
  <c r="DG112" i="325" s="1"/>
  <c r="DG113" i="325" s="1"/>
  <c r="DG124" i="325"/>
  <c r="DG125" i="325" s="1"/>
  <c r="EN13" i="286"/>
  <c r="EN52" i="265" s="1"/>
  <c r="EN17" i="286"/>
  <c r="EN18" i="286" s="1"/>
  <c r="DG26" i="327" l="1"/>
  <c r="DG129" i="325"/>
  <c r="DG92" i="325"/>
  <c r="DG93" i="325" s="1"/>
  <c r="DG18" i="288" s="1"/>
  <c r="DG19" i="288" s="1"/>
  <c r="DG88" i="325"/>
  <c r="DF43" i="286"/>
  <c r="DF32" i="286"/>
  <c r="DG27" i="327"/>
  <c r="DG130" i="325"/>
  <c r="EN75" i="265"/>
  <c r="EO15" i="286"/>
  <c r="DG23" i="288" l="1"/>
  <c r="DG36" i="288"/>
  <c r="DG131" i="325"/>
  <c r="DG29" i="285" s="1"/>
  <c r="DG40" i="265"/>
  <c r="DG16" i="265"/>
  <c r="DG77" i="325"/>
  <c r="DG78" i="325" s="1"/>
  <c r="DG60" i="288" s="1"/>
  <c r="DG63" i="288" s="1"/>
  <c r="DG65" i="288" s="1"/>
  <c r="DG94" i="325"/>
  <c r="DG41" i="265" s="1"/>
  <c r="DG28" i="327"/>
  <c r="DG31" i="327" s="1"/>
  <c r="EO10" i="286"/>
  <c r="EO12" i="286" s="1"/>
  <c r="EO72" i="288" s="1"/>
  <c r="DG9" i="285" l="1"/>
  <c r="DG13" i="325"/>
  <c r="DG14" i="325" s="1"/>
  <c r="DG17" i="315" s="1"/>
  <c r="DG45" i="315" s="1"/>
  <c r="DG132" i="325"/>
  <c r="DG35" i="265" s="1"/>
  <c r="DG38" i="265" s="1"/>
  <c r="DG12" i="288"/>
  <c r="DG14" i="288" s="1"/>
  <c r="DG22" i="288" s="1"/>
  <c r="DG24" i="288" s="1"/>
  <c r="DG27" i="288" s="1"/>
  <c r="DH75" i="325"/>
  <c r="DG74" i="265"/>
  <c r="DG32" i="327"/>
  <c r="DG33" i="327"/>
  <c r="EO13" i="286"/>
  <c r="EO52" i="265" s="1"/>
  <c r="EO17" i="286"/>
  <c r="EO18" i="286" s="1"/>
  <c r="DG16" i="315" l="1"/>
  <c r="DG44" i="315" s="1"/>
  <c r="DG34" i="288"/>
  <c r="DG37" i="288" s="1"/>
  <c r="DG42" i="265"/>
  <c r="DG46" i="265" s="1"/>
  <c r="DG50" i="265" s="1"/>
  <c r="DG53" i="265" s="1"/>
  <c r="DG32" i="286" s="1"/>
  <c r="DH124" i="325"/>
  <c r="DH125" i="325" s="1"/>
  <c r="DH86" i="325"/>
  <c r="DH87" i="325" s="1"/>
  <c r="DH17" i="288" s="1"/>
  <c r="DH105" i="325"/>
  <c r="DH106" i="325" s="1"/>
  <c r="DH112" i="325" s="1"/>
  <c r="DH113" i="325" s="1"/>
  <c r="EO75" i="265"/>
  <c r="EP15" i="286"/>
  <c r="DG43" i="286" l="1"/>
  <c r="DG43" i="288"/>
  <c r="DG39" i="288"/>
  <c r="DH26" i="327"/>
  <c r="DH129" i="325"/>
  <c r="DH88" i="325"/>
  <c r="DH92" i="325"/>
  <c r="DH93" i="325" s="1"/>
  <c r="DH18" i="288" s="1"/>
  <c r="DH19" i="288" s="1"/>
  <c r="DH130" i="325"/>
  <c r="DH27" i="327"/>
  <c r="EP10" i="286"/>
  <c r="EP12" i="286" s="1"/>
  <c r="EP72" i="288" s="1"/>
  <c r="DH23" i="288" l="1"/>
  <c r="DH36" i="288"/>
  <c r="DH131" i="325"/>
  <c r="DH94" i="325"/>
  <c r="DH41" i="265" s="1"/>
  <c r="DH77" i="325"/>
  <c r="DH78" i="325" s="1"/>
  <c r="DH60" i="288" s="1"/>
  <c r="DH63" i="288" s="1"/>
  <c r="DH65" i="288" s="1"/>
  <c r="DH40" i="265"/>
  <c r="DH16" i="265"/>
  <c r="DH28" i="327"/>
  <c r="DH31" i="327" s="1"/>
  <c r="EP13" i="286"/>
  <c r="EP52" i="265" s="1"/>
  <c r="EP17" i="286"/>
  <c r="EP18" i="286" s="1"/>
  <c r="DH9" i="285" l="1"/>
  <c r="DH12" i="288"/>
  <c r="DH14" i="288" s="1"/>
  <c r="DH22" i="288" s="1"/>
  <c r="DH24" i="288" s="1"/>
  <c r="DH27" i="288" s="1"/>
  <c r="DH132" i="325"/>
  <c r="DH35" i="265" s="1"/>
  <c r="DH38" i="265" s="1"/>
  <c r="DH29" i="285"/>
  <c r="DH13" i="325"/>
  <c r="DH14" i="325" s="1"/>
  <c r="DH17" i="315" s="1"/>
  <c r="DH45" i="315" s="1"/>
  <c r="DH32" i="327"/>
  <c r="DH33" i="327"/>
  <c r="DI75" i="325"/>
  <c r="DH74" i="265"/>
  <c r="EP75" i="265"/>
  <c r="EQ15" i="286"/>
  <c r="DH16" i="315" l="1"/>
  <c r="DH44" i="315" s="1"/>
  <c r="DH34" i="288"/>
  <c r="DH37" i="288" s="1"/>
  <c r="DH42" i="265"/>
  <c r="DH46" i="265" s="1"/>
  <c r="DH50" i="265" s="1"/>
  <c r="DH53" i="265" s="1"/>
  <c r="DH43" i="286" s="1"/>
  <c r="DI124" i="325"/>
  <c r="DI125" i="325" s="1"/>
  <c r="DI86" i="325"/>
  <c r="DI87" i="325" s="1"/>
  <c r="DI17" i="288" s="1"/>
  <c r="DI105" i="325"/>
  <c r="DI106" i="325" s="1"/>
  <c r="DI112" i="325" s="1"/>
  <c r="DI113" i="325" s="1"/>
  <c r="EQ10" i="286"/>
  <c r="EQ12" i="286" s="1"/>
  <c r="EQ72" i="288" s="1"/>
  <c r="DH32" i="286" l="1"/>
  <c r="DH43" i="288"/>
  <c r="DH39" i="288"/>
  <c r="DI27" i="327"/>
  <c r="DI130" i="325"/>
  <c r="DI26" i="327"/>
  <c r="DI129" i="325"/>
  <c r="DI92" i="325"/>
  <c r="DI93" i="325" s="1"/>
  <c r="DI18" i="288" s="1"/>
  <c r="DI19" i="288" s="1"/>
  <c r="DI88" i="325"/>
  <c r="EQ13" i="286"/>
  <c r="EQ52" i="265" s="1"/>
  <c r="EQ17" i="286"/>
  <c r="EQ18" i="286" s="1"/>
  <c r="DI23" i="288" l="1"/>
  <c r="DI36" i="288"/>
  <c r="DI28" i="327"/>
  <c r="DI31" i="327" s="1"/>
  <c r="DI33" i="327" s="1"/>
  <c r="DI131" i="325"/>
  <c r="DI12" i="288" s="1"/>
  <c r="DI14" i="288" s="1"/>
  <c r="DI22" i="288" s="1"/>
  <c r="DI16" i="265"/>
  <c r="DI40" i="265"/>
  <c r="DI94" i="325"/>
  <c r="DI41" i="265" s="1"/>
  <c r="DI77" i="325"/>
  <c r="DI78" i="325" s="1"/>
  <c r="DI60" i="288" s="1"/>
  <c r="DI63" i="288" s="1"/>
  <c r="DI65" i="288" s="1"/>
  <c r="EQ75" i="265"/>
  <c r="ER15" i="286"/>
  <c r="DI24" i="288" l="1"/>
  <c r="DI27" i="288" s="1"/>
  <c r="DI29" i="285"/>
  <c r="DI13" i="325"/>
  <c r="DI14" i="325" s="1"/>
  <c r="DI17" i="315" s="1"/>
  <c r="DI45" i="315" s="1"/>
  <c r="DI32" i="327"/>
  <c r="DI132" i="325"/>
  <c r="DI35" i="265" s="1"/>
  <c r="DI38" i="265" s="1"/>
  <c r="DI34" i="288" s="1"/>
  <c r="DI37" i="288" s="1"/>
  <c r="DI9" i="285"/>
  <c r="DJ75" i="325"/>
  <c r="DI74" i="265"/>
  <c r="ER10" i="286"/>
  <c r="ER12" i="286" s="1"/>
  <c r="ER72" i="288" s="1"/>
  <c r="DI16" i="315" l="1"/>
  <c r="DI44" i="315" s="1"/>
  <c r="DI42" i="265"/>
  <c r="DI46" i="265" s="1"/>
  <c r="DI50" i="265" s="1"/>
  <c r="DI53" i="265" s="1"/>
  <c r="DI43" i="286" s="1"/>
  <c r="DI43" i="288"/>
  <c r="DI39" i="288"/>
  <c r="DJ124" i="325"/>
  <c r="DJ125" i="325" s="1"/>
  <c r="DJ105" i="325"/>
  <c r="DJ106" i="325" s="1"/>
  <c r="DJ112" i="325" s="1"/>
  <c r="DJ113" i="325" s="1"/>
  <c r="DJ86" i="325"/>
  <c r="DJ87" i="325" s="1"/>
  <c r="DJ17" i="288" s="1"/>
  <c r="ER13" i="286"/>
  <c r="ER52" i="265" s="1"/>
  <c r="ER17" i="286"/>
  <c r="ER18" i="286" s="1"/>
  <c r="DI32" i="286" l="1"/>
  <c r="DJ92" i="325"/>
  <c r="DJ93" i="325" s="1"/>
  <c r="DJ18" i="288" s="1"/>
  <c r="DJ19" i="288" s="1"/>
  <c r="DJ88" i="325"/>
  <c r="DJ26" i="327"/>
  <c r="DJ129" i="325"/>
  <c r="DJ27" i="327"/>
  <c r="DJ130" i="325"/>
  <c r="ER75" i="265"/>
  <c r="ES15" i="286"/>
  <c r="DJ23" i="288" l="1"/>
  <c r="DJ36" i="288"/>
  <c r="DJ28" i="327"/>
  <c r="DJ31" i="327" s="1"/>
  <c r="DJ32" i="327" s="1"/>
  <c r="DJ131" i="325"/>
  <c r="DJ12" i="288" s="1"/>
  <c r="DJ14" i="288" s="1"/>
  <c r="DJ22" i="288" s="1"/>
  <c r="DJ16" i="265"/>
  <c r="DJ40" i="265"/>
  <c r="DJ77" i="325"/>
  <c r="DJ78" i="325" s="1"/>
  <c r="DJ60" i="288" s="1"/>
  <c r="DJ63" i="288" s="1"/>
  <c r="DJ65" i="288" s="1"/>
  <c r="DJ94" i="325"/>
  <c r="DJ41" i="265" s="1"/>
  <c r="ES10" i="286"/>
  <c r="ES12" i="286" s="1"/>
  <c r="ES72" i="288" s="1"/>
  <c r="DJ24" i="288" l="1"/>
  <c r="DJ27" i="288" s="1"/>
  <c r="DJ33" i="327"/>
  <c r="DJ13" i="325"/>
  <c r="DJ14" i="325" s="1"/>
  <c r="DJ17" i="315" s="1"/>
  <c r="DJ45" i="315" s="1"/>
  <c r="DJ29" i="285"/>
  <c r="DJ9" i="285"/>
  <c r="DJ132" i="325"/>
  <c r="DJ35" i="265" s="1"/>
  <c r="DJ38" i="265" s="1"/>
  <c r="DJ34" i="288" s="1"/>
  <c r="DJ37" i="288" s="1"/>
  <c r="DJ74" i="265"/>
  <c r="DK75" i="325"/>
  <c r="ES13" i="286"/>
  <c r="ES52" i="265" s="1"/>
  <c r="ES17" i="286"/>
  <c r="ES18" i="286" s="1"/>
  <c r="DJ43" i="288" l="1"/>
  <c r="DJ39" i="288"/>
  <c r="DJ42" i="265"/>
  <c r="DJ46" i="265" s="1"/>
  <c r="DJ50" i="265" s="1"/>
  <c r="DJ53" i="265" s="1"/>
  <c r="DJ16" i="315"/>
  <c r="DJ44" i="315" s="1"/>
  <c r="DK124" i="325"/>
  <c r="DK125" i="325" s="1"/>
  <c r="DK105" i="325"/>
  <c r="DK106" i="325" s="1"/>
  <c r="DK112" i="325" s="1"/>
  <c r="DK113" i="325" s="1"/>
  <c r="DK86" i="325"/>
  <c r="DK87" i="325" s="1"/>
  <c r="DK17" i="288" s="1"/>
  <c r="ES75" i="265"/>
  <c r="ET15" i="286"/>
  <c r="DJ32" i="286" l="1"/>
  <c r="DJ43" i="286"/>
  <c r="DK88" i="325"/>
  <c r="DK92" i="325"/>
  <c r="DK93" i="325" s="1"/>
  <c r="DK18" i="288" s="1"/>
  <c r="DK19" i="288" s="1"/>
  <c r="DK26" i="327"/>
  <c r="DK129" i="325"/>
  <c r="DK27" i="327"/>
  <c r="DK130" i="325"/>
  <c r="ET10" i="286"/>
  <c r="ET12" i="286" s="1"/>
  <c r="ET72" i="288" s="1"/>
  <c r="DK23" i="288" l="1"/>
  <c r="DK36" i="288"/>
  <c r="DK40" i="265"/>
  <c r="DK16" i="265"/>
  <c r="DK131" i="325"/>
  <c r="DK12" i="288" s="1"/>
  <c r="DK14" i="288" s="1"/>
  <c r="DK22" i="288" s="1"/>
  <c r="DK28" i="327"/>
  <c r="DK31" i="327" s="1"/>
  <c r="DK77" i="325"/>
  <c r="DK78" i="325" s="1"/>
  <c r="DK60" i="288" s="1"/>
  <c r="DK63" i="288" s="1"/>
  <c r="DK65" i="288" s="1"/>
  <c r="DK94" i="325"/>
  <c r="DK41" i="265" s="1"/>
  <c r="ET13" i="286"/>
  <c r="ET52" i="265" s="1"/>
  <c r="ET17" i="286"/>
  <c r="ET18" i="286" s="1"/>
  <c r="DK24" i="288" l="1"/>
  <c r="DK27" i="288" s="1"/>
  <c r="DK33" i="327"/>
  <c r="DK32" i="327"/>
  <c r="DK9" i="285"/>
  <c r="DK29" i="285"/>
  <c r="DK13" i="325"/>
  <c r="DK14" i="325" s="1"/>
  <c r="DK17" i="315" s="1"/>
  <c r="DK45" i="315" s="1"/>
  <c r="DK132" i="325"/>
  <c r="DK35" i="265" s="1"/>
  <c r="DK38" i="265" s="1"/>
  <c r="DK34" i="288" s="1"/>
  <c r="DK37" i="288" s="1"/>
  <c r="DK74" i="265"/>
  <c r="DL75" i="325"/>
  <c r="ET75" i="265"/>
  <c r="EU15" i="286"/>
  <c r="DK43" i="288" l="1"/>
  <c r="DK39" i="288"/>
  <c r="DL105" i="325"/>
  <c r="DL106" i="325" s="1"/>
  <c r="DL112" i="325" s="1"/>
  <c r="DL113" i="325" s="1"/>
  <c r="DL124" i="325"/>
  <c r="DL125" i="325" s="1"/>
  <c r="DL86" i="325"/>
  <c r="DL87" i="325" s="1"/>
  <c r="DL17" i="288" s="1"/>
  <c r="DK42" i="265"/>
  <c r="DK46" i="265" s="1"/>
  <c r="DK50" i="265" s="1"/>
  <c r="DK53" i="265" s="1"/>
  <c r="DK16" i="315"/>
  <c r="DK44" i="315" s="1"/>
  <c r="EU10" i="286"/>
  <c r="EU12" i="286" s="1"/>
  <c r="EU72" i="288" s="1"/>
  <c r="DK32" i="286" l="1"/>
  <c r="DK43" i="286"/>
  <c r="DL92" i="325"/>
  <c r="DL93" i="325" s="1"/>
  <c r="DL18" i="288" s="1"/>
  <c r="DL19" i="288" s="1"/>
  <c r="DL88" i="325"/>
  <c r="DL130" i="325"/>
  <c r="DL27" i="327"/>
  <c r="DL26" i="327"/>
  <c r="DL129" i="325"/>
  <c r="EU17" i="286"/>
  <c r="EU18" i="286" s="1"/>
  <c r="EU13" i="286"/>
  <c r="EU52" i="265" s="1"/>
  <c r="DL23" i="288" l="1"/>
  <c r="DL36" i="288"/>
  <c r="DL28" i="327"/>
  <c r="DL31" i="327" s="1"/>
  <c r="DL33" i="327" s="1"/>
  <c r="DL131" i="325"/>
  <c r="DL16" i="265"/>
  <c r="DL40" i="265"/>
  <c r="DL94" i="325"/>
  <c r="DL41" i="265" s="1"/>
  <c r="DL77" i="325"/>
  <c r="DL78" i="325" s="1"/>
  <c r="DL60" i="288" s="1"/>
  <c r="DL63" i="288" s="1"/>
  <c r="DL65" i="288" s="1"/>
  <c r="EU75" i="265"/>
  <c r="EV15" i="286"/>
  <c r="DL32" i="327" l="1"/>
  <c r="DL132" i="325"/>
  <c r="DL35" i="265" s="1"/>
  <c r="DL38" i="265" s="1"/>
  <c r="DL12" i="288"/>
  <c r="DL14" i="288" s="1"/>
  <c r="DL22" i="288" s="1"/>
  <c r="DL24" i="288" s="1"/>
  <c r="DL27" i="288" s="1"/>
  <c r="DL9" i="285"/>
  <c r="DL29" i="285"/>
  <c r="DL13" i="325"/>
  <c r="DL14" i="325" s="1"/>
  <c r="DL17" i="315" s="1"/>
  <c r="DL45" i="315" s="1"/>
  <c r="DL74" i="265"/>
  <c r="DM75" i="325"/>
  <c r="EV10" i="286"/>
  <c r="EV12" i="286" s="1"/>
  <c r="EV72" i="288" s="1"/>
  <c r="DL16" i="315" l="1"/>
  <c r="DL44" i="315" s="1"/>
  <c r="DL34" i="288"/>
  <c r="DL37" i="288" s="1"/>
  <c r="DL42" i="265"/>
  <c r="DL46" i="265" s="1"/>
  <c r="DL50" i="265" s="1"/>
  <c r="DL53" i="265" s="1"/>
  <c r="DM124" i="325"/>
  <c r="DM125" i="325" s="1"/>
  <c r="DM105" i="325"/>
  <c r="DM106" i="325" s="1"/>
  <c r="DM112" i="325" s="1"/>
  <c r="DM113" i="325" s="1"/>
  <c r="DM86" i="325"/>
  <c r="DM87" i="325" s="1"/>
  <c r="DM17" i="288" s="1"/>
  <c r="EV17" i="286"/>
  <c r="EV18" i="286" s="1"/>
  <c r="EV13" i="286"/>
  <c r="EV52" i="265" s="1"/>
  <c r="DL43" i="288" l="1"/>
  <c r="DL39" i="288"/>
  <c r="DL43" i="286"/>
  <c r="DL32" i="286"/>
  <c r="DM129" i="325"/>
  <c r="DM26" i="327"/>
  <c r="DM88" i="325"/>
  <c r="DM92" i="325"/>
  <c r="DM93" i="325" s="1"/>
  <c r="DM18" i="288" s="1"/>
  <c r="DM19" i="288" s="1"/>
  <c r="DM27" i="327"/>
  <c r="DM130" i="325"/>
  <c r="EV75" i="265"/>
  <c r="EW15" i="286"/>
  <c r="DM23" i="288" l="1"/>
  <c r="DM36" i="288"/>
  <c r="DM77" i="325"/>
  <c r="DM78" i="325" s="1"/>
  <c r="DM60" i="288" s="1"/>
  <c r="DM63" i="288" s="1"/>
  <c r="DM65" i="288" s="1"/>
  <c r="DM94" i="325"/>
  <c r="DM41" i="265" s="1"/>
  <c r="DM28" i="327"/>
  <c r="DM31" i="327" s="1"/>
  <c r="DM40" i="265"/>
  <c r="DM16" i="265"/>
  <c r="DM131" i="325"/>
  <c r="DM12" i="288" s="1"/>
  <c r="DM14" i="288" s="1"/>
  <c r="DM22" i="288" s="1"/>
  <c r="EW10" i="286"/>
  <c r="EW12" i="286" s="1"/>
  <c r="EW72" i="288" s="1"/>
  <c r="DM24" i="288" l="1"/>
  <c r="DM27" i="288" s="1"/>
  <c r="DM33" i="327"/>
  <c r="DM32" i="327"/>
  <c r="DM13" i="325"/>
  <c r="DM14" i="325" s="1"/>
  <c r="DM17" i="315" s="1"/>
  <c r="DM45" i="315" s="1"/>
  <c r="DM29" i="285"/>
  <c r="DM9" i="285"/>
  <c r="DM132" i="325"/>
  <c r="DM35" i="265" s="1"/>
  <c r="DM38" i="265" s="1"/>
  <c r="DM34" i="288" s="1"/>
  <c r="DM37" i="288" s="1"/>
  <c r="DM74" i="265"/>
  <c r="DN75" i="325"/>
  <c r="EW13" i="286"/>
  <c r="EW52" i="265" s="1"/>
  <c r="EW17" i="286"/>
  <c r="EW18" i="286" s="1"/>
  <c r="DM43" i="288" l="1"/>
  <c r="DM39" i="288"/>
  <c r="DN124" i="325"/>
  <c r="DN125" i="325" s="1"/>
  <c r="DN86" i="325"/>
  <c r="DN87" i="325" s="1"/>
  <c r="DN17" i="288" s="1"/>
  <c r="DN105" i="325"/>
  <c r="DN106" i="325" s="1"/>
  <c r="DN112" i="325" s="1"/>
  <c r="DN113" i="325" s="1"/>
  <c r="DM42" i="265"/>
  <c r="DM46" i="265" s="1"/>
  <c r="DM50" i="265" s="1"/>
  <c r="DM53" i="265" s="1"/>
  <c r="DM16" i="315"/>
  <c r="DM44" i="315" s="1"/>
  <c r="EW75" i="265"/>
  <c r="EX15" i="286"/>
  <c r="DM32" i="286" l="1"/>
  <c r="DM43" i="286"/>
  <c r="DN26" i="327"/>
  <c r="DN129" i="325"/>
  <c r="DN88" i="325"/>
  <c r="DN92" i="325"/>
  <c r="DN93" i="325" s="1"/>
  <c r="DN18" i="288" s="1"/>
  <c r="DN19" i="288" s="1"/>
  <c r="DN130" i="325"/>
  <c r="DN27" i="327"/>
  <c r="EX10" i="286"/>
  <c r="EX12" i="286" s="1"/>
  <c r="EX72" i="288" s="1"/>
  <c r="DN23" i="288" l="1"/>
  <c r="DN36" i="288"/>
  <c r="DN28" i="327"/>
  <c r="DN31" i="327" s="1"/>
  <c r="DN32" i="327" s="1"/>
  <c r="DN131" i="325"/>
  <c r="DN12" i="288" s="1"/>
  <c r="DN14" i="288" s="1"/>
  <c r="DN22" i="288" s="1"/>
  <c r="DN77" i="325"/>
  <c r="DN78" i="325" s="1"/>
  <c r="DN60" i="288" s="1"/>
  <c r="DN63" i="288" s="1"/>
  <c r="DN65" i="288" s="1"/>
  <c r="DN94" i="325"/>
  <c r="DN41" i="265" s="1"/>
  <c r="DN16" i="265"/>
  <c r="DN40" i="265"/>
  <c r="EX13" i="286"/>
  <c r="EX52" i="265" s="1"/>
  <c r="EX17" i="286"/>
  <c r="EX18" i="286" s="1"/>
  <c r="DN24" i="288" l="1"/>
  <c r="DN27" i="288" s="1"/>
  <c r="DN33" i="327"/>
  <c r="DN74" i="265"/>
  <c r="DO75" i="325"/>
  <c r="DN29" i="285"/>
  <c r="DN132" i="325"/>
  <c r="DN35" i="265" s="1"/>
  <c r="DN38" i="265" s="1"/>
  <c r="DN34" i="288" s="1"/>
  <c r="DN37" i="288" s="1"/>
  <c r="DN13" i="325"/>
  <c r="DN14" i="325" s="1"/>
  <c r="DN17" i="315" s="1"/>
  <c r="DN45" i="315" s="1"/>
  <c r="DN9" i="285"/>
  <c r="EX75" i="265"/>
  <c r="EY15" i="286"/>
  <c r="DN39" i="288" l="1"/>
  <c r="DN43" i="288"/>
  <c r="DN42" i="265"/>
  <c r="DN46" i="265" s="1"/>
  <c r="DN50" i="265" s="1"/>
  <c r="DN53" i="265" s="1"/>
  <c r="DN16" i="315"/>
  <c r="DN44" i="315" s="1"/>
  <c r="DO86" i="325"/>
  <c r="DO87" i="325" s="1"/>
  <c r="DO17" i="288" s="1"/>
  <c r="DO124" i="325"/>
  <c r="DO125" i="325" s="1"/>
  <c r="DO105" i="325"/>
  <c r="DO106" i="325" s="1"/>
  <c r="DO112" i="325" s="1"/>
  <c r="DO113" i="325" s="1"/>
  <c r="EY10" i="286"/>
  <c r="EY12" i="286" s="1"/>
  <c r="EY72" i="288" s="1"/>
  <c r="DO27" i="327" l="1"/>
  <c r="DO130" i="325"/>
  <c r="DO92" i="325"/>
  <c r="DO93" i="325" s="1"/>
  <c r="DO18" i="288" s="1"/>
  <c r="DO19" i="288" s="1"/>
  <c r="DO88" i="325"/>
  <c r="DO129" i="325"/>
  <c r="DO26" i="327"/>
  <c r="DN43" i="286"/>
  <c r="DN32" i="286"/>
  <c r="EY17" i="286"/>
  <c r="EY18" i="286" s="1"/>
  <c r="EY13" i="286"/>
  <c r="EY52" i="265" s="1"/>
  <c r="DO23" i="288" l="1"/>
  <c r="DO36" i="288"/>
  <c r="DO131" i="325"/>
  <c r="DO12" i="288" s="1"/>
  <c r="DO14" i="288" s="1"/>
  <c r="DO22" i="288" s="1"/>
  <c r="DO77" i="325"/>
  <c r="DO78" i="325" s="1"/>
  <c r="DO60" i="288" s="1"/>
  <c r="DO63" i="288" s="1"/>
  <c r="DO65" i="288" s="1"/>
  <c r="DO94" i="325"/>
  <c r="DO41" i="265" s="1"/>
  <c r="DO16" i="265"/>
  <c r="DO40" i="265"/>
  <c r="DO28" i="327"/>
  <c r="DO31" i="327" s="1"/>
  <c r="EY75" i="265"/>
  <c r="EZ15" i="286"/>
  <c r="DO24" i="288" l="1"/>
  <c r="DO27" i="288" s="1"/>
  <c r="DO29" i="285"/>
  <c r="DO9" i="285"/>
  <c r="DO132" i="325"/>
  <c r="DO35" i="265" s="1"/>
  <c r="DO38" i="265" s="1"/>
  <c r="DO34" i="288" s="1"/>
  <c r="DO37" i="288" s="1"/>
  <c r="DO13" i="325"/>
  <c r="DO14" i="325" s="1"/>
  <c r="DO17" i="315" s="1"/>
  <c r="DO45" i="315" s="1"/>
  <c r="DO33" i="327"/>
  <c r="DO32" i="327"/>
  <c r="DO74" i="265"/>
  <c r="DP75" i="325"/>
  <c r="EZ10" i="286"/>
  <c r="EZ12" i="286" s="1"/>
  <c r="EZ72" i="288" s="1"/>
  <c r="DO43" i="288" l="1"/>
  <c r="DO39" i="288"/>
  <c r="DO42" i="265"/>
  <c r="DO46" i="265" s="1"/>
  <c r="DO50" i="265" s="1"/>
  <c r="DO53" i="265" s="1"/>
  <c r="DO16" i="315"/>
  <c r="DO44" i="315" s="1"/>
  <c r="DP86" i="325"/>
  <c r="DP87" i="325" s="1"/>
  <c r="DP17" i="288" s="1"/>
  <c r="DP124" i="325"/>
  <c r="DP125" i="325" s="1"/>
  <c r="DP105" i="325"/>
  <c r="DP106" i="325" s="1"/>
  <c r="DP112" i="325" s="1"/>
  <c r="DP113" i="325" s="1"/>
  <c r="EZ13" i="286"/>
  <c r="EZ52" i="265" s="1"/>
  <c r="EZ17" i="286"/>
  <c r="EZ18" i="286" s="1"/>
  <c r="DO43" i="286" l="1"/>
  <c r="DO32" i="286"/>
  <c r="DP26" i="327"/>
  <c r="DP129" i="325"/>
  <c r="DP27" i="327"/>
  <c r="DP130" i="325"/>
  <c r="DP88" i="325"/>
  <c r="DP92" i="325"/>
  <c r="DP93" i="325" s="1"/>
  <c r="DP18" i="288" s="1"/>
  <c r="DP19" i="288" s="1"/>
  <c r="EZ75" i="265"/>
  <c r="FA15" i="286"/>
  <c r="DP23" i="288" l="1"/>
  <c r="DP36" i="288"/>
  <c r="DP131" i="325"/>
  <c r="DP9" i="285" s="1"/>
  <c r="DP77" i="325"/>
  <c r="DP78" i="325" s="1"/>
  <c r="DP60" i="288" s="1"/>
  <c r="DP63" i="288" s="1"/>
  <c r="DP65" i="288" s="1"/>
  <c r="DP94" i="325"/>
  <c r="DP41" i="265" s="1"/>
  <c r="DP40" i="265"/>
  <c r="DP16" i="265"/>
  <c r="DP28" i="327"/>
  <c r="DP31" i="327" s="1"/>
  <c r="FA10" i="286"/>
  <c r="FA12" i="286" s="1"/>
  <c r="FA72" i="288" s="1"/>
  <c r="DP13" i="325" l="1"/>
  <c r="DP14" i="325" s="1"/>
  <c r="DP17" i="315" s="1"/>
  <c r="DP45" i="315" s="1"/>
  <c r="DP29" i="285"/>
  <c r="DP12" i="288"/>
  <c r="DP14" i="288" s="1"/>
  <c r="DP22" i="288" s="1"/>
  <c r="DP24" i="288" s="1"/>
  <c r="DP27" i="288" s="1"/>
  <c r="DP132" i="325"/>
  <c r="DP35" i="265" s="1"/>
  <c r="DP38" i="265" s="1"/>
  <c r="DP32" i="327"/>
  <c r="DP33" i="327"/>
  <c r="DP74" i="265"/>
  <c r="DQ75" i="325"/>
  <c r="FA13" i="286"/>
  <c r="FA52" i="265" s="1"/>
  <c r="FA17" i="286"/>
  <c r="FA18" i="286" s="1"/>
  <c r="DP16" i="315" l="1"/>
  <c r="DP44" i="315" s="1"/>
  <c r="DP34" i="288"/>
  <c r="DP37" i="288" s="1"/>
  <c r="DP42" i="265"/>
  <c r="DP46" i="265" s="1"/>
  <c r="DP50" i="265" s="1"/>
  <c r="DP53" i="265" s="1"/>
  <c r="DQ124" i="325"/>
  <c r="DQ125" i="325" s="1"/>
  <c r="DQ105" i="325"/>
  <c r="DQ106" i="325" s="1"/>
  <c r="DQ112" i="325" s="1"/>
  <c r="DQ113" i="325" s="1"/>
  <c r="DQ86" i="325"/>
  <c r="DQ87" i="325" s="1"/>
  <c r="DQ17" i="288" s="1"/>
  <c r="FA75" i="265"/>
  <c r="FB15" i="286"/>
  <c r="DP43" i="288" l="1"/>
  <c r="DP39" i="288"/>
  <c r="DP32" i="286"/>
  <c r="DP43" i="286"/>
  <c r="DQ88" i="325"/>
  <c r="DQ92" i="325"/>
  <c r="DQ93" i="325" s="1"/>
  <c r="DQ18" i="288" s="1"/>
  <c r="DQ19" i="288" s="1"/>
  <c r="DQ26" i="327"/>
  <c r="DQ129" i="325"/>
  <c r="DQ130" i="325"/>
  <c r="DQ27" i="327"/>
  <c r="FB10" i="286"/>
  <c r="FB12" i="286" s="1"/>
  <c r="FB72" i="288" s="1"/>
  <c r="DQ23" i="288" l="1"/>
  <c r="DQ36" i="288"/>
  <c r="DQ28" i="327"/>
  <c r="DQ31" i="327" s="1"/>
  <c r="DQ32" i="327" s="1"/>
  <c r="DQ131" i="325"/>
  <c r="DQ12" i="288" s="1"/>
  <c r="DQ14" i="288" s="1"/>
  <c r="DQ22" i="288" s="1"/>
  <c r="DQ94" i="325"/>
  <c r="DQ41" i="265" s="1"/>
  <c r="DQ77" i="325"/>
  <c r="DQ78" i="325" s="1"/>
  <c r="DQ60" i="288" s="1"/>
  <c r="DQ63" i="288" s="1"/>
  <c r="DQ65" i="288" s="1"/>
  <c r="DQ40" i="265"/>
  <c r="DQ16" i="265"/>
  <c r="FB13" i="286"/>
  <c r="FB52" i="265" s="1"/>
  <c r="FB17" i="286"/>
  <c r="FB18" i="286" s="1"/>
  <c r="DQ24" i="288" l="1"/>
  <c r="DQ27" i="288" s="1"/>
  <c r="DQ33" i="327"/>
  <c r="DR75" i="325"/>
  <c r="DQ74" i="265"/>
  <c r="DQ9" i="285"/>
  <c r="DQ132" i="325"/>
  <c r="DQ35" i="265" s="1"/>
  <c r="DQ38" i="265" s="1"/>
  <c r="DQ34" i="288" s="1"/>
  <c r="DQ37" i="288" s="1"/>
  <c r="DQ29" i="285"/>
  <c r="DQ13" i="325"/>
  <c r="DQ14" i="325" s="1"/>
  <c r="DQ17" i="315" s="1"/>
  <c r="DQ45" i="315" s="1"/>
  <c r="FB75" i="265"/>
  <c r="FC15" i="286"/>
  <c r="DQ43" i="288" l="1"/>
  <c r="DQ39" i="288"/>
  <c r="DQ42" i="265"/>
  <c r="DQ46" i="265" s="1"/>
  <c r="DQ50" i="265" s="1"/>
  <c r="DQ53" i="265" s="1"/>
  <c r="DQ16" i="315"/>
  <c r="DQ44" i="315" s="1"/>
  <c r="DR86" i="325"/>
  <c r="DR87" i="325" s="1"/>
  <c r="DR17" i="288" s="1"/>
  <c r="DR105" i="325"/>
  <c r="DR106" i="325" s="1"/>
  <c r="DR112" i="325" s="1"/>
  <c r="DR113" i="325" s="1"/>
  <c r="DR124" i="325"/>
  <c r="DR125" i="325" s="1"/>
  <c r="FC10" i="286"/>
  <c r="FC12" i="286" s="1"/>
  <c r="FC72" i="288" s="1"/>
  <c r="DR26" i="327" l="1"/>
  <c r="DR129" i="325"/>
  <c r="DR92" i="325"/>
  <c r="DR93" i="325" s="1"/>
  <c r="DR18" i="288" s="1"/>
  <c r="DR19" i="288" s="1"/>
  <c r="DR88" i="325"/>
  <c r="DR130" i="325"/>
  <c r="DR27" i="327"/>
  <c r="DQ43" i="286"/>
  <c r="DQ32" i="286"/>
  <c r="FC17" i="286"/>
  <c r="FC18" i="286" s="1"/>
  <c r="FC13" i="286"/>
  <c r="FC52" i="265" s="1"/>
  <c r="DR23" i="288" l="1"/>
  <c r="DR36" i="288"/>
  <c r="DR28" i="327"/>
  <c r="DR31" i="327" s="1"/>
  <c r="DR33" i="327" s="1"/>
  <c r="DR16" i="265"/>
  <c r="DR40" i="265"/>
  <c r="DR94" i="325"/>
  <c r="DR41" i="265" s="1"/>
  <c r="DR77" i="325"/>
  <c r="DR78" i="325" s="1"/>
  <c r="DR60" i="288" s="1"/>
  <c r="DR63" i="288" s="1"/>
  <c r="DR65" i="288" s="1"/>
  <c r="DR131" i="325"/>
  <c r="DR12" i="288" s="1"/>
  <c r="DR14" i="288" s="1"/>
  <c r="DR22" i="288" s="1"/>
  <c r="FC75" i="265"/>
  <c r="FD15" i="286"/>
  <c r="DR24" i="288" l="1"/>
  <c r="DR27" i="288" s="1"/>
  <c r="DR32" i="327"/>
  <c r="DR132" i="325"/>
  <c r="DR35" i="265" s="1"/>
  <c r="DR38" i="265" s="1"/>
  <c r="DR34" i="288" s="1"/>
  <c r="DR37" i="288" s="1"/>
  <c r="DR13" i="325"/>
  <c r="DR14" i="325" s="1"/>
  <c r="DR17" i="315" s="1"/>
  <c r="DR45" i="315" s="1"/>
  <c r="DR29" i="285"/>
  <c r="DR9" i="285"/>
  <c r="DR74" i="265"/>
  <c r="DS75" i="325"/>
  <c r="FD10" i="286"/>
  <c r="FD12" i="286" s="1"/>
  <c r="FD72" i="288" s="1"/>
  <c r="DR43" i="288" l="1"/>
  <c r="DR39" i="288"/>
  <c r="DS86" i="325"/>
  <c r="DS87" i="325" s="1"/>
  <c r="DS17" i="288" s="1"/>
  <c r="DS105" i="325"/>
  <c r="DS106" i="325" s="1"/>
  <c r="DS112" i="325" s="1"/>
  <c r="DS113" i="325" s="1"/>
  <c r="DS124" i="325"/>
  <c r="DS125" i="325" s="1"/>
  <c r="DR16" i="315"/>
  <c r="DR44" i="315" s="1"/>
  <c r="DR42" i="265"/>
  <c r="DR46" i="265" s="1"/>
  <c r="DR50" i="265" s="1"/>
  <c r="DR53" i="265" s="1"/>
  <c r="FD13" i="286"/>
  <c r="FD52" i="265" s="1"/>
  <c r="FD17" i="286"/>
  <c r="FD18" i="286" s="1"/>
  <c r="DS27" i="327" l="1"/>
  <c r="DS130" i="325"/>
  <c r="DS26" i="327"/>
  <c r="DS129" i="325"/>
  <c r="DR32" i="286"/>
  <c r="DR43" i="286"/>
  <c r="DS92" i="325"/>
  <c r="DS93" i="325" s="1"/>
  <c r="DS18" i="288" s="1"/>
  <c r="DS19" i="288" s="1"/>
  <c r="DS88" i="325"/>
  <c r="FD75" i="265"/>
  <c r="FE15" i="286"/>
  <c r="DS23" i="288" l="1"/>
  <c r="DS36" i="288"/>
  <c r="DS28" i="327"/>
  <c r="DS31" i="327" s="1"/>
  <c r="DS32" i="327" s="1"/>
  <c r="DS16" i="265"/>
  <c r="DS40" i="265"/>
  <c r="DS131" i="325"/>
  <c r="DS12" i="288" s="1"/>
  <c r="DS14" i="288" s="1"/>
  <c r="DS22" i="288" s="1"/>
  <c r="DS94" i="325"/>
  <c r="DS41" i="265" s="1"/>
  <c r="DS77" i="325"/>
  <c r="DS78" i="325" s="1"/>
  <c r="DS60" i="288" s="1"/>
  <c r="DS63" i="288" s="1"/>
  <c r="DS65" i="288" s="1"/>
  <c r="FE10" i="286"/>
  <c r="FE12" i="286" s="1"/>
  <c r="FE72" i="288" s="1"/>
  <c r="DS24" i="288" l="1"/>
  <c r="DS27" i="288" s="1"/>
  <c r="DS33" i="327"/>
  <c r="DS13" i="325"/>
  <c r="DS14" i="325" s="1"/>
  <c r="DS17" i="315" s="1"/>
  <c r="DS45" i="315" s="1"/>
  <c r="DS9" i="285"/>
  <c r="DS29" i="285"/>
  <c r="DS132" i="325"/>
  <c r="DS35" i="265" s="1"/>
  <c r="DS38" i="265" s="1"/>
  <c r="DS34" i="288" s="1"/>
  <c r="DS37" i="288" s="1"/>
  <c r="DT75" i="325"/>
  <c r="DS74" i="265"/>
  <c r="FE17" i="286"/>
  <c r="FE18" i="286" s="1"/>
  <c r="FE13" i="286"/>
  <c r="FE52" i="265" s="1"/>
  <c r="DS43" i="288" l="1"/>
  <c r="DS39" i="288"/>
  <c r="DS42" i="265"/>
  <c r="DS46" i="265" s="1"/>
  <c r="DS50" i="265" s="1"/>
  <c r="DS53" i="265" s="1"/>
  <c r="DS16" i="315"/>
  <c r="DS44" i="315" s="1"/>
  <c r="DT86" i="325"/>
  <c r="DT87" i="325" s="1"/>
  <c r="DT17" i="288" s="1"/>
  <c r="DT124" i="325"/>
  <c r="DT125" i="325" s="1"/>
  <c r="DT105" i="325"/>
  <c r="DT106" i="325" s="1"/>
  <c r="DT112" i="325" s="1"/>
  <c r="DT113" i="325" s="1"/>
  <c r="FE75" i="265"/>
  <c r="FF15" i="286"/>
  <c r="DT130" i="325" l="1"/>
  <c r="DT27" i="327"/>
  <c r="DT88" i="325"/>
  <c r="DT92" i="325"/>
  <c r="DT93" i="325" s="1"/>
  <c r="DT18" i="288" s="1"/>
  <c r="DT19" i="288" s="1"/>
  <c r="DT26" i="327"/>
  <c r="DT129" i="325"/>
  <c r="DS43" i="286"/>
  <c r="DS32" i="286"/>
  <c r="FF10" i="286"/>
  <c r="FF12" i="286" s="1"/>
  <c r="FF72" i="288" s="1"/>
  <c r="DT23" i="288" l="1"/>
  <c r="DT36" i="288"/>
  <c r="DT131" i="325"/>
  <c r="DT9" i="285" s="1"/>
  <c r="DT77" i="325"/>
  <c r="DT78" i="325" s="1"/>
  <c r="DT60" i="288" s="1"/>
  <c r="DT63" i="288" s="1"/>
  <c r="DT65" i="288" s="1"/>
  <c r="DT94" i="325"/>
  <c r="DT41" i="265" s="1"/>
  <c r="DT16" i="265"/>
  <c r="DT40" i="265"/>
  <c r="DT28" i="327"/>
  <c r="DT31" i="327" s="1"/>
  <c r="FF13" i="286"/>
  <c r="FF52" i="265" s="1"/>
  <c r="FF17" i="286"/>
  <c r="FF18" i="286" s="1"/>
  <c r="DT132" i="325" l="1"/>
  <c r="DT35" i="265" s="1"/>
  <c r="DT38" i="265" s="1"/>
  <c r="DT16" i="315" s="1"/>
  <c r="DT44" i="315" s="1"/>
  <c r="DT12" i="288"/>
  <c r="DT14" i="288" s="1"/>
  <c r="DT22" i="288" s="1"/>
  <c r="DT24" i="288" s="1"/>
  <c r="DT27" i="288" s="1"/>
  <c r="DT29" i="285"/>
  <c r="DT13" i="325"/>
  <c r="DT14" i="325" s="1"/>
  <c r="DT17" i="315" s="1"/>
  <c r="DT45" i="315" s="1"/>
  <c r="DT32" i="327"/>
  <c r="DT33" i="327"/>
  <c r="DT74" i="265"/>
  <c r="DU75" i="325"/>
  <c r="FF75" i="265"/>
  <c r="FG15" i="286"/>
  <c r="DT42" i="265" l="1"/>
  <c r="DT46" i="265" s="1"/>
  <c r="DT50" i="265" s="1"/>
  <c r="DT53" i="265" s="1"/>
  <c r="DT43" i="286" s="1"/>
  <c r="DT34" i="288"/>
  <c r="DT37" i="288" s="1"/>
  <c r="DU86" i="325"/>
  <c r="DU87" i="325" s="1"/>
  <c r="DU17" i="288" s="1"/>
  <c r="DU105" i="325"/>
  <c r="DU106" i="325" s="1"/>
  <c r="DU112" i="325" s="1"/>
  <c r="DU113" i="325" s="1"/>
  <c r="DU124" i="325"/>
  <c r="DU125" i="325" s="1"/>
  <c r="FG10" i="286"/>
  <c r="FG12" i="286" s="1"/>
  <c r="FG72" i="288" s="1"/>
  <c r="DT32" i="286" l="1"/>
  <c r="DT39" i="288"/>
  <c r="DT43" i="288"/>
  <c r="DU26" i="327"/>
  <c r="DU129" i="325"/>
  <c r="DU92" i="325"/>
  <c r="DU93" i="325" s="1"/>
  <c r="DU18" i="288" s="1"/>
  <c r="DU19" i="288" s="1"/>
  <c r="DU88" i="325"/>
  <c r="DU130" i="325"/>
  <c r="DU27" i="327"/>
  <c r="FG13" i="286"/>
  <c r="FG52" i="265" s="1"/>
  <c r="FG17" i="286"/>
  <c r="FG18" i="286" s="1"/>
  <c r="DU23" i="288" l="1"/>
  <c r="DU36" i="288"/>
  <c r="DU16" i="265"/>
  <c r="DU40" i="265"/>
  <c r="DU77" i="325"/>
  <c r="DU78" i="325" s="1"/>
  <c r="DU60" i="288" s="1"/>
  <c r="DU63" i="288" s="1"/>
  <c r="DU65" i="288" s="1"/>
  <c r="DU94" i="325"/>
  <c r="DU41" i="265" s="1"/>
  <c r="DU131" i="325"/>
  <c r="DU12" i="288" s="1"/>
  <c r="DU14" i="288" s="1"/>
  <c r="DU22" i="288" s="1"/>
  <c r="DU28" i="327"/>
  <c r="DU31" i="327" s="1"/>
  <c r="FG75" i="265"/>
  <c r="FH15" i="286"/>
  <c r="DU24" i="288" l="1"/>
  <c r="DU27" i="288" s="1"/>
  <c r="DU74" i="265"/>
  <c r="DV75" i="325"/>
  <c r="DU33" i="327"/>
  <c r="DU32" i="327"/>
  <c r="DU132" i="325"/>
  <c r="DU35" i="265" s="1"/>
  <c r="DU38" i="265" s="1"/>
  <c r="DU34" i="288" s="1"/>
  <c r="DU37" i="288" s="1"/>
  <c r="DU13" i="325"/>
  <c r="DU14" i="325" s="1"/>
  <c r="DU17" i="315" s="1"/>
  <c r="DU45" i="315" s="1"/>
  <c r="DU29" i="285"/>
  <c r="DU9" i="285"/>
  <c r="FH10" i="286"/>
  <c r="FH12" i="286" s="1"/>
  <c r="FH72" i="288" s="1"/>
  <c r="DU43" i="288" l="1"/>
  <c r="DU39" i="288"/>
  <c r="DV105" i="325"/>
  <c r="DV106" i="325" s="1"/>
  <c r="DV112" i="325" s="1"/>
  <c r="DV113" i="325" s="1"/>
  <c r="DV86" i="325"/>
  <c r="DV87" i="325" s="1"/>
  <c r="DV17" i="288" s="1"/>
  <c r="DV124" i="325"/>
  <c r="DV125" i="325" s="1"/>
  <c r="DU16" i="315"/>
  <c r="DU44" i="315" s="1"/>
  <c r="DU42" i="265"/>
  <c r="DU46" i="265" s="1"/>
  <c r="DU50" i="265" s="1"/>
  <c r="DU53" i="265" s="1"/>
  <c r="FH17" i="286"/>
  <c r="FH18" i="286" s="1"/>
  <c r="FH13" i="286"/>
  <c r="FH52" i="265" s="1"/>
  <c r="DV27" i="327" l="1"/>
  <c r="DV130" i="325"/>
  <c r="DV88" i="325"/>
  <c r="DV92" i="325"/>
  <c r="DV93" i="325" s="1"/>
  <c r="DV18" i="288" s="1"/>
  <c r="DV19" i="288" s="1"/>
  <c r="DU43" i="286"/>
  <c r="DU32" i="286"/>
  <c r="DV129" i="325"/>
  <c r="DV26" i="327"/>
  <c r="FH75" i="265"/>
  <c r="FI15" i="286"/>
  <c r="DV23" i="288" l="1"/>
  <c r="DV36" i="288"/>
  <c r="DV131" i="325"/>
  <c r="DV9" i="285" s="1"/>
  <c r="DV28" i="327"/>
  <c r="DV31" i="327" s="1"/>
  <c r="DV94" i="325"/>
  <c r="DV41" i="265" s="1"/>
  <c r="DV77" i="325"/>
  <c r="DV78" i="325" s="1"/>
  <c r="DV60" i="288" s="1"/>
  <c r="DV63" i="288" s="1"/>
  <c r="DV65" i="288" s="1"/>
  <c r="DV16" i="265"/>
  <c r="DV40" i="265"/>
  <c r="FI10" i="286"/>
  <c r="FI12" i="286" s="1"/>
  <c r="FI72" i="288" s="1"/>
  <c r="DV29" i="285" l="1"/>
  <c r="DV132" i="325"/>
  <c r="DV35" i="265" s="1"/>
  <c r="DV38" i="265" s="1"/>
  <c r="DV13" i="325"/>
  <c r="DV14" i="325" s="1"/>
  <c r="DV17" i="315" s="1"/>
  <c r="DV45" i="315" s="1"/>
  <c r="DV12" i="288"/>
  <c r="DV14" i="288" s="1"/>
  <c r="DV22" i="288" s="1"/>
  <c r="DV24" i="288" s="1"/>
  <c r="DV27" i="288" s="1"/>
  <c r="DV32" i="327"/>
  <c r="DV33" i="327"/>
  <c r="DV74" i="265"/>
  <c r="DW75" i="325"/>
  <c r="FI17" i="286"/>
  <c r="FI18" i="286" s="1"/>
  <c r="FI13" i="286"/>
  <c r="FI52" i="265" s="1"/>
  <c r="DV16" i="315" l="1"/>
  <c r="DV44" i="315" s="1"/>
  <c r="DV34" i="288"/>
  <c r="DV37" i="288" s="1"/>
  <c r="DV42" i="265"/>
  <c r="DV46" i="265" s="1"/>
  <c r="DV50" i="265" s="1"/>
  <c r="DV53" i="265" s="1"/>
  <c r="DV43" i="286" s="1"/>
  <c r="DW86" i="325"/>
  <c r="DW87" i="325" s="1"/>
  <c r="DW17" i="288" s="1"/>
  <c r="DW105" i="325"/>
  <c r="DW106" i="325" s="1"/>
  <c r="DW112" i="325" s="1"/>
  <c r="DW113" i="325" s="1"/>
  <c r="DW124" i="325"/>
  <c r="DW125" i="325" s="1"/>
  <c r="FI75" i="265"/>
  <c r="FJ15" i="286"/>
  <c r="DV43" i="288" l="1"/>
  <c r="DV39" i="288"/>
  <c r="DV32" i="286"/>
  <c r="DW26" i="327"/>
  <c r="DW129" i="325"/>
  <c r="DW88" i="325"/>
  <c r="DW92" i="325"/>
  <c r="DW93" i="325" s="1"/>
  <c r="DW18" i="288" s="1"/>
  <c r="DW19" i="288" s="1"/>
  <c r="DW130" i="325"/>
  <c r="DW27" i="327"/>
  <c r="FJ10" i="286"/>
  <c r="FJ12" i="286" s="1"/>
  <c r="FJ72" i="288" s="1"/>
  <c r="DW23" i="288" l="1"/>
  <c r="DW36" i="288"/>
  <c r="DW131" i="325"/>
  <c r="DW132" i="325" s="1"/>
  <c r="DW35" i="265" s="1"/>
  <c r="DW38" i="265" s="1"/>
  <c r="DW94" i="325"/>
  <c r="DW41" i="265" s="1"/>
  <c r="DW77" i="325"/>
  <c r="DW78" i="325" s="1"/>
  <c r="DW60" i="288" s="1"/>
  <c r="DW63" i="288" s="1"/>
  <c r="DW65" i="288" s="1"/>
  <c r="DW40" i="265"/>
  <c r="DW16" i="265"/>
  <c r="DW28" i="327"/>
  <c r="DW31" i="327" s="1"/>
  <c r="FJ17" i="286"/>
  <c r="FJ18" i="286" s="1"/>
  <c r="FJ13" i="286"/>
  <c r="FJ52" i="265" s="1"/>
  <c r="DW9" i="285" l="1"/>
  <c r="DW13" i="325"/>
  <c r="DW14" i="325" s="1"/>
  <c r="DW17" i="315" s="1"/>
  <c r="DW45" i="315" s="1"/>
  <c r="DW16" i="315"/>
  <c r="DW44" i="315" s="1"/>
  <c r="DW34" i="288"/>
  <c r="DW37" i="288" s="1"/>
  <c r="DW29" i="285"/>
  <c r="DW12" i="288"/>
  <c r="DW14" i="288" s="1"/>
  <c r="DW22" i="288" s="1"/>
  <c r="DW24" i="288" s="1"/>
  <c r="DW27" i="288" s="1"/>
  <c r="DW42" i="265"/>
  <c r="DW46" i="265" s="1"/>
  <c r="DW50" i="265" s="1"/>
  <c r="DW53" i="265" s="1"/>
  <c r="DW32" i="327"/>
  <c r="DW33" i="327"/>
  <c r="DW74" i="265"/>
  <c r="DX75" i="325"/>
  <c r="FJ75" i="265"/>
  <c r="FK15" i="286"/>
  <c r="DW43" i="288" l="1"/>
  <c r="DW39" i="288"/>
  <c r="DW43" i="286"/>
  <c r="DW32" i="286"/>
  <c r="DX105" i="325"/>
  <c r="DX106" i="325" s="1"/>
  <c r="DX112" i="325" s="1"/>
  <c r="DX113" i="325" s="1"/>
  <c r="DX124" i="325"/>
  <c r="DX125" i="325" s="1"/>
  <c r="DX86" i="325"/>
  <c r="DX87" i="325" s="1"/>
  <c r="DX17" i="288" s="1"/>
  <c r="FK10" i="286"/>
  <c r="FK12" i="286" s="1"/>
  <c r="FK72" i="288" s="1"/>
  <c r="DX92" i="325" l="1"/>
  <c r="DX93" i="325" s="1"/>
  <c r="DX18" i="288" s="1"/>
  <c r="DX19" i="288" s="1"/>
  <c r="DX88" i="325"/>
  <c r="DX130" i="325"/>
  <c r="DX27" i="327"/>
  <c r="DX26" i="327"/>
  <c r="DX129" i="325"/>
  <c r="FK13" i="286"/>
  <c r="FK52" i="265" s="1"/>
  <c r="FK17" i="286"/>
  <c r="FK18" i="286" s="1"/>
  <c r="DX23" i="288" l="1"/>
  <c r="DX36" i="288"/>
  <c r="DX131" i="325"/>
  <c r="DX9" i="285" s="1"/>
  <c r="DX40" i="265"/>
  <c r="DX16" i="265"/>
  <c r="DX28" i="327"/>
  <c r="DX31" i="327" s="1"/>
  <c r="DX77" i="325"/>
  <c r="DX78" i="325" s="1"/>
  <c r="DX60" i="288" s="1"/>
  <c r="DX63" i="288" s="1"/>
  <c r="DX94" i="325"/>
  <c r="DX41" i="265" s="1"/>
  <c r="FK75" i="265"/>
  <c r="FL15" i="286"/>
  <c r="DX65" i="288" l="1"/>
  <c r="F66" i="288" s="1"/>
  <c r="F754" i="321" s="1"/>
  <c r="H63" i="288"/>
  <c r="F751" i="321" s="1"/>
  <c r="DX132" i="325"/>
  <c r="DX35" i="265" s="1"/>
  <c r="DX38" i="265" s="1"/>
  <c r="DX29" i="285"/>
  <c r="DX13" i="325"/>
  <c r="DX14" i="325" s="1"/>
  <c r="DX17" i="315" s="1"/>
  <c r="DX45" i="315" s="1"/>
  <c r="DX12" i="288"/>
  <c r="DX14" i="288" s="1"/>
  <c r="DX22" i="288" s="1"/>
  <c r="DX24" i="288" s="1"/>
  <c r="DX27" i="288" s="1"/>
  <c r="DY75" i="325"/>
  <c r="DX74" i="265"/>
  <c r="DX33" i="327"/>
  <c r="DX32" i="327"/>
  <c r="FL10" i="286"/>
  <c r="FL12" i="286" s="1"/>
  <c r="FL72" i="288" s="1"/>
  <c r="H13" i="269" l="1"/>
  <c r="K13" i="269" s="1"/>
  <c r="H65" i="288"/>
  <c r="E10" i="322"/>
  <c r="DX16" i="315"/>
  <c r="DX44" i="315" s="1"/>
  <c r="DX34" i="288"/>
  <c r="DX37" i="288" s="1"/>
  <c r="DX42" i="265"/>
  <c r="DX46" i="265" s="1"/>
  <c r="DX50" i="265" s="1"/>
  <c r="DX53" i="265" s="1"/>
  <c r="DX43" i="286" s="1"/>
  <c r="DY86" i="325"/>
  <c r="DY87" i="325" s="1"/>
  <c r="DY17" i="288" s="1"/>
  <c r="DY124" i="325"/>
  <c r="DY125" i="325" s="1"/>
  <c r="DY105" i="325"/>
  <c r="DY106" i="325" s="1"/>
  <c r="DY112" i="325" s="1"/>
  <c r="DY113" i="325" s="1"/>
  <c r="FL13" i="286"/>
  <c r="FL52" i="265" s="1"/>
  <c r="FL17" i="286"/>
  <c r="FL18" i="286" s="1"/>
  <c r="J13" i="269" l="1"/>
  <c r="L13" i="269"/>
  <c r="DX32" i="286"/>
  <c r="DX43" i="288"/>
  <c r="DX39" i="288"/>
  <c r="DY26" i="327"/>
  <c r="DY129" i="325"/>
  <c r="DY27" i="327"/>
  <c r="DY130" i="325"/>
  <c r="DY88" i="325"/>
  <c r="DY92" i="325"/>
  <c r="DY93" i="325" s="1"/>
  <c r="DY18" i="288" s="1"/>
  <c r="DY19" i="288" s="1"/>
  <c r="FL75" i="265"/>
  <c r="FM15" i="286"/>
  <c r="DY23" i="288" l="1"/>
  <c r="DY36" i="288"/>
  <c r="DY77" i="325"/>
  <c r="DY78" i="325" s="1"/>
  <c r="DY60" i="288" s="1"/>
  <c r="DY94" i="325"/>
  <c r="DY41" i="265" s="1"/>
  <c r="DY131" i="325"/>
  <c r="DY12" i="288" s="1"/>
  <c r="DY14" i="288" s="1"/>
  <c r="DY22" i="288" s="1"/>
  <c r="DY16" i="265"/>
  <c r="DY40" i="265"/>
  <c r="DY28" i="327"/>
  <c r="DY31" i="327" s="1"/>
  <c r="FM10" i="286"/>
  <c r="FM12" i="286" s="1"/>
  <c r="FM72" i="288" s="1"/>
  <c r="DY24" i="288" l="1"/>
  <c r="DY27" i="288" s="1"/>
  <c r="DY13" i="325"/>
  <c r="DY14" i="325" s="1"/>
  <c r="DY17" i="315" s="1"/>
  <c r="DY45" i="315" s="1"/>
  <c r="DY132" i="325"/>
  <c r="DY35" i="265" s="1"/>
  <c r="DY38" i="265" s="1"/>
  <c r="DY34" i="288" s="1"/>
  <c r="DY37" i="288" s="1"/>
  <c r="DY29" i="285"/>
  <c r="DY9" i="285"/>
  <c r="DY32" i="327"/>
  <c r="DY33" i="327"/>
  <c r="DY74" i="265"/>
  <c r="DZ75" i="325"/>
  <c r="FM13" i="286"/>
  <c r="FM52" i="265" s="1"/>
  <c r="FM17" i="286"/>
  <c r="FM18" i="286" s="1"/>
  <c r="DY43" i="288" l="1"/>
  <c r="F44" i="288" s="1"/>
  <c r="F732" i="321" s="1"/>
  <c r="DY39" i="288"/>
  <c r="F40" i="288" s="1"/>
  <c r="F729" i="321" s="1"/>
  <c r="H37" i="288"/>
  <c r="F726" i="321" s="1"/>
  <c r="DZ124" i="325"/>
  <c r="DZ125" i="325" s="1"/>
  <c r="DZ86" i="325"/>
  <c r="DZ87" i="325" s="1"/>
  <c r="DZ17" i="288" s="1"/>
  <c r="DZ105" i="325"/>
  <c r="DZ106" i="325" s="1"/>
  <c r="DZ112" i="325" s="1"/>
  <c r="DZ113" i="325" s="1"/>
  <c r="DY16" i="315"/>
  <c r="DY44" i="315" s="1"/>
  <c r="DY42" i="265"/>
  <c r="DY46" i="265" s="1"/>
  <c r="DY50" i="265" s="1"/>
  <c r="DY53" i="265" s="1"/>
  <c r="FM75" i="265"/>
  <c r="FN15" i="286"/>
  <c r="H12" i="269" l="1"/>
  <c r="K12" i="269" s="1"/>
  <c r="H11" i="269"/>
  <c r="K11" i="269" s="1"/>
  <c r="E18" i="322"/>
  <c r="H43" i="288"/>
  <c r="H39" i="288"/>
  <c r="E17" i="322"/>
  <c r="DZ26" i="327"/>
  <c r="DZ129" i="325"/>
  <c r="DZ88" i="325"/>
  <c r="DZ92" i="325"/>
  <c r="DZ93" i="325" s="1"/>
  <c r="DZ18" i="288" s="1"/>
  <c r="DZ19" i="288" s="1"/>
  <c r="DY32" i="286"/>
  <c r="DY43" i="286"/>
  <c r="DZ130" i="325"/>
  <c r="DZ27" i="327"/>
  <c r="FN10" i="286"/>
  <c r="FN12" i="286" s="1"/>
  <c r="FN72" i="288" s="1"/>
  <c r="L11" i="269" l="1"/>
  <c r="J11" i="269"/>
  <c r="L12" i="269"/>
  <c r="J12" i="269"/>
  <c r="DZ23" i="288"/>
  <c r="DZ36" i="288"/>
  <c r="DZ28" i="327"/>
  <c r="DZ31" i="327" s="1"/>
  <c r="DZ77" i="325"/>
  <c r="DZ78" i="325" s="1"/>
  <c r="DZ60" i="288" s="1"/>
  <c r="DZ94" i="325"/>
  <c r="DZ41" i="265" s="1"/>
  <c r="DZ16" i="265"/>
  <c r="DZ40" i="265"/>
  <c r="DZ131" i="325"/>
  <c r="DZ12" i="288" s="1"/>
  <c r="DZ14" i="288" s="1"/>
  <c r="DZ22" i="288" s="1"/>
  <c r="FN13" i="286"/>
  <c r="FN52" i="265" s="1"/>
  <c r="FN17" i="286"/>
  <c r="FN18" i="286" s="1"/>
  <c r="DZ24" i="288" l="1"/>
  <c r="DZ27" i="288" s="1"/>
  <c r="DZ33" i="327"/>
  <c r="DZ32" i="327"/>
  <c r="DZ29" i="285"/>
  <c r="DZ132" i="325"/>
  <c r="DZ35" i="265" s="1"/>
  <c r="DZ38" i="265" s="1"/>
  <c r="DZ34" i="288" s="1"/>
  <c r="DZ13" i="325"/>
  <c r="DZ14" i="325" s="1"/>
  <c r="DZ17" i="315" s="1"/>
  <c r="DZ45" i="315" s="1"/>
  <c r="DZ9" i="285"/>
  <c r="DZ74" i="265"/>
  <c r="EA75" i="325"/>
  <c r="FN75" i="265"/>
  <c r="FO15" i="286"/>
  <c r="DZ42" i="265" l="1"/>
  <c r="DZ46" i="265" s="1"/>
  <c r="DZ50" i="265" s="1"/>
  <c r="DZ53" i="265" s="1"/>
  <c r="DZ16" i="315"/>
  <c r="DZ44" i="315" s="1"/>
  <c r="EA124" i="325"/>
  <c r="EA125" i="325" s="1"/>
  <c r="EA86" i="325"/>
  <c r="EA87" i="325" s="1"/>
  <c r="EA17" i="288" s="1"/>
  <c r="EA105" i="325"/>
  <c r="EA106" i="325" s="1"/>
  <c r="EA112" i="325" s="1"/>
  <c r="EA113" i="325" s="1"/>
  <c r="FO10" i="286"/>
  <c r="FO12" i="286" s="1"/>
  <c r="FO72" i="288" s="1"/>
  <c r="EA88" i="325" l="1"/>
  <c r="EA92" i="325"/>
  <c r="EA93" i="325" s="1"/>
  <c r="EA18" i="288" s="1"/>
  <c r="EA19" i="288" s="1"/>
  <c r="EA130" i="325"/>
  <c r="EA27" i="327"/>
  <c r="EA26" i="327"/>
  <c r="EA129" i="325"/>
  <c r="DZ32" i="286"/>
  <c r="DZ43" i="286"/>
  <c r="FO17" i="286"/>
  <c r="FO18" i="286" s="1"/>
  <c r="FO13" i="286"/>
  <c r="FO52" i="265" s="1"/>
  <c r="EA23" i="288" l="1"/>
  <c r="EA36" i="288"/>
  <c r="EA131" i="325"/>
  <c r="EA77" i="325"/>
  <c r="EA78" i="325" s="1"/>
  <c r="EA60" i="288" s="1"/>
  <c r="EA94" i="325"/>
  <c r="EA41" i="265" s="1"/>
  <c r="EA28" i="327"/>
  <c r="EA31" i="327" s="1"/>
  <c r="EA16" i="265"/>
  <c r="EA40" i="265"/>
  <c r="FO75" i="265"/>
  <c r="FP15" i="286"/>
  <c r="EA9" i="285" l="1"/>
  <c r="EA12" i="288"/>
  <c r="EA14" i="288" s="1"/>
  <c r="EA22" i="288" s="1"/>
  <c r="EA24" i="288" s="1"/>
  <c r="EA27" i="288" s="1"/>
  <c r="EA132" i="325"/>
  <c r="EA35" i="265" s="1"/>
  <c r="EA38" i="265" s="1"/>
  <c r="EA29" i="285"/>
  <c r="EA13" i="325"/>
  <c r="EA14" i="325" s="1"/>
  <c r="EA17" i="315" s="1"/>
  <c r="EA45" i="315" s="1"/>
  <c r="EA32" i="327"/>
  <c r="EA33" i="327"/>
  <c r="EB75" i="325"/>
  <c r="EA74" i="265"/>
  <c r="FP10" i="286"/>
  <c r="FP12" i="286" s="1"/>
  <c r="FP72" i="288" s="1"/>
  <c r="EA16" i="315" l="1"/>
  <c r="EA44" i="315" s="1"/>
  <c r="EA34" i="288"/>
  <c r="EA42" i="265"/>
  <c r="EA46" i="265" s="1"/>
  <c r="EA50" i="265" s="1"/>
  <c r="EA53" i="265" s="1"/>
  <c r="EB86" i="325"/>
  <c r="EB87" i="325" s="1"/>
  <c r="EB17" i="288" s="1"/>
  <c r="EB105" i="325"/>
  <c r="EB106" i="325" s="1"/>
  <c r="EB112" i="325" s="1"/>
  <c r="EB113" i="325" s="1"/>
  <c r="EB124" i="325"/>
  <c r="EB125" i="325" s="1"/>
  <c r="FP17" i="286"/>
  <c r="FP18" i="286" s="1"/>
  <c r="FP13" i="286"/>
  <c r="FP52" i="265" s="1"/>
  <c r="EA32" i="286" l="1"/>
  <c r="EA43" i="286"/>
  <c r="EB27" i="327"/>
  <c r="EB130" i="325"/>
  <c r="EB129" i="325"/>
  <c r="EB26" i="327"/>
  <c r="EB92" i="325"/>
  <c r="EB93" i="325" s="1"/>
  <c r="EB18" i="288" s="1"/>
  <c r="EB19" i="288" s="1"/>
  <c r="EB88" i="325"/>
  <c r="FP75" i="265"/>
  <c r="FQ15" i="286"/>
  <c r="EB23" i="288" l="1"/>
  <c r="EB36" i="288"/>
  <c r="EB131" i="325"/>
  <c r="EB12" i="288" s="1"/>
  <c r="EB14" i="288" s="1"/>
  <c r="EB22" i="288" s="1"/>
  <c r="EB28" i="327"/>
  <c r="EB31" i="327" s="1"/>
  <c r="EB94" i="325"/>
  <c r="EB41" i="265" s="1"/>
  <c r="EB77" i="325"/>
  <c r="EB78" i="325" s="1"/>
  <c r="EB60" i="288" s="1"/>
  <c r="EB40" i="265"/>
  <c r="EB16" i="265"/>
  <c r="FQ10" i="286"/>
  <c r="FQ12" i="286" s="1"/>
  <c r="FQ72" i="288" s="1"/>
  <c r="EB24" i="288" l="1"/>
  <c r="EB27" i="288" s="1"/>
  <c r="EB13" i="325"/>
  <c r="EB14" i="325" s="1"/>
  <c r="EB17" i="315" s="1"/>
  <c r="EB45" i="315" s="1"/>
  <c r="EB29" i="285"/>
  <c r="EB9" i="285"/>
  <c r="EB132" i="325"/>
  <c r="EB35" i="265" s="1"/>
  <c r="EB38" i="265" s="1"/>
  <c r="EB33" i="327"/>
  <c r="EB32" i="327"/>
  <c r="EB74" i="265"/>
  <c r="EC75" i="325"/>
  <c r="FQ17" i="286"/>
  <c r="FQ18" i="286" s="1"/>
  <c r="FQ13" i="286"/>
  <c r="FQ52" i="265" s="1"/>
  <c r="EB16" i="315" l="1"/>
  <c r="EB44" i="315" s="1"/>
  <c r="EB34" i="288"/>
  <c r="EB42" i="265"/>
  <c r="EB46" i="265" s="1"/>
  <c r="EB50" i="265" s="1"/>
  <c r="EB53" i="265" s="1"/>
  <c r="EC105" i="325"/>
  <c r="EC106" i="325" s="1"/>
  <c r="EC112" i="325" s="1"/>
  <c r="EC113" i="325" s="1"/>
  <c r="EC86" i="325"/>
  <c r="EC87" i="325" s="1"/>
  <c r="EC17" i="288" s="1"/>
  <c r="EC124" i="325"/>
  <c r="EC125" i="325" s="1"/>
  <c r="FQ75" i="265"/>
  <c r="FR15" i="286"/>
  <c r="EB32" i="286" l="1"/>
  <c r="EB43" i="286"/>
  <c r="EC130" i="325"/>
  <c r="EC27" i="327"/>
  <c r="EC88" i="325"/>
  <c r="EC92" i="325"/>
  <c r="EC93" i="325" s="1"/>
  <c r="EC18" i="288" s="1"/>
  <c r="EC19" i="288" s="1"/>
  <c r="EC26" i="327"/>
  <c r="EC129" i="325"/>
  <c r="FR10" i="286"/>
  <c r="FR12" i="286" s="1"/>
  <c r="FR72" i="288" s="1"/>
  <c r="EC23" i="288" l="1"/>
  <c r="EC36" i="288"/>
  <c r="EC28" i="327"/>
  <c r="EC31" i="327" s="1"/>
  <c r="EC94" i="325"/>
  <c r="EC41" i="265" s="1"/>
  <c r="EC77" i="325"/>
  <c r="EC78" i="325" s="1"/>
  <c r="EC60" i="288" s="1"/>
  <c r="EC40" i="265"/>
  <c r="EC16" i="265"/>
  <c r="EC131" i="325"/>
  <c r="EC12" i="288" s="1"/>
  <c r="EC14" i="288" s="1"/>
  <c r="EC22" i="288" s="1"/>
  <c r="FR17" i="286"/>
  <c r="FR18" i="286" s="1"/>
  <c r="FR13" i="286"/>
  <c r="FR52" i="265" s="1"/>
  <c r="EC24" i="288" l="1"/>
  <c r="EC27" i="288" s="1"/>
  <c r="EC33" i="327"/>
  <c r="EC32" i="327"/>
  <c r="ED75" i="325"/>
  <c r="EC74" i="265"/>
  <c r="EC29" i="285"/>
  <c r="EC9" i="285"/>
  <c r="EC132" i="325"/>
  <c r="EC35" i="265" s="1"/>
  <c r="EC38" i="265" s="1"/>
  <c r="EC34" i="288" s="1"/>
  <c r="EC13" i="325"/>
  <c r="EC14" i="325" s="1"/>
  <c r="EC17" i="315" s="1"/>
  <c r="EC45" i="315" s="1"/>
  <c r="FR75" i="265"/>
  <c r="FS15" i="286"/>
  <c r="EC16" i="315" l="1"/>
  <c r="EC44" i="315" s="1"/>
  <c r="EC42" i="265"/>
  <c r="EC46" i="265" s="1"/>
  <c r="EC50" i="265" s="1"/>
  <c r="EC53" i="265" s="1"/>
  <c r="ED124" i="325"/>
  <c r="ED125" i="325" s="1"/>
  <c r="ED86" i="325"/>
  <c r="ED87" i="325" s="1"/>
  <c r="ED17" i="288" s="1"/>
  <c r="ED105" i="325"/>
  <c r="ED106" i="325" s="1"/>
  <c r="ED112" i="325" s="1"/>
  <c r="ED113" i="325" s="1"/>
  <c r="FS10" i="286"/>
  <c r="FS12" i="286" s="1"/>
  <c r="FS72" i="288" s="1"/>
  <c r="ED92" i="325" l="1"/>
  <c r="ED93" i="325" s="1"/>
  <c r="ED18" i="288" s="1"/>
  <c r="ED19" i="288" s="1"/>
  <c r="ED88" i="325"/>
  <c r="ED27" i="327"/>
  <c r="ED130" i="325"/>
  <c r="EC32" i="286"/>
  <c r="EC43" i="286"/>
  <c r="ED129" i="325"/>
  <c r="ED26" i="327"/>
  <c r="FS17" i="286"/>
  <c r="FS18" i="286" s="1"/>
  <c r="FS13" i="286"/>
  <c r="FS52" i="265" s="1"/>
  <c r="ED23" i="288" l="1"/>
  <c r="ED36" i="288"/>
  <c r="ED131" i="325"/>
  <c r="ED12" i="288" s="1"/>
  <c r="ED14" i="288" s="1"/>
  <c r="ED22" i="288" s="1"/>
  <c r="ED28" i="327"/>
  <c r="ED31" i="327" s="1"/>
  <c r="ED16" i="265"/>
  <c r="ED40" i="265"/>
  <c r="ED77" i="325"/>
  <c r="ED78" i="325" s="1"/>
  <c r="ED60" i="288" s="1"/>
  <c r="ED94" i="325"/>
  <c r="ED41" i="265" s="1"/>
  <c r="FS75" i="265"/>
  <c r="FT15" i="286"/>
  <c r="ED29" i="285" l="1"/>
  <c r="ED24" i="288"/>
  <c r="ED27" i="288" s="1"/>
  <c r="ED9" i="285"/>
  <c r="ED13" i="325"/>
  <c r="ED14" i="325" s="1"/>
  <c r="ED17" i="315" s="1"/>
  <c r="ED45" i="315" s="1"/>
  <c r="ED132" i="325"/>
  <c r="ED35" i="265" s="1"/>
  <c r="ED38" i="265" s="1"/>
  <c r="ED74" i="265"/>
  <c r="EE75" i="325"/>
  <c r="ED33" i="327"/>
  <c r="ED32" i="327"/>
  <c r="FT10" i="286"/>
  <c r="FT12" i="286" s="1"/>
  <c r="FT72" i="288" s="1"/>
  <c r="ED16" i="315" l="1"/>
  <c r="ED44" i="315" s="1"/>
  <c r="ED34" i="288"/>
  <c r="ED42" i="265"/>
  <c r="ED46" i="265" s="1"/>
  <c r="ED50" i="265" s="1"/>
  <c r="ED53" i="265" s="1"/>
  <c r="ED32" i="286" s="1"/>
  <c r="EE124" i="325"/>
  <c r="EE125" i="325" s="1"/>
  <c r="EE105" i="325"/>
  <c r="EE106" i="325" s="1"/>
  <c r="EE112" i="325" s="1"/>
  <c r="EE113" i="325" s="1"/>
  <c r="EE86" i="325"/>
  <c r="EE87" i="325" s="1"/>
  <c r="EE17" i="288" s="1"/>
  <c r="FT13" i="286"/>
  <c r="FT52" i="265" s="1"/>
  <c r="FT17" i="286"/>
  <c r="FT18" i="286" s="1"/>
  <c r="ED43" i="286" l="1"/>
  <c r="EE26" i="327"/>
  <c r="EE129" i="325"/>
  <c r="EE27" i="327"/>
  <c r="EE130" i="325"/>
  <c r="EE88" i="325"/>
  <c r="EE92" i="325"/>
  <c r="EE93" i="325" s="1"/>
  <c r="EE18" i="288" s="1"/>
  <c r="EE19" i="288" s="1"/>
  <c r="FT75" i="265"/>
  <c r="FU15" i="286"/>
  <c r="EE23" i="288" l="1"/>
  <c r="EE36" i="288"/>
  <c r="EE131" i="325"/>
  <c r="EE29" i="285" s="1"/>
  <c r="EE94" i="325"/>
  <c r="EE41" i="265" s="1"/>
  <c r="EE77" i="325"/>
  <c r="EE78" i="325" s="1"/>
  <c r="EE60" i="288" s="1"/>
  <c r="EE40" i="265"/>
  <c r="EE16" i="265"/>
  <c r="EE28" i="327"/>
  <c r="EE31" i="327" s="1"/>
  <c r="FU10" i="286"/>
  <c r="FU12" i="286" s="1"/>
  <c r="FU72" i="288" s="1"/>
  <c r="EE9" i="285" l="1"/>
  <c r="EE132" i="325"/>
  <c r="EE35" i="265" s="1"/>
  <c r="EE38" i="265" s="1"/>
  <c r="EE13" i="325"/>
  <c r="EE14" i="325" s="1"/>
  <c r="EE17" i="315" s="1"/>
  <c r="EE45" i="315" s="1"/>
  <c r="EE12" i="288"/>
  <c r="EE14" i="288" s="1"/>
  <c r="EE22" i="288" s="1"/>
  <c r="EE24" i="288" s="1"/>
  <c r="EE27" i="288" s="1"/>
  <c r="EE74" i="265"/>
  <c r="EF75" i="325"/>
  <c r="EE33" i="327"/>
  <c r="EE32" i="327"/>
  <c r="FU17" i="286"/>
  <c r="FU18" i="286" s="1"/>
  <c r="FU13" i="286"/>
  <c r="FU52" i="265" s="1"/>
  <c r="EE16" i="315" l="1"/>
  <c r="EE44" i="315" s="1"/>
  <c r="EE34" i="288"/>
  <c r="EE42" i="265"/>
  <c r="EE46" i="265" s="1"/>
  <c r="EE50" i="265" s="1"/>
  <c r="EE53" i="265" s="1"/>
  <c r="EF86" i="325"/>
  <c r="EF87" i="325" s="1"/>
  <c r="EF17" i="288" s="1"/>
  <c r="EF105" i="325"/>
  <c r="EF106" i="325" s="1"/>
  <c r="EF112" i="325" s="1"/>
  <c r="EF113" i="325" s="1"/>
  <c r="EF124" i="325"/>
  <c r="EF125" i="325" s="1"/>
  <c r="FU75" i="265"/>
  <c r="FV15" i="286"/>
  <c r="EE32" i="286" l="1"/>
  <c r="EE43" i="286"/>
  <c r="EF27" i="327"/>
  <c r="EF130" i="325"/>
  <c r="EF26" i="327"/>
  <c r="EF129" i="325"/>
  <c r="EF88" i="325"/>
  <c r="EF92" i="325"/>
  <c r="EF93" i="325" s="1"/>
  <c r="EF18" i="288" s="1"/>
  <c r="EF19" i="288" s="1"/>
  <c r="FV10" i="286"/>
  <c r="FV12" i="286" s="1"/>
  <c r="FV72" i="288" s="1"/>
  <c r="EF23" i="288" l="1"/>
  <c r="EF36" i="288"/>
  <c r="EF131" i="325"/>
  <c r="EF132" i="325" s="1"/>
  <c r="EF35" i="265" s="1"/>
  <c r="EF38" i="265" s="1"/>
  <c r="EF34" i="288" s="1"/>
  <c r="EF28" i="327"/>
  <c r="EF31" i="327" s="1"/>
  <c r="EF32" i="327" s="1"/>
  <c r="EF94" i="325"/>
  <c r="EF41" i="265" s="1"/>
  <c r="EF77" i="325"/>
  <c r="EF78" i="325" s="1"/>
  <c r="EF60" i="288" s="1"/>
  <c r="EF40" i="265"/>
  <c r="EF16" i="265"/>
  <c r="FV13" i="286"/>
  <c r="FV52" i="265" s="1"/>
  <c r="FV17" i="286"/>
  <c r="FV18" i="286" s="1"/>
  <c r="EF9" i="285" l="1"/>
  <c r="EF33" i="327"/>
  <c r="EF13" i="325"/>
  <c r="EF14" i="325" s="1"/>
  <c r="EF17" i="315" s="1"/>
  <c r="EF45" i="315" s="1"/>
  <c r="EF29" i="285"/>
  <c r="EF12" i="288"/>
  <c r="EF14" i="288" s="1"/>
  <c r="EF22" i="288" s="1"/>
  <c r="EF24" i="288" s="1"/>
  <c r="EF27" i="288" s="1"/>
  <c r="EF42" i="265"/>
  <c r="EF46" i="265" s="1"/>
  <c r="EF50" i="265" s="1"/>
  <c r="EF53" i="265" s="1"/>
  <c r="EF16" i="315"/>
  <c r="EF44" i="315" s="1"/>
  <c r="EF74" i="265"/>
  <c r="EG75" i="325"/>
  <c r="FV75" i="265"/>
  <c r="FW15" i="286"/>
  <c r="EG86" i="325" l="1"/>
  <c r="EG87" i="325" s="1"/>
  <c r="EG17" i="288" s="1"/>
  <c r="EG105" i="325"/>
  <c r="EG106" i="325" s="1"/>
  <c r="EG112" i="325" s="1"/>
  <c r="EG113" i="325" s="1"/>
  <c r="EG124" i="325"/>
  <c r="EG125" i="325" s="1"/>
  <c r="EF43" i="286"/>
  <c r="EF32" i="286"/>
  <c r="FW10" i="286"/>
  <c r="FW12" i="286" s="1"/>
  <c r="FW72" i="288" s="1"/>
  <c r="EG130" i="325" l="1"/>
  <c r="EG27" i="327"/>
  <c r="EG26" i="327"/>
  <c r="EG129" i="325"/>
  <c r="EG92" i="325"/>
  <c r="EG93" i="325" s="1"/>
  <c r="EG18" i="288" s="1"/>
  <c r="EG19" i="288" s="1"/>
  <c r="EG88" i="325"/>
  <c r="FW13" i="286"/>
  <c r="FW52" i="265" s="1"/>
  <c r="FW17" i="286"/>
  <c r="FW18" i="286" s="1"/>
  <c r="EG23" i="288" l="1"/>
  <c r="EG36" i="288"/>
  <c r="EG28" i="327"/>
  <c r="EG31" i="327" s="1"/>
  <c r="EG131" i="325"/>
  <c r="EG12" i="288" s="1"/>
  <c r="EG14" i="288" s="1"/>
  <c r="EG22" i="288" s="1"/>
  <c r="EG16" i="265"/>
  <c r="EG40" i="265"/>
  <c r="EG77" i="325"/>
  <c r="EG78" i="325" s="1"/>
  <c r="EG60" i="288" s="1"/>
  <c r="EG94" i="325"/>
  <c r="EG41" i="265" s="1"/>
  <c r="FW75" i="265"/>
  <c r="FX15" i="286"/>
  <c r="EG24" i="288" l="1"/>
  <c r="EG27" i="288" s="1"/>
  <c r="EG32" i="327"/>
  <c r="EG33" i="327"/>
  <c r="EG74" i="265"/>
  <c r="EH75" i="325"/>
  <c r="EG29" i="285"/>
  <c r="EG13" i="325"/>
  <c r="EG14" i="325" s="1"/>
  <c r="EG17" i="315" s="1"/>
  <c r="EG45" i="315" s="1"/>
  <c r="EG132" i="325"/>
  <c r="EG35" i="265" s="1"/>
  <c r="EG38" i="265" s="1"/>
  <c r="EG34" i="288" s="1"/>
  <c r="EG9" i="285"/>
  <c r="FX10" i="286"/>
  <c r="FX12" i="286" s="1"/>
  <c r="FX72" i="288" s="1"/>
  <c r="EH124" i="325" l="1"/>
  <c r="EH125" i="325" s="1"/>
  <c r="EH86" i="325"/>
  <c r="EH87" i="325" s="1"/>
  <c r="EH17" i="288" s="1"/>
  <c r="EH105" i="325"/>
  <c r="EH106" i="325" s="1"/>
  <c r="EH112" i="325" s="1"/>
  <c r="EH113" i="325" s="1"/>
  <c r="EG16" i="315"/>
  <c r="EG44" i="315" s="1"/>
  <c r="EG42" i="265"/>
  <c r="EG46" i="265" s="1"/>
  <c r="EG50" i="265" s="1"/>
  <c r="EG53" i="265" s="1"/>
  <c r="FX17" i="286"/>
  <c r="FX18" i="286" s="1"/>
  <c r="FX13" i="286"/>
  <c r="FX52" i="265" s="1"/>
  <c r="EH26" i="327" l="1"/>
  <c r="EH129" i="325"/>
  <c r="EH88" i="325"/>
  <c r="EH92" i="325"/>
  <c r="EH93" i="325" s="1"/>
  <c r="EH18" i="288" s="1"/>
  <c r="EH19" i="288" s="1"/>
  <c r="EG32" i="286"/>
  <c r="EG43" i="286"/>
  <c r="EH130" i="325"/>
  <c r="EH27" i="327"/>
  <c r="FX75" i="265"/>
  <c r="FY15" i="286"/>
  <c r="EH23" i="288" l="1"/>
  <c r="EH36" i="288"/>
  <c r="EH131" i="325"/>
  <c r="EH12" i="288" s="1"/>
  <c r="EH14" i="288" s="1"/>
  <c r="EH22" i="288" s="1"/>
  <c r="EH94" i="325"/>
  <c r="EH41" i="265" s="1"/>
  <c r="EH77" i="325"/>
  <c r="EH78" i="325" s="1"/>
  <c r="EH60" i="288" s="1"/>
  <c r="EH40" i="265"/>
  <c r="EH16" i="265"/>
  <c r="EH28" i="327"/>
  <c r="EH31" i="327" s="1"/>
  <c r="FY10" i="286"/>
  <c r="FY12" i="286" s="1"/>
  <c r="FY72" i="288" s="1"/>
  <c r="EH24" i="288" l="1"/>
  <c r="EH27" i="288" s="1"/>
  <c r="EH13" i="325"/>
  <c r="EH14" i="325" s="1"/>
  <c r="EH17" i="315" s="1"/>
  <c r="EH45" i="315" s="1"/>
  <c r="EH29" i="285"/>
  <c r="EH9" i="285"/>
  <c r="EH132" i="325"/>
  <c r="EH35" i="265" s="1"/>
  <c r="EH38" i="265" s="1"/>
  <c r="EH32" i="327"/>
  <c r="EH33" i="327"/>
  <c r="EI75" i="325"/>
  <c r="EH74" i="265"/>
  <c r="FY17" i="286"/>
  <c r="FY18" i="286" s="1"/>
  <c r="FY13" i="286"/>
  <c r="FY52" i="265" s="1"/>
  <c r="EH16" i="315" l="1"/>
  <c r="EH44" i="315" s="1"/>
  <c r="EH34" i="288"/>
  <c r="EH42" i="265"/>
  <c r="EH46" i="265" s="1"/>
  <c r="EH50" i="265" s="1"/>
  <c r="EH53" i="265" s="1"/>
  <c r="EI86" i="325"/>
  <c r="EI87" i="325" s="1"/>
  <c r="EI17" i="288" s="1"/>
  <c r="EI124" i="325"/>
  <c r="EI125" i="325" s="1"/>
  <c r="EI105" i="325"/>
  <c r="EI106" i="325" s="1"/>
  <c r="EI112" i="325" s="1"/>
  <c r="EI113" i="325" s="1"/>
  <c r="FY75" i="265"/>
  <c r="FZ15" i="286"/>
  <c r="EH32" i="286" l="1"/>
  <c r="EH43" i="286"/>
  <c r="EI26" i="327"/>
  <c r="EI129" i="325"/>
  <c r="EI130" i="325"/>
  <c r="EI27" i="327"/>
  <c r="EI88" i="325"/>
  <c r="EI92" i="325"/>
  <c r="EI93" i="325" s="1"/>
  <c r="EI18" i="288" s="1"/>
  <c r="EI19" i="288" s="1"/>
  <c r="FZ10" i="286"/>
  <c r="FZ12" i="286" s="1"/>
  <c r="FZ72" i="288" s="1"/>
  <c r="EI23" i="288" l="1"/>
  <c r="EI36" i="288"/>
  <c r="EI77" i="325"/>
  <c r="EI78" i="325" s="1"/>
  <c r="EI60" i="288" s="1"/>
  <c r="EI94" i="325"/>
  <c r="EI41" i="265" s="1"/>
  <c r="EI131" i="325"/>
  <c r="EI12" i="288" s="1"/>
  <c r="EI14" i="288" s="1"/>
  <c r="EI22" i="288" s="1"/>
  <c r="EI40" i="265"/>
  <c r="EI16" i="265"/>
  <c r="EI28" i="327"/>
  <c r="EI31" i="327" s="1"/>
  <c r="FZ17" i="286"/>
  <c r="FZ18" i="286" s="1"/>
  <c r="FZ13" i="286"/>
  <c r="FZ52" i="265" s="1"/>
  <c r="EI24" i="288" l="1"/>
  <c r="EI27" i="288" s="1"/>
  <c r="EJ75" i="325"/>
  <c r="EI74" i="265"/>
  <c r="EI29" i="285"/>
  <c r="EI132" i="325"/>
  <c r="EI35" i="265" s="1"/>
  <c r="EI38" i="265" s="1"/>
  <c r="EI34" i="288" s="1"/>
  <c r="EI9" i="285"/>
  <c r="EI13" i="325"/>
  <c r="EI14" i="325" s="1"/>
  <c r="EI17" i="315" s="1"/>
  <c r="EI45" i="315" s="1"/>
  <c r="EI33" i="327"/>
  <c r="EI32" i="327"/>
  <c r="FZ75" i="265"/>
  <c r="GA15" i="286"/>
  <c r="EI16" i="315" l="1"/>
  <c r="EI44" i="315" s="1"/>
  <c r="EI42" i="265"/>
  <c r="EI46" i="265" s="1"/>
  <c r="EI50" i="265" s="1"/>
  <c r="EI53" i="265" s="1"/>
  <c r="EJ86" i="325"/>
  <c r="EJ87" i="325" s="1"/>
  <c r="EJ17" i="288" s="1"/>
  <c r="EJ105" i="325"/>
  <c r="EJ106" i="325" s="1"/>
  <c r="EJ112" i="325" s="1"/>
  <c r="EJ113" i="325" s="1"/>
  <c r="EJ124" i="325"/>
  <c r="EJ125" i="325" s="1"/>
  <c r="GA10" i="286"/>
  <c r="GA12" i="286" s="1"/>
  <c r="GA72" i="288" s="1"/>
  <c r="EJ26" i="327" l="1"/>
  <c r="EJ129" i="325"/>
  <c r="EJ88" i="325"/>
  <c r="EJ92" i="325"/>
  <c r="EJ93" i="325" s="1"/>
  <c r="EJ18" i="288" s="1"/>
  <c r="EJ19" i="288" s="1"/>
  <c r="EI43" i="286"/>
  <c r="EI32" i="286"/>
  <c r="EJ27" i="327"/>
  <c r="EJ130" i="325"/>
  <c r="GA13" i="286"/>
  <c r="GA52" i="265" s="1"/>
  <c r="GA17" i="286"/>
  <c r="GA18" i="286" s="1"/>
  <c r="EJ23" i="288" l="1"/>
  <c r="EJ36" i="288"/>
  <c r="EJ131" i="325"/>
  <c r="EJ13" i="325" s="1"/>
  <c r="EJ14" i="325" s="1"/>
  <c r="EJ17" i="315" s="1"/>
  <c r="EJ45" i="315" s="1"/>
  <c r="EJ94" i="325"/>
  <c r="EJ41" i="265" s="1"/>
  <c r="EJ77" i="325"/>
  <c r="EJ78" i="325" s="1"/>
  <c r="EJ60" i="288" s="1"/>
  <c r="EJ16" i="265"/>
  <c r="EJ40" i="265"/>
  <c r="EJ28" i="327"/>
  <c r="EJ31" i="327" s="1"/>
  <c r="GA75" i="265"/>
  <c r="GB15" i="286"/>
  <c r="EJ9" i="285" l="1"/>
  <c r="EJ29" i="285"/>
  <c r="EJ132" i="325"/>
  <c r="EJ35" i="265" s="1"/>
  <c r="EJ38" i="265" s="1"/>
  <c r="EJ42" i="265" s="1"/>
  <c r="EJ46" i="265" s="1"/>
  <c r="EJ50" i="265" s="1"/>
  <c r="EJ53" i="265" s="1"/>
  <c r="EJ43" i="286" s="1"/>
  <c r="EJ12" i="288"/>
  <c r="EJ14" i="288" s="1"/>
  <c r="EJ22" i="288" s="1"/>
  <c r="EJ24" i="288" s="1"/>
  <c r="EJ27" i="288" s="1"/>
  <c r="EJ32" i="327"/>
  <c r="EJ33" i="327"/>
  <c r="EK75" i="325"/>
  <c r="EJ74" i="265"/>
  <c r="GB10" i="286"/>
  <c r="GB12" i="286" s="1"/>
  <c r="GB72" i="288" s="1"/>
  <c r="EJ16" i="315" l="1"/>
  <c r="EJ44" i="315" s="1"/>
  <c r="EJ34" i="288"/>
  <c r="EJ32" i="286"/>
  <c r="EK86" i="325"/>
  <c r="EK87" i="325" s="1"/>
  <c r="EK17" i="288" s="1"/>
  <c r="EK105" i="325"/>
  <c r="EK106" i="325" s="1"/>
  <c r="EK112" i="325" s="1"/>
  <c r="EK113" i="325" s="1"/>
  <c r="EK124" i="325"/>
  <c r="EK125" i="325" s="1"/>
  <c r="GB13" i="286"/>
  <c r="GB52" i="265" s="1"/>
  <c r="GB17" i="286"/>
  <c r="GB18" i="286" s="1"/>
  <c r="EK27" i="327" l="1"/>
  <c r="EK130" i="325"/>
  <c r="EK129" i="325"/>
  <c r="EK26" i="327"/>
  <c r="EK88" i="325"/>
  <c r="EK92" i="325"/>
  <c r="EK93" i="325" s="1"/>
  <c r="EK18" i="288" s="1"/>
  <c r="EK19" i="288" s="1"/>
  <c r="GB75" i="265"/>
  <c r="GC15" i="286"/>
  <c r="EK23" i="288" l="1"/>
  <c r="EK36" i="288"/>
  <c r="EK28" i="327"/>
  <c r="EK31" i="327" s="1"/>
  <c r="EK131" i="325"/>
  <c r="EK12" i="288" s="1"/>
  <c r="EK14" i="288" s="1"/>
  <c r="EK22" i="288" s="1"/>
  <c r="EK77" i="325"/>
  <c r="EK78" i="325" s="1"/>
  <c r="EK60" i="288" s="1"/>
  <c r="EK94" i="325"/>
  <c r="EK41" i="265" s="1"/>
  <c r="EK40" i="265"/>
  <c r="EK16" i="265"/>
  <c r="GC10" i="286"/>
  <c r="GC12" i="286" s="1"/>
  <c r="GC72" i="288" s="1"/>
  <c r="EK24" i="288" l="1"/>
  <c r="EK27" i="288" s="1"/>
  <c r="EK33" i="327"/>
  <c r="EK32" i="327"/>
  <c r="EL75" i="325"/>
  <c r="EK74" i="265"/>
  <c r="EK13" i="325"/>
  <c r="EK14" i="325" s="1"/>
  <c r="EK17" i="315" s="1"/>
  <c r="EK45" i="315" s="1"/>
  <c r="EK132" i="325"/>
  <c r="EK35" i="265" s="1"/>
  <c r="EK38" i="265" s="1"/>
  <c r="EK34" i="288" s="1"/>
  <c r="EK9" i="285"/>
  <c r="EK29" i="285"/>
  <c r="GC17" i="286"/>
  <c r="GC18" i="286" s="1"/>
  <c r="GC13" i="286"/>
  <c r="GC52" i="265" s="1"/>
  <c r="EL105" i="325" l="1"/>
  <c r="EL106" i="325" s="1"/>
  <c r="EL112" i="325" s="1"/>
  <c r="EL113" i="325" s="1"/>
  <c r="EL124" i="325"/>
  <c r="EL125" i="325" s="1"/>
  <c r="EL86" i="325"/>
  <c r="EL87" i="325" s="1"/>
  <c r="EL17" i="288" s="1"/>
  <c r="EK16" i="315"/>
  <c r="EK44" i="315" s="1"/>
  <c r="EK42" i="265"/>
  <c r="EK46" i="265" s="1"/>
  <c r="EK50" i="265" s="1"/>
  <c r="EK53" i="265" s="1"/>
  <c r="GC75" i="265"/>
  <c r="GD15" i="286"/>
  <c r="EL130" i="325" l="1"/>
  <c r="EL27" i="327"/>
  <c r="EL88" i="325"/>
  <c r="EL92" i="325"/>
  <c r="EL93" i="325" s="1"/>
  <c r="EL18" i="288" s="1"/>
  <c r="EL19" i="288" s="1"/>
  <c r="EK32" i="286"/>
  <c r="EK43" i="286"/>
  <c r="EL26" i="327"/>
  <c r="EL129" i="325"/>
  <c r="GD10" i="286"/>
  <c r="GD12" i="286" s="1"/>
  <c r="GD72" i="288" s="1"/>
  <c r="EL23" i="288" l="1"/>
  <c r="EL36" i="288"/>
  <c r="EL28" i="327"/>
  <c r="EL31" i="327" s="1"/>
  <c r="EL32" i="327" s="1"/>
  <c r="EL131" i="325"/>
  <c r="EL12" i="288" s="1"/>
  <c r="EL14" i="288" s="1"/>
  <c r="EL22" i="288" s="1"/>
  <c r="EL94" i="325"/>
  <c r="EL41" i="265" s="1"/>
  <c r="EL77" i="325"/>
  <c r="EL78" i="325" s="1"/>
  <c r="EL60" i="288" s="1"/>
  <c r="EL40" i="265"/>
  <c r="EL16" i="265"/>
  <c r="GD13" i="286"/>
  <c r="GD52" i="265" s="1"/>
  <c r="GD17" i="286"/>
  <c r="GD18" i="286" s="1"/>
  <c r="EL33" i="327" l="1"/>
  <c r="EL24" i="288"/>
  <c r="EL27" i="288" s="1"/>
  <c r="EL9" i="285"/>
  <c r="EL13" i="325"/>
  <c r="EL14" i="325" s="1"/>
  <c r="EL17" i="315" s="1"/>
  <c r="EL45" i="315" s="1"/>
  <c r="EL132" i="325"/>
  <c r="EL35" i="265" s="1"/>
  <c r="EL38" i="265" s="1"/>
  <c r="EL34" i="288" s="1"/>
  <c r="EL29" i="285"/>
  <c r="EL74" i="265"/>
  <c r="EM75" i="325"/>
  <c r="GD75" i="265"/>
  <c r="GE15" i="286"/>
  <c r="EM105" i="325" l="1"/>
  <c r="EM106" i="325" s="1"/>
  <c r="EM112" i="325" s="1"/>
  <c r="EM113" i="325" s="1"/>
  <c r="EM86" i="325"/>
  <c r="EM87" i="325" s="1"/>
  <c r="EM17" i="288" s="1"/>
  <c r="EM124" i="325"/>
  <c r="EM125" i="325" s="1"/>
  <c r="EL42" i="265"/>
  <c r="EL46" i="265" s="1"/>
  <c r="EL50" i="265" s="1"/>
  <c r="EL53" i="265" s="1"/>
  <c r="EL16" i="315"/>
  <c r="EL44" i="315" s="1"/>
  <c r="GE10" i="286"/>
  <c r="GE12" i="286" s="1"/>
  <c r="GE72" i="288" s="1"/>
  <c r="EM26" i="327" l="1"/>
  <c r="EM129" i="325"/>
  <c r="EL32" i="286"/>
  <c r="EL43" i="286"/>
  <c r="EM130" i="325"/>
  <c r="EM27" i="327"/>
  <c r="EM88" i="325"/>
  <c r="EM92" i="325"/>
  <c r="EM93" i="325" s="1"/>
  <c r="EM18" i="288" s="1"/>
  <c r="EM19" i="288" s="1"/>
  <c r="GE13" i="286"/>
  <c r="GE52" i="265" s="1"/>
  <c r="GE17" i="286"/>
  <c r="GE18" i="286" s="1"/>
  <c r="EM23" i="288" l="1"/>
  <c r="EM36" i="288"/>
  <c r="EM28" i="327"/>
  <c r="EM31" i="327" s="1"/>
  <c r="EM94" i="325"/>
  <c r="EM41" i="265" s="1"/>
  <c r="EM77" i="325"/>
  <c r="EM78" i="325" s="1"/>
  <c r="EM60" i="288" s="1"/>
  <c r="EM40" i="265"/>
  <c r="EM16" i="265"/>
  <c r="EM131" i="325"/>
  <c r="EM12" i="288" s="1"/>
  <c r="EM14" i="288" s="1"/>
  <c r="EM22" i="288" s="1"/>
  <c r="GE75" i="265"/>
  <c r="GF15" i="286"/>
  <c r="EM24" i="288" l="1"/>
  <c r="EM27" i="288" s="1"/>
  <c r="EM32" i="327"/>
  <c r="EM33" i="327"/>
  <c r="EM132" i="325"/>
  <c r="EM35" i="265" s="1"/>
  <c r="EM38" i="265" s="1"/>
  <c r="EM34" i="288" s="1"/>
  <c r="EM9" i="285"/>
  <c r="EM13" i="325"/>
  <c r="EM14" i="325" s="1"/>
  <c r="EM17" i="315" s="1"/>
  <c r="EM45" i="315" s="1"/>
  <c r="EM29" i="285"/>
  <c r="EN75" i="325"/>
  <c r="EM74" i="265"/>
  <c r="GF10" i="286"/>
  <c r="GF12" i="286" s="1"/>
  <c r="GF72" i="288" s="1"/>
  <c r="EN124" i="325" l="1"/>
  <c r="EN125" i="325" s="1"/>
  <c r="EN86" i="325"/>
  <c r="EN87" i="325" s="1"/>
  <c r="EN17" i="288" s="1"/>
  <c r="EN105" i="325"/>
  <c r="EN106" i="325" s="1"/>
  <c r="EN112" i="325" s="1"/>
  <c r="EN113" i="325" s="1"/>
  <c r="EM16" i="315"/>
  <c r="EM44" i="315" s="1"/>
  <c r="EM42" i="265"/>
  <c r="EM46" i="265" s="1"/>
  <c r="EM50" i="265" s="1"/>
  <c r="EM53" i="265" s="1"/>
  <c r="GF13" i="286"/>
  <c r="GF52" i="265" s="1"/>
  <c r="GF17" i="286"/>
  <c r="GF18" i="286" s="1"/>
  <c r="EN26" i="327" l="1"/>
  <c r="EN129" i="325"/>
  <c r="EN92" i="325"/>
  <c r="EN93" i="325" s="1"/>
  <c r="EN18" i="288" s="1"/>
  <c r="EN19" i="288" s="1"/>
  <c r="EN88" i="325"/>
  <c r="EM43" i="286"/>
  <c r="EM32" i="286"/>
  <c r="EN27" i="327"/>
  <c r="EN130" i="325"/>
  <c r="GF75" i="265"/>
  <c r="GG15" i="286"/>
  <c r="EN23" i="288" l="1"/>
  <c r="EN36" i="288"/>
  <c r="EN131" i="325"/>
  <c r="EN9" i="285" s="1"/>
  <c r="EN16" i="265"/>
  <c r="EN40" i="265"/>
  <c r="EN77" i="325"/>
  <c r="EN78" i="325" s="1"/>
  <c r="EN60" i="288" s="1"/>
  <c r="EN94" i="325"/>
  <c r="EN41" i="265" s="1"/>
  <c r="EN28" i="327"/>
  <c r="EN31" i="327" s="1"/>
  <c r="GG10" i="286"/>
  <c r="GG12" i="286" s="1"/>
  <c r="GG72" i="288" s="1"/>
  <c r="EN13" i="325" l="1"/>
  <c r="EN14" i="325" s="1"/>
  <c r="EN17" i="315" s="1"/>
  <c r="EN45" i="315" s="1"/>
  <c r="EN29" i="285"/>
  <c r="EN12" i="288"/>
  <c r="EN14" i="288" s="1"/>
  <c r="EN22" i="288" s="1"/>
  <c r="EN24" i="288" s="1"/>
  <c r="EN27" i="288" s="1"/>
  <c r="EN132" i="325"/>
  <c r="EN35" i="265" s="1"/>
  <c r="EN38" i="265" s="1"/>
  <c r="EN33" i="327"/>
  <c r="EN32" i="327"/>
  <c r="EN74" i="265"/>
  <c r="EO75" i="325"/>
  <c r="GG13" i="286"/>
  <c r="GG52" i="265" s="1"/>
  <c r="GG17" i="286"/>
  <c r="GG18" i="286" s="1"/>
  <c r="EN16" i="315" l="1"/>
  <c r="EN44" i="315" s="1"/>
  <c r="EN34" i="288"/>
  <c r="EN42" i="265"/>
  <c r="EN46" i="265" s="1"/>
  <c r="EN50" i="265" s="1"/>
  <c r="EN53" i="265" s="1"/>
  <c r="EN32" i="286" s="1"/>
  <c r="EO124" i="325"/>
  <c r="EO125" i="325" s="1"/>
  <c r="EO86" i="325"/>
  <c r="EO87" i="325" s="1"/>
  <c r="EO17" i="288" s="1"/>
  <c r="EO105" i="325"/>
  <c r="EO106" i="325" s="1"/>
  <c r="EO112" i="325" s="1"/>
  <c r="EO113" i="325" s="1"/>
  <c r="GG75" i="265"/>
  <c r="GH15" i="286"/>
  <c r="EN43" i="286" l="1"/>
  <c r="EO27" i="327"/>
  <c r="EO130" i="325"/>
  <c r="EO92" i="325"/>
  <c r="EO93" i="325" s="1"/>
  <c r="EO18" i="288" s="1"/>
  <c r="EO19" i="288" s="1"/>
  <c r="EO88" i="325"/>
  <c r="EO26" i="327"/>
  <c r="EO28" i="327" s="1"/>
  <c r="EO31" i="327" s="1"/>
  <c r="EO32" i="327" s="1"/>
  <c r="EO129" i="325"/>
  <c r="GH10" i="286"/>
  <c r="GH12" i="286" s="1"/>
  <c r="GH72" i="288" s="1"/>
  <c r="EO131" i="325" l="1"/>
  <c r="EO9" i="285" s="1"/>
  <c r="EO23" i="288"/>
  <c r="EO36" i="288"/>
  <c r="EO16" i="265"/>
  <c r="EO40" i="265"/>
  <c r="EO33" i="327"/>
  <c r="EO77" i="325"/>
  <c r="EO78" i="325" s="1"/>
  <c r="EO60" i="288" s="1"/>
  <c r="EO94" i="325"/>
  <c r="EO41" i="265" s="1"/>
  <c r="GH13" i="286"/>
  <c r="GH52" i="265" s="1"/>
  <c r="GH17" i="286"/>
  <c r="GH18" i="286" s="1"/>
  <c r="EO13" i="325" l="1"/>
  <c r="EO14" i="325" s="1"/>
  <c r="EO17" i="315" s="1"/>
  <c r="EO45" i="315" s="1"/>
  <c r="EO12" i="288"/>
  <c r="EO14" i="288" s="1"/>
  <c r="EO22" i="288" s="1"/>
  <c r="EO24" i="288" s="1"/>
  <c r="EO27" i="288" s="1"/>
  <c r="EO132" i="325"/>
  <c r="EO35" i="265" s="1"/>
  <c r="EO38" i="265" s="1"/>
  <c r="EO34" i="288" s="1"/>
  <c r="EO29" i="285"/>
  <c r="EO74" i="265"/>
  <c r="EP75" i="325"/>
  <c r="GH75" i="265"/>
  <c r="GI15" i="286"/>
  <c r="EO42" i="265" l="1"/>
  <c r="EO46" i="265" s="1"/>
  <c r="EO50" i="265" s="1"/>
  <c r="EO53" i="265" s="1"/>
  <c r="EO43" i="286" s="1"/>
  <c r="EO16" i="315"/>
  <c r="EO44" i="315" s="1"/>
  <c r="EP86" i="325"/>
  <c r="EP87" i="325" s="1"/>
  <c r="EP17" i="288" s="1"/>
  <c r="EP124" i="325"/>
  <c r="EP125" i="325" s="1"/>
  <c r="EP105" i="325"/>
  <c r="EP106" i="325" s="1"/>
  <c r="EP112" i="325" s="1"/>
  <c r="EP113" i="325" s="1"/>
  <c r="GI10" i="286"/>
  <c r="GI12" i="286" s="1"/>
  <c r="GI72" i="288" s="1"/>
  <c r="EO32" i="286" l="1"/>
  <c r="EP130" i="325"/>
  <c r="EP27" i="327"/>
  <c r="EP88" i="325"/>
  <c r="EP92" i="325"/>
  <c r="EP93" i="325" s="1"/>
  <c r="EP18" i="288" s="1"/>
  <c r="EP19" i="288" s="1"/>
  <c r="EP129" i="325"/>
  <c r="EP26" i="327"/>
  <c r="GI17" i="286"/>
  <c r="GI18" i="286" s="1"/>
  <c r="GI13" i="286"/>
  <c r="GI52" i="265" s="1"/>
  <c r="EP131" i="325" l="1"/>
  <c r="EP9" i="285" s="1"/>
  <c r="EP28" i="327"/>
  <c r="EP31" i="327" s="1"/>
  <c r="EP33" i="327" s="1"/>
  <c r="EP23" i="288"/>
  <c r="EP36" i="288"/>
  <c r="EP94" i="325"/>
  <c r="EP41" i="265" s="1"/>
  <c r="EP77" i="325"/>
  <c r="EP78" i="325" s="1"/>
  <c r="EP60" i="288" s="1"/>
  <c r="EP16" i="265"/>
  <c r="EP40" i="265"/>
  <c r="GI75" i="265"/>
  <c r="GJ15" i="286"/>
  <c r="EP12" i="288" l="1"/>
  <c r="EP14" i="288" s="1"/>
  <c r="EP22" i="288" s="1"/>
  <c r="EP24" i="288" s="1"/>
  <c r="EP27" i="288" s="1"/>
  <c r="EP13" i="325"/>
  <c r="EP14" i="325" s="1"/>
  <c r="EP17" i="315" s="1"/>
  <c r="EP45" i="315" s="1"/>
  <c r="EP29" i="285"/>
  <c r="EP132" i="325"/>
  <c r="EP35" i="265" s="1"/>
  <c r="EP38" i="265" s="1"/>
  <c r="EP34" i="288" s="1"/>
  <c r="EP32" i="327"/>
  <c r="EP74" i="265"/>
  <c r="EQ75" i="325"/>
  <c r="GJ10" i="286"/>
  <c r="GJ12" i="286" s="1"/>
  <c r="GJ72" i="288" s="1"/>
  <c r="EP16" i="315" l="1"/>
  <c r="EP44" i="315" s="1"/>
  <c r="EP42" i="265"/>
  <c r="EP46" i="265" s="1"/>
  <c r="EP50" i="265" s="1"/>
  <c r="EP53" i="265" s="1"/>
  <c r="EP32" i="286" s="1"/>
  <c r="EQ105" i="325"/>
  <c r="EQ106" i="325" s="1"/>
  <c r="EQ112" i="325" s="1"/>
  <c r="EQ113" i="325" s="1"/>
  <c r="EQ124" i="325"/>
  <c r="EQ125" i="325" s="1"/>
  <c r="EQ86" i="325"/>
  <c r="EQ87" i="325" s="1"/>
  <c r="EQ17" i="288" s="1"/>
  <c r="GJ13" i="286"/>
  <c r="GJ17" i="286"/>
  <c r="GJ18" i="286" s="1"/>
  <c r="GJ75" i="265" s="1"/>
  <c r="H12" i="286"/>
  <c r="F149" i="321" s="1"/>
  <c r="EP43" i="286" l="1"/>
  <c r="H72" i="288"/>
  <c r="EQ27" i="327"/>
  <c r="EQ130" i="325"/>
  <c r="EQ88" i="325"/>
  <c r="EQ92" i="325"/>
  <c r="EQ93" i="325" s="1"/>
  <c r="EQ18" i="288" s="1"/>
  <c r="EQ19" i="288" s="1"/>
  <c r="EQ129" i="325"/>
  <c r="EQ26" i="327"/>
  <c r="H17" i="286"/>
  <c r="GJ52" i="265"/>
  <c r="H13" i="286"/>
  <c r="F152" i="321" s="1"/>
  <c r="EQ23" i="288" l="1"/>
  <c r="EQ36" i="288"/>
  <c r="EQ28" i="327"/>
  <c r="EQ31" i="327" s="1"/>
  <c r="EQ32" i="327" s="1"/>
  <c r="EQ77" i="325"/>
  <c r="EQ78" i="325" s="1"/>
  <c r="EQ60" i="288" s="1"/>
  <c r="EQ94" i="325"/>
  <c r="EQ41" i="265" s="1"/>
  <c r="EQ40" i="265"/>
  <c r="EQ16" i="265"/>
  <c r="EQ131" i="325"/>
  <c r="EQ12" i="288" s="1"/>
  <c r="EQ14" i="288" s="1"/>
  <c r="EQ22" i="288" s="1"/>
  <c r="H52" i="265"/>
  <c r="H83" i="269" s="1"/>
  <c r="K83" i="269" s="1"/>
  <c r="EQ24" i="288" l="1"/>
  <c r="EQ27" i="288" s="1"/>
  <c r="EQ33" i="327"/>
  <c r="EQ13" i="325"/>
  <c r="EQ14" i="325" s="1"/>
  <c r="EQ17" i="315" s="1"/>
  <c r="EQ45" i="315" s="1"/>
  <c r="EQ132" i="325"/>
  <c r="EQ35" i="265" s="1"/>
  <c r="EQ38" i="265" s="1"/>
  <c r="EQ34" i="288" s="1"/>
  <c r="EQ29" i="285"/>
  <c r="EQ9" i="285"/>
  <c r="ER75" i="325"/>
  <c r="EQ74" i="265"/>
  <c r="L83" i="269"/>
  <c r="J83" i="269"/>
  <c r="EQ42" i="265" l="1"/>
  <c r="EQ46" i="265" s="1"/>
  <c r="EQ50" i="265" s="1"/>
  <c r="EQ53" i="265" s="1"/>
  <c r="EQ16" i="315"/>
  <c r="EQ44" i="315" s="1"/>
  <c r="ER124" i="325"/>
  <c r="ER125" i="325" s="1"/>
  <c r="ER86" i="325"/>
  <c r="ER87" i="325" s="1"/>
  <c r="ER17" i="288" s="1"/>
  <c r="ER105" i="325"/>
  <c r="ER106" i="325" s="1"/>
  <c r="ER112" i="325" s="1"/>
  <c r="ER113" i="325" s="1"/>
  <c r="ER88" i="325" l="1"/>
  <c r="ER92" i="325"/>
  <c r="ER93" i="325" s="1"/>
  <c r="ER18" i="288" s="1"/>
  <c r="ER19" i="288" s="1"/>
  <c r="ER27" i="327"/>
  <c r="ER130" i="325"/>
  <c r="ER26" i="327"/>
  <c r="ER129" i="325"/>
  <c r="EQ32" i="286"/>
  <c r="EQ43" i="286"/>
  <c r="ER23" i="288" l="1"/>
  <c r="ER36" i="288"/>
  <c r="ER131" i="325"/>
  <c r="ER29" i="285" s="1"/>
  <c r="ER77" i="325"/>
  <c r="ER78" i="325" s="1"/>
  <c r="ER60" i="288" s="1"/>
  <c r="ER94" i="325"/>
  <c r="ER41" i="265" s="1"/>
  <c r="ER28" i="327"/>
  <c r="ER31" i="327" s="1"/>
  <c r="ER16" i="265"/>
  <c r="ER40" i="265"/>
  <c r="ER132" i="325" l="1"/>
  <c r="ER35" i="265" s="1"/>
  <c r="ER38" i="265" s="1"/>
  <c r="ER34" i="288" s="1"/>
  <c r="ER13" i="325"/>
  <c r="ER14" i="325" s="1"/>
  <c r="ER17" i="315" s="1"/>
  <c r="ER45" i="315" s="1"/>
  <c r="ER12" i="288"/>
  <c r="ER14" i="288" s="1"/>
  <c r="ER22" i="288" s="1"/>
  <c r="ER24" i="288" s="1"/>
  <c r="ER27" i="288" s="1"/>
  <c r="ER9" i="285"/>
  <c r="ER33" i="327"/>
  <c r="ER32" i="327"/>
  <c r="ER74" i="265"/>
  <c r="ES75" i="325"/>
  <c r="ER42" i="265" l="1"/>
  <c r="ER46" i="265" s="1"/>
  <c r="ER50" i="265" s="1"/>
  <c r="ER53" i="265" s="1"/>
  <c r="ER43" i="286" s="1"/>
  <c r="ER16" i="315"/>
  <c r="ER44" i="315" s="1"/>
  <c r="ES86" i="325"/>
  <c r="ES87" i="325" s="1"/>
  <c r="ES17" i="288" s="1"/>
  <c r="ES105" i="325"/>
  <c r="ES106" i="325" s="1"/>
  <c r="ES112" i="325" s="1"/>
  <c r="ES113" i="325" s="1"/>
  <c r="ES124" i="325"/>
  <c r="ES125" i="325" s="1"/>
  <c r="ER32" i="286" l="1"/>
  <c r="ES26" i="327"/>
  <c r="ES129" i="325"/>
  <c r="ES88" i="325"/>
  <c r="ES92" i="325"/>
  <c r="ES93" i="325" s="1"/>
  <c r="ES18" i="288" s="1"/>
  <c r="ES19" i="288" s="1"/>
  <c r="ES130" i="325"/>
  <c r="ES27" i="327"/>
  <c r="ES23" i="288" l="1"/>
  <c r="ES36" i="288"/>
  <c r="ES131" i="325"/>
  <c r="ES12" i="288" s="1"/>
  <c r="ES14" i="288" s="1"/>
  <c r="ES22" i="288" s="1"/>
  <c r="ES94" i="325"/>
  <c r="ES41" i="265" s="1"/>
  <c r="ES77" i="325"/>
  <c r="ES78" i="325" s="1"/>
  <c r="ES60" i="288" s="1"/>
  <c r="ES16" i="265"/>
  <c r="ES40" i="265"/>
  <c r="ES28" i="327"/>
  <c r="ES31" i="327" s="1"/>
  <c r="ES29" i="285" l="1"/>
  <c r="ES24" i="288"/>
  <c r="ES27" i="288" s="1"/>
  <c r="ES13" i="325"/>
  <c r="ES14" i="325" s="1"/>
  <c r="ES17" i="315" s="1"/>
  <c r="ES45" i="315" s="1"/>
  <c r="ES9" i="285"/>
  <c r="ES132" i="325"/>
  <c r="ES35" i="265" s="1"/>
  <c r="ES38" i="265" s="1"/>
  <c r="ES74" i="265"/>
  <c r="ET75" i="325"/>
  <c r="ES32" i="327"/>
  <c r="ES33" i="327"/>
  <c r="ES16" i="315" l="1"/>
  <c r="ES44" i="315" s="1"/>
  <c r="ES34" i="288"/>
  <c r="ES42" i="265"/>
  <c r="ES46" i="265" s="1"/>
  <c r="ES50" i="265" s="1"/>
  <c r="ES53" i="265" s="1"/>
  <c r="ET86" i="325"/>
  <c r="ET87" i="325" s="1"/>
  <c r="ET17" i="288" s="1"/>
  <c r="ET124" i="325"/>
  <c r="ET125" i="325" s="1"/>
  <c r="ET105" i="325"/>
  <c r="ET106" i="325" s="1"/>
  <c r="ET112" i="325" s="1"/>
  <c r="ET113" i="325" s="1"/>
  <c r="ES43" i="286" l="1"/>
  <c r="ES32" i="286"/>
  <c r="ET26" i="327"/>
  <c r="ET129" i="325"/>
  <c r="ET130" i="325"/>
  <c r="ET27" i="327"/>
  <c r="ET92" i="325"/>
  <c r="ET93" i="325" s="1"/>
  <c r="ET18" i="288" s="1"/>
  <c r="ET19" i="288" s="1"/>
  <c r="ET88" i="325"/>
  <c r="ET23" i="288" l="1"/>
  <c r="ET36" i="288"/>
  <c r="ET131" i="325"/>
  <c r="ET12" i="288" s="1"/>
  <c r="ET14" i="288" s="1"/>
  <c r="ET22" i="288" s="1"/>
  <c r="ET40" i="265"/>
  <c r="ET16" i="265"/>
  <c r="ET94" i="325"/>
  <c r="ET41" i="265" s="1"/>
  <c r="ET77" i="325"/>
  <c r="ET78" i="325" s="1"/>
  <c r="ET60" i="288" s="1"/>
  <c r="ET28" i="327"/>
  <c r="ET31" i="327" s="1"/>
  <c r="ET24" i="288" l="1"/>
  <c r="ET27" i="288" s="1"/>
  <c r="ET13" i="325"/>
  <c r="ET14" i="325" s="1"/>
  <c r="ET17" i="315" s="1"/>
  <c r="ET45" i="315" s="1"/>
  <c r="ET9" i="285"/>
  <c r="ET29" i="285"/>
  <c r="ET132" i="325"/>
  <c r="ET35" i="265" s="1"/>
  <c r="ET38" i="265" s="1"/>
  <c r="ET74" i="265"/>
  <c r="EU75" i="325"/>
  <c r="ET33" i="327"/>
  <c r="ET32" i="327"/>
  <c r="ET16" i="315" l="1"/>
  <c r="ET44" i="315" s="1"/>
  <c r="ET34" i="288"/>
  <c r="ET42" i="265"/>
  <c r="ET46" i="265" s="1"/>
  <c r="ET50" i="265" s="1"/>
  <c r="ET53" i="265" s="1"/>
  <c r="EU124" i="325"/>
  <c r="EU125" i="325" s="1"/>
  <c r="EU86" i="325"/>
  <c r="EU87" i="325" s="1"/>
  <c r="EU17" i="288" s="1"/>
  <c r="EU105" i="325"/>
  <c r="EU106" i="325" s="1"/>
  <c r="EU112" i="325" s="1"/>
  <c r="EU113" i="325" s="1"/>
  <c r="ET32" i="286" l="1"/>
  <c r="ET43" i="286"/>
  <c r="EU26" i="327"/>
  <c r="EU129" i="325"/>
  <c r="EU88" i="325"/>
  <c r="EU92" i="325"/>
  <c r="EU93" i="325" s="1"/>
  <c r="EU18" i="288" s="1"/>
  <c r="EU19" i="288" s="1"/>
  <c r="EU27" i="327"/>
  <c r="EU130" i="325"/>
  <c r="EU23" i="288" l="1"/>
  <c r="EU36" i="288"/>
  <c r="EU77" i="325"/>
  <c r="EU78" i="325" s="1"/>
  <c r="EU60" i="288" s="1"/>
  <c r="EU94" i="325"/>
  <c r="EU41" i="265" s="1"/>
  <c r="EU16" i="265"/>
  <c r="EU40" i="265"/>
  <c r="EU131" i="325"/>
  <c r="EU12" i="288" s="1"/>
  <c r="EU14" i="288" s="1"/>
  <c r="EU22" i="288" s="1"/>
  <c r="EU28" i="327"/>
  <c r="EU31" i="327" s="1"/>
  <c r="EU24" i="288" l="1"/>
  <c r="EU27" i="288" s="1"/>
  <c r="EU33" i="327"/>
  <c r="EU32" i="327"/>
  <c r="EU29" i="285"/>
  <c r="EU132" i="325"/>
  <c r="EU35" i="265" s="1"/>
  <c r="EU38" i="265" s="1"/>
  <c r="EU34" i="288" s="1"/>
  <c r="EU9" i="285"/>
  <c r="EU13" i="325"/>
  <c r="EU14" i="325" s="1"/>
  <c r="EU17" i="315" s="1"/>
  <c r="EU45" i="315" s="1"/>
  <c r="EU74" i="265"/>
  <c r="EV75" i="325"/>
  <c r="EV124" i="325" l="1"/>
  <c r="EV125" i="325" s="1"/>
  <c r="EV86" i="325"/>
  <c r="EV87" i="325" s="1"/>
  <c r="EV17" i="288" s="1"/>
  <c r="EV105" i="325"/>
  <c r="EV106" i="325" s="1"/>
  <c r="EV112" i="325" s="1"/>
  <c r="EV113" i="325" s="1"/>
  <c r="EU16" i="315"/>
  <c r="EU44" i="315" s="1"/>
  <c r="EU42" i="265"/>
  <c r="EU46" i="265" s="1"/>
  <c r="EU50" i="265" s="1"/>
  <c r="EU53" i="265" s="1"/>
  <c r="EV129" i="325" l="1"/>
  <c r="EV26" i="327"/>
  <c r="EV92" i="325"/>
  <c r="EV93" i="325" s="1"/>
  <c r="EV18" i="288" s="1"/>
  <c r="EV19" i="288" s="1"/>
  <c r="EV88" i="325"/>
  <c r="EU32" i="286"/>
  <c r="EU43" i="286"/>
  <c r="EV130" i="325"/>
  <c r="EV27" i="327"/>
  <c r="EV23" i="288" l="1"/>
  <c r="EV36" i="288"/>
  <c r="EV28" i="327"/>
  <c r="EV31" i="327" s="1"/>
  <c r="EV33" i="327" s="1"/>
  <c r="EV16" i="265"/>
  <c r="EV40" i="265"/>
  <c r="EV94" i="325"/>
  <c r="EV41" i="265" s="1"/>
  <c r="EV77" i="325"/>
  <c r="EV78" i="325" s="1"/>
  <c r="EV60" i="288" s="1"/>
  <c r="EV131" i="325"/>
  <c r="EV12" i="288" s="1"/>
  <c r="EV14" i="288" s="1"/>
  <c r="EV22" i="288" s="1"/>
  <c r="EV24" i="288" l="1"/>
  <c r="EV27" i="288" s="1"/>
  <c r="EV32" i="327"/>
  <c r="EV132" i="325"/>
  <c r="EV35" i="265" s="1"/>
  <c r="EV38" i="265" s="1"/>
  <c r="EV34" i="288" s="1"/>
  <c r="EV13" i="325"/>
  <c r="EV14" i="325" s="1"/>
  <c r="EV17" i="315" s="1"/>
  <c r="EV45" i="315" s="1"/>
  <c r="EV29" i="285"/>
  <c r="EV9" i="285"/>
  <c r="EW75" i="325"/>
  <c r="EV74" i="265"/>
  <c r="EW124" i="325" l="1"/>
  <c r="EW125" i="325" s="1"/>
  <c r="EW86" i="325"/>
  <c r="EW87" i="325" s="1"/>
  <c r="EW17" i="288" s="1"/>
  <c r="EW105" i="325"/>
  <c r="EW106" i="325" s="1"/>
  <c r="EW112" i="325" s="1"/>
  <c r="EW113" i="325" s="1"/>
  <c r="EV16" i="315"/>
  <c r="EV44" i="315" s="1"/>
  <c r="EV42" i="265"/>
  <c r="EV46" i="265" s="1"/>
  <c r="EV50" i="265" s="1"/>
  <c r="EV53" i="265" s="1"/>
  <c r="EW92" i="325" l="1"/>
  <c r="EW93" i="325" s="1"/>
  <c r="EW18" i="288" s="1"/>
  <c r="EW19" i="288" s="1"/>
  <c r="EW88" i="325"/>
  <c r="EW26" i="327"/>
  <c r="EW129" i="325"/>
  <c r="EV32" i="286"/>
  <c r="EV43" i="286"/>
  <c r="EW130" i="325"/>
  <c r="EW27" i="327"/>
  <c r="EW23" i="288" l="1"/>
  <c r="EW36" i="288"/>
  <c r="EW28" i="327"/>
  <c r="EW31" i="327" s="1"/>
  <c r="EW32" i="327" s="1"/>
  <c r="EW131" i="325"/>
  <c r="EW12" i="288" s="1"/>
  <c r="EW14" i="288" s="1"/>
  <c r="EW22" i="288" s="1"/>
  <c r="EW40" i="265"/>
  <c r="EW16" i="265"/>
  <c r="EW94" i="325"/>
  <c r="EW41" i="265" s="1"/>
  <c r="EW77" i="325"/>
  <c r="EW78" i="325" s="1"/>
  <c r="EW60" i="288" s="1"/>
  <c r="EW24" i="288" l="1"/>
  <c r="EW27" i="288" s="1"/>
  <c r="EW33" i="327"/>
  <c r="EW74" i="265"/>
  <c r="EX75" i="325"/>
  <c r="EW13" i="325"/>
  <c r="EW14" i="325" s="1"/>
  <c r="EW17" i="315" s="1"/>
  <c r="EW45" i="315" s="1"/>
  <c r="EW29" i="285"/>
  <c r="EW9" i="285"/>
  <c r="EW132" i="325"/>
  <c r="EW35" i="265" s="1"/>
  <c r="EW38" i="265" s="1"/>
  <c r="EW34" i="288" s="1"/>
  <c r="EW42" i="265" l="1"/>
  <c r="EW46" i="265" s="1"/>
  <c r="EW50" i="265" s="1"/>
  <c r="EW53" i="265" s="1"/>
  <c r="EW16" i="315"/>
  <c r="EW44" i="315" s="1"/>
  <c r="EX86" i="325"/>
  <c r="EX87" i="325" s="1"/>
  <c r="EX17" i="288" s="1"/>
  <c r="EX105" i="325"/>
  <c r="EX106" i="325" s="1"/>
  <c r="EX112" i="325" s="1"/>
  <c r="EX113" i="325" s="1"/>
  <c r="EX124" i="325"/>
  <c r="EX125" i="325" s="1"/>
  <c r="EX26" i="327" l="1"/>
  <c r="EX129" i="325"/>
  <c r="EX88" i="325"/>
  <c r="EX92" i="325"/>
  <c r="EX93" i="325" s="1"/>
  <c r="EX18" i="288" s="1"/>
  <c r="EX19" i="288" s="1"/>
  <c r="EX130" i="325"/>
  <c r="EX27" i="327"/>
  <c r="EW32" i="286"/>
  <c r="EW43" i="286"/>
  <c r="EX23" i="288" l="1"/>
  <c r="EX36" i="288"/>
  <c r="EX131" i="325"/>
  <c r="EX13" i="325" s="1"/>
  <c r="EX14" i="325" s="1"/>
  <c r="EX17" i="315" s="1"/>
  <c r="EX45" i="315" s="1"/>
  <c r="EX94" i="325"/>
  <c r="EX41" i="265" s="1"/>
  <c r="EX77" i="325"/>
  <c r="EX78" i="325" s="1"/>
  <c r="EX60" i="288" s="1"/>
  <c r="EX16" i="265"/>
  <c r="EX40" i="265"/>
  <c r="EX28" i="327"/>
  <c r="EX31" i="327" s="1"/>
  <c r="EX132" i="325" l="1"/>
  <c r="EX35" i="265" s="1"/>
  <c r="EX38" i="265" s="1"/>
  <c r="EX42" i="265" s="1"/>
  <c r="EX46" i="265" s="1"/>
  <c r="EX50" i="265" s="1"/>
  <c r="EX53" i="265" s="1"/>
  <c r="EX32" i="286" s="1"/>
  <c r="EX9" i="285"/>
  <c r="EX29" i="285"/>
  <c r="EX12" i="288"/>
  <c r="EX14" i="288" s="1"/>
  <c r="EX22" i="288" s="1"/>
  <c r="EX24" i="288" s="1"/>
  <c r="EX27" i="288" s="1"/>
  <c r="EX74" i="265"/>
  <c r="EY75" i="325"/>
  <c r="EX32" i="327"/>
  <c r="EX33" i="327"/>
  <c r="EX16" i="315" l="1"/>
  <c r="EX44" i="315" s="1"/>
  <c r="EX34" i="288"/>
  <c r="EX43" i="286"/>
  <c r="EY124" i="325"/>
  <c r="EY125" i="325" s="1"/>
  <c r="EY105" i="325"/>
  <c r="EY106" i="325" s="1"/>
  <c r="EY112" i="325" s="1"/>
  <c r="EY113" i="325" s="1"/>
  <c r="EY86" i="325"/>
  <c r="EY87" i="325" s="1"/>
  <c r="EY17" i="288" s="1"/>
  <c r="EY92" i="325" l="1"/>
  <c r="EY93" i="325" s="1"/>
  <c r="EY18" i="288" s="1"/>
  <c r="EY19" i="288" s="1"/>
  <c r="EY88" i="325"/>
  <c r="EY26" i="327"/>
  <c r="EY129" i="325"/>
  <c r="EY130" i="325"/>
  <c r="EY27" i="327"/>
  <c r="EY23" i="288" l="1"/>
  <c r="EY36" i="288"/>
  <c r="EY28" i="327"/>
  <c r="EY31" i="327" s="1"/>
  <c r="EY131" i="325"/>
  <c r="EY12" i="288" s="1"/>
  <c r="EY14" i="288" s="1"/>
  <c r="EY22" i="288" s="1"/>
  <c r="EY16" i="265"/>
  <c r="EY40" i="265"/>
  <c r="EY77" i="325"/>
  <c r="EY78" i="325" s="1"/>
  <c r="EY60" i="288" s="1"/>
  <c r="EY94" i="325"/>
  <c r="EY41" i="265" s="1"/>
  <c r="EY24" i="288" l="1"/>
  <c r="EY27" i="288" s="1"/>
  <c r="EY33" i="327"/>
  <c r="EY32" i="327"/>
  <c r="EY74" i="265"/>
  <c r="EZ75" i="325"/>
  <c r="EY29" i="285"/>
  <c r="EY132" i="325"/>
  <c r="EY35" i="265" s="1"/>
  <c r="EY38" i="265" s="1"/>
  <c r="EY34" i="288" s="1"/>
  <c r="EY13" i="325"/>
  <c r="EY14" i="325" s="1"/>
  <c r="EY17" i="315" s="1"/>
  <c r="EY45" i="315" s="1"/>
  <c r="EY9" i="285"/>
  <c r="EY16" i="315" l="1"/>
  <c r="EY44" i="315" s="1"/>
  <c r="EY42" i="265"/>
  <c r="EY46" i="265" s="1"/>
  <c r="EY50" i="265" s="1"/>
  <c r="EY53" i="265" s="1"/>
  <c r="EZ86" i="325"/>
  <c r="EZ87" i="325" s="1"/>
  <c r="EZ17" i="288" s="1"/>
  <c r="EZ105" i="325"/>
  <c r="EZ106" i="325" s="1"/>
  <c r="EZ112" i="325" s="1"/>
  <c r="EZ113" i="325" s="1"/>
  <c r="EZ124" i="325"/>
  <c r="EZ125" i="325" s="1"/>
  <c r="EZ88" i="325" l="1"/>
  <c r="EZ92" i="325"/>
  <c r="EZ93" i="325" s="1"/>
  <c r="EZ18" i="288" s="1"/>
  <c r="EZ19" i="288" s="1"/>
  <c r="EZ26" i="327"/>
  <c r="EZ129" i="325"/>
  <c r="EY32" i="286"/>
  <c r="EY43" i="286"/>
  <c r="EZ130" i="325"/>
  <c r="EZ27" i="327"/>
  <c r="EZ23" i="288" l="1"/>
  <c r="EZ36" i="288"/>
  <c r="EZ28" i="327"/>
  <c r="EZ31" i="327" s="1"/>
  <c r="EZ32" i="327" s="1"/>
  <c r="EZ131" i="325"/>
  <c r="EZ12" i="288" s="1"/>
  <c r="EZ14" i="288" s="1"/>
  <c r="EZ22" i="288" s="1"/>
  <c r="EZ94" i="325"/>
  <c r="EZ41" i="265" s="1"/>
  <c r="EZ77" i="325"/>
  <c r="EZ78" i="325" s="1"/>
  <c r="EZ60" i="288" s="1"/>
  <c r="EZ40" i="265"/>
  <c r="EZ16" i="265"/>
  <c r="EZ24" i="288" l="1"/>
  <c r="EZ27" i="288" s="1"/>
  <c r="EZ33" i="327"/>
  <c r="FA75" i="325"/>
  <c r="EZ74" i="265"/>
  <c r="EZ9" i="285"/>
  <c r="EZ132" i="325"/>
  <c r="EZ35" i="265" s="1"/>
  <c r="EZ38" i="265" s="1"/>
  <c r="EZ34" i="288" s="1"/>
  <c r="EZ13" i="325"/>
  <c r="EZ14" i="325" s="1"/>
  <c r="EZ17" i="315" s="1"/>
  <c r="EZ45" i="315" s="1"/>
  <c r="EZ29" i="285"/>
  <c r="EZ16" i="315" l="1"/>
  <c r="EZ44" i="315" s="1"/>
  <c r="EZ42" i="265"/>
  <c r="EZ46" i="265" s="1"/>
  <c r="EZ50" i="265" s="1"/>
  <c r="EZ53" i="265" s="1"/>
  <c r="FA105" i="325"/>
  <c r="FA106" i="325" s="1"/>
  <c r="FA112" i="325" s="1"/>
  <c r="FA113" i="325" s="1"/>
  <c r="FA86" i="325"/>
  <c r="FA87" i="325" s="1"/>
  <c r="FA17" i="288" s="1"/>
  <c r="FA124" i="325"/>
  <c r="FA125" i="325" s="1"/>
  <c r="FA92" i="325" l="1"/>
  <c r="FA93" i="325" s="1"/>
  <c r="FA18" i="288" s="1"/>
  <c r="FA19" i="288" s="1"/>
  <c r="FA88" i="325"/>
  <c r="FA26" i="327"/>
  <c r="FA129" i="325"/>
  <c r="EZ32" i="286"/>
  <c r="EZ43" i="286"/>
  <c r="FA130" i="325"/>
  <c r="FA27" i="327"/>
  <c r="FA23" i="288" l="1"/>
  <c r="FA36" i="288"/>
  <c r="FA28" i="327"/>
  <c r="FA31" i="327" s="1"/>
  <c r="FA32" i="327" s="1"/>
  <c r="FA131" i="325"/>
  <c r="FA12" i="288" s="1"/>
  <c r="FA14" i="288" s="1"/>
  <c r="FA22" i="288" s="1"/>
  <c r="FA16" i="265"/>
  <c r="FA40" i="265"/>
  <c r="FA77" i="325"/>
  <c r="FA78" i="325" s="1"/>
  <c r="FA60" i="288" s="1"/>
  <c r="FA94" i="325"/>
  <c r="FA41" i="265" s="1"/>
  <c r="FA24" i="288" l="1"/>
  <c r="FA27" i="288" s="1"/>
  <c r="FA33" i="327"/>
  <c r="FA74" i="265"/>
  <c r="FB75" i="325"/>
  <c r="FA29" i="285"/>
  <c r="FA132" i="325"/>
  <c r="FA35" i="265" s="1"/>
  <c r="FA38" i="265" s="1"/>
  <c r="FA34" i="288" s="1"/>
  <c r="FA13" i="325"/>
  <c r="FA14" i="325" s="1"/>
  <c r="FA17" i="315" s="1"/>
  <c r="FA45" i="315" s="1"/>
  <c r="FA9" i="285"/>
  <c r="FA16" i="315" l="1"/>
  <c r="FA44" i="315" s="1"/>
  <c r="FA42" i="265"/>
  <c r="FA46" i="265" s="1"/>
  <c r="FA50" i="265" s="1"/>
  <c r="FA53" i="265" s="1"/>
  <c r="FB105" i="325"/>
  <c r="FB106" i="325" s="1"/>
  <c r="FB112" i="325" s="1"/>
  <c r="FB113" i="325" s="1"/>
  <c r="FB124" i="325"/>
  <c r="FB125" i="325" s="1"/>
  <c r="FB86" i="325"/>
  <c r="FB87" i="325" s="1"/>
  <c r="FB17" i="288" s="1"/>
  <c r="FB130" i="325" l="1"/>
  <c r="FB27" i="327"/>
  <c r="FB26" i="327"/>
  <c r="FB129" i="325"/>
  <c r="FA32" i="286"/>
  <c r="FA43" i="286"/>
  <c r="FB88" i="325"/>
  <c r="FB92" i="325"/>
  <c r="FB93" i="325" s="1"/>
  <c r="FB18" i="288" s="1"/>
  <c r="FB19" i="288" s="1"/>
  <c r="FB23" i="288" l="1"/>
  <c r="FB36" i="288"/>
  <c r="FB131" i="325"/>
  <c r="FB132" i="325" s="1"/>
  <c r="FB35" i="265" s="1"/>
  <c r="FB38" i="265" s="1"/>
  <c r="FB34" i="288" s="1"/>
  <c r="FB28" i="327"/>
  <c r="FB31" i="327" s="1"/>
  <c r="FB33" i="327" s="1"/>
  <c r="FB94" i="325"/>
  <c r="FB41" i="265" s="1"/>
  <c r="FB77" i="325"/>
  <c r="FB78" i="325" s="1"/>
  <c r="FB60" i="288" s="1"/>
  <c r="FB16" i="265"/>
  <c r="FB40" i="265"/>
  <c r="FB16" i="315" l="1"/>
  <c r="FB44" i="315" s="1"/>
  <c r="FB29" i="285"/>
  <c r="FB9" i="285"/>
  <c r="FB12" i="288"/>
  <c r="FB14" i="288" s="1"/>
  <c r="FB22" i="288" s="1"/>
  <c r="FB24" i="288" s="1"/>
  <c r="FB27" i="288" s="1"/>
  <c r="FB13" i="325"/>
  <c r="FB14" i="325" s="1"/>
  <c r="FB17" i="315" s="1"/>
  <c r="FB45" i="315" s="1"/>
  <c r="FB42" i="265"/>
  <c r="FB46" i="265" s="1"/>
  <c r="FB50" i="265" s="1"/>
  <c r="FB53" i="265" s="1"/>
  <c r="FB43" i="286" s="1"/>
  <c r="FB32" i="327"/>
  <c r="FB74" i="265"/>
  <c r="FC75" i="325"/>
  <c r="FB32" i="286"/>
  <c r="FC105" i="325" l="1"/>
  <c r="FC106" i="325" s="1"/>
  <c r="FC112" i="325" s="1"/>
  <c r="FC113" i="325" s="1"/>
  <c r="FC124" i="325"/>
  <c r="FC125" i="325" s="1"/>
  <c r="FC86" i="325"/>
  <c r="FC87" i="325" s="1"/>
  <c r="FC17" i="288" s="1"/>
  <c r="FC92" i="325" l="1"/>
  <c r="FC93" i="325" s="1"/>
  <c r="FC18" i="288" s="1"/>
  <c r="FC19" i="288" s="1"/>
  <c r="FC88" i="325"/>
  <c r="FC27" i="327"/>
  <c r="FC130" i="325"/>
  <c r="FC26" i="327"/>
  <c r="FC129" i="325"/>
  <c r="FC23" i="288" l="1"/>
  <c r="FC36" i="288"/>
  <c r="FC131" i="325"/>
  <c r="FC12" i="288" s="1"/>
  <c r="FC14" i="288" s="1"/>
  <c r="FC22" i="288" s="1"/>
  <c r="FC40" i="265"/>
  <c r="FC16" i="265"/>
  <c r="FC28" i="327"/>
  <c r="FC31" i="327" s="1"/>
  <c r="FC94" i="325"/>
  <c r="FC41" i="265" s="1"/>
  <c r="FC77" i="325"/>
  <c r="FC78" i="325" s="1"/>
  <c r="FC60" i="288" s="1"/>
  <c r="FC24" i="288" l="1"/>
  <c r="FC27" i="288" s="1"/>
  <c r="FC132" i="325"/>
  <c r="FC35" i="265" s="1"/>
  <c r="FC38" i="265" s="1"/>
  <c r="FC34" i="288" s="1"/>
  <c r="FC9" i="285"/>
  <c r="FC13" i="325"/>
  <c r="FC14" i="325" s="1"/>
  <c r="FC17" i="315" s="1"/>
  <c r="FC45" i="315" s="1"/>
  <c r="FC29" i="285"/>
  <c r="FC33" i="327"/>
  <c r="FC32" i="327"/>
  <c r="FD75" i="325"/>
  <c r="FC74" i="265"/>
  <c r="FC42" i="265" l="1"/>
  <c r="FC46" i="265" s="1"/>
  <c r="FC50" i="265" s="1"/>
  <c r="FC53" i="265" s="1"/>
  <c r="FC32" i="286" s="1"/>
  <c r="FC16" i="315"/>
  <c r="FC44" i="315" s="1"/>
  <c r="FC43" i="286"/>
  <c r="FD86" i="325"/>
  <c r="FD87" i="325" s="1"/>
  <c r="FD17" i="288" s="1"/>
  <c r="FD105" i="325"/>
  <c r="FD106" i="325" s="1"/>
  <c r="FD112" i="325" s="1"/>
  <c r="FD113" i="325" s="1"/>
  <c r="FD124" i="325"/>
  <c r="FD125" i="325" s="1"/>
  <c r="FD26" i="327" l="1"/>
  <c r="FD129" i="325"/>
  <c r="FD92" i="325"/>
  <c r="FD93" i="325" s="1"/>
  <c r="FD18" i="288" s="1"/>
  <c r="FD19" i="288" s="1"/>
  <c r="FD88" i="325"/>
  <c r="FD130" i="325"/>
  <c r="FD27" i="327"/>
  <c r="FD23" i="288" l="1"/>
  <c r="FD36" i="288"/>
  <c r="FD94" i="325"/>
  <c r="FD41" i="265" s="1"/>
  <c r="FD77" i="325"/>
  <c r="FD78" i="325" s="1"/>
  <c r="FD60" i="288" s="1"/>
  <c r="FD16" i="265"/>
  <c r="FD40" i="265"/>
  <c r="FD131" i="325"/>
  <c r="FD12" i="288" s="1"/>
  <c r="FD14" i="288" s="1"/>
  <c r="FD22" i="288" s="1"/>
  <c r="FD28" i="327"/>
  <c r="FD31" i="327" s="1"/>
  <c r="FD24" i="288" l="1"/>
  <c r="FD27" i="288" s="1"/>
  <c r="FD33" i="327"/>
  <c r="FD32" i="327"/>
  <c r="FD74" i="265"/>
  <c r="FE75" i="325"/>
  <c r="FD29" i="285"/>
  <c r="FD9" i="285"/>
  <c r="FD132" i="325"/>
  <c r="FD35" i="265" s="1"/>
  <c r="FD38" i="265" s="1"/>
  <c r="FD34" i="288" s="1"/>
  <c r="FD13" i="325"/>
  <c r="FD14" i="325" s="1"/>
  <c r="FD17" i="315" s="1"/>
  <c r="FD45" i="315" s="1"/>
  <c r="FE86" i="325" l="1"/>
  <c r="FE87" i="325" s="1"/>
  <c r="FE17" i="288" s="1"/>
  <c r="FE105" i="325"/>
  <c r="FE106" i="325" s="1"/>
  <c r="FE112" i="325" s="1"/>
  <c r="FE113" i="325" s="1"/>
  <c r="FE124" i="325"/>
  <c r="FE125" i="325" s="1"/>
  <c r="FD16" i="315"/>
  <c r="FD44" i="315" s="1"/>
  <c r="FD42" i="265"/>
  <c r="FD46" i="265" s="1"/>
  <c r="FD50" i="265" s="1"/>
  <c r="FD53" i="265" s="1"/>
  <c r="FE130" i="325" l="1"/>
  <c r="FE27" i="327"/>
  <c r="FE26" i="327"/>
  <c r="FE129" i="325"/>
  <c r="FD43" i="286"/>
  <c r="FD32" i="286"/>
  <c r="FE92" i="325"/>
  <c r="FE93" i="325" s="1"/>
  <c r="FE18" i="288" s="1"/>
  <c r="FE19" i="288" s="1"/>
  <c r="FE88" i="325"/>
  <c r="FE23" i="288" l="1"/>
  <c r="FE36" i="288"/>
  <c r="FE131" i="325"/>
  <c r="FE12" i="288" s="1"/>
  <c r="FE14" i="288" s="1"/>
  <c r="FE22" i="288" s="1"/>
  <c r="FE16" i="265"/>
  <c r="FE40" i="265"/>
  <c r="FE77" i="325"/>
  <c r="FE78" i="325" s="1"/>
  <c r="FE60" i="288" s="1"/>
  <c r="FE94" i="325"/>
  <c r="FE41" i="265" s="1"/>
  <c r="FE28" i="327"/>
  <c r="FE31" i="327" s="1"/>
  <c r="FE24" i="288" l="1"/>
  <c r="FE27" i="288" s="1"/>
  <c r="FE9" i="285"/>
  <c r="FE132" i="325"/>
  <c r="FE35" i="265" s="1"/>
  <c r="FE38" i="265" s="1"/>
  <c r="FE13" i="325"/>
  <c r="FE14" i="325" s="1"/>
  <c r="FE17" i="315" s="1"/>
  <c r="FE45" i="315" s="1"/>
  <c r="FE29" i="285"/>
  <c r="FE74" i="265"/>
  <c r="FF75" i="325"/>
  <c r="FE33" i="327"/>
  <c r="FE32" i="327"/>
  <c r="FE16" i="315" l="1"/>
  <c r="FE44" i="315" s="1"/>
  <c r="FE34" i="288"/>
  <c r="FE42" i="265"/>
  <c r="FE46" i="265" s="1"/>
  <c r="FE50" i="265" s="1"/>
  <c r="FE53" i="265" s="1"/>
  <c r="FE43" i="286" s="1"/>
  <c r="FF124" i="325"/>
  <c r="FF125" i="325" s="1"/>
  <c r="FF105" i="325"/>
  <c r="FF106" i="325" s="1"/>
  <c r="FF112" i="325" s="1"/>
  <c r="FF113" i="325" s="1"/>
  <c r="FF86" i="325"/>
  <c r="FF87" i="325" s="1"/>
  <c r="FF17" i="288" s="1"/>
  <c r="FE32" i="286" l="1"/>
  <c r="FF26" i="327"/>
  <c r="FF129" i="325"/>
  <c r="FF27" i="327"/>
  <c r="FF130" i="325"/>
  <c r="FF92" i="325"/>
  <c r="FF93" i="325" s="1"/>
  <c r="FF18" i="288" s="1"/>
  <c r="FF19" i="288" s="1"/>
  <c r="FF88" i="325"/>
  <c r="FF23" i="288" l="1"/>
  <c r="FF36" i="288"/>
  <c r="FF131" i="325"/>
  <c r="FF12" i="288" s="1"/>
  <c r="FF14" i="288" s="1"/>
  <c r="FF22" i="288" s="1"/>
  <c r="FF16" i="265"/>
  <c r="FF40" i="265"/>
  <c r="FF77" i="325"/>
  <c r="FF78" i="325" s="1"/>
  <c r="FF60" i="288" s="1"/>
  <c r="FF94" i="325"/>
  <c r="FF41" i="265" s="1"/>
  <c r="FF28" i="327"/>
  <c r="FF31" i="327" s="1"/>
  <c r="FF24" i="288" l="1"/>
  <c r="FF27" i="288" s="1"/>
  <c r="FF9" i="285"/>
  <c r="FF132" i="325"/>
  <c r="FF35" i="265" s="1"/>
  <c r="FF38" i="265" s="1"/>
  <c r="FF42" i="265" s="1"/>
  <c r="FF46" i="265" s="1"/>
  <c r="FF50" i="265" s="1"/>
  <c r="FF53" i="265" s="1"/>
  <c r="FF32" i="286" s="1"/>
  <c r="FF29" i="285"/>
  <c r="FF13" i="325"/>
  <c r="FF14" i="325" s="1"/>
  <c r="FF17" i="315" s="1"/>
  <c r="FF45" i="315" s="1"/>
  <c r="FF74" i="265"/>
  <c r="FG75" i="325"/>
  <c r="FF33" i="327"/>
  <c r="FF32" i="327"/>
  <c r="FF43" i="286" l="1"/>
  <c r="FF16" i="315"/>
  <c r="FF44" i="315" s="1"/>
  <c r="FF34" i="288"/>
  <c r="FG86" i="325"/>
  <c r="FG87" i="325" s="1"/>
  <c r="FG17" i="288" s="1"/>
  <c r="FG105" i="325"/>
  <c r="FG106" i="325" s="1"/>
  <c r="FG112" i="325" s="1"/>
  <c r="FG113" i="325" s="1"/>
  <c r="FG124" i="325"/>
  <c r="FG125" i="325" s="1"/>
  <c r="FG27" i="327" l="1"/>
  <c r="FG130" i="325"/>
  <c r="FG129" i="325"/>
  <c r="FG26" i="327"/>
  <c r="FG88" i="325"/>
  <c r="FG92" i="325"/>
  <c r="FG93" i="325" s="1"/>
  <c r="FG18" i="288" s="1"/>
  <c r="FG19" i="288" s="1"/>
  <c r="FG131" i="325" l="1"/>
  <c r="FG13" i="325" s="1"/>
  <c r="FG14" i="325" s="1"/>
  <c r="FG17" i="315" s="1"/>
  <c r="FG45" i="315" s="1"/>
  <c r="FG23" i="288"/>
  <c r="FG36" i="288"/>
  <c r="FG28" i="327"/>
  <c r="FG31" i="327" s="1"/>
  <c r="FG94" i="325"/>
  <c r="FG41" i="265" s="1"/>
  <c r="FG77" i="325"/>
  <c r="FG78" i="325" s="1"/>
  <c r="FG60" i="288" s="1"/>
  <c r="FG40" i="265"/>
  <c r="FG16" i="265"/>
  <c r="FG9" i="285" l="1"/>
  <c r="FG12" i="288"/>
  <c r="FG14" i="288" s="1"/>
  <c r="FG22" i="288" s="1"/>
  <c r="FG24" i="288" s="1"/>
  <c r="FG27" i="288" s="1"/>
  <c r="FG132" i="325"/>
  <c r="FG35" i="265" s="1"/>
  <c r="FG38" i="265" s="1"/>
  <c r="FG16" i="315" s="1"/>
  <c r="FG44" i="315" s="1"/>
  <c r="FG29" i="285"/>
  <c r="FG74" i="265"/>
  <c r="FH75" i="325"/>
  <c r="FG32" i="327"/>
  <c r="FG33" i="327"/>
  <c r="FG34" i="288" l="1"/>
  <c r="FG42" i="265"/>
  <c r="FG46" i="265" s="1"/>
  <c r="FG50" i="265" s="1"/>
  <c r="FG53" i="265" s="1"/>
  <c r="FG32" i="286" s="1"/>
  <c r="FG43" i="286"/>
  <c r="FH124" i="325"/>
  <c r="FH125" i="325" s="1"/>
  <c r="FH105" i="325"/>
  <c r="FH106" i="325" s="1"/>
  <c r="FH112" i="325" s="1"/>
  <c r="FH113" i="325" s="1"/>
  <c r="FH86" i="325"/>
  <c r="FH87" i="325" s="1"/>
  <c r="FH17" i="288" s="1"/>
  <c r="FH26" i="327" l="1"/>
  <c r="FH129" i="325"/>
  <c r="FH92" i="325"/>
  <c r="FH93" i="325" s="1"/>
  <c r="FH18" i="288" s="1"/>
  <c r="FH19" i="288" s="1"/>
  <c r="FH88" i="325"/>
  <c r="FH130" i="325"/>
  <c r="FH27" i="327"/>
  <c r="FH23" i="288" l="1"/>
  <c r="FH36" i="288"/>
  <c r="FH40" i="265"/>
  <c r="FH16" i="265"/>
  <c r="FH77" i="325"/>
  <c r="FH78" i="325" s="1"/>
  <c r="FH60" i="288" s="1"/>
  <c r="FH94" i="325"/>
  <c r="FH41" i="265" s="1"/>
  <c r="FH131" i="325"/>
  <c r="FH12" i="288" s="1"/>
  <c r="FH14" i="288" s="1"/>
  <c r="FH22" i="288" s="1"/>
  <c r="FH28" i="327"/>
  <c r="FH31" i="327" s="1"/>
  <c r="FH24" i="288" l="1"/>
  <c r="FH27" i="288" s="1"/>
  <c r="FH74" i="265"/>
  <c r="FI75" i="325"/>
  <c r="FH32" i="327"/>
  <c r="FH33" i="327"/>
  <c r="FH132" i="325"/>
  <c r="FH35" i="265" s="1"/>
  <c r="FH38" i="265" s="1"/>
  <c r="FH34" i="288" s="1"/>
  <c r="FH13" i="325"/>
  <c r="FH14" i="325" s="1"/>
  <c r="FH17" i="315" s="1"/>
  <c r="FH45" i="315" s="1"/>
  <c r="FH9" i="285"/>
  <c r="FH29" i="285"/>
  <c r="FI86" i="325" l="1"/>
  <c r="FI87" i="325" s="1"/>
  <c r="FI17" i="288" s="1"/>
  <c r="FI124" i="325"/>
  <c r="FI125" i="325" s="1"/>
  <c r="FI105" i="325"/>
  <c r="FI106" i="325" s="1"/>
  <c r="FI112" i="325" s="1"/>
  <c r="FI113" i="325" s="1"/>
  <c r="FH16" i="315"/>
  <c r="FH44" i="315" s="1"/>
  <c r="FH42" i="265"/>
  <c r="FH46" i="265" s="1"/>
  <c r="FH50" i="265" s="1"/>
  <c r="FH53" i="265" s="1"/>
  <c r="FI26" i="327" l="1"/>
  <c r="FI129" i="325"/>
  <c r="FI27" i="327"/>
  <c r="FI130" i="325"/>
  <c r="FH32" i="286"/>
  <c r="FH43" i="286"/>
  <c r="FI88" i="325"/>
  <c r="FI92" i="325"/>
  <c r="FI93" i="325" s="1"/>
  <c r="FI18" i="288" s="1"/>
  <c r="FI19" i="288" s="1"/>
  <c r="FI23" i="288" l="1"/>
  <c r="FI36" i="288"/>
  <c r="FI131" i="325"/>
  <c r="FI12" i="288" s="1"/>
  <c r="FI14" i="288" s="1"/>
  <c r="FI22" i="288" s="1"/>
  <c r="FI16" i="265"/>
  <c r="FI40" i="265"/>
  <c r="FI94" i="325"/>
  <c r="FI41" i="265" s="1"/>
  <c r="FI77" i="325"/>
  <c r="FI78" i="325" s="1"/>
  <c r="FI60" i="288" s="1"/>
  <c r="FI28" i="327"/>
  <c r="FI31" i="327" s="1"/>
  <c r="FI24" i="288" l="1"/>
  <c r="FI27" i="288" s="1"/>
  <c r="FI132" i="325"/>
  <c r="FI35" i="265" s="1"/>
  <c r="FI38" i="265" s="1"/>
  <c r="FI29" i="285"/>
  <c r="FI9" i="285"/>
  <c r="FI13" i="325"/>
  <c r="FI14" i="325" s="1"/>
  <c r="FI17" i="315" s="1"/>
  <c r="FI45" i="315" s="1"/>
  <c r="FJ75" i="325"/>
  <c r="FI74" i="265"/>
  <c r="FI33" i="327"/>
  <c r="FI32" i="327"/>
  <c r="FI16" i="315" l="1"/>
  <c r="FI44" i="315" s="1"/>
  <c r="FI34" i="288"/>
  <c r="FI42" i="265"/>
  <c r="FI46" i="265" s="1"/>
  <c r="FI50" i="265" s="1"/>
  <c r="FI53" i="265" s="1"/>
  <c r="FI32" i="286" s="1"/>
  <c r="FJ86" i="325"/>
  <c r="FJ87" i="325" s="1"/>
  <c r="FJ17" i="288" s="1"/>
  <c r="FJ105" i="325"/>
  <c r="FJ106" i="325" s="1"/>
  <c r="FJ112" i="325" s="1"/>
  <c r="FJ113" i="325" s="1"/>
  <c r="FJ124" i="325"/>
  <c r="FJ125" i="325" s="1"/>
  <c r="FI43" i="286" l="1"/>
  <c r="FJ92" i="325"/>
  <c r="FJ93" i="325" s="1"/>
  <c r="FJ18" i="288" s="1"/>
  <c r="FJ19" i="288" s="1"/>
  <c r="FJ88" i="325"/>
  <c r="FJ26" i="327"/>
  <c r="FJ129" i="325"/>
  <c r="FJ130" i="325"/>
  <c r="FJ27" i="327"/>
  <c r="FJ28" i="327" l="1"/>
  <c r="FJ31" i="327" s="1"/>
  <c r="FJ32" i="327" s="1"/>
  <c r="FJ23" i="288"/>
  <c r="FJ36" i="288"/>
  <c r="FJ131" i="325"/>
  <c r="FJ9" i="285" s="1"/>
  <c r="FJ16" i="265"/>
  <c r="FJ40" i="265"/>
  <c r="FJ77" i="325"/>
  <c r="FJ78" i="325" s="1"/>
  <c r="FJ60" i="288" s="1"/>
  <c r="FJ94" i="325"/>
  <c r="FJ41" i="265" s="1"/>
  <c r="FJ33" i="327" l="1"/>
  <c r="FJ132" i="325"/>
  <c r="FJ35" i="265" s="1"/>
  <c r="FJ38" i="265" s="1"/>
  <c r="FJ16" i="315" s="1"/>
  <c r="FJ44" i="315" s="1"/>
  <c r="FJ29" i="285"/>
  <c r="FJ12" i="288"/>
  <c r="FJ14" i="288" s="1"/>
  <c r="FJ22" i="288" s="1"/>
  <c r="FJ24" i="288" s="1"/>
  <c r="FJ27" i="288" s="1"/>
  <c r="FJ13" i="325"/>
  <c r="FJ14" i="325" s="1"/>
  <c r="FJ17" i="315" s="1"/>
  <c r="FJ45" i="315" s="1"/>
  <c r="FK75" i="325"/>
  <c r="FJ74" i="265"/>
  <c r="FJ42" i="265" l="1"/>
  <c r="FJ46" i="265" s="1"/>
  <c r="FJ50" i="265" s="1"/>
  <c r="FJ53" i="265" s="1"/>
  <c r="FJ43" i="286" s="1"/>
  <c r="FJ34" i="288"/>
  <c r="FK86" i="325"/>
  <c r="FK87" i="325" s="1"/>
  <c r="FK17" i="288" s="1"/>
  <c r="FK105" i="325"/>
  <c r="FK106" i="325" s="1"/>
  <c r="FK112" i="325" s="1"/>
  <c r="FK113" i="325" s="1"/>
  <c r="FK124" i="325"/>
  <c r="FK125" i="325" s="1"/>
  <c r="FJ32" i="286" l="1"/>
  <c r="FK27" i="327"/>
  <c r="FK130" i="325"/>
  <c r="FK129" i="325"/>
  <c r="FK26" i="327"/>
  <c r="FK88" i="325"/>
  <c r="FK92" i="325"/>
  <c r="FK93" i="325" s="1"/>
  <c r="FK18" i="288" s="1"/>
  <c r="FK19" i="288" s="1"/>
  <c r="FK23" i="288" l="1"/>
  <c r="FK36" i="288"/>
  <c r="FK131" i="325"/>
  <c r="FK12" i="288" s="1"/>
  <c r="FK14" i="288" s="1"/>
  <c r="FK22" i="288" s="1"/>
  <c r="FK28" i="327"/>
  <c r="FK31" i="327" s="1"/>
  <c r="FK94" i="325"/>
  <c r="FK41" i="265" s="1"/>
  <c r="FK77" i="325"/>
  <c r="FK78" i="325" s="1"/>
  <c r="FK60" i="288" s="1"/>
  <c r="FK16" i="265"/>
  <c r="FK40" i="265"/>
  <c r="FK24" i="288" l="1"/>
  <c r="FK27" i="288" s="1"/>
  <c r="FK132" i="325"/>
  <c r="FK35" i="265" s="1"/>
  <c r="FK38" i="265" s="1"/>
  <c r="FK34" i="288" s="1"/>
  <c r="FK29" i="285"/>
  <c r="FK13" i="325"/>
  <c r="FK14" i="325" s="1"/>
  <c r="FK17" i="315" s="1"/>
  <c r="FK45" i="315" s="1"/>
  <c r="FK9" i="285"/>
  <c r="FL75" i="325"/>
  <c r="FK74" i="265"/>
  <c r="FK33" i="327"/>
  <c r="FK32" i="327"/>
  <c r="FK42" i="265" l="1"/>
  <c r="FK46" i="265" s="1"/>
  <c r="FK50" i="265" s="1"/>
  <c r="FK53" i="265" s="1"/>
  <c r="FK43" i="286" s="1"/>
  <c r="FK16" i="315"/>
  <c r="FK44" i="315" s="1"/>
  <c r="FL86" i="325"/>
  <c r="FL87" i="325" s="1"/>
  <c r="FL17" i="288" s="1"/>
  <c r="FL105" i="325"/>
  <c r="FL106" i="325" s="1"/>
  <c r="FL112" i="325" s="1"/>
  <c r="FL113" i="325" s="1"/>
  <c r="FL124" i="325"/>
  <c r="FL125" i="325" s="1"/>
  <c r="FK32" i="286" l="1"/>
  <c r="FL26" i="327"/>
  <c r="FL129" i="325"/>
  <c r="FL88" i="325"/>
  <c r="FL92" i="325"/>
  <c r="FL93" i="325" s="1"/>
  <c r="FL18" i="288" s="1"/>
  <c r="FL19" i="288" s="1"/>
  <c r="FL130" i="325"/>
  <c r="FL27" i="327"/>
  <c r="FL23" i="288" l="1"/>
  <c r="FL36" i="288"/>
  <c r="FL131" i="325"/>
  <c r="FL13" i="325" s="1"/>
  <c r="FL14" i="325" s="1"/>
  <c r="FL17" i="315" s="1"/>
  <c r="FL45" i="315" s="1"/>
  <c r="FL77" i="325"/>
  <c r="FL78" i="325" s="1"/>
  <c r="FL60" i="288" s="1"/>
  <c r="FL94" i="325"/>
  <c r="FL41" i="265" s="1"/>
  <c r="FL16" i="265"/>
  <c r="FL40" i="265"/>
  <c r="FL28" i="327"/>
  <c r="FL31" i="327" s="1"/>
  <c r="FL132" i="325" l="1"/>
  <c r="FL35" i="265" s="1"/>
  <c r="FL38" i="265" s="1"/>
  <c r="FL34" i="288" s="1"/>
  <c r="FL29" i="285"/>
  <c r="FL12" i="288"/>
  <c r="FL14" i="288" s="1"/>
  <c r="FL22" i="288" s="1"/>
  <c r="FL24" i="288" s="1"/>
  <c r="FL27" i="288" s="1"/>
  <c r="FL9" i="285"/>
  <c r="FL32" i="327"/>
  <c r="FL33" i="327"/>
  <c r="FL74" i="265"/>
  <c r="FM75" i="325"/>
  <c r="FL16" i="315" l="1"/>
  <c r="FL44" i="315" s="1"/>
  <c r="FL42" i="265"/>
  <c r="FL46" i="265" s="1"/>
  <c r="FL50" i="265" s="1"/>
  <c r="FL53" i="265" s="1"/>
  <c r="FL32" i="286" s="1"/>
  <c r="FM86" i="325"/>
  <c r="FM87" i="325" s="1"/>
  <c r="FM17" i="288" s="1"/>
  <c r="FM105" i="325"/>
  <c r="FM106" i="325" s="1"/>
  <c r="FM112" i="325" s="1"/>
  <c r="FM113" i="325" s="1"/>
  <c r="FM124" i="325"/>
  <c r="FM125" i="325" s="1"/>
  <c r="FL43" i="286" l="1"/>
  <c r="FM130" i="325"/>
  <c r="FM27" i="327"/>
  <c r="FM26" i="327"/>
  <c r="FM129" i="325"/>
  <c r="FM92" i="325"/>
  <c r="FM93" i="325" s="1"/>
  <c r="FM18" i="288" s="1"/>
  <c r="FM19" i="288" s="1"/>
  <c r="FM88" i="325"/>
  <c r="FM28" i="327" l="1"/>
  <c r="FM31" i="327" s="1"/>
  <c r="FM33" i="327" s="1"/>
  <c r="FM23" i="288"/>
  <c r="FM36" i="288"/>
  <c r="FM131" i="325"/>
  <c r="FM12" i="288" s="1"/>
  <c r="FM14" i="288" s="1"/>
  <c r="FM22" i="288" s="1"/>
  <c r="FM32" i="327"/>
  <c r="FM40" i="265"/>
  <c r="FM16" i="265"/>
  <c r="FM77" i="325"/>
  <c r="FM78" i="325" s="1"/>
  <c r="FM60" i="288" s="1"/>
  <c r="FM94" i="325"/>
  <c r="FM41" i="265" s="1"/>
  <c r="FM24" i="288" l="1"/>
  <c r="FM27" i="288" s="1"/>
  <c r="FN75" i="325"/>
  <c r="FM74" i="265"/>
  <c r="FM13" i="325"/>
  <c r="FM14" i="325" s="1"/>
  <c r="FM17" i="315" s="1"/>
  <c r="FM45" i="315" s="1"/>
  <c r="FM29" i="285"/>
  <c r="FM9" i="285"/>
  <c r="FM132" i="325"/>
  <c r="FM35" i="265" s="1"/>
  <c r="FM38" i="265" s="1"/>
  <c r="FM34" i="288" s="1"/>
  <c r="FM42" i="265" l="1"/>
  <c r="FM46" i="265" s="1"/>
  <c r="FM50" i="265" s="1"/>
  <c r="FM53" i="265" s="1"/>
  <c r="FM16" i="315"/>
  <c r="FM44" i="315" s="1"/>
  <c r="FN86" i="325"/>
  <c r="FN87" i="325" s="1"/>
  <c r="FN17" i="288" s="1"/>
  <c r="FN124" i="325"/>
  <c r="FN125" i="325" s="1"/>
  <c r="FN105" i="325"/>
  <c r="FN106" i="325" s="1"/>
  <c r="FN112" i="325" s="1"/>
  <c r="FN113" i="325" s="1"/>
  <c r="FN27" i="327" l="1"/>
  <c r="FN130" i="325"/>
  <c r="FN88" i="325"/>
  <c r="FN92" i="325"/>
  <c r="FN93" i="325" s="1"/>
  <c r="FN18" i="288" s="1"/>
  <c r="FN19" i="288" s="1"/>
  <c r="FN26" i="327"/>
  <c r="FN129" i="325"/>
  <c r="FM32" i="286"/>
  <c r="FM43" i="286"/>
  <c r="FN23" i="288" l="1"/>
  <c r="FN36" i="288"/>
  <c r="FN131" i="325"/>
  <c r="FN132" i="325" s="1"/>
  <c r="FN35" i="265" s="1"/>
  <c r="FN38" i="265" s="1"/>
  <c r="FN34" i="288" s="1"/>
  <c r="FN28" i="327"/>
  <c r="FN31" i="327" s="1"/>
  <c r="FN77" i="325"/>
  <c r="FN78" i="325" s="1"/>
  <c r="FN60" i="288" s="1"/>
  <c r="FN94" i="325"/>
  <c r="FN41" i="265" s="1"/>
  <c r="FN16" i="265"/>
  <c r="FN40" i="265"/>
  <c r="FN12" i="288" l="1"/>
  <c r="FN14" i="288" s="1"/>
  <c r="FN22" i="288" s="1"/>
  <c r="FN24" i="288" s="1"/>
  <c r="FN27" i="288" s="1"/>
  <c r="FN16" i="315"/>
  <c r="FN44" i="315" s="1"/>
  <c r="FN29" i="285"/>
  <c r="FN9" i="285"/>
  <c r="FN13" i="325"/>
  <c r="FN14" i="325" s="1"/>
  <c r="FN17" i="315" s="1"/>
  <c r="FN45" i="315" s="1"/>
  <c r="FN42" i="265"/>
  <c r="FN46" i="265" s="1"/>
  <c r="FN50" i="265" s="1"/>
  <c r="FN53" i="265" s="1"/>
  <c r="FN43" i="286" s="1"/>
  <c r="FO75" i="325"/>
  <c r="FN74" i="265"/>
  <c r="FN32" i="327"/>
  <c r="FN33" i="327"/>
  <c r="FN32" i="286" l="1"/>
  <c r="FO86" i="325"/>
  <c r="FO87" i="325" s="1"/>
  <c r="FO17" i="288" s="1"/>
  <c r="FO105" i="325"/>
  <c r="FO106" i="325" s="1"/>
  <c r="FO112" i="325" s="1"/>
  <c r="FO113" i="325" s="1"/>
  <c r="FO124" i="325"/>
  <c r="FO125" i="325" s="1"/>
  <c r="FO26" i="327" l="1"/>
  <c r="FO129" i="325"/>
  <c r="FO130" i="325"/>
  <c r="FO27" i="327"/>
  <c r="FO92" i="325"/>
  <c r="FO93" i="325" s="1"/>
  <c r="FO18" i="288" s="1"/>
  <c r="FO19" i="288" s="1"/>
  <c r="FO88" i="325"/>
  <c r="FO23" i="288" l="1"/>
  <c r="FO36" i="288"/>
  <c r="FO16" i="265"/>
  <c r="FO40" i="265"/>
  <c r="FO131" i="325"/>
  <c r="FO12" i="288" s="1"/>
  <c r="FO14" i="288" s="1"/>
  <c r="FO22" i="288" s="1"/>
  <c r="FO24" i="288" s="1"/>
  <c r="FO27" i="288" s="1"/>
  <c r="FO94" i="325"/>
  <c r="FO41" i="265" s="1"/>
  <c r="FO77" i="325"/>
  <c r="FO78" i="325" s="1"/>
  <c r="FO60" i="288" s="1"/>
  <c r="FO28" i="327"/>
  <c r="FO31" i="327" s="1"/>
  <c r="FO13" i="325" l="1"/>
  <c r="FO14" i="325" s="1"/>
  <c r="FO17" i="315" s="1"/>
  <c r="FO45" i="315" s="1"/>
  <c r="FO9" i="285"/>
  <c r="FO29" i="285"/>
  <c r="FO132" i="325"/>
  <c r="FO35" i="265" s="1"/>
  <c r="FO38" i="265" s="1"/>
  <c r="FO34" i="288" s="1"/>
  <c r="FO32" i="327"/>
  <c r="FO33" i="327"/>
  <c r="FP75" i="325"/>
  <c r="FO74" i="265"/>
  <c r="FO16" i="315" l="1"/>
  <c r="FO44" i="315" s="1"/>
  <c r="FO42" i="265"/>
  <c r="FO46" i="265" s="1"/>
  <c r="FO50" i="265" s="1"/>
  <c r="FO53" i="265" s="1"/>
  <c r="FP105" i="325"/>
  <c r="FP106" i="325" s="1"/>
  <c r="FP112" i="325" s="1"/>
  <c r="FP113" i="325" s="1"/>
  <c r="FP124" i="325"/>
  <c r="FP125" i="325" s="1"/>
  <c r="FP86" i="325"/>
  <c r="FP87" i="325" s="1"/>
  <c r="FP17" i="288" s="1"/>
  <c r="FP92" i="325" l="1"/>
  <c r="FP93" i="325" s="1"/>
  <c r="FP18" i="288" s="1"/>
  <c r="FP19" i="288" s="1"/>
  <c r="FP88" i="325"/>
  <c r="FP130" i="325"/>
  <c r="FP27" i="327"/>
  <c r="FO32" i="286"/>
  <c r="FO43" i="286"/>
  <c r="FP26" i="327"/>
  <c r="FP129" i="325"/>
  <c r="FP23" i="288" l="1"/>
  <c r="FP36" i="288"/>
  <c r="FP28" i="327"/>
  <c r="FP31" i="327" s="1"/>
  <c r="FP131" i="325"/>
  <c r="FP12" i="288" s="1"/>
  <c r="FP14" i="288" s="1"/>
  <c r="FP22" i="288" s="1"/>
  <c r="FP16" i="265"/>
  <c r="FP40" i="265"/>
  <c r="FP94" i="325"/>
  <c r="FP41" i="265" s="1"/>
  <c r="FP77" i="325"/>
  <c r="FP78" i="325" s="1"/>
  <c r="FP60" i="288" s="1"/>
  <c r="FP24" i="288" l="1"/>
  <c r="FP27" i="288" s="1"/>
  <c r="FP33" i="327"/>
  <c r="FP32" i="327"/>
  <c r="FP74" i="265"/>
  <c r="FQ75" i="325"/>
  <c r="FP132" i="325"/>
  <c r="FP35" i="265" s="1"/>
  <c r="FP38" i="265" s="1"/>
  <c r="FP34" i="288" s="1"/>
  <c r="FP29" i="285"/>
  <c r="FP9" i="285"/>
  <c r="FP13" i="325"/>
  <c r="FP14" i="325" s="1"/>
  <c r="FP17" i="315" s="1"/>
  <c r="FP45" i="315" s="1"/>
  <c r="FP16" i="315" l="1"/>
  <c r="FP44" i="315" s="1"/>
  <c r="FP42" i="265"/>
  <c r="FP46" i="265" s="1"/>
  <c r="FP50" i="265" s="1"/>
  <c r="FP53" i="265" s="1"/>
  <c r="FQ86" i="325"/>
  <c r="FQ87" i="325" s="1"/>
  <c r="FQ17" i="288" s="1"/>
  <c r="FQ105" i="325"/>
  <c r="FQ106" i="325" s="1"/>
  <c r="FQ112" i="325" s="1"/>
  <c r="FQ113" i="325" s="1"/>
  <c r="FQ124" i="325"/>
  <c r="FQ125" i="325" s="1"/>
  <c r="FQ26" i="327" l="1"/>
  <c r="FQ129" i="325"/>
  <c r="FP32" i="286"/>
  <c r="FP43" i="286"/>
  <c r="FQ88" i="325"/>
  <c r="FQ92" i="325"/>
  <c r="FQ93" i="325" s="1"/>
  <c r="FQ18" i="288" s="1"/>
  <c r="FQ19" i="288" s="1"/>
  <c r="FQ130" i="325"/>
  <c r="FQ27" i="327"/>
  <c r="FQ23" i="288" l="1"/>
  <c r="FQ36" i="288"/>
  <c r="FQ28" i="327"/>
  <c r="FQ31" i="327" s="1"/>
  <c r="FQ94" i="325"/>
  <c r="FQ41" i="265" s="1"/>
  <c r="FQ77" i="325"/>
  <c r="FQ78" i="325" s="1"/>
  <c r="FQ60" i="288" s="1"/>
  <c r="FQ131" i="325"/>
  <c r="FQ12" i="288" s="1"/>
  <c r="FQ14" i="288" s="1"/>
  <c r="FQ22" i="288" s="1"/>
  <c r="FQ16" i="265"/>
  <c r="FQ40" i="265"/>
  <c r="FQ24" i="288" l="1"/>
  <c r="FQ27" i="288" s="1"/>
  <c r="FQ32" i="327"/>
  <c r="FQ33" i="327"/>
  <c r="FQ13" i="325"/>
  <c r="FQ14" i="325" s="1"/>
  <c r="FQ17" i="315" s="1"/>
  <c r="FQ45" i="315" s="1"/>
  <c r="FQ9" i="285"/>
  <c r="FQ29" i="285"/>
  <c r="FQ132" i="325"/>
  <c r="FQ35" i="265" s="1"/>
  <c r="FQ38" i="265" s="1"/>
  <c r="FQ34" i="288" s="1"/>
  <c r="FQ74" i="265"/>
  <c r="FR75" i="325"/>
  <c r="FQ16" i="315" l="1"/>
  <c r="FQ44" i="315" s="1"/>
  <c r="FQ42" i="265"/>
  <c r="FQ46" i="265" s="1"/>
  <c r="FQ50" i="265" s="1"/>
  <c r="FQ53" i="265" s="1"/>
  <c r="FR124" i="325"/>
  <c r="FR125" i="325" s="1"/>
  <c r="FR105" i="325"/>
  <c r="FR106" i="325" s="1"/>
  <c r="FR112" i="325" s="1"/>
  <c r="FR113" i="325" s="1"/>
  <c r="FR86" i="325"/>
  <c r="FR87" i="325" s="1"/>
  <c r="FR17" i="288" s="1"/>
  <c r="FR129" i="325" l="1"/>
  <c r="FR26" i="327"/>
  <c r="FR27" i="327"/>
  <c r="FR130" i="325"/>
  <c r="FQ32" i="286"/>
  <c r="FQ43" i="286"/>
  <c r="FR88" i="325"/>
  <c r="FR92" i="325"/>
  <c r="FR93" i="325" s="1"/>
  <c r="FR18" i="288" s="1"/>
  <c r="FR19" i="288" s="1"/>
  <c r="FR23" i="288" l="1"/>
  <c r="FR36" i="288"/>
  <c r="FR28" i="327"/>
  <c r="FR31" i="327" s="1"/>
  <c r="FR131" i="325"/>
  <c r="FR29" i="285" s="1"/>
  <c r="FR94" i="325"/>
  <c r="FR41" i="265" s="1"/>
  <c r="FR77" i="325"/>
  <c r="FR78" i="325" s="1"/>
  <c r="FR60" i="288" s="1"/>
  <c r="FR16" i="265"/>
  <c r="FR40" i="265"/>
  <c r="FR9" i="285" l="1"/>
  <c r="FR132" i="325"/>
  <c r="FR35" i="265" s="1"/>
  <c r="FR38" i="265" s="1"/>
  <c r="FR12" i="288"/>
  <c r="FR14" i="288" s="1"/>
  <c r="FR22" i="288" s="1"/>
  <c r="FR24" i="288" s="1"/>
  <c r="FR27" i="288" s="1"/>
  <c r="FR13" i="325"/>
  <c r="FR14" i="325" s="1"/>
  <c r="FR17" i="315" s="1"/>
  <c r="FR45" i="315" s="1"/>
  <c r="FR33" i="327"/>
  <c r="FR32" i="327"/>
  <c r="FR74" i="265"/>
  <c r="FS75" i="325"/>
  <c r="FR16" i="315" l="1"/>
  <c r="FR44" i="315" s="1"/>
  <c r="FR34" i="288"/>
  <c r="FR42" i="265"/>
  <c r="FR46" i="265" s="1"/>
  <c r="FR50" i="265" s="1"/>
  <c r="FR53" i="265" s="1"/>
  <c r="FR43" i="286" s="1"/>
  <c r="FS124" i="325"/>
  <c r="FS125" i="325" s="1"/>
  <c r="FS105" i="325"/>
  <c r="FS106" i="325" s="1"/>
  <c r="FS112" i="325" s="1"/>
  <c r="FS113" i="325" s="1"/>
  <c r="FS86" i="325"/>
  <c r="FS87" i="325" s="1"/>
  <c r="FS17" i="288" s="1"/>
  <c r="FR32" i="286" l="1"/>
  <c r="FS92" i="325"/>
  <c r="FS93" i="325" s="1"/>
  <c r="FS18" i="288" s="1"/>
  <c r="FS19" i="288" s="1"/>
  <c r="FS88" i="325"/>
  <c r="FS26" i="327"/>
  <c r="FS129" i="325"/>
  <c r="FS27" i="327"/>
  <c r="FS130" i="325"/>
  <c r="FS23" i="288" l="1"/>
  <c r="FS36" i="288"/>
  <c r="FS28" i="327"/>
  <c r="FS31" i="327" s="1"/>
  <c r="FS32" i="327" s="1"/>
  <c r="FS131" i="325"/>
  <c r="FS12" i="288" s="1"/>
  <c r="FS14" i="288" s="1"/>
  <c r="FS22" i="288" s="1"/>
  <c r="FS16" i="265"/>
  <c r="FS40" i="265"/>
  <c r="FS77" i="325"/>
  <c r="FS78" i="325" s="1"/>
  <c r="FS60" i="288" s="1"/>
  <c r="FS94" i="325"/>
  <c r="FS41" i="265" s="1"/>
  <c r="FS33" i="327" l="1"/>
  <c r="FS24" i="288"/>
  <c r="FS27" i="288" s="1"/>
  <c r="FT75" i="325"/>
  <c r="FS74" i="265"/>
  <c r="FS9" i="285"/>
  <c r="FS29" i="285"/>
  <c r="FS13" i="325"/>
  <c r="FS14" i="325" s="1"/>
  <c r="FS17" i="315" s="1"/>
  <c r="FS45" i="315" s="1"/>
  <c r="FS132" i="325"/>
  <c r="FS35" i="265" s="1"/>
  <c r="FS38" i="265" s="1"/>
  <c r="FS34" i="288" s="1"/>
  <c r="FS16" i="315" l="1"/>
  <c r="FS44" i="315" s="1"/>
  <c r="FS42" i="265"/>
  <c r="FS46" i="265" s="1"/>
  <c r="FS50" i="265" s="1"/>
  <c r="FS53" i="265" s="1"/>
  <c r="FT86" i="325"/>
  <c r="FT87" i="325" s="1"/>
  <c r="FT17" i="288" s="1"/>
  <c r="FT124" i="325"/>
  <c r="FT125" i="325" s="1"/>
  <c r="FT105" i="325"/>
  <c r="FT106" i="325" s="1"/>
  <c r="FT112" i="325" s="1"/>
  <c r="FT113" i="325" s="1"/>
  <c r="FT88" i="325" l="1"/>
  <c r="FT92" i="325"/>
  <c r="FT93" i="325" s="1"/>
  <c r="FT18" i="288" s="1"/>
  <c r="FT19" i="288" s="1"/>
  <c r="FT27" i="327"/>
  <c r="FT130" i="325"/>
  <c r="FS32" i="286"/>
  <c r="FS43" i="286"/>
  <c r="FT26" i="327"/>
  <c r="FT129" i="325"/>
  <c r="FT131" i="325" s="1"/>
  <c r="FT23" i="288" l="1"/>
  <c r="FT36" i="288"/>
  <c r="FT28" i="327"/>
  <c r="FT31" i="327" s="1"/>
  <c r="FT33" i="327" s="1"/>
  <c r="FT13" i="325"/>
  <c r="FT14" i="325" s="1"/>
  <c r="FT17" i="315" s="1"/>
  <c r="FT45" i="315" s="1"/>
  <c r="FT12" i="288"/>
  <c r="FT14" i="288" s="1"/>
  <c r="FT22" i="288" s="1"/>
  <c r="FT24" i="288" s="1"/>
  <c r="FT27" i="288" s="1"/>
  <c r="FT132" i="325"/>
  <c r="FT35" i="265" s="1"/>
  <c r="FT38" i="265" s="1"/>
  <c r="FT9" i="285"/>
  <c r="FT94" i="325"/>
  <c r="FT41" i="265" s="1"/>
  <c r="FT77" i="325"/>
  <c r="FT78" i="325" s="1"/>
  <c r="FT60" i="288" s="1"/>
  <c r="FT29" i="285"/>
  <c r="FT16" i="265"/>
  <c r="FT40" i="265"/>
  <c r="FT32" i="327" l="1"/>
  <c r="FT16" i="315"/>
  <c r="FT44" i="315" s="1"/>
  <c r="FT34" i="288"/>
  <c r="FT42" i="265"/>
  <c r="FT46" i="265" s="1"/>
  <c r="FT50" i="265" s="1"/>
  <c r="FT53" i="265" s="1"/>
  <c r="FT32" i="286" s="1"/>
  <c r="FU75" i="325"/>
  <c r="FT74" i="265"/>
  <c r="FT43" i="286" l="1"/>
  <c r="FU124" i="325"/>
  <c r="FU125" i="325" s="1"/>
  <c r="FU86" i="325"/>
  <c r="FU87" i="325" s="1"/>
  <c r="FU17" i="288" s="1"/>
  <c r="FU105" i="325"/>
  <c r="FU106" i="325" s="1"/>
  <c r="FU112" i="325" s="1"/>
  <c r="FU113" i="325" s="1"/>
  <c r="FU129" i="325" l="1"/>
  <c r="FU26" i="327"/>
  <c r="FU92" i="325"/>
  <c r="FU93" i="325" s="1"/>
  <c r="FU18" i="288" s="1"/>
  <c r="FU19" i="288" s="1"/>
  <c r="FU88" i="325"/>
  <c r="FU130" i="325"/>
  <c r="FU27" i="327"/>
  <c r="FU23" i="288" l="1"/>
  <c r="FU36" i="288"/>
  <c r="FU40" i="265"/>
  <c r="FU16" i="265"/>
  <c r="FU77" i="325"/>
  <c r="FU78" i="325" s="1"/>
  <c r="FU60" i="288" s="1"/>
  <c r="FU94" i="325"/>
  <c r="FU41" i="265" s="1"/>
  <c r="FU28" i="327"/>
  <c r="FU31" i="327" s="1"/>
  <c r="FU131" i="325"/>
  <c r="FU12" i="288" s="1"/>
  <c r="FU14" i="288" s="1"/>
  <c r="FU22" i="288" s="1"/>
  <c r="FU24" i="288" l="1"/>
  <c r="FU27" i="288" s="1"/>
  <c r="FU74" i="265"/>
  <c r="FV75" i="325"/>
  <c r="FU13" i="325"/>
  <c r="FU14" i="325" s="1"/>
  <c r="FU17" i="315" s="1"/>
  <c r="FU45" i="315" s="1"/>
  <c r="FU132" i="325"/>
  <c r="FU35" i="265" s="1"/>
  <c r="FU38" i="265" s="1"/>
  <c r="FU34" i="288" s="1"/>
  <c r="FU9" i="285"/>
  <c r="FU29" i="285"/>
  <c r="FU33" i="327"/>
  <c r="FU32" i="327"/>
  <c r="FU16" i="315" l="1"/>
  <c r="FU44" i="315" s="1"/>
  <c r="FU42" i="265"/>
  <c r="FU46" i="265" s="1"/>
  <c r="FU50" i="265" s="1"/>
  <c r="FU53" i="265" s="1"/>
  <c r="FV105" i="325"/>
  <c r="FV106" i="325" s="1"/>
  <c r="FV112" i="325" s="1"/>
  <c r="FV113" i="325" s="1"/>
  <c r="FV86" i="325"/>
  <c r="FV87" i="325" s="1"/>
  <c r="FV17" i="288" s="1"/>
  <c r="FV124" i="325"/>
  <c r="FV125" i="325" s="1"/>
  <c r="FU32" i="286" l="1"/>
  <c r="FU43" i="286"/>
  <c r="FV88" i="325"/>
  <c r="FV92" i="325"/>
  <c r="FV93" i="325" s="1"/>
  <c r="FV18" i="288" s="1"/>
  <c r="FV19" i="288" s="1"/>
  <c r="FV26" i="327"/>
  <c r="FV129" i="325"/>
  <c r="FV130" i="325"/>
  <c r="FV27" i="327"/>
  <c r="FV23" i="288" l="1"/>
  <c r="FV36" i="288"/>
  <c r="FV77" i="325"/>
  <c r="FV78" i="325" s="1"/>
  <c r="FV60" i="288" s="1"/>
  <c r="FV94" i="325"/>
  <c r="FV41" i="265" s="1"/>
  <c r="FV16" i="265"/>
  <c r="FV40" i="265"/>
  <c r="FV131" i="325"/>
  <c r="FV12" i="288" s="1"/>
  <c r="FV14" i="288" s="1"/>
  <c r="FV22" i="288" s="1"/>
  <c r="FV28" i="327"/>
  <c r="FV31" i="327" s="1"/>
  <c r="FV24" i="288" l="1"/>
  <c r="FV27" i="288" s="1"/>
  <c r="FV32" i="327"/>
  <c r="FV33" i="327"/>
  <c r="FV29" i="285"/>
  <c r="FV13" i="325"/>
  <c r="FV14" i="325" s="1"/>
  <c r="FV17" i="315" s="1"/>
  <c r="FV45" i="315" s="1"/>
  <c r="FV9" i="285"/>
  <c r="FV132" i="325"/>
  <c r="FV35" i="265" s="1"/>
  <c r="FV38" i="265" s="1"/>
  <c r="FV34" i="288" s="1"/>
  <c r="FW75" i="325"/>
  <c r="FV74" i="265"/>
  <c r="FW105" i="325" l="1"/>
  <c r="FW106" i="325" s="1"/>
  <c r="FW112" i="325" s="1"/>
  <c r="FW113" i="325" s="1"/>
  <c r="FW86" i="325"/>
  <c r="FW87" i="325" s="1"/>
  <c r="FW17" i="288" s="1"/>
  <c r="FW124" i="325"/>
  <c r="FW125" i="325" s="1"/>
  <c r="FV16" i="315"/>
  <c r="FV44" i="315" s="1"/>
  <c r="FV42" i="265"/>
  <c r="FV46" i="265" s="1"/>
  <c r="FV50" i="265" s="1"/>
  <c r="FV53" i="265" s="1"/>
  <c r="FW27" i="327" l="1"/>
  <c r="FW130" i="325"/>
  <c r="FW88" i="325"/>
  <c r="FW92" i="325"/>
  <c r="FW93" i="325" s="1"/>
  <c r="FW18" i="288" s="1"/>
  <c r="FW19" i="288" s="1"/>
  <c r="FV32" i="286"/>
  <c r="FV43" i="286"/>
  <c r="FW26" i="327"/>
  <c r="FW129" i="325"/>
  <c r="FW23" i="288" l="1"/>
  <c r="FW36" i="288"/>
  <c r="FW28" i="327"/>
  <c r="FW31" i="327" s="1"/>
  <c r="FW32" i="327" s="1"/>
  <c r="FW131" i="325"/>
  <c r="FW12" i="288" s="1"/>
  <c r="FW14" i="288" s="1"/>
  <c r="FW22" i="288" s="1"/>
  <c r="FW94" i="325"/>
  <c r="FW41" i="265" s="1"/>
  <c r="FW77" i="325"/>
  <c r="FW78" i="325" s="1"/>
  <c r="FW60" i="288" s="1"/>
  <c r="FW16" i="265"/>
  <c r="FW40" i="265"/>
  <c r="FW24" i="288" l="1"/>
  <c r="FW27" i="288" s="1"/>
  <c r="FW33" i="327"/>
  <c r="FX75" i="325"/>
  <c r="FW74" i="265"/>
  <c r="FW9" i="285"/>
  <c r="FW29" i="285"/>
  <c r="FW132" i="325"/>
  <c r="FW35" i="265" s="1"/>
  <c r="FW38" i="265" s="1"/>
  <c r="FW34" i="288" s="1"/>
  <c r="FW13" i="325"/>
  <c r="FW14" i="325" s="1"/>
  <c r="FW17" i="315" s="1"/>
  <c r="FW45" i="315" s="1"/>
  <c r="FW42" i="265" l="1"/>
  <c r="FW46" i="265" s="1"/>
  <c r="FW50" i="265" s="1"/>
  <c r="FW53" i="265" s="1"/>
  <c r="FW16" i="315"/>
  <c r="FW44" i="315" s="1"/>
  <c r="FX86" i="325"/>
  <c r="FX87" i="325" s="1"/>
  <c r="FX17" i="288" s="1"/>
  <c r="FX124" i="325"/>
  <c r="FX125" i="325" s="1"/>
  <c r="FX105" i="325"/>
  <c r="FX106" i="325" s="1"/>
  <c r="FX112" i="325" s="1"/>
  <c r="FX113" i="325" s="1"/>
  <c r="FX27" i="327" l="1"/>
  <c r="FX130" i="325"/>
  <c r="FX88" i="325"/>
  <c r="FX92" i="325"/>
  <c r="FX93" i="325" s="1"/>
  <c r="FX18" i="288" s="1"/>
  <c r="FX19" i="288" s="1"/>
  <c r="FX26" i="327"/>
  <c r="FX129" i="325"/>
  <c r="FW43" i="286"/>
  <c r="FW32" i="286"/>
  <c r="FX23" i="288" l="1"/>
  <c r="FX36" i="288"/>
  <c r="FX131" i="325"/>
  <c r="FX12" i="288" s="1"/>
  <c r="FX14" i="288" s="1"/>
  <c r="FX22" i="288" s="1"/>
  <c r="FX28" i="327"/>
  <c r="FX31" i="327" s="1"/>
  <c r="FX94" i="325"/>
  <c r="FX41" i="265" s="1"/>
  <c r="FX77" i="325"/>
  <c r="FX78" i="325" s="1"/>
  <c r="FX60" i="288" s="1"/>
  <c r="FX40" i="265"/>
  <c r="FX16" i="265"/>
  <c r="FX24" i="288" l="1"/>
  <c r="FX27" i="288" s="1"/>
  <c r="FX9" i="285"/>
  <c r="FX13" i="325"/>
  <c r="FX14" i="325" s="1"/>
  <c r="FX17" i="315" s="1"/>
  <c r="FX45" i="315" s="1"/>
  <c r="FX132" i="325"/>
  <c r="FX35" i="265" s="1"/>
  <c r="FX38" i="265" s="1"/>
  <c r="FX29" i="285"/>
  <c r="FX33" i="327"/>
  <c r="FX32" i="327"/>
  <c r="FX74" i="265"/>
  <c r="FY75" i="325"/>
  <c r="FX16" i="315" l="1"/>
  <c r="FX44" i="315" s="1"/>
  <c r="FX34" i="288"/>
  <c r="FX42" i="265"/>
  <c r="FX46" i="265" s="1"/>
  <c r="FX50" i="265" s="1"/>
  <c r="FX53" i="265" s="1"/>
  <c r="FY105" i="325"/>
  <c r="FY106" i="325" s="1"/>
  <c r="FY112" i="325" s="1"/>
  <c r="FY113" i="325" s="1"/>
  <c r="FY124" i="325"/>
  <c r="FY125" i="325" s="1"/>
  <c r="FY86" i="325"/>
  <c r="FY87" i="325" s="1"/>
  <c r="FY17" i="288" s="1"/>
  <c r="FX43" i="286" l="1"/>
  <c r="FX32" i="286"/>
  <c r="FY92" i="325"/>
  <c r="FY93" i="325" s="1"/>
  <c r="FY18" i="288" s="1"/>
  <c r="FY19" i="288" s="1"/>
  <c r="FY88" i="325"/>
  <c r="FY27" i="327"/>
  <c r="FY130" i="325"/>
  <c r="FY26" i="327"/>
  <c r="FY129" i="325"/>
  <c r="FY23" i="288" l="1"/>
  <c r="FY36" i="288"/>
  <c r="FY131" i="325"/>
  <c r="FY13" i="325" s="1"/>
  <c r="FY14" i="325" s="1"/>
  <c r="FY17" i="315" s="1"/>
  <c r="FY45" i="315" s="1"/>
  <c r="FY40" i="265"/>
  <c r="FY16" i="265"/>
  <c r="FY28" i="327"/>
  <c r="FY31" i="327" s="1"/>
  <c r="FY77" i="325"/>
  <c r="FY78" i="325" s="1"/>
  <c r="FY60" i="288" s="1"/>
  <c r="FY94" i="325"/>
  <c r="FY41" i="265" s="1"/>
  <c r="FY29" i="285" l="1"/>
  <c r="FY9" i="285"/>
  <c r="FY132" i="325"/>
  <c r="FY35" i="265" s="1"/>
  <c r="FY38" i="265" s="1"/>
  <c r="FY12" i="288"/>
  <c r="FY14" i="288" s="1"/>
  <c r="FY22" i="288" s="1"/>
  <c r="FY24" i="288" s="1"/>
  <c r="FY27" i="288" s="1"/>
  <c r="FZ75" i="325"/>
  <c r="FY74" i="265"/>
  <c r="FY32" i="327"/>
  <c r="FY33" i="327"/>
  <c r="FY16" i="315" l="1"/>
  <c r="FY44" i="315" s="1"/>
  <c r="FY34" i="288"/>
  <c r="FY42" i="265"/>
  <c r="FY46" i="265" s="1"/>
  <c r="FY50" i="265" s="1"/>
  <c r="FY53" i="265" s="1"/>
  <c r="FZ86" i="325"/>
  <c r="FZ87" i="325" s="1"/>
  <c r="FZ17" i="288" s="1"/>
  <c r="FZ105" i="325"/>
  <c r="FZ106" i="325" s="1"/>
  <c r="FZ112" i="325" s="1"/>
  <c r="FZ113" i="325" s="1"/>
  <c r="FZ124" i="325"/>
  <c r="FZ125" i="325" s="1"/>
  <c r="FY43" i="286" l="1"/>
  <c r="FY32" i="286"/>
  <c r="FZ130" i="325"/>
  <c r="FZ27" i="327"/>
  <c r="FZ26" i="327"/>
  <c r="FZ129" i="325"/>
  <c r="FZ88" i="325"/>
  <c r="FZ92" i="325"/>
  <c r="FZ93" i="325" s="1"/>
  <c r="FZ18" i="288" s="1"/>
  <c r="FZ19" i="288" s="1"/>
  <c r="FZ23" i="288" l="1"/>
  <c r="FZ36" i="288"/>
  <c r="FZ28" i="327"/>
  <c r="FZ31" i="327" s="1"/>
  <c r="FZ32" i="327" s="1"/>
  <c r="FZ131" i="325"/>
  <c r="FZ12" i="288" s="1"/>
  <c r="FZ14" i="288" s="1"/>
  <c r="FZ22" i="288" s="1"/>
  <c r="FZ77" i="325"/>
  <c r="FZ78" i="325" s="1"/>
  <c r="FZ60" i="288" s="1"/>
  <c r="FZ94" i="325"/>
  <c r="FZ41" i="265" s="1"/>
  <c r="FZ40" i="265"/>
  <c r="FZ16" i="265"/>
  <c r="FZ24" i="288" l="1"/>
  <c r="FZ27" i="288" s="1"/>
  <c r="FZ33" i="327"/>
  <c r="FZ74" i="265"/>
  <c r="GA75" i="325"/>
  <c r="FZ13" i="325"/>
  <c r="FZ14" i="325" s="1"/>
  <c r="FZ17" i="315" s="1"/>
  <c r="FZ45" i="315" s="1"/>
  <c r="FZ132" i="325"/>
  <c r="FZ35" i="265" s="1"/>
  <c r="FZ38" i="265" s="1"/>
  <c r="FZ34" i="288" s="1"/>
  <c r="FZ29" i="285"/>
  <c r="FZ9" i="285"/>
  <c r="FZ16" i="315" l="1"/>
  <c r="FZ44" i="315" s="1"/>
  <c r="FZ42" i="265"/>
  <c r="FZ46" i="265" s="1"/>
  <c r="FZ50" i="265" s="1"/>
  <c r="FZ53" i="265" s="1"/>
  <c r="GA105" i="325"/>
  <c r="GA106" i="325" s="1"/>
  <c r="GA112" i="325" s="1"/>
  <c r="GA113" i="325" s="1"/>
  <c r="GA86" i="325"/>
  <c r="GA87" i="325" s="1"/>
  <c r="GA17" i="288" s="1"/>
  <c r="GA124" i="325"/>
  <c r="GA125" i="325" s="1"/>
  <c r="GA26" i="327" l="1"/>
  <c r="GA129" i="325"/>
  <c r="GA88" i="325"/>
  <c r="GA92" i="325"/>
  <c r="GA93" i="325" s="1"/>
  <c r="GA18" i="288" s="1"/>
  <c r="GA19" i="288" s="1"/>
  <c r="FZ32" i="286"/>
  <c r="FZ43" i="286"/>
  <c r="GA130" i="325"/>
  <c r="GA27" i="327"/>
  <c r="GA23" i="288" l="1"/>
  <c r="GA36" i="288"/>
  <c r="GA94" i="325"/>
  <c r="GA41" i="265" s="1"/>
  <c r="GA77" i="325"/>
  <c r="GA78" i="325" s="1"/>
  <c r="GA60" i="288" s="1"/>
  <c r="GA40" i="265"/>
  <c r="GA16" i="265"/>
  <c r="GA131" i="325"/>
  <c r="GA12" i="288" s="1"/>
  <c r="GA14" i="288" s="1"/>
  <c r="GA22" i="288" s="1"/>
  <c r="GA28" i="327"/>
  <c r="GA31" i="327" s="1"/>
  <c r="GA24" i="288" l="1"/>
  <c r="GA27" i="288" s="1"/>
  <c r="GA32" i="327"/>
  <c r="GA33" i="327"/>
  <c r="GB75" i="325"/>
  <c r="GA74" i="265"/>
  <c r="GA29" i="285"/>
  <c r="GA132" i="325"/>
  <c r="GA35" i="265" s="1"/>
  <c r="GA38" i="265" s="1"/>
  <c r="GA34" i="288" s="1"/>
  <c r="GA9" i="285"/>
  <c r="GA13" i="325"/>
  <c r="GA14" i="325" s="1"/>
  <c r="GA17" i="315" s="1"/>
  <c r="GA45" i="315" s="1"/>
  <c r="GB105" i="325" l="1"/>
  <c r="GB106" i="325" s="1"/>
  <c r="GB112" i="325" s="1"/>
  <c r="GB113" i="325" s="1"/>
  <c r="GB86" i="325"/>
  <c r="GB87" i="325" s="1"/>
  <c r="GB17" i="288" s="1"/>
  <c r="GB124" i="325"/>
  <c r="GB125" i="325" s="1"/>
  <c r="GA16" i="315"/>
  <c r="GA44" i="315" s="1"/>
  <c r="GA42" i="265"/>
  <c r="GA46" i="265" s="1"/>
  <c r="GA50" i="265" s="1"/>
  <c r="GA53" i="265" s="1"/>
  <c r="GB130" i="325" l="1"/>
  <c r="GB27" i="327"/>
  <c r="GB92" i="325"/>
  <c r="GB93" i="325" s="1"/>
  <c r="GB18" i="288" s="1"/>
  <c r="GB19" i="288" s="1"/>
  <c r="GB88" i="325"/>
  <c r="GA32" i="286"/>
  <c r="GA43" i="286"/>
  <c r="GB26" i="327"/>
  <c r="GB129" i="325"/>
  <c r="GB23" i="288" l="1"/>
  <c r="GB36" i="288"/>
  <c r="GB28" i="327"/>
  <c r="GB31" i="327" s="1"/>
  <c r="GB131" i="325"/>
  <c r="GB12" i="288" s="1"/>
  <c r="GB14" i="288" s="1"/>
  <c r="GB22" i="288" s="1"/>
  <c r="GB16" i="265"/>
  <c r="GB40" i="265"/>
  <c r="GB77" i="325"/>
  <c r="GB78" i="325" s="1"/>
  <c r="GB60" i="288" s="1"/>
  <c r="GB94" i="325"/>
  <c r="GB41" i="265" s="1"/>
  <c r="GB24" i="288" l="1"/>
  <c r="GB27" i="288" s="1"/>
  <c r="GB33" i="327"/>
  <c r="GB32" i="327"/>
  <c r="GB74" i="265"/>
  <c r="GC75" i="325"/>
  <c r="GB9" i="285"/>
  <c r="GB29" i="285"/>
  <c r="GB13" i="325"/>
  <c r="GB14" i="325" s="1"/>
  <c r="GB17" i="315" s="1"/>
  <c r="GB45" i="315" s="1"/>
  <c r="GB132" i="325"/>
  <c r="GB35" i="265" s="1"/>
  <c r="GB38" i="265" s="1"/>
  <c r="GB34" i="288" s="1"/>
  <c r="GB16" i="315" l="1"/>
  <c r="GB44" i="315" s="1"/>
  <c r="GB42" i="265"/>
  <c r="GB46" i="265" s="1"/>
  <c r="GB50" i="265" s="1"/>
  <c r="GB53" i="265" s="1"/>
  <c r="GC124" i="325"/>
  <c r="GC125" i="325" s="1"/>
  <c r="GC86" i="325"/>
  <c r="GC87" i="325" s="1"/>
  <c r="GC17" i="288" s="1"/>
  <c r="GC105" i="325"/>
  <c r="GC106" i="325" s="1"/>
  <c r="GC112" i="325" s="1"/>
  <c r="GC113" i="325" s="1"/>
  <c r="GC92" i="325" l="1"/>
  <c r="GC93" i="325" s="1"/>
  <c r="GC18" i="288" s="1"/>
  <c r="GC19" i="288" s="1"/>
  <c r="GC88" i="325"/>
  <c r="GC27" i="327"/>
  <c r="GC130" i="325"/>
  <c r="GB32" i="286"/>
  <c r="GB43" i="286"/>
  <c r="GC26" i="327"/>
  <c r="GC129" i="325"/>
  <c r="GC23" i="288" l="1"/>
  <c r="GC36" i="288"/>
  <c r="GC131" i="325"/>
  <c r="GC9" i="285" s="1"/>
  <c r="GC28" i="327"/>
  <c r="GC31" i="327" s="1"/>
  <c r="GC33" i="327" s="1"/>
  <c r="GC16" i="265"/>
  <c r="GC40" i="265"/>
  <c r="GC13" i="325"/>
  <c r="GC14" i="325" s="1"/>
  <c r="GC17" i="315" s="1"/>
  <c r="GC45" i="315" s="1"/>
  <c r="GC94" i="325"/>
  <c r="GC41" i="265" s="1"/>
  <c r="GC77" i="325"/>
  <c r="GC78" i="325" s="1"/>
  <c r="GC60" i="288" s="1"/>
  <c r="GC29" i="285" l="1"/>
  <c r="GC12" i="288"/>
  <c r="GC14" i="288" s="1"/>
  <c r="GC22" i="288" s="1"/>
  <c r="GC24" i="288" s="1"/>
  <c r="GC27" i="288" s="1"/>
  <c r="GC132" i="325"/>
  <c r="GC35" i="265" s="1"/>
  <c r="GC38" i="265" s="1"/>
  <c r="GC32" i="327"/>
  <c r="GC74" i="265"/>
  <c r="GD75" i="325"/>
  <c r="GC16" i="315" l="1"/>
  <c r="GC44" i="315" s="1"/>
  <c r="GC34" i="288"/>
  <c r="GC42" i="265"/>
  <c r="GC46" i="265" s="1"/>
  <c r="GC50" i="265" s="1"/>
  <c r="GC53" i="265" s="1"/>
  <c r="GD86" i="325"/>
  <c r="GD87" i="325" s="1"/>
  <c r="GD17" i="288" s="1"/>
  <c r="GD105" i="325"/>
  <c r="GD106" i="325" s="1"/>
  <c r="GD112" i="325" s="1"/>
  <c r="GD113" i="325" s="1"/>
  <c r="GD124" i="325"/>
  <c r="GD125" i="325" s="1"/>
  <c r="GC43" i="286" l="1"/>
  <c r="GC32" i="286"/>
  <c r="GD130" i="325"/>
  <c r="GD27" i="327"/>
  <c r="GD26" i="327"/>
  <c r="GD129" i="325"/>
  <c r="GD88" i="325"/>
  <c r="GD92" i="325"/>
  <c r="GD93" i="325" s="1"/>
  <c r="GD18" i="288" s="1"/>
  <c r="GD19" i="288" s="1"/>
  <c r="GD23" i="288" l="1"/>
  <c r="GD36" i="288"/>
  <c r="GD28" i="327"/>
  <c r="GD31" i="327" s="1"/>
  <c r="GD131" i="325"/>
  <c r="GD12" i="288" s="1"/>
  <c r="GD14" i="288" s="1"/>
  <c r="GD22" i="288" s="1"/>
  <c r="GD94" i="325"/>
  <c r="GD41" i="265" s="1"/>
  <c r="GD77" i="325"/>
  <c r="GD78" i="325" s="1"/>
  <c r="GD60" i="288" s="1"/>
  <c r="GD40" i="265"/>
  <c r="GD16" i="265"/>
  <c r="GD24" i="288" l="1"/>
  <c r="GD27" i="288" s="1"/>
  <c r="GD32" i="327"/>
  <c r="GD33" i="327"/>
  <c r="GD9" i="285"/>
  <c r="GD29" i="285"/>
  <c r="GD132" i="325"/>
  <c r="GD35" i="265" s="1"/>
  <c r="GD38" i="265" s="1"/>
  <c r="GD13" i="325"/>
  <c r="GD14" i="325" s="1"/>
  <c r="GD17" i="315" s="1"/>
  <c r="GD45" i="315" s="1"/>
  <c r="GD74" i="265"/>
  <c r="GE75" i="325"/>
  <c r="GD16" i="315" l="1"/>
  <c r="GD44" i="315" s="1"/>
  <c r="GD34" i="288"/>
  <c r="GD42" i="265"/>
  <c r="GD46" i="265" s="1"/>
  <c r="GD50" i="265" s="1"/>
  <c r="GD53" i="265" s="1"/>
  <c r="GE124" i="325"/>
  <c r="GE125" i="325" s="1"/>
  <c r="GE86" i="325"/>
  <c r="GE87" i="325" s="1"/>
  <c r="GE17" i="288" s="1"/>
  <c r="GE105" i="325"/>
  <c r="GE106" i="325" s="1"/>
  <c r="GE112" i="325" s="1"/>
  <c r="GE113" i="325" s="1"/>
  <c r="GD32" i="286" l="1"/>
  <c r="GD43" i="286"/>
  <c r="GE26" i="327"/>
  <c r="GE129" i="325"/>
  <c r="GE92" i="325"/>
  <c r="GE93" i="325" s="1"/>
  <c r="GE18" i="288" s="1"/>
  <c r="GE19" i="288" s="1"/>
  <c r="GE88" i="325"/>
  <c r="GE27" i="327"/>
  <c r="GE130" i="325"/>
  <c r="GE23" i="288" l="1"/>
  <c r="GE36" i="288"/>
  <c r="GE16" i="265"/>
  <c r="GE40" i="265"/>
  <c r="GE131" i="325"/>
  <c r="GE12" i="288" s="1"/>
  <c r="GE14" i="288" s="1"/>
  <c r="GE22" i="288" s="1"/>
  <c r="GE94" i="325"/>
  <c r="GE41" i="265" s="1"/>
  <c r="GE77" i="325"/>
  <c r="GE78" i="325" s="1"/>
  <c r="GE60" i="288" s="1"/>
  <c r="GE28" i="327"/>
  <c r="GE31" i="327" s="1"/>
  <c r="GE24" i="288" l="1"/>
  <c r="GE27" i="288" s="1"/>
  <c r="GE132" i="325"/>
  <c r="GE35" i="265" s="1"/>
  <c r="GE38" i="265" s="1"/>
  <c r="GE34" i="288" s="1"/>
  <c r="GE9" i="285"/>
  <c r="GE13" i="325"/>
  <c r="GE14" i="325" s="1"/>
  <c r="GE17" i="315" s="1"/>
  <c r="GE45" i="315" s="1"/>
  <c r="GE29" i="285"/>
  <c r="GE33" i="327"/>
  <c r="GE32" i="327"/>
  <c r="GE74" i="265"/>
  <c r="GF75" i="325"/>
  <c r="GF124" i="325" l="1"/>
  <c r="GF125" i="325" s="1"/>
  <c r="GF86" i="325"/>
  <c r="GF87" i="325" s="1"/>
  <c r="GF17" i="288" s="1"/>
  <c r="GF105" i="325"/>
  <c r="GF106" i="325" s="1"/>
  <c r="GF112" i="325" s="1"/>
  <c r="GF113" i="325" s="1"/>
  <c r="GE42" i="265"/>
  <c r="GE46" i="265" s="1"/>
  <c r="GE50" i="265" s="1"/>
  <c r="GE53" i="265" s="1"/>
  <c r="GE16" i="315"/>
  <c r="GE44" i="315" s="1"/>
  <c r="GE32" i="286" l="1"/>
  <c r="GE43" i="286"/>
  <c r="GF26" i="327"/>
  <c r="GF129" i="325"/>
  <c r="GF88" i="325"/>
  <c r="GF92" i="325"/>
  <c r="GF93" i="325" s="1"/>
  <c r="GF18" i="288" s="1"/>
  <c r="GF19" i="288" s="1"/>
  <c r="GF130" i="325"/>
  <c r="GF27" i="327"/>
  <c r="GF23" i="288" l="1"/>
  <c r="GF36" i="288"/>
  <c r="GF28" i="327"/>
  <c r="GF31" i="327" s="1"/>
  <c r="GF32" i="327" s="1"/>
  <c r="GF131" i="325"/>
  <c r="GF12" i="288" s="1"/>
  <c r="GF14" i="288" s="1"/>
  <c r="GF22" i="288" s="1"/>
  <c r="GF94" i="325"/>
  <c r="GF41" i="265" s="1"/>
  <c r="GF77" i="325"/>
  <c r="GF78" i="325" s="1"/>
  <c r="GF60" i="288" s="1"/>
  <c r="GF40" i="265"/>
  <c r="GF16" i="265"/>
  <c r="GF24" i="288" l="1"/>
  <c r="GF27" i="288" s="1"/>
  <c r="GF33" i="327"/>
  <c r="GF74" i="265"/>
  <c r="GG75" i="325"/>
  <c r="GF29" i="285"/>
  <c r="GF132" i="325"/>
  <c r="GF35" i="265" s="1"/>
  <c r="GF38" i="265" s="1"/>
  <c r="GF34" i="288" s="1"/>
  <c r="GF13" i="325"/>
  <c r="GF14" i="325" s="1"/>
  <c r="GF17" i="315" s="1"/>
  <c r="GF45" i="315" s="1"/>
  <c r="GF9" i="285"/>
  <c r="GF42" i="265" l="1"/>
  <c r="GF46" i="265" s="1"/>
  <c r="GF50" i="265" s="1"/>
  <c r="GF53" i="265" s="1"/>
  <c r="GF16" i="315"/>
  <c r="GF44" i="315" s="1"/>
  <c r="GG124" i="325"/>
  <c r="GG125" i="325" s="1"/>
  <c r="GG86" i="325"/>
  <c r="GG87" i="325" s="1"/>
  <c r="GG17" i="288" s="1"/>
  <c r="GG105" i="325"/>
  <c r="GG106" i="325" s="1"/>
  <c r="GG112" i="325" s="1"/>
  <c r="GG113" i="325" s="1"/>
  <c r="GG130" i="325" l="1"/>
  <c r="GG27" i="327"/>
  <c r="GG88" i="325"/>
  <c r="GG92" i="325"/>
  <c r="GG93" i="325" s="1"/>
  <c r="GG18" i="288" s="1"/>
  <c r="GG19" i="288" s="1"/>
  <c r="GG26" i="327"/>
  <c r="GG129" i="325"/>
  <c r="GF32" i="286"/>
  <c r="GF43" i="286"/>
  <c r="GG131" i="325" l="1"/>
  <c r="GG9" i="285" s="1"/>
  <c r="GG23" i="288"/>
  <c r="GG36" i="288"/>
  <c r="GG77" i="325"/>
  <c r="GG78" i="325" s="1"/>
  <c r="GG60" i="288" s="1"/>
  <c r="GG94" i="325"/>
  <c r="GG41" i="265" s="1"/>
  <c r="GG16" i="265"/>
  <c r="GG40" i="265"/>
  <c r="GG28" i="327"/>
  <c r="GG31" i="327" s="1"/>
  <c r="GG132" i="325" l="1"/>
  <c r="GG35" i="265" s="1"/>
  <c r="GG38" i="265" s="1"/>
  <c r="GG16" i="315" s="1"/>
  <c r="GG44" i="315" s="1"/>
  <c r="GG12" i="288"/>
  <c r="GG14" i="288" s="1"/>
  <c r="GG22" i="288" s="1"/>
  <c r="GG24" i="288" s="1"/>
  <c r="GG27" i="288" s="1"/>
  <c r="GG13" i="325"/>
  <c r="GG14" i="325" s="1"/>
  <c r="GG17" i="315" s="1"/>
  <c r="GG45" i="315" s="1"/>
  <c r="GG29" i="285"/>
  <c r="GG32" i="327"/>
  <c r="GG33" i="327"/>
  <c r="GH75" i="325"/>
  <c r="GG74" i="265"/>
  <c r="GG34" i="288" l="1"/>
  <c r="GG42" i="265"/>
  <c r="GG46" i="265" s="1"/>
  <c r="GG50" i="265" s="1"/>
  <c r="GG53" i="265" s="1"/>
  <c r="GG43" i="286" s="1"/>
  <c r="GH124" i="325"/>
  <c r="GH125" i="325" s="1"/>
  <c r="GH86" i="325"/>
  <c r="GH87" i="325" s="1"/>
  <c r="GH17" i="288" s="1"/>
  <c r="GH105" i="325"/>
  <c r="GH106" i="325" s="1"/>
  <c r="GH112" i="325" s="1"/>
  <c r="GH113" i="325" s="1"/>
  <c r="GG32" i="286" l="1"/>
  <c r="GH26" i="327"/>
  <c r="GH129" i="325"/>
  <c r="GH92" i="325"/>
  <c r="GH93" i="325" s="1"/>
  <c r="GH18" i="288" s="1"/>
  <c r="GH19" i="288" s="1"/>
  <c r="GH88" i="325"/>
  <c r="GH130" i="325"/>
  <c r="GH27" i="327"/>
  <c r="GH23" i="288" l="1"/>
  <c r="GH36" i="288"/>
  <c r="GH131" i="325"/>
  <c r="GH12" i="288" s="1"/>
  <c r="GH14" i="288" s="1"/>
  <c r="GH22" i="288" s="1"/>
  <c r="GH77" i="325"/>
  <c r="GH78" i="325" s="1"/>
  <c r="GH60" i="288" s="1"/>
  <c r="GH94" i="325"/>
  <c r="GH41" i="265" s="1"/>
  <c r="GH40" i="265"/>
  <c r="GH16" i="265"/>
  <c r="GH28" i="327"/>
  <c r="GH31" i="327" s="1"/>
  <c r="GH13" i="325" l="1"/>
  <c r="GH14" i="325" s="1"/>
  <c r="GH17" i="315" s="1"/>
  <c r="GH45" i="315" s="1"/>
  <c r="GH24" i="288"/>
  <c r="GH27" i="288" s="1"/>
  <c r="GH9" i="285"/>
  <c r="GH29" i="285"/>
  <c r="GH132" i="325"/>
  <c r="GH35" i="265" s="1"/>
  <c r="GH38" i="265" s="1"/>
  <c r="GH32" i="327"/>
  <c r="GH33" i="327"/>
  <c r="GH74" i="265"/>
  <c r="GI75" i="325"/>
  <c r="GH16" i="315" l="1"/>
  <c r="GH44" i="315" s="1"/>
  <c r="GH34" i="288"/>
  <c r="GH42" i="265"/>
  <c r="GH46" i="265" s="1"/>
  <c r="GH50" i="265" s="1"/>
  <c r="GH53" i="265" s="1"/>
  <c r="GI124" i="325"/>
  <c r="GI125" i="325" s="1"/>
  <c r="GI105" i="325"/>
  <c r="GI106" i="325" s="1"/>
  <c r="GI112" i="325" s="1"/>
  <c r="GI113" i="325" s="1"/>
  <c r="GI86" i="325"/>
  <c r="GI87" i="325" s="1"/>
  <c r="GI17" i="288" s="1"/>
  <c r="GH43" i="286" l="1"/>
  <c r="GH32" i="286"/>
  <c r="GI92" i="325"/>
  <c r="GI93" i="325" s="1"/>
  <c r="GI18" i="288" s="1"/>
  <c r="GI19" i="288" s="1"/>
  <c r="GI88" i="325"/>
  <c r="GI26" i="327"/>
  <c r="GI129" i="325"/>
  <c r="GI27" i="327"/>
  <c r="GI130" i="325"/>
  <c r="GI23" i="288" l="1"/>
  <c r="GI36" i="288"/>
  <c r="GI28" i="327"/>
  <c r="GI31" i="327" s="1"/>
  <c r="GI33" i="327" s="1"/>
  <c r="GI131" i="325"/>
  <c r="GI12" i="288" s="1"/>
  <c r="GI14" i="288" s="1"/>
  <c r="GI22" i="288" s="1"/>
  <c r="GI16" i="265"/>
  <c r="GI40" i="265"/>
  <c r="GI77" i="325"/>
  <c r="GI78" i="325" s="1"/>
  <c r="GI60" i="288" s="1"/>
  <c r="GI94" i="325"/>
  <c r="GI41" i="265" s="1"/>
  <c r="GI24" i="288" l="1"/>
  <c r="GI27" i="288" s="1"/>
  <c r="GI32" i="327"/>
  <c r="GI74" i="265"/>
  <c r="GJ75" i="325"/>
  <c r="GI9" i="285"/>
  <c r="GI132" i="325"/>
  <c r="GI35" i="265" s="1"/>
  <c r="GI38" i="265" s="1"/>
  <c r="GI34" i="288" s="1"/>
  <c r="GI29" i="285"/>
  <c r="GI13" i="325"/>
  <c r="GI14" i="325" s="1"/>
  <c r="GI17" i="315" s="1"/>
  <c r="GI45" i="315" s="1"/>
  <c r="GI42" i="265" l="1"/>
  <c r="GI46" i="265" s="1"/>
  <c r="GI50" i="265" s="1"/>
  <c r="GI53" i="265" s="1"/>
  <c r="GI16" i="315"/>
  <c r="GI44" i="315" s="1"/>
  <c r="GJ124" i="325"/>
  <c r="GJ125" i="325" s="1"/>
  <c r="GJ86" i="325"/>
  <c r="GJ87" i="325" s="1"/>
  <c r="GJ17" i="288" s="1"/>
  <c r="GJ105" i="325"/>
  <c r="GJ106" i="325" s="1"/>
  <c r="GJ112" i="325" s="1"/>
  <c r="GJ113" i="325" s="1"/>
  <c r="GJ92" i="325" l="1"/>
  <c r="GJ93" i="325" s="1"/>
  <c r="GJ18" i="288" s="1"/>
  <c r="GJ19" i="288" s="1"/>
  <c r="GJ36" i="288" s="1"/>
  <c r="H87" i="325"/>
  <c r="F263" i="321" s="1"/>
  <c r="GJ88" i="325"/>
  <c r="H125" i="325"/>
  <c r="F300" i="321" s="1"/>
  <c r="GJ130" i="325"/>
  <c r="GJ27" i="327"/>
  <c r="H113" i="325"/>
  <c r="F289" i="321" s="1"/>
  <c r="GJ26" i="327"/>
  <c r="GJ129" i="325"/>
  <c r="GI32" i="286"/>
  <c r="GI43" i="286"/>
  <c r="H17" i="288" l="1"/>
  <c r="GJ23" i="288"/>
  <c r="H19" i="288"/>
  <c r="F711" i="321" s="1"/>
  <c r="GJ131" i="325"/>
  <c r="GJ12" i="288" s="1"/>
  <c r="GJ14" i="288" s="1"/>
  <c r="GJ28" i="327"/>
  <c r="H130" i="325"/>
  <c r="H27" i="327"/>
  <c r="H33" i="269" s="1"/>
  <c r="K33" i="269" s="1"/>
  <c r="H26" i="327"/>
  <c r="H32" i="269" s="1"/>
  <c r="K32" i="269" s="1"/>
  <c r="H129" i="325"/>
  <c r="GJ40" i="265"/>
  <c r="H88" i="325"/>
  <c r="F265" i="321" s="1"/>
  <c r="GJ16" i="265"/>
  <c r="H92" i="325"/>
  <c r="H93" i="325"/>
  <c r="F270" i="321" s="1"/>
  <c r="GJ94" i="325"/>
  <c r="GJ77" i="325"/>
  <c r="GJ78" i="325" s="1"/>
  <c r="H18" i="288" l="1"/>
  <c r="GJ74" i="265"/>
  <c r="GJ60" i="288"/>
  <c r="H23" i="288"/>
  <c r="H36" i="288"/>
  <c r="H131" i="325"/>
  <c r="F306" i="321" s="1"/>
  <c r="GJ29" i="285"/>
  <c r="GJ13" i="325"/>
  <c r="GJ14" i="325" s="1"/>
  <c r="GJ17" i="315" s="1"/>
  <c r="GJ45" i="315" s="1"/>
  <c r="F45" i="315" s="1"/>
  <c r="GJ9" i="285"/>
  <c r="F10" i="285" s="1"/>
  <c r="F771" i="321" s="1"/>
  <c r="GJ22" i="288"/>
  <c r="GJ24" i="288" s="1"/>
  <c r="H14" i="288"/>
  <c r="F706" i="321" s="1"/>
  <c r="GJ132" i="325"/>
  <c r="GJ35" i="265" s="1"/>
  <c r="GJ38" i="265" s="1"/>
  <c r="GJ34" i="288" s="1"/>
  <c r="J33" i="269"/>
  <c r="L33" i="269"/>
  <c r="GJ41" i="265"/>
  <c r="H94" i="325"/>
  <c r="F272" i="321" s="1"/>
  <c r="H77" i="325"/>
  <c r="J32" i="269"/>
  <c r="L32" i="269"/>
  <c r="H40" i="265"/>
  <c r="H71" i="269" s="1"/>
  <c r="K71" i="269" s="1"/>
  <c r="H16" i="265"/>
  <c r="H47" i="269" s="1"/>
  <c r="K47" i="269" s="1"/>
  <c r="GJ31" i="327"/>
  <c r="H28" i="327"/>
  <c r="F1108" i="321" s="1"/>
  <c r="H29" i="285" l="1"/>
  <c r="H22" i="288"/>
  <c r="H12" i="288"/>
  <c r="H13" i="325"/>
  <c r="E72" i="322"/>
  <c r="H9" i="285"/>
  <c r="H132" i="325"/>
  <c r="F308" i="321" s="1"/>
  <c r="H14" i="325"/>
  <c r="F200" i="321" s="1"/>
  <c r="F15" i="285"/>
  <c r="F774" i="321" s="1"/>
  <c r="GJ27" i="288"/>
  <c r="F28" i="288" s="1"/>
  <c r="F720" i="321" s="1"/>
  <c r="H24" i="288"/>
  <c r="F716" i="321" s="1"/>
  <c r="H34" i="269"/>
  <c r="K34" i="269" s="1"/>
  <c r="H31" i="327"/>
  <c r="H41" i="265"/>
  <c r="H72" i="269" s="1"/>
  <c r="K72" i="269" s="1"/>
  <c r="GJ33" i="327"/>
  <c r="H33" i="327" s="1"/>
  <c r="F1116" i="321" s="1"/>
  <c r="GJ32" i="327"/>
  <c r="F32" i="327" s="1"/>
  <c r="F1112" i="321" s="1"/>
  <c r="H38" i="265"/>
  <c r="F346" i="321" s="1"/>
  <c r="GJ42" i="265"/>
  <c r="GJ16" i="315"/>
  <c r="GJ44" i="315" s="1"/>
  <c r="F44" i="315" s="1"/>
  <c r="F1128" i="321" s="1"/>
  <c r="L47" i="269"/>
  <c r="J47" i="269"/>
  <c r="J71" i="269"/>
  <c r="L71" i="269"/>
  <c r="H17" i="315" l="1"/>
  <c r="H34" i="288"/>
  <c r="H27" i="288"/>
  <c r="H35" i="265"/>
  <c r="H66" i="269" s="1"/>
  <c r="K66" i="269" s="1"/>
  <c r="L66" i="269" s="1"/>
  <c r="F16" i="285"/>
  <c r="F775" i="321" s="1"/>
  <c r="E34" i="322"/>
  <c r="F47" i="315"/>
  <c r="F1132" i="321" s="1"/>
  <c r="GJ46" i="265"/>
  <c r="H42" i="265"/>
  <c r="F351" i="321" s="1"/>
  <c r="F13" i="264"/>
  <c r="H69" i="269"/>
  <c r="K69" i="269" s="1"/>
  <c r="H16" i="315"/>
  <c r="J34" i="269"/>
  <c r="L34" i="269"/>
  <c r="J72" i="269"/>
  <c r="L72" i="269"/>
  <c r="J66" i="269" l="1"/>
  <c r="F18" i="285"/>
  <c r="DB22" i="285" s="1"/>
  <c r="E73" i="322"/>
  <c r="H73" i="269"/>
  <c r="K73" i="269" s="1"/>
  <c r="GJ50" i="265"/>
  <c r="H46" i="265"/>
  <c r="F355" i="321" s="1"/>
  <c r="FD22" i="285"/>
  <c r="EP22" i="285"/>
  <c r="EQ22" i="285"/>
  <c r="FY22" i="285"/>
  <c r="FP22" i="285"/>
  <c r="L22" i="285"/>
  <c r="BA22" i="285"/>
  <c r="T22" i="285"/>
  <c r="BJ22" i="285"/>
  <c r="BP22" i="285"/>
  <c r="BV22" i="285"/>
  <c r="EV22" i="285"/>
  <c r="DU22" i="285"/>
  <c r="DK22" i="285"/>
  <c r="EA22" i="285"/>
  <c r="FX22" i="285"/>
  <c r="FE22" i="285"/>
  <c r="FZ22" i="285"/>
  <c r="AX22" i="285"/>
  <c r="BK22" i="285"/>
  <c r="AQ22" i="285"/>
  <c r="CZ22" i="285"/>
  <c r="BE22" i="285"/>
  <c r="DS22" i="285"/>
  <c r="DJ22" i="285"/>
  <c r="DE22" i="285"/>
  <c r="DN22" i="285"/>
  <c r="FI22" i="285"/>
  <c r="FV22" i="285"/>
  <c r="P22" i="285"/>
  <c r="AM22" i="285"/>
  <c r="AU22" i="285"/>
  <c r="BU22" i="285"/>
  <c r="CV22" i="285"/>
  <c r="CX22" i="285"/>
  <c r="FC22" i="285"/>
  <c r="EK22" i="285"/>
  <c r="EL22" i="285"/>
  <c r="FO22" i="285"/>
  <c r="GI22" i="285"/>
  <c r="GE22" i="285"/>
  <c r="GB22" i="285"/>
  <c r="F14" i="264"/>
  <c r="J69" i="269"/>
  <c r="L69" i="269"/>
  <c r="CY22" i="285" l="1"/>
  <c r="CD22" i="285"/>
  <c r="V22" i="285"/>
  <c r="F776" i="321"/>
  <c r="EZ22" i="285"/>
  <c r="CU22" i="285"/>
  <c r="CU23" i="285" s="1"/>
  <c r="CU13" i="265" s="1"/>
  <c r="CU14" i="265" s="1"/>
  <c r="CU18" i="265" s="1"/>
  <c r="CU21" i="265" s="1"/>
  <c r="CH22" i="285"/>
  <c r="CH23" i="285" s="1"/>
  <c r="CH13" i="265" s="1"/>
  <c r="CH14" i="265" s="1"/>
  <c r="CH18" i="265" s="1"/>
  <c r="CH21" i="265" s="1"/>
  <c r="AE22" i="285"/>
  <c r="AE30" i="285" s="1"/>
  <c r="FW22" i="285"/>
  <c r="DG22" i="285"/>
  <c r="DG23" i="285" s="1"/>
  <c r="DG13" i="265" s="1"/>
  <c r="DG14" i="265" s="1"/>
  <c r="DG18" i="265" s="1"/>
  <c r="DG21" i="265" s="1"/>
  <c r="DH22" i="285"/>
  <c r="DH23" i="285" s="1"/>
  <c r="DH13" i="265" s="1"/>
  <c r="DH14" i="265" s="1"/>
  <c r="DH18" i="265" s="1"/>
  <c r="DH21" i="265" s="1"/>
  <c r="BW22" i="285"/>
  <c r="BW23" i="285" s="1"/>
  <c r="BW13" i="265" s="1"/>
  <c r="BW14" i="265" s="1"/>
  <c r="BW18" i="265" s="1"/>
  <c r="BW21" i="265" s="1"/>
  <c r="BO22" i="285"/>
  <c r="BG22" i="285"/>
  <c r="BG30" i="285" s="1"/>
  <c r="GG22" i="285"/>
  <c r="GG30" i="285" s="1"/>
  <c r="EN22" i="285"/>
  <c r="EN23" i="285" s="1"/>
  <c r="EN13" i="265" s="1"/>
  <c r="EN14" i="265" s="1"/>
  <c r="EN18" i="265" s="1"/>
  <c r="EN21" i="265" s="1"/>
  <c r="EW22" i="285"/>
  <c r="CJ22" i="285"/>
  <c r="CJ30" i="285" s="1"/>
  <c r="BS22" i="285"/>
  <c r="BS30" i="285" s="1"/>
  <c r="M22" i="285"/>
  <c r="M30" i="285" s="1"/>
  <c r="FR22" i="285"/>
  <c r="DA22" i="285"/>
  <c r="DA30" i="285" s="1"/>
  <c r="CW22" i="285"/>
  <c r="CW30" i="285" s="1"/>
  <c r="CP22" i="285"/>
  <c r="CP23" i="285" s="1"/>
  <c r="CP13" i="265" s="1"/>
  <c r="CP14" i="265" s="1"/>
  <c r="CP18" i="265" s="1"/>
  <c r="CP21" i="265" s="1"/>
  <c r="BB22" i="285"/>
  <c r="BM22" i="285"/>
  <c r="BM23" i="285" s="1"/>
  <c r="BM13" i="265" s="1"/>
  <c r="BM14" i="265" s="1"/>
  <c r="BM18" i="265" s="1"/>
  <c r="BM21" i="265" s="1"/>
  <c r="BF22" i="285"/>
  <c r="ED22" i="285"/>
  <c r="DF22" i="285"/>
  <c r="DX22" i="285"/>
  <c r="DX23" i="285" s="1"/>
  <c r="DX13" i="265" s="1"/>
  <c r="DX14" i="265" s="1"/>
  <c r="DX18" i="265" s="1"/>
  <c r="DX21" i="265" s="1"/>
  <c r="DY22" i="285"/>
  <c r="FQ22" i="285"/>
  <c r="GF22" i="285"/>
  <c r="X22" i="285"/>
  <c r="X23" i="285" s="1"/>
  <c r="X13" i="265" s="1"/>
  <c r="X14" i="265" s="1"/>
  <c r="X18" i="265" s="1"/>
  <c r="X21" i="265" s="1"/>
  <c r="K22" i="285"/>
  <c r="AZ22" i="285"/>
  <c r="CE22" i="285"/>
  <c r="AW22" i="285"/>
  <c r="AW23" i="285" s="1"/>
  <c r="AW13" i="265" s="1"/>
  <c r="AW14" i="265" s="1"/>
  <c r="AW18" i="265" s="1"/>
  <c r="AW21" i="265" s="1"/>
  <c r="CL22" i="285"/>
  <c r="FH22" i="285"/>
  <c r="ES22" i="285"/>
  <c r="FA22" i="285"/>
  <c r="FA23" i="285" s="1"/>
  <c r="FA13" i="265" s="1"/>
  <c r="FA14" i="265" s="1"/>
  <c r="FA18" i="265" s="1"/>
  <c r="FA21" i="265" s="1"/>
  <c r="GH22" i="285"/>
  <c r="FS22" i="285"/>
  <c r="GJ22" i="285"/>
  <c r="AI22" i="285"/>
  <c r="AI30" i="285" s="1"/>
  <c r="AG22" i="285"/>
  <c r="AN22" i="285"/>
  <c r="BL22" i="285"/>
  <c r="CA22" i="285"/>
  <c r="CA30" i="285" s="1"/>
  <c r="CQ22" i="285"/>
  <c r="EH22" i="285"/>
  <c r="EG22" i="285"/>
  <c r="EJ22" i="285"/>
  <c r="EJ30" i="285" s="1"/>
  <c r="ER22" i="285"/>
  <c r="FK22" i="285"/>
  <c r="J22" i="285"/>
  <c r="F782" i="321" s="1"/>
  <c r="BC22" i="285"/>
  <c r="BC23" i="285" s="1"/>
  <c r="BC13" i="265" s="1"/>
  <c r="BC14" i="265" s="1"/>
  <c r="BC18" i="265" s="1"/>
  <c r="BC21" i="265" s="1"/>
  <c r="AV22" i="285"/>
  <c r="AT22" i="285"/>
  <c r="AY22" i="285"/>
  <c r="BQ22" i="285"/>
  <c r="BQ23" i="285" s="1"/>
  <c r="BQ13" i="265" s="1"/>
  <c r="BQ14" i="265" s="1"/>
  <c r="BQ18" i="265" s="1"/>
  <c r="BQ21" i="265" s="1"/>
  <c r="DV22" i="285"/>
  <c r="EE22" i="285"/>
  <c r="CM22" i="285"/>
  <c r="DR22" i="285"/>
  <c r="DR23" i="285" s="1"/>
  <c r="DR13" i="265" s="1"/>
  <c r="DR14" i="265" s="1"/>
  <c r="DR18" i="265" s="1"/>
  <c r="DR21" i="265" s="1"/>
  <c r="FL22" i="285"/>
  <c r="BN22" i="285"/>
  <c r="CG22" i="285"/>
  <c r="BZ22" i="285"/>
  <c r="BZ23" i="285" s="1"/>
  <c r="BZ13" i="265" s="1"/>
  <c r="BZ14" i="265" s="1"/>
  <c r="BZ18" i="265" s="1"/>
  <c r="BZ21" i="265" s="1"/>
  <c r="EF22" i="285"/>
  <c r="DW22" i="285"/>
  <c r="DZ22" i="285"/>
  <c r="EO22" i="285"/>
  <c r="EO23" i="285" s="1"/>
  <c r="EO13" i="265" s="1"/>
  <c r="EO14" i="265" s="1"/>
  <c r="EO18" i="265" s="1"/>
  <c r="EO21" i="265" s="1"/>
  <c r="FB22" i="285"/>
  <c r="GC22" i="285"/>
  <c r="AP22" i="285"/>
  <c r="AO22" i="285"/>
  <c r="AO23" i="285" s="1"/>
  <c r="AO13" i="265" s="1"/>
  <c r="AO14" i="265" s="1"/>
  <c r="AO18" i="265" s="1"/>
  <c r="AO21" i="265" s="1"/>
  <c r="O22" i="285"/>
  <c r="CT22" i="285"/>
  <c r="CN22" i="285"/>
  <c r="DM22" i="285"/>
  <c r="DM23" i="285" s="1"/>
  <c r="DM13" i="265" s="1"/>
  <c r="DM14" i="265" s="1"/>
  <c r="DM18" i="265" s="1"/>
  <c r="DM21" i="265" s="1"/>
  <c r="DI22" i="285"/>
  <c r="FJ22" i="285"/>
  <c r="DD22" i="285"/>
  <c r="EY22" i="285"/>
  <c r="EY23" i="285" s="1"/>
  <c r="EY13" i="265" s="1"/>
  <c r="EY14" i="265" s="1"/>
  <c r="EY18" i="265" s="1"/>
  <c r="EY21" i="265" s="1"/>
  <c r="FT22" i="285"/>
  <c r="FU22" i="285"/>
  <c r="AF22" i="285"/>
  <c r="R22" i="285"/>
  <c r="R30" i="285" s="1"/>
  <c r="N22" i="285"/>
  <c r="CC22" i="285"/>
  <c r="BX22" i="285"/>
  <c r="CS22" i="285"/>
  <c r="CS30" i="285" s="1"/>
  <c r="FF22" i="285"/>
  <c r="EU22" i="285"/>
  <c r="CK22" i="285"/>
  <c r="GA22" i="285"/>
  <c r="GA30" i="285" s="1"/>
  <c r="FM22" i="285"/>
  <c r="W22" i="285"/>
  <c r="BI22" i="285"/>
  <c r="AC22" i="285"/>
  <c r="AC23" i="285" s="1"/>
  <c r="AC13" i="265" s="1"/>
  <c r="AC14" i="265" s="1"/>
  <c r="AC18" i="265" s="1"/>
  <c r="AC21" i="265" s="1"/>
  <c r="AR22" i="285"/>
  <c r="BY22" i="285"/>
  <c r="CI22" i="285"/>
  <c r="EM22" i="285"/>
  <c r="EM30" i="285" s="1"/>
  <c r="DQ22" i="285"/>
  <c r="DL22" i="285"/>
  <c r="DL23" i="285" s="1"/>
  <c r="DL13" i="265" s="1"/>
  <c r="DL14" i="265" s="1"/>
  <c r="DL18" i="265" s="1"/>
  <c r="DL21" i="265" s="1"/>
  <c r="DO22" i="285"/>
  <c r="FN22" i="285"/>
  <c r="FN30" i="285" s="1"/>
  <c r="CO22" i="285"/>
  <c r="DC22" i="285"/>
  <c r="DC30" i="285" s="1"/>
  <c r="CF22" i="285"/>
  <c r="CF30" i="285" s="1"/>
  <c r="Y22" i="285"/>
  <c r="Y30" i="285" s="1"/>
  <c r="AB22" i="285"/>
  <c r="AB23" i="285" s="1"/>
  <c r="AB13" i="265" s="1"/>
  <c r="AB14" i="265" s="1"/>
  <c r="AB18" i="265" s="1"/>
  <c r="AB21" i="265" s="1"/>
  <c r="GD22" i="285"/>
  <c r="GD30" i="285" s="1"/>
  <c r="DT22" i="285"/>
  <c r="DT30" i="285" s="1"/>
  <c r="EI22" i="285"/>
  <c r="EI30" i="285" s="1"/>
  <c r="BT22" i="285"/>
  <c r="AJ22" i="285"/>
  <c r="AJ23" i="285" s="1"/>
  <c r="AJ13" i="265" s="1"/>
  <c r="AJ14" i="265" s="1"/>
  <c r="AJ18" i="265" s="1"/>
  <c r="AJ21" i="265" s="1"/>
  <c r="U22" i="285"/>
  <c r="U30" i="285" s="1"/>
  <c r="FG22" i="285"/>
  <c r="FG23" i="285" s="1"/>
  <c r="FG13" i="265" s="1"/>
  <c r="FG14" i="265" s="1"/>
  <c r="FG18" i="265" s="1"/>
  <c r="FG21" i="265" s="1"/>
  <c r="EB22" i="285"/>
  <c r="EC22" i="285"/>
  <c r="EC23" i="285" s="1"/>
  <c r="EC13" i="265" s="1"/>
  <c r="EC14" i="265" s="1"/>
  <c r="EC18" i="265" s="1"/>
  <c r="EC21" i="265" s="1"/>
  <c r="CB22" i="285"/>
  <c r="CB23" i="285" s="1"/>
  <c r="CB13" i="265" s="1"/>
  <c r="CB14" i="265" s="1"/>
  <c r="CB18" i="265" s="1"/>
  <c r="CB21" i="265" s="1"/>
  <c r="AA22" i="285"/>
  <c r="AA23" i="285" s="1"/>
  <c r="AA13" i="265" s="1"/>
  <c r="AA14" i="265" s="1"/>
  <c r="AA18" i="265" s="1"/>
  <c r="AA21" i="265" s="1"/>
  <c r="Z22" i="285"/>
  <c r="ET22" i="285"/>
  <c r="ET30" i="285" s="1"/>
  <c r="EX22" i="285"/>
  <c r="DP22" i="285"/>
  <c r="DP23" i="285" s="1"/>
  <c r="DP13" i="265" s="1"/>
  <c r="DP14" i="265" s="1"/>
  <c r="DP18" i="265" s="1"/>
  <c r="DP21" i="265" s="1"/>
  <c r="CR22" i="285"/>
  <c r="BH22" i="285"/>
  <c r="BD22" i="285"/>
  <c r="BR22" i="285"/>
  <c r="BR30" i="285" s="1"/>
  <c r="AD22" i="285"/>
  <c r="AK22" i="285"/>
  <c r="AK23" i="285" s="1"/>
  <c r="AK13" i="265" s="1"/>
  <c r="AK14" i="265" s="1"/>
  <c r="AK18" i="265" s="1"/>
  <c r="AK21" i="265" s="1"/>
  <c r="S22" i="285"/>
  <c r="AL22" i="285"/>
  <c r="AL23" i="285" s="1"/>
  <c r="AL13" i="265" s="1"/>
  <c r="AL14" i="265" s="1"/>
  <c r="AL18" i="265" s="1"/>
  <c r="AL21" i="265" s="1"/>
  <c r="AH22" i="285"/>
  <c r="AH30" i="285" s="1"/>
  <c r="AS22" i="285"/>
  <c r="Q22" i="285"/>
  <c r="GB30" i="285"/>
  <c r="GB23" i="285"/>
  <c r="GB13" i="265" s="1"/>
  <c r="GB14" i="265" s="1"/>
  <c r="GB18" i="265" s="1"/>
  <c r="GB21" i="265" s="1"/>
  <c r="GI23" i="285"/>
  <c r="GI13" i="265" s="1"/>
  <c r="GI14" i="265" s="1"/>
  <c r="GI18" i="265" s="1"/>
  <c r="GI21" i="265" s="1"/>
  <c r="GI30" i="285"/>
  <c r="CO23" i="285"/>
  <c r="CO13" i="265" s="1"/>
  <c r="CO14" i="265" s="1"/>
  <c r="CO18" i="265" s="1"/>
  <c r="CO21" i="265" s="1"/>
  <c r="CO30" i="285"/>
  <c r="EZ23" i="285"/>
  <c r="EZ13" i="265" s="1"/>
  <c r="EZ14" i="265" s="1"/>
  <c r="EZ18" i="265" s="1"/>
  <c r="EZ21" i="265" s="1"/>
  <c r="EZ30" i="285"/>
  <c r="CF23" i="285"/>
  <c r="CF13" i="265" s="1"/>
  <c r="CF14" i="265" s="1"/>
  <c r="CF18" i="265" s="1"/>
  <c r="CF21" i="265" s="1"/>
  <c r="AE23" i="285"/>
  <c r="AE13" i="265" s="1"/>
  <c r="AE14" i="265" s="1"/>
  <c r="AE18" i="265" s="1"/>
  <c r="AE21" i="265" s="1"/>
  <c r="AB30" i="285"/>
  <c r="FW30" i="285"/>
  <c r="FW23" i="285"/>
  <c r="FW13" i="265" s="1"/>
  <c r="FW14" i="265" s="1"/>
  <c r="FW18" i="265" s="1"/>
  <c r="FW21" i="265" s="1"/>
  <c r="DG30" i="285"/>
  <c r="DT23" i="285"/>
  <c r="DT13" i="265" s="1"/>
  <c r="DT14" i="265" s="1"/>
  <c r="DT18" i="265" s="1"/>
  <c r="DT21" i="265" s="1"/>
  <c r="BW30" i="285"/>
  <c r="BT30" i="285"/>
  <c r="BT23" i="285"/>
  <c r="BT13" i="265" s="1"/>
  <c r="BT14" i="265" s="1"/>
  <c r="BT18" i="265" s="1"/>
  <c r="BT21" i="265" s="1"/>
  <c r="BO30" i="285"/>
  <c r="BO23" i="285"/>
  <c r="BO13" i="265" s="1"/>
  <c r="BO14" i="265" s="1"/>
  <c r="BO18" i="265" s="1"/>
  <c r="BO21" i="265" s="1"/>
  <c r="U23" i="285"/>
  <c r="U13" i="265" s="1"/>
  <c r="U14" i="265" s="1"/>
  <c r="U18" i="265" s="1"/>
  <c r="U21" i="265" s="1"/>
  <c r="EB30" i="285"/>
  <c r="EB23" i="285"/>
  <c r="EB13" i="265" s="1"/>
  <c r="EB14" i="265" s="1"/>
  <c r="EB18" i="265" s="1"/>
  <c r="EB21" i="265" s="1"/>
  <c r="EW30" i="285"/>
  <c r="EW23" i="285"/>
  <c r="EW13" i="265" s="1"/>
  <c r="EW14" i="265" s="1"/>
  <c r="EW18" i="265" s="1"/>
  <c r="EW21" i="265" s="1"/>
  <c r="EC30" i="285"/>
  <c r="CB30" i="285"/>
  <c r="AA30" i="285"/>
  <c r="M23" i="285"/>
  <c r="M13" i="265" s="1"/>
  <c r="M14" i="265" s="1"/>
  <c r="M18" i="265" s="1"/>
  <c r="M21" i="265" s="1"/>
  <c r="Z30" i="285"/>
  <c r="Z23" i="285"/>
  <c r="Z13" i="265" s="1"/>
  <c r="Z14" i="265" s="1"/>
  <c r="Z18" i="265" s="1"/>
  <c r="Z21" i="265" s="1"/>
  <c r="FR30" i="285"/>
  <c r="FR23" i="285"/>
  <c r="FR13" i="265" s="1"/>
  <c r="FR14" i="265" s="1"/>
  <c r="FR18" i="265" s="1"/>
  <c r="FR21" i="265" s="1"/>
  <c r="ET23" i="285"/>
  <c r="ET13" i="265" s="1"/>
  <c r="ET14" i="265" s="1"/>
  <c r="ET18" i="265" s="1"/>
  <c r="ET21" i="265" s="1"/>
  <c r="EX30" i="285"/>
  <c r="EX23" i="285"/>
  <c r="EX13" i="265" s="1"/>
  <c r="EX14" i="265" s="1"/>
  <c r="EX18" i="265" s="1"/>
  <c r="EX21" i="265" s="1"/>
  <c r="DP30" i="285"/>
  <c r="CP30" i="285"/>
  <c r="CR30" i="285"/>
  <c r="CR23" i="285"/>
  <c r="CR13" i="265" s="1"/>
  <c r="CR14" i="265" s="1"/>
  <c r="CR18" i="265" s="1"/>
  <c r="CR21" i="265" s="1"/>
  <c r="AK30" i="285"/>
  <c r="H77" i="269"/>
  <c r="K77" i="269" s="1"/>
  <c r="FO30" i="285"/>
  <c r="FO23" i="285"/>
  <c r="FO13" i="265" s="1"/>
  <c r="FO14" i="265" s="1"/>
  <c r="FO18" i="265" s="1"/>
  <c r="FO21" i="265" s="1"/>
  <c r="EL30" i="285"/>
  <c r="EL23" i="285"/>
  <c r="EL13" i="265" s="1"/>
  <c r="EL14" i="265" s="1"/>
  <c r="EL18" i="265" s="1"/>
  <c r="EL21" i="265" s="1"/>
  <c r="EK30" i="285"/>
  <c r="EK23" i="285"/>
  <c r="EK13" i="265" s="1"/>
  <c r="EK14" i="265" s="1"/>
  <c r="EK18" i="265" s="1"/>
  <c r="EK21" i="265" s="1"/>
  <c r="FC30" i="285"/>
  <c r="FC23" i="285"/>
  <c r="FC13" i="265" s="1"/>
  <c r="FC14" i="265" s="1"/>
  <c r="FC18" i="265" s="1"/>
  <c r="FC21" i="265" s="1"/>
  <c r="CX30" i="285"/>
  <c r="CX23" i="285"/>
  <c r="CX13" i="265" s="1"/>
  <c r="CX14" i="265" s="1"/>
  <c r="CX18" i="265" s="1"/>
  <c r="CX21" i="265" s="1"/>
  <c r="CV30" i="285"/>
  <c r="CV23" i="285"/>
  <c r="CV13" i="265" s="1"/>
  <c r="CV14" i="265" s="1"/>
  <c r="CV18" i="265" s="1"/>
  <c r="CV21" i="265" s="1"/>
  <c r="BU30" i="285"/>
  <c r="BU23" i="285"/>
  <c r="BU13" i="265" s="1"/>
  <c r="BU14" i="265" s="1"/>
  <c r="BU18" i="265" s="1"/>
  <c r="BU21" i="265" s="1"/>
  <c r="AU30" i="285"/>
  <c r="AU23" i="285"/>
  <c r="AU13" i="265" s="1"/>
  <c r="AU14" i="265" s="1"/>
  <c r="AU18" i="265" s="1"/>
  <c r="AU21" i="265" s="1"/>
  <c r="AM30" i="285"/>
  <c r="AM23" i="285"/>
  <c r="AM13" i="265" s="1"/>
  <c r="AM14" i="265" s="1"/>
  <c r="AM18" i="265" s="1"/>
  <c r="AM21" i="265" s="1"/>
  <c r="P30" i="285"/>
  <c r="P23" i="285"/>
  <c r="P13" i="265" s="1"/>
  <c r="P14" i="265" s="1"/>
  <c r="P18" i="265" s="1"/>
  <c r="P21" i="265" s="1"/>
  <c r="FV30" i="285"/>
  <c r="FV23" i="285"/>
  <c r="FV13" i="265" s="1"/>
  <c r="FV14" i="265" s="1"/>
  <c r="FV18" i="265" s="1"/>
  <c r="FV21" i="265" s="1"/>
  <c r="FI30" i="285"/>
  <c r="FI23" i="285"/>
  <c r="FI13" i="265" s="1"/>
  <c r="FI14" i="265" s="1"/>
  <c r="FI18" i="265" s="1"/>
  <c r="FI21" i="265" s="1"/>
  <c r="DN30" i="285"/>
  <c r="DN23" i="285"/>
  <c r="DN13" i="265" s="1"/>
  <c r="DN14" i="265" s="1"/>
  <c r="DN18" i="265" s="1"/>
  <c r="DN21" i="265" s="1"/>
  <c r="DE30" i="285"/>
  <c r="DE23" i="285"/>
  <c r="DE13" i="265" s="1"/>
  <c r="DE14" i="265" s="1"/>
  <c r="DE18" i="265" s="1"/>
  <c r="DE21" i="265" s="1"/>
  <c r="DJ30" i="285"/>
  <c r="DJ23" i="285"/>
  <c r="DJ13" i="265" s="1"/>
  <c r="DJ14" i="265" s="1"/>
  <c r="DJ18" i="265" s="1"/>
  <c r="DJ21" i="265" s="1"/>
  <c r="DS30" i="285"/>
  <c r="DS23" i="285"/>
  <c r="DS13" i="265" s="1"/>
  <c r="DS14" i="265" s="1"/>
  <c r="DS18" i="265" s="1"/>
  <c r="DS21" i="265" s="1"/>
  <c r="BE23" i="285"/>
  <c r="BE13" i="265" s="1"/>
  <c r="BE14" i="265" s="1"/>
  <c r="BE18" i="265" s="1"/>
  <c r="BE21" i="265" s="1"/>
  <c r="BE30" i="285"/>
  <c r="CZ23" i="285"/>
  <c r="CZ13" i="265" s="1"/>
  <c r="CZ14" i="265" s="1"/>
  <c r="CZ18" i="265" s="1"/>
  <c r="CZ21" i="265" s="1"/>
  <c r="CZ30" i="285"/>
  <c r="AQ30" i="285"/>
  <c r="AQ23" i="285"/>
  <c r="AQ13" i="265" s="1"/>
  <c r="AQ14" i="265" s="1"/>
  <c r="AQ18" i="265" s="1"/>
  <c r="AQ21" i="265" s="1"/>
  <c r="BK23" i="285"/>
  <c r="BK13" i="265" s="1"/>
  <c r="BK14" i="265" s="1"/>
  <c r="BK18" i="265" s="1"/>
  <c r="BK21" i="265" s="1"/>
  <c r="BK30" i="285"/>
  <c r="AX23" i="285"/>
  <c r="AX13" i="265" s="1"/>
  <c r="AX14" i="265" s="1"/>
  <c r="AX18" i="265" s="1"/>
  <c r="AX21" i="265" s="1"/>
  <c r="AX30" i="285"/>
  <c r="FZ23" i="285"/>
  <c r="FZ13" i="265" s="1"/>
  <c r="FZ14" i="265" s="1"/>
  <c r="FZ18" i="265" s="1"/>
  <c r="FZ21" i="265" s="1"/>
  <c r="FZ30" i="285"/>
  <c r="FE23" i="285"/>
  <c r="FE13" i="265" s="1"/>
  <c r="FE14" i="265" s="1"/>
  <c r="FE18" i="265" s="1"/>
  <c r="FE21" i="265" s="1"/>
  <c r="FE30" i="285"/>
  <c r="FX23" i="285"/>
  <c r="FX13" i="265" s="1"/>
  <c r="FX14" i="265" s="1"/>
  <c r="FX18" i="265" s="1"/>
  <c r="FX21" i="265" s="1"/>
  <c r="FX30" i="285"/>
  <c r="EA23" i="285"/>
  <c r="EA13" i="265" s="1"/>
  <c r="EA14" i="265" s="1"/>
  <c r="EA18" i="265" s="1"/>
  <c r="EA21" i="265" s="1"/>
  <c r="EA30" i="285"/>
  <c r="DK23" i="285"/>
  <c r="DK13" i="265" s="1"/>
  <c r="DK14" i="265" s="1"/>
  <c r="DK18" i="265" s="1"/>
  <c r="DK21" i="265" s="1"/>
  <c r="DK30" i="285"/>
  <c r="DU23" i="285"/>
  <c r="DU13" i="265" s="1"/>
  <c r="DU14" i="265" s="1"/>
  <c r="DU18" i="265" s="1"/>
  <c r="DU21" i="265" s="1"/>
  <c r="DU30" i="285"/>
  <c r="EV23" i="285"/>
  <c r="EV13" i="265" s="1"/>
  <c r="EV14" i="265" s="1"/>
  <c r="EV18" i="265" s="1"/>
  <c r="EV21" i="265" s="1"/>
  <c r="EV30" i="285"/>
  <c r="BV23" i="285"/>
  <c r="BV13" i="265" s="1"/>
  <c r="BV14" i="265" s="1"/>
  <c r="BV18" i="265" s="1"/>
  <c r="BV21" i="265" s="1"/>
  <c r="BV30" i="285"/>
  <c r="BP23" i="285"/>
  <c r="BP13" i="265" s="1"/>
  <c r="BP14" i="265" s="1"/>
  <c r="BP18" i="265" s="1"/>
  <c r="BP21" i="265" s="1"/>
  <c r="BP30" i="285"/>
  <c r="BJ23" i="285"/>
  <c r="BJ13" i="265" s="1"/>
  <c r="BJ14" i="265" s="1"/>
  <c r="BJ18" i="265" s="1"/>
  <c r="BJ21" i="265" s="1"/>
  <c r="BJ30" i="285"/>
  <c r="T30" i="285"/>
  <c r="T23" i="285"/>
  <c r="T13" i="265" s="1"/>
  <c r="T14" i="265" s="1"/>
  <c r="T18" i="265" s="1"/>
  <c r="T21" i="265" s="1"/>
  <c r="BA23" i="285"/>
  <c r="BA13" i="265" s="1"/>
  <c r="BA14" i="265" s="1"/>
  <c r="BA18" i="265" s="1"/>
  <c r="BA21" i="265" s="1"/>
  <c r="BA30" i="285"/>
  <c r="L23" i="285"/>
  <c r="L13" i="265" s="1"/>
  <c r="L14" i="265" s="1"/>
  <c r="L18" i="265" s="1"/>
  <c r="L21" i="265" s="1"/>
  <c r="L30" i="285"/>
  <c r="FP23" i="285"/>
  <c r="FP13" i="265" s="1"/>
  <c r="FP14" i="265" s="1"/>
  <c r="FP18" i="265" s="1"/>
  <c r="FP21" i="265" s="1"/>
  <c r="FP30" i="285"/>
  <c r="FY23" i="285"/>
  <c r="FY13" i="265" s="1"/>
  <c r="FY14" i="265" s="1"/>
  <c r="FY18" i="265" s="1"/>
  <c r="FY21" i="265" s="1"/>
  <c r="FY30" i="285"/>
  <c r="EQ23" i="285"/>
  <c r="EQ13" i="265" s="1"/>
  <c r="EQ14" i="265" s="1"/>
  <c r="EQ18" i="265" s="1"/>
  <c r="EQ21" i="265" s="1"/>
  <c r="EQ30" i="285"/>
  <c r="EP23" i="285"/>
  <c r="EP13" i="265" s="1"/>
  <c r="EP14" i="265" s="1"/>
  <c r="EP18" i="265" s="1"/>
  <c r="EP21" i="265" s="1"/>
  <c r="EP30" i="285"/>
  <c r="FD23" i="285"/>
  <c r="FD13" i="265" s="1"/>
  <c r="FD14" i="265" s="1"/>
  <c r="FD18" i="265" s="1"/>
  <c r="FD21" i="265" s="1"/>
  <c r="FD30" i="285"/>
  <c r="DB23" i="285"/>
  <c r="DB13" i="265" s="1"/>
  <c r="DB14" i="265" s="1"/>
  <c r="DB18" i="265" s="1"/>
  <c r="DB21" i="265" s="1"/>
  <c r="DB30" i="285"/>
  <c r="CY23" i="285"/>
  <c r="CY13" i="265" s="1"/>
  <c r="CY14" i="265" s="1"/>
  <c r="CY18" i="265" s="1"/>
  <c r="CY21" i="265" s="1"/>
  <c r="CY30" i="285"/>
  <c r="CD23" i="285"/>
  <c r="CD13" i="265" s="1"/>
  <c r="CD14" i="265" s="1"/>
  <c r="CD18" i="265" s="1"/>
  <c r="CD21" i="265" s="1"/>
  <c r="CD30" i="285"/>
  <c r="BD23" i="285"/>
  <c r="BD13" i="265" s="1"/>
  <c r="BD14" i="265" s="1"/>
  <c r="BD18" i="265" s="1"/>
  <c r="BD21" i="265" s="1"/>
  <c r="BD30" i="285"/>
  <c r="S23" i="285"/>
  <c r="S13" i="265" s="1"/>
  <c r="S14" i="265" s="1"/>
  <c r="S18" i="265" s="1"/>
  <c r="S21" i="265" s="1"/>
  <c r="S30" i="285"/>
  <c r="Q23" i="285"/>
  <c r="Q13" i="265" s="1"/>
  <c r="Q14" i="265" s="1"/>
  <c r="Q18" i="265" s="1"/>
  <c r="Q21" i="265" s="1"/>
  <c r="Q30" i="285"/>
  <c r="GJ53" i="265"/>
  <c r="H50" i="265"/>
  <c r="F359" i="321" s="1"/>
  <c r="GE23" i="285"/>
  <c r="GE13" i="265" s="1"/>
  <c r="GE14" i="265" s="1"/>
  <c r="GE18" i="265" s="1"/>
  <c r="GE21" i="265" s="1"/>
  <c r="GE30" i="285"/>
  <c r="DO23" i="285"/>
  <c r="DO13" i="265" s="1"/>
  <c r="DO14" i="265" s="1"/>
  <c r="DO18" i="265" s="1"/>
  <c r="DO21" i="265" s="1"/>
  <c r="DO30" i="285"/>
  <c r="DL30" i="285"/>
  <c r="DQ23" i="285"/>
  <c r="DQ13" i="265" s="1"/>
  <c r="DQ14" i="265" s="1"/>
  <c r="DQ18" i="265" s="1"/>
  <c r="DQ21" i="265" s="1"/>
  <c r="DQ30" i="285"/>
  <c r="CI23" i="285"/>
  <c r="CI13" i="265" s="1"/>
  <c r="CI14" i="265" s="1"/>
  <c r="CI18" i="265" s="1"/>
  <c r="CI21" i="265" s="1"/>
  <c r="CI30" i="285"/>
  <c r="BY23" i="285"/>
  <c r="BY13" i="265" s="1"/>
  <c r="BY14" i="265" s="1"/>
  <c r="BY18" i="265" s="1"/>
  <c r="BY21" i="265" s="1"/>
  <c r="BY30" i="285"/>
  <c r="AR30" i="285"/>
  <c r="AR23" i="285"/>
  <c r="AR13" i="265" s="1"/>
  <c r="AR14" i="265" s="1"/>
  <c r="AR18" i="265" s="1"/>
  <c r="AR21" i="265" s="1"/>
  <c r="BI23" i="285"/>
  <c r="BI13" i="265" s="1"/>
  <c r="BI14" i="265" s="1"/>
  <c r="BI18" i="265" s="1"/>
  <c r="BI21" i="265" s="1"/>
  <c r="BI30" i="285"/>
  <c r="W23" i="285"/>
  <c r="W13" i="265" s="1"/>
  <c r="W14" i="265" s="1"/>
  <c r="W18" i="265" s="1"/>
  <c r="W21" i="265" s="1"/>
  <c r="W30" i="285"/>
  <c r="FM23" i="285"/>
  <c r="FM13" i="265" s="1"/>
  <c r="FM14" i="265" s="1"/>
  <c r="FM18" i="265" s="1"/>
  <c r="FM21" i="265" s="1"/>
  <c r="FM30" i="285"/>
  <c r="CK23" i="285"/>
  <c r="CK13" i="265" s="1"/>
  <c r="CK14" i="265" s="1"/>
  <c r="CK18" i="265" s="1"/>
  <c r="CK21" i="265" s="1"/>
  <c r="CK30" i="285"/>
  <c r="EU23" i="285"/>
  <c r="EU13" i="265" s="1"/>
  <c r="EU14" i="265" s="1"/>
  <c r="EU18" i="265" s="1"/>
  <c r="EU21" i="265" s="1"/>
  <c r="EU30" i="285"/>
  <c r="FF23" i="285"/>
  <c r="FF13" i="265" s="1"/>
  <c r="FF14" i="265" s="1"/>
  <c r="FF18" i="265" s="1"/>
  <c r="FF21" i="265" s="1"/>
  <c r="FF30" i="285"/>
  <c r="BX23" i="285"/>
  <c r="BX13" i="265" s="1"/>
  <c r="BX14" i="265" s="1"/>
  <c r="BX18" i="265" s="1"/>
  <c r="BX21" i="265" s="1"/>
  <c r="BX30" i="285"/>
  <c r="CC30" i="285"/>
  <c r="CC23" i="285"/>
  <c r="CC13" i="265" s="1"/>
  <c r="CC14" i="265" s="1"/>
  <c r="CC18" i="265" s="1"/>
  <c r="CC21" i="265" s="1"/>
  <c r="N30" i="285"/>
  <c r="N23" i="285"/>
  <c r="N13" i="265" s="1"/>
  <c r="N14" i="265" s="1"/>
  <c r="N18" i="265" s="1"/>
  <c r="N21" i="265" s="1"/>
  <c r="AF23" i="285"/>
  <c r="AF13" i="265" s="1"/>
  <c r="AF14" i="265" s="1"/>
  <c r="AF18" i="265" s="1"/>
  <c r="AF21" i="265" s="1"/>
  <c r="AF30" i="285"/>
  <c r="FU23" i="285"/>
  <c r="FU13" i="265" s="1"/>
  <c r="FU14" i="265" s="1"/>
  <c r="FU18" i="265" s="1"/>
  <c r="FU21" i="265" s="1"/>
  <c r="FU30" i="285"/>
  <c r="FT30" i="285"/>
  <c r="FT23" i="285"/>
  <c r="FT13" i="265" s="1"/>
  <c r="FT14" i="265" s="1"/>
  <c r="FT18" i="265" s="1"/>
  <c r="FT21" i="265" s="1"/>
  <c r="DD30" i="285"/>
  <c r="DD23" i="285"/>
  <c r="DD13" i="265" s="1"/>
  <c r="DD14" i="265" s="1"/>
  <c r="DD18" i="265" s="1"/>
  <c r="DD21" i="265" s="1"/>
  <c r="FJ30" i="285"/>
  <c r="FJ23" i="285"/>
  <c r="FJ13" i="265" s="1"/>
  <c r="FJ14" i="265" s="1"/>
  <c r="FJ18" i="265" s="1"/>
  <c r="FJ21" i="265" s="1"/>
  <c r="DI30" i="285"/>
  <c r="DI23" i="285"/>
  <c r="DI13" i="265" s="1"/>
  <c r="DI14" i="265" s="1"/>
  <c r="DI18" i="265" s="1"/>
  <c r="DI21" i="265" s="1"/>
  <c r="CN30" i="285"/>
  <c r="CN23" i="285"/>
  <c r="CN13" i="265" s="1"/>
  <c r="CN14" i="265" s="1"/>
  <c r="CN18" i="265" s="1"/>
  <c r="CN21" i="265" s="1"/>
  <c r="CT30" i="285"/>
  <c r="CT23" i="285"/>
  <c r="CT13" i="265" s="1"/>
  <c r="CT14" i="265" s="1"/>
  <c r="CT18" i="265" s="1"/>
  <c r="CT21" i="265" s="1"/>
  <c r="O30" i="285"/>
  <c r="O23" i="285"/>
  <c r="O13" i="265" s="1"/>
  <c r="O14" i="265" s="1"/>
  <c r="O18" i="265" s="1"/>
  <c r="O21" i="265" s="1"/>
  <c r="AP30" i="285"/>
  <c r="AP23" i="285"/>
  <c r="AP13" i="265" s="1"/>
  <c r="AP14" i="265" s="1"/>
  <c r="AP18" i="265" s="1"/>
  <c r="AP21" i="265" s="1"/>
  <c r="GC23" i="285"/>
  <c r="GC13" i="265" s="1"/>
  <c r="GC14" i="265" s="1"/>
  <c r="GC18" i="265" s="1"/>
  <c r="GC21" i="265" s="1"/>
  <c r="GC30" i="285"/>
  <c r="FB30" i="285"/>
  <c r="FB23" i="285"/>
  <c r="FB13" i="265" s="1"/>
  <c r="FB14" i="265" s="1"/>
  <c r="FB18" i="265" s="1"/>
  <c r="FB21" i="265" s="1"/>
  <c r="DZ30" i="285"/>
  <c r="DZ23" i="285"/>
  <c r="DZ13" i="265" s="1"/>
  <c r="DZ14" i="265" s="1"/>
  <c r="DZ18" i="265" s="1"/>
  <c r="DZ21" i="265" s="1"/>
  <c r="DW30" i="285"/>
  <c r="DW23" i="285"/>
  <c r="DW13" i="265" s="1"/>
  <c r="DW14" i="265" s="1"/>
  <c r="DW18" i="265" s="1"/>
  <c r="DW21" i="265" s="1"/>
  <c r="EF30" i="285"/>
  <c r="EF23" i="285"/>
  <c r="EF13" i="265" s="1"/>
  <c r="EF14" i="265" s="1"/>
  <c r="EF18" i="265" s="1"/>
  <c r="EF21" i="265" s="1"/>
  <c r="CG30" i="285"/>
  <c r="CG23" i="285"/>
  <c r="CG13" i="265" s="1"/>
  <c r="CG14" i="265" s="1"/>
  <c r="CG18" i="265" s="1"/>
  <c r="CG21" i="265" s="1"/>
  <c r="BN30" i="285"/>
  <c r="BN23" i="285"/>
  <c r="BN13" i="265" s="1"/>
  <c r="BN14" i="265" s="1"/>
  <c r="BN18" i="265" s="1"/>
  <c r="BN21" i="265" s="1"/>
  <c r="V30" i="285"/>
  <c r="V23" i="285"/>
  <c r="V13" i="265" s="1"/>
  <c r="V14" i="265" s="1"/>
  <c r="V18" i="265" s="1"/>
  <c r="V21" i="265" s="1"/>
  <c r="AD23" i="285"/>
  <c r="AD13" i="265" s="1"/>
  <c r="AD14" i="265" s="1"/>
  <c r="AD18" i="265" s="1"/>
  <c r="AD21" i="265" s="1"/>
  <c r="AD30" i="285"/>
  <c r="J73" i="269"/>
  <c r="L73" i="269"/>
  <c r="FL30" i="285"/>
  <c r="FL23" i="285"/>
  <c r="FL13" i="265" s="1"/>
  <c r="FL14" i="265" s="1"/>
  <c r="FL18" i="265" s="1"/>
  <c r="FL21" i="265" s="1"/>
  <c r="CM30" i="285"/>
  <c r="CM23" i="285"/>
  <c r="CM13" i="265" s="1"/>
  <c r="CM14" i="265" s="1"/>
  <c r="CM18" i="265" s="1"/>
  <c r="CM21" i="265" s="1"/>
  <c r="EE30" i="285"/>
  <c r="EE23" i="285"/>
  <c r="EE13" i="265" s="1"/>
  <c r="EE14" i="265" s="1"/>
  <c r="EE18" i="265" s="1"/>
  <c r="EE21" i="265" s="1"/>
  <c r="DV30" i="285"/>
  <c r="DV23" i="285"/>
  <c r="DV13" i="265" s="1"/>
  <c r="DV14" i="265" s="1"/>
  <c r="DV18" i="265" s="1"/>
  <c r="DV21" i="265" s="1"/>
  <c r="AY30" i="285"/>
  <c r="AY23" i="285"/>
  <c r="AY13" i="265" s="1"/>
  <c r="AY14" i="265" s="1"/>
  <c r="AY18" i="265" s="1"/>
  <c r="AY21" i="265" s="1"/>
  <c r="AT30" i="285"/>
  <c r="AT23" i="285"/>
  <c r="AT13" i="265" s="1"/>
  <c r="AT14" i="265" s="1"/>
  <c r="AT18" i="265" s="1"/>
  <c r="AT21" i="265" s="1"/>
  <c r="AV30" i="285"/>
  <c r="AV23" i="285"/>
  <c r="AV13" i="265" s="1"/>
  <c r="AV14" i="265" s="1"/>
  <c r="AV18" i="265" s="1"/>
  <c r="AV21" i="265" s="1"/>
  <c r="J30" i="285"/>
  <c r="F790" i="321" s="1"/>
  <c r="J23" i="285"/>
  <c r="F785" i="321" s="1"/>
  <c r="E74" i="322"/>
  <c r="FK30" i="285"/>
  <c r="FK23" i="285"/>
  <c r="FK13" i="265" s="1"/>
  <c r="FK14" i="265" s="1"/>
  <c r="FK18" i="265" s="1"/>
  <c r="FK21" i="265" s="1"/>
  <c r="ER30" i="285"/>
  <c r="ER23" i="285"/>
  <c r="ER13" i="265" s="1"/>
  <c r="ER14" i="265" s="1"/>
  <c r="ER18" i="265" s="1"/>
  <c r="ER21" i="265" s="1"/>
  <c r="EG30" i="285"/>
  <c r="EG23" i="285"/>
  <c r="EG13" i="265" s="1"/>
  <c r="EG14" i="265" s="1"/>
  <c r="EG18" i="265" s="1"/>
  <c r="EG21" i="265" s="1"/>
  <c r="EH30" i="285"/>
  <c r="EH23" i="285"/>
  <c r="EH13" i="265" s="1"/>
  <c r="EH14" i="265" s="1"/>
  <c r="EH18" i="265" s="1"/>
  <c r="EH21" i="265" s="1"/>
  <c r="CQ23" i="285"/>
  <c r="CQ13" i="265" s="1"/>
  <c r="CQ14" i="265" s="1"/>
  <c r="CQ18" i="265" s="1"/>
  <c r="CQ21" i="265" s="1"/>
  <c r="CQ30" i="285"/>
  <c r="BL23" i="285"/>
  <c r="BL13" i="265" s="1"/>
  <c r="BL14" i="265" s="1"/>
  <c r="BL18" i="265" s="1"/>
  <c r="BL21" i="265" s="1"/>
  <c r="BL30" i="285"/>
  <c r="AN23" i="285"/>
  <c r="AN13" i="265" s="1"/>
  <c r="AN14" i="265" s="1"/>
  <c r="AN18" i="265" s="1"/>
  <c r="AN21" i="265" s="1"/>
  <c r="AN30" i="285"/>
  <c r="AG30" i="285"/>
  <c r="AG23" i="285"/>
  <c r="AG13" i="265" s="1"/>
  <c r="AG14" i="265" s="1"/>
  <c r="AG18" i="265" s="1"/>
  <c r="AG21" i="265" s="1"/>
  <c r="AI23" i="285"/>
  <c r="AI13" i="265" s="1"/>
  <c r="AI14" i="265" s="1"/>
  <c r="AI18" i="265" s="1"/>
  <c r="AI21" i="265" s="1"/>
  <c r="GJ23" i="285"/>
  <c r="GJ13" i="265" s="1"/>
  <c r="GJ14" i="265" s="1"/>
  <c r="GJ18" i="265" s="1"/>
  <c r="GJ21" i="265" s="1"/>
  <c r="GJ30" i="285"/>
  <c r="FS23" i="285"/>
  <c r="FS13" i="265" s="1"/>
  <c r="FS14" i="265" s="1"/>
  <c r="FS18" i="265" s="1"/>
  <c r="FS21" i="265" s="1"/>
  <c r="FS30" i="285"/>
  <c r="GH23" i="285"/>
  <c r="GH13" i="265" s="1"/>
  <c r="GH14" i="265" s="1"/>
  <c r="GH18" i="265" s="1"/>
  <c r="GH21" i="265" s="1"/>
  <c r="GH30" i="285"/>
  <c r="FA30" i="285"/>
  <c r="ES23" i="285"/>
  <c r="ES13" i="265" s="1"/>
  <c r="ES14" i="265" s="1"/>
  <c r="ES18" i="265" s="1"/>
  <c r="ES21" i="265" s="1"/>
  <c r="ES30" i="285"/>
  <c r="FH23" i="285"/>
  <c r="FH13" i="265" s="1"/>
  <c r="FH14" i="265" s="1"/>
  <c r="FH18" i="265" s="1"/>
  <c r="FH21" i="265" s="1"/>
  <c r="FH30" i="285"/>
  <c r="CL23" i="285"/>
  <c r="CL13" i="265" s="1"/>
  <c r="CL14" i="265" s="1"/>
  <c r="CL18" i="265" s="1"/>
  <c r="CL21" i="265" s="1"/>
  <c r="CL30" i="285"/>
  <c r="CE23" i="285"/>
  <c r="CE13" i="265" s="1"/>
  <c r="CE14" i="265" s="1"/>
  <c r="CE18" i="265" s="1"/>
  <c r="CE21" i="265" s="1"/>
  <c r="CE30" i="285"/>
  <c r="AZ23" i="285"/>
  <c r="AZ13" i="265" s="1"/>
  <c r="AZ14" i="265" s="1"/>
  <c r="AZ18" i="265" s="1"/>
  <c r="AZ21" i="265" s="1"/>
  <c r="AZ30" i="285"/>
  <c r="K23" i="285"/>
  <c r="K13" i="265" s="1"/>
  <c r="K14" i="265" s="1"/>
  <c r="K18" i="265" s="1"/>
  <c r="K21" i="265" s="1"/>
  <c r="K30" i="285"/>
  <c r="X30" i="285"/>
  <c r="GF30" i="285"/>
  <c r="GF23" i="285"/>
  <c r="GF13" i="265" s="1"/>
  <c r="GF14" i="265" s="1"/>
  <c r="GF18" i="265" s="1"/>
  <c r="GF21" i="265" s="1"/>
  <c r="FQ23" i="285"/>
  <c r="FQ13" i="265" s="1"/>
  <c r="FQ14" i="265" s="1"/>
  <c r="FQ18" i="265" s="1"/>
  <c r="FQ21" i="265" s="1"/>
  <c r="FQ30" i="285"/>
  <c r="DY23" i="285"/>
  <c r="DY13" i="265" s="1"/>
  <c r="DY14" i="265" s="1"/>
  <c r="DY18" i="265" s="1"/>
  <c r="DY21" i="265" s="1"/>
  <c r="DY30" i="285"/>
  <c r="DX30" i="285"/>
  <c r="DF23" i="285"/>
  <c r="DF13" i="265" s="1"/>
  <c r="DF14" i="265" s="1"/>
  <c r="DF18" i="265" s="1"/>
  <c r="DF21" i="265" s="1"/>
  <c r="DF30" i="285"/>
  <c r="ED23" i="285"/>
  <c r="ED13" i="265" s="1"/>
  <c r="ED14" i="265" s="1"/>
  <c r="ED18" i="265" s="1"/>
  <c r="ED21" i="265" s="1"/>
  <c r="ED30" i="285"/>
  <c r="BF23" i="285"/>
  <c r="BF13" i="265" s="1"/>
  <c r="BF14" i="265" s="1"/>
  <c r="BF18" i="265" s="1"/>
  <c r="BF21" i="265" s="1"/>
  <c r="BF30" i="285"/>
  <c r="BM30" i="285"/>
  <c r="BB23" i="285"/>
  <c r="BB13" i="265" s="1"/>
  <c r="BB14" i="265" s="1"/>
  <c r="BB18" i="265" s="1"/>
  <c r="BB21" i="265" s="1"/>
  <c r="BB30" i="285"/>
  <c r="BH23" i="285"/>
  <c r="BH13" i="265" s="1"/>
  <c r="BH14" i="265" s="1"/>
  <c r="BH18" i="265" s="1"/>
  <c r="BH21" i="265" s="1"/>
  <c r="BH30" i="285"/>
  <c r="AS23" i="285"/>
  <c r="AS13" i="265" s="1"/>
  <c r="AS14" i="265" s="1"/>
  <c r="AS18" i="265" s="1"/>
  <c r="AS21" i="265" s="1"/>
  <c r="AS30" i="285"/>
  <c r="EN30" i="285" l="1"/>
  <c r="DC23" i="285"/>
  <c r="DC13" i="265" s="1"/>
  <c r="DC14" i="265" s="1"/>
  <c r="DC18" i="265" s="1"/>
  <c r="DC21" i="265" s="1"/>
  <c r="AJ30" i="285"/>
  <c r="GD23" i="285"/>
  <c r="GD13" i="265" s="1"/>
  <c r="GD14" i="265" s="1"/>
  <c r="GD18" i="265" s="1"/>
  <c r="GD21" i="265" s="1"/>
  <c r="GD39" i="286" s="1"/>
  <c r="AW30" i="285"/>
  <c r="EJ23" i="285"/>
  <c r="EJ13" i="265" s="1"/>
  <c r="EJ14" i="265" s="1"/>
  <c r="EJ18" i="265" s="1"/>
  <c r="EJ21" i="265" s="1"/>
  <c r="AL30" i="285"/>
  <c r="BG23" i="285"/>
  <c r="BG13" i="265" s="1"/>
  <c r="BG14" i="265" s="1"/>
  <c r="BG18" i="265" s="1"/>
  <c r="BG21" i="265" s="1"/>
  <c r="BG24" i="286" s="1"/>
  <c r="Y23" i="285"/>
  <c r="Y13" i="265" s="1"/>
  <c r="Y14" i="265" s="1"/>
  <c r="Y18" i="265" s="1"/>
  <c r="Y21" i="265" s="1"/>
  <c r="CA23" i="285"/>
  <c r="CA13" i="265" s="1"/>
  <c r="CA14" i="265" s="1"/>
  <c r="CA18" i="265" s="1"/>
  <c r="CA21" i="265" s="1"/>
  <c r="CA39" i="286" s="1"/>
  <c r="CJ23" i="285"/>
  <c r="CJ13" i="265" s="1"/>
  <c r="CJ14" i="265" s="1"/>
  <c r="CJ18" i="265" s="1"/>
  <c r="CJ21" i="265" s="1"/>
  <c r="EI23" i="285"/>
  <c r="EI13" i="265" s="1"/>
  <c r="EI14" i="265" s="1"/>
  <c r="EI18" i="265" s="1"/>
  <c r="EI21" i="265" s="1"/>
  <c r="EI24" i="286" s="1"/>
  <c r="FN23" i="285"/>
  <c r="FN13" i="265" s="1"/>
  <c r="FN14" i="265" s="1"/>
  <c r="FN18" i="265" s="1"/>
  <c r="FN21" i="265" s="1"/>
  <c r="DA23" i="285"/>
  <c r="DA13" i="265" s="1"/>
  <c r="DA14" i="265" s="1"/>
  <c r="DA18" i="265" s="1"/>
  <c r="DA21" i="265" s="1"/>
  <c r="FG30" i="285"/>
  <c r="CU30" i="285"/>
  <c r="BC30" i="285"/>
  <c r="BQ30" i="285"/>
  <c r="DR30" i="285"/>
  <c r="BR23" i="285"/>
  <c r="BR13" i="265" s="1"/>
  <c r="BR14" i="265" s="1"/>
  <c r="BR18" i="265" s="1"/>
  <c r="BR21" i="265" s="1"/>
  <c r="BR39" i="286" s="1"/>
  <c r="BZ30" i="285"/>
  <c r="EO30" i="285"/>
  <c r="AO30" i="285"/>
  <c r="DM30" i="285"/>
  <c r="EY30" i="285"/>
  <c r="R23" i="285"/>
  <c r="R13" i="265" s="1"/>
  <c r="R14" i="265" s="1"/>
  <c r="R18" i="265" s="1"/>
  <c r="R21" i="265" s="1"/>
  <c r="CS23" i="285"/>
  <c r="CS13" i="265" s="1"/>
  <c r="CS14" i="265" s="1"/>
  <c r="CS18" i="265" s="1"/>
  <c r="CS21" i="265" s="1"/>
  <c r="CS39" i="286" s="1"/>
  <c r="GA23" i="285"/>
  <c r="GA13" i="265" s="1"/>
  <c r="GA14" i="265" s="1"/>
  <c r="GA18" i="265" s="1"/>
  <c r="GA21" i="265" s="1"/>
  <c r="GA24" i="286" s="1"/>
  <c r="AC30" i="285"/>
  <c r="EM23" i="285"/>
  <c r="EM13" i="265" s="1"/>
  <c r="EM14" i="265" s="1"/>
  <c r="EM18" i="265" s="1"/>
  <c r="EM21" i="265" s="1"/>
  <c r="EM39" i="286" s="1"/>
  <c r="H22" i="285"/>
  <c r="F781" i="321" s="1"/>
  <c r="CW23" i="285"/>
  <c r="CW13" i="265" s="1"/>
  <c r="CW14" i="265" s="1"/>
  <c r="CW18" i="265" s="1"/>
  <c r="CW21" i="265" s="1"/>
  <c r="CW39" i="286" s="1"/>
  <c r="BS23" i="285"/>
  <c r="BS13" i="265" s="1"/>
  <c r="BS14" i="265" s="1"/>
  <c r="BS18" i="265" s="1"/>
  <c r="BS21" i="265" s="1"/>
  <c r="GG23" i="285"/>
  <c r="GG13" i="265" s="1"/>
  <c r="GG14" i="265" s="1"/>
  <c r="GG18" i="265" s="1"/>
  <c r="GG21" i="265" s="1"/>
  <c r="DH30" i="285"/>
  <c r="CH30" i="285"/>
  <c r="AH23" i="285"/>
  <c r="AH13" i="265" s="1"/>
  <c r="AH14" i="265" s="1"/>
  <c r="AH18" i="265" s="1"/>
  <c r="AH21" i="265" s="1"/>
  <c r="AH24" i="286" s="1"/>
  <c r="AD39" i="286"/>
  <c r="AD24" i="286"/>
  <c r="DO39" i="286"/>
  <c r="DO24" i="286"/>
  <c r="H53" i="265"/>
  <c r="F362" i="321" s="1"/>
  <c r="GJ32" i="286"/>
  <c r="GJ43" i="286"/>
  <c r="CD24" i="286"/>
  <c r="CD39" i="286"/>
  <c r="L24" i="286"/>
  <c r="L39" i="286"/>
  <c r="EV39" i="286"/>
  <c r="EV24" i="286"/>
  <c r="FX24" i="286"/>
  <c r="FX39" i="286"/>
  <c r="CA24" i="286"/>
  <c r="EJ39" i="286"/>
  <c r="EJ24" i="286"/>
  <c r="FK39" i="286"/>
  <c r="FK24" i="286"/>
  <c r="J31" i="285"/>
  <c r="F792" i="321" s="1"/>
  <c r="FU39" i="286"/>
  <c r="FU24" i="286"/>
  <c r="R39" i="286"/>
  <c r="R24" i="286"/>
  <c r="EU39" i="286"/>
  <c r="EU24" i="286"/>
  <c r="CY39" i="286"/>
  <c r="CY24" i="286"/>
  <c r="BH39" i="286"/>
  <c r="BH24" i="286"/>
  <c r="BM39" i="286"/>
  <c r="BM24" i="286"/>
  <c r="ED39" i="286"/>
  <c r="ED24" i="286"/>
  <c r="DX39" i="286"/>
  <c r="DX24" i="286"/>
  <c r="FQ24" i="286"/>
  <c r="FQ39" i="286"/>
  <c r="X39" i="286"/>
  <c r="X24" i="286"/>
  <c r="AZ24" i="286"/>
  <c r="AZ39" i="286"/>
  <c r="AW24" i="286"/>
  <c r="AW39" i="286"/>
  <c r="FH24" i="286"/>
  <c r="FH39" i="286"/>
  <c r="FA24" i="286"/>
  <c r="FA39" i="286"/>
  <c r="FS39" i="286"/>
  <c r="FS24" i="286"/>
  <c r="AN24" i="286"/>
  <c r="AN39" i="286"/>
  <c r="AV24" i="286"/>
  <c r="AV39" i="286"/>
  <c r="AY39" i="286"/>
  <c r="AY24" i="286"/>
  <c r="DV24" i="286"/>
  <c r="DV39" i="286"/>
  <c r="CM24" i="286"/>
  <c r="CM39" i="286"/>
  <c r="FL24" i="286"/>
  <c r="FL39" i="286"/>
  <c r="V24" i="286"/>
  <c r="V39" i="286"/>
  <c r="CG24" i="286"/>
  <c r="CG39" i="286"/>
  <c r="EF24" i="286"/>
  <c r="EF39" i="286"/>
  <c r="DZ39" i="286"/>
  <c r="DZ24" i="286"/>
  <c r="FB24" i="286"/>
  <c r="FB39" i="286"/>
  <c r="AP24" i="286"/>
  <c r="AP39" i="286"/>
  <c r="O24" i="286"/>
  <c r="O39" i="286"/>
  <c r="CN39" i="286"/>
  <c r="CN24" i="286"/>
  <c r="DI24" i="286"/>
  <c r="DI39" i="286"/>
  <c r="DD24" i="286"/>
  <c r="DD39" i="286"/>
  <c r="FT24" i="286"/>
  <c r="FT39" i="286"/>
  <c r="N24" i="286"/>
  <c r="N39" i="286"/>
  <c r="AR24" i="286"/>
  <c r="AR39" i="286"/>
  <c r="H81" i="269"/>
  <c r="K81" i="269" s="1"/>
  <c r="T24" i="286"/>
  <c r="T39" i="286"/>
  <c r="DS24" i="286"/>
  <c r="DS39" i="286"/>
  <c r="DE39" i="286"/>
  <c r="DE24" i="286"/>
  <c r="FI39" i="286"/>
  <c r="FI24" i="286"/>
  <c r="P39" i="286"/>
  <c r="P24" i="286"/>
  <c r="AU24" i="286"/>
  <c r="AU39" i="286"/>
  <c r="CV24" i="286"/>
  <c r="CV39" i="286"/>
  <c r="FC24" i="286"/>
  <c r="FC39" i="286"/>
  <c r="EL24" i="286"/>
  <c r="EL39" i="286"/>
  <c r="FN24" i="286"/>
  <c r="FN39" i="286"/>
  <c r="AH39" i="286"/>
  <c r="AK24" i="286"/>
  <c r="AK39" i="286"/>
  <c r="CP24" i="286"/>
  <c r="CP39" i="286"/>
  <c r="DA24" i="286"/>
  <c r="DA39" i="286"/>
  <c r="FR24" i="286"/>
  <c r="FR39" i="286"/>
  <c r="M24" i="286"/>
  <c r="M39" i="286"/>
  <c r="BS24" i="286"/>
  <c r="BS39" i="286"/>
  <c r="CJ24" i="286"/>
  <c r="CJ39" i="286"/>
  <c r="EW24" i="286"/>
  <c r="EW39" i="286"/>
  <c r="EN39" i="286"/>
  <c r="EN24" i="286"/>
  <c r="GG24" i="286"/>
  <c r="GG39" i="286"/>
  <c r="BO24" i="286"/>
  <c r="BO39" i="286"/>
  <c r="FW24" i="286"/>
  <c r="FW39" i="286"/>
  <c r="ER39" i="286"/>
  <c r="ER24" i="286"/>
  <c r="BX24" i="286"/>
  <c r="BX39" i="286"/>
  <c r="DQ24" i="286"/>
  <c r="DQ39" i="286"/>
  <c r="S24" i="286"/>
  <c r="S39" i="286"/>
  <c r="EP24" i="286"/>
  <c r="EP39" i="286"/>
  <c r="BW39" i="286"/>
  <c r="BW24" i="286"/>
  <c r="DG24" i="286"/>
  <c r="DG39" i="286"/>
  <c r="AE39" i="286"/>
  <c r="AE24" i="286"/>
  <c r="CH39" i="286"/>
  <c r="CH24" i="286"/>
  <c r="CU39" i="286"/>
  <c r="CU24" i="286"/>
  <c r="EZ24" i="286"/>
  <c r="EZ39" i="286"/>
  <c r="GI39" i="286"/>
  <c r="GI24" i="286"/>
  <c r="AF39" i="286"/>
  <c r="AF24" i="286"/>
  <c r="CK24" i="286"/>
  <c r="CK39" i="286"/>
  <c r="DB24" i="286"/>
  <c r="DB39" i="286"/>
  <c r="FY24" i="286"/>
  <c r="FY39" i="286"/>
  <c r="BP24" i="286"/>
  <c r="BP39" i="286"/>
  <c r="CZ24" i="286"/>
  <c r="CZ39" i="286"/>
  <c r="DH39" i="286"/>
  <c r="DH24" i="286"/>
  <c r="AS24" i="286"/>
  <c r="AS39" i="286"/>
  <c r="BB24" i="286"/>
  <c r="BB39" i="286"/>
  <c r="BF39" i="286"/>
  <c r="BF24" i="286"/>
  <c r="DF24" i="286"/>
  <c r="DF39" i="286"/>
  <c r="DY24" i="286"/>
  <c r="DY39" i="286"/>
  <c r="K39" i="286"/>
  <c r="K24" i="286"/>
  <c r="CE24" i="286"/>
  <c r="CE39" i="286"/>
  <c r="CL39" i="286"/>
  <c r="CL24" i="286"/>
  <c r="ES24" i="286"/>
  <c r="ES39" i="286"/>
  <c r="GH24" i="286"/>
  <c r="GH39" i="286"/>
  <c r="GJ39" i="286"/>
  <c r="GJ24" i="286"/>
  <c r="BL24" i="286"/>
  <c r="BL39" i="286"/>
  <c r="CQ39" i="286"/>
  <c r="CQ24" i="286"/>
  <c r="J13" i="265"/>
  <c r="F323" i="321" s="1"/>
  <c r="BC24" i="286"/>
  <c r="BC39" i="286"/>
  <c r="AT39" i="286"/>
  <c r="AT24" i="286"/>
  <c r="BQ24" i="286"/>
  <c r="BQ39" i="286"/>
  <c r="EE24" i="286"/>
  <c r="EE39" i="286"/>
  <c r="DR24" i="286"/>
  <c r="DR39" i="286"/>
  <c r="BN24" i="286"/>
  <c r="BN39" i="286"/>
  <c r="BZ24" i="286"/>
  <c r="BZ39" i="286"/>
  <c r="DW39" i="286"/>
  <c r="DW24" i="286"/>
  <c r="EO39" i="286"/>
  <c r="EO24" i="286"/>
  <c r="AO24" i="286"/>
  <c r="AO39" i="286"/>
  <c r="CT24" i="286"/>
  <c r="CT39" i="286"/>
  <c r="DM39" i="286"/>
  <c r="DM24" i="286"/>
  <c r="FJ39" i="286"/>
  <c r="FJ24" i="286"/>
  <c r="EY39" i="286"/>
  <c r="EY24" i="286"/>
  <c r="CC39" i="286"/>
  <c r="CC24" i="286"/>
  <c r="AC24" i="286"/>
  <c r="AC39" i="286"/>
  <c r="AQ39" i="286"/>
  <c r="AQ24" i="286"/>
  <c r="DJ39" i="286"/>
  <c r="DJ24" i="286"/>
  <c r="DN39" i="286"/>
  <c r="DN24" i="286"/>
  <c r="FV24" i="286"/>
  <c r="FV39" i="286"/>
  <c r="AM39" i="286"/>
  <c r="AM24" i="286"/>
  <c r="BU39" i="286"/>
  <c r="BU24" i="286"/>
  <c r="CX39" i="286"/>
  <c r="CX24" i="286"/>
  <c r="EK24" i="286"/>
  <c r="EK39" i="286"/>
  <c r="FO39" i="286"/>
  <c r="FO24" i="286"/>
  <c r="J77" i="269"/>
  <c r="L77" i="269"/>
  <c r="AL39" i="286"/>
  <c r="AL24" i="286"/>
  <c r="CR39" i="286"/>
  <c r="CR24" i="286"/>
  <c r="DP24" i="286"/>
  <c r="DP39" i="286"/>
  <c r="EX39" i="286"/>
  <c r="EX24" i="286"/>
  <c r="ET39" i="286"/>
  <c r="ET24" i="286"/>
  <c r="Z24" i="286"/>
  <c r="Z39" i="286"/>
  <c r="AA24" i="286"/>
  <c r="AA39" i="286"/>
  <c r="CB39" i="286"/>
  <c r="CB24" i="286"/>
  <c r="EC24" i="286"/>
  <c r="EC39" i="286"/>
  <c r="EB39" i="286"/>
  <c r="EB24" i="286"/>
  <c r="FG24" i="286"/>
  <c r="FG39" i="286"/>
  <c r="BT24" i="286"/>
  <c r="BT39" i="286"/>
  <c r="GB24" i="286"/>
  <c r="GB39" i="286"/>
  <c r="GF39" i="286"/>
  <c r="GF24" i="286"/>
  <c r="AG24" i="286"/>
  <c r="AG39" i="286"/>
  <c r="EG24" i="286"/>
  <c r="EG39" i="286"/>
  <c r="FF24" i="286"/>
  <c r="FF39" i="286"/>
  <c r="FM24" i="286"/>
  <c r="FM39" i="286"/>
  <c r="BI24" i="286"/>
  <c r="BI39" i="286"/>
  <c r="CI24" i="286"/>
  <c r="CI39" i="286"/>
  <c r="DK39" i="286"/>
  <c r="DK24" i="286"/>
  <c r="FZ39" i="286"/>
  <c r="FZ24" i="286"/>
  <c r="BK24" i="286"/>
  <c r="BK39" i="286"/>
  <c r="AI39" i="286"/>
  <c r="AI24" i="286"/>
  <c r="EH39" i="286"/>
  <c r="EH24" i="286"/>
  <c r="GC24" i="286"/>
  <c r="GC39" i="286"/>
  <c r="W24" i="286"/>
  <c r="W39" i="286"/>
  <c r="BY24" i="286"/>
  <c r="BY39" i="286"/>
  <c r="DL24" i="286"/>
  <c r="DL39" i="286"/>
  <c r="GE39" i="286"/>
  <c r="GE24" i="286"/>
  <c r="Q39" i="286"/>
  <c r="Q24" i="286"/>
  <c r="BD24" i="286"/>
  <c r="BD39" i="286"/>
  <c r="FD39" i="286"/>
  <c r="FD24" i="286"/>
  <c r="EQ24" i="286"/>
  <c r="EQ39" i="286"/>
  <c r="FP24" i="286"/>
  <c r="FP39" i="286"/>
  <c r="BA39" i="286"/>
  <c r="BA24" i="286"/>
  <c r="BJ39" i="286"/>
  <c r="BJ24" i="286"/>
  <c r="BV39" i="286"/>
  <c r="BV24" i="286"/>
  <c r="DU39" i="286"/>
  <c r="DU24" i="286"/>
  <c r="EA39" i="286"/>
  <c r="EA24" i="286"/>
  <c r="FE24" i="286"/>
  <c r="FE39" i="286"/>
  <c r="AX39" i="286"/>
  <c r="AX24" i="286"/>
  <c r="BE24" i="286"/>
  <c r="BE39" i="286"/>
  <c r="U39" i="286"/>
  <c r="U24" i="286"/>
  <c r="AJ24" i="286"/>
  <c r="AJ39" i="286"/>
  <c r="DT24" i="286"/>
  <c r="DT39" i="286"/>
  <c r="AB39" i="286"/>
  <c r="AB24" i="286"/>
  <c r="Y24" i="286"/>
  <c r="Y39" i="286"/>
  <c r="CF24" i="286"/>
  <c r="CF39" i="286"/>
  <c r="DC39" i="286"/>
  <c r="DC24" i="286"/>
  <c r="CO24" i="286"/>
  <c r="CO39" i="286"/>
  <c r="GD24" i="286" l="1"/>
  <c r="EI39" i="286"/>
  <c r="GA39" i="286"/>
  <c r="BR24" i="286"/>
  <c r="BG39" i="286"/>
  <c r="CW24" i="286"/>
  <c r="H23" i="285"/>
  <c r="F784" i="321" s="1"/>
  <c r="H30" i="285"/>
  <c r="EM24" i="286"/>
  <c r="CS24" i="286"/>
  <c r="J62" i="265"/>
  <c r="F369" i="321" s="1"/>
  <c r="E75" i="322"/>
  <c r="K27" i="285"/>
  <c r="K31" i="285" s="1"/>
  <c r="J14" i="265"/>
  <c r="F325" i="321" s="1"/>
  <c r="H13" i="265"/>
  <c r="H44" i="269" s="1"/>
  <c r="K44" i="269" s="1"/>
  <c r="L81" i="269"/>
  <c r="J81" i="269"/>
  <c r="H32" i="286"/>
  <c r="H43" i="286"/>
  <c r="H84" i="269"/>
  <c r="K84" i="269" s="1"/>
  <c r="L44" i="269" l="1"/>
  <c r="J44" i="269"/>
  <c r="K62" i="265"/>
  <c r="K63" i="265" s="1"/>
  <c r="L27" i="285"/>
  <c r="L31" i="285" s="1"/>
  <c r="J63" i="265"/>
  <c r="F370" i="321" s="1"/>
  <c r="L84" i="269"/>
  <c r="J84" i="269"/>
  <c r="H14" i="265"/>
  <c r="F324" i="321" s="1"/>
  <c r="J18" i="265"/>
  <c r="F329" i="321" s="1"/>
  <c r="M27" i="285" l="1"/>
  <c r="M31" i="285" s="1"/>
  <c r="L62" i="265"/>
  <c r="L63" i="265" s="1"/>
  <c r="H45" i="269"/>
  <c r="K45" i="269" s="1"/>
  <c r="E77" i="322"/>
  <c r="J21" i="265"/>
  <c r="F332" i="321" s="1"/>
  <c r="H18" i="265"/>
  <c r="F328" i="321" s="1"/>
  <c r="H21" i="265" l="1"/>
  <c r="F331" i="321" s="1"/>
  <c r="J24" i="286"/>
  <c r="F161" i="321" s="1"/>
  <c r="J39" i="286"/>
  <c r="F173" i="321" s="1"/>
  <c r="H49" i="269"/>
  <c r="L45" i="269"/>
  <c r="J45" i="269"/>
  <c r="N27" i="285"/>
  <c r="N31" i="285" s="1"/>
  <c r="M62" i="265"/>
  <c r="M63" i="265" s="1"/>
  <c r="J40" i="286" l="1"/>
  <c r="F174" i="321" s="1"/>
  <c r="H52" i="269"/>
  <c r="H39" i="286"/>
  <c r="H24" i="286"/>
  <c r="O27" i="285"/>
  <c r="O31" i="285" s="1"/>
  <c r="N62" i="265"/>
  <c r="N63" i="265" s="1"/>
  <c r="O62" i="265" l="1"/>
  <c r="O63" i="265" s="1"/>
  <c r="P27" i="285"/>
  <c r="P31" i="285" s="1"/>
  <c r="J46" i="286"/>
  <c r="F178" i="321" s="1"/>
  <c r="J48" i="286" l="1"/>
  <c r="F182" i="321" s="1"/>
  <c r="Q27" i="285"/>
  <c r="Q31" i="285" s="1"/>
  <c r="P62" i="265"/>
  <c r="P63" i="265" s="1"/>
  <c r="J71" i="288" l="1"/>
  <c r="F756" i="321" s="1"/>
  <c r="R27" i="285"/>
  <c r="R31" i="285" s="1"/>
  <c r="Q62" i="265"/>
  <c r="Q63" i="265" s="1"/>
  <c r="J33" i="286"/>
  <c r="F168" i="321" s="1"/>
  <c r="J25" i="286"/>
  <c r="F162" i="321" s="1"/>
  <c r="J49" i="286"/>
  <c r="F185" i="321" s="1"/>
  <c r="J73" i="288" l="1"/>
  <c r="F759" i="321" s="1"/>
  <c r="J34" i="286"/>
  <c r="F170" i="321" s="1"/>
  <c r="J55" i="265"/>
  <c r="F364" i="321" s="1"/>
  <c r="J23" i="265"/>
  <c r="F333" i="321" s="1"/>
  <c r="J26" i="286"/>
  <c r="F164" i="321" s="1"/>
  <c r="R62" i="265"/>
  <c r="R63" i="265" s="1"/>
  <c r="S27" i="285"/>
  <c r="S31" i="285" s="1"/>
  <c r="J76" i="288" l="1"/>
  <c r="F761" i="321" s="1"/>
  <c r="E21" i="322"/>
  <c r="J56" i="265"/>
  <c r="F366" i="321" s="1"/>
  <c r="K23" i="286"/>
  <c r="K38" i="286" s="1"/>
  <c r="K40" i="286" s="1"/>
  <c r="K46" i="286" s="1"/>
  <c r="J76" i="265"/>
  <c r="F380" i="321" s="1"/>
  <c r="J66" i="265"/>
  <c r="F372" i="321" s="1"/>
  <c r="K31" i="286"/>
  <c r="K42" i="286" s="1"/>
  <c r="K44" i="286" s="1"/>
  <c r="K47" i="286" s="1"/>
  <c r="T27" i="285"/>
  <c r="T31" i="285" s="1"/>
  <c r="S62" i="265"/>
  <c r="S63" i="265" s="1"/>
  <c r="J24" i="265"/>
  <c r="F335" i="321" s="1"/>
  <c r="J77" i="288" l="1"/>
  <c r="F763" i="321" s="1"/>
  <c r="K48" i="286"/>
  <c r="J69" i="265"/>
  <c r="F375" i="321" s="1"/>
  <c r="T62" i="265"/>
  <c r="T63" i="265" s="1"/>
  <c r="U27" i="285"/>
  <c r="U31" i="285" s="1"/>
  <c r="J77" i="265"/>
  <c r="F381" i="321" s="1"/>
  <c r="J80" i="288" l="1"/>
  <c r="F765" i="321" s="1"/>
  <c r="E22" i="322"/>
  <c r="K33" i="286"/>
  <c r="K34" i="286" s="1"/>
  <c r="K66" i="265" s="1"/>
  <c r="K69" i="265" s="1"/>
  <c r="K71" i="265" s="1"/>
  <c r="K82" i="265" s="1"/>
  <c r="K71" i="288"/>
  <c r="K73" i="288" s="1"/>
  <c r="K25" i="286"/>
  <c r="K26" i="286" s="1"/>
  <c r="L23" i="286" s="1"/>
  <c r="K49" i="286"/>
  <c r="K23" i="265" s="1"/>
  <c r="K24" i="265" s="1"/>
  <c r="U62" i="265"/>
  <c r="U63" i="265" s="1"/>
  <c r="V27" i="285"/>
  <c r="V31" i="285" s="1"/>
  <c r="J83" i="265"/>
  <c r="F384" i="321" s="1"/>
  <c r="E80" i="322"/>
  <c r="J71" i="265"/>
  <c r="F376" i="321" s="1"/>
  <c r="L31" i="286" l="1"/>
  <c r="K76" i="265"/>
  <c r="K77" i="265" s="1"/>
  <c r="K83" i="265" s="1"/>
  <c r="K85" i="265" s="1"/>
  <c r="K55" i="265"/>
  <c r="K56" i="265" s="1"/>
  <c r="K76" i="288"/>
  <c r="K77" i="288" s="1"/>
  <c r="V62" i="265"/>
  <c r="V63" i="265" s="1"/>
  <c r="W27" i="285"/>
  <c r="W31" i="285" s="1"/>
  <c r="J82" i="265"/>
  <c r="F383" i="321" s="1"/>
  <c r="L38" i="286"/>
  <c r="L40" i="286" s="1"/>
  <c r="L46" i="286" s="1"/>
  <c r="L42" i="286"/>
  <c r="L44" i="286" s="1"/>
  <c r="L47" i="286" s="1"/>
  <c r="K84" i="265" l="1"/>
  <c r="K80" i="288"/>
  <c r="J84" i="265"/>
  <c r="F386" i="321" s="1"/>
  <c r="J85" i="265"/>
  <c r="F390" i="321" s="1"/>
  <c r="X27" i="285"/>
  <c r="X31" i="285" s="1"/>
  <c r="W62" i="265"/>
  <c r="W63" i="265" s="1"/>
  <c r="L48" i="286"/>
  <c r="L71" i="288" s="1"/>
  <c r="L73" i="288" s="1"/>
  <c r="L76" i="288" l="1"/>
  <c r="L77" i="288" s="1"/>
  <c r="X62" i="265"/>
  <c r="X63" i="265" s="1"/>
  <c r="Y27" i="285"/>
  <c r="Y31" i="285" s="1"/>
  <c r="L49" i="286"/>
  <c r="L33" i="286"/>
  <c r="L34" i="286" s="1"/>
  <c r="L25" i="286"/>
  <c r="L26" i="286" s="1"/>
  <c r="L80" i="288" l="1"/>
  <c r="Y62" i="265"/>
  <c r="Y63" i="265" s="1"/>
  <c r="Z27" i="285"/>
  <c r="Z31" i="285" s="1"/>
  <c r="L76" i="265"/>
  <c r="L77" i="265" s="1"/>
  <c r="L83" i="265" s="1"/>
  <c r="M23" i="286"/>
  <c r="L66" i="265"/>
  <c r="L69" i="265" s="1"/>
  <c r="L71" i="265" s="1"/>
  <c r="L82" i="265" s="1"/>
  <c r="M31" i="286"/>
  <c r="L55" i="265"/>
  <c r="L56" i="265" s="1"/>
  <c r="L23" i="265"/>
  <c r="L24" i="265" s="1"/>
  <c r="AA27" i="285" l="1"/>
  <c r="AA31" i="285" s="1"/>
  <c r="Z62" i="265"/>
  <c r="Z63" i="265" s="1"/>
  <c r="M38" i="286"/>
  <c r="M40" i="286" s="1"/>
  <c r="M46" i="286" s="1"/>
  <c r="L85" i="265"/>
  <c r="L84" i="265"/>
  <c r="M42" i="286"/>
  <c r="M44" i="286" s="1"/>
  <c r="M47" i="286" s="1"/>
  <c r="AA62" i="265" l="1"/>
  <c r="AA63" i="265" s="1"/>
  <c r="AB27" i="285"/>
  <c r="AB31" i="285" s="1"/>
  <c r="M48" i="286"/>
  <c r="M71" i="288" s="1"/>
  <c r="M73" i="288" s="1"/>
  <c r="M76" i="288" l="1"/>
  <c r="M77" i="288" s="1"/>
  <c r="AB62" i="265"/>
  <c r="AB63" i="265" s="1"/>
  <c r="AC27" i="285"/>
  <c r="AC31" i="285" s="1"/>
  <c r="M33" i="286"/>
  <c r="M34" i="286" s="1"/>
  <c r="M25" i="286"/>
  <c r="M26" i="286" s="1"/>
  <c r="M49" i="286"/>
  <c r="M80" i="288" l="1"/>
  <c r="AC62" i="265"/>
  <c r="AC63" i="265" s="1"/>
  <c r="AD27" i="285"/>
  <c r="AD31" i="285" s="1"/>
  <c r="M23" i="265"/>
  <c r="M24" i="265" s="1"/>
  <c r="M55" i="265"/>
  <c r="M56" i="265" s="1"/>
  <c r="M76" i="265"/>
  <c r="M77" i="265" s="1"/>
  <c r="M83" i="265" s="1"/>
  <c r="N23" i="286"/>
  <c r="M66" i="265"/>
  <c r="M69" i="265" s="1"/>
  <c r="M71" i="265" s="1"/>
  <c r="M82" i="265" s="1"/>
  <c r="N31" i="286"/>
  <c r="AD62" i="265" l="1"/>
  <c r="AD63" i="265" s="1"/>
  <c r="AE27" i="285"/>
  <c r="AE31" i="285" s="1"/>
  <c r="N38" i="286"/>
  <c r="N40" i="286" s="1"/>
  <c r="N46" i="286" s="1"/>
  <c r="M84" i="265"/>
  <c r="M85" i="265"/>
  <c r="N42" i="286"/>
  <c r="N44" i="286" s="1"/>
  <c r="N47" i="286" s="1"/>
  <c r="AE62" i="265" l="1"/>
  <c r="AE63" i="265" s="1"/>
  <c r="AF27" i="285"/>
  <c r="AF31" i="285" s="1"/>
  <c r="N48" i="286"/>
  <c r="N71" i="288" s="1"/>
  <c r="N73" i="288" s="1"/>
  <c r="N76" i="288" l="1"/>
  <c r="N77" i="288" s="1"/>
  <c r="AF62" i="265"/>
  <c r="AF63" i="265" s="1"/>
  <c r="AG27" i="285"/>
  <c r="AG31" i="285" s="1"/>
  <c r="N25" i="286"/>
  <c r="N26" i="286" s="1"/>
  <c r="N49" i="286"/>
  <c r="N33" i="286"/>
  <c r="N34" i="286" s="1"/>
  <c r="N80" i="288" l="1"/>
  <c r="AG62" i="265"/>
  <c r="AG63" i="265" s="1"/>
  <c r="AH27" i="285"/>
  <c r="AH31" i="285" s="1"/>
  <c r="N66" i="265"/>
  <c r="N69" i="265" s="1"/>
  <c r="N71" i="265" s="1"/>
  <c r="N82" i="265" s="1"/>
  <c r="O31" i="286"/>
  <c r="N55" i="265"/>
  <c r="N56" i="265" s="1"/>
  <c r="N23" i="265"/>
  <c r="N24" i="265" s="1"/>
  <c r="N76" i="265"/>
  <c r="N77" i="265" s="1"/>
  <c r="N83" i="265" s="1"/>
  <c r="O23" i="286"/>
  <c r="AH62" i="265" l="1"/>
  <c r="AH63" i="265" s="1"/>
  <c r="AI27" i="285"/>
  <c r="AI31" i="285" s="1"/>
  <c r="N84" i="265"/>
  <c r="N85" i="265"/>
  <c r="O38" i="286"/>
  <c r="O40" i="286" s="1"/>
  <c r="O46" i="286" s="1"/>
  <c r="O42" i="286"/>
  <c r="O44" i="286" s="1"/>
  <c r="O47" i="286" s="1"/>
  <c r="AJ27" i="285" l="1"/>
  <c r="AJ31" i="285" s="1"/>
  <c r="AI62" i="265"/>
  <c r="AI63" i="265" s="1"/>
  <c r="O48" i="286"/>
  <c r="O25" i="286" l="1"/>
  <c r="O26" i="286" s="1"/>
  <c r="P23" i="286" s="1"/>
  <c r="O71" i="288"/>
  <c r="O73" i="288" s="1"/>
  <c r="O76" i="288" s="1"/>
  <c r="O77" i="288" s="1"/>
  <c r="O80" i="288" s="1"/>
  <c r="AJ62" i="265"/>
  <c r="AJ63" i="265" s="1"/>
  <c r="AK27" i="285"/>
  <c r="AK31" i="285" s="1"/>
  <c r="O33" i="286"/>
  <c r="O34" i="286" s="1"/>
  <c r="O66" i="265" s="1"/>
  <c r="O69" i="265" s="1"/>
  <c r="O71" i="265" s="1"/>
  <c r="O82" i="265" s="1"/>
  <c r="O49" i="286"/>
  <c r="O55" i="265" s="1"/>
  <c r="O56" i="265" s="1"/>
  <c r="O76" i="265" l="1"/>
  <c r="O77" i="265" s="1"/>
  <c r="O83" i="265" s="1"/>
  <c r="O84" i="265" s="1"/>
  <c r="AL27" i="285"/>
  <c r="AL31" i="285" s="1"/>
  <c r="AK62" i="265"/>
  <c r="AK63" i="265" s="1"/>
  <c r="P31" i="286"/>
  <c r="P42" i="286" s="1"/>
  <c r="P44" i="286" s="1"/>
  <c r="P47" i="286" s="1"/>
  <c r="O23" i="265"/>
  <c r="O24" i="265" s="1"/>
  <c r="P38" i="286"/>
  <c r="P40" i="286" s="1"/>
  <c r="P46" i="286" s="1"/>
  <c r="O85" i="265" l="1"/>
  <c r="AM27" i="285"/>
  <c r="AM31" i="285" s="1"/>
  <c r="AL62" i="265"/>
  <c r="AL63" i="265" s="1"/>
  <c r="P48" i="286"/>
  <c r="P49" i="286" l="1"/>
  <c r="P23" i="265" s="1"/>
  <c r="P24" i="265" s="1"/>
  <c r="P71" i="288"/>
  <c r="P73" i="288" s="1"/>
  <c r="P76" i="288" s="1"/>
  <c r="P77" i="288" s="1"/>
  <c r="P80" i="288" s="1"/>
  <c r="P25" i="286"/>
  <c r="P26" i="286" s="1"/>
  <c r="Q23" i="286" s="1"/>
  <c r="P33" i="286"/>
  <c r="P34" i="286" s="1"/>
  <c r="P66" i="265" s="1"/>
  <c r="P69" i="265" s="1"/>
  <c r="P71" i="265" s="1"/>
  <c r="P82" i="265" s="1"/>
  <c r="AN27" i="285"/>
  <c r="AN31" i="285" s="1"/>
  <c r="AM62" i="265"/>
  <c r="AM63" i="265" s="1"/>
  <c r="P55" i="265" l="1"/>
  <c r="P56" i="265" s="1"/>
  <c r="P76" i="265"/>
  <c r="P77" i="265" s="1"/>
  <c r="P83" i="265" s="1"/>
  <c r="P84" i="265" s="1"/>
  <c r="Q31" i="286"/>
  <c r="AO27" i="285"/>
  <c r="AO31" i="285" s="1"/>
  <c r="AN62" i="265"/>
  <c r="AN63" i="265" s="1"/>
  <c r="Q38" i="286"/>
  <c r="Q40" i="286" s="1"/>
  <c r="Q46" i="286" s="1"/>
  <c r="Q42" i="286"/>
  <c r="Q44" i="286" s="1"/>
  <c r="Q47" i="286" s="1"/>
  <c r="P85" i="265" l="1"/>
  <c r="AP27" i="285"/>
  <c r="AP31" i="285" s="1"/>
  <c r="AO62" i="265"/>
  <c r="AO63" i="265" s="1"/>
  <c r="Q48" i="286"/>
  <c r="Q71" i="288" s="1"/>
  <c r="Q73" i="288" s="1"/>
  <c r="Q76" i="288" s="1"/>
  <c r="Q77" i="288" s="1"/>
  <c r="Q80" i="288" s="1"/>
  <c r="AQ27" i="285" l="1"/>
  <c r="AQ31" i="285" s="1"/>
  <c r="AP62" i="265"/>
  <c r="AP63" i="265" s="1"/>
  <c r="Q25" i="286"/>
  <c r="Q26" i="286" s="1"/>
  <c r="Q49" i="286"/>
  <c r="Q33" i="286"/>
  <c r="Q34" i="286" s="1"/>
  <c r="AQ62" i="265" l="1"/>
  <c r="AQ63" i="265" s="1"/>
  <c r="AR27" i="285"/>
  <c r="AR31" i="285" s="1"/>
  <c r="Q66" i="265"/>
  <c r="Q69" i="265" s="1"/>
  <c r="Q71" i="265" s="1"/>
  <c r="Q82" i="265" s="1"/>
  <c r="R31" i="286"/>
  <c r="Q76" i="265"/>
  <c r="Q77" i="265" s="1"/>
  <c r="Q83" i="265" s="1"/>
  <c r="R23" i="286"/>
  <c r="Q55" i="265"/>
  <c r="Q56" i="265" s="1"/>
  <c r="Q23" i="265"/>
  <c r="Q24" i="265" s="1"/>
  <c r="AR62" i="265" l="1"/>
  <c r="AR63" i="265" s="1"/>
  <c r="AS27" i="285"/>
  <c r="AS31" i="285" s="1"/>
  <c r="R38" i="286"/>
  <c r="R40" i="286" s="1"/>
  <c r="R46" i="286" s="1"/>
  <c r="R42" i="286"/>
  <c r="R44" i="286" s="1"/>
  <c r="R47" i="286" s="1"/>
  <c r="Q85" i="265"/>
  <c r="Q84" i="265"/>
  <c r="AS62" i="265" l="1"/>
  <c r="AS63" i="265" s="1"/>
  <c r="AT27" i="285"/>
  <c r="AT31" i="285" s="1"/>
  <c r="R48" i="286"/>
  <c r="R25" i="286" l="1"/>
  <c r="R26" i="286" s="1"/>
  <c r="R76" i="265" s="1"/>
  <c r="R77" i="265" s="1"/>
  <c r="R83" i="265" s="1"/>
  <c r="R71" i="288"/>
  <c r="R73" i="288" s="1"/>
  <c r="R76" i="288" s="1"/>
  <c r="R77" i="288" s="1"/>
  <c r="R80" i="288" s="1"/>
  <c r="AU27" i="285"/>
  <c r="AU31" i="285" s="1"/>
  <c r="AT62" i="265"/>
  <c r="AT63" i="265" s="1"/>
  <c r="R33" i="286"/>
  <c r="R34" i="286" s="1"/>
  <c r="R66" i="265" s="1"/>
  <c r="R69" i="265" s="1"/>
  <c r="R71" i="265" s="1"/>
  <c r="R82" i="265" s="1"/>
  <c r="R49" i="286"/>
  <c r="R23" i="265" s="1"/>
  <c r="R24" i="265" s="1"/>
  <c r="S23" i="286" l="1"/>
  <c r="S38" i="286" s="1"/>
  <c r="S40" i="286" s="1"/>
  <c r="S46" i="286" s="1"/>
  <c r="S31" i="286"/>
  <c r="S42" i="286" s="1"/>
  <c r="S44" i="286" s="1"/>
  <c r="S47" i="286" s="1"/>
  <c r="AV27" i="285"/>
  <c r="AV31" i="285" s="1"/>
  <c r="AU62" i="265"/>
  <c r="AU63" i="265" s="1"/>
  <c r="R55" i="265"/>
  <c r="R56" i="265" s="1"/>
  <c r="R85" i="265"/>
  <c r="R84" i="265"/>
  <c r="AV62" i="265" l="1"/>
  <c r="AV63" i="265" s="1"/>
  <c r="AW27" i="285"/>
  <c r="AW31" i="285" s="1"/>
  <c r="S48" i="286"/>
  <c r="S71" i="288" s="1"/>
  <c r="S73" i="288" s="1"/>
  <c r="S76" i="288" s="1"/>
  <c r="S77" i="288" s="1"/>
  <c r="S80" i="288" s="1"/>
  <c r="AX27" i="285" l="1"/>
  <c r="AX31" i="285" s="1"/>
  <c r="AW62" i="265"/>
  <c r="AW63" i="265" s="1"/>
  <c r="S33" i="286"/>
  <c r="S34" i="286" s="1"/>
  <c r="S49" i="286"/>
  <c r="S25" i="286"/>
  <c r="S26" i="286" s="1"/>
  <c r="AX62" i="265" l="1"/>
  <c r="AX63" i="265" s="1"/>
  <c r="AY27" i="285"/>
  <c r="AY31" i="285" s="1"/>
  <c r="S76" i="265"/>
  <c r="S77" i="265" s="1"/>
  <c r="S83" i="265" s="1"/>
  <c r="T23" i="286"/>
  <c r="S23" i="265"/>
  <c r="S24" i="265" s="1"/>
  <c r="S55" i="265"/>
  <c r="S56" i="265" s="1"/>
  <c r="S66" i="265"/>
  <c r="S69" i="265" s="1"/>
  <c r="S71" i="265" s="1"/>
  <c r="S82" i="265" s="1"/>
  <c r="T31" i="286"/>
  <c r="AY62" i="265" l="1"/>
  <c r="AY63" i="265" s="1"/>
  <c r="AZ27" i="285"/>
  <c r="AZ31" i="285" s="1"/>
  <c r="T38" i="286"/>
  <c r="T40" i="286" s="1"/>
  <c r="T46" i="286" s="1"/>
  <c r="T42" i="286"/>
  <c r="T44" i="286" s="1"/>
  <c r="T47" i="286" s="1"/>
  <c r="S84" i="265"/>
  <c r="S85" i="265"/>
  <c r="AZ62" i="265" l="1"/>
  <c r="AZ63" i="265" s="1"/>
  <c r="BA27" i="285"/>
  <c r="BA31" i="285" s="1"/>
  <c r="T48" i="286"/>
  <c r="T49" i="286" l="1"/>
  <c r="T55" i="265" s="1"/>
  <c r="T56" i="265" s="1"/>
  <c r="T71" i="288"/>
  <c r="T73" i="288" s="1"/>
  <c r="T76" i="288" s="1"/>
  <c r="T77" i="288" s="1"/>
  <c r="T80" i="288" s="1"/>
  <c r="T33" i="286"/>
  <c r="T34" i="286" s="1"/>
  <c r="T66" i="265" s="1"/>
  <c r="T69" i="265" s="1"/>
  <c r="T71" i="265" s="1"/>
  <c r="T82" i="265" s="1"/>
  <c r="BA62" i="265"/>
  <c r="BA63" i="265" s="1"/>
  <c r="BB27" i="285"/>
  <c r="BB31" i="285" s="1"/>
  <c r="T25" i="286"/>
  <c r="T26" i="286" s="1"/>
  <c r="T76" i="265" s="1"/>
  <c r="T77" i="265" s="1"/>
  <c r="T83" i="265" s="1"/>
  <c r="T23" i="265" l="1"/>
  <c r="T24" i="265" s="1"/>
  <c r="U31" i="286"/>
  <c r="U42" i="286" s="1"/>
  <c r="U44" i="286" s="1"/>
  <c r="U47" i="286" s="1"/>
  <c r="U23" i="286"/>
  <c r="U38" i="286" s="1"/>
  <c r="U40" i="286" s="1"/>
  <c r="U46" i="286" s="1"/>
  <c r="BB62" i="265"/>
  <c r="BB63" i="265" s="1"/>
  <c r="BC27" i="285"/>
  <c r="BC31" i="285" s="1"/>
  <c r="T85" i="265"/>
  <c r="T84" i="265"/>
  <c r="BC62" i="265" l="1"/>
  <c r="BC63" i="265" s="1"/>
  <c r="BD27" i="285"/>
  <c r="BD31" i="285" s="1"/>
  <c r="U48" i="286"/>
  <c r="U49" i="286" l="1"/>
  <c r="U55" i="265" s="1"/>
  <c r="U56" i="265" s="1"/>
  <c r="U71" i="288"/>
  <c r="U73" i="288" s="1"/>
  <c r="U76" i="288" s="1"/>
  <c r="U77" i="288" s="1"/>
  <c r="U80" i="288" s="1"/>
  <c r="BD62" i="265"/>
  <c r="BD63" i="265" s="1"/>
  <c r="BE27" i="285"/>
  <c r="BE31" i="285" s="1"/>
  <c r="U33" i="286"/>
  <c r="U34" i="286" s="1"/>
  <c r="V31" i="286" s="1"/>
  <c r="U25" i="286"/>
  <c r="U26" i="286" s="1"/>
  <c r="U76" i="265" s="1"/>
  <c r="U77" i="265" s="1"/>
  <c r="U83" i="265" s="1"/>
  <c r="U23" i="265" l="1"/>
  <c r="U24" i="265" s="1"/>
  <c r="BF27" i="285"/>
  <c r="BF31" i="285" s="1"/>
  <c r="BE62" i="265"/>
  <c r="BE63" i="265" s="1"/>
  <c r="U66" i="265"/>
  <c r="U69" i="265" s="1"/>
  <c r="U71" i="265" s="1"/>
  <c r="U82" i="265" s="1"/>
  <c r="U85" i="265" s="1"/>
  <c r="V23" i="286"/>
  <c r="V38" i="286" s="1"/>
  <c r="V40" i="286" s="1"/>
  <c r="V46" i="286" s="1"/>
  <c r="V42" i="286"/>
  <c r="V44" i="286" s="1"/>
  <c r="V47" i="286" s="1"/>
  <c r="U84" i="265" l="1"/>
  <c r="BF62" i="265"/>
  <c r="BF63" i="265" s="1"/>
  <c r="BG27" i="285"/>
  <c r="BG31" i="285" s="1"/>
  <c r="V48" i="286"/>
  <c r="V33" i="286" l="1"/>
  <c r="V34" i="286" s="1"/>
  <c r="W31" i="286" s="1"/>
  <c r="V71" i="288"/>
  <c r="V73" i="288" s="1"/>
  <c r="V76" i="288" s="1"/>
  <c r="V77" i="288" s="1"/>
  <c r="V80" i="288" s="1"/>
  <c r="V49" i="286"/>
  <c r="V55" i="265" s="1"/>
  <c r="V56" i="265" s="1"/>
  <c r="BG62" i="265"/>
  <c r="BG63" i="265" s="1"/>
  <c r="BH27" i="285"/>
  <c r="BH31" i="285" s="1"/>
  <c r="V25" i="286"/>
  <c r="V26" i="286" s="1"/>
  <c r="W23" i="286" s="1"/>
  <c r="V23" i="265" l="1"/>
  <c r="V24" i="265" s="1"/>
  <c r="V66" i="265"/>
  <c r="V69" i="265" s="1"/>
  <c r="V71" i="265" s="1"/>
  <c r="V82" i="265" s="1"/>
  <c r="V76" i="265"/>
  <c r="V77" i="265" s="1"/>
  <c r="V83" i="265" s="1"/>
  <c r="BH62" i="265"/>
  <c r="BH63" i="265" s="1"/>
  <c r="BI27" i="285"/>
  <c r="BI31" i="285" s="1"/>
  <c r="W42" i="286"/>
  <c r="W44" i="286" s="1"/>
  <c r="W47" i="286" s="1"/>
  <c r="W38" i="286"/>
  <c r="W40" i="286" s="1"/>
  <c r="W46" i="286" s="1"/>
  <c r="V84" i="265" l="1"/>
  <c r="V85" i="265"/>
  <c r="BI62" i="265"/>
  <c r="BI63" i="265" s="1"/>
  <c r="BJ27" i="285"/>
  <c r="BJ31" i="285" s="1"/>
  <c r="W48" i="286"/>
  <c r="W71" i="288" s="1"/>
  <c r="W73" i="288" s="1"/>
  <c r="W76" i="288" s="1"/>
  <c r="W77" i="288" s="1"/>
  <c r="W80" i="288" s="1"/>
  <c r="BK27" i="285" l="1"/>
  <c r="BK31" i="285" s="1"/>
  <c r="BJ62" i="265"/>
  <c r="BJ63" i="265" s="1"/>
  <c r="W49" i="286"/>
  <c r="W33" i="286"/>
  <c r="W34" i="286" s="1"/>
  <c r="W25" i="286"/>
  <c r="W26" i="286" s="1"/>
  <c r="BL27" i="285" l="1"/>
  <c r="BL31" i="285" s="1"/>
  <c r="BK62" i="265"/>
  <c r="BK63" i="265" s="1"/>
  <c r="W76" i="265"/>
  <c r="W77" i="265" s="1"/>
  <c r="W83" i="265" s="1"/>
  <c r="X23" i="286"/>
  <c r="W66" i="265"/>
  <c r="W69" i="265" s="1"/>
  <c r="W71" i="265" s="1"/>
  <c r="W82" i="265" s="1"/>
  <c r="X31" i="286"/>
  <c r="W23" i="265"/>
  <c r="W24" i="265" s="1"/>
  <c r="W55" i="265"/>
  <c r="W56" i="265" s="1"/>
  <c r="BM27" i="285" l="1"/>
  <c r="BM31" i="285" s="1"/>
  <c r="BL62" i="265"/>
  <c r="BL63" i="265" s="1"/>
  <c r="X42" i="286"/>
  <c r="X44" i="286" s="1"/>
  <c r="X47" i="286" s="1"/>
  <c r="W84" i="265"/>
  <c r="W85" i="265"/>
  <c r="X38" i="286"/>
  <c r="X40" i="286" s="1"/>
  <c r="X46" i="286" s="1"/>
  <c r="BM62" i="265" l="1"/>
  <c r="BM63" i="265" s="1"/>
  <c r="BN27" i="285"/>
  <c r="BN31" i="285" s="1"/>
  <c r="X48" i="286"/>
  <c r="X49" i="286" l="1"/>
  <c r="X55" i="265" s="1"/>
  <c r="X56" i="265" s="1"/>
  <c r="X71" i="288"/>
  <c r="X73" i="288" s="1"/>
  <c r="X76" i="288" s="1"/>
  <c r="X77" i="288" s="1"/>
  <c r="X80" i="288" s="1"/>
  <c r="BN62" i="265"/>
  <c r="BN63" i="265" s="1"/>
  <c r="BO27" i="285"/>
  <c r="BO31" i="285" s="1"/>
  <c r="X25" i="286"/>
  <c r="X26" i="286" s="1"/>
  <c r="Y23" i="286" s="1"/>
  <c r="X33" i="286"/>
  <c r="X34" i="286" s="1"/>
  <c r="Y31" i="286" s="1"/>
  <c r="X23" i="265" l="1"/>
  <c r="X24" i="265" s="1"/>
  <c r="X66" i="265"/>
  <c r="X69" i="265" s="1"/>
  <c r="X71" i="265" s="1"/>
  <c r="X82" i="265" s="1"/>
  <c r="BP27" i="285"/>
  <c r="BP31" i="285" s="1"/>
  <c r="BO62" i="265"/>
  <c r="BO63" i="265" s="1"/>
  <c r="X76" i="265"/>
  <c r="X77" i="265" s="1"/>
  <c r="X83" i="265" s="1"/>
  <c r="Y42" i="286"/>
  <c r="Y44" i="286" s="1"/>
  <c r="Y47" i="286" s="1"/>
  <c r="Y38" i="286"/>
  <c r="Y40" i="286" s="1"/>
  <c r="Y46" i="286" s="1"/>
  <c r="Y48" i="286" l="1"/>
  <c r="Y25" i="286" s="1"/>
  <c r="Y26" i="286" s="1"/>
  <c r="X84" i="265"/>
  <c r="X85" i="265"/>
  <c r="BP62" i="265"/>
  <c r="BP63" i="265" s="1"/>
  <c r="BQ27" i="285"/>
  <c r="BQ31" i="285" s="1"/>
  <c r="Y33" i="286" l="1"/>
  <c r="Y34" i="286" s="1"/>
  <c r="Y66" i="265" s="1"/>
  <c r="Y69" i="265" s="1"/>
  <c r="Y71" i="265" s="1"/>
  <c r="Y82" i="265" s="1"/>
  <c r="Y71" i="288"/>
  <c r="Y73" i="288" s="1"/>
  <c r="Y76" i="288" s="1"/>
  <c r="Y77" i="288" s="1"/>
  <c r="Y80" i="288" s="1"/>
  <c r="Y49" i="286"/>
  <c r="Y23" i="265" s="1"/>
  <c r="Y24" i="265" s="1"/>
  <c r="BR27" i="285"/>
  <c r="BR31" i="285" s="1"/>
  <c r="BQ62" i="265"/>
  <c r="BQ63" i="265" s="1"/>
  <c r="Y76" i="265"/>
  <c r="Y77" i="265" s="1"/>
  <c r="Y83" i="265" s="1"/>
  <c r="Z23" i="286"/>
  <c r="Z31" i="286" l="1"/>
  <c r="Z42" i="286" s="1"/>
  <c r="Z44" i="286" s="1"/>
  <c r="Z47" i="286" s="1"/>
  <c r="Y55" i="265"/>
  <c r="Y56" i="265" s="1"/>
  <c r="BR62" i="265"/>
  <c r="BR63" i="265" s="1"/>
  <c r="BS27" i="285"/>
  <c r="BS31" i="285" s="1"/>
  <c r="Z38" i="286"/>
  <c r="Z40" i="286" s="1"/>
  <c r="Z46" i="286" s="1"/>
  <c r="Y85" i="265"/>
  <c r="Y84" i="265"/>
  <c r="BT27" i="285" l="1"/>
  <c r="BT31" i="285" s="1"/>
  <c r="BS62" i="265"/>
  <c r="BS63" i="265" s="1"/>
  <c r="Z48" i="286"/>
  <c r="Z71" i="288" s="1"/>
  <c r="Z73" i="288" s="1"/>
  <c r="Z76" i="288" s="1"/>
  <c r="Z77" i="288" s="1"/>
  <c r="Z80" i="288" s="1"/>
  <c r="BT62" i="265" l="1"/>
  <c r="BT63" i="265" s="1"/>
  <c r="BU27" i="285"/>
  <c r="BU31" i="285" s="1"/>
  <c r="Z33" i="286"/>
  <c r="Z34" i="286" s="1"/>
  <c r="Z49" i="286"/>
  <c r="Z25" i="286"/>
  <c r="Z26" i="286" s="1"/>
  <c r="BV27" i="285" l="1"/>
  <c r="BV31" i="285" s="1"/>
  <c r="BU62" i="265"/>
  <c r="BU63" i="265" s="1"/>
  <c r="Z66" i="265"/>
  <c r="Z69" i="265" s="1"/>
  <c r="Z71" i="265" s="1"/>
  <c r="Z82" i="265" s="1"/>
  <c r="AA31" i="286"/>
  <c r="Z76" i="265"/>
  <c r="Z77" i="265" s="1"/>
  <c r="Z83" i="265" s="1"/>
  <c r="AA23" i="286"/>
  <c r="Z55" i="265"/>
  <c r="Z56" i="265" s="1"/>
  <c r="Z23" i="265"/>
  <c r="Z24" i="265" s="1"/>
  <c r="BW27" i="285" l="1"/>
  <c r="BW31" i="285" s="1"/>
  <c r="BV62" i="265"/>
  <c r="BV63" i="265" s="1"/>
  <c r="AA42" i="286"/>
  <c r="AA44" i="286" s="1"/>
  <c r="AA47" i="286" s="1"/>
  <c r="Z84" i="265"/>
  <c r="Z85" i="265"/>
  <c r="AA38" i="286"/>
  <c r="AA40" i="286" s="1"/>
  <c r="AA46" i="286" s="1"/>
  <c r="BW62" i="265" l="1"/>
  <c r="BW63" i="265" s="1"/>
  <c r="BX27" i="285"/>
  <c r="BX31" i="285" s="1"/>
  <c r="AA48" i="286"/>
  <c r="AA25" i="286" l="1"/>
  <c r="AA26" i="286" s="1"/>
  <c r="AA76" i="265" s="1"/>
  <c r="AA77" i="265" s="1"/>
  <c r="AA83" i="265" s="1"/>
  <c r="AA71" i="288"/>
  <c r="AA73" i="288" s="1"/>
  <c r="AA76" i="288" s="1"/>
  <c r="AA77" i="288" s="1"/>
  <c r="AA80" i="288" s="1"/>
  <c r="BX62" i="265"/>
  <c r="BX63" i="265" s="1"/>
  <c r="BY27" i="285"/>
  <c r="BY31" i="285" s="1"/>
  <c r="AA33" i="286"/>
  <c r="AA34" i="286" s="1"/>
  <c r="AA66" i="265" s="1"/>
  <c r="AA69" i="265" s="1"/>
  <c r="AA71" i="265" s="1"/>
  <c r="AA82" i="265" s="1"/>
  <c r="AA49" i="286"/>
  <c r="AA55" i="265" s="1"/>
  <c r="AA56" i="265" s="1"/>
  <c r="AB23" i="286" l="1"/>
  <c r="AB38" i="286" s="1"/>
  <c r="AB40" i="286" s="1"/>
  <c r="AB46" i="286" s="1"/>
  <c r="AB31" i="286"/>
  <c r="AB42" i="286" s="1"/>
  <c r="AB44" i="286" s="1"/>
  <c r="AB47" i="286" s="1"/>
  <c r="BZ27" i="285"/>
  <c r="BZ31" i="285" s="1"/>
  <c r="BY62" i="265"/>
  <c r="BY63" i="265" s="1"/>
  <c r="AA23" i="265"/>
  <c r="AA24" i="265" s="1"/>
  <c r="AA85" i="265"/>
  <c r="AA84" i="265"/>
  <c r="BZ62" i="265" l="1"/>
  <c r="BZ63" i="265" s="1"/>
  <c r="CA27" i="285"/>
  <c r="CA31" i="285" s="1"/>
  <c r="AB48" i="286"/>
  <c r="AB71" i="288" s="1"/>
  <c r="AB73" i="288" s="1"/>
  <c r="AB76" i="288" s="1"/>
  <c r="AB77" i="288" s="1"/>
  <c r="AB80" i="288" s="1"/>
  <c r="CA62" i="265" l="1"/>
  <c r="CA63" i="265" s="1"/>
  <c r="CB27" i="285"/>
  <c r="CB31" i="285" s="1"/>
  <c r="AB25" i="286"/>
  <c r="AB26" i="286" s="1"/>
  <c r="AB49" i="286"/>
  <c r="AB33" i="286"/>
  <c r="AB34" i="286" s="1"/>
  <c r="CB62" i="265" l="1"/>
  <c r="CB63" i="265" s="1"/>
  <c r="CC27" i="285"/>
  <c r="CC31" i="285" s="1"/>
  <c r="AB76" i="265"/>
  <c r="AB77" i="265" s="1"/>
  <c r="AB83" i="265" s="1"/>
  <c r="AC23" i="286"/>
  <c r="AB66" i="265"/>
  <c r="AB69" i="265" s="1"/>
  <c r="AB71" i="265" s="1"/>
  <c r="AB82" i="265" s="1"/>
  <c r="AC31" i="286"/>
  <c r="AB23" i="265"/>
  <c r="AB24" i="265" s="1"/>
  <c r="AB55" i="265"/>
  <c r="AB56" i="265" s="1"/>
  <c r="CC62" i="265" l="1"/>
  <c r="CC63" i="265" s="1"/>
  <c r="CD27" i="285"/>
  <c r="CD31" i="285" s="1"/>
  <c r="AC42" i="286"/>
  <c r="AC44" i="286" s="1"/>
  <c r="AC47" i="286" s="1"/>
  <c r="AB85" i="265"/>
  <c r="AB84" i="265"/>
  <c r="AC38" i="286"/>
  <c r="AC40" i="286" s="1"/>
  <c r="AC46" i="286" s="1"/>
  <c r="CE27" i="285" l="1"/>
  <c r="CE31" i="285" s="1"/>
  <c r="CD62" i="265"/>
  <c r="CD63" i="265" s="1"/>
  <c r="AC48" i="286"/>
  <c r="AC25" i="286" l="1"/>
  <c r="AC26" i="286" s="1"/>
  <c r="AD23" i="286" s="1"/>
  <c r="AC71" i="288"/>
  <c r="AC73" i="288" s="1"/>
  <c r="AC76" i="288" s="1"/>
  <c r="AC77" i="288" s="1"/>
  <c r="AC80" i="288" s="1"/>
  <c r="CF27" i="285"/>
  <c r="CF31" i="285" s="1"/>
  <c r="CE62" i="265"/>
  <c r="CE63" i="265" s="1"/>
  <c r="AC33" i="286"/>
  <c r="AC34" i="286" s="1"/>
  <c r="AD31" i="286" s="1"/>
  <c r="AC49" i="286"/>
  <c r="AC23" i="265" s="1"/>
  <c r="AC24" i="265" s="1"/>
  <c r="AC76" i="265" l="1"/>
  <c r="AC77" i="265" s="1"/>
  <c r="AC83" i="265" s="1"/>
  <c r="AC55" i="265"/>
  <c r="AC56" i="265" s="1"/>
  <c r="CG27" i="285"/>
  <c r="CG31" i="285" s="1"/>
  <c r="CF62" i="265"/>
  <c r="CF63" i="265" s="1"/>
  <c r="AC66" i="265"/>
  <c r="AC69" i="265" s="1"/>
  <c r="AC71" i="265" s="1"/>
  <c r="AC82" i="265" s="1"/>
  <c r="AC84" i="265" s="1"/>
  <c r="AD42" i="286"/>
  <c r="AD44" i="286" s="1"/>
  <c r="AD47" i="286" s="1"/>
  <c r="AD38" i="286"/>
  <c r="AD40" i="286" s="1"/>
  <c r="AD46" i="286" s="1"/>
  <c r="CG62" i="265" l="1"/>
  <c r="CG63" i="265" s="1"/>
  <c r="CH27" i="285"/>
  <c r="CH31" i="285" s="1"/>
  <c r="AC85" i="265"/>
  <c r="AD48" i="286"/>
  <c r="AD71" i="288" s="1"/>
  <c r="AD73" i="288" s="1"/>
  <c r="AD76" i="288" s="1"/>
  <c r="AD77" i="288" s="1"/>
  <c r="AD80" i="288" s="1"/>
  <c r="CI27" i="285" l="1"/>
  <c r="CI31" i="285" s="1"/>
  <c r="CH62" i="265"/>
  <c r="CH63" i="265" s="1"/>
  <c r="AD25" i="286"/>
  <c r="AD26" i="286" s="1"/>
  <c r="AD33" i="286"/>
  <c r="AD34" i="286" s="1"/>
  <c r="AD49" i="286"/>
  <c r="CJ27" i="285" l="1"/>
  <c r="CJ31" i="285" s="1"/>
  <c r="CI62" i="265"/>
  <c r="CI63" i="265" s="1"/>
  <c r="AD76" i="265"/>
  <c r="AD77" i="265" s="1"/>
  <c r="AD83" i="265" s="1"/>
  <c r="AE23" i="286"/>
  <c r="AD66" i="265"/>
  <c r="AD69" i="265" s="1"/>
  <c r="AD71" i="265" s="1"/>
  <c r="AD82" i="265" s="1"/>
  <c r="AE31" i="286"/>
  <c r="AD23" i="265"/>
  <c r="AD24" i="265" s="1"/>
  <c r="AD55" i="265"/>
  <c r="AD56" i="265" s="1"/>
  <c r="CK27" i="285" l="1"/>
  <c r="CK31" i="285" s="1"/>
  <c r="CJ62" i="265"/>
  <c r="CJ63" i="265" s="1"/>
  <c r="AD84" i="265"/>
  <c r="AD85" i="265"/>
  <c r="AE42" i="286"/>
  <c r="AE44" i="286" s="1"/>
  <c r="AE47" i="286" s="1"/>
  <c r="AE38" i="286"/>
  <c r="AE40" i="286" s="1"/>
  <c r="AE46" i="286" s="1"/>
  <c r="CL27" i="285" l="1"/>
  <c r="CL31" i="285" s="1"/>
  <c r="CK62" i="265"/>
  <c r="CK63" i="265" s="1"/>
  <c r="AE48" i="286"/>
  <c r="AE71" i="288" s="1"/>
  <c r="AE73" i="288" s="1"/>
  <c r="AE76" i="288" s="1"/>
  <c r="AE77" i="288" s="1"/>
  <c r="AE80" i="288" s="1"/>
  <c r="CL62" i="265" l="1"/>
  <c r="CL63" i="265" s="1"/>
  <c r="CM27" i="285"/>
  <c r="CM31" i="285" s="1"/>
  <c r="AE49" i="286"/>
  <c r="AE25" i="286"/>
  <c r="AE26" i="286" s="1"/>
  <c r="AE33" i="286"/>
  <c r="AE34" i="286" s="1"/>
  <c r="CM62" i="265" l="1"/>
  <c r="CM63" i="265" s="1"/>
  <c r="CN27" i="285"/>
  <c r="CN31" i="285" s="1"/>
  <c r="AE23" i="265"/>
  <c r="AE24" i="265" s="1"/>
  <c r="AE55" i="265"/>
  <c r="AE56" i="265" s="1"/>
  <c r="AE76" i="265"/>
  <c r="AE77" i="265" s="1"/>
  <c r="AE83" i="265" s="1"/>
  <c r="AF23" i="286"/>
  <c r="AE66" i="265"/>
  <c r="AE69" i="265" s="1"/>
  <c r="AE71" i="265" s="1"/>
  <c r="AE82" i="265" s="1"/>
  <c r="AF31" i="286"/>
  <c r="CO27" i="285" l="1"/>
  <c r="CO31" i="285" s="1"/>
  <c r="CN62" i="265"/>
  <c r="CN63" i="265" s="1"/>
  <c r="AE84" i="265"/>
  <c r="AE85" i="265"/>
  <c r="AF38" i="286"/>
  <c r="AF40" i="286" s="1"/>
  <c r="AF46" i="286" s="1"/>
  <c r="AF42" i="286"/>
  <c r="AF44" i="286" s="1"/>
  <c r="AF47" i="286" s="1"/>
  <c r="CO62" i="265" l="1"/>
  <c r="CO63" i="265" s="1"/>
  <c r="CP27" i="285"/>
  <c r="CP31" i="285" s="1"/>
  <c r="AF48" i="286"/>
  <c r="AF71" i="288" s="1"/>
  <c r="AF73" i="288" s="1"/>
  <c r="AF76" i="288" s="1"/>
  <c r="AF77" i="288" s="1"/>
  <c r="AF80" i="288" s="1"/>
  <c r="CP62" i="265" l="1"/>
  <c r="CP63" i="265" s="1"/>
  <c r="CQ27" i="285"/>
  <c r="CQ31" i="285" s="1"/>
  <c r="AF49" i="286"/>
  <c r="AF25" i="286"/>
  <c r="AF26" i="286" s="1"/>
  <c r="AF33" i="286"/>
  <c r="AF34" i="286" s="1"/>
  <c r="CR27" i="285" l="1"/>
  <c r="CR31" i="285" s="1"/>
  <c r="CQ62" i="265"/>
  <c r="CQ63" i="265" s="1"/>
  <c r="AF76" i="265"/>
  <c r="AF77" i="265" s="1"/>
  <c r="AF83" i="265" s="1"/>
  <c r="AG23" i="286"/>
  <c r="AF66" i="265"/>
  <c r="AF69" i="265" s="1"/>
  <c r="AF71" i="265" s="1"/>
  <c r="AF82" i="265" s="1"/>
  <c r="AG31" i="286"/>
  <c r="AF55" i="265"/>
  <c r="AF56" i="265" s="1"/>
  <c r="AF23" i="265"/>
  <c r="AF24" i="265" s="1"/>
  <c r="CR62" i="265" l="1"/>
  <c r="CR63" i="265" s="1"/>
  <c r="CS27" i="285"/>
  <c r="CS31" i="285" s="1"/>
  <c r="AG42" i="286"/>
  <c r="AG44" i="286" s="1"/>
  <c r="AG47" i="286" s="1"/>
  <c r="AF85" i="265"/>
  <c r="AF84" i="265"/>
  <c r="AG38" i="286"/>
  <c r="AG40" i="286" s="1"/>
  <c r="AG46" i="286" s="1"/>
  <c r="CS62" i="265" l="1"/>
  <c r="CS63" i="265" s="1"/>
  <c r="CT27" i="285"/>
  <c r="CT31" i="285" s="1"/>
  <c r="AG48" i="286"/>
  <c r="AG49" i="286" l="1"/>
  <c r="AG23" i="265" s="1"/>
  <c r="AG24" i="265" s="1"/>
  <c r="AG71" i="288"/>
  <c r="AG73" i="288" s="1"/>
  <c r="AG76" i="288" s="1"/>
  <c r="AG77" i="288" s="1"/>
  <c r="AG80" i="288" s="1"/>
  <c r="CT62" i="265"/>
  <c r="CT63" i="265" s="1"/>
  <c r="CU27" i="285"/>
  <c r="CU31" i="285" s="1"/>
  <c r="AG25" i="286"/>
  <c r="AG26" i="286" s="1"/>
  <c r="AG76" i="265" s="1"/>
  <c r="AG77" i="265" s="1"/>
  <c r="AG83" i="265" s="1"/>
  <c r="AG33" i="286"/>
  <c r="AG34" i="286" s="1"/>
  <c r="AG66" i="265" s="1"/>
  <c r="AG69" i="265" s="1"/>
  <c r="AG71" i="265" s="1"/>
  <c r="AG82" i="265" s="1"/>
  <c r="AG55" i="265" l="1"/>
  <c r="AG56" i="265" s="1"/>
  <c r="CV27" i="285"/>
  <c r="CV31" i="285" s="1"/>
  <c r="CU62" i="265"/>
  <c r="CU63" i="265" s="1"/>
  <c r="AH23" i="286"/>
  <c r="AH38" i="286" s="1"/>
  <c r="AH40" i="286" s="1"/>
  <c r="AH46" i="286" s="1"/>
  <c r="AH31" i="286"/>
  <c r="AH42" i="286" s="1"/>
  <c r="AH44" i="286" s="1"/>
  <c r="AH47" i="286" s="1"/>
  <c r="AG84" i="265"/>
  <c r="AG85" i="265"/>
  <c r="CW27" i="285" l="1"/>
  <c r="CW31" i="285" s="1"/>
  <c r="CV62" i="265"/>
  <c r="CV63" i="265" s="1"/>
  <c r="AH48" i="286"/>
  <c r="AH71" i="288" s="1"/>
  <c r="AH73" i="288" s="1"/>
  <c r="AH76" i="288" s="1"/>
  <c r="AH77" i="288" s="1"/>
  <c r="AH80" i="288" s="1"/>
  <c r="CW62" i="265" l="1"/>
  <c r="CW63" i="265" s="1"/>
  <c r="CX27" i="285"/>
  <c r="CX31" i="285" s="1"/>
  <c r="AH25" i="286"/>
  <c r="AH26" i="286" s="1"/>
  <c r="AH49" i="286"/>
  <c r="AH33" i="286"/>
  <c r="AH34" i="286" s="1"/>
  <c r="CX62" i="265" l="1"/>
  <c r="CX63" i="265" s="1"/>
  <c r="CY27" i="285"/>
  <c r="CY31" i="285" s="1"/>
  <c r="AH76" i="265"/>
  <c r="AH77" i="265" s="1"/>
  <c r="AH83" i="265" s="1"/>
  <c r="AI23" i="286"/>
  <c r="AH66" i="265"/>
  <c r="AH69" i="265" s="1"/>
  <c r="AH71" i="265" s="1"/>
  <c r="AH82" i="265" s="1"/>
  <c r="AI31" i="286"/>
  <c r="AH55" i="265"/>
  <c r="AH56" i="265" s="1"/>
  <c r="AH23" i="265"/>
  <c r="AH24" i="265" s="1"/>
  <c r="CZ27" i="285" l="1"/>
  <c r="CZ31" i="285" s="1"/>
  <c r="CY62" i="265"/>
  <c r="CY63" i="265" s="1"/>
  <c r="AH85" i="265"/>
  <c r="AH84" i="265"/>
  <c r="AI38" i="286"/>
  <c r="AI40" i="286" s="1"/>
  <c r="AI46" i="286" s="1"/>
  <c r="AI42" i="286"/>
  <c r="AI44" i="286" s="1"/>
  <c r="AI47" i="286" s="1"/>
  <c r="DA27" i="285" l="1"/>
  <c r="DA31" i="285" s="1"/>
  <c r="CZ62" i="265"/>
  <c r="CZ63" i="265" s="1"/>
  <c r="AI48" i="286"/>
  <c r="AI49" i="286" l="1"/>
  <c r="AI55" i="265" s="1"/>
  <c r="AI56" i="265" s="1"/>
  <c r="AI71" i="288"/>
  <c r="AI73" i="288" s="1"/>
  <c r="AI76" i="288" s="1"/>
  <c r="AI77" i="288" s="1"/>
  <c r="AI80" i="288" s="1"/>
  <c r="DA62" i="265"/>
  <c r="DA63" i="265" s="1"/>
  <c r="DB27" i="285"/>
  <c r="DB31" i="285" s="1"/>
  <c r="AI25" i="286"/>
  <c r="AI26" i="286" s="1"/>
  <c r="AJ23" i="286" s="1"/>
  <c r="AI33" i="286"/>
  <c r="AI34" i="286" s="1"/>
  <c r="AI66" i="265" s="1"/>
  <c r="AI69" i="265" s="1"/>
  <c r="AI71" i="265" s="1"/>
  <c r="AI82" i="265" s="1"/>
  <c r="AI23" i="265" l="1"/>
  <c r="AI24" i="265" s="1"/>
  <c r="DC27" i="285"/>
  <c r="DC31" i="285" s="1"/>
  <c r="DB62" i="265"/>
  <c r="DB63" i="265" s="1"/>
  <c r="AI76" i="265"/>
  <c r="AI77" i="265" s="1"/>
  <c r="AI83" i="265" s="1"/>
  <c r="AI84" i="265" s="1"/>
  <c r="AJ31" i="286"/>
  <c r="AJ42" i="286" s="1"/>
  <c r="AJ44" i="286" s="1"/>
  <c r="AJ47" i="286" s="1"/>
  <c r="AJ38" i="286"/>
  <c r="AJ40" i="286" s="1"/>
  <c r="AJ46" i="286" s="1"/>
  <c r="AI85" i="265" l="1"/>
  <c r="DC62" i="265"/>
  <c r="DC63" i="265" s="1"/>
  <c r="DD27" i="285"/>
  <c r="DD31" i="285" s="1"/>
  <c r="AJ48" i="286"/>
  <c r="AJ71" i="288" s="1"/>
  <c r="AJ73" i="288" s="1"/>
  <c r="AJ76" i="288" s="1"/>
  <c r="AJ77" i="288" s="1"/>
  <c r="AJ80" i="288" s="1"/>
  <c r="DD62" i="265" l="1"/>
  <c r="DD63" i="265" s="1"/>
  <c r="DE27" i="285"/>
  <c r="DE31" i="285" s="1"/>
  <c r="AJ25" i="286"/>
  <c r="AJ26" i="286" s="1"/>
  <c r="AJ49" i="286"/>
  <c r="AJ33" i="286"/>
  <c r="AJ34" i="286" s="1"/>
  <c r="DE62" i="265" l="1"/>
  <c r="DE63" i="265" s="1"/>
  <c r="DF27" i="285"/>
  <c r="DF31" i="285" s="1"/>
  <c r="AJ76" i="265"/>
  <c r="AJ77" i="265" s="1"/>
  <c r="AJ83" i="265" s="1"/>
  <c r="AK23" i="286"/>
  <c r="AJ66" i="265"/>
  <c r="AJ69" i="265" s="1"/>
  <c r="AJ71" i="265" s="1"/>
  <c r="AJ82" i="265" s="1"/>
  <c r="AK31" i="286"/>
  <c r="AJ55" i="265"/>
  <c r="AJ56" i="265" s="1"/>
  <c r="AJ23" i="265"/>
  <c r="AJ24" i="265" s="1"/>
  <c r="DF62" i="265" l="1"/>
  <c r="DF63" i="265" s="1"/>
  <c r="DG27" i="285"/>
  <c r="DG31" i="285" s="1"/>
  <c r="AJ84" i="265"/>
  <c r="AJ85" i="265"/>
  <c r="AK38" i="286"/>
  <c r="AK40" i="286" s="1"/>
  <c r="AK46" i="286" s="1"/>
  <c r="AK42" i="286"/>
  <c r="AK44" i="286" s="1"/>
  <c r="AK47" i="286" s="1"/>
  <c r="DG62" i="265" l="1"/>
  <c r="DG63" i="265" s="1"/>
  <c r="DH27" i="285"/>
  <c r="DH31" i="285" s="1"/>
  <c r="AK48" i="286"/>
  <c r="AK25" i="286" l="1"/>
  <c r="AK26" i="286" s="1"/>
  <c r="AL23" i="286" s="1"/>
  <c r="AK71" i="288"/>
  <c r="AK73" i="288" s="1"/>
  <c r="AK76" i="288" s="1"/>
  <c r="AK77" i="288" s="1"/>
  <c r="AK80" i="288" s="1"/>
  <c r="DH62" i="265"/>
  <c r="DH63" i="265" s="1"/>
  <c r="DI27" i="285"/>
  <c r="DI31" i="285" s="1"/>
  <c r="AK33" i="286"/>
  <c r="AK34" i="286" s="1"/>
  <c r="AL31" i="286" s="1"/>
  <c r="AK49" i="286"/>
  <c r="AK55" i="265" s="1"/>
  <c r="AK56" i="265" s="1"/>
  <c r="AK66" i="265" l="1"/>
  <c r="AK69" i="265" s="1"/>
  <c r="AK71" i="265" s="1"/>
  <c r="AK82" i="265" s="1"/>
  <c r="AK76" i="265"/>
  <c r="AK77" i="265" s="1"/>
  <c r="AK83" i="265" s="1"/>
  <c r="DJ27" i="285"/>
  <c r="DJ31" i="285" s="1"/>
  <c r="DI62" i="265"/>
  <c r="DI63" i="265" s="1"/>
  <c r="AK23" i="265"/>
  <c r="AK24" i="265" s="1"/>
  <c r="AL42" i="286"/>
  <c r="AL44" i="286" s="1"/>
  <c r="AL47" i="286" s="1"/>
  <c r="AL38" i="286"/>
  <c r="AL40" i="286" s="1"/>
  <c r="AL46" i="286" s="1"/>
  <c r="AK85" i="265" l="1"/>
  <c r="AK84" i="265"/>
  <c r="DK27" i="285"/>
  <c r="DK31" i="285" s="1"/>
  <c r="DJ62" i="265"/>
  <c r="DJ63" i="265" s="1"/>
  <c r="AL48" i="286"/>
  <c r="AL33" i="286" l="1"/>
  <c r="AL34" i="286" s="1"/>
  <c r="AL66" i="265" s="1"/>
  <c r="AL69" i="265" s="1"/>
  <c r="AL71" i="265" s="1"/>
  <c r="AL82" i="265" s="1"/>
  <c r="AL71" i="288"/>
  <c r="AL73" i="288" s="1"/>
  <c r="AL76" i="288" s="1"/>
  <c r="AL77" i="288" s="1"/>
  <c r="AL80" i="288" s="1"/>
  <c r="DK62" i="265"/>
  <c r="DK63" i="265" s="1"/>
  <c r="DL27" i="285"/>
  <c r="DL31" i="285" s="1"/>
  <c r="AL25" i="286"/>
  <c r="AL26" i="286" s="1"/>
  <c r="AM23" i="286" s="1"/>
  <c r="AL49" i="286"/>
  <c r="AL23" i="265" s="1"/>
  <c r="AL24" i="265" s="1"/>
  <c r="AM31" i="286" l="1"/>
  <c r="AM42" i="286" s="1"/>
  <c r="AM44" i="286" s="1"/>
  <c r="AM47" i="286" s="1"/>
  <c r="DL62" i="265"/>
  <c r="DL63" i="265" s="1"/>
  <c r="DM27" i="285"/>
  <c r="DM31" i="285" s="1"/>
  <c r="AL76" i="265"/>
  <c r="AL77" i="265" s="1"/>
  <c r="AL83" i="265" s="1"/>
  <c r="AL84" i="265" s="1"/>
  <c r="AL55" i="265"/>
  <c r="AL56" i="265" s="1"/>
  <c r="AM38" i="286"/>
  <c r="AM40" i="286" s="1"/>
  <c r="AM46" i="286" s="1"/>
  <c r="DN27" i="285" l="1"/>
  <c r="DN31" i="285" s="1"/>
  <c r="DM62" i="265"/>
  <c r="DM63" i="265" s="1"/>
  <c r="AL85" i="265"/>
  <c r="AM48" i="286"/>
  <c r="AM71" i="288" s="1"/>
  <c r="AM73" i="288" s="1"/>
  <c r="AM76" i="288" s="1"/>
  <c r="AM77" i="288" s="1"/>
  <c r="AM80" i="288" s="1"/>
  <c r="DN62" i="265" l="1"/>
  <c r="DN63" i="265" s="1"/>
  <c r="DO27" i="285"/>
  <c r="DO31" i="285" s="1"/>
  <c r="AM49" i="286"/>
  <c r="AM25" i="286"/>
  <c r="AM26" i="286" s="1"/>
  <c r="AM33" i="286"/>
  <c r="AM34" i="286" s="1"/>
  <c r="DP27" i="285" l="1"/>
  <c r="DP31" i="285" s="1"/>
  <c r="DO62" i="265"/>
  <c r="DO63" i="265" s="1"/>
  <c r="AM66" i="265"/>
  <c r="AM69" i="265" s="1"/>
  <c r="AM71" i="265" s="1"/>
  <c r="AM82" i="265" s="1"/>
  <c r="AN31" i="286"/>
  <c r="AM76" i="265"/>
  <c r="AM77" i="265" s="1"/>
  <c r="AM83" i="265" s="1"/>
  <c r="AN23" i="286"/>
  <c r="AM55" i="265"/>
  <c r="AM56" i="265" s="1"/>
  <c r="AM23" i="265"/>
  <c r="AM24" i="265" s="1"/>
  <c r="DP62" i="265" l="1"/>
  <c r="DP63" i="265" s="1"/>
  <c r="DQ27" i="285"/>
  <c r="DQ31" i="285" s="1"/>
  <c r="AN38" i="286"/>
  <c r="AN40" i="286" s="1"/>
  <c r="AN46" i="286" s="1"/>
  <c r="AN42" i="286"/>
  <c r="AN44" i="286" s="1"/>
  <c r="AN47" i="286" s="1"/>
  <c r="AM84" i="265"/>
  <c r="AM85" i="265"/>
  <c r="DR27" i="285" l="1"/>
  <c r="DR31" i="285" s="1"/>
  <c r="DQ62" i="265"/>
  <c r="DQ63" i="265" s="1"/>
  <c r="AN48" i="286"/>
  <c r="AN25" i="286" l="1"/>
  <c r="AN26" i="286" s="1"/>
  <c r="AO23" i="286" s="1"/>
  <c r="AN71" i="288"/>
  <c r="AN73" i="288" s="1"/>
  <c r="AN76" i="288" s="1"/>
  <c r="AN77" i="288" s="1"/>
  <c r="AN80" i="288" s="1"/>
  <c r="DR62" i="265"/>
  <c r="DR63" i="265" s="1"/>
  <c r="DS27" i="285"/>
  <c r="DS31" i="285" s="1"/>
  <c r="AN49" i="286"/>
  <c r="AN23" i="265" s="1"/>
  <c r="AN24" i="265" s="1"/>
  <c r="AN33" i="286"/>
  <c r="AN34" i="286" s="1"/>
  <c r="AN66" i="265" s="1"/>
  <c r="AN69" i="265" s="1"/>
  <c r="AN71" i="265" s="1"/>
  <c r="AN82" i="265" s="1"/>
  <c r="AN76" i="265" l="1"/>
  <c r="AN77" i="265" s="1"/>
  <c r="AN83" i="265" s="1"/>
  <c r="AN84" i="265" s="1"/>
  <c r="DT27" i="285"/>
  <c r="DT31" i="285" s="1"/>
  <c r="DS62" i="265"/>
  <c r="DS63" i="265" s="1"/>
  <c r="AN55" i="265"/>
  <c r="AN56" i="265" s="1"/>
  <c r="AO31" i="286"/>
  <c r="AO42" i="286" s="1"/>
  <c r="AO44" i="286" s="1"/>
  <c r="AO47" i="286" s="1"/>
  <c r="AO38" i="286"/>
  <c r="AO40" i="286" s="1"/>
  <c r="AO46" i="286" s="1"/>
  <c r="AN85" i="265" l="1"/>
  <c r="DT62" i="265"/>
  <c r="DT63" i="265" s="1"/>
  <c r="DU27" i="285"/>
  <c r="DU31" i="285" s="1"/>
  <c r="AO48" i="286"/>
  <c r="AO71" i="288" s="1"/>
  <c r="AO73" i="288" s="1"/>
  <c r="AO76" i="288" s="1"/>
  <c r="AO77" i="288" s="1"/>
  <c r="AO80" i="288" s="1"/>
  <c r="DU62" i="265" l="1"/>
  <c r="DU63" i="265" s="1"/>
  <c r="DV27" i="285"/>
  <c r="DV31" i="285" s="1"/>
  <c r="AO33" i="286"/>
  <c r="AO34" i="286" s="1"/>
  <c r="AO25" i="286"/>
  <c r="AO26" i="286" s="1"/>
  <c r="AO49" i="286"/>
  <c r="DW27" i="285" l="1"/>
  <c r="DW31" i="285" s="1"/>
  <c r="DV62" i="265"/>
  <c r="DV63" i="265" s="1"/>
  <c r="AO55" i="265"/>
  <c r="AO56" i="265" s="1"/>
  <c r="AO23" i="265"/>
  <c r="AO24" i="265" s="1"/>
  <c r="AO76" i="265"/>
  <c r="AO77" i="265" s="1"/>
  <c r="AO83" i="265" s="1"/>
  <c r="AP23" i="286"/>
  <c r="AO66" i="265"/>
  <c r="AO69" i="265" s="1"/>
  <c r="AO71" i="265" s="1"/>
  <c r="AO82" i="265" s="1"/>
  <c r="AP31" i="286"/>
  <c r="DW62" i="265" l="1"/>
  <c r="DW63" i="265" s="1"/>
  <c r="DX27" i="285"/>
  <c r="DX31" i="285" s="1"/>
  <c r="AP42" i="286"/>
  <c r="AP44" i="286" s="1"/>
  <c r="AP47" i="286" s="1"/>
  <c r="AP38" i="286"/>
  <c r="AP40" i="286" s="1"/>
  <c r="AP46" i="286" s="1"/>
  <c r="AO84" i="265"/>
  <c r="AO85" i="265"/>
  <c r="DX62" i="265" l="1"/>
  <c r="DX63" i="265" s="1"/>
  <c r="DY27" i="285"/>
  <c r="DY31" i="285" s="1"/>
  <c r="AP48" i="286"/>
  <c r="AP33" i="286" l="1"/>
  <c r="AP34" i="286" s="1"/>
  <c r="AQ31" i="286" s="1"/>
  <c r="AP71" i="288"/>
  <c r="AP73" i="288" s="1"/>
  <c r="AP76" i="288" s="1"/>
  <c r="AP77" i="288" s="1"/>
  <c r="AP80" i="288" s="1"/>
  <c r="AP49" i="286"/>
  <c r="AP55" i="265" s="1"/>
  <c r="AP56" i="265" s="1"/>
  <c r="DY62" i="265"/>
  <c r="DY63" i="265" s="1"/>
  <c r="DZ27" i="285"/>
  <c r="DZ31" i="285" s="1"/>
  <c r="AP25" i="286"/>
  <c r="AP26" i="286" s="1"/>
  <c r="AP76" i="265" s="1"/>
  <c r="AP77" i="265" s="1"/>
  <c r="AP83" i="265" s="1"/>
  <c r="AP66" i="265" l="1"/>
  <c r="AP69" i="265" s="1"/>
  <c r="AP71" i="265" s="1"/>
  <c r="AP82" i="265" s="1"/>
  <c r="AP85" i="265" s="1"/>
  <c r="AP23" i="265"/>
  <c r="AP24" i="265" s="1"/>
  <c r="EA27" i="285"/>
  <c r="EA31" i="285" s="1"/>
  <c r="DZ62" i="265"/>
  <c r="DZ63" i="265" s="1"/>
  <c r="AQ23" i="286"/>
  <c r="AQ38" i="286" s="1"/>
  <c r="AQ40" i="286" s="1"/>
  <c r="AQ46" i="286" s="1"/>
  <c r="AQ42" i="286"/>
  <c r="AQ44" i="286" s="1"/>
  <c r="AQ47" i="286" s="1"/>
  <c r="AP84" i="265" l="1"/>
  <c r="EB27" i="285"/>
  <c r="EB31" i="285" s="1"/>
  <c r="EA62" i="265"/>
  <c r="EA63" i="265" s="1"/>
  <c r="AQ48" i="286"/>
  <c r="AQ25" i="286" l="1"/>
  <c r="AQ26" i="286" s="1"/>
  <c r="AQ76" i="265" s="1"/>
  <c r="AQ77" i="265" s="1"/>
  <c r="AQ83" i="265" s="1"/>
  <c r="AQ71" i="288"/>
  <c r="AQ73" i="288" s="1"/>
  <c r="AQ76" i="288" s="1"/>
  <c r="AQ77" i="288" s="1"/>
  <c r="AQ80" i="288" s="1"/>
  <c r="EC27" i="285"/>
  <c r="EC31" i="285" s="1"/>
  <c r="EB62" i="265"/>
  <c r="EB63" i="265" s="1"/>
  <c r="AQ33" i="286"/>
  <c r="AQ34" i="286" s="1"/>
  <c r="AQ66" i="265" s="1"/>
  <c r="AQ69" i="265" s="1"/>
  <c r="AQ71" i="265" s="1"/>
  <c r="AQ82" i="265" s="1"/>
  <c r="AQ49" i="286"/>
  <c r="AQ23" i="265" s="1"/>
  <c r="AQ24" i="265" s="1"/>
  <c r="AR23" i="286" l="1"/>
  <c r="AR38" i="286" s="1"/>
  <c r="AR40" i="286" s="1"/>
  <c r="AR46" i="286" s="1"/>
  <c r="ED27" i="285"/>
  <c r="ED31" i="285" s="1"/>
  <c r="EC62" i="265"/>
  <c r="EC63" i="265" s="1"/>
  <c r="AR31" i="286"/>
  <c r="AR42" i="286" s="1"/>
  <c r="AR44" i="286" s="1"/>
  <c r="AR47" i="286" s="1"/>
  <c r="AQ55" i="265"/>
  <c r="AQ56" i="265" s="1"/>
  <c r="AQ85" i="265"/>
  <c r="AQ84" i="265"/>
  <c r="ED62" i="265" l="1"/>
  <c r="ED63" i="265" s="1"/>
  <c r="EE27" i="285"/>
  <c r="EE31" i="285" s="1"/>
  <c r="AR48" i="286"/>
  <c r="AR71" i="288" s="1"/>
  <c r="AR73" i="288" s="1"/>
  <c r="AR76" i="288" s="1"/>
  <c r="AR77" i="288" s="1"/>
  <c r="AR80" i="288" s="1"/>
  <c r="EE62" i="265" l="1"/>
  <c r="EE63" i="265" s="1"/>
  <c r="EF27" i="285"/>
  <c r="EF31" i="285" s="1"/>
  <c r="AR33" i="286"/>
  <c r="AR34" i="286" s="1"/>
  <c r="AR49" i="286"/>
  <c r="AR25" i="286"/>
  <c r="AR26" i="286" s="1"/>
  <c r="EF62" i="265" l="1"/>
  <c r="EF63" i="265" s="1"/>
  <c r="EG27" i="285"/>
  <c r="EG31" i="285" s="1"/>
  <c r="AR76" i="265"/>
  <c r="AR77" i="265" s="1"/>
  <c r="AR83" i="265" s="1"/>
  <c r="AS23" i="286"/>
  <c r="AR55" i="265"/>
  <c r="AR56" i="265" s="1"/>
  <c r="AR23" i="265"/>
  <c r="AR24" i="265" s="1"/>
  <c r="AR66" i="265"/>
  <c r="AR69" i="265" s="1"/>
  <c r="AR71" i="265" s="1"/>
  <c r="AR82" i="265" s="1"/>
  <c r="AS31" i="286"/>
  <c r="EG62" i="265" l="1"/>
  <c r="EG63" i="265" s="1"/>
  <c r="EH27" i="285"/>
  <c r="EH31" i="285" s="1"/>
  <c r="AS42" i="286"/>
  <c r="AS44" i="286" s="1"/>
  <c r="AS47" i="286" s="1"/>
  <c r="AR84" i="265"/>
  <c r="AR85" i="265"/>
  <c r="AS38" i="286"/>
  <c r="AS40" i="286" s="1"/>
  <c r="AS46" i="286" s="1"/>
  <c r="EH62" i="265" l="1"/>
  <c r="EH63" i="265" s="1"/>
  <c r="EI27" i="285"/>
  <c r="EI31" i="285" s="1"/>
  <c r="AS48" i="286"/>
  <c r="AS25" i="286" l="1"/>
  <c r="AS26" i="286" s="1"/>
  <c r="AT23" i="286" s="1"/>
  <c r="AS71" i="288"/>
  <c r="AS73" i="288" s="1"/>
  <c r="AS76" i="288" s="1"/>
  <c r="AS77" i="288" s="1"/>
  <c r="AS80" i="288" s="1"/>
  <c r="EI62" i="265"/>
  <c r="EI63" i="265" s="1"/>
  <c r="EJ27" i="285"/>
  <c r="EJ31" i="285" s="1"/>
  <c r="AS49" i="286"/>
  <c r="AS23" i="265" s="1"/>
  <c r="AS24" i="265" s="1"/>
  <c r="AS33" i="286"/>
  <c r="AS34" i="286" s="1"/>
  <c r="AS66" i="265" s="1"/>
  <c r="AS69" i="265" s="1"/>
  <c r="AS71" i="265" s="1"/>
  <c r="AS82" i="265" s="1"/>
  <c r="AS76" i="265" l="1"/>
  <c r="AS77" i="265" s="1"/>
  <c r="AS83" i="265" s="1"/>
  <c r="AS84" i="265" s="1"/>
  <c r="EJ62" i="265"/>
  <c r="EJ63" i="265" s="1"/>
  <c r="EK27" i="285"/>
  <c r="EK31" i="285" s="1"/>
  <c r="AS55" i="265"/>
  <c r="AS56" i="265" s="1"/>
  <c r="AT31" i="286"/>
  <c r="AT42" i="286" s="1"/>
  <c r="AT44" i="286" s="1"/>
  <c r="AT47" i="286" s="1"/>
  <c r="AT38" i="286"/>
  <c r="AT40" i="286" s="1"/>
  <c r="AT46" i="286" s="1"/>
  <c r="AS85" i="265" l="1"/>
  <c r="EK62" i="265"/>
  <c r="EK63" i="265" s="1"/>
  <c r="EL27" i="285"/>
  <c r="EL31" i="285" s="1"/>
  <c r="AT48" i="286"/>
  <c r="AT71" i="288" s="1"/>
  <c r="AT73" i="288" s="1"/>
  <c r="AT76" i="288" s="1"/>
  <c r="AT77" i="288" s="1"/>
  <c r="AT80" i="288" s="1"/>
  <c r="EL62" i="265" l="1"/>
  <c r="EL63" i="265" s="1"/>
  <c r="EM27" i="285"/>
  <c r="EM31" i="285" s="1"/>
  <c r="AT25" i="286"/>
  <c r="AT26" i="286" s="1"/>
  <c r="AT33" i="286"/>
  <c r="AT34" i="286" s="1"/>
  <c r="AT49" i="286"/>
  <c r="EM62" i="265" l="1"/>
  <c r="EM63" i="265" s="1"/>
  <c r="EN27" i="285"/>
  <c r="EN31" i="285" s="1"/>
  <c r="AT23" i="265"/>
  <c r="AT24" i="265" s="1"/>
  <c r="AT55" i="265"/>
  <c r="AT56" i="265" s="1"/>
  <c r="AT66" i="265"/>
  <c r="AT69" i="265" s="1"/>
  <c r="AT71" i="265" s="1"/>
  <c r="AT82" i="265" s="1"/>
  <c r="AU31" i="286"/>
  <c r="AT76" i="265"/>
  <c r="AT77" i="265" s="1"/>
  <c r="AT83" i="265" s="1"/>
  <c r="AU23" i="286"/>
  <c r="EN62" i="265" l="1"/>
  <c r="EN63" i="265" s="1"/>
  <c r="EO27" i="285"/>
  <c r="EO31" i="285" s="1"/>
  <c r="AU38" i="286"/>
  <c r="AU40" i="286" s="1"/>
  <c r="AU46" i="286" s="1"/>
  <c r="AU42" i="286"/>
  <c r="AU44" i="286" s="1"/>
  <c r="AU47" i="286" s="1"/>
  <c r="AT85" i="265"/>
  <c r="AT84" i="265"/>
  <c r="EO62" i="265" l="1"/>
  <c r="EO63" i="265" s="1"/>
  <c r="EP27" i="285"/>
  <c r="EP31" i="285" s="1"/>
  <c r="AU48" i="286"/>
  <c r="AU71" i="288" s="1"/>
  <c r="AU73" i="288" s="1"/>
  <c r="AU76" i="288" s="1"/>
  <c r="AU77" i="288" s="1"/>
  <c r="AU80" i="288" s="1"/>
  <c r="EP62" i="265" l="1"/>
  <c r="EP63" i="265" s="1"/>
  <c r="EQ27" i="285"/>
  <c r="EQ31" i="285" s="1"/>
  <c r="AU33" i="286"/>
  <c r="AU34" i="286" s="1"/>
  <c r="AU25" i="286"/>
  <c r="AU26" i="286" s="1"/>
  <c r="AU49" i="286"/>
  <c r="EQ62" i="265" l="1"/>
  <c r="EQ63" i="265" s="1"/>
  <c r="ER27" i="285"/>
  <c r="ER31" i="285" s="1"/>
  <c r="AU66" i="265"/>
  <c r="AU69" i="265" s="1"/>
  <c r="AU71" i="265" s="1"/>
  <c r="AU82" i="265" s="1"/>
  <c r="AV31" i="286"/>
  <c r="AU55" i="265"/>
  <c r="AU56" i="265" s="1"/>
  <c r="AU23" i="265"/>
  <c r="AU24" i="265" s="1"/>
  <c r="AU76" i="265"/>
  <c r="AU77" i="265" s="1"/>
  <c r="AU83" i="265" s="1"/>
  <c r="AV23" i="286"/>
  <c r="ER62" i="265" l="1"/>
  <c r="ER63" i="265" s="1"/>
  <c r="ES27" i="285"/>
  <c r="ES31" i="285" s="1"/>
  <c r="AV38" i="286"/>
  <c r="AV40" i="286" s="1"/>
  <c r="AV46" i="286" s="1"/>
  <c r="AV42" i="286"/>
  <c r="AV44" i="286" s="1"/>
  <c r="AV47" i="286" s="1"/>
  <c r="AU85" i="265"/>
  <c r="AU84" i="265"/>
  <c r="ES62" i="265" l="1"/>
  <c r="ES63" i="265" s="1"/>
  <c r="ET27" i="285"/>
  <c r="ET31" i="285" s="1"/>
  <c r="AV48" i="286"/>
  <c r="AV71" i="288" s="1"/>
  <c r="AV73" i="288" s="1"/>
  <c r="AV76" i="288" s="1"/>
  <c r="AV77" i="288" s="1"/>
  <c r="AV80" i="288" s="1"/>
  <c r="ET62" i="265" l="1"/>
  <c r="ET63" i="265" s="1"/>
  <c r="EU27" i="285"/>
  <c r="EU31" i="285" s="1"/>
  <c r="AV49" i="286"/>
  <c r="AV33" i="286"/>
  <c r="AV34" i="286" s="1"/>
  <c r="AV25" i="286"/>
  <c r="AV26" i="286" s="1"/>
  <c r="EU62" i="265" l="1"/>
  <c r="EU63" i="265" s="1"/>
  <c r="EV27" i="285"/>
  <c r="EV31" i="285" s="1"/>
  <c r="AV76" i="265"/>
  <c r="AV77" i="265" s="1"/>
  <c r="AV83" i="265" s="1"/>
  <c r="AW23" i="286"/>
  <c r="AV66" i="265"/>
  <c r="AV69" i="265" s="1"/>
  <c r="AV71" i="265" s="1"/>
  <c r="AV82" i="265" s="1"/>
  <c r="AW31" i="286"/>
  <c r="AV23" i="265"/>
  <c r="AV24" i="265" s="1"/>
  <c r="AV55" i="265"/>
  <c r="AV56" i="265" s="1"/>
  <c r="EW27" i="285" l="1"/>
  <c r="EW31" i="285" s="1"/>
  <c r="EV62" i="265"/>
  <c r="EV63" i="265" s="1"/>
  <c r="AW42" i="286"/>
  <c r="AW44" i="286" s="1"/>
  <c r="AW47" i="286" s="1"/>
  <c r="AV85" i="265"/>
  <c r="AV84" i="265"/>
  <c r="AW38" i="286"/>
  <c r="AW40" i="286" s="1"/>
  <c r="AW46" i="286" s="1"/>
  <c r="EW62" i="265" l="1"/>
  <c r="EW63" i="265" s="1"/>
  <c r="EX27" i="285"/>
  <c r="EX31" i="285" s="1"/>
  <c r="AW48" i="286"/>
  <c r="AW25" i="286" l="1"/>
  <c r="AW26" i="286" s="1"/>
  <c r="AW76" i="265" s="1"/>
  <c r="AW77" i="265" s="1"/>
  <c r="AW83" i="265" s="1"/>
  <c r="AW71" i="288"/>
  <c r="AW73" i="288" s="1"/>
  <c r="AW76" i="288" s="1"/>
  <c r="AW77" i="288" s="1"/>
  <c r="AW80" i="288" s="1"/>
  <c r="EX62" i="265"/>
  <c r="EX63" i="265" s="1"/>
  <c r="EY27" i="285"/>
  <c r="EY31" i="285" s="1"/>
  <c r="AW49" i="286"/>
  <c r="AW23" i="265" s="1"/>
  <c r="AW24" i="265" s="1"/>
  <c r="AW33" i="286"/>
  <c r="AW34" i="286" s="1"/>
  <c r="AW66" i="265" s="1"/>
  <c r="AW69" i="265" s="1"/>
  <c r="AW71" i="265" s="1"/>
  <c r="AW82" i="265" s="1"/>
  <c r="AX23" i="286" l="1"/>
  <c r="AX38" i="286" s="1"/>
  <c r="AX40" i="286" s="1"/>
  <c r="AX46" i="286" s="1"/>
  <c r="AW55" i="265"/>
  <c r="AW56" i="265" s="1"/>
  <c r="AX31" i="286"/>
  <c r="AX42" i="286" s="1"/>
  <c r="AX44" i="286" s="1"/>
  <c r="AX47" i="286" s="1"/>
  <c r="EZ27" i="285"/>
  <c r="EZ31" i="285" s="1"/>
  <c r="EY62" i="265"/>
  <c r="EY63" i="265" s="1"/>
  <c r="AW84" i="265"/>
  <c r="AW85" i="265"/>
  <c r="EZ62" i="265" l="1"/>
  <c r="EZ63" i="265" s="1"/>
  <c r="FA27" i="285"/>
  <c r="FA31" i="285" s="1"/>
  <c r="AX48" i="286"/>
  <c r="AX71" i="288" s="1"/>
  <c r="AX73" i="288" s="1"/>
  <c r="AX76" i="288" s="1"/>
  <c r="AX77" i="288" s="1"/>
  <c r="AX80" i="288" s="1"/>
  <c r="FA62" i="265" l="1"/>
  <c r="FA63" i="265" s="1"/>
  <c r="FB27" i="285"/>
  <c r="FB31" i="285" s="1"/>
  <c r="AX49" i="286"/>
  <c r="AX25" i="286"/>
  <c r="AX26" i="286" s="1"/>
  <c r="AX33" i="286"/>
  <c r="AX34" i="286" s="1"/>
  <c r="FB62" i="265" l="1"/>
  <c r="FB63" i="265" s="1"/>
  <c r="FC27" i="285"/>
  <c r="FC31" i="285" s="1"/>
  <c r="AX66" i="265"/>
  <c r="AX69" i="265" s="1"/>
  <c r="AX71" i="265" s="1"/>
  <c r="AX82" i="265" s="1"/>
  <c r="AY31" i="286"/>
  <c r="AX76" i="265"/>
  <c r="AX77" i="265" s="1"/>
  <c r="AX83" i="265" s="1"/>
  <c r="AY23" i="286"/>
  <c r="AX23" i="265"/>
  <c r="AX24" i="265" s="1"/>
  <c r="AX55" i="265"/>
  <c r="AX56" i="265" s="1"/>
  <c r="FC62" i="265" l="1"/>
  <c r="FC63" i="265" s="1"/>
  <c r="FD27" i="285"/>
  <c r="FD31" i="285" s="1"/>
  <c r="AY38" i="286"/>
  <c r="AY40" i="286" s="1"/>
  <c r="AY46" i="286" s="1"/>
  <c r="AY42" i="286"/>
  <c r="AY44" i="286" s="1"/>
  <c r="AY47" i="286" s="1"/>
  <c r="AX85" i="265"/>
  <c r="AX84" i="265"/>
  <c r="FE27" i="285" l="1"/>
  <c r="FE31" i="285" s="1"/>
  <c r="FD62" i="265"/>
  <c r="FD63" i="265" s="1"/>
  <c r="AY48" i="286"/>
  <c r="AY71" i="288" s="1"/>
  <c r="AY73" i="288" s="1"/>
  <c r="AY76" i="288" s="1"/>
  <c r="AY77" i="288" s="1"/>
  <c r="AY80" i="288" s="1"/>
  <c r="FE62" i="265" l="1"/>
  <c r="FE63" i="265" s="1"/>
  <c r="FF27" i="285"/>
  <c r="FF31" i="285" s="1"/>
  <c r="AY49" i="286"/>
  <c r="AY25" i="286"/>
  <c r="AY26" i="286" s="1"/>
  <c r="AY33" i="286"/>
  <c r="AY34" i="286" s="1"/>
  <c r="FF62" i="265" l="1"/>
  <c r="FF63" i="265" s="1"/>
  <c r="FG27" i="285"/>
  <c r="FG31" i="285" s="1"/>
  <c r="AY66" i="265"/>
  <c r="AY69" i="265" s="1"/>
  <c r="AY71" i="265" s="1"/>
  <c r="AY82" i="265" s="1"/>
  <c r="AZ31" i="286"/>
  <c r="AY76" i="265"/>
  <c r="AY77" i="265" s="1"/>
  <c r="AY83" i="265" s="1"/>
  <c r="AZ23" i="286"/>
  <c r="AY55" i="265"/>
  <c r="AY56" i="265" s="1"/>
  <c r="AY23" i="265"/>
  <c r="AY24" i="265" s="1"/>
  <c r="FG62" i="265" l="1"/>
  <c r="FG63" i="265" s="1"/>
  <c r="FH27" i="285"/>
  <c r="FH31" i="285" s="1"/>
  <c r="AZ38" i="286"/>
  <c r="AZ40" i="286" s="1"/>
  <c r="AZ46" i="286" s="1"/>
  <c r="AZ42" i="286"/>
  <c r="AZ44" i="286" s="1"/>
  <c r="AZ47" i="286" s="1"/>
  <c r="AY85" i="265"/>
  <c r="AY84" i="265"/>
  <c r="FH62" i="265" l="1"/>
  <c r="FH63" i="265" s="1"/>
  <c r="FI27" i="285"/>
  <c r="FI31" i="285" s="1"/>
  <c r="AZ48" i="286"/>
  <c r="AZ71" i="288" s="1"/>
  <c r="AZ73" i="288" s="1"/>
  <c r="AZ76" i="288" s="1"/>
  <c r="AZ77" i="288" s="1"/>
  <c r="AZ80" i="288" s="1"/>
  <c r="FJ27" i="285" l="1"/>
  <c r="FJ31" i="285" s="1"/>
  <c r="FI62" i="265"/>
  <c r="FI63" i="265" s="1"/>
  <c r="AZ25" i="286"/>
  <c r="AZ26" i="286" s="1"/>
  <c r="AZ49" i="286"/>
  <c r="AZ33" i="286"/>
  <c r="AZ34" i="286" s="1"/>
  <c r="FK27" i="285" l="1"/>
  <c r="FK31" i="285" s="1"/>
  <c r="FJ62" i="265"/>
  <c r="FJ63" i="265" s="1"/>
  <c r="AZ66" i="265"/>
  <c r="AZ69" i="265" s="1"/>
  <c r="AZ71" i="265" s="1"/>
  <c r="AZ82" i="265" s="1"/>
  <c r="BA31" i="286"/>
  <c r="AZ55" i="265"/>
  <c r="AZ56" i="265" s="1"/>
  <c r="AZ23" i="265"/>
  <c r="AZ24" i="265" s="1"/>
  <c r="AZ76" i="265"/>
  <c r="AZ77" i="265" s="1"/>
  <c r="AZ83" i="265" s="1"/>
  <c r="BA23" i="286"/>
  <c r="FK62" i="265" l="1"/>
  <c r="FK63" i="265" s="1"/>
  <c r="FL27" i="285"/>
  <c r="FL31" i="285" s="1"/>
  <c r="BA38" i="286"/>
  <c r="BA40" i="286" s="1"/>
  <c r="BA46" i="286" s="1"/>
  <c r="BA42" i="286"/>
  <c r="BA44" i="286" s="1"/>
  <c r="BA47" i="286" s="1"/>
  <c r="AZ85" i="265"/>
  <c r="AZ84" i="265"/>
  <c r="FL62" i="265" l="1"/>
  <c r="FL63" i="265" s="1"/>
  <c r="FM27" i="285"/>
  <c r="FM31" i="285" s="1"/>
  <c r="BA48" i="286"/>
  <c r="BA71" i="288" s="1"/>
  <c r="BA73" i="288" s="1"/>
  <c r="BA76" i="288" s="1"/>
  <c r="BA77" i="288" s="1"/>
  <c r="BA80" i="288" s="1"/>
  <c r="FN27" i="285" l="1"/>
  <c r="FN31" i="285" s="1"/>
  <c r="FM62" i="265"/>
  <c r="FM63" i="265" s="1"/>
  <c r="BA49" i="286"/>
  <c r="BA33" i="286"/>
  <c r="BA34" i="286" s="1"/>
  <c r="BA25" i="286"/>
  <c r="BA26" i="286" s="1"/>
  <c r="FO27" i="285" l="1"/>
  <c r="FO31" i="285" s="1"/>
  <c r="FN62" i="265"/>
  <c r="FN63" i="265" s="1"/>
  <c r="BA76" i="265"/>
  <c r="BA77" i="265" s="1"/>
  <c r="BA83" i="265" s="1"/>
  <c r="BB23" i="286"/>
  <c r="BA66" i="265"/>
  <c r="BA69" i="265" s="1"/>
  <c r="BA71" i="265" s="1"/>
  <c r="BA82" i="265" s="1"/>
  <c r="BB31" i="286"/>
  <c r="BA55" i="265"/>
  <c r="BA56" i="265" s="1"/>
  <c r="BA23" i="265"/>
  <c r="BA24" i="265" s="1"/>
  <c r="FP27" i="285" l="1"/>
  <c r="FP31" i="285" s="1"/>
  <c r="FO62" i="265"/>
  <c r="FO63" i="265" s="1"/>
  <c r="BB42" i="286"/>
  <c r="BB44" i="286" s="1"/>
  <c r="BB47" i="286" s="1"/>
  <c r="BB38" i="286"/>
  <c r="BB40" i="286" s="1"/>
  <c r="BB46" i="286" s="1"/>
  <c r="BA84" i="265"/>
  <c r="BA85" i="265"/>
  <c r="FQ27" i="285" l="1"/>
  <c r="FQ31" i="285" s="1"/>
  <c r="FP62" i="265"/>
  <c r="FP63" i="265" s="1"/>
  <c r="BB48" i="286"/>
  <c r="BB49" i="286" l="1"/>
  <c r="BB23" i="265" s="1"/>
  <c r="BB24" i="265" s="1"/>
  <c r="BB71" i="288"/>
  <c r="BB73" i="288" s="1"/>
  <c r="BB76" i="288" s="1"/>
  <c r="BB77" i="288" s="1"/>
  <c r="BB80" i="288" s="1"/>
  <c r="FQ62" i="265"/>
  <c r="FQ63" i="265" s="1"/>
  <c r="FR27" i="285"/>
  <c r="FR31" i="285" s="1"/>
  <c r="BB33" i="286"/>
  <c r="BB34" i="286" s="1"/>
  <c r="BC31" i="286" s="1"/>
  <c r="BB25" i="286"/>
  <c r="BB26" i="286" s="1"/>
  <c r="BB76" i="265" s="1"/>
  <c r="BB77" i="265" s="1"/>
  <c r="BB83" i="265" s="1"/>
  <c r="BB55" i="265" l="1"/>
  <c r="BB56" i="265" s="1"/>
  <c r="BB66" i="265"/>
  <c r="BB69" i="265" s="1"/>
  <c r="BB71" i="265" s="1"/>
  <c r="BB82" i="265" s="1"/>
  <c r="BB85" i="265" s="1"/>
  <c r="FS27" i="285"/>
  <c r="FS31" i="285" s="1"/>
  <c r="FR62" i="265"/>
  <c r="FR63" i="265" s="1"/>
  <c r="BC23" i="286"/>
  <c r="BC38" i="286" s="1"/>
  <c r="BC40" i="286" s="1"/>
  <c r="BC46" i="286" s="1"/>
  <c r="BC42" i="286"/>
  <c r="BC44" i="286" s="1"/>
  <c r="BC47" i="286" s="1"/>
  <c r="BB84" i="265" l="1"/>
  <c r="FT27" i="285"/>
  <c r="FT31" i="285" s="1"/>
  <c r="FS62" i="265"/>
  <c r="FS63" i="265" s="1"/>
  <c r="BC48" i="286"/>
  <c r="BC33" i="286" l="1"/>
  <c r="BC34" i="286" s="1"/>
  <c r="BD31" i="286" s="1"/>
  <c r="BC71" i="288"/>
  <c r="BC73" i="288" s="1"/>
  <c r="BC76" i="288" s="1"/>
  <c r="BC77" i="288" s="1"/>
  <c r="BC80" i="288" s="1"/>
  <c r="FT62" i="265"/>
  <c r="FT63" i="265" s="1"/>
  <c r="FU27" i="285"/>
  <c r="FU31" i="285" s="1"/>
  <c r="BC25" i="286"/>
  <c r="BC26" i="286" s="1"/>
  <c r="BC76" i="265" s="1"/>
  <c r="BC77" i="265" s="1"/>
  <c r="BC83" i="265" s="1"/>
  <c r="BC49" i="286"/>
  <c r="BC23" i="265" s="1"/>
  <c r="BC24" i="265" s="1"/>
  <c r="BC66" i="265" l="1"/>
  <c r="BC69" i="265" s="1"/>
  <c r="BC71" i="265" s="1"/>
  <c r="BC82" i="265" s="1"/>
  <c r="BC84" i="265" s="1"/>
  <c r="FV27" i="285"/>
  <c r="FV31" i="285" s="1"/>
  <c r="FU62" i="265"/>
  <c r="FU63" i="265" s="1"/>
  <c r="BC55" i="265"/>
  <c r="BC56" i="265" s="1"/>
  <c r="BD23" i="286"/>
  <c r="BD38" i="286" s="1"/>
  <c r="BD40" i="286" s="1"/>
  <c r="BD46" i="286" s="1"/>
  <c r="BD42" i="286"/>
  <c r="BD44" i="286" s="1"/>
  <c r="BD47" i="286" s="1"/>
  <c r="BC85" i="265" l="1"/>
  <c r="FW27" i="285"/>
  <c r="FW31" i="285" s="1"/>
  <c r="FV62" i="265"/>
  <c r="FV63" i="265" s="1"/>
  <c r="BD48" i="286"/>
  <c r="BD49" i="286" l="1"/>
  <c r="BD55" i="265" s="1"/>
  <c r="BD56" i="265" s="1"/>
  <c r="BD71" i="288"/>
  <c r="BD73" i="288" s="1"/>
  <c r="BD76" i="288" s="1"/>
  <c r="BD77" i="288" s="1"/>
  <c r="BD80" i="288" s="1"/>
  <c r="FW62" i="265"/>
  <c r="FW63" i="265" s="1"/>
  <c r="FX27" i="285"/>
  <c r="FX31" i="285" s="1"/>
  <c r="BD25" i="286"/>
  <c r="BD26" i="286" s="1"/>
  <c r="BD76" i="265" s="1"/>
  <c r="BD77" i="265" s="1"/>
  <c r="BD83" i="265" s="1"/>
  <c r="BD33" i="286"/>
  <c r="BD34" i="286" s="1"/>
  <c r="BD66" i="265" s="1"/>
  <c r="BD69" i="265" s="1"/>
  <c r="BD71" i="265" s="1"/>
  <c r="BD82" i="265" s="1"/>
  <c r="BD23" i="265" l="1"/>
  <c r="BD24" i="265" s="1"/>
  <c r="FX62" i="265"/>
  <c r="FX63" i="265" s="1"/>
  <c r="FY27" i="285"/>
  <c r="FY31" i="285" s="1"/>
  <c r="BE31" i="286"/>
  <c r="BE42" i="286" s="1"/>
  <c r="BE44" i="286" s="1"/>
  <c r="BE47" i="286" s="1"/>
  <c r="BE23" i="286"/>
  <c r="BE38" i="286" s="1"/>
  <c r="BE40" i="286" s="1"/>
  <c r="BE46" i="286" s="1"/>
  <c r="BD84" i="265"/>
  <c r="BD85" i="265"/>
  <c r="FY62" i="265" l="1"/>
  <c r="FY63" i="265" s="1"/>
  <c r="FZ27" i="285"/>
  <c r="FZ31" i="285" s="1"/>
  <c r="BE48" i="286"/>
  <c r="BE33" i="286" l="1"/>
  <c r="BE34" i="286" s="1"/>
  <c r="BF31" i="286" s="1"/>
  <c r="BE71" i="288"/>
  <c r="BE73" i="288" s="1"/>
  <c r="BE76" i="288" s="1"/>
  <c r="BE77" i="288" s="1"/>
  <c r="BE80" i="288" s="1"/>
  <c r="GA27" i="285"/>
  <c r="GA31" i="285" s="1"/>
  <c r="FZ62" i="265"/>
  <c r="FZ63" i="265" s="1"/>
  <c r="BE25" i="286"/>
  <c r="BE26" i="286" s="1"/>
  <c r="BF23" i="286" s="1"/>
  <c r="BE49" i="286"/>
  <c r="BE55" i="265" s="1"/>
  <c r="BE56" i="265" s="1"/>
  <c r="BE66" i="265" l="1"/>
  <c r="BE69" i="265" s="1"/>
  <c r="BE71" i="265" s="1"/>
  <c r="BE82" i="265" s="1"/>
  <c r="BE76" i="265"/>
  <c r="BE77" i="265" s="1"/>
  <c r="BE83" i="265" s="1"/>
  <c r="GA62" i="265"/>
  <c r="GA63" i="265" s="1"/>
  <c r="GB27" i="285"/>
  <c r="GB31" i="285" s="1"/>
  <c r="BE23" i="265"/>
  <c r="BE24" i="265" s="1"/>
  <c r="BF38" i="286"/>
  <c r="BF40" i="286" s="1"/>
  <c r="BF46" i="286" s="1"/>
  <c r="BF42" i="286"/>
  <c r="BF44" i="286" s="1"/>
  <c r="BF47" i="286" s="1"/>
  <c r="BE85" i="265" l="1"/>
  <c r="BE84" i="265"/>
  <c r="GC27" i="285"/>
  <c r="GC31" i="285" s="1"/>
  <c r="GB62" i="265"/>
  <c r="GB63" i="265" s="1"/>
  <c r="BF48" i="286"/>
  <c r="BF49" i="286" l="1"/>
  <c r="BF55" i="265" s="1"/>
  <c r="BF56" i="265" s="1"/>
  <c r="BF71" i="288"/>
  <c r="BF73" i="288" s="1"/>
  <c r="BF76" i="288" s="1"/>
  <c r="BF77" i="288" s="1"/>
  <c r="BF80" i="288" s="1"/>
  <c r="GC62" i="265"/>
  <c r="GC63" i="265" s="1"/>
  <c r="GD27" i="285"/>
  <c r="GD31" i="285" s="1"/>
  <c r="BF33" i="286"/>
  <c r="BF34" i="286" s="1"/>
  <c r="BG31" i="286" s="1"/>
  <c r="BF25" i="286"/>
  <c r="BF26" i="286" s="1"/>
  <c r="BG23" i="286" s="1"/>
  <c r="BF23" i="265" l="1"/>
  <c r="BF24" i="265" s="1"/>
  <c r="BF66" i="265"/>
  <c r="BF69" i="265" s="1"/>
  <c r="BF71" i="265" s="1"/>
  <c r="BF82" i="265" s="1"/>
  <c r="GE27" i="285"/>
  <c r="GE31" i="285" s="1"/>
  <c r="GD62" i="265"/>
  <c r="GD63" i="265" s="1"/>
  <c r="BF76" i="265"/>
  <c r="BF77" i="265" s="1"/>
  <c r="BF83" i="265" s="1"/>
  <c r="BG38" i="286"/>
  <c r="BG40" i="286" s="1"/>
  <c r="BG46" i="286" s="1"/>
  <c r="BG42" i="286"/>
  <c r="BG44" i="286" s="1"/>
  <c r="BG47" i="286" s="1"/>
  <c r="BF84" i="265" l="1"/>
  <c r="BF85" i="265"/>
  <c r="GF27" i="285"/>
  <c r="GF31" i="285" s="1"/>
  <c r="GE62" i="265"/>
  <c r="GE63" i="265" s="1"/>
  <c r="BG48" i="286"/>
  <c r="BG25" i="286" l="1"/>
  <c r="BG26" i="286" s="1"/>
  <c r="BG76" i="265" s="1"/>
  <c r="BG77" i="265" s="1"/>
  <c r="BG83" i="265" s="1"/>
  <c r="BG71" i="288"/>
  <c r="BG73" i="288" s="1"/>
  <c r="BG76" i="288" s="1"/>
  <c r="BG77" i="288" s="1"/>
  <c r="BG80" i="288" s="1"/>
  <c r="GF62" i="265"/>
  <c r="GF63" i="265" s="1"/>
  <c r="GG27" i="285"/>
  <c r="GG31" i="285" s="1"/>
  <c r="BG33" i="286"/>
  <c r="BG34" i="286" s="1"/>
  <c r="BG66" i="265" s="1"/>
  <c r="BG69" i="265" s="1"/>
  <c r="BG71" i="265" s="1"/>
  <c r="BG82" i="265" s="1"/>
  <c r="BG49" i="286"/>
  <c r="BG55" i="265" s="1"/>
  <c r="BG56" i="265" s="1"/>
  <c r="BH23" i="286" l="1"/>
  <c r="BH38" i="286" s="1"/>
  <c r="BH40" i="286" s="1"/>
  <c r="BH46" i="286" s="1"/>
  <c r="GH27" i="285"/>
  <c r="GH31" i="285" s="1"/>
  <c r="GG62" i="265"/>
  <c r="GG63" i="265" s="1"/>
  <c r="BG23" i="265"/>
  <c r="BG24" i="265" s="1"/>
  <c r="BH31" i="286"/>
  <c r="BH42" i="286" s="1"/>
  <c r="BH44" i="286" s="1"/>
  <c r="BH47" i="286" s="1"/>
  <c r="BG84" i="265"/>
  <c r="BG85" i="265"/>
  <c r="GI27" i="285" l="1"/>
  <c r="GI31" i="285" s="1"/>
  <c r="GH62" i="265"/>
  <c r="GH63" i="265" s="1"/>
  <c r="BH48" i="286"/>
  <c r="BH71" i="288" s="1"/>
  <c r="BH73" i="288" s="1"/>
  <c r="BH76" i="288" s="1"/>
  <c r="BH77" i="288" s="1"/>
  <c r="BH80" i="288" s="1"/>
  <c r="GI62" i="265" l="1"/>
  <c r="GI63" i="265" s="1"/>
  <c r="GJ27" i="285"/>
  <c r="GJ31" i="285" s="1"/>
  <c r="GJ62" i="265" s="1"/>
  <c r="GJ63" i="265" s="1"/>
  <c r="BH25" i="286"/>
  <c r="BH26" i="286" s="1"/>
  <c r="BH49" i="286"/>
  <c r="BH33" i="286"/>
  <c r="BH34" i="286" s="1"/>
  <c r="BH76" i="265" l="1"/>
  <c r="BH77" i="265" s="1"/>
  <c r="BH83" i="265" s="1"/>
  <c r="BI23" i="286"/>
  <c r="BH66" i="265"/>
  <c r="BH69" i="265" s="1"/>
  <c r="BH71" i="265" s="1"/>
  <c r="BH82" i="265" s="1"/>
  <c r="BI31" i="286"/>
  <c r="BH23" i="265"/>
  <c r="BH24" i="265" s="1"/>
  <c r="BH55" i="265"/>
  <c r="BH56" i="265" s="1"/>
  <c r="BI42" i="286" l="1"/>
  <c r="BI44" i="286" s="1"/>
  <c r="BI47" i="286" s="1"/>
  <c r="BH84" i="265"/>
  <c r="BH85" i="265"/>
  <c r="BI38" i="286"/>
  <c r="BI40" i="286" s="1"/>
  <c r="BI46" i="286" s="1"/>
  <c r="BI48" i="286" l="1"/>
  <c r="BI33" i="286" l="1"/>
  <c r="BI34" i="286" s="1"/>
  <c r="BJ31" i="286" s="1"/>
  <c r="BI71" i="288"/>
  <c r="BI73" i="288" s="1"/>
  <c r="BI76" i="288" s="1"/>
  <c r="BI77" i="288" s="1"/>
  <c r="BI80" i="288" s="1"/>
  <c r="BI25" i="286"/>
  <c r="BI26" i="286" s="1"/>
  <c r="BJ23" i="286" s="1"/>
  <c r="BI49" i="286"/>
  <c r="BI55" i="265" s="1"/>
  <c r="BI56" i="265" s="1"/>
  <c r="BI66" i="265" l="1"/>
  <c r="BI69" i="265" s="1"/>
  <c r="BI71" i="265" s="1"/>
  <c r="BI82" i="265" s="1"/>
  <c r="BI23" i="265"/>
  <c r="BI24" i="265" s="1"/>
  <c r="BI76" i="265"/>
  <c r="BI77" i="265" s="1"/>
  <c r="BI83" i="265" s="1"/>
  <c r="BJ42" i="286"/>
  <c r="BJ44" i="286" s="1"/>
  <c r="BJ47" i="286" s="1"/>
  <c r="BJ38" i="286"/>
  <c r="BJ40" i="286" s="1"/>
  <c r="BJ46" i="286" s="1"/>
  <c r="BI84" i="265" l="1"/>
  <c r="BI85" i="265"/>
  <c r="BJ48" i="286"/>
  <c r="BJ33" i="286" l="1"/>
  <c r="BJ34" i="286" s="1"/>
  <c r="BK31" i="286" s="1"/>
  <c r="BJ71" i="288"/>
  <c r="BJ73" i="288" s="1"/>
  <c r="BJ76" i="288" s="1"/>
  <c r="BJ77" i="288" s="1"/>
  <c r="BJ80" i="288" s="1"/>
  <c r="BJ25" i="286"/>
  <c r="BJ26" i="286" s="1"/>
  <c r="BK23" i="286" s="1"/>
  <c r="BJ49" i="286"/>
  <c r="BJ55" i="265" s="1"/>
  <c r="BJ56" i="265" s="1"/>
  <c r="BJ66" i="265"/>
  <c r="BJ69" i="265" s="1"/>
  <c r="BJ71" i="265" s="1"/>
  <c r="BJ82" i="265" s="1"/>
  <c r="BJ76" i="265" l="1"/>
  <c r="BJ77" i="265" s="1"/>
  <c r="BJ83" i="265" s="1"/>
  <c r="BJ84" i="265" s="1"/>
  <c r="BJ23" i="265"/>
  <c r="BJ24" i="265" s="1"/>
  <c r="BK38" i="286"/>
  <c r="BK40" i="286" s="1"/>
  <c r="BK46" i="286" s="1"/>
  <c r="BK42" i="286"/>
  <c r="BK44" i="286" s="1"/>
  <c r="BK47" i="286" s="1"/>
  <c r="BJ85" i="265"/>
  <c r="BK48" i="286" l="1"/>
  <c r="BK71" i="288" s="1"/>
  <c r="BK73" i="288" s="1"/>
  <c r="BK76" i="288" s="1"/>
  <c r="BK77" i="288" s="1"/>
  <c r="BK80" i="288" s="1"/>
  <c r="BK49" i="286" l="1"/>
  <c r="BK25" i="286"/>
  <c r="BK26" i="286" s="1"/>
  <c r="BK33" i="286"/>
  <c r="BK34" i="286" s="1"/>
  <c r="BK66" i="265" l="1"/>
  <c r="BK69" i="265" s="1"/>
  <c r="BK71" i="265" s="1"/>
  <c r="BK82" i="265" s="1"/>
  <c r="BL31" i="286"/>
  <c r="BK76" i="265"/>
  <c r="BK77" i="265" s="1"/>
  <c r="BK83" i="265" s="1"/>
  <c r="BL23" i="286"/>
  <c r="BK23" i="265"/>
  <c r="BK24" i="265" s="1"/>
  <c r="BK55" i="265"/>
  <c r="BK56" i="265" s="1"/>
  <c r="BL38" i="286" l="1"/>
  <c r="BL40" i="286" s="1"/>
  <c r="BL46" i="286" s="1"/>
  <c r="BL42" i="286"/>
  <c r="BL44" i="286" s="1"/>
  <c r="BL47" i="286" s="1"/>
  <c r="BK85" i="265"/>
  <c r="BK84" i="265"/>
  <c r="BL48" i="286" l="1"/>
  <c r="BL71" i="288" s="1"/>
  <c r="BL73" i="288" s="1"/>
  <c r="BL76" i="288" s="1"/>
  <c r="BL77" i="288" s="1"/>
  <c r="BL80" i="288" s="1"/>
  <c r="BL49" i="286" l="1"/>
  <c r="BL33" i="286"/>
  <c r="BL34" i="286" s="1"/>
  <c r="BL25" i="286"/>
  <c r="BL26" i="286" s="1"/>
  <c r="BL76" i="265" l="1"/>
  <c r="BL77" i="265" s="1"/>
  <c r="BL83" i="265" s="1"/>
  <c r="BM23" i="286"/>
  <c r="BL66" i="265"/>
  <c r="BL69" i="265" s="1"/>
  <c r="BL71" i="265" s="1"/>
  <c r="BL82" i="265" s="1"/>
  <c r="BM31" i="286"/>
  <c r="BL55" i="265"/>
  <c r="BL56" i="265" s="1"/>
  <c r="BL23" i="265"/>
  <c r="BL24" i="265" s="1"/>
  <c r="BM42" i="286" l="1"/>
  <c r="BM44" i="286" s="1"/>
  <c r="BM47" i="286" s="1"/>
  <c r="BL85" i="265"/>
  <c r="BL84" i="265"/>
  <c r="BM38" i="286"/>
  <c r="BM40" i="286" s="1"/>
  <c r="BM46" i="286" s="1"/>
  <c r="BM48" i="286" l="1"/>
  <c r="BM25" i="286" l="1"/>
  <c r="BM26" i="286" s="1"/>
  <c r="BN23" i="286" s="1"/>
  <c r="BM71" i="288"/>
  <c r="BM73" i="288" s="1"/>
  <c r="BM76" i="288" s="1"/>
  <c r="BM77" i="288" s="1"/>
  <c r="BM80" i="288" s="1"/>
  <c r="BM49" i="286"/>
  <c r="BM55" i="265" s="1"/>
  <c r="BM56" i="265" s="1"/>
  <c r="BM33" i="286"/>
  <c r="BM34" i="286" s="1"/>
  <c r="BM66" i="265" s="1"/>
  <c r="BM69" i="265" s="1"/>
  <c r="BM71" i="265" s="1"/>
  <c r="BM82" i="265" s="1"/>
  <c r="BM76" i="265"/>
  <c r="BM77" i="265" s="1"/>
  <c r="BM83" i="265" s="1"/>
  <c r="BM23" i="265" l="1"/>
  <c r="BM24" i="265" s="1"/>
  <c r="BN31" i="286"/>
  <c r="BN42" i="286" s="1"/>
  <c r="BN44" i="286" s="1"/>
  <c r="BN47" i="286" s="1"/>
  <c r="BN38" i="286"/>
  <c r="BN40" i="286" s="1"/>
  <c r="BN46" i="286" s="1"/>
  <c r="BM84" i="265"/>
  <c r="BM85" i="265"/>
  <c r="BN48" i="286" l="1"/>
  <c r="BN71" i="288" s="1"/>
  <c r="BN73" i="288" s="1"/>
  <c r="BN76" i="288" s="1"/>
  <c r="BN77" i="288" s="1"/>
  <c r="BN80" i="288" s="1"/>
  <c r="BN33" i="286" l="1"/>
  <c r="BN34" i="286" s="1"/>
  <c r="BN49" i="286"/>
  <c r="BN25" i="286"/>
  <c r="BN26" i="286" s="1"/>
  <c r="BN76" i="265" l="1"/>
  <c r="BN77" i="265" s="1"/>
  <c r="BN83" i="265" s="1"/>
  <c r="BO23" i="286"/>
  <c r="BN55" i="265"/>
  <c r="BN56" i="265" s="1"/>
  <c r="BN23" i="265"/>
  <c r="BN24" i="265" s="1"/>
  <c r="BN66" i="265"/>
  <c r="BN69" i="265" s="1"/>
  <c r="BN71" i="265" s="1"/>
  <c r="BN82" i="265" s="1"/>
  <c r="BO31" i="286"/>
  <c r="BO42" i="286" l="1"/>
  <c r="BO44" i="286" s="1"/>
  <c r="BO47" i="286" s="1"/>
  <c r="BO38" i="286"/>
  <c r="BO40" i="286" s="1"/>
  <c r="BO46" i="286" s="1"/>
  <c r="BN85" i="265"/>
  <c r="BN84" i="265"/>
  <c r="BO48" i="286" l="1"/>
  <c r="BO71" i="288" s="1"/>
  <c r="BO73" i="288" s="1"/>
  <c r="BO76" i="288" s="1"/>
  <c r="BO77" i="288" s="1"/>
  <c r="BO80" i="288" s="1"/>
  <c r="BO25" i="286" l="1"/>
  <c r="BO26" i="286" s="1"/>
  <c r="BO33" i="286"/>
  <c r="BO34" i="286" s="1"/>
  <c r="BO49" i="286"/>
  <c r="BO76" i="265" l="1"/>
  <c r="BO77" i="265" s="1"/>
  <c r="BO83" i="265" s="1"/>
  <c r="BP23" i="286"/>
  <c r="BO55" i="265"/>
  <c r="BO56" i="265" s="1"/>
  <c r="BO23" i="265"/>
  <c r="BO24" i="265" s="1"/>
  <c r="BO66" i="265"/>
  <c r="BO69" i="265" s="1"/>
  <c r="BO71" i="265" s="1"/>
  <c r="BO82" i="265" s="1"/>
  <c r="BP31" i="286"/>
  <c r="BP42" i="286" l="1"/>
  <c r="BP44" i="286" s="1"/>
  <c r="BP47" i="286" s="1"/>
  <c r="BP38" i="286"/>
  <c r="BP40" i="286" s="1"/>
  <c r="BP46" i="286" s="1"/>
  <c r="BO84" i="265"/>
  <c r="BO85" i="265"/>
  <c r="BP48" i="286" l="1"/>
  <c r="BP71" i="288" s="1"/>
  <c r="BP73" i="288" s="1"/>
  <c r="BP76" i="288" s="1"/>
  <c r="BP77" i="288" s="1"/>
  <c r="BP80" i="288" s="1"/>
  <c r="BP49" i="286" l="1"/>
  <c r="BP33" i="286"/>
  <c r="BP34" i="286" s="1"/>
  <c r="BP25" i="286"/>
  <c r="BP26" i="286" s="1"/>
  <c r="BP23" i="265" l="1"/>
  <c r="BP24" i="265" s="1"/>
  <c r="BP55" i="265"/>
  <c r="BP56" i="265" s="1"/>
  <c r="BP76" i="265"/>
  <c r="BP77" i="265" s="1"/>
  <c r="BP83" i="265" s="1"/>
  <c r="BQ23" i="286"/>
  <c r="BP66" i="265"/>
  <c r="BP69" i="265" s="1"/>
  <c r="BP71" i="265" s="1"/>
  <c r="BP82" i="265" s="1"/>
  <c r="BQ31" i="286"/>
  <c r="BQ42" i="286" l="1"/>
  <c r="BQ44" i="286" s="1"/>
  <c r="BQ47" i="286" s="1"/>
  <c r="BP85" i="265"/>
  <c r="BP84" i="265"/>
  <c r="BQ38" i="286"/>
  <c r="BQ40" i="286" s="1"/>
  <c r="BQ46" i="286" s="1"/>
  <c r="BQ48" i="286" l="1"/>
  <c r="BQ33" i="286" l="1"/>
  <c r="BQ34" i="286" s="1"/>
  <c r="BR31" i="286" s="1"/>
  <c r="BQ71" i="288"/>
  <c r="BQ73" i="288" s="1"/>
  <c r="BQ76" i="288" s="1"/>
  <c r="BQ77" i="288" s="1"/>
  <c r="BQ80" i="288" s="1"/>
  <c r="BQ25" i="286"/>
  <c r="BQ26" i="286" s="1"/>
  <c r="BQ76" i="265" s="1"/>
  <c r="BQ77" i="265" s="1"/>
  <c r="BQ83" i="265" s="1"/>
  <c r="BQ49" i="286"/>
  <c r="BQ23" i="265" s="1"/>
  <c r="BQ24" i="265" s="1"/>
  <c r="BQ66" i="265"/>
  <c r="BQ69" i="265" s="1"/>
  <c r="BQ71" i="265" s="1"/>
  <c r="BQ82" i="265" s="1"/>
  <c r="BR23" i="286" l="1"/>
  <c r="BR38" i="286" s="1"/>
  <c r="BR40" i="286" s="1"/>
  <c r="BR46" i="286" s="1"/>
  <c r="BQ55" i="265"/>
  <c r="BQ56" i="265" s="1"/>
  <c r="BR42" i="286"/>
  <c r="BR44" i="286" s="1"/>
  <c r="BR47" i="286" s="1"/>
  <c r="BQ85" i="265"/>
  <c r="BQ84" i="265"/>
  <c r="BR48" i="286" l="1"/>
  <c r="BR33" i="286" l="1"/>
  <c r="BR34" i="286" s="1"/>
  <c r="BS31" i="286" s="1"/>
  <c r="BR71" i="288"/>
  <c r="BR73" i="288" s="1"/>
  <c r="BR76" i="288" s="1"/>
  <c r="BR77" i="288" s="1"/>
  <c r="BR80" i="288" s="1"/>
  <c r="BR25" i="286"/>
  <c r="BR26" i="286" s="1"/>
  <c r="BR76" i="265" s="1"/>
  <c r="BR77" i="265" s="1"/>
  <c r="BR83" i="265" s="1"/>
  <c r="BR49" i="286"/>
  <c r="BR23" i="265" s="1"/>
  <c r="BR24" i="265" s="1"/>
  <c r="BR66" i="265" l="1"/>
  <c r="BR69" i="265" s="1"/>
  <c r="BR71" i="265" s="1"/>
  <c r="BR82" i="265" s="1"/>
  <c r="BR85" i="265" s="1"/>
  <c r="BS23" i="286"/>
  <c r="BS38" i="286" s="1"/>
  <c r="BS40" i="286" s="1"/>
  <c r="BS46" i="286" s="1"/>
  <c r="BR55" i="265"/>
  <c r="BR56" i="265" s="1"/>
  <c r="BS42" i="286"/>
  <c r="BS44" i="286" s="1"/>
  <c r="BS47" i="286" s="1"/>
  <c r="BR84" i="265" l="1"/>
  <c r="BS48" i="286"/>
  <c r="BS71" i="288" s="1"/>
  <c r="BS73" i="288" s="1"/>
  <c r="BS76" i="288" s="1"/>
  <c r="BS77" i="288" s="1"/>
  <c r="BS80" i="288" s="1"/>
  <c r="BS49" i="286" l="1"/>
  <c r="BS25" i="286"/>
  <c r="BS26" i="286" s="1"/>
  <c r="BS33" i="286"/>
  <c r="BS34" i="286" s="1"/>
  <c r="BS76" i="265" l="1"/>
  <c r="BS77" i="265" s="1"/>
  <c r="BS83" i="265" s="1"/>
  <c r="BT23" i="286"/>
  <c r="BS66" i="265"/>
  <c r="BS69" i="265" s="1"/>
  <c r="BS71" i="265" s="1"/>
  <c r="BS82" i="265" s="1"/>
  <c r="BT31" i="286"/>
  <c r="BS55" i="265"/>
  <c r="BS56" i="265" s="1"/>
  <c r="BS23" i="265"/>
  <c r="BS24" i="265" s="1"/>
  <c r="BS84" i="265" l="1"/>
  <c r="BS85" i="265"/>
  <c r="BT42" i="286"/>
  <c r="BT44" i="286" s="1"/>
  <c r="BT47" i="286" s="1"/>
  <c r="BT38" i="286"/>
  <c r="BT40" i="286" s="1"/>
  <c r="BT46" i="286" s="1"/>
  <c r="BT48" i="286" l="1"/>
  <c r="BT71" i="288" s="1"/>
  <c r="BT73" i="288" s="1"/>
  <c r="BT76" i="288" s="1"/>
  <c r="BT77" i="288" s="1"/>
  <c r="BT80" i="288" s="1"/>
  <c r="BT33" i="286" l="1"/>
  <c r="BT34" i="286" s="1"/>
  <c r="BT49" i="286"/>
  <c r="BT25" i="286"/>
  <c r="BT26" i="286" s="1"/>
  <c r="BT76" i="265" l="1"/>
  <c r="BT77" i="265" s="1"/>
  <c r="BT83" i="265" s="1"/>
  <c r="BU23" i="286"/>
  <c r="BT55" i="265"/>
  <c r="BT56" i="265" s="1"/>
  <c r="BT23" i="265"/>
  <c r="BT24" i="265" s="1"/>
  <c r="BT66" i="265"/>
  <c r="BT69" i="265" s="1"/>
  <c r="BT71" i="265" s="1"/>
  <c r="BT82" i="265" s="1"/>
  <c r="BU31" i="286"/>
  <c r="BU42" i="286" l="1"/>
  <c r="BU44" i="286" s="1"/>
  <c r="BU47" i="286" s="1"/>
  <c r="BU38" i="286"/>
  <c r="BU40" i="286" s="1"/>
  <c r="BU46" i="286" s="1"/>
  <c r="BT85" i="265"/>
  <c r="BT84" i="265"/>
  <c r="BU48" i="286" l="1"/>
  <c r="BU49" i="286" s="1"/>
  <c r="BU25" i="286" l="1"/>
  <c r="BU26" i="286" s="1"/>
  <c r="BU76" i="265" s="1"/>
  <c r="BU77" i="265" s="1"/>
  <c r="BU83" i="265" s="1"/>
  <c r="BU33" i="286"/>
  <c r="BU34" i="286" s="1"/>
  <c r="BV31" i="286" s="1"/>
  <c r="BU71" i="288"/>
  <c r="BU73" i="288" s="1"/>
  <c r="BU76" i="288" s="1"/>
  <c r="BU77" i="288" s="1"/>
  <c r="BU80" i="288" s="1"/>
  <c r="BU55" i="265"/>
  <c r="BU56" i="265" s="1"/>
  <c r="BU23" i="265"/>
  <c r="BU24" i="265" s="1"/>
  <c r="BV23" i="286" l="1"/>
  <c r="BV38" i="286" s="1"/>
  <c r="BV40" i="286" s="1"/>
  <c r="BV46" i="286" s="1"/>
  <c r="BU66" i="265"/>
  <c r="BU69" i="265" s="1"/>
  <c r="BU71" i="265" s="1"/>
  <c r="BU82" i="265" s="1"/>
  <c r="BU84" i="265" s="1"/>
  <c r="BV42" i="286"/>
  <c r="BV44" i="286" s="1"/>
  <c r="BV47" i="286" s="1"/>
  <c r="BU85" i="265" l="1"/>
  <c r="BV48" i="286"/>
  <c r="BV71" i="288" s="1"/>
  <c r="BV73" i="288" s="1"/>
  <c r="BV76" i="288" s="1"/>
  <c r="BV77" i="288" s="1"/>
  <c r="BV80" i="288" s="1"/>
  <c r="BV25" i="286" l="1"/>
  <c r="BV26" i="286" s="1"/>
  <c r="BV49" i="286"/>
  <c r="BV33" i="286"/>
  <c r="BV34" i="286" s="1"/>
  <c r="BV66" i="265" l="1"/>
  <c r="BV69" i="265" s="1"/>
  <c r="BV71" i="265" s="1"/>
  <c r="BV82" i="265" s="1"/>
  <c r="BW31" i="286"/>
  <c r="BV55" i="265"/>
  <c r="BV56" i="265" s="1"/>
  <c r="BV23" i="265"/>
  <c r="BV24" i="265" s="1"/>
  <c r="BV76" i="265"/>
  <c r="BV77" i="265" s="1"/>
  <c r="BV83" i="265" s="1"/>
  <c r="BW23" i="286"/>
  <c r="BW38" i="286" l="1"/>
  <c r="BW40" i="286" s="1"/>
  <c r="BW46" i="286" s="1"/>
  <c r="BW42" i="286"/>
  <c r="BW44" i="286" s="1"/>
  <c r="BW47" i="286" s="1"/>
  <c r="BV84" i="265"/>
  <c r="BV85" i="265"/>
  <c r="BW48" i="286" l="1"/>
  <c r="BW71" i="288" s="1"/>
  <c r="BW73" i="288" s="1"/>
  <c r="BW76" i="288" s="1"/>
  <c r="BW77" i="288" s="1"/>
  <c r="BW80" i="288" s="1"/>
  <c r="BW33" i="286" l="1"/>
  <c r="BW34" i="286" s="1"/>
  <c r="BW25" i="286"/>
  <c r="BW26" i="286" s="1"/>
  <c r="BW49" i="286"/>
  <c r="BW55" i="265" l="1"/>
  <c r="BW56" i="265" s="1"/>
  <c r="BW23" i="265"/>
  <c r="BW24" i="265" s="1"/>
  <c r="BW76" i="265"/>
  <c r="BW77" i="265" s="1"/>
  <c r="BW83" i="265" s="1"/>
  <c r="BX23" i="286"/>
  <c r="BW66" i="265"/>
  <c r="BW69" i="265" s="1"/>
  <c r="BW71" i="265" s="1"/>
  <c r="BW82" i="265" s="1"/>
  <c r="BX31" i="286"/>
  <c r="BX38" i="286" l="1"/>
  <c r="BX40" i="286" s="1"/>
  <c r="BX46" i="286" s="1"/>
  <c r="BX42" i="286"/>
  <c r="BX44" i="286" s="1"/>
  <c r="BX47" i="286" s="1"/>
  <c r="BW85" i="265"/>
  <c r="BW84" i="265"/>
  <c r="BX48" i="286" l="1"/>
  <c r="BX71" i="288" s="1"/>
  <c r="BX73" i="288" s="1"/>
  <c r="BX76" i="288" s="1"/>
  <c r="BX77" i="288" s="1"/>
  <c r="BX80" i="288" s="1"/>
  <c r="BX25" i="286" l="1"/>
  <c r="BX26" i="286" s="1"/>
  <c r="BX33" i="286"/>
  <c r="BX34" i="286" s="1"/>
  <c r="BX49" i="286"/>
  <c r="BX23" i="265" l="1"/>
  <c r="BX24" i="265" s="1"/>
  <c r="BX55" i="265"/>
  <c r="BX56" i="265" s="1"/>
  <c r="BX66" i="265"/>
  <c r="BX69" i="265" s="1"/>
  <c r="BX71" i="265" s="1"/>
  <c r="BX82" i="265" s="1"/>
  <c r="BY31" i="286"/>
  <c r="BX76" i="265"/>
  <c r="BX77" i="265" s="1"/>
  <c r="BX83" i="265" s="1"/>
  <c r="BY23" i="286"/>
  <c r="BY38" i="286" l="1"/>
  <c r="BY40" i="286" s="1"/>
  <c r="BY46" i="286" s="1"/>
  <c r="BY42" i="286"/>
  <c r="BY44" i="286" s="1"/>
  <c r="BY47" i="286" s="1"/>
  <c r="BX84" i="265"/>
  <c r="BX85" i="265"/>
  <c r="BY48" i="286" l="1"/>
  <c r="BY71" i="288" s="1"/>
  <c r="BY73" i="288" s="1"/>
  <c r="BY76" i="288" s="1"/>
  <c r="BY77" i="288" s="1"/>
  <c r="BY80" i="288" s="1"/>
  <c r="BY49" i="286" l="1"/>
  <c r="BY33" i="286"/>
  <c r="BY34" i="286" s="1"/>
  <c r="BY25" i="286"/>
  <c r="BY26" i="286" s="1"/>
  <c r="BY76" i="265" l="1"/>
  <c r="BY77" i="265" s="1"/>
  <c r="BY83" i="265" s="1"/>
  <c r="BZ23" i="286"/>
  <c r="BY66" i="265"/>
  <c r="BY69" i="265" s="1"/>
  <c r="BY71" i="265" s="1"/>
  <c r="BY82" i="265" s="1"/>
  <c r="BZ31" i="286"/>
  <c r="BY23" i="265"/>
  <c r="BY24" i="265" s="1"/>
  <c r="BY55" i="265"/>
  <c r="BY56" i="265" s="1"/>
  <c r="BY85" i="265" l="1"/>
  <c r="BY84" i="265"/>
  <c r="BZ38" i="286"/>
  <c r="BZ40" i="286" s="1"/>
  <c r="BZ46" i="286" s="1"/>
  <c r="BZ42" i="286"/>
  <c r="BZ44" i="286" s="1"/>
  <c r="BZ47" i="286" s="1"/>
  <c r="BZ48" i="286" l="1"/>
  <c r="BZ71" i="288" s="1"/>
  <c r="BZ73" i="288" s="1"/>
  <c r="BZ76" i="288" s="1"/>
  <c r="BZ77" i="288" s="1"/>
  <c r="BZ80" i="288" s="1"/>
  <c r="BZ33" i="286" l="1"/>
  <c r="BZ34" i="286" s="1"/>
  <c r="BZ25" i="286"/>
  <c r="BZ26" i="286" s="1"/>
  <c r="BZ49" i="286"/>
  <c r="BZ55" i="265" l="1"/>
  <c r="BZ56" i="265" s="1"/>
  <c r="BZ23" i="265"/>
  <c r="BZ24" i="265" s="1"/>
  <c r="BZ76" i="265"/>
  <c r="BZ77" i="265" s="1"/>
  <c r="BZ83" i="265" s="1"/>
  <c r="CA23" i="286"/>
  <c r="BZ66" i="265"/>
  <c r="BZ69" i="265" s="1"/>
  <c r="BZ71" i="265" s="1"/>
  <c r="BZ82" i="265" s="1"/>
  <c r="CA31" i="286"/>
  <c r="CA38" i="286" l="1"/>
  <c r="CA40" i="286" s="1"/>
  <c r="CA46" i="286" s="1"/>
  <c r="CA42" i="286"/>
  <c r="CA44" i="286" s="1"/>
  <c r="CA47" i="286" s="1"/>
  <c r="BZ85" i="265"/>
  <c r="BZ84" i="265"/>
  <c r="CA48" i="286" l="1"/>
  <c r="CA49" i="286" l="1"/>
  <c r="CA55" i="265" s="1"/>
  <c r="CA56" i="265" s="1"/>
  <c r="CA71" i="288"/>
  <c r="CA73" i="288" s="1"/>
  <c r="CA76" i="288" s="1"/>
  <c r="CA77" i="288" s="1"/>
  <c r="CA80" i="288" s="1"/>
  <c r="CA25" i="286"/>
  <c r="CA26" i="286" s="1"/>
  <c r="CA76" i="265" s="1"/>
  <c r="CA77" i="265" s="1"/>
  <c r="CA83" i="265" s="1"/>
  <c r="CA33" i="286"/>
  <c r="CA34" i="286" s="1"/>
  <c r="CA66" i="265" s="1"/>
  <c r="CA69" i="265" s="1"/>
  <c r="CA71" i="265" s="1"/>
  <c r="CA82" i="265" s="1"/>
  <c r="CA23" i="265" l="1"/>
  <c r="CA24" i="265" s="1"/>
  <c r="CB23" i="286"/>
  <c r="CB38" i="286" s="1"/>
  <c r="CB40" i="286" s="1"/>
  <c r="CB46" i="286" s="1"/>
  <c r="CB31" i="286"/>
  <c r="CB42" i="286" s="1"/>
  <c r="CB44" i="286" s="1"/>
  <c r="CB47" i="286" s="1"/>
  <c r="CA84" i="265"/>
  <c r="CA85" i="265"/>
  <c r="CB48" i="286" l="1"/>
  <c r="CB33" i="286" l="1"/>
  <c r="CB34" i="286" s="1"/>
  <c r="CC31" i="286" s="1"/>
  <c r="CB71" i="288"/>
  <c r="CB73" i="288" s="1"/>
  <c r="CB76" i="288" s="1"/>
  <c r="CB77" i="288" s="1"/>
  <c r="CB80" i="288" s="1"/>
  <c r="CB25" i="286"/>
  <c r="CB26" i="286" s="1"/>
  <c r="CC23" i="286" s="1"/>
  <c r="CB49" i="286"/>
  <c r="CB55" i="265" s="1"/>
  <c r="CB56" i="265" s="1"/>
  <c r="CB66" i="265" l="1"/>
  <c r="CB69" i="265" s="1"/>
  <c r="CB71" i="265" s="1"/>
  <c r="CB82" i="265" s="1"/>
  <c r="CB76" i="265"/>
  <c r="CB77" i="265" s="1"/>
  <c r="CB83" i="265" s="1"/>
  <c r="CB23" i="265"/>
  <c r="CB24" i="265" s="1"/>
  <c r="CC38" i="286"/>
  <c r="CC40" i="286" s="1"/>
  <c r="CC46" i="286" s="1"/>
  <c r="CC42" i="286"/>
  <c r="CC44" i="286" s="1"/>
  <c r="CC47" i="286" s="1"/>
  <c r="CB84" i="265" l="1"/>
  <c r="CB85" i="265"/>
  <c r="CC48" i="286"/>
  <c r="CC49" i="286" l="1"/>
  <c r="CC55" i="265" s="1"/>
  <c r="CC56" i="265" s="1"/>
  <c r="CC71" i="288"/>
  <c r="CC73" i="288" s="1"/>
  <c r="CC76" i="288" s="1"/>
  <c r="CC77" i="288" s="1"/>
  <c r="CC80" i="288" s="1"/>
  <c r="CC33" i="286"/>
  <c r="CC34" i="286" s="1"/>
  <c r="CD31" i="286" s="1"/>
  <c r="CC25" i="286"/>
  <c r="CC26" i="286" s="1"/>
  <c r="CD23" i="286" s="1"/>
  <c r="CC23" i="265" l="1"/>
  <c r="CC24" i="265" s="1"/>
  <c r="CC76" i="265"/>
  <c r="CC77" i="265" s="1"/>
  <c r="CC83" i="265" s="1"/>
  <c r="CC66" i="265"/>
  <c r="CC69" i="265" s="1"/>
  <c r="CC71" i="265" s="1"/>
  <c r="CC82" i="265" s="1"/>
  <c r="CD42" i="286"/>
  <c r="CD44" i="286" s="1"/>
  <c r="CD47" i="286" s="1"/>
  <c r="CD38" i="286"/>
  <c r="CD40" i="286" s="1"/>
  <c r="CD46" i="286" s="1"/>
  <c r="CC85" i="265" l="1"/>
  <c r="CC84" i="265"/>
  <c r="CD48" i="286"/>
  <c r="CD71" i="288" s="1"/>
  <c r="CD73" i="288" s="1"/>
  <c r="CD76" i="288" s="1"/>
  <c r="CD77" i="288" s="1"/>
  <c r="CD80" i="288" s="1"/>
  <c r="CD49" i="286" l="1"/>
  <c r="CD25" i="286"/>
  <c r="CD26" i="286" s="1"/>
  <c r="CD33" i="286"/>
  <c r="CD34" i="286" s="1"/>
  <c r="CD66" i="265" l="1"/>
  <c r="CD69" i="265" s="1"/>
  <c r="CD71" i="265" s="1"/>
  <c r="CD82" i="265" s="1"/>
  <c r="CE31" i="286"/>
  <c r="CD76" i="265"/>
  <c r="CD77" i="265" s="1"/>
  <c r="CD83" i="265" s="1"/>
  <c r="CE23" i="286"/>
  <c r="CD55" i="265"/>
  <c r="CD56" i="265" s="1"/>
  <c r="CD23" i="265"/>
  <c r="CD24" i="265" s="1"/>
  <c r="CE38" i="286" l="1"/>
  <c r="CE40" i="286" s="1"/>
  <c r="CE46" i="286" s="1"/>
  <c r="CE42" i="286"/>
  <c r="CE44" i="286" s="1"/>
  <c r="CE47" i="286" s="1"/>
  <c r="CD84" i="265"/>
  <c r="CD85" i="265"/>
  <c r="CE48" i="286" l="1"/>
  <c r="CE71" i="288" s="1"/>
  <c r="CE73" i="288" s="1"/>
  <c r="CE76" i="288" s="1"/>
  <c r="CE77" i="288" s="1"/>
  <c r="CE80" i="288" s="1"/>
  <c r="CE49" i="286" l="1"/>
  <c r="CE25" i="286"/>
  <c r="CE26" i="286" s="1"/>
  <c r="CE33" i="286"/>
  <c r="CE34" i="286" s="1"/>
  <c r="CE76" i="265" l="1"/>
  <c r="CE77" i="265" s="1"/>
  <c r="CE83" i="265" s="1"/>
  <c r="CF23" i="286"/>
  <c r="CE66" i="265"/>
  <c r="CE69" i="265" s="1"/>
  <c r="CE71" i="265" s="1"/>
  <c r="CE82" i="265" s="1"/>
  <c r="CF31" i="286"/>
  <c r="CE55" i="265"/>
  <c r="CE56" i="265" s="1"/>
  <c r="CE23" i="265"/>
  <c r="CE24" i="265" s="1"/>
  <c r="CF42" i="286" l="1"/>
  <c r="CF44" i="286" s="1"/>
  <c r="CF47" i="286" s="1"/>
  <c r="CE84" i="265"/>
  <c r="CE85" i="265"/>
  <c r="CF38" i="286"/>
  <c r="CF40" i="286" s="1"/>
  <c r="CF46" i="286" s="1"/>
  <c r="CF48" i="286" l="1"/>
  <c r="CF25" i="286" l="1"/>
  <c r="CF26" i="286" s="1"/>
  <c r="CF76" i="265" s="1"/>
  <c r="CF77" i="265" s="1"/>
  <c r="CF83" i="265" s="1"/>
  <c r="CF71" i="288"/>
  <c r="CF73" i="288" s="1"/>
  <c r="CF76" i="288" s="1"/>
  <c r="CF77" i="288" s="1"/>
  <c r="CF80" i="288" s="1"/>
  <c r="CF49" i="286"/>
  <c r="CF55" i="265" s="1"/>
  <c r="CF56" i="265" s="1"/>
  <c r="CF33" i="286"/>
  <c r="CF34" i="286" s="1"/>
  <c r="CG31" i="286" s="1"/>
  <c r="CF66" i="265" l="1"/>
  <c r="CF69" i="265" s="1"/>
  <c r="CF71" i="265" s="1"/>
  <c r="CF82" i="265" s="1"/>
  <c r="CF85" i="265" s="1"/>
  <c r="CF23" i="265"/>
  <c r="CF24" i="265" s="1"/>
  <c r="CG23" i="286"/>
  <c r="CG38" i="286" s="1"/>
  <c r="CG40" i="286" s="1"/>
  <c r="CG46" i="286" s="1"/>
  <c r="CG42" i="286"/>
  <c r="CG44" i="286" s="1"/>
  <c r="CG47" i="286" s="1"/>
  <c r="CF84" i="265" l="1"/>
  <c r="CG48" i="286"/>
  <c r="CG71" i="288" s="1"/>
  <c r="CG73" i="288" s="1"/>
  <c r="CG76" i="288" s="1"/>
  <c r="CG77" i="288" s="1"/>
  <c r="CG80" i="288" s="1"/>
  <c r="CG49" i="286" l="1"/>
  <c r="CG33" i="286"/>
  <c r="CG34" i="286" s="1"/>
  <c r="CG25" i="286"/>
  <c r="CG26" i="286" s="1"/>
  <c r="CG55" i="265" l="1"/>
  <c r="CG56" i="265" s="1"/>
  <c r="CG23" i="265"/>
  <c r="CG24" i="265" s="1"/>
  <c r="CG76" i="265"/>
  <c r="CG77" i="265" s="1"/>
  <c r="CG83" i="265" s="1"/>
  <c r="CH23" i="286"/>
  <c r="CG66" i="265"/>
  <c r="CG69" i="265" s="1"/>
  <c r="CG71" i="265" s="1"/>
  <c r="CG82" i="265" s="1"/>
  <c r="CH31" i="286"/>
  <c r="CG85" i="265" l="1"/>
  <c r="CG84" i="265"/>
  <c r="CH38" i="286"/>
  <c r="CH40" i="286" s="1"/>
  <c r="CH46" i="286" s="1"/>
  <c r="CH42" i="286"/>
  <c r="CH44" i="286" s="1"/>
  <c r="CH47" i="286" s="1"/>
  <c r="CH48" i="286" l="1"/>
  <c r="CH71" i="288" s="1"/>
  <c r="CH73" i="288" s="1"/>
  <c r="CH76" i="288" s="1"/>
  <c r="CH77" i="288" s="1"/>
  <c r="CH80" i="288" s="1"/>
  <c r="CH25" i="286" l="1"/>
  <c r="CH26" i="286" s="1"/>
  <c r="CH49" i="286"/>
  <c r="CH33" i="286"/>
  <c r="CH34" i="286" s="1"/>
  <c r="CH66" i="265" l="1"/>
  <c r="CH69" i="265" s="1"/>
  <c r="CH71" i="265" s="1"/>
  <c r="CH82" i="265" s="1"/>
  <c r="CI31" i="286"/>
  <c r="CH55" i="265"/>
  <c r="CH56" i="265" s="1"/>
  <c r="CH23" i="265"/>
  <c r="CH24" i="265" s="1"/>
  <c r="CH76" i="265"/>
  <c r="CH77" i="265" s="1"/>
  <c r="CH83" i="265" s="1"/>
  <c r="CI23" i="286"/>
  <c r="CI38" i="286" l="1"/>
  <c r="CI40" i="286" s="1"/>
  <c r="CI46" i="286" s="1"/>
  <c r="CI42" i="286"/>
  <c r="CI44" i="286" s="1"/>
  <c r="CI47" i="286" s="1"/>
  <c r="CH84" i="265"/>
  <c r="CH85" i="265"/>
  <c r="CI48" i="286" l="1"/>
  <c r="CI25" i="286" l="1"/>
  <c r="CI26" i="286" s="1"/>
  <c r="CJ23" i="286" s="1"/>
  <c r="CI71" i="288"/>
  <c r="CI73" i="288" s="1"/>
  <c r="CI76" i="288" s="1"/>
  <c r="CI77" i="288" s="1"/>
  <c r="CI80" i="288" s="1"/>
  <c r="CI49" i="286"/>
  <c r="CI55" i="265" s="1"/>
  <c r="CI56" i="265" s="1"/>
  <c r="CI33" i="286"/>
  <c r="CI34" i="286" s="1"/>
  <c r="CJ31" i="286" s="1"/>
  <c r="CI76" i="265" l="1"/>
  <c r="CI77" i="265" s="1"/>
  <c r="CI83" i="265" s="1"/>
  <c r="CI66" i="265"/>
  <c r="CI69" i="265" s="1"/>
  <c r="CI71" i="265" s="1"/>
  <c r="CI82" i="265" s="1"/>
  <c r="CI23" i="265"/>
  <c r="CI24" i="265" s="1"/>
  <c r="CJ38" i="286"/>
  <c r="CJ40" i="286" s="1"/>
  <c r="CJ46" i="286" s="1"/>
  <c r="CJ42" i="286"/>
  <c r="CJ44" i="286" s="1"/>
  <c r="CJ47" i="286" s="1"/>
  <c r="CI85" i="265" l="1"/>
  <c r="CI84" i="265"/>
  <c r="CJ48" i="286"/>
  <c r="CJ71" i="288" s="1"/>
  <c r="CJ73" i="288" s="1"/>
  <c r="CJ76" i="288" s="1"/>
  <c r="CJ77" i="288" s="1"/>
  <c r="CJ80" i="288" s="1"/>
  <c r="CJ25" i="286" l="1"/>
  <c r="CJ26" i="286" s="1"/>
  <c r="CJ33" i="286"/>
  <c r="CJ34" i="286" s="1"/>
  <c r="CJ49" i="286"/>
  <c r="CJ55" i="265" l="1"/>
  <c r="CJ56" i="265" s="1"/>
  <c r="CJ23" i="265"/>
  <c r="CJ24" i="265" s="1"/>
  <c r="CJ66" i="265"/>
  <c r="CJ69" i="265" s="1"/>
  <c r="CJ71" i="265" s="1"/>
  <c r="CJ82" i="265" s="1"/>
  <c r="CK31" i="286"/>
  <c r="CJ76" i="265"/>
  <c r="CJ77" i="265" s="1"/>
  <c r="CJ83" i="265" s="1"/>
  <c r="CK23" i="286"/>
  <c r="CJ84" i="265" l="1"/>
  <c r="CJ85" i="265"/>
  <c r="CK42" i="286"/>
  <c r="CK44" i="286" s="1"/>
  <c r="CK47" i="286" s="1"/>
  <c r="CK38" i="286"/>
  <c r="CK40" i="286" s="1"/>
  <c r="CK46" i="286" s="1"/>
  <c r="CK48" i="286" l="1"/>
  <c r="CK71" i="288" s="1"/>
  <c r="CK73" i="288" s="1"/>
  <c r="CK76" i="288" s="1"/>
  <c r="CK77" i="288" s="1"/>
  <c r="CK80" i="288" s="1"/>
  <c r="CK49" i="286" l="1"/>
  <c r="CK33" i="286"/>
  <c r="CK34" i="286" s="1"/>
  <c r="CK25" i="286"/>
  <c r="CK26" i="286" s="1"/>
  <c r="CK23" i="265" l="1"/>
  <c r="CK24" i="265" s="1"/>
  <c r="CK55" i="265"/>
  <c r="CK56" i="265" s="1"/>
  <c r="CK76" i="265"/>
  <c r="CK77" i="265" s="1"/>
  <c r="CK83" i="265" s="1"/>
  <c r="CL23" i="286"/>
  <c r="CK66" i="265"/>
  <c r="CK69" i="265" s="1"/>
  <c r="CK71" i="265" s="1"/>
  <c r="CK82" i="265" s="1"/>
  <c r="CL31" i="286"/>
  <c r="CL38" i="286" l="1"/>
  <c r="CL40" i="286" s="1"/>
  <c r="CL46" i="286" s="1"/>
  <c r="CL42" i="286"/>
  <c r="CL44" i="286" s="1"/>
  <c r="CL47" i="286" s="1"/>
  <c r="CK84" i="265"/>
  <c r="CK85" i="265"/>
  <c r="CL48" i="286" l="1"/>
  <c r="CL71" i="288" s="1"/>
  <c r="CL73" i="288" s="1"/>
  <c r="CL76" i="288" s="1"/>
  <c r="CL77" i="288" s="1"/>
  <c r="CL80" i="288" s="1"/>
  <c r="CL25" i="286" l="1"/>
  <c r="CL26" i="286" s="1"/>
  <c r="CL33" i="286"/>
  <c r="CL34" i="286" s="1"/>
  <c r="CL49" i="286"/>
  <c r="CL76" i="265" l="1"/>
  <c r="CL77" i="265" s="1"/>
  <c r="CL83" i="265" s="1"/>
  <c r="CM23" i="286"/>
  <c r="CL23" i="265"/>
  <c r="CL24" i="265" s="1"/>
  <c r="CL55" i="265"/>
  <c r="CL56" i="265" s="1"/>
  <c r="CL66" i="265"/>
  <c r="CL69" i="265" s="1"/>
  <c r="CL71" i="265" s="1"/>
  <c r="CL82" i="265" s="1"/>
  <c r="CM31" i="286"/>
  <c r="CM42" i="286" l="1"/>
  <c r="CM44" i="286" s="1"/>
  <c r="CM47" i="286" s="1"/>
  <c r="CM38" i="286"/>
  <c r="CM40" i="286" s="1"/>
  <c r="CM46" i="286" s="1"/>
  <c r="CL85" i="265"/>
  <c r="CL84" i="265"/>
  <c r="CM48" i="286" l="1"/>
  <c r="CM33" i="286" l="1"/>
  <c r="CM34" i="286" s="1"/>
  <c r="CN31" i="286" s="1"/>
  <c r="CM71" i="288"/>
  <c r="CM73" i="288" s="1"/>
  <c r="CM76" i="288" s="1"/>
  <c r="CM77" i="288" s="1"/>
  <c r="CM80" i="288" s="1"/>
  <c r="CM49" i="286"/>
  <c r="CM23" i="265" s="1"/>
  <c r="CM24" i="265" s="1"/>
  <c r="CM25" i="286"/>
  <c r="CM26" i="286" s="1"/>
  <c r="CM76" i="265" s="1"/>
  <c r="CM77" i="265" s="1"/>
  <c r="CM83" i="265" s="1"/>
  <c r="CM66" i="265" l="1"/>
  <c r="CM69" i="265" s="1"/>
  <c r="CM71" i="265" s="1"/>
  <c r="CM82" i="265" s="1"/>
  <c r="CM84" i="265" s="1"/>
  <c r="CN23" i="286"/>
  <c r="CN38" i="286" s="1"/>
  <c r="CN40" i="286" s="1"/>
  <c r="CN46" i="286" s="1"/>
  <c r="CM55" i="265"/>
  <c r="CM56" i="265" s="1"/>
  <c r="CN42" i="286"/>
  <c r="CN44" i="286" s="1"/>
  <c r="CN47" i="286" s="1"/>
  <c r="CM85" i="265" l="1"/>
  <c r="CN48" i="286"/>
  <c r="CN33" i="286" l="1"/>
  <c r="CN34" i="286" s="1"/>
  <c r="CO31" i="286" s="1"/>
  <c r="CN71" i="288"/>
  <c r="CN73" i="288" s="1"/>
  <c r="CN76" i="288" s="1"/>
  <c r="CN77" i="288" s="1"/>
  <c r="CN80" i="288" s="1"/>
  <c r="CN25" i="286"/>
  <c r="CN26" i="286" s="1"/>
  <c r="CO23" i="286" s="1"/>
  <c r="CN49" i="286"/>
  <c r="CN23" i="265" s="1"/>
  <c r="CN24" i="265" s="1"/>
  <c r="CN66" i="265"/>
  <c r="CN69" i="265" s="1"/>
  <c r="CN71" i="265" s="1"/>
  <c r="CN82" i="265" s="1"/>
  <c r="CN76" i="265" l="1"/>
  <c r="CN77" i="265" s="1"/>
  <c r="CN83" i="265" s="1"/>
  <c r="CN85" i="265" s="1"/>
  <c r="CN55" i="265"/>
  <c r="CN56" i="265" s="1"/>
  <c r="CO38" i="286"/>
  <c r="CO40" i="286" s="1"/>
  <c r="CO46" i="286" s="1"/>
  <c r="CO42" i="286"/>
  <c r="CO44" i="286" s="1"/>
  <c r="CO47" i="286" s="1"/>
  <c r="CN84" i="265" l="1"/>
  <c r="CO48" i="286"/>
  <c r="CO49" i="286" l="1"/>
  <c r="CO23" i="265" s="1"/>
  <c r="CO24" i="265" s="1"/>
  <c r="CO71" i="288"/>
  <c r="CO73" i="288" s="1"/>
  <c r="CO76" i="288" s="1"/>
  <c r="CO77" i="288" s="1"/>
  <c r="CO80" i="288" s="1"/>
  <c r="CO33" i="286"/>
  <c r="CO34" i="286" s="1"/>
  <c r="CP31" i="286" s="1"/>
  <c r="CO25" i="286"/>
  <c r="CO26" i="286" s="1"/>
  <c r="CO76" i="265" s="1"/>
  <c r="CO77" i="265" s="1"/>
  <c r="CO83" i="265" s="1"/>
  <c r="CO55" i="265" l="1"/>
  <c r="CO56" i="265" s="1"/>
  <c r="CO66" i="265"/>
  <c r="CO69" i="265" s="1"/>
  <c r="CO71" i="265" s="1"/>
  <c r="CO82" i="265" s="1"/>
  <c r="CO85" i="265" s="1"/>
  <c r="CP23" i="286"/>
  <c r="CP38" i="286" s="1"/>
  <c r="CP40" i="286" s="1"/>
  <c r="CP46" i="286" s="1"/>
  <c r="CP42" i="286"/>
  <c r="CP44" i="286" s="1"/>
  <c r="CP47" i="286" s="1"/>
  <c r="CO84" i="265" l="1"/>
  <c r="CP48" i="286"/>
  <c r="CP71" i="288" s="1"/>
  <c r="CP73" i="288" s="1"/>
  <c r="CP76" i="288" s="1"/>
  <c r="CP77" i="288" s="1"/>
  <c r="CP80" i="288" s="1"/>
  <c r="CP33" i="286" l="1"/>
  <c r="CP34" i="286" s="1"/>
  <c r="CP49" i="286"/>
  <c r="CP25" i="286"/>
  <c r="CP26" i="286" s="1"/>
  <c r="CP76" i="265" l="1"/>
  <c r="CP77" i="265" s="1"/>
  <c r="CP83" i="265" s="1"/>
  <c r="CQ23" i="286"/>
  <c r="CP55" i="265"/>
  <c r="CP56" i="265" s="1"/>
  <c r="CP23" i="265"/>
  <c r="CP24" i="265" s="1"/>
  <c r="CP66" i="265"/>
  <c r="CP69" i="265" s="1"/>
  <c r="CP71" i="265" s="1"/>
  <c r="CP82" i="265" s="1"/>
  <c r="CQ31" i="286"/>
  <c r="CQ42" i="286" l="1"/>
  <c r="CQ44" i="286" s="1"/>
  <c r="CQ47" i="286" s="1"/>
  <c r="CQ38" i="286"/>
  <c r="CQ40" i="286" s="1"/>
  <c r="CQ46" i="286" s="1"/>
  <c r="CP85" i="265"/>
  <c r="CP84" i="265"/>
  <c r="CQ48" i="286" l="1"/>
  <c r="CQ33" i="286" l="1"/>
  <c r="CQ34" i="286" s="1"/>
  <c r="CR31" i="286" s="1"/>
  <c r="CQ71" i="288"/>
  <c r="CQ73" i="288" s="1"/>
  <c r="CQ76" i="288" s="1"/>
  <c r="CQ77" i="288" s="1"/>
  <c r="CQ80" i="288" s="1"/>
  <c r="CQ49" i="286"/>
  <c r="CQ23" i="265" s="1"/>
  <c r="CQ24" i="265" s="1"/>
  <c r="CQ25" i="286"/>
  <c r="CQ26" i="286" s="1"/>
  <c r="CQ76" i="265" s="1"/>
  <c r="CQ77" i="265" s="1"/>
  <c r="CQ83" i="265" s="1"/>
  <c r="CQ66" i="265" l="1"/>
  <c r="CQ69" i="265" s="1"/>
  <c r="CQ71" i="265" s="1"/>
  <c r="CQ82" i="265" s="1"/>
  <c r="CQ55" i="265"/>
  <c r="CQ56" i="265" s="1"/>
  <c r="CR23" i="286"/>
  <c r="CR38" i="286" s="1"/>
  <c r="CR40" i="286" s="1"/>
  <c r="CR46" i="286" s="1"/>
  <c r="CR42" i="286"/>
  <c r="CR44" i="286" s="1"/>
  <c r="CR47" i="286" s="1"/>
  <c r="CQ84" i="265"/>
  <c r="CQ85" i="265"/>
  <c r="CR48" i="286" l="1"/>
  <c r="CR49" i="286" l="1"/>
  <c r="CR23" i="265" s="1"/>
  <c r="CR24" i="265" s="1"/>
  <c r="CR71" i="288"/>
  <c r="CR73" i="288" s="1"/>
  <c r="CR76" i="288" s="1"/>
  <c r="CR77" i="288" s="1"/>
  <c r="CR80" i="288" s="1"/>
  <c r="CR25" i="286"/>
  <c r="CR26" i="286" s="1"/>
  <c r="CS23" i="286" s="1"/>
  <c r="CR33" i="286"/>
  <c r="CR34" i="286" s="1"/>
  <c r="CR66" i="265" s="1"/>
  <c r="CR69" i="265" s="1"/>
  <c r="CR71" i="265" s="1"/>
  <c r="CR82" i="265" s="1"/>
  <c r="CR55" i="265"/>
  <c r="CR56" i="265" s="1"/>
  <c r="CR76" i="265" l="1"/>
  <c r="CR77" i="265" s="1"/>
  <c r="CR83" i="265" s="1"/>
  <c r="CR85" i="265" s="1"/>
  <c r="CS31" i="286"/>
  <c r="CS42" i="286" s="1"/>
  <c r="CS44" i="286" s="1"/>
  <c r="CS47" i="286" s="1"/>
  <c r="CS38" i="286"/>
  <c r="CS40" i="286" s="1"/>
  <c r="CS46" i="286" s="1"/>
  <c r="CR84" i="265" l="1"/>
  <c r="CS48" i="286"/>
  <c r="CS49" i="286" l="1"/>
  <c r="CS23" i="265" s="1"/>
  <c r="CS24" i="265" s="1"/>
  <c r="CS71" i="288"/>
  <c r="CS73" i="288" s="1"/>
  <c r="CS76" i="288" s="1"/>
  <c r="CS77" i="288" s="1"/>
  <c r="CS80" i="288" s="1"/>
  <c r="CS25" i="286"/>
  <c r="CS26" i="286" s="1"/>
  <c r="CS76" i="265" s="1"/>
  <c r="CS77" i="265" s="1"/>
  <c r="CS83" i="265" s="1"/>
  <c r="CS33" i="286"/>
  <c r="CS34" i="286" s="1"/>
  <c r="CT31" i="286" s="1"/>
  <c r="CS55" i="265" l="1"/>
  <c r="CS56" i="265" s="1"/>
  <c r="CT23" i="286"/>
  <c r="CT38" i="286" s="1"/>
  <c r="CT40" i="286" s="1"/>
  <c r="CT46" i="286" s="1"/>
  <c r="CS66" i="265"/>
  <c r="CS69" i="265" s="1"/>
  <c r="CS71" i="265" s="1"/>
  <c r="CS82" i="265" s="1"/>
  <c r="CS85" i="265" s="1"/>
  <c r="CT42" i="286"/>
  <c r="CT44" i="286" s="1"/>
  <c r="CT47" i="286" s="1"/>
  <c r="CS84" i="265" l="1"/>
  <c r="CT48" i="286"/>
  <c r="CT33" i="286" l="1"/>
  <c r="CT34" i="286" s="1"/>
  <c r="CU31" i="286" s="1"/>
  <c r="CT71" i="288"/>
  <c r="CT73" i="288" s="1"/>
  <c r="CT76" i="288" s="1"/>
  <c r="CT77" i="288" s="1"/>
  <c r="CT80" i="288" s="1"/>
  <c r="CT49" i="286"/>
  <c r="CT55" i="265" s="1"/>
  <c r="CT56" i="265" s="1"/>
  <c r="CT25" i="286"/>
  <c r="CT26" i="286" s="1"/>
  <c r="CT76" i="265" s="1"/>
  <c r="CT77" i="265" s="1"/>
  <c r="CT83" i="265" s="1"/>
  <c r="CT66" i="265" l="1"/>
  <c r="CT69" i="265" s="1"/>
  <c r="CT71" i="265" s="1"/>
  <c r="CT82" i="265" s="1"/>
  <c r="CT85" i="265" s="1"/>
  <c r="CT23" i="265"/>
  <c r="CT24" i="265" s="1"/>
  <c r="CU23" i="286"/>
  <c r="CU38" i="286" s="1"/>
  <c r="CU40" i="286" s="1"/>
  <c r="CU46" i="286" s="1"/>
  <c r="CU42" i="286"/>
  <c r="CU44" i="286" s="1"/>
  <c r="CU47" i="286" s="1"/>
  <c r="CT84" i="265"/>
  <c r="CU48" i="286" l="1"/>
  <c r="CU71" i="288" s="1"/>
  <c r="CU73" i="288" s="1"/>
  <c r="CU76" i="288" s="1"/>
  <c r="CU77" i="288" s="1"/>
  <c r="CU80" i="288" s="1"/>
  <c r="CU25" i="286" l="1"/>
  <c r="CU26" i="286" s="1"/>
  <c r="CU33" i="286"/>
  <c r="CU34" i="286" s="1"/>
  <c r="CU49" i="286"/>
  <c r="CU55" i="265" l="1"/>
  <c r="CU56" i="265" s="1"/>
  <c r="CU23" i="265"/>
  <c r="CU24" i="265" s="1"/>
  <c r="CU66" i="265"/>
  <c r="CU69" i="265" s="1"/>
  <c r="CU71" i="265" s="1"/>
  <c r="CU82" i="265" s="1"/>
  <c r="CV31" i="286"/>
  <c r="CU76" i="265"/>
  <c r="CU77" i="265" s="1"/>
  <c r="CU83" i="265" s="1"/>
  <c r="CV23" i="286"/>
  <c r="CV42" i="286" l="1"/>
  <c r="CV44" i="286" s="1"/>
  <c r="CV47" i="286" s="1"/>
  <c r="CU84" i="265"/>
  <c r="CU85" i="265"/>
  <c r="CV38" i="286"/>
  <c r="CV40" i="286" s="1"/>
  <c r="CV46" i="286" s="1"/>
  <c r="CV48" i="286" l="1"/>
  <c r="CV25" i="286" l="1"/>
  <c r="CV26" i="286" s="1"/>
  <c r="CW23" i="286" s="1"/>
  <c r="CV71" i="288"/>
  <c r="CV73" i="288" s="1"/>
  <c r="CV76" i="288" s="1"/>
  <c r="CV77" i="288" s="1"/>
  <c r="CV80" i="288" s="1"/>
  <c r="CV49" i="286"/>
  <c r="CV55" i="265" s="1"/>
  <c r="CV56" i="265" s="1"/>
  <c r="CV33" i="286"/>
  <c r="CV34" i="286" s="1"/>
  <c r="CV66" i="265" s="1"/>
  <c r="CV69" i="265" s="1"/>
  <c r="CV71" i="265" s="1"/>
  <c r="CV82" i="265" s="1"/>
  <c r="CV76" i="265" l="1"/>
  <c r="CV77" i="265" s="1"/>
  <c r="CV83" i="265" s="1"/>
  <c r="CV84" i="265" s="1"/>
  <c r="CV23" i="265"/>
  <c r="CV24" i="265" s="1"/>
  <c r="CW31" i="286"/>
  <c r="CW42" i="286" s="1"/>
  <c r="CW44" i="286" s="1"/>
  <c r="CW47" i="286" s="1"/>
  <c r="CW38" i="286"/>
  <c r="CW40" i="286" s="1"/>
  <c r="CW46" i="286" s="1"/>
  <c r="CV85" i="265" l="1"/>
  <c r="CW48" i="286"/>
  <c r="CW71" i="288" s="1"/>
  <c r="CW73" i="288" s="1"/>
  <c r="CW76" i="288" s="1"/>
  <c r="CW77" i="288" s="1"/>
  <c r="CW80" i="288" s="1"/>
  <c r="CW25" i="286" l="1"/>
  <c r="CW26" i="286" s="1"/>
  <c r="CW33" i="286"/>
  <c r="CW34" i="286" s="1"/>
  <c r="CW49" i="286"/>
  <c r="CW23" i="265" l="1"/>
  <c r="CW24" i="265" s="1"/>
  <c r="CW55" i="265"/>
  <c r="CW56" i="265" s="1"/>
  <c r="CW66" i="265"/>
  <c r="CW69" i="265" s="1"/>
  <c r="CW71" i="265" s="1"/>
  <c r="CW82" i="265" s="1"/>
  <c r="CX31" i="286"/>
  <c r="CW76" i="265"/>
  <c r="CW77" i="265" s="1"/>
  <c r="CW83" i="265" s="1"/>
  <c r="CX23" i="286"/>
  <c r="CX42" i="286" l="1"/>
  <c r="CX44" i="286" s="1"/>
  <c r="CX47" i="286" s="1"/>
  <c r="CW85" i="265"/>
  <c r="CW84" i="265"/>
  <c r="CX38" i="286"/>
  <c r="CX40" i="286" s="1"/>
  <c r="CX46" i="286" s="1"/>
  <c r="CX48" i="286" l="1"/>
  <c r="CX49" i="286" l="1"/>
  <c r="CX23" i="265" s="1"/>
  <c r="CX24" i="265" s="1"/>
  <c r="CX71" i="288"/>
  <c r="CX73" i="288" s="1"/>
  <c r="CX76" i="288" s="1"/>
  <c r="CX77" i="288" s="1"/>
  <c r="CX80" i="288" s="1"/>
  <c r="CX25" i="286"/>
  <c r="CX26" i="286" s="1"/>
  <c r="CX76" i="265" s="1"/>
  <c r="CX77" i="265" s="1"/>
  <c r="CX83" i="265" s="1"/>
  <c r="CX33" i="286"/>
  <c r="CX34" i="286" s="1"/>
  <c r="CX66" i="265" s="1"/>
  <c r="CX69" i="265" s="1"/>
  <c r="CX71" i="265" s="1"/>
  <c r="CX82" i="265" s="1"/>
  <c r="CX55" i="265" l="1"/>
  <c r="CX56" i="265" s="1"/>
  <c r="CY31" i="286"/>
  <c r="CY42" i="286" s="1"/>
  <c r="CY44" i="286" s="1"/>
  <c r="CY47" i="286" s="1"/>
  <c r="CY23" i="286"/>
  <c r="CY38" i="286" s="1"/>
  <c r="CY40" i="286" s="1"/>
  <c r="CY46" i="286" s="1"/>
  <c r="CX85" i="265"/>
  <c r="CX84" i="265"/>
  <c r="CY48" i="286" l="1"/>
  <c r="CY25" i="286" l="1"/>
  <c r="CY26" i="286" s="1"/>
  <c r="CY76" i="265" s="1"/>
  <c r="CY77" i="265" s="1"/>
  <c r="CY83" i="265" s="1"/>
  <c r="CY71" i="288"/>
  <c r="CY73" i="288" s="1"/>
  <c r="CY76" i="288" s="1"/>
  <c r="CY77" i="288" s="1"/>
  <c r="CY80" i="288" s="1"/>
  <c r="CY33" i="286"/>
  <c r="CY34" i="286" s="1"/>
  <c r="CZ31" i="286" s="1"/>
  <c r="CY49" i="286"/>
  <c r="CY23" i="265" s="1"/>
  <c r="CY24" i="265" s="1"/>
  <c r="CZ23" i="286" l="1"/>
  <c r="CZ38" i="286" s="1"/>
  <c r="CZ40" i="286" s="1"/>
  <c r="CZ46" i="286" s="1"/>
  <c r="CY66" i="265"/>
  <c r="CY69" i="265" s="1"/>
  <c r="CY71" i="265" s="1"/>
  <c r="CY82" i="265" s="1"/>
  <c r="CY85" i="265" s="1"/>
  <c r="CY55" i="265"/>
  <c r="CY56" i="265" s="1"/>
  <c r="CZ42" i="286"/>
  <c r="CZ44" i="286" s="1"/>
  <c r="CZ47" i="286" s="1"/>
  <c r="CY84" i="265" l="1"/>
  <c r="CZ48" i="286"/>
  <c r="CZ71" i="288" s="1"/>
  <c r="CZ73" i="288" s="1"/>
  <c r="CZ76" i="288" s="1"/>
  <c r="CZ77" i="288" s="1"/>
  <c r="CZ80" i="288" s="1"/>
  <c r="CZ49" i="286" l="1"/>
  <c r="CZ33" i="286"/>
  <c r="CZ34" i="286" s="1"/>
  <c r="CZ25" i="286"/>
  <c r="CZ26" i="286" s="1"/>
  <c r="CZ76" i="265" l="1"/>
  <c r="CZ77" i="265" s="1"/>
  <c r="CZ83" i="265" s="1"/>
  <c r="DA23" i="286"/>
  <c r="CZ66" i="265"/>
  <c r="CZ69" i="265" s="1"/>
  <c r="CZ71" i="265" s="1"/>
  <c r="CZ82" i="265" s="1"/>
  <c r="DA31" i="286"/>
  <c r="CZ55" i="265"/>
  <c r="CZ56" i="265" s="1"/>
  <c r="CZ23" i="265"/>
  <c r="CZ24" i="265" s="1"/>
  <c r="DA42" i="286" l="1"/>
  <c r="DA44" i="286" s="1"/>
  <c r="DA47" i="286" s="1"/>
  <c r="CZ84" i="265"/>
  <c r="CZ85" i="265"/>
  <c r="DA38" i="286"/>
  <c r="DA40" i="286" s="1"/>
  <c r="DA46" i="286" s="1"/>
  <c r="DA48" i="286" l="1"/>
  <c r="DA49" i="286" l="1"/>
  <c r="DA23" i="265" s="1"/>
  <c r="DA24" i="265" s="1"/>
  <c r="DA71" i="288"/>
  <c r="DA73" i="288" s="1"/>
  <c r="DA76" i="288" s="1"/>
  <c r="DA77" i="288" s="1"/>
  <c r="DA80" i="288" s="1"/>
  <c r="DA25" i="286"/>
  <c r="DA26" i="286" s="1"/>
  <c r="DB23" i="286" s="1"/>
  <c r="DA33" i="286"/>
  <c r="DA34" i="286" s="1"/>
  <c r="DA66" i="265" s="1"/>
  <c r="DA69" i="265" s="1"/>
  <c r="DA71" i="265" s="1"/>
  <c r="DA82" i="265" s="1"/>
  <c r="DA55" i="265" l="1"/>
  <c r="DA56" i="265" s="1"/>
  <c r="DA76" i="265"/>
  <c r="DA77" i="265" s="1"/>
  <c r="DA83" i="265" s="1"/>
  <c r="DA85" i="265" s="1"/>
  <c r="DB31" i="286"/>
  <c r="DB42" i="286" s="1"/>
  <c r="DB44" i="286" s="1"/>
  <c r="DB47" i="286" s="1"/>
  <c r="DB38" i="286"/>
  <c r="DB40" i="286" s="1"/>
  <c r="DB46" i="286" s="1"/>
  <c r="DA84" i="265" l="1"/>
  <c r="DB48" i="286"/>
  <c r="DB25" i="286" l="1"/>
  <c r="DB26" i="286" s="1"/>
  <c r="DC23" i="286" s="1"/>
  <c r="DB71" i="288"/>
  <c r="DB73" i="288" s="1"/>
  <c r="DB76" i="288" s="1"/>
  <c r="DB77" i="288" s="1"/>
  <c r="DB80" i="288" s="1"/>
  <c r="DB33" i="286"/>
  <c r="DB34" i="286" s="1"/>
  <c r="DB66" i="265" s="1"/>
  <c r="DB69" i="265" s="1"/>
  <c r="DB71" i="265" s="1"/>
  <c r="DB82" i="265" s="1"/>
  <c r="DB49" i="286"/>
  <c r="DB23" i="265" s="1"/>
  <c r="DB24" i="265" s="1"/>
  <c r="DB76" i="265" l="1"/>
  <c r="DB77" i="265" s="1"/>
  <c r="DB83" i="265" s="1"/>
  <c r="DB84" i="265" s="1"/>
  <c r="DB55" i="265"/>
  <c r="DB56" i="265" s="1"/>
  <c r="DC31" i="286"/>
  <c r="DC42" i="286" s="1"/>
  <c r="DC44" i="286" s="1"/>
  <c r="DC47" i="286" s="1"/>
  <c r="DB85" i="265"/>
  <c r="DC38" i="286"/>
  <c r="DC40" i="286" s="1"/>
  <c r="DC46" i="286" s="1"/>
  <c r="DC48" i="286" l="1"/>
  <c r="DC49" i="286" l="1"/>
  <c r="DC23" i="265" s="1"/>
  <c r="DC24" i="265" s="1"/>
  <c r="DC71" i="288"/>
  <c r="DC73" i="288" s="1"/>
  <c r="DC76" i="288" s="1"/>
  <c r="DC77" i="288" s="1"/>
  <c r="DC80" i="288" s="1"/>
  <c r="DC25" i="286"/>
  <c r="DC26" i="286" s="1"/>
  <c r="DD23" i="286" s="1"/>
  <c r="DC33" i="286"/>
  <c r="DC34" i="286" s="1"/>
  <c r="DD31" i="286" s="1"/>
  <c r="DC55" i="265"/>
  <c r="DC56" i="265" s="1"/>
  <c r="DC76" i="265" l="1"/>
  <c r="DC77" i="265" s="1"/>
  <c r="DC83" i="265" s="1"/>
  <c r="DC66" i="265"/>
  <c r="DC69" i="265" s="1"/>
  <c r="DC71" i="265" s="1"/>
  <c r="DC82" i="265" s="1"/>
  <c r="DD38" i="286"/>
  <c r="DD40" i="286" s="1"/>
  <c r="DD46" i="286" s="1"/>
  <c r="DD42" i="286"/>
  <c r="DD44" i="286" s="1"/>
  <c r="DD47" i="286" s="1"/>
  <c r="DC85" i="265" l="1"/>
  <c r="DC84" i="265"/>
  <c r="DD48" i="286"/>
  <c r="DD71" i="288" s="1"/>
  <c r="DD73" i="288" s="1"/>
  <c r="DD76" i="288" s="1"/>
  <c r="DD77" i="288" s="1"/>
  <c r="DD80" i="288" s="1"/>
  <c r="DD49" i="286" l="1"/>
  <c r="DD25" i="286"/>
  <c r="DD26" i="286" s="1"/>
  <c r="DD33" i="286"/>
  <c r="DD34" i="286" s="1"/>
  <c r="DD66" i="265" l="1"/>
  <c r="DD69" i="265" s="1"/>
  <c r="DD71" i="265" s="1"/>
  <c r="DD82" i="265" s="1"/>
  <c r="DE31" i="286"/>
  <c r="DD76" i="265"/>
  <c r="DD77" i="265" s="1"/>
  <c r="DD83" i="265" s="1"/>
  <c r="DE23" i="286"/>
  <c r="DD23" i="265"/>
  <c r="DD24" i="265" s="1"/>
  <c r="DD55" i="265"/>
  <c r="DD56" i="265" s="1"/>
  <c r="DE38" i="286" l="1"/>
  <c r="DE40" i="286" s="1"/>
  <c r="DE46" i="286" s="1"/>
  <c r="DE42" i="286"/>
  <c r="DE44" i="286" s="1"/>
  <c r="DE47" i="286" s="1"/>
  <c r="DD85" i="265"/>
  <c r="DD84" i="265"/>
  <c r="DE48" i="286" l="1"/>
  <c r="DE33" i="286" l="1"/>
  <c r="DE34" i="286" s="1"/>
  <c r="DF31" i="286" s="1"/>
  <c r="DE71" i="288"/>
  <c r="DE73" i="288" s="1"/>
  <c r="DE76" i="288" s="1"/>
  <c r="DE77" i="288" s="1"/>
  <c r="DE80" i="288" s="1"/>
  <c r="DE25" i="286"/>
  <c r="DE26" i="286" s="1"/>
  <c r="DE76" i="265" s="1"/>
  <c r="DE77" i="265" s="1"/>
  <c r="DE83" i="265" s="1"/>
  <c r="DE49" i="286"/>
  <c r="DE55" i="265" s="1"/>
  <c r="DE56" i="265" s="1"/>
  <c r="DE66" i="265" l="1"/>
  <c r="DE69" i="265" s="1"/>
  <c r="DE71" i="265" s="1"/>
  <c r="DE82" i="265" s="1"/>
  <c r="DE85" i="265" s="1"/>
  <c r="DE23" i="265"/>
  <c r="DE24" i="265" s="1"/>
  <c r="DF23" i="286"/>
  <c r="DF38" i="286" s="1"/>
  <c r="DF40" i="286" s="1"/>
  <c r="DF46" i="286" s="1"/>
  <c r="DF42" i="286"/>
  <c r="DF44" i="286" s="1"/>
  <c r="DF47" i="286" s="1"/>
  <c r="DE84" i="265"/>
  <c r="DF48" i="286" l="1"/>
  <c r="DF25" i="286" s="1"/>
  <c r="DF26" i="286" s="1"/>
  <c r="DF49" i="286" l="1"/>
  <c r="DF23" i="265" s="1"/>
  <c r="DF24" i="265" s="1"/>
  <c r="DF71" i="288"/>
  <c r="DF73" i="288" s="1"/>
  <c r="DF76" i="288" s="1"/>
  <c r="DF77" i="288" s="1"/>
  <c r="DF80" i="288" s="1"/>
  <c r="DF33" i="286"/>
  <c r="DF34" i="286" s="1"/>
  <c r="DG31" i="286" s="1"/>
  <c r="DF76" i="265"/>
  <c r="DF77" i="265" s="1"/>
  <c r="DF83" i="265" s="1"/>
  <c r="DG23" i="286"/>
  <c r="DF55" i="265" l="1"/>
  <c r="DF56" i="265" s="1"/>
  <c r="DF66" i="265"/>
  <c r="DF69" i="265" s="1"/>
  <c r="DF71" i="265" s="1"/>
  <c r="DF82" i="265" s="1"/>
  <c r="DF84" i="265" s="1"/>
  <c r="DG38" i="286"/>
  <c r="DG40" i="286" s="1"/>
  <c r="DG46" i="286" s="1"/>
  <c r="DG42" i="286"/>
  <c r="DG44" i="286" s="1"/>
  <c r="DG47" i="286" s="1"/>
  <c r="DF85" i="265" l="1"/>
  <c r="DG48" i="286"/>
  <c r="DG71" i="288" s="1"/>
  <c r="DG73" i="288" s="1"/>
  <c r="DG76" i="288" s="1"/>
  <c r="DG77" i="288" s="1"/>
  <c r="DG80" i="288" s="1"/>
  <c r="DG25" i="286" l="1"/>
  <c r="DG26" i="286" s="1"/>
  <c r="DG49" i="286"/>
  <c r="DG33" i="286"/>
  <c r="DG34" i="286" s="1"/>
  <c r="DG76" i="265" l="1"/>
  <c r="DG77" i="265" s="1"/>
  <c r="DG83" i="265" s="1"/>
  <c r="DH23" i="286"/>
  <c r="DG66" i="265"/>
  <c r="DG69" i="265" s="1"/>
  <c r="DG71" i="265" s="1"/>
  <c r="DG82" i="265" s="1"/>
  <c r="DH31" i="286"/>
  <c r="DG55" i="265"/>
  <c r="DG56" i="265" s="1"/>
  <c r="DG23" i="265"/>
  <c r="DG24" i="265" s="1"/>
  <c r="DH42" i="286" l="1"/>
  <c r="DH44" i="286" s="1"/>
  <c r="DH47" i="286" s="1"/>
  <c r="DG84" i="265"/>
  <c r="DG85" i="265"/>
  <c r="DH38" i="286"/>
  <c r="DH40" i="286" s="1"/>
  <c r="DH46" i="286" s="1"/>
  <c r="DH48" i="286" l="1"/>
  <c r="DH25" i="286" l="1"/>
  <c r="DH26" i="286" s="1"/>
  <c r="DI23" i="286" s="1"/>
  <c r="DH71" i="288"/>
  <c r="DH73" i="288" s="1"/>
  <c r="DH76" i="288" s="1"/>
  <c r="DH77" i="288" s="1"/>
  <c r="DH80" i="288" s="1"/>
  <c r="DH33" i="286"/>
  <c r="DH34" i="286" s="1"/>
  <c r="DI31" i="286" s="1"/>
  <c r="DH49" i="286"/>
  <c r="DH55" i="265" s="1"/>
  <c r="DH56" i="265" s="1"/>
  <c r="DH76" i="265"/>
  <c r="DH77" i="265" s="1"/>
  <c r="DH83" i="265" s="1"/>
  <c r="DH66" i="265" l="1"/>
  <c r="DH69" i="265" s="1"/>
  <c r="DH71" i="265" s="1"/>
  <c r="DH82" i="265" s="1"/>
  <c r="DH84" i="265" s="1"/>
  <c r="DH23" i="265"/>
  <c r="DH24" i="265" s="1"/>
  <c r="DI38" i="286"/>
  <c r="DI40" i="286" s="1"/>
  <c r="DI46" i="286" s="1"/>
  <c r="DI42" i="286"/>
  <c r="DI44" i="286" s="1"/>
  <c r="DI47" i="286" s="1"/>
  <c r="DH85" i="265" l="1"/>
  <c r="DI48" i="286"/>
  <c r="DI33" i="286" l="1"/>
  <c r="DI34" i="286" s="1"/>
  <c r="DJ31" i="286" s="1"/>
  <c r="DI71" i="288"/>
  <c r="DI73" i="288" s="1"/>
  <c r="DI76" i="288" s="1"/>
  <c r="DI77" i="288" s="1"/>
  <c r="DI80" i="288" s="1"/>
  <c r="DI25" i="286"/>
  <c r="DI26" i="286" s="1"/>
  <c r="DJ23" i="286" s="1"/>
  <c r="DI49" i="286"/>
  <c r="DI55" i="265" s="1"/>
  <c r="DI56" i="265" s="1"/>
  <c r="DI66" i="265"/>
  <c r="DI69" i="265" s="1"/>
  <c r="DI71" i="265" s="1"/>
  <c r="DI82" i="265" s="1"/>
  <c r="DI76" i="265" l="1"/>
  <c r="DI77" i="265" s="1"/>
  <c r="DI83" i="265" s="1"/>
  <c r="DI85" i="265" s="1"/>
  <c r="DI23" i="265"/>
  <c r="DI24" i="265" s="1"/>
  <c r="DJ38" i="286"/>
  <c r="DJ40" i="286" s="1"/>
  <c r="DJ46" i="286" s="1"/>
  <c r="DJ42" i="286"/>
  <c r="DJ44" i="286" s="1"/>
  <c r="DJ47" i="286" s="1"/>
  <c r="DI84" i="265" l="1"/>
  <c r="DJ48" i="286"/>
  <c r="DJ25" i="286" l="1"/>
  <c r="DJ26" i="286" s="1"/>
  <c r="DK23" i="286" s="1"/>
  <c r="DJ71" i="288"/>
  <c r="DJ73" i="288" s="1"/>
  <c r="DJ76" i="288" s="1"/>
  <c r="DJ77" i="288" s="1"/>
  <c r="DJ80" i="288" s="1"/>
  <c r="DJ49" i="286"/>
  <c r="DJ23" i="265" s="1"/>
  <c r="DJ24" i="265" s="1"/>
  <c r="DJ33" i="286"/>
  <c r="DJ34" i="286" s="1"/>
  <c r="DK31" i="286" s="1"/>
  <c r="DJ76" i="265" l="1"/>
  <c r="DJ77" i="265" s="1"/>
  <c r="DJ83" i="265" s="1"/>
  <c r="DJ66" i="265"/>
  <c r="DJ69" i="265" s="1"/>
  <c r="DJ71" i="265" s="1"/>
  <c r="DJ82" i="265" s="1"/>
  <c r="DJ55" i="265"/>
  <c r="DJ56" i="265" s="1"/>
  <c r="DK42" i="286"/>
  <c r="DK44" i="286" s="1"/>
  <c r="DK47" i="286" s="1"/>
  <c r="DK38" i="286"/>
  <c r="DK40" i="286" s="1"/>
  <c r="DK46" i="286" s="1"/>
  <c r="DJ85" i="265" l="1"/>
  <c r="DJ84" i="265"/>
  <c r="DK48" i="286"/>
  <c r="DK33" i="286" l="1"/>
  <c r="DK34" i="286" s="1"/>
  <c r="DL31" i="286" s="1"/>
  <c r="DK71" i="288"/>
  <c r="DK73" i="288" s="1"/>
  <c r="DK76" i="288" s="1"/>
  <c r="DK77" i="288" s="1"/>
  <c r="DK80" i="288" s="1"/>
  <c r="DK49" i="286"/>
  <c r="DK55" i="265" s="1"/>
  <c r="DK56" i="265" s="1"/>
  <c r="DK25" i="286"/>
  <c r="DK26" i="286" s="1"/>
  <c r="DL23" i="286" s="1"/>
  <c r="DK66" i="265"/>
  <c r="DK69" i="265" s="1"/>
  <c r="DK71" i="265" s="1"/>
  <c r="DK82" i="265" s="1"/>
  <c r="DK76" i="265" l="1"/>
  <c r="DK77" i="265" s="1"/>
  <c r="DK83" i="265" s="1"/>
  <c r="DK84" i="265" s="1"/>
  <c r="DK23" i="265"/>
  <c r="DK24" i="265" s="1"/>
  <c r="DL38" i="286"/>
  <c r="DL40" i="286" s="1"/>
  <c r="DL46" i="286" s="1"/>
  <c r="DL42" i="286"/>
  <c r="DL44" i="286" s="1"/>
  <c r="DL47" i="286" s="1"/>
  <c r="DK85" i="265" l="1"/>
  <c r="DL48" i="286"/>
  <c r="DL71" i="288" s="1"/>
  <c r="DL73" i="288" s="1"/>
  <c r="DL76" i="288" s="1"/>
  <c r="DL77" i="288" s="1"/>
  <c r="DL80" i="288" s="1"/>
  <c r="DL49" i="286" l="1"/>
  <c r="DL33" i="286"/>
  <c r="DL34" i="286" s="1"/>
  <c r="DL25" i="286"/>
  <c r="DL26" i="286" s="1"/>
  <c r="DL76" i="265" l="1"/>
  <c r="DL77" i="265" s="1"/>
  <c r="DL83" i="265" s="1"/>
  <c r="DM23" i="286"/>
  <c r="DL66" i="265"/>
  <c r="DL69" i="265" s="1"/>
  <c r="DL71" i="265" s="1"/>
  <c r="DL82" i="265" s="1"/>
  <c r="DM31" i="286"/>
  <c r="DL55" i="265"/>
  <c r="DL56" i="265" s="1"/>
  <c r="DL23" i="265"/>
  <c r="DL24" i="265" s="1"/>
  <c r="DM38" i="286" l="1"/>
  <c r="DM40" i="286" s="1"/>
  <c r="DM46" i="286" s="1"/>
  <c r="DM42" i="286"/>
  <c r="DM44" i="286" s="1"/>
  <c r="DM47" i="286" s="1"/>
  <c r="DL85" i="265"/>
  <c r="DL84" i="265"/>
  <c r="DM48" i="286" l="1"/>
  <c r="DM71" i="288" s="1"/>
  <c r="DM73" i="288" s="1"/>
  <c r="DM76" i="288" s="1"/>
  <c r="DM77" i="288" s="1"/>
  <c r="DM80" i="288" s="1"/>
  <c r="DM33" i="286" l="1"/>
  <c r="DM34" i="286" s="1"/>
  <c r="DM25" i="286"/>
  <c r="DM26" i="286" s="1"/>
  <c r="DM49" i="286"/>
  <c r="DM23" i="265" l="1"/>
  <c r="DM24" i="265" s="1"/>
  <c r="DM55" i="265"/>
  <c r="DM56" i="265" s="1"/>
  <c r="DM76" i="265"/>
  <c r="DM77" i="265" s="1"/>
  <c r="DM83" i="265" s="1"/>
  <c r="DN23" i="286"/>
  <c r="DM66" i="265"/>
  <c r="DM69" i="265" s="1"/>
  <c r="DM71" i="265" s="1"/>
  <c r="DM82" i="265" s="1"/>
  <c r="DN31" i="286"/>
  <c r="DN38" i="286" l="1"/>
  <c r="DN40" i="286" s="1"/>
  <c r="DN46" i="286" s="1"/>
  <c r="DN42" i="286"/>
  <c r="DN44" i="286" s="1"/>
  <c r="DN47" i="286" s="1"/>
  <c r="DM85" i="265"/>
  <c r="DM84" i="265"/>
  <c r="DN48" i="286" l="1"/>
  <c r="DN71" i="288" s="1"/>
  <c r="DN73" i="288" s="1"/>
  <c r="DN76" i="288" s="1"/>
  <c r="DN77" i="288" s="1"/>
  <c r="DN80" i="288" s="1"/>
  <c r="DN49" i="286" l="1"/>
  <c r="DN25" i="286"/>
  <c r="DN26" i="286" s="1"/>
  <c r="DN33" i="286"/>
  <c r="DN34" i="286" s="1"/>
  <c r="DN66" i="265" l="1"/>
  <c r="DN69" i="265" s="1"/>
  <c r="DN71" i="265" s="1"/>
  <c r="DN82" i="265" s="1"/>
  <c r="DO31" i="286"/>
  <c r="DN76" i="265"/>
  <c r="DN77" i="265" s="1"/>
  <c r="DN83" i="265" s="1"/>
  <c r="DO23" i="286"/>
  <c r="DN23" i="265"/>
  <c r="DN24" i="265" s="1"/>
  <c r="DN55" i="265"/>
  <c r="DN56" i="265" s="1"/>
  <c r="DO38" i="286" l="1"/>
  <c r="DO40" i="286" s="1"/>
  <c r="DO46" i="286" s="1"/>
  <c r="DO42" i="286"/>
  <c r="DO44" i="286" s="1"/>
  <c r="DO47" i="286" s="1"/>
  <c r="DN84" i="265"/>
  <c r="DN85" i="265"/>
  <c r="DO48" i="286" l="1"/>
  <c r="DO71" i="288" s="1"/>
  <c r="DO73" i="288" s="1"/>
  <c r="DO76" i="288" s="1"/>
  <c r="DO77" i="288" s="1"/>
  <c r="DO80" i="288" s="1"/>
  <c r="DO25" i="286" l="1"/>
  <c r="DO26" i="286" s="1"/>
  <c r="DO49" i="286"/>
  <c r="DO33" i="286"/>
  <c r="DO34" i="286" s="1"/>
  <c r="DO66" i="265" l="1"/>
  <c r="DO69" i="265" s="1"/>
  <c r="DO71" i="265" s="1"/>
  <c r="DO82" i="265" s="1"/>
  <c r="DP31" i="286"/>
  <c r="DO55" i="265"/>
  <c r="DO56" i="265" s="1"/>
  <c r="DO23" i="265"/>
  <c r="DO24" i="265" s="1"/>
  <c r="DO76" i="265"/>
  <c r="DO77" i="265" s="1"/>
  <c r="DO83" i="265" s="1"/>
  <c r="DP23" i="286"/>
  <c r="DP38" i="286" l="1"/>
  <c r="DP40" i="286" s="1"/>
  <c r="DP46" i="286" s="1"/>
  <c r="DP42" i="286"/>
  <c r="DP44" i="286" s="1"/>
  <c r="DP47" i="286" s="1"/>
  <c r="DO85" i="265"/>
  <c r="DO84" i="265"/>
  <c r="DP48" i="286" l="1"/>
  <c r="DP71" i="288" s="1"/>
  <c r="DP73" i="288" s="1"/>
  <c r="DP76" i="288" s="1"/>
  <c r="DP77" i="288" s="1"/>
  <c r="DP80" i="288" s="1"/>
  <c r="DP33" i="286" l="1"/>
  <c r="DP34" i="286" s="1"/>
  <c r="DP49" i="286"/>
  <c r="DP25" i="286"/>
  <c r="DP26" i="286" s="1"/>
  <c r="DP76" i="265" l="1"/>
  <c r="DP77" i="265" s="1"/>
  <c r="DP83" i="265" s="1"/>
  <c r="DQ23" i="286"/>
  <c r="DP55" i="265"/>
  <c r="DP56" i="265" s="1"/>
  <c r="DP23" i="265"/>
  <c r="DP24" i="265" s="1"/>
  <c r="DP66" i="265"/>
  <c r="DP69" i="265" s="1"/>
  <c r="DP71" i="265" s="1"/>
  <c r="DP82" i="265" s="1"/>
  <c r="DQ31" i="286"/>
  <c r="DQ38" i="286" l="1"/>
  <c r="DQ40" i="286" s="1"/>
  <c r="DQ46" i="286" s="1"/>
  <c r="DP84" i="265"/>
  <c r="DP85" i="265"/>
  <c r="DQ42" i="286"/>
  <c r="DQ44" i="286" s="1"/>
  <c r="DQ47" i="286" s="1"/>
  <c r="DQ48" i="286" l="1"/>
  <c r="DQ71" i="288" s="1"/>
  <c r="DQ73" i="288" s="1"/>
  <c r="DQ76" i="288" s="1"/>
  <c r="DQ77" i="288" s="1"/>
  <c r="DQ80" i="288" s="1"/>
  <c r="DQ49" i="286" l="1"/>
  <c r="DQ25" i="286"/>
  <c r="DQ26" i="286" s="1"/>
  <c r="DQ33" i="286"/>
  <c r="DQ34" i="286" s="1"/>
  <c r="DQ66" i="265" l="1"/>
  <c r="DQ69" i="265" s="1"/>
  <c r="DQ71" i="265" s="1"/>
  <c r="DQ82" i="265" s="1"/>
  <c r="DR31" i="286"/>
  <c r="DQ76" i="265"/>
  <c r="DQ77" i="265" s="1"/>
  <c r="DQ83" i="265" s="1"/>
  <c r="DR23" i="286"/>
  <c r="DQ23" i="265"/>
  <c r="DQ24" i="265" s="1"/>
  <c r="DQ55" i="265"/>
  <c r="DQ56" i="265" s="1"/>
  <c r="DR38" i="286" l="1"/>
  <c r="DR40" i="286" s="1"/>
  <c r="DR46" i="286" s="1"/>
  <c r="DR42" i="286"/>
  <c r="DR44" i="286" s="1"/>
  <c r="DR47" i="286" s="1"/>
  <c r="DQ84" i="265"/>
  <c r="DQ85" i="265"/>
  <c r="DR48" i="286" l="1"/>
  <c r="DR49" i="286" l="1"/>
  <c r="DR55" i="265" s="1"/>
  <c r="DR56" i="265" s="1"/>
  <c r="DR71" i="288"/>
  <c r="DR73" i="288" s="1"/>
  <c r="DR76" i="288" s="1"/>
  <c r="DR77" i="288" s="1"/>
  <c r="DR80" i="288" s="1"/>
  <c r="DR33" i="286"/>
  <c r="DR34" i="286" s="1"/>
  <c r="DR66" i="265" s="1"/>
  <c r="DR69" i="265" s="1"/>
  <c r="DR71" i="265" s="1"/>
  <c r="DR82" i="265" s="1"/>
  <c r="DR25" i="286"/>
  <c r="DR26" i="286" s="1"/>
  <c r="DS23" i="286" s="1"/>
  <c r="DR23" i="265" l="1"/>
  <c r="DR24" i="265" s="1"/>
  <c r="DS31" i="286"/>
  <c r="DS42" i="286" s="1"/>
  <c r="DS44" i="286" s="1"/>
  <c r="DS47" i="286" s="1"/>
  <c r="DR76" i="265"/>
  <c r="DR77" i="265" s="1"/>
  <c r="DR83" i="265" s="1"/>
  <c r="DR85" i="265" s="1"/>
  <c r="DS38" i="286"/>
  <c r="DS40" i="286" s="1"/>
  <c r="DS46" i="286" s="1"/>
  <c r="DR84" i="265" l="1"/>
  <c r="DS48" i="286"/>
  <c r="DS71" i="288" s="1"/>
  <c r="DS73" i="288" s="1"/>
  <c r="DS76" i="288" s="1"/>
  <c r="DS77" i="288" s="1"/>
  <c r="DS80" i="288" s="1"/>
  <c r="DS49" i="286" l="1"/>
  <c r="DS25" i="286"/>
  <c r="DS26" i="286" s="1"/>
  <c r="DS33" i="286"/>
  <c r="DS34" i="286" s="1"/>
  <c r="DS66" i="265" l="1"/>
  <c r="DS69" i="265" s="1"/>
  <c r="DS71" i="265" s="1"/>
  <c r="DS82" i="265" s="1"/>
  <c r="DT31" i="286"/>
  <c r="DS76" i="265"/>
  <c r="DS77" i="265" s="1"/>
  <c r="DS83" i="265" s="1"/>
  <c r="DT23" i="286"/>
  <c r="DS55" i="265"/>
  <c r="DS56" i="265" s="1"/>
  <c r="DS23" i="265"/>
  <c r="DS24" i="265" s="1"/>
  <c r="DT38" i="286" l="1"/>
  <c r="DT40" i="286" s="1"/>
  <c r="DT46" i="286" s="1"/>
  <c r="DT42" i="286"/>
  <c r="DT44" i="286" s="1"/>
  <c r="DT47" i="286" s="1"/>
  <c r="DS85" i="265"/>
  <c r="DS84" i="265"/>
  <c r="DT48" i="286" l="1"/>
  <c r="DT33" i="286" l="1"/>
  <c r="DT34" i="286" s="1"/>
  <c r="DU31" i="286" s="1"/>
  <c r="DT71" i="288"/>
  <c r="DT73" i="288" s="1"/>
  <c r="DT76" i="288" s="1"/>
  <c r="DT77" i="288" s="1"/>
  <c r="DT80" i="288" s="1"/>
  <c r="DT25" i="286"/>
  <c r="DT26" i="286" s="1"/>
  <c r="DU23" i="286" s="1"/>
  <c r="DT49" i="286"/>
  <c r="DT55" i="265" s="1"/>
  <c r="DT56" i="265" s="1"/>
  <c r="DT66" i="265" l="1"/>
  <c r="DT69" i="265" s="1"/>
  <c r="DT71" i="265" s="1"/>
  <c r="DT82" i="265" s="1"/>
  <c r="DT23" i="265"/>
  <c r="DT24" i="265" s="1"/>
  <c r="DT76" i="265"/>
  <c r="DT77" i="265" s="1"/>
  <c r="DT83" i="265" s="1"/>
  <c r="DU38" i="286"/>
  <c r="DU40" i="286" s="1"/>
  <c r="DU46" i="286" s="1"/>
  <c r="DU42" i="286"/>
  <c r="DU44" i="286" s="1"/>
  <c r="DU47" i="286" s="1"/>
  <c r="DT85" i="265" l="1"/>
  <c r="DT84" i="265"/>
  <c r="DU48" i="286"/>
  <c r="DU71" i="288" s="1"/>
  <c r="DU73" i="288" s="1"/>
  <c r="DU76" i="288" s="1"/>
  <c r="DU77" i="288" s="1"/>
  <c r="DU80" i="288" s="1"/>
  <c r="DU33" i="286" l="1"/>
  <c r="DU34" i="286" s="1"/>
  <c r="DU49" i="286"/>
  <c r="DU25" i="286"/>
  <c r="DU26" i="286" s="1"/>
  <c r="DU76" i="265" l="1"/>
  <c r="DU77" i="265" s="1"/>
  <c r="DU83" i="265" s="1"/>
  <c r="DV23" i="286"/>
  <c r="DU23" i="265"/>
  <c r="DU24" i="265" s="1"/>
  <c r="DU55" i="265"/>
  <c r="DU56" i="265" s="1"/>
  <c r="DU66" i="265"/>
  <c r="DU69" i="265" s="1"/>
  <c r="DU71" i="265" s="1"/>
  <c r="DU82" i="265" s="1"/>
  <c r="DV31" i="286"/>
  <c r="DV42" i="286" l="1"/>
  <c r="DV44" i="286" s="1"/>
  <c r="DV47" i="286" s="1"/>
  <c r="DV38" i="286"/>
  <c r="DV40" i="286" s="1"/>
  <c r="DV46" i="286" s="1"/>
  <c r="DU85" i="265"/>
  <c r="DU84" i="265"/>
  <c r="DV48" i="286" l="1"/>
  <c r="DV71" i="288" s="1"/>
  <c r="DV73" i="288" s="1"/>
  <c r="DV76" i="288" s="1"/>
  <c r="DV77" i="288" s="1"/>
  <c r="DV80" i="288" s="1"/>
  <c r="DV25" i="286" l="1"/>
  <c r="DV26" i="286" s="1"/>
  <c r="DV49" i="286"/>
  <c r="DV33" i="286"/>
  <c r="DV34" i="286" s="1"/>
  <c r="DV66" i="265" l="1"/>
  <c r="DV69" i="265" s="1"/>
  <c r="DV71" i="265" s="1"/>
  <c r="DV82" i="265" s="1"/>
  <c r="DW31" i="286"/>
  <c r="DV55" i="265"/>
  <c r="DV56" i="265" s="1"/>
  <c r="DV23" i="265"/>
  <c r="DV24" i="265" s="1"/>
  <c r="DV76" i="265"/>
  <c r="DV77" i="265" s="1"/>
  <c r="DV83" i="265" s="1"/>
  <c r="DW23" i="286"/>
  <c r="DW38" i="286" l="1"/>
  <c r="DW40" i="286" s="1"/>
  <c r="DW46" i="286" s="1"/>
  <c r="DW42" i="286"/>
  <c r="DW44" i="286" s="1"/>
  <c r="DW47" i="286" s="1"/>
  <c r="DV85" i="265"/>
  <c r="DV84" i="265"/>
  <c r="DW48" i="286" l="1"/>
  <c r="DW71" i="288" s="1"/>
  <c r="DW73" i="288" s="1"/>
  <c r="DW76" i="288" s="1"/>
  <c r="DW77" i="288" s="1"/>
  <c r="DW80" i="288" s="1"/>
  <c r="DW49" i="286" l="1"/>
  <c r="DW25" i="286"/>
  <c r="DW26" i="286" s="1"/>
  <c r="DW33" i="286"/>
  <c r="DW34" i="286" s="1"/>
  <c r="DW66" i="265" l="1"/>
  <c r="DW69" i="265" s="1"/>
  <c r="DW71" i="265" s="1"/>
  <c r="DW82" i="265" s="1"/>
  <c r="DX31" i="286"/>
  <c r="DW76" i="265"/>
  <c r="DW77" i="265" s="1"/>
  <c r="DW83" i="265" s="1"/>
  <c r="DX23" i="286"/>
  <c r="DW23" i="265"/>
  <c r="DW24" i="265" s="1"/>
  <c r="DW55" i="265"/>
  <c r="DW56" i="265" s="1"/>
  <c r="DX38" i="286" l="1"/>
  <c r="DX40" i="286" s="1"/>
  <c r="DX46" i="286" s="1"/>
  <c r="DX42" i="286"/>
  <c r="DX44" i="286" s="1"/>
  <c r="DX47" i="286" s="1"/>
  <c r="DW84" i="265"/>
  <c r="DW85" i="265"/>
  <c r="DX48" i="286" l="1"/>
  <c r="DX71" i="288" s="1"/>
  <c r="DX73" i="288" s="1"/>
  <c r="DX76" i="288" s="1"/>
  <c r="DX77" i="288" s="1"/>
  <c r="DX80" i="288" s="1"/>
  <c r="DX25" i="286" l="1"/>
  <c r="DX26" i="286" s="1"/>
  <c r="DX49" i="286"/>
  <c r="DX33" i="286"/>
  <c r="DX34" i="286" s="1"/>
  <c r="DX66" i="265" l="1"/>
  <c r="DX69" i="265" s="1"/>
  <c r="DX71" i="265" s="1"/>
  <c r="DX82" i="265" s="1"/>
  <c r="DY31" i="286"/>
  <c r="DX23" i="265"/>
  <c r="DX24" i="265" s="1"/>
  <c r="DX55" i="265"/>
  <c r="DX56" i="265" s="1"/>
  <c r="DX76" i="265"/>
  <c r="DX77" i="265" s="1"/>
  <c r="DX83" i="265" s="1"/>
  <c r="DY23" i="286"/>
  <c r="DY38" i="286" l="1"/>
  <c r="DY40" i="286" s="1"/>
  <c r="DY46" i="286" s="1"/>
  <c r="DY42" i="286"/>
  <c r="DY44" i="286" s="1"/>
  <c r="DY47" i="286" s="1"/>
  <c r="DX85" i="265"/>
  <c r="DX84" i="265"/>
  <c r="DY48" i="286" l="1"/>
  <c r="DY71" i="288" s="1"/>
  <c r="DY73" i="288" s="1"/>
  <c r="DY76" i="288" s="1"/>
  <c r="DY77" i="288" s="1"/>
  <c r="DY80" i="288" s="1"/>
  <c r="DY49" i="286" l="1"/>
  <c r="DY33" i="286"/>
  <c r="DY34" i="286" s="1"/>
  <c r="DY25" i="286"/>
  <c r="DY26" i="286" s="1"/>
  <c r="DY76" i="265" l="1"/>
  <c r="DY77" i="265" s="1"/>
  <c r="DY83" i="265" s="1"/>
  <c r="DZ23" i="286"/>
  <c r="DY66" i="265"/>
  <c r="DY69" i="265" s="1"/>
  <c r="DY71" i="265" s="1"/>
  <c r="DY82" i="265" s="1"/>
  <c r="DZ31" i="286"/>
  <c r="DY55" i="265"/>
  <c r="DY56" i="265" s="1"/>
  <c r="DY23" i="265"/>
  <c r="DY24" i="265" s="1"/>
  <c r="DZ42" i="286" l="1"/>
  <c r="DZ44" i="286" s="1"/>
  <c r="DZ47" i="286" s="1"/>
  <c r="DY84" i="265"/>
  <c r="DY85" i="265"/>
  <c r="DZ38" i="286"/>
  <c r="DZ40" i="286" s="1"/>
  <c r="DZ46" i="286" s="1"/>
  <c r="DZ48" i="286" l="1"/>
  <c r="DZ49" i="286" l="1"/>
  <c r="DZ23" i="265" s="1"/>
  <c r="DZ24" i="265" s="1"/>
  <c r="DZ71" i="288"/>
  <c r="DZ73" i="288" s="1"/>
  <c r="DZ76" i="288" s="1"/>
  <c r="DZ77" i="288" s="1"/>
  <c r="DZ80" i="288" s="1"/>
  <c r="DZ33" i="286"/>
  <c r="DZ34" i="286" s="1"/>
  <c r="EA31" i="286" s="1"/>
  <c r="DZ25" i="286"/>
  <c r="DZ26" i="286" s="1"/>
  <c r="DZ76" i="265" s="1"/>
  <c r="DZ77" i="265" s="1"/>
  <c r="DZ83" i="265" s="1"/>
  <c r="DZ55" i="265"/>
  <c r="DZ56" i="265" s="1"/>
  <c r="DZ66" i="265" l="1"/>
  <c r="DZ69" i="265" s="1"/>
  <c r="DZ71" i="265" s="1"/>
  <c r="DZ82" i="265" s="1"/>
  <c r="DZ84" i="265" s="1"/>
  <c r="EA23" i="286"/>
  <c r="EA38" i="286" s="1"/>
  <c r="EA40" i="286" s="1"/>
  <c r="EA46" i="286" s="1"/>
  <c r="EA42" i="286"/>
  <c r="EA44" i="286" s="1"/>
  <c r="EA47" i="286" s="1"/>
  <c r="DZ85" i="265" l="1"/>
  <c r="EA48" i="286"/>
  <c r="EA33" i="286" l="1"/>
  <c r="EA34" i="286" s="1"/>
  <c r="EB31" i="286" s="1"/>
  <c r="EA71" i="288"/>
  <c r="EA73" i="288" s="1"/>
  <c r="EA76" i="288" s="1"/>
  <c r="EA77" i="288" s="1"/>
  <c r="EA80" i="288" s="1"/>
  <c r="EA25" i="286"/>
  <c r="EA26" i="286" s="1"/>
  <c r="EB23" i="286" s="1"/>
  <c r="EA49" i="286"/>
  <c r="EA55" i="265" s="1"/>
  <c r="EA56" i="265" s="1"/>
  <c r="EA66" i="265" l="1"/>
  <c r="EA69" i="265" s="1"/>
  <c r="EA71" i="265" s="1"/>
  <c r="EA82" i="265" s="1"/>
  <c r="EA23" i="265"/>
  <c r="EA24" i="265" s="1"/>
  <c r="EA76" i="265"/>
  <c r="EA77" i="265" s="1"/>
  <c r="EA83" i="265" s="1"/>
  <c r="EB38" i="286"/>
  <c r="EB40" i="286" s="1"/>
  <c r="EB46" i="286" s="1"/>
  <c r="EB42" i="286"/>
  <c r="EB44" i="286" s="1"/>
  <c r="EB47" i="286" s="1"/>
  <c r="EA84" i="265" l="1"/>
  <c r="EA85" i="265"/>
  <c r="EB48" i="286"/>
  <c r="EB71" i="288" s="1"/>
  <c r="EB73" i="288" s="1"/>
  <c r="EB76" i="288" s="1"/>
  <c r="EB77" i="288" s="1"/>
  <c r="EB80" i="288" s="1"/>
  <c r="EB33" i="286" l="1"/>
  <c r="EB34" i="286" s="1"/>
  <c r="EB49" i="286"/>
  <c r="EB25" i="286"/>
  <c r="EB26" i="286" s="1"/>
  <c r="EB76" i="265" l="1"/>
  <c r="EB77" i="265" s="1"/>
  <c r="EB83" i="265" s="1"/>
  <c r="EC23" i="286"/>
  <c r="EB23" i="265"/>
  <c r="EB24" i="265" s="1"/>
  <c r="EB55" i="265"/>
  <c r="EB56" i="265" s="1"/>
  <c r="EB66" i="265"/>
  <c r="EB69" i="265" s="1"/>
  <c r="EB71" i="265" s="1"/>
  <c r="EB82" i="265" s="1"/>
  <c r="EC31" i="286"/>
  <c r="EC38" i="286" l="1"/>
  <c r="EC40" i="286" s="1"/>
  <c r="EC46" i="286" s="1"/>
  <c r="EC42" i="286"/>
  <c r="EC44" i="286" s="1"/>
  <c r="EC47" i="286" s="1"/>
  <c r="EB84" i="265"/>
  <c r="EB85" i="265"/>
  <c r="EC48" i="286" l="1"/>
  <c r="EC71" i="288" s="1"/>
  <c r="EC73" i="288" s="1"/>
  <c r="EC76" i="288" s="1"/>
  <c r="EC77" i="288" s="1"/>
  <c r="EC80" i="288" s="1"/>
  <c r="EC33" i="286" l="1"/>
  <c r="EC34" i="286" s="1"/>
  <c r="EC49" i="286"/>
  <c r="EC25" i="286"/>
  <c r="EC26" i="286" s="1"/>
  <c r="EC66" i="265" l="1"/>
  <c r="EC69" i="265" s="1"/>
  <c r="EC71" i="265" s="1"/>
  <c r="EC82" i="265" s="1"/>
  <c r="ED31" i="286"/>
  <c r="EC76" i="265"/>
  <c r="EC77" i="265" s="1"/>
  <c r="EC83" i="265" s="1"/>
  <c r="ED23" i="286"/>
  <c r="EC55" i="265"/>
  <c r="EC56" i="265" s="1"/>
  <c r="EC23" i="265"/>
  <c r="EC24" i="265" s="1"/>
  <c r="ED42" i="286" l="1"/>
  <c r="ED44" i="286" s="1"/>
  <c r="ED47" i="286" s="1"/>
  <c r="ED38" i="286"/>
  <c r="ED40" i="286" s="1"/>
  <c r="ED46" i="286" s="1"/>
  <c r="EC84" i="265"/>
  <c r="EC85" i="265"/>
  <c r="ED48" i="286" l="1"/>
  <c r="ED33" i="286" l="1"/>
  <c r="ED34" i="286" s="1"/>
  <c r="ED66" i="265" s="1"/>
  <c r="ED69" i="265" s="1"/>
  <c r="ED71" i="265" s="1"/>
  <c r="ED82" i="265" s="1"/>
  <c r="ED71" i="288"/>
  <c r="ED73" i="288" s="1"/>
  <c r="ED76" i="288" s="1"/>
  <c r="ED77" i="288" s="1"/>
  <c r="ED80" i="288" s="1"/>
  <c r="ED25" i="286"/>
  <c r="ED26" i="286" s="1"/>
  <c r="EE23" i="286" s="1"/>
  <c r="ED49" i="286"/>
  <c r="ED55" i="265" s="1"/>
  <c r="ED56" i="265" s="1"/>
  <c r="EE31" i="286"/>
  <c r="ED23" i="265" l="1"/>
  <c r="ED24" i="265" s="1"/>
  <c r="ED76" i="265"/>
  <c r="ED77" i="265" s="1"/>
  <c r="ED83" i="265" s="1"/>
  <c r="ED84" i="265" s="1"/>
  <c r="EE42" i="286"/>
  <c r="EE44" i="286" s="1"/>
  <c r="EE47" i="286" s="1"/>
  <c r="EE38" i="286"/>
  <c r="EE40" i="286" s="1"/>
  <c r="EE46" i="286" s="1"/>
  <c r="ED85" i="265" l="1"/>
  <c r="EE48" i="286"/>
  <c r="EE33" i="286" l="1"/>
  <c r="EE34" i="286" s="1"/>
  <c r="EF31" i="286" s="1"/>
  <c r="EE71" i="288"/>
  <c r="EE73" i="288" s="1"/>
  <c r="EE76" i="288" s="1"/>
  <c r="EE77" i="288" s="1"/>
  <c r="EE80" i="288" s="1"/>
  <c r="EE49" i="286"/>
  <c r="EE55" i="265" s="1"/>
  <c r="EE56" i="265" s="1"/>
  <c r="EE25" i="286"/>
  <c r="EE26" i="286" s="1"/>
  <c r="EE76" i="265" s="1"/>
  <c r="EE77" i="265" s="1"/>
  <c r="EE83" i="265" s="1"/>
  <c r="EE66" i="265"/>
  <c r="EE69" i="265" s="1"/>
  <c r="EE71" i="265" s="1"/>
  <c r="EE82" i="265" s="1"/>
  <c r="EE23" i="265" l="1"/>
  <c r="EE24" i="265" s="1"/>
  <c r="EF23" i="286"/>
  <c r="EF38" i="286" s="1"/>
  <c r="EF40" i="286" s="1"/>
  <c r="EF46" i="286" s="1"/>
  <c r="EF42" i="286"/>
  <c r="EF44" i="286" s="1"/>
  <c r="EF47" i="286" s="1"/>
  <c r="EE85" i="265"/>
  <c r="EE84" i="265"/>
  <c r="EF48" i="286" l="1"/>
  <c r="EF71" i="288" s="1"/>
  <c r="EF73" i="288" s="1"/>
  <c r="EF76" i="288" s="1"/>
  <c r="EF77" i="288" s="1"/>
  <c r="EF80" i="288" s="1"/>
  <c r="EF33" i="286" l="1"/>
  <c r="EF34" i="286" s="1"/>
  <c r="EF25" i="286"/>
  <c r="EF26" i="286" s="1"/>
  <c r="EF49" i="286"/>
  <c r="EF66" i="265" l="1"/>
  <c r="EF69" i="265" s="1"/>
  <c r="EF71" i="265" s="1"/>
  <c r="EF82" i="265" s="1"/>
  <c r="EG31" i="286"/>
  <c r="EF23" i="265"/>
  <c r="EF24" i="265" s="1"/>
  <c r="EF55" i="265"/>
  <c r="EF56" i="265" s="1"/>
  <c r="EF76" i="265"/>
  <c r="EF77" i="265" s="1"/>
  <c r="EF83" i="265" s="1"/>
  <c r="EG23" i="286"/>
  <c r="EG38" i="286" l="1"/>
  <c r="EG40" i="286" s="1"/>
  <c r="EG46" i="286" s="1"/>
  <c r="EG42" i="286"/>
  <c r="EG44" i="286" s="1"/>
  <c r="EG47" i="286" s="1"/>
  <c r="EF85" i="265"/>
  <c r="EF84" i="265"/>
  <c r="EG48" i="286" l="1"/>
  <c r="EG71" i="288" s="1"/>
  <c r="EG73" i="288" s="1"/>
  <c r="EG76" i="288" s="1"/>
  <c r="EG77" i="288" s="1"/>
  <c r="EG80" i="288" s="1"/>
  <c r="EG25" i="286" l="1"/>
  <c r="EG26" i="286" s="1"/>
  <c r="EG33" i="286"/>
  <c r="EG34" i="286" s="1"/>
  <c r="EG49" i="286"/>
  <c r="EG55" i="265" l="1"/>
  <c r="EG56" i="265" s="1"/>
  <c r="EG23" i="265"/>
  <c r="EG24" i="265" s="1"/>
  <c r="EG66" i="265"/>
  <c r="EG69" i="265" s="1"/>
  <c r="EG71" i="265" s="1"/>
  <c r="EG82" i="265" s="1"/>
  <c r="EH31" i="286"/>
  <c r="EG76" i="265"/>
  <c r="EG77" i="265" s="1"/>
  <c r="EG83" i="265" s="1"/>
  <c r="EH23" i="286"/>
  <c r="EG84" i="265" l="1"/>
  <c r="EG85" i="265"/>
  <c r="EH38" i="286"/>
  <c r="EH40" i="286" s="1"/>
  <c r="EH46" i="286" s="1"/>
  <c r="EH42" i="286"/>
  <c r="EH44" i="286" s="1"/>
  <c r="EH47" i="286" s="1"/>
  <c r="EH48" i="286" l="1"/>
  <c r="EH25" i="286" l="1"/>
  <c r="EH26" i="286" s="1"/>
  <c r="EI23" i="286" s="1"/>
  <c r="EH71" i="288"/>
  <c r="EH73" i="288" s="1"/>
  <c r="EH76" i="288" s="1"/>
  <c r="EH77" i="288" s="1"/>
  <c r="EH80" i="288" s="1"/>
  <c r="EH49" i="286"/>
  <c r="EH23" i="265" s="1"/>
  <c r="EH24" i="265" s="1"/>
  <c r="EH33" i="286"/>
  <c r="EH34" i="286" s="1"/>
  <c r="EI31" i="286" s="1"/>
  <c r="EH76" i="265" l="1"/>
  <c r="EH77" i="265" s="1"/>
  <c r="EH83" i="265" s="1"/>
  <c r="EH55" i="265"/>
  <c r="EH56" i="265" s="1"/>
  <c r="EH66" i="265"/>
  <c r="EH69" i="265" s="1"/>
  <c r="EH71" i="265" s="1"/>
  <c r="EH82" i="265" s="1"/>
  <c r="EI42" i="286"/>
  <c r="EI44" i="286" s="1"/>
  <c r="EI47" i="286" s="1"/>
  <c r="EI38" i="286"/>
  <c r="EI40" i="286" s="1"/>
  <c r="EI46" i="286" s="1"/>
  <c r="EH85" i="265" l="1"/>
  <c r="EH84" i="265"/>
  <c r="EI48" i="286"/>
  <c r="EI25" i="286" s="1"/>
  <c r="EI26" i="286" s="1"/>
  <c r="EI33" i="286" l="1"/>
  <c r="EI34" i="286" s="1"/>
  <c r="EI66" i="265" s="1"/>
  <c r="EI69" i="265" s="1"/>
  <c r="EI71" i="265" s="1"/>
  <c r="EI82" i="265" s="1"/>
  <c r="EI71" i="288"/>
  <c r="EI73" i="288" s="1"/>
  <c r="EI76" i="288" s="1"/>
  <c r="EI77" i="288" s="1"/>
  <c r="EI80" i="288" s="1"/>
  <c r="EI49" i="286"/>
  <c r="EI55" i="265" s="1"/>
  <c r="EI56" i="265" s="1"/>
  <c r="EI76" i="265"/>
  <c r="EI77" i="265" s="1"/>
  <c r="EI83" i="265" s="1"/>
  <c r="EJ23" i="286"/>
  <c r="EJ31" i="286" l="1"/>
  <c r="EJ42" i="286" s="1"/>
  <c r="EJ44" i="286" s="1"/>
  <c r="EJ47" i="286" s="1"/>
  <c r="EI23" i="265"/>
  <c r="EI24" i="265" s="1"/>
  <c r="EJ38" i="286"/>
  <c r="EJ40" i="286" s="1"/>
  <c r="EJ46" i="286" s="1"/>
  <c r="EI85" i="265"/>
  <c r="EI84" i="265"/>
  <c r="EJ48" i="286" l="1"/>
  <c r="EJ71" i="288" s="1"/>
  <c r="EJ73" i="288" s="1"/>
  <c r="EJ76" i="288" s="1"/>
  <c r="EJ77" i="288" s="1"/>
  <c r="EJ80" i="288" s="1"/>
  <c r="EJ49" i="286" l="1"/>
  <c r="EJ25" i="286"/>
  <c r="EJ26" i="286" s="1"/>
  <c r="EJ33" i="286"/>
  <c r="EJ34" i="286" s="1"/>
  <c r="EJ66" i="265" l="1"/>
  <c r="EJ69" i="265" s="1"/>
  <c r="EJ71" i="265" s="1"/>
  <c r="EJ82" i="265" s="1"/>
  <c r="EK31" i="286"/>
  <c r="EJ76" i="265"/>
  <c r="EJ77" i="265" s="1"/>
  <c r="EJ83" i="265" s="1"/>
  <c r="EK23" i="286"/>
  <c r="EJ55" i="265"/>
  <c r="EJ56" i="265" s="1"/>
  <c r="EJ23" i="265"/>
  <c r="EJ24" i="265" s="1"/>
  <c r="EK42" i="286" l="1"/>
  <c r="EK44" i="286" s="1"/>
  <c r="EK47" i="286" s="1"/>
  <c r="EK38" i="286"/>
  <c r="EK40" i="286" s="1"/>
  <c r="EK46" i="286" s="1"/>
  <c r="EJ85" i="265"/>
  <c r="EJ84" i="265"/>
  <c r="EK48" i="286" l="1"/>
  <c r="EK33" i="286" l="1"/>
  <c r="EK34" i="286" s="1"/>
  <c r="EL31" i="286" s="1"/>
  <c r="EK71" i="288"/>
  <c r="EK73" i="288" s="1"/>
  <c r="EK76" i="288" s="1"/>
  <c r="EK77" i="288" s="1"/>
  <c r="EK80" i="288" s="1"/>
  <c r="EK49" i="286"/>
  <c r="EK55" i="265" s="1"/>
  <c r="EK56" i="265" s="1"/>
  <c r="EK25" i="286"/>
  <c r="EK26" i="286" s="1"/>
  <c r="EK76" i="265" s="1"/>
  <c r="EK77" i="265" s="1"/>
  <c r="EK83" i="265" s="1"/>
  <c r="EK66" i="265" l="1"/>
  <c r="EK69" i="265" s="1"/>
  <c r="EK71" i="265" s="1"/>
  <c r="EK82" i="265" s="1"/>
  <c r="EK84" i="265" s="1"/>
  <c r="EK23" i="265"/>
  <c r="EK24" i="265" s="1"/>
  <c r="EL23" i="286"/>
  <c r="EL38" i="286" s="1"/>
  <c r="EL40" i="286" s="1"/>
  <c r="EL46" i="286" s="1"/>
  <c r="EL42" i="286"/>
  <c r="EL44" i="286" s="1"/>
  <c r="EL47" i="286" s="1"/>
  <c r="EK85" i="265" l="1"/>
  <c r="EL48" i="286"/>
  <c r="EL71" i="288" s="1"/>
  <c r="EL73" i="288" s="1"/>
  <c r="EL76" i="288" s="1"/>
  <c r="EL77" i="288" s="1"/>
  <c r="EL80" i="288" s="1"/>
  <c r="EL33" i="286" l="1"/>
  <c r="EL34" i="286" s="1"/>
  <c r="EL49" i="286"/>
  <c r="EL25" i="286"/>
  <c r="EL26" i="286" s="1"/>
  <c r="EL76" i="265" l="1"/>
  <c r="EL77" i="265" s="1"/>
  <c r="EL83" i="265" s="1"/>
  <c r="EM23" i="286"/>
  <c r="EL23" i="265"/>
  <c r="EL24" i="265" s="1"/>
  <c r="EL55" i="265"/>
  <c r="EL56" i="265" s="1"/>
  <c r="EL66" i="265"/>
  <c r="EL69" i="265" s="1"/>
  <c r="EL71" i="265" s="1"/>
  <c r="EL82" i="265" s="1"/>
  <c r="EM31" i="286"/>
  <c r="EM42" i="286" l="1"/>
  <c r="EM44" i="286" s="1"/>
  <c r="EM47" i="286" s="1"/>
  <c r="EM38" i="286"/>
  <c r="EM40" i="286" s="1"/>
  <c r="EM46" i="286" s="1"/>
  <c r="EL85" i="265"/>
  <c r="EL84" i="265"/>
  <c r="EM48" i="286" l="1"/>
  <c r="EM49" i="286" l="1"/>
  <c r="EM23" i="265" s="1"/>
  <c r="EM24" i="265" s="1"/>
  <c r="EM71" i="288"/>
  <c r="EM73" i="288" s="1"/>
  <c r="EM76" i="288" s="1"/>
  <c r="EM77" i="288" s="1"/>
  <c r="EM80" i="288" s="1"/>
  <c r="EM25" i="286"/>
  <c r="EM26" i="286" s="1"/>
  <c r="EM76" i="265" s="1"/>
  <c r="EM77" i="265" s="1"/>
  <c r="EM83" i="265" s="1"/>
  <c r="EM33" i="286"/>
  <c r="EM34" i="286" s="1"/>
  <c r="EM66" i="265" s="1"/>
  <c r="EM69" i="265" s="1"/>
  <c r="EM71" i="265" s="1"/>
  <c r="EM82" i="265" s="1"/>
  <c r="EM55" i="265" l="1"/>
  <c r="EM56" i="265" s="1"/>
  <c r="EN31" i="286"/>
  <c r="EN42" i="286" s="1"/>
  <c r="EN44" i="286" s="1"/>
  <c r="EN47" i="286" s="1"/>
  <c r="EN23" i="286"/>
  <c r="EN38" i="286" s="1"/>
  <c r="EN40" i="286" s="1"/>
  <c r="EN46" i="286" s="1"/>
  <c r="EM85" i="265"/>
  <c r="EM84" i="265"/>
  <c r="EN48" i="286" l="1"/>
  <c r="EN71" i="288" s="1"/>
  <c r="EN73" i="288" s="1"/>
  <c r="EN76" i="288" s="1"/>
  <c r="EN77" i="288" s="1"/>
  <c r="EN80" i="288" s="1"/>
  <c r="EN33" i="286" l="1"/>
  <c r="EN34" i="286" s="1"/>
  <c r="EN49" i="286"/>
  <c r="EN25" i="286"/>
  <c r="EN26" i="286" s="1"/>
  <c r="EN76" i="265" l="1"/>
  <c r="EN77" i="265" s="1"/>
  <c r="EN83" i="265" s="1"/>
  <c r="EO23" i="286"/>
  <c r="EN55" i="265"/>
  <c r="EN56" i="265" s="1"/>
  <c r="EN23" i="265"/>
  <c r="EN24" i="265" s="1"/>
  <c r="EN66" i="265"/>
  <c r="EN69" i="265" s="1"/>
  <c r="EN71" i="265" s="1"/>
  <c r="EN82" i="265" s="1"/>
  <c r="EO31" i="286"/>
  <c r="EO42" i="286" l="1"/>
  <c r="EO44" i="286" s="1"/>
  <c r="EO47" i="286" s="1"/>
  <c r="EO38" i="286"/>
  <c r="EO40" i="286" s="1"/>
  <c r="EO46" i="286" s="1"/>
  <c r="EN85" i="265"/>
  <c r="EN84" i="265"/>
  <c r="EO48" i="286" l="1"/>
  <c r="EO71" i="288" s="1"/>
  <c r="EO73" i="288" s="1"/>
  <c r="EO76" i="288" s="1"/>
  <c r="EO77" i="288" s="1"/>
  <c r="EO80" i="288" s="1"/>
  <c r="EO33" i="286" l="1"/>
  <c r="EO34" i="286" s="1"/>
  <c r="EO66" i="265" s="1"/>
  <c r="EO69" i="265" s="1"/>
  <c r="EO71" i="265" s="1"/>
  <c r="EO82" i="265" s="1"/>
  <c r="EO25" i="286"/>
  <c r="EO26" i="286" s="1"/>
  <c r="EO76" i="265" s="1"/>
  <c r="EO77" i="265" s="1"/>
  <c r="EO83" i="265" s="1"/>
  <c r="EO49" i="286"/>
  <c r="EO55" i="265" s="1"/>
  <c r="EO56" i="265" s="1"/>
  <c r="EP31" i="286" l="1"/>
  <c r="EP42" i="286" s="1"/>
  <c r="EP44" i="286" s="1"/>
  <c r="EP47" i="286" s="1"/>
  <c r="EO23" i="265"/>
  <c r="EO24" i="265" s="1"/>
  <c r="EP23" i="286"/>
  <c r="EP38" i="286" s="1"/>
  <c r="EP40" i="286" s="1"/>
  <c r="EP46" i="286" s="1"/>
  <c r="EO85" i="265"/>
  <c r="EO84" i="265"/>
  <c r="EP48" i="286" l="1"/>
  <c r="EP71" i="288" s="1"/>
  <c r="EP73" i="288" s="1"/>
  <c r="EP76" i="288" s="1"/>
  <c r="EP77" i="288" s="1"/>
  <c r="EP80" i="288" s="1"/>
  <c r="EP25" i="286" l="1"/>
  <c r="EP26" i="286" s="1"/>
  <c r="EP33" i="286"/>
  <c r="EP34" i="286" s="1"/>
  <c r="EP49" i="286"/>
  <c r="EP23" i="265" l="1"/>
  <c r="EP24" i="265" s="1"/>
  <c r="EP55" i="265"/>
  <c r="EP56" i="265" s="1"/>
  <c r="EP66" i="265"/>
  <c r="EP69" i="265" s="1"/>
  <c r="EP71" i="265" s="1"/>
  <c r="EP82" i="265" s="1"/>
  <c r="EQ31" i="286"/>
  <c r="EP76" i="265"/>
  <c r="EP77" i="265" s="1"/>
  <c r="EP83" i="265" s="1"/>
  <c r="EQ23" i="286"/>
  <c r="EQ42" i="286" l="1"/>
  <c r="EQ44" i="286" s="1"/>
  <c r="EQ47" i="286" s="1"/>
  <c r="EP85" i="265"/>
  <c r="EP84" i="265"/>
  <c r="EQ38" i="286"/>
  <c r="EQ40" i="286" s="1"/>
  <c r="EQ46" i="286" s="1"/>
  <c r="EQ48" i="286" l="1"/>
  <c r="EQ25" i="286" s="1"/>
  <c r="EQ26" i="286" s="1"/>
  <c r="EQ49" i="286" l="1"/>
  <c r="EQ23" i="265" s="1"/>
  <c r="EQ24" i="265" s="1"/>
  <c r="EQ33" i="286"/>
  <c r="EQ34" i="286" s="1"/>
  <c r="ER31" i="286" s="1"/>
  <c r="EQ71" i="288"/>
  <c r="EQ73" i="288" s="1"/>
  <c r="EQ76" i="288" s="1"/>
  <c r="EQ77" i="288" s="1"/>
  <c r="EQ80" i="288" s="1"/>
  <c r="EQ76" i="265"/>
  <c r="EQ77" i="265" s="1"/>
  <c r="EQ83" i="265" s="1"/>
  <c r="ER23" i="286"/>
  <c r="EQ55" i="265" l="1"/>
  <c r="EQ56" i="265" s="1"/>
  <c r="EQ66" i="265"/>
  <c r="EQ69" i="265" s="1"/>
  <c r="EQ71" i="265" s="1"/>
  <c r="EQ82" i="265" s="1"/>
  <c r="EQ85" i="265" s="1"/>
  <c r="ER38" i="286"/>
  <c r="ER40" i="286" s="1"/>
  <c r="ER46" i="286" s="1"/>
  <c r="ER42" i="286"/>
  <c r="ER44" i="286" s="1"/>
  <c r="ER47" i="286" s="1"/>
  <c r="EQ84" i="265" l="1"/>
  <c r="ER48" i="286"/>
  <c r="ER71" i="288" s="1"/>
  <c r="ER73" i="288" s="1"/>
  <c r="ER76" i="288" s="1"/>
  <c r="ER77" i="288" s="1"/>
  <c r="ER80" i="288" s="1"/>
  <c r="ER25" i="286" l="1"/>
  <c r="ER26" i="286" s="1"/>
  <c r="ER49" i="286"/>
  <c r="ER33" i="286"/>
  <c r="ER34" i="286" s="1"/>
  <c r="ER66" i="265" l="1"/>
  <c r="ER69" i="265" s="1"/>
  <c r="ER71" i="265" s="1"/>
  <c r="ER82" i="265" s="1"/>
  <c r="ES31" i="286"/>
  <c r="ER23" i="265"/>
  <c r="ER24" i="265" s="1"/>
  <c r="ER55" i="265"/>
  <c r="ER56" i="265" s="1"/>
  <c r="ER76" i="265"/>
  <c r="ER77" i="265" s="1"/>
  <c r="ER83" i="265" s="1"/>
  <c r="ES23" i="286"/>
  <c r="ES38" i="286" l="1"/>
  <c r="ES40" i="286" s="1"/>
  <c r="ES46" i="286" s="1"/>
  <c r="ES42" i="286"/>
  <c r="ES44" i="286" s="1"/>
  <c r="ES47" i="286" s="1"/>
  <c r="ER84" i="265"/>
  <c r="ER85" i="265"/>
  <c r="ES48" i="286" l="1"/>
  <c r="ES71" i="288" s="1"/>
  <c r="ES73" i="288" s="1"/>
  <c r="ES76" i="288" s="1"/>
  <c r="ES77" i="288" s="1"/>
  <c r="ES80" i="288" s="1"/>
  <c r="ES49" i="286" l="1"/>
  <c r="ES25" i="286"/>
  <c r="ES26" i="286" s="1"/>
  <c r="ES33" i="286"/>
  <c r="ES34" i="286" s="1"/>
  <c r="ES66" i="265" l="1"/>
  <c r="ES69" i="265" s="1"/>
  <c r="ES71" i="265" s="1"/>
  <c r="ES82" i="265" s="1"/>
  <c r="ET31" i="286"/>
  <c r="ES76" i="265"/>
  <c r="ES77" i="265" s="1"/>
  <c r="ES83" i="265" s="1"/>
  <c r="ET23" i="286"/>
  <c r="ES55" i="265"/>
  <c r="ES56" i="265" s="1"/>
  <c r="ES23" i="265"/>
  <c r="ES24" i="265" s="1"/>
  <c r="ET38" i="286" l="1"/>
  <c r="ET40" i="286" s="1"/>
  <c r="ET46" i="286" s="1"/>
  <c r="ET42" i="286"/>
  <c r="ET44" i="286" s="1"/>
  <c r="ET47" i="286" s="1"/>
  <c r="ES85" i="265"/>
  <c r="ES84" i="265"/>
  <c r="ET48" i="286" l="1"/>
  <c r="ET71" i="288" s="1"/>
  <c r="ET73" i="288" s="1"/>
  <c r="ET76" i="288" s="1"/>
  <c r="ET77" i="288" s="1"/>
  <c r="ET80" i="288" s="1"/>
  <c r="ET33" i="286" l="1"/>
  <c r="ET34" i="286" s="1"/>
  <c r="ET25" i="286"/>
  <c r="ET26" i="286" s="1"/>
  <c r="ET49" i="286"/>
  <c r="ET55" i="265" l="1"/>
  <c r="ET56" i="265" s="1"/>
  <c r="ET23" i="265"/>
  <c r="ET24" i="265" s="1"/>
  <c r="ET76" i="265"/>
  <c r="ET77" i="265" s="1"/>
  <c r="ET83" i="265" s="1"/>
  <c r="EU23" i="286"/>
  <c r="EU31" i="286"/>
  <c r="ET66" i="265"/>
  <c r="ET69" i="265" s="1"/>
  <c r="ET71" i="265" s="1"/>
  <c r="ET82" i="265" s="1"/>
  <c r="EU42" i="286" l="1"/>
  <c r="EU44" i="286" s="1"/>
  <c r="EU47" i="286" s="1"/>
  <c r="EU38" i="286"/>
  <c r="EU40" i="286" s="1"/>
  <c r="EU46" i="286" s="1"/>
  <c r="ET84" i="265"/>
  <c r="ET85" i="265"/>
  <c r="EU48" i="286" l="1"/>
  <c r="EU33" i="286" l="1"/>
  <c r="EU34" i="286" s="1"/>
  <c r="EV31" i="286" s="1"/>
  <c r="EU71" i="288"/>
  <c r="EU73" i="288" s="1"/>
  <c r="EU76" i="288" s="1"/>
  <c r="EU77" i="288" s="1"/>
  <c r="EU80" i="288" s="1"/>
  <c r="EU49" i="286"/>
  <c r="EU55" i="265" s="1"/>
  <c r="EU56" i="265" s="1"/>
  <c r="EU25" i="286"/>
  <c r="EU26" i="286" s="1"/>
  <c r="EV23" i="286" s="1"/>
  <c r="EU66" i="265"/>
  <c r="EU69" i="265" s="1"/>
  <c r="EU71" i="265" s="1"/>
  <c r="EU82" i="265" s="1"/>
  <c r="EU23" i="265" l="1"/>
  <c r="EU24" i="265" s="1"/>
  <c r="EU76" i="265"/>
  <c r="EU77" i="265" s="1"/>
  <c r="EU83" i="265" s="1"/>
  <c r="EU84" i="265" s="1"/>
  <c r="EV38" i="286"/>
  <c r="EV40" i="286" s="1"/>
  <c r="EV46" i="286" s="1"/>
  <c r="EV42" i="286"/>
  <c r="EV44" i="286" s="1"/>
  <c r="EV47" i="286" s="1"/>
  <c r="EU85" i="265" l="1"/>
  <c r="EV48" i="286"/>
  <c r="EV71" i="288" s="1"/>
  <c r="EV73" i="288" s="1"/>
  <c r="EV76" i="288" s="1"/>
  <c r="EV77" i="288" s="1"/>
  <c r="EV80" i="288" s="1"/>
  <c r="EV49" i="286" l="1"/>
  <c r="EV33" i="286"/>
  <c r="EV34" i="286" s="1"/>
  <c r="EV25" i="286"/>
  <c r="EV26" i="286" s="1"/>
  <c r="EV76" i="265" l="1"/>
  <c r="EV77" i="265" s="1"/>
  <c r="EV83" i="265" s="1"/>
  <c r="EW23" i="286"/>
  <c r="EV66" i="265"/>
  <c r="EV69" i="265" s="1"/>
  <c r="EV71" i="265" s="1"/>
  <c r="EV82" i="265" s="1"/>
  <c r="EW31" i="286"/>
  <c r="EV55" i="265"/>
  <c r="EV56" i="265" s="1"/>
  <c r="EV23" i="265"/>
  <c r="EV24" i="265" s="1"/>
  <c r="EV85" i="265" l="1"/>
  <c r="EV84" i="265"/>
  <c r="EW38" i="286"/>
  <c r="EW40" i="286" s="1"/>
  <c r="EW46" i="286" s="1"/>
  <c r="EW42" i="286"/>
  <c r="EW44" i="286" s="1"/>
  <c r="EW47" i="286" s="1"/>
  <c r="EW48" i="286" l="1"/>
  <c r="EW25" i="286" l="1"/>
  <c r="EW26" i="286" s="1"/>
  <c r="EX23" i="286" s="1"/>
  <c r="EW71" i="288"/>
  <c r="EW73" i="288" s="1"/>
  <c r="EW76" i="288" s="1"/>
  <c r="EW77" i="288" s="1"/>
  <c r="EW80" i="288" s="1"/>
  <c r="EW33" i="286"/>
  <c r="EW34" i="286" s="1"/>
  <c r="EX31" i="286" s="1"/>
  <c r="EW49" i="286"/>
  <c r="EW23" i="265" s="1"/>
  <c r="EW24" i="265" s="1"/>
  <c r="EW76" i="265"/>
  <c r="EW77" i="265" s="1"/>
  <c r="EW83" i="265" s="1"/>
  <c r="EW66" i="265" l="1"/>
  <c r="EW69" i="265" s="1"/>
  <c r="EW71" i="265" s="1"/>
  <c r="EW82" i="265" s="1"/>
  <c r="EW84" i="265" s="1"/>
  <c r="EW55" i="265"/>
  <c r="EW56" i="265" s="1"/>
  <c r="EX42" i="286"/>
  <c r="EX44" i="286" s="1"/>
  <c r="EX47" i="286" s="1"/>
  <c r="EX38" i="286"/>
  <c r="EX40" i="286" s="1"/>
  <c r="EX46" i="286" s="1"/>
  <c r="EW85" i="265"/>
  <c r="EX48" i="286" l="1"/>
  <c r="EX25" i="286" l="1"/>
  <c r="EX26" i="286" s="1"/>
  <c r="EY23" i="286" s="1"/>
  <c r="EX71" i="288"/>
  <c r="EX73" i="288" s="1"/>
  <c r="EX76" i="288" s="1"/>
  <c r="EX77" i="288" s="1"/>
  <c r="EX80" i="288" s="1"/>
  <c r="EX33" i="286"/>
  <c r="EX34" i="286" s="1"/>
  <c r="EX66" i="265" s="1"/>
  <c r="EX69" i="265" s="1"/>
  <c r="EX71" i="265" s="1"/>
  <c r="EX82" i="265" s="1"/>
  <c r="EX49" i="286"/>
  <c r="EX23" i="265" s="1"/>
  <c r="EX24" i="265" s="1"/>
  <c r="EX76" i="265"/>
  <c r="EX77" i="265" s="1"/>
  <c r="EX83" i="265" s="1"/>
  <c r="EX55" i="265" l="1"/>
  <c r="EX56" i="265" s="1"/>
  <c r="EY31" i="286"/>
  <c r="EY42" i="286" s="1"/>
  <c r="EY44" i="286" s="1"/>
  <c r="EY47" i="286" s="1"/>
  <c r="EX84" i="265"/>
  <c r="EX85" i="265"/>
  <c r="EY38" i="286"/>
  <c r="EY40" i="286" s="1"/>
  <c r="EY46" i="286" s="1"/>
  <c r="EY48" i="286" l="1"/>
  <c r="EY71" i="288" s="1"/>
  <c r="EY73" i="288" s="1"/>
  <c r="EY76" i="288" s="1"/>
  <c r="EY77" i="288" s="1"/>
  <c r="EY80" i="288" s="1"/>
  <c r="EY25" i="286" l="1"/>
  <c r="EY26" i="286" s="1"/>
  <c r="EY33" i="286"/>
  <c r="EY34" i="286" s="1"/>
  <c r="EY49" i="286"/>
  <c r="EY76" i="265" l="1"/>
  <c r="EY77" i="265" s="1"/>
  <c r="EY83" i="265" s="1"/>
  <c r="EZ23" i="286"/>
  <c r="EY55" i="265"/>
  <c r="EY56" i="265" s="1"/>
  <c r="EY23" i="265"/>
  <c r="EY24" i="265" s="1"/>
  <c r="EY66" i="265"/>
  <c r="EY69" i="265" s="1"/>
  <c r="EY71" i="265" s="1"/>
  <c r="EY82" i="265" s="1"/>
  <c r="EZ31" i="286"/>
  <c r="EZ42" i="286" l="1"/>
  <c r="EZ44" i="286" s="1"/>
  <c r="EZ47" i="286" s="1"/>
  <c r="EZ38" i="286"/>
  <c r="EZ40" i="286" s="1"/>
  <c r="EZ46" i="286" s="1"/>
  <c r="EY84" i="265"/>
  <c r="EY85" i="265"/>
  <c r="EZ48" i="286" l="1"/>
  <c r="EZ33" i="286" l="1"/>
  <c r="EZ34" i="286" s="1"/>
  <c r="FA31" i="286" s="1"/>
  <c r="EZ71" i="288"/>
  <c r="EZ73" i="288" s="1"/>
  <c r="EZ76" i="288" s="1"/>
  <c r="EZ77" i="288" s="1"/>
  <c r="EZ80" i="288" s="1"/>
  <c r="EZ49" i="286"/>
  <c r="EZ55" i="265" s="1"/>
  <c r="EZ56" i="265" s="1"/>
  <c r="EZ25" i="286"/>
  <c r="EZ26" i="286" s="1"/>
  <c r="EZ76" i="265" s="1"/>
  <c r="EZ77" i="265" s="1"/>
  <c r="EZ83" i="265" s="1"/>
  <c r="EZ66" i="265"/>
  <c r="EZ69" i="265" s="1"/>
  <c r="EZ71" i="265" s="1"/>
  <c r="EZ82" i="265" s="1"/>
  <c r="FA23" i="286" l="1"/>
  <c r="FA38" i="286" s="1"/>
  <c r="FA40" i="286" s="1"/>
  <c r="FA46" i="286" s="1"/>
  <c r="EZ23" i="265"/>
  <c r="EZ24" i="265" s="1"/>
  <c r="FA42" i="286"/>
  <c r="FA44" i="286" s="1"/>
  <c r="FA47" i="286" s="1"/>
  <c r="EZ84" i="265"/>
  <c r="EZ85" i="265"/>
  <c r="FA48" i="286" l="1"/>
  <c r="FA33" i="286" l="1"/>
  <c r="FA34" i="286" s="1"/>
  <c r="FB31" i="286" s="1"/>
  <c r="FA71" i="288"/>
  <c r="FA73" i="288" s="1"/>
  <c r="FA76" i="288" s="1"/>
  <c r="FA77" i="288" s="1"/>
  <c r="FA80" i="288" s="1"/>
  <c r="FA25" i="286"/>
  <c r="FA26" i="286" s="1"/>
  <c r="FB23" i="286" s="1"/>
  <c r="FA49" i="286"/>
  <c r="FA55" i="265" s="1"/>
  <c r="FA56" i="265" s="1"/>
  <c r="FA66" i="265" l="1"/>
  <c r="FA69" i="265" s="1"/>
  <c r="FA71" i="265" s="1"/>
  <c r="FA82" i="265" s="1"/>
  <c r="FA23" i="265"/>
  <c r="FA24" i="265" s="1"/>
  <c r="FA76" i="265"/>
  <c r="FA77" i="265" s="1"/>
  <c r="FA83" i="265" s="1"/>
  <c r="FB42" i="286"/>
  <c r="FB44" i="286" s="1"/>
  <c r="FB47" i="286" s="1"/>
  <c r="FB38" i="286"/>
  <c r="FB40" i="286" s="1"/>
  <c r="FB46" i="286" s="1"/>
  <c r="FA84" i="265" l="1"/>
  <c r="FA85" i="265"/>
  <c r="FB48" i="286"/>
  <c r="FB71" i="288" s="1"/>
  <c r="FB73" i="288" s="1"/>
  <c r="FB76" i="288" s="1"/>
  <c r="FB77" i="288" s="1"/>
  <c r="FB80" i="288" s="1"/>
  <c r="FB33" i="286" l="1"/>
  <c r="FB34" i="286" s="1"/>
  <c r="FB49" i="286"/>
  <c r="FB25" i="286"/>
  <c r="FB26" i="286" s="1"/>
  <c r="FB66" i="265" l="1"/>
  <c r="FB69" i="265" s="1"/>
  <c r="FB71" i="265" s="1"/>
  <c r="FB82" i="265" s="1"/>
  <c r="FC31" i="286"/>
  <c r="FC23" i="286"/>
  <c r="FB76" i="265"/>
  <c r="FB77" i="265" s="1"/>
  <c r="FB83" i="265" s="1"/>
  <c r="FB55" i="265"/>
  <c r="FB56" i="265" s="1"/>
  <c r="FB23" i="265"/>
  <c r="FB24" i="265" s="1"/>
  <c r="FB84" i="265" l="1"/>
  <c r="FB85" i="265"/>
  <c r="FC38" i="286"/>
  <c r="FC40" i="286" s="1"/>
  <c r="FC46" i="286" s="1"/>
  <c r="FC42" i="286"/>
  <c r="FC44" i="286" s="1"/>
  <c r="FC47" i="286" s="1"/>
  <c r="FC48" i="286" l="1"/>
  <c r="FC71" i="288" s="1"/>
  <c r="FC73" i="288" s="1"/>
  <c r="FC76" i="288" s="1"/>
  <c r="FC77" i="288" s="1"/>
  <c r="FC80" i="288" s="1"/>
  <c r="FC33" i="286" l="1"/>
  <c r="FC34" i="286" s="1"/>
  <c r="FC49" i="286"/>
  <c r="FC25" i="286"/>
  <c r="FC26" i="286" s="1"/>
  <c r="FC76" i="265" l="1"/>
  <c r="FC77" i="265" s="1"/>
  <c r="FC83" i="265" s="1"/>
  <c r="FD23" i="286"/>
  <c r="FC23" i="265"/>
  <c r="FC24" i="265" s="1"/>
  <c r="FC55" i="265"/>
  <c r="FC56" i="265" s="1"/>
  <c r="FC66" i="265"/>
  <c r="FC69" i="265" s="1"/>
  <c r="FC71" i="265" s="1"/>
  <c r="FC82" i="265" s="1"/>
  <c r="FD31" i="286"/>
  <c r="FD42" i="286" l="1"/>
  <c r="FD44" i="286" s="1"/>
  <c r="FD47" i="286" s="1"/>
  <c r="FD38" i="286"/>
  <c r="FD40" i="286" s="1"/>
  <c r="FD46" i="286" s="1"/>
  <c r="FC84" i="265"/>
  <c r="FC85" i="265"/>
  <c r="FD48" i="286" l="1"/>
  <c r="FD71" i="288" s="1"/>
  <c r="FD73" i="288" s="1"/>
  <c r="FD76" i="288" s="1"/>
  <c r="FD77" i="288" s="1"/>
  <c r="FD80" i="288" s="1"/>
  <c r="FD49" i="286" l="1"/>
  <c r="FD25" i="286"/>
  <c r="FD26" i="286" s="1"/>
  <c r="FD33" i="286"/>
  <c r="FD34" i="286" s="1"/>
  <c r="FD66" i="265" l="1"/>
  <c r="FD69" i="265" s="1"/>
  <c r="FD71" i="265" s="1"/>
  <c r="FD82" i="265" s="1"/>
  <c r="FE31" i="286"/>
  <c r="FD76" i="265"/>
  <c r="FD77" i="265" s="1"/>
  <c r="FD83" i="265" s="1"/>
  <c r="FE23" i="286"/>
  <c r="FD23" i="265"/>
  <c r="FD24" i="265" s="1"/>
  <c r="FD55" i="265"/>
  <c r="FD56" i="265" s="1"/>
  <c r="FE42" i="286" l="1"/>
  <c r="FE44" i="286" s="1"/>
  <c r="FE47" i="286" s="1"/>
  <c r="FD85" i="265"/>
  <c r="FD84" i="265"/>
  <c r="FE38" i="286"/>
  <c r="FE40" i="286" s="1"/>
  <c r="FE46" i="286" s="1"/>
  <c r="FE48" i="286" l="1"/>
  <c r="FE25" i="286" l="1"/>
  <c r="FE26" i="286" s="1"/>
  <c r="FF23" i="286" s="1"/>
  <c r="FE71" i="288"/>
  <c r="FE73" i="288" s="1"/>
  <c r="FE76" i="288" s="1"/>
  <c r="FE77" i="288" s="1"/>
  <c r="FE80" i="288" s="1"/>
  <c r="FE49" i="286"/>
  <c r="FE23" i="265" s="1"/>
  <c r="FE24" i="265" s="1"/>
  <c r="FE33" i="286"/>
  <c r="FE34" i="286" s="1"/>
  <c r="FE66" i="265" s="1"/>
  <c r="FE69" i="265" s="1"/>
  <c r="FE71" i="265" s="1"/>
  <c r="FE82" i="265" s="1"/>
  <c r="FE76" i="265" l="1"/>
  <c r="FE77" i="265" s="1"/>
  <c r="FE83" i="265" s="1"/>
  <c r="FE84" i="265" s="1"/>
  <c r="FE55" i="265"/>
  <c r="FE56" i="265" s="1"/>
  <c r="FF31" i="286"/>
  <c r="FF42" i="286" s="1"/>
  <c r="FF44" i="286" s="1"/>
  <c r="FF47" i="286" s="1"/>
  <c r="FF38" i="286"/>
  <c r="FF40" i="286" s="1"/>
  <c r="FF46" i="286" s="1"/>
  <c r="FE85" i="265" l="1"/>
  <c r="FF48" i="286"/>
  <c r="FF33" i="286" l="1"/>
  <c r="FF34" i="286" s="1"/>
  <c r="FG31" i="286" s="1"/>
  <c r="FF71" i="288"/>
  <c r="FF73" i="288" s="1"/>
  <c r="FF76" i="288" s="1"/>
  <c r="FF77" i="288" s="1"/>
  <c r="FF80" i="288" s="1"/>
  <c r="FF25" i="286"/>
  <c r="FF26" i="286" s="1"/>
  <c r="FF76" i="265" s="1"/>
  <c r="FF77" i="265" s="1"/>
  <c r="FF83" i="265" s="1"/>
  <c r="FF49" i="286"/>
  <c r="FF55" i="265" s="1"/>
  <c r="FF56" i="265" s="1"/>
  <c r="FG23" i="286" l="1"/>
  <c r="FG38" i="286" s="1"/>
  <c r="FG40" i="286" s="1"/>
  <c r="FG46" i="286" s="1"/>
  <c r="FF66" i="265"/>
  <c r="FF69" i="265" s="1"/>
  <c r="FF71" i="265" s="1"/>
  <c r="FF82" i="265" s="1"/>
  <c r="FF84" i="265" s="1"/>
  <c r="FF23" i="265"/>
  <c r="FF24" i="265" s="1"/>
  <c r="FG42" i="286"/>
  <c r="FG44" i="286" s="1"/>
  <c r="FG47" i="286" s="1"/>
  <c r="FF85" i="265" l="1"/>
  <c r="FG48" i="286"/>
  <c r="FG71" i="288" s="1"/>
  <c r="FG73" i="288" s="1"/>
  <c r="FG76" i="288" s="1"/>
  <c r="FG77" i="288" s="1"/>
  <c r="FG80" i="288" s="1"/>
  <c r="FG33" i="286" l="1"/>
  <c r="FG34" i="286" s="1"/>
  <c r="FG49" i="286"/>
  <c r="FG25" i="286"/>
  <c r="FG26" i="286" s="1"/>
  <c r="FH31" i="286" l="1"/>
  <c r="FG66" i="265"/>
  <c r="FG69" i="265" s="1"/>
  <c r="FG71" i="265" s="1"/>
  <c r="FG82" i="265" s="1"/>
  <c r="FG76" i="265"/>
  <c r="FG77" i="265" s="1"/>
  <c r="FG83" i="265" s="1"/>
  <c r="FH23" i="286"/>
  <c r="FG55" i="265"/>
  <c r="FG56" i="265" s="1"/>
  <c r="FG23" i="265"/>
  <c r="FG24" i="265" s="1"/>
  <c r="FH38" i="286" l="1"/>
  <c r="FH40" i="286" s="1"/>
  <c r="FH46" i="286" s="1"/>
  <c r="FG85" i="265"/>
  <c r="FG84" i="265"/>
  <c r="FH42" i="286"/>
  <c r="FH44" i="286" s="1"/>
  <c r="FH47" i="286" s="1"/>
  <c r="FH48" i="286" l="1"/>
  <c r="FH71" i="288" s="1"/>
  <c r="FH73" i="288" s="1"/>
  <c r="FH76" i="288" s="1"/>
  <c r="FH77" i="288" s="1"/>
  <c r="FH80" i="288" s="1"/>
  <c r="FH25" i="286" l="1"/>
  <c r="FH26" i="286" s="1"/>
  <c r="FH33" i="286"/>
  <c r="FH34" i="286" s="1"/>
  <c r="FH49" i="286"/>
  <c r="FH55" i="265" l="1"/>
  <c r="FH56" i="265" s="1"/>
  <c r="FH23" i="265"/>
  <c r="FH24" i="265" s="1"/>
  <c r="FH66" i="265"/>
  <c r="FH69" i="265" s="1"/>
  <c r="FH71" i="265" s="1"/>
  <c r="FH82" i="265" s="1"/>
  <c r="FI31" i="286"/>
  <c r="FI23" i="286"/>
  <c r="FH76" i="265"/>
  <c r="FH77" i="265" s="1"/>
  <c r="FH83" i="265" s="1"/>
  <c r="FI42" i="286" l="1"/>
  <c r="FI44" i="286" s="1"/>
  <c r="FI47" i="286" s="1"/>
  <c r="FI38" i="286"/>
  <c r="FI40" i="286" s="1"/>
  <c r="FI46" i="286" s="1"/>
  <c r="FH85" i="265"/>
  <c r="FH84" i="265"/>
  <c r="FI48" i="286" l="1"/>
  <c r="FI71" i="288" s="1"/>
  <c r="FI73" i="288" s="1"/>
  <c r="FI76" i="288" s="1"/>
  <c r="FI77" i="288" s="1"/>
  <c r="FI80" i="288" s="1"/>
  <c r="FI25" i="286" l="1"/>
  <c r="FI26" i="286" s="1"/>
  <c r="FI49" i="286"/>
  <c r="FI33" i="286"/>
  <c r="FI34" i="286" s="1"/>
  <c r="FJ31" i="286" l="1"/>
  <c r="FI66" i="265"/>
  <c r="FI69" i="265" s="1"/>
  <c r="FI71" i="265" s="1"/>
  <c r="FI82" i="265" s="1"/>
  <c r="FI55" i="265"/>
  <c r="FI56" i="265" s="1"/>
  <c r="FI23" i="265"/>
  <c r="FI24" i="265" s="1"/>
  <c r="FI76" i="265"/>
  <c r="FI77" i="265" s="1"/>
  <c r="FI83" i="265" s="1"/>
  <c r="FJ23" i="286"/>
  <c r="FJ42" i="286" l="1"/>
  <c r="FJ44" i="286" s="1"/>
  <c r="FJ47" i="286" s="1"/>
  <c r="FJ38" i="286"/>
  <c r="FJ40" i="286" s="1"/>
  <c r="FJ46" i="286" s="1"/>
  <c r="FI84" i="265"/>
  <c r="FI85" i="265"/>
  <c r="FJ48" i="286" l="1"/>
  <c r="FJ71" i="288" s="1"/>
  <c r="FJ73" i="288" s="1"/>
  <c r="FJ76" i="288" s="1"/>
  <c r="FJ77" i="288" s="1"/>
  <c r="FJ80" i="288" s="1"/>
  <c r="FJ25" i="286" l="1"/>
  <c r="FJ26" i="286" s="1"/>
  <c r="FJ33" i="286"/>
  <c r="FJ34" i="286" s="1"/>
  <c r="FJ49" i="286"/>
  <c r="FJ55" i="265" l="1"/>
  <c r="FJ56" i="265" s="1"/>
  <c r="FJ23" i="265"/>
  <c r="FJ24" i="265" s="1"/>
  <c r="FJ66" i="265"/>
  <c r="FJ69" i="265" s="1"/>
  <c r="FJ71" i="265" s="1"/>
  <c r="FJ82" i="265" s="1"/>
  <c r="FK31" i="286"/>
  <c r="FJ76" i="265"/>
  <c r="FJ77" i="265" s="1"/>
  <c r="FJ83" i="265" s="1"/>
  <c r="FK23" i="286"/>
  <c r="FK42" i="286" l="1"/>
  <c r="FK44" i="286" s="1"/>
  <c r="FK47" i="286" s="1"/>
  <c r="FJ84" i="265"/>
  <c r="FJ85" i="265"/>
  <c r="FK38" i="286"/>
  <c r="FK40" i="286" s="1"/>
  <c r="FK46" i="286" s="1"/>
  <c r="FK48" i="286" l="1"/>
  <c r="FK49" i="286" l="1"/>
  <c r="FK23" i="265" s="1"/>
  <c r="FK24" i="265" s="1"/>
  <c r="FK71" i="288"/>
  <c r="FK73" i="288" s="1"/>
  <c r="FK76" i="288" s="1"/>
  <c r="FK77" i="288" s="1"/>
  <c r="FK80" i="288" s="1"/>
  <c r="FK33" i="286"/>
  <c r="FK34" i="286" s="1"/>
  <c r="FK66" i="265" s="1"/>
  <c r="FK69" i="265" s="1"/>
  <c r="FK71" i="265" s="1"/>
  <c r="FK82" i="265" s="1"/>
  <c r="FK25" i="286"/>
  <c r="FK26" i="286" s="1"/>
  <c r="FK76" i="265" s="1"/>
  <c r="FK77" i="265" s="1"/>
  <c r="FK83" i="265" s="1"/>
  <c r="FK55" i="265" l="1"/>
  <c r="FK56" i="265" s="1"/>
  <c r="FL31" i="286"/>
  <c r="FL42" i="286" s="1"/>
  <c r="FL44" i="286" s="1"/>
  <c r="FL47" i="286" s="1"/>
  <c r="FL23" i="286"/>
  <c r="FL38" i="286" s="1"/>
  <c r="FL40" i="286" s="1"/>
  <c r="FL46" i="286" s="1"/>
  <c r="FK84" i="265"/>
  <c r="FK85" i="265"/>
  <c r="FL48" i="286" l="1"/>
  <c r="FL71" i="288" s="1"/>
  <c r="FL73" i="288" s="1"/>
  <c r="FL76" i="288" s="1"/>
  <c r="FL77" i="288" s="1"/>
  <c r="FL80" i="288" s="1"/>
  <c r="FL33" i="286" l="1"/>
  <c r="FL34" i="286" s="1"/>
  <c r="FL25" i="286"/>
  <c r="FL26" i="286" s="1"/>
  <c r="FL49" i="286"/>
  <c r="FL55" i="265" l="1"/>
  <c r="FL56" i="265" s="1"/>
  <c r="FL23" i="265"/>
  <c r="FL24" i="265" s="1"/>
  <c r="FL76" i="265"/>
  <c r="FL77" i="265" s="1"/>
  <c r="FL83" i="265" s="1"/>
  <c r="FM23" i="286"/>
  <c r="FL66" i="265"/>
  <c r="FL69" i="265" s="1"/>
  <c r="FL71" i="265" s="1"/>
  <c r="FL82" i="265" s="1"/>
  <c r="FM31" i="286"/>
  <c r="FL84" i="265" l="1"/>
  <c r="FL85" i="265"/>
  <c r="FM38" i="286"/>
  <c r="FM40" i="286" s="1"/>
  <c r="FM46" i="286" s="1"/>
  <c r="FM42" i="286"/>
  <c r="FM44" i="286" s="1"/>
  <c r="FM47" i="286" s="1"/>
  <c r="FM48" i="286" l="1"/>
  <c r="FM71" i="288" s="1"/>
  <c r="FM73" i="288" s="1"/>
  <c r="FM76" i="288" s="1"/>
  <c r="FM77" i="288" s="1"/>
  <c r="FM80" i="288" s="1"/>
  <c r="FM33" i="286" l="1"/>
  <c r="FM34" i="286" s="1"/>
  <c r="FM49" i="286"/>
  <c r="FM25" i="286"/>
  <c r="FM26" i="286" s="1"/>
  <c r="FM76" i="265" l="1"/>
  <c r="FM77" i="265" s="1"/>
  <c r="FM83" i="265" s="1"/>
  <c r="FN23" i="286"/>
  <c r="FM23" i="265"/>
  <c r="FM24" i="265" s="1"/>
  <c r="FM55" i="265"/>
  <c r="FM56" i="265" s="1"/>
  <c r="FN31" i="286"/>
  <c r="FM66" i="265"/>
  <c r="FM69" i="265" s="1"/>
  <c r="FM71" i="265" s="1"/>
  <c r="FM82" i="265" s="1"/>
  <c r="FM84" i="265" l="1"/>
  <c r="FM85" i="265"/>
  <c r="FN38" i="286"/>
  <c r="FN40" i="286" s="1"/>
  <c r="FN46" i="286" s="1"/>
  <c r="FN42" i="286"/>
  <c r="FN44" i="286" s="1"/>
  <c r="FN47" i="286" s="1"/>
  <c r="FN48" i="286" l="1"/>
  <c r="FN25" i="286" l="1"/>
  <c r="FN26" i="286" s="1"/>
  <c r="FO23" i="286" s="1"/>
  <c r="FN71" i="288"/>
  <c r="FN73" i="288" s="1"/>
  <c r="FN76" i="288" s="1"/>
  <c r="FN77" i="288" s="1"/>
  <c r="FN80" i="288" s="1"/>
  <c r="FN33" i="286"/>
  <c r="FN34" i="286" s="1"/>
  <c r="FN66" i="265" s="1"/>
  <c r="FN69" i="265" s="1"/>
  <c r="FN71" i="265" s="1"/>
  <c r="FN82" i="265" s="1"/>
  <c r="FN49" i="286"/>
  <c r="FN23" i="265" s="1"/>
  <c r="FN24" i="265" s="1"/>
  <c r="FN76" i="265" l="1"/>
  <c r="FN77" i="265" s="1"/>
  <c r="FN83" i="265" s="1"/>
  <c r="FN85" i="265" s="1"/>
  <c r="FO31" i="286"/>
  <c r="FO42" i="286" s="1"/>
  <c r="FO44" i="286" s="1"/>
  <c r="FO47" i="286" s="1"/>
  <c r="FN55" i="265"/>
  <c r="FN56" i="265" s="1"/>
  <c r="FO38" i="286"/>
  <c r="FO40" i="286" s="1"/>
  <c r="FO46" i="286" s="1"/>
  <c r="FN84" i="265" l="1"/>
  <c r="FO48" i="286"/>
  <c r="FO49" i="286" l="1"/>
  <c r="FO23" i="265" s="1"/>
  <c r="FO24" i="265" s="1"/>
  <c r="FO71" i="288"/>
  <c r="FO73" i="288" s="1"/>
  <c r="FO76" i="288" s="1"/>
  <c r="FO77" i="288" s="1"/>
  <c r="FO80" i="288" s="1"/>
  <c r="FO25" i="286"/>
  <c r="FO26" i="286" s="1"/>
  <c r="FO76" i="265" s="1"/>
  <c r="FO77" i="265" s="1"/>
  <c r="FO83" i="265" s="1"/>
  <c r="FO33" i="286"/>
  <c r="FO34" i="286" s="1"/>
  <c r="FP31" i="286" s="1"/>
  <c r="FO55" i="265" l="1"/>
  <c r="FO56" i="265" s="1"/>
  <c r="FP23" i="286"/>
  <c r="FP38" i="286" s="1"/>
  <c r="FP40" i="286" s="1"/>
  <c r="FP46" i="286" s="1"/>
  <c r="FO66" i="265"/>
  <c r="FO69" i="265" s="1"/>
  <c r="FO71" i="265" s="1"/>
  <c r="FO82" i="265" s="1"/>
  <c r="FO85" i="265" s="1"/>
  <c r="FP42" i="286"/>
  <c r="FP44" i="286" s="1"/>
  <c r="FP47" i="286" s="1"/>
  <c r="FO84" i="265" l="1"/>
  <c r="FP48" i="286"/>
  <c r="FP25" i="286" l="1"/>
  <c r="FP26" i="286" s="1"/>
  <c r="FQ23" i="286" s="1"/>
  <c r="FP71" i="288"/>
  <c r="FP73" i="288" s="1"/>
  <c r="FP76" i="288" s="1"/>
  <c r="FP77" i="288" s="1"/>
  <c r="FP80" i="288" s="1"/>
  <c r="FP33" i="286"/>
  <c r="FP34" i="286" s="1"/>
  <c r="FP66" i="265" s="1"/>
  <c r="FP69" i="265" s="1"/>
  <c r="FP71" i="265" s="1"/>
  <c r="FP82" i="265" s="1"/>
  <c r="FP49" i="286"/>
  <c r="FP55" i="265" s="1"/>
  <c r="FP56" i="265" s="1"/>
  <c r="FP76" i="265" l="1"/>
  <c r="FP77" i="265" s="1"/>
  <c r="FP83" i="265" s="1"/>
  <c r="FP84" i="265" s="1"/>
  <c r="FP23" i="265"/>
  <c r="FP24" i="265" s="1"/>
  <c r="FQ31" i="286"/>
  <c r="FQ42" i="286" s="1"/>
  <c r="FQ44" i="286" s="1"/>
  <c r="FQ47" i="286" s="1"/>
  <c r="FQ38" i="286"/>
  <c r="FQ40" i="286" s="1"/>
  <c r="FQ46" i="286" s="1"/>
  <c r="FP85" i="265" l="1"/>
  <c r="FQ48" i="286"/>
  <c r="FQ49" i="286" s="1"/>
  <c r="FQ25" i="286" l="1"/>
  <c r="FQ26" i="286" s="1"/>
  <c r="FQ76" i="265" s="1"/>
  <c r="FQ77" i="265" s="1"/>
  <c r="FQ83" i="265" s="1"/>
  <c r="FQ71" i="288"/>
  <c r="FQ73" i="288" s="1"/>
  <c r="FQ76" i="288" s="1"/>
  <c r="FQ77" i="288" s="1"/>
  <c r="FQ80" i="288" s="1"/>
  <c r="FQ33" i="286"/>
  <c r="FQ34" i="286" s="1"/>
  <c r="FR31" i="286" s="1"/>
  <c r="FQ23" i="265"/>
  <c r="FQ24" i="265" s="1"/>
  <c r="FQ55" i="265"/>
  <c r="FQ56" i="265" s="1"/>
  <c r="FR23" i="286" l="1"/>
  <c r="FR38" i="286" s="1"/>
  <c r="FR40" i="286" s="1"/>
  <c r="FR46" i="286" s="1"/>
  <c r="FQ66" i="265"/>
  <c r="FQ69" i="265" s="1"/>
  <c r="FQ71" i="265" s="1"/>
  <c r="FQ82" i="265" s="1"/>
  <c r="FQ84" i="265" s="1"/>
  <c r="FR42" i="286"/>
  <c r="FR44" i="286" s="1"/>
  <c r="FR47" i="286" s="1"/>
  <c r="FQ85" i="265" l="1"/>
  <c r="FR48" i="286"/>
  <c r="FR49" i="286" l="1"/>
  <c r="FR55" i="265" s="1"/>
  <c r="FR56" i="265" s="1"/>
  <c r="FR71" i="288"/>
  <c r="FR73" i="288" s="1"/>
  <c r="FR76" i="288" s="1"/>
  <c r="FR77" i="288" s="1"/>
  <c r="FR80" i="288" s="1"/>
  <c r="FR25" i="286"/>
  <c r="FR26" i="286" s="1"/>
  <c r="FS23" i="286" s="1"/>
  <c r="FR33" i="286"/>
  <c r="FR34" i="286" s="1"/>
  <c r="FR66" i="265" s="1"/>
  <c r="FR69" i="265" s="1"/>
  <c r="FR71" i="265" s="1"/>
  <c r="FR82" i="265" s="1"/>
  <c r="FR23" i="265"/>
  <c r="FR24" i="265" s="1"/>
  <c r="FR76" i="265" l="1"/>
  <c r="FR77" i="265" s="1"/>
  <c r="FR83" i="265" s="1"/>
  <c r="FR85" i="265" s="1"/>
  <c r="FS31" i="286"/>
  <c r="FS42" i="286" s="1"/>
  <c r="FS44" i="286" s="1"/>
  <c r="FS47" i="286" s="1"/>
  <c r="FS38" i="286"/>
  <c r="FS40" i="286" s="1"/>
  <c r="FS46" i="286" s="1"/>
  <c r="FR84" i="265" l="1"/>
  <c r="FS48" i="286"/>
  <c r="FS71" i="288" s="1"/>
  <c r="FS73" i="288" s="1"/>
  <c r="FS76" i="288" s="1"/>
  <c r="FS77" i="288" s="1"/>
  <c r="FS80" i="288" s="1"/>
  <c r="FS25" i="286" l="1"/>
  <c r="FS26" i="286" s="1"/>
  <c r="FS33" i="286"/>
  <c r="FS34" i="286" s="1"/>
  <c r="FS49" i="286"/>
  <c r="FS23" i="265" l="1"/>
  <c r="FS24" i="265" s="1"/>
  <c r="FS55" i="265"/>
  <c r="FS56" i="265" s="1"/>
  <c r="FT31" i="286"/>
  <c r="FS66" i="265"/>
  <c r="FS69" i="265" s="1"/>
  <c r="FS71" i="265" s="1"/>
  <c r="FS82" i="265" s="1"/>
  <c r="FS76" i="265"/>
  <c r="FS77" i="265" s="1"/>
  <c r="FS83" i="265" s="1"/>
  <c r="FT23" i="286"/>
  <c r="FS85" i="265" l="1"/>
  <c r="FS84" i="265"/>
  <c r="FT42" i="286"/>
  <c r="FT44" i="286" s="1"/>
  <c r="FT47" i="286" s="1"/>
  <c r="FT38" i="286"/>
  <c r="FT40" i="286" s="1"/>
  <c r="FT46" i="286" s="1"/>
  <c r="FT48" i="286" l="1"/>
  <c r="FT49" i="286" l="1"/>
  <c r="FT55" i="265" s="1"/>
  <c r="FT56" i="265" s="1"/>
  <c r="FT71" i="288"/>
  <c r="FT73" i="288" s="1"/>
  <c r="FT76" i="288" s="1"/>
  <c r="FT77" i="288" s="1"/>
  <c r="FT80" i="288" s="1"/>
  <c r="FT25" i="286"/>
  <c r="FT26" i="286" s="1"/>
  <c r="FU23" i="286" s="1"/>
  <c r="FT33" i="286"/>
  <c r="FT34" i="286" s="1"/>
  <c r="FT66" i="265" s="1"/>
  <c r="FT69" i="265" s="1"/>
  <c r="FT71" i="265" s="1"/>
  <c r="FT82" i="265" s="1"/>
  <c r="FT23" i="265"/>
  <c r="FT24" i="265" s="1"/>
  <c r="FT76" i="265" l="1"/>
  <c r="FT77" i="265" s="1"/>
  <c r="FT83" i="265" s="1"/>
  <c r="FT85" i="265" s="1"/>
  <c r="FU31" i="286"/>
  <c r="FU42" i="286" s="1"/>
  <c r="FU44" i="286" s="1"/>
  <c r="FU47" i="286" s="1"/>
  <c r="FU38" i="286"/>
  <c r="FU40" i="286" s="1"/>
  <c r="FU46" i="286" s="1"/>
  <c r="FT84" i="265" l="1"/>
  <c r="FU48" i="286"/>
  <c r="FU71" i="288" s="1"/>
  <c r="FU73" i="288" s="1"/>
  <c r="FU76" i="288" s="1"/>
  <c r="FU77" i="288" s="1"/>
  <c r="FU80" i="288" s="1"/>
  <c r="FU25" i="286" l="1"/>
  <c r="FU26" i="286" s="1"/>
  <c r="FU33" i="286"/>
  <c r="FU34" i="286" s="1"/>
  <c r="FU49" i="286"/>
  <c r="FU55" i="265" l="1"/>
  <c r="FU56" i="265" s="1"/>
  <c r="FU23" i="265"/>
  <c r="FU24" i="265" s="1"/>
  <c r="FU66" i="265"/>
  <c r="FU69" i="265" s="1"/>
  <c r="FU71" i="265" s="1"/>
  <c r="FU82" i="265" s="1"/>
  <c r="FV31" i="286"/>
  <c r="FU76" i="265"/>
  <c r="FU77" i="265" s="1"/>
  <c r="FU83" i="265" s="1"/>
  <c r="FV23" i="286"/>
  <c r="FU84" i="265" l="1"/>
  <c r="FU85" i="265"/>
  <c r="FV42" i="286"/>
  <c r="FV44" i="286" s="1"/>
  <c r="FV47" i="286" s="1"/>
  <c r="FV38" i="286"/>
  <c r="FV40" i="286" s="1"/>
  <c r="FV46" i="286" s="1"/>
  <c r="FV48" i="286" l="1"/>
  <c r="FV33" i="286" s="1"/>
  <c r="FV34" i="286" s="1"/>
  <c r="FV25" i="286" l="1"/>
  <c r="FV26" i="286" s="1"/>
  <c r="FV76" i="265" s="1"/>
  <c r="FV77" i="265" s="1"/>
  <c r="FV83" i="265" s="1"/>
  <c r="FV71" i="288"/>
  <c r="FV73" i="288" s="1"/>
  <c r="FV76" i="288" s="1"/>
  <c r="FV77" i="288" s="1"/>
  <c r="FV80" i="288" s="1"/>
  <c r="FV49" i="286"/>
  <c r="FV23" i="265" s="1"/>
  <c r="FV24" i="265" s="1"/>
  <c r="FV66" i="265"/>
  <c r="FV69" i="265" s="1"/>
  <c r="FV71" i="265" s="1"/>
  <c r="FV82" i="265" s="1"/>
  <c r="FW31" i="286"/>
  <c r="FW23" i="286" l="1"/>
  <c r="FW38" i="286" s="1"/>
  <c r="FW40" i="286" s="1"/>
  <c r="FW46" i="286" s="1"/>
  <c r="FV55" i="265"/>
  <c r="FV56" i="265" s="1"/>
  <c r="FW42" i="286"/>
  <c r="FW44" i="286" s="1"/>
  <c r="FW47" i="286" s="1"/>
  <c r="FV84" i="265"/>
  <c r="FV85" i="265"/>
  <c r="FW48" i="286" l="1"/>
  <c r="FW71" i="288" s="1"/>
  <c r="FW73" i="288" s="1"/>
  <c r="FW76" i="288" s="1"/>
  <c r="FW77" i="288" s="1"/>
  <c r="FW80" i="288" s="1"/>
  <c r="FW25" i="286" l="1"/>
  <c r="FW26" i="286" s="1"/>
  <c r="FW33" i="286"/>
  <c r="FW34" i="286" s="1"/>
  <c r="FW49" i="286"/>
  <c r="FW55" i="265" l="1"/>
  <c r="FW56" i="265" s="1"/>
  <c r="FW23" i="265"/>
  <c r="FW24" i="265" s="1"/>
  <c r="FW66" i="265"/>
  <c r="FW69" i="265" s="1"/>
  <c r="FW71" i="265" s="1"/>
  <c r="FW82" i="265" s="1"/>
  <c r="FX31" i="286"/>
  <c r="FW76" i="265"/>
  <c r="FW77" i="265" s="1"/>
  <c r="FW83" i="265" s="1"/>
  <c r="FX23" i="286"/>
  <c r="FX42" i="286" l="1"/>
  <c r="FX44" i="286" s="1"/>
  <c r="FX47" i="286" s="1"/>
  <c r="FW85" i="265"/>
  <c r="FW84" i="265"/>
  <c r="FX38" i="286"/>
  <c r="FX40" i="286" s="1"/>
  <c r="FX46" i="286" s="1"/>
  <c r="FX48" i="286" l="1"/>
  <c r="FX25" i="286" l="1"/>
  <c r="FX26" i="286" s="1"/>
  <c r="FX76" i="265" s="1"/>
  <c r="FX77" i="265" s="1"/>
  <c r="FX83" i="265" s="1"/>
  <c r="FX71" i="288"/>
  <c r="FX73" i="288" s="1"/>
  <c r="FX76" i="288" s="1"/>
  <c r="FX77" i="288" s="1"/>
  <c r="FX80" i="288" s="1"/>
  <c r="FX33" i="286"/>
  <c r="FX34" i="286" s="1"/>
  <c r="FY31" i="286" s="1"/>
  <c r="FX49" i="286"/>
  <c r="FX55" i="265" s="1"/>
  <c r="FX56" i="265" s="1"/>
  <c r="FY23" i="286" l="1"/>
  <c r="FX66" i="265"/>
  <c r="FX69" i="265" s="1"/>
  <c r="FX71" i="265" s="1"/>
  <c r="FX82" i="265" s="1"/>
  <c r="FX85" i="265" s="1"/>
  <c r="FX23" i="265"/>
  <c r="FX24" i="265" s="1"/>
  <c r="FY42" i="286"/>
  <c r="FY44" i="286" s="1"/>
  <c r="FY47" i="286" s="1"/>
  <c r="FY38" i="286"/>
  <c r="FY40" i="286" s="1"/>
  <c r="FY46" i="286" s="1"/>
  <c r="FX84" i="265" l="1"/>
  <c r="FY48" i="286"/>
  <c r="FY25" i="286" l="1"/>
  <c r="FY26" i="286" s="1"/>
  <c r="FZ23" i="286" s="1"/>
  <c r="FY71" i="288"/>
  <c r="FY73" i="288" s="1"/>
  <c r="FY76" i="288" s="1"/>
  <c r="FY77" i="288" s="1"/>
  <c r="FY80" i="288" s="1"/>
  <c r="FY49" i="286"/>
  <c r="FY23" i="265" s="1"/>
  <c r="FY24" i="265" s="1"/>
  <c r="FY33" i="286"/>
  <c r="FY34" i="286" s="1"/>
  <c r="FZ31" i="286" s="1"/>
  <c r="FY76" i="265" l="1"/>
  <c r="FY77" i="265" s="1"/>
  <c r="FY83" i="265" s="1"/>
  <c r="FY55" i="265"/>
  <c r="FY56" i="265" s="1"/>
  <c r="FY66" i="265"/>
  <c r="FY69" i="265" s="1"/>
  <c r="FY71" i="265" s="1"/>
  <c r="FY82" i="265" s="1"/>
  <c r="FZ42" i="286"/>
  <c r="FZ44" i="286" s="1"/>
  <c r="FZ47" i="286" s="1"/>
  <c r="FZ38" i="286"/>
  <c r="FZ40" i="286" s="1"/>
  <c r="FZ46" i="286" s="1"/>
  <c r="FY84" i="265" l="1"/>
  <c r="FY85" i="265"/>
  <c r="FZ48" i="286"/>
  <c r="FZ71" i="288" s="1"/>
  <c r="FZ73" i="288" s="1"/>
  <c r="FZ76" i="288" s="1"/>
  <c r="FZ77" i="288" s="1"/>
  <c r="FZ80" i="288" s="1"/>
  <c r="FZ33" i="286" l="1"/>
  <c r="FZ34" i="286" s="1"/>
  <c r="FZ25" i="286"/>
  <c r="FZ26" i="286" s="1"/>
  <c r="FZ49" i="286"/>
  <c r="FZ55" i="265" l="1"/>
  <c r="FZ56" i="265" s="1"/>
  <c r="FZ23" i="265"/>
  <c r="FZ24" i="265" s="1"/>
  <c r="GA23" i="286"/>
  <c r="FZ76" i="265"/>
  <c r="FZ77" i="265" s="1"/>
  <c r="FZ83" i="265" s="1"/>
  <c r="FZ66" i="265"/>
  <c r="FZ69" i="265" s="1"/>
  <c r="FZ71" i="265" s="1"/>
  <c r="FZ82" i="265" s="1"/>
  <c r="GA31" i="286"/>
  <c r="GA38" i="286" l="1"/>
  <c r="GA40" i="286" s="1"/>
  <c r="GA46" i="286" s="1"/>
  <c r="GA42" i="286"/>
  <c r="GA44" i="286" s="1"/>
  <c r="GA47" i="286" s="1"/>
  <c r="FZ84" i="265"/>
  <c r="FZ85" i="265"/>
  <c r="GA48" i="286" l="1"/>
  <c r="GA71" i="288" s="1"/>
  <c r="GA73" i="288" s="1"/>
  <c r="GA76" i="288" s="1"/>
  <c r="GA77" i="288" s="1"/>
  <c r="GA80" i="288" s="1"/>
  <c r="GA25" i="286" l="1"/>
  <c r="GA26" i="286" s="1"/>
  <c r="GA49" i="286"/>
  <c r="GA33" i="286"/>
  <c r="GA34" i="286" s="1"/>
  <c r="GA66" i="265" l="1"/>
  <c r="GA69" i="265" s="1"/>
  <c r="GA71" i="265" s="1"/>
  <c r="GA82" i="265" s="1"/>
  <c r="GB31" i="286"/>
  <c r="GA23" i="265"/>
  <c r="GA24" i="265" s="1"/>
  <c r="GA55" i="265"/>
  <c r="GA56" i="265" s="1"/>
  <c r="GA76" i="265"/>
  <c r="GA77" i="265" s="1"/>
  <c r="GA83" i="265" s="1"/>
  <c r="GB23" i="286"/>
  <c r="GB38" i="286" l="1"/>
  <c r="GB40" i="286" s="1"/>
  <c r="GB46" i="286" s="1"/>
  <c r="GB42" i="286"/>
  <c r="GB44" i="286" s="1"/>
  <c r="GB47" i="286" s="1"/>
  <c r="GA85" i="265"/>
  <c r="GA84" i="265"/>
  <c r="GB48" i="286" l="1"/>
  <c r="GB71" i="288" s="1"/>
  <c r="GB73" i="288" s="1"/>
  <c r="GB76" i="288" s="1"/>
  <c r="GB77" i="288" s="1"/>
  <c r="GB80" i="288" s="1"/>
  <c r="GB25" i="286" l="1"/>
  <c r="GB26" i="286" s="1"/>
  <c r="GB33" i="286"/>
  <c r="GB34" i="286" s="1"/>
  <c r="GB49" i="286"/>
  <c r="GB23" i="265" l="1"/>
  <c r="GB24" i="265" s="1"/>
  <c r="GB55" i="265"/>
  <c r="GB56" i="265" s="1"/>
  <c r="GB66" i="265"/>
  <c r="GB69" i="265" s="1"/>
  <c r="GB71" i="265" s="1"/>
  <c r="GB82" i="265" s="1"/>
  <c r="GC31" i="286"/>
  <c r="GB76" i="265"/>
  <c r="GB77" i="265" s="1"/>
  <c r="GB83" i="265" s="1"/>
  <c r="GC23" i="286"/>
  <c r="GC42" i="286" l="1"/>
  <c r="GC44" i="286" s="1"/>
  <c r="GC47" i="286" s="1"/>
  <c r="GB85" i="265"/>
  <c r="GB84" i="265"/>
  <c r="GC38" i="286"/>
  <c r="GC40" i="286" s="1"/>
  <c r="GC46" i="286" s="1"/>
  <c r="GC48" i="286" l="1"/>
  <c r="GC71" i="288" s="1"/>
  <c r="GC73" i="288" s="1"/>
  <c r="GC76" i="288" s="1"/>
  <c r="GC77" i="288" s="1"/>
  <c r="GC80" i="288" s="1"/>
  <c r="GC25" i="286" l="1"/>
  <c r="GC26" i="286" s="1"/>
  <c r="GC33" i="286"/>
  <c r="GC34" i="286" s="1"/>
  <c r="GC49" i="286"/>
  <c r="GC55" i="265" l="1"/>
  <c r="GC56" i="265" s="1"/>
  <c r="GC23" i="265"/>
  <c r="GC24" i="265" s="1"/>
  <c r="GD31" i="286"/>
  <c r="GC66" i="265"/>
  <c r="GC69" i="265" s="1"/>
  <c r="GC71" i="265" s="1"/>
  <c r="GC82" i="265" s="1"/>
  <c r="GC76" i="265"/>
  <c r="GC77" i="265" s="1"/>
  <c r="GC83" i="265" s="1"/>
  <c r="GD23" i="286"/>
  <c r="GC85" i="265" l="1"/>
  <c r="GC84" i="265"/>
  <c r="GD42" i="286"/>
  <c r="GD44" i="286" s="1"/>
  <c r="GD47" i="286" s="1"/>
  <c r="GD38" i="286"/>
  <c r="GD40" i="286" s="1"/>
  <c r="GD46" i="286" s="1"/>
  <c r="GD48" i="286" l="1"/>
  <c r="GD71" i="288" s="1"/>
  <c r="GD73" i="288" s="1"/>
  <c r="GD76" i="288" s="1"/>
  <c r="GD77" i="288" s="1"/>
  <c r="GD80" i="288" s="1"/>
  <c r="GD33" i="286" l="1"/>
  <c r="GD34" i="286" s="1"/>
  <c r="GD49" i="286"/>
  <c r="GD25" i="286"/>
  <c r="GD26" i="286" s="1"/>
  <c r="GE23" i="286" l="1"/>
  <c r="GD76" i="265"/>
  <c r="GD77" i="265" s="1"/>
  <c r="GD83" i="265" s="1"/>
  <c r="GD23" i="265"/>
  <c r="GD24" i="265" s="1"/>
  <c r="GD55" i="265"/>
  <c r="GD56" i="265" s="1"/>
  <c r="GD66" i="265"/>
  <c r="GD69" i="265" s="1"/>
  <c r="GD71" i="265" s="1"/>
  <c r="GD82" i="265" s="1"/>
  <c r="GE31" i="286"/>
  <c r="GE42" i="286" l="1"/>
  <c r="GE44" i="286" s="1"/>
  <c r="GE47" i="286" s="1"/>
  <c r="GD85" i="265"/>
  <c r="GD84" i="265"/>
  <c r="GE38" i="286"/>
  <c r="GE40" i="286" s="1"/>
  <c r="GE46" i="286" s="1"/>
  <c r="GE48" i="286" l="1"/>
  <c r="GE25" i="286" l="1"/>
  <c r="GE26" i="286" s="1"/>
  <c r="GF23" i="286" s="1"/>
  <c r="GE71" i="288"/>
  <c r="GE73" i="288" s="1"/>
  <c r="GE76" i="288" s="1"/>
  <c r="GE77" i="288" s="1"/>
  <c r="GE80" i="288" s="1"/>
  <c r="GE33" i="286"/>
  <c r="GE34" i="286" s="1"/>
  <c r="GE66" i="265" s="1"/>
  <c r="GE69" i="265" s="1"/>
  <c r="GE71" i="265" s="1"/>
  <c r="GE82" i="265" s="1"/>
  <c r="GE49" i="286"/>
  <c r="GE55" i="265" s="1"/>
  <c r="GE56" i="265" s="1"/>
  <c r="GE76" i="265"/>
  <c r="GE77" i="265" s="1"/>
  <c r="GE83" i="265" s="1"/>
  <c r="GE23" i="265" l="1"/>
  <c r="GE24" i="265" s="1"/>
  <c r="GF31" i="286"/>
  <c r="GF42" i="286" s="1"/>
  <c r="GF44" i="286" s="1"/>
  <c r="GF47" i="286" s="1"/>
  <c r="GE85" i="265"/>
  <c r="GE84" i="265"/>
  <c r="GF38" i="286"/>
  <c r="GF40" i="286" s="1"/>
  <c r="GF46" i="286" s="1"/>
  <c r="GF48" i="286" l="1"/>
  <c r="GF25" i="286" l="1"/>
  <c r="GF26" i="286" s="1"/>
  <c r="GG23" i="286" s="1"/>
  <c r="GF71" i="288"/>
  <c r="GF73" i="288" s="1"/>
  <c r="GF76" i="288" s="1"/>
  <c r="GF77" i="288" s="1"/>
  <c r="GF80" i="288" s="1"/>
  <c r="GF33" i="286"/>
  <c r="GF34" i="286" s="1"/>
  <c r="GF66" i="265" s="1"/>
  <c r="GF69" i="265" s="1"/>
  <c r="GF71" i="265" s="1"/>
  <c r="GF82" i="265" s="1"/>
  <c r="GF49" i="286"/>
  <c r="GF23" i="265" s="1"/>
  <c r="GF24" i="265" s="1"/>
  <c r="GF76" i="265"/>
  <c r="GF77" i="265" s="1"/>
  <c r="GF83" i="265" s="1"/>
  <c r="GG31" i="286" l="1"/>
  <c r="GG42" i="286" s="1"/>
  <c r="GG44" i="286" s="1"/>
  <c r="GG47" i="286" s="1"/>
  <c r="GF55" i="265"/>
  <c r="GF56" i="265" s="1"/>
  <c r="GF84" i="265"/>
  <c r="GF85" i="265"/>
  <c r="GG38" i="286"/>
  <c r="GG40" i="286" s="1"/>
  <c r="GG46" i="286" s="1"/>
  <c r="GG48" i="286" l="1"/>
  <c r="GG71" i="288" s="1"/>
  <c r="GG73" i="288" s="1"/>
  <c r="GG76" i="288" s="1"/>
  <c r="GG77" i="288" s="1"/>
  <c r="GG80" i="288" s="1"/>
  <c r="GG33" i="286" l="1"/>
  <c r="GG34" i="286" s="1"/>
  <c r="GG25" i="286"/>
  <c r="GG26" i="286" s="1"/>
  <c r="GG49" i="286"/>
  <c r="GG55" i="265" l="1"/>
  <c r="GG56" i="265" s="1"/>
  <c r="GG23" i="265"/>
  <c r="GG24" i="265" s="1"/>
  <c r="GG76" i="265"/>
  <c r="GG77" i="265" s="1"/>
  <c r="GG83" i="265" s="1"/>
  <c r="GH23" i="286"/>
  <c r="GH31" i="286"/>
  <c r="GG66" i="265"/>
  <c r="GG69" i="265" s="1"/>
  <c r="GG71" i="265" s="1"/>
  <c r="GG82" i="265" s="1"/>
  <c r="GH42" i="286" l="1"/>
  <c r="GH44" i="286" s="1"/>
  <c r="GH47" i="286" s="1"/>
  <c r="GH38" i="286"/>
  <c r="GH40" i="286" s="1"/>
  <c r="GH46" i="286" s="1"/>
  <c r="GG85" i="265"/>
  <c r="GG84" i="265"/>
  <c r="GH48" i="286" l="1"/>
  <c r="GH49" i="286" l="1"/>
  <c r="GH23" i="265" s="1"/>
  <c r="GH24" i="265" s="1"/>
  <c r="GH71" i="288"/>
  <c r="GH73" i="288" s="1"/>
  <c r="GH76" i="288" s="1"/>
  <c r="GH77" i="288" s="1"/>
  <c r="GH80" i="288" s="1"/>
  <c r="GH25" i="286"/>
  <c r="GH26" i="286" s="1"/>
  <c r="GI23" i="286" s="1"/>
  <c r="GH33" i="286"/>
  <c r="GH34" i="286" s="1"/>
  <c r="GI31" i="286" s="1"/>
  <c r="GH55" i="265"/>
  <c r="GH56" i="265" s="1"/>
  <c r="GH76" i="265" l="1"/>
  <c r="GH77" i="265" s="1"/>
  <c r="GH83" i="265" s="1"/>
  <c r="GH66" i="265"/>
  <c r="GH69" i="265" s="1"/>
  <c r="GH71" i="265" s="1"/>
  <c r="GH82" i="265" s="1"/>
  <c r="GI38" i="286"/>
  <c r="GI40" i="286" s="1"/>
  <c r="GI46" i="286" s="1"/>
  <c r="GI42" i="286"/>
  <c r="GI44" i="286" s="1"/>
  <c r="GI47" i="286" s="1"/>
  <c r="GH84" i="265" l="1"/>
  <c r="GH85" i="265"/>
  <c r="GI48" i="286"/>
  <c r="GI25" i="286" l="1"/>
  <c r="GI26" i="286" s="1"/>
  <c r="GJ23" i="286" s="1"/>
  <c r="GI71" i="288"/>
  <c r="GI73" i="288" s="1"/>
  <c r="GI76" i="288" s="1"/>
  <c r="GI77" i="288" s="1"/>
  <c r="GI80" i="288" s="1"/>
  <c r="GI33" i="286"/>
  <c r="GI34" i="286" s="1"/>
  <c r="GJ31" i="286" s="1"/>
  <c r="GI49" i="286"/>
  <c r="GI23" i="265" s="1"/>
  <c r="GI24" i="265" s="1"/>
  <c r="GI66" i="265" l="1"/>
  <c r="GI69" i="265" s="1"/>
  <c r="GI71" i="265" s="1"/>
  <c r="GI82" i="265" s="1"/>
  <c r="GI76" i="265"/>
  <c r="GI77" i="265" s="1"/>
  <c r="GI83" i="265" s="1"/>
  <c r="GI55" i="265"/>
  <c r="GI56" i="265" s="1"/>
  <c r="GJ38" i="286"/>
  <c r="GJ40" i="286" s="1"/>
  <c r="GJ46" i="286" s="1"/>
  <c r="GJ42" i="286"/>
  <c r="GJ44" i="286" s="1"/>
  <c r="GJ47" i="286" s="1"/>
  <c r="GI84" i="265" l="1"/>
  <c r="GI85" i="265"/>
  <c r="GJ48" i="286"/>
  <c r="GJ71" i="288" s="1"/>
  <c r="GJ73" i="288" s="1"/>
  <c r="GJ76" i="288" l="1"/>
  <c r="GJ77" i="288" s="1"/>
  <c r="H73" i="288"/>
  <c r="F758" i="321" s="1"/>
  <c r="GJ25" i="286"/>
  <c r="GJ26" i="286" s="1"/>
  <c r="GJ76" i="265" s="1"/>
  <c r="GJ77" i="265" s="1"/>
  <c r="GJ83" i="265" s="1"/>
  <c r="GJ49" i="286"/>
  <c r="GJ33" i="286"/>
  <c r="GJ34" i="286" s="1"/>
  <c r="GJ66" i="265" s="1"/>
  <c r="GJ69" i="265" s="1"/>
  <c r="GJ71" i="265" s="1"/>
  <c r="GJ82" i="265" s="1"/>
  <c r="H48" i="286"/>
  <c r="F181" i="321" s="1"/>
  <c r="H76" i="288" l="1"/>
  <c r="H71" i="288"/>
  <c r="GJ80" i="288"/>
  <c r="F81" i="288" s="1"/>
  <c r="F766" i="321" s="1"/>
  <c r="H77" i="288"/>
  <c r="F762" i="321" s="1"/>
  <c r="H25" i="286"/>
  <c r="H33" i="286"/>
  <c r="GJ84" i="265"/>
  <c r="F84" i="265" s="1"/>
  <c r="F385" i="321" s="1"/>
  <c r="GJ85" i="265"/>
  <c r="H85" i="265" s="1"/>
  <c r="F389" i="321" s="1"/>
  <c r="GJ55" i="265"/>
  <c r="GJ56" i="265" s="1"/>
  <c r="H56" i="265" s="1"/>
  <c r="F365" i="321" s="1"/>
  <c r="GJ23" i="265"/>
  <c r="GJ24" i="265" s="1"/>
  <c r="H24" i="265" s="1"/>
  <c r="F334" i="321" s="1"/>
  <c r="H49" i="286"/>
  <c r="F184" i="321" s="1"/>
  <c r="H10" i="269" l="1"/>
  <c r="K10" i="269" s="1"/>
  <c r="H80" i="288"/>
  <c r="E23" i="322"/>
  <c r="H55" i="265"/>
  <c r="H86" i="269" s="1"/>
  <c r="K86" i="269" s="1"/>
  <c r="H23" i="265"/>
  <c r="H54" i="269" s="1"/>
  <c r="K54" i="269" s="1"/>
  <c r="F12" i="264"/>
  <c r="F9" i="264" s="1"/>
  <c r="F79" i="321" s="1"/>
  <c r="H55" i="269"/>
  <c r="H87" i="269"/>
  <c r="K87" i="269" s="1"/>
  <c r="L10" i="269" l="1"/>
  <c r="J10" i="269"/>
  <c r="J87" i="269"/>
  <c r="L87" i="269"/>
  <c r="J54" i="269"/>
  <c r="L54" i="269"/>
  <c r="J86" i="269"/>
  <c r="L86" i="269"/>
  <c r="F2" i="273"/>
  <c r="F2" i="323"/>
  <c r="F2" i="275"/>
  <c r="F2" i="285"/>
  <c r="F2" i="289"/>
  <c r="F2" i="320"/>
  <c r="F2" i="282"/>
  <c r="F2" i="288"/>
  <c r="F2" i="264"/>
  <c r="F2" i="327"/>
  <c r="F2" i="286"/>
  <c r="F2" i="278"/>
  <c r="F2" i="315"/>
  <c r="F2" i="325"/>
  <c r="F2" i="324"/>
  <c r="J2" i="269" l="1"/>
  <c r="F3" i="327" s="1"/>
  <c r="F3" i="325" l="1"/>
  <c r="F3" i="285"/>
  <c r="F3" i="315"/>
  <c r="F3" i="275"/>
  <c r="F3" i="273"/>
  <c r="F3" i="264"/>
  <c r="F3" i="289"/>
  <c r="F3" i="323"/>
  <c r="F3" i="320"/>
  <c r="F3" i="282"/>
  <c r="F3" i="265"/>
  <c r="F3" i="286"/>
  <c r="F3" i="278"/>
  <c r="F3" i="288"/>
  <c r="F3" i="3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<sst xmlns="http://schemas.openxmlformats.org/spreadsheetml/2006/main" count="6893" uniqueCount="2509">
  <si>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</si>
  <si>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</si>
  <si>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</si>
  <si>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</si>
  <si>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</si>
  <si>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</si>
  <si>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</si>
  <si>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</si>
  <si>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</si>
  <si>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</si>
  <si>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</si>
  <si>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</si>
  <si>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</si>
  <si>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</si>
  <si>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</si>
  <si>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</si>
  <si>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</si>
  <si>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</si>
  <si>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</si>
  <si>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</si>
  <si>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</si>
  <si>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</si>
  <si>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</si>
  <si>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</si>
  <si>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</si>
  <si>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</si>
  <si>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</si>
  <si>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</si>
  <si>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</si>
  <si>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</si>
  <si>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</si>
  <si>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</si>
  <si>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</si>
  <si>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</si>
  <si>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</si>
  <si>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</si>
  <si>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</si>
  <si>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</si>
  <si>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</si>
  <si>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</si>
  <si>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</si>
  <si>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</si>
  <si>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</si>
  <si>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</si>
  <si>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</si>
  <si>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</si>
  <si>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</si>
  <si>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</si>
  <si>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</si>
  <si>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</si>
  <si>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</si>
  <si>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</si>
  <si>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</si>
  <si>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</si>
  <si>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</si>
  <si>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</si>
  <si>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</si>
  <si>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</si>
  <si>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</si>
  <si>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</si>
  <si>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</si>
  <si>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</si>
  <si>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</si>
  <si>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</si>
  <si>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</si>
  <si>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</si>
  <si>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</si>
  <si>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</si>
  <si>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</si>
  <si>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</si>
  <si>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</si>
  <si>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</si>
  <si>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</si>
  <si>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</si>
  <si>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</si>
  <si>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</si>
  <si>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</si>
  <si>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</si>
  <si>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</si>
  <si>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</si>
  <si>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</si>
  <si>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</si>
  <si>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</si>
  <si>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</si>
  <si>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</si>
  <si>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</si>
  <si>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</si>
  <si>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</si>
  <si>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</si>
  <si>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</si>
  <si>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</si>
  <si>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</si>
  <si>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</si>
  <si>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</si>
  <si>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</si>
  <si>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</si>
  <si>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</si>
  <si>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</si>
  <si>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</si>
  <si>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</si>
  <si>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</si>
  <si>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</si>
  <si>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</si>
  <si>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</si>
  <si>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</si>
  <si>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</si>
  <si>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</si>
  <si>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</si>
  <si>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</si>
  <si>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</si>
  <si>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</si>
  <si>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</si>
  <si>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First post operating period flag</t>
  </si>
  <si>
    <t>End of operating period</t>
  </si>
  <si>
    <t xml:space="preserve">Last operating period flag </t>
  </si>
  <si>
    <t>Contract period number</t>
  </si>
  <si>
    <t>Contract year number</t>
  </si>
  <si>
    <t>COUNTERS / PERIOD NUMBERS</t>
  </si>
  <si>
    <t>Contract year end month</t>
  </si>
  <si>
    <t>Period number</t>
  </si>
  <si>
    <t>Base case 3</t>
  </si>
  <si>
    <t>Scenario 1</t>
  </si>
  <si>
    <t>Scenario 2</t>
  </si>
  <si>
    <t>Scenario 3</t>
  </si>
  <si>
    <t>Scenario 4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</si>
  <si>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</si>
  <si>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</si>
  <si>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</si>
  <si>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</si>
  <si>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</si>
  <si>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</si>
  <si>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SHARE CAPITAL</t>
  </si>
  <si>
    <t>Share capital balance BEG</t>
  </si>
  <si>
    <t>Share capital balance</t>
  </si>
  <si>
    <t>Share capital redemption POS</t>
  </si>
  <si>
    <t>DIVIDENDS</t>
  </si>
  <si>
    <t>Earnings available for dividend</t>
  </si>
  <si>
    <t>Cash available for dividends</t>
  </si>
  <si>
    <t>Dividends paid POS</t>
  </si>
  <si>
    <t>Small negative value for IRR</t>
  </si>
  <si>
    <t>Length of PPA</t>
  </si>
  <si>
    <t>DAYS IN PERIOD</t>
  </si>
  <si>
    <t>days</t>
  </si>
  <si>
    <t>Days in period</t>
  </si>
  <si>
    <t>Days in year</t>
  </si>
  <si>
    <t>ACCOUNTING</t>
  </si>
  <si>
    <t>Depreciation</t>
  </si>
  <si>
    <t>Escalation period end month</t>
  </si>
  <si>
    <t>Escalation year end month flag</t>
  </si>
  <si>
    <t>Units in a thousand</t>
  </si>
  <si>
    <t>Escalation period year end flag</t>
  </si>
  <si>
    <t>Financial close date</t>
  </si>
  <si>
    <t>End of construction period date</t>
  </si>
  <si>
    <t>Construction period flag</t>
  </si>
  <si>
    <t>End of construction period flag</t>
  </si>
  <si>
    <t>First construction period flag</t>
  </si>
  <si>
    <t>Construction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</si>
  <si>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</si>
  <si>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</si>
  <si>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</si>
  <si>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</si>
  <si>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</si>
  <si>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EPC cost</t>
  </si>
  <si>
    <t>EPC spent contingency</t>
  </si>
  <si>
    <t>Annual SPV costs</t>
  </si>
  <si>
    <t>Construction insurance</t>
  </si>
  <si>
    <t>Development costs</t>
  </si>
  <si>
    <t>Development fee</t>
  </si>
  <si>
    <t>O&amp;M mobilisation</t>
  </si>
  <si>
    <t>EPC profile</t>
  </si>
  <si>
    <t>SOURCE OF CASH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</si>
  <si>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</si>
  <si>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</si>
  <si>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</si>
  <si>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</si>
  <si>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</si>
  <si>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</si>
  <si>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</si>
  <si>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</si>
  <si>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OTHER CONSTRUCTION COSS</t>
  </si>
  <si>
    <t>SPV costs during construction</t>
  </si>
  <si>
    <t>Construction insurance - base amount</t>
  </si>
  <si>
    <t>Construction insurance cost</t>
  </si>
  <si>
    <t>Development costs - base amount</t>
  </si>
  <si>
    <t>Development fee - base amount</t>
  </si>
  <si>
    <t>O&amp;M mobilisation - base amount</t>
  </si>
  <si>
    <t>PROJECT COSTS</t>
  </si>
  <si>
    <t>CONSTRUCTION COSTS</t>
  </si>
  <si>
    <t>$ 000s p.a.</t>
  </si>
  <si>
    <t>Contract period quarter</t>
  </si>
  <si>
    <t>[Corporate tax]</t>
  </si>
  <si>
    <t>SOURCES AND USES</t>
  </si>
  <si>
    <t>Source of cash</t>
  </si>
  <si>
    <t>Base case 2</t>
  </si>
  <si>
    <t>Cash flow available for DSRA</t>
  </si>
  <si>
    <t>Cashflow available for shareholder loan</t>
  </si>
  <si>
    <t>Cashflow available for share capital redemption</t>
  </si>
  <si>
    <t>Additions to retained earnings</t>
  </si>
  <si>
    <t>Additions to retained cash</t>
  </si>
  <si>
    <t>Operating cashflow</t>
  </si>
  <si>
    <t>Cashflow available for senior debt</t>
  </si>
  <si>
    <t>Output row template</t>
  </si>
  <si>
    <t>FIXED ASSET BALANCE</t>
  </si>
  <si>
    <t>DEPRECIATION OF FIXED ASSET</t>
  </si>
  <si>
    <t>Fixed asset balance BEG</t>
  </si>
  <si>
    <t>Fixed asset balance</t>
  </si>
  <si>
    <t>Equity pro rata drawdown</t>
  </si>
  <si>
    <t>Active equity investment profile</t>
  </si>
  <si>
    <t>Equity investment profile switch</t>
  </si>
  <si>
    <t>switch</t>
  </si>
  <si>
    <t>PASTE LINE ITEMS</t>
  </si>
  <si>
    <t>CHECKS</t>
  </si>
  <si>
    <t>Master solve check</t>
  </si>
  <si>
    <t>CALC LINE ITEMS</t>
  </si>
  <si>
    <t>Blended equity IRR</t>
  </si>
  <si>
    <t>TARIFF SOLVING</t>
  </si>
  <si>
    <t>[DSRA balance]</t>
  </si>
  <si>
    <t>EQUITY DRAW DOWN</t>
  </si>
  <si>
    <t>[Upfront equity drawdown]</t>
  </si>
  <si>
    <t>Equity drawdown during construction</t>
  </si>
  <si>
    <t>Construction costs POS</t>
  </si>
  <si>
    <t>[Shareholder loan interest]</t>
  </si>
  <si>
    <t>Fixed asset depreciation POS</t>
  </si>
  <si>
    <t>[DSRA deposits]</t>
  </si>
  <si>
    <t>[DSRA withdrawal]</t>
  </si>
  <si>
    <t>[Shareholder loan principal repayment]</t>
  </si>
  <si>
    <t>FINANCING</t>
  </si>
  <si>
    <t>Senior debt leverage</t>
  </si>
  <si>
    <t>type</t>
  </si>
  <si>
    <t>id</t>
  </si>
  <si>
    <t>name</t>
  </si>
  <si>
    <t>parent</t>
  </si>
  <si>
    <t>formula</t>
  </si>
  <si>
    <t>top_left_ref</t>
  </si>
  <si>
    <t>label_ref</t>
  </si>
  <si>
    <t>label_string</t>
  </si>
  <si>
    <t>label_column</t>
  </si>
  <si>
    <t>unit_ref</t>
  </si>
  <si>
    <t>gen_name</t>
  </si>
  <si>
    <t>precedents</t>
  </si>
  <si>
    <t>dependents</t>
  </si>
  <si>
    <t>format</t>
  </si>
  <si>
    <t>start_row</t>
  </si>
  <si>
    <t>start_col</t>
  </si>
  <si>
    <t>end_row</t>
  </si>
  <si>
    <t>end_col</t>
  </si>
  <si>
    <t>sheet_id</t>
  </si>
  <si>
    <t>Segment</t>
  </si>
  <si>
    <t>h_check</t>
  </si>
  <si>
    <t>h_epc_cost</t>
  </si>
  <si>
    <t>h_oth_const_coss</t>
  </si>
  <si>
    <t>h_const_cst</t>
  </si>
  <si>
    <t>h_time_ruler</t>
  </si>
  <si>
    <t>h_flags</t>
  </si>
  <si>
    <t>h_days_in_period</t>
  </si>
  <si>
    <t>h_dsra</t>
  </si>
  <si>
    <t>h_esc</t>
  </si>
  <si>
    <t>h_timing_assumptions</t>
  </si>
  <si>
    <t>h_project_costs</t>
  </si>
  <si>
    <t>h_financing</t>
  </si>
  <si>
    <t>h_accounting</t>
  </si>
  <si>
    <t>h_mdl_technical_inputs_not_chg</t>
  </si>
  <si>
    <t>h_output</t>
  </si>
  <si>
    <t>h_tax</t>
  </si>
  <si>
    <t>h_contract_year</t>
  </si>
  <si>
    <t>h_counters_prd_numbers</t>
  </si>
  <si>
    <t>h_tmp</t>
  </si>
  <si>
    <t>NamedCalculation</t>
  </si>
  <si>
    <t>CHK_TOL</t>
  </si>
  <si>
    <t xml:space="preserve">{{chk_tolerance_level}}_x000D_
</t>
  </si>
  <si>
    <t>Header</t>
  </si>
  <si>
    <t>Check - Base case 1</t>
  </si>
  <si>
    <t>InactiveLabel</t>
  </si>
  <si>
    <t>h_check_summary</t>
  </si>
  <si>
    <t>SummarizationSink</t>
  </si>
  <si>
    <t>summ_Check!F10</t>
  </si>
  <si>
    <t xml:space="preserve">SUM({{Check!F10[:]}})_x000D_
</t>
  </si>
  <si>
    <t>Calculation</t>
  </si>
  <si>
    <t>Check!F10</t>
  </si>
  <si>
    <t xml:space="preserve">{_x000D_
[:3] = {{summ_bs}}_x000D_
[3] = {{summ_sources_chk}}_x000D_
[4] = {{summ_Solve!F44}}_x000D_
}_x000D_
</t>
  </si>
  <si>
    <t>CellGroup</t>
  </si>
  <si>
    <t>InactiveInput</t>
  </si>
  <si>
    <t xml:space="preserve">[Input cells]_x000D_
</t>
  </si>
  <si>
    <t>Link</t>
  </si>
  <si>
    <t>epc_cost_1</t>
  </si>
  <si>
    <t xml:space="preserve">{{epc_cost_1}}_x000D_
</t>
  </si>
  <si>
    <t>summ_epc_base_cost</t>
  </si>
  <si>
    <t>epc_base_cost</t>
  </si>
  <si>
    <t>epc_spent_contg_1</t>
  </si>
  <si>
    <t xml:space="preserve">{{epc_spent_contg_1}}_x000D_
</t>
  </si>
  <si>
    <t xml:space="preserve">{{epc_base_cost[n]}}_x000D_
</t>
  </si>
  <si>
    <t>summ_epc_contingency</t>
  </si>
  <si>
    <t>epc_contingency</t>
  </si>
  <si>
    <t xml:space="preserve">{{epc_spent_contg_1}}*{{epc_base_cost[n]}}_x000D_
</t>
  </si>
  <si>
    <t>h_spv_cst_dur</t>
  </si>
  <si>
    <t>ann_spv_1</t>
  </si>
  <si>
    <t xml:space="preserve">{{ann_spv_1}}_x000D_
</t>
  </si>
  <si>
    <t>months_in_year</t>
  </si>
  <si>
    <t xml:space="preserve">{{months_in_year}}_x000D_
</t>
  </si>
  <si>
    <t>hconstprdflag.constprd</t>
  </si>
  <si>
    <t xml:space="preserve">{{hconstprdflag.constprd[n]}}_x000D_
</t>
  </si>
  <si>
    <t>summ_spv_cst_dur_const</t>
  </si>
  <si>
    <t>spv_cst_dur_const</t>
  </si>
  <si>
    <t xml:space="preserve">{{ann_spv_1}}/{{months_in_year}}*{{hconstprdflag.constprd[n]}}_x000D_
</t>
  </si>
  <si>
    <t>h_insurance</t>
  </si>
  <si>
    <t>const_insurance_amt_1</t>
  </si>
  <si>
    <t xml:space="preserve">{{const_insurance_amt_1}}_x000D_
</t>
  </si>
  <si>
    <t>summ_cst</t>
  </si>
  <si>
    <t xml:space="preserve">SUM({{cst[:]}})_x000D_
</t>
  </si>
  <si>
    <t>cst</t>
  </si>
  <si>
    <t>h_devcst</t>
  </si>
  <si>
    <t>devcst_amt_1</t>
  </si>
  <si>
    <t xml:space="preserve">{{devcst_amt_1}}_x000D_
</t>
  </si>
  <si>
    <t>summ_devcst</t>
  </si>
  <si>
    <t>devcst</t>
  </si>
  <si>
    <t>h_development_fee</t>
  </si>
  <si>
    <t>dev_fee_amt_1</t>
  </si>
  <si>
    <t xml:space="preserve">{{dev_fee_amt_1}}_x000D_
</t>
  </si>
  <si>
    <t>summ_development_fee</t>
  </si>
  <si>
    <t>development_fee</t>
  </si>
  <si>
    <t>h_o_m_mob</t>
  </si>
  <si>
    <t>o_m_mob_amt_1</t>
  </si>
  <si>
    <t xml:space="preserve">{{o_m_mob_amt_1}}_x000D_
</t>
  </si>
  <si>
    <t>summ_o_m_mob</t>
  </si>
  <si>
    <t>o_m_mob</t>
  </si>
  <si>
    <t xml:space="preserve">{{epc_contingency[n]}}_x000D_
</t>
  </si>
  <si>
    <t xml:space="preserve">{{spv_cst_dur_const[n]}}_x000D_
</t>
  </si>
  <si>
    <t xml:space="preserve">{{cst[n]}}_x000D_
</t>
  </si>
  <si>
    <t xml:space="preserve">{{devcst[n]}}_x000D_
</t>
  </si>
  <si>
    <t xml:space="preserve">{{development_fee[n]}}_x000D_
</t>
  </si>
  <si>
    <t xml:space="preserve">{{o_m_mob[n]}}_x000D_
</t>
  </si>
  <si>
    <t>EmptyInput</t>
  </si>
  <si>
    <t>[Empty cells]</t>
  </si>
  <si>
    <t>drwdn_dur_const</t>
  </si>
  <si>
    <t xml:space="preserve">{{drwdn_dur_const[n]}}_x000D_
</t>
  </si>
  <si>
    <t xml:space="preserve">[Input cell]_x000D_
</t>
  </si>
  <si>
    <t>summ_const_cst</t>
  </si>
  <si>
    <t xml:space="preserve">SUM({{const_cst[:]}})_x000D_
</t>
  </si>
  <si>
    <t>Construction costs</t>
  </si>
  <si>
    <t>const_cst</t>
  </si>
  <si>
    <t>h_project_costs_1</t>
  </si>
  <si>
    <t>Input</t>
  </si>
  <si>
    <t>summ_financed</t>
  </si>
  <si>
    <t>financed</t>
  </si>
  <si>
    <t>tot</t>
  </si>
  <si>
    <t>h_eq_draw_down</t>
  </si>
  <si>
    <t>h_pro_rata_drwdn</t>
  </si>
  <si>
    <t xml:space="preserve">{{financed[n]}}_x000D_
</t>
  </si>
  <si>
    <t>summ_eq_pro_rata_drwdn</t>
  </si>
  <si>
    <t xml:space="preserve">SUM({{eq_pro_rata_drwdn[:48]}})_x000D_
</t>
  </si>
  <si>
    <t>eq_pro_rata_drwdn</t>
  </si>
  <si>
    <t>h_active_invst_prof</t>
  </si>
  <si>
    <t xml:space="preserve">{{eq_pro_rata_drwdn[n]}}_x000D_
</t>
  </si>
  <si>
    <t>summ_drwdn_dur_const</t>
  </si>
  <si>
    <t xml:space="preserve">SUM({{drwdn_dur_const[:48]}})_x000D_
</t>
  </si>
  <si>
    <t>h_frst_mdl_column</t>
  </si>
  <si>
    <t xml:space="preserve">{{counter[n-1]}}+1_x000D_
</t>
  </si>
  <si>
    <t xml:space="preserve">MAX({{counter[:]}})_x000D_
</t>
  </si>
  <si>
    <t xml:space="preserve">{{counter[n]}}_x000D_
</t>
  </si>
  <si>
    <t xml:space="preserve">IF({{counter[n]}}=1,1,0)_x000D_
</t>
  </si>
  <si>
    <t>frst_dt_time_rulers_1</t>
  </si>
  <si>
    <t xml:space="preserve">{{frst_dt_time_rulers_1}}_x000D_
</t>
  </si>
  <si>
    <t>fin_yr_end_mo_num</t>
  </si>
  <si>
    <t xml:space="preserve">{{fin_yr_end_mo_num}}_x000D_
</t>
  </si>
  <si>
    <t>fin_yr_enddt_frst_mdl_prd_1</t>
  </si>
  <si>
    <t xml:space="preserve">{{fin_yr_enddt_frst_mdl_prd_1}}_x000D_
</t>
  </si>
  <si>
    <t>financial_year</t>
  </si>
  <si>
    <t>length_op_prd</t>
  </si>
  <si>
    <t xml:space="preserve">{{length_op_prd}}_x000D_
</t>
  </si>
  <si>
    <t>constprd</t>
  </si>
  <si>
    <t xml:space="preserve">{{constprd[n]}}_x000D_
</t>
  </si>
  <si>
    <t>h_fin_close_dt_flag</t>
  </si>
  <si>
    <t>fin_close_dt_1</t>
  </si>
  <si>
    <t xml:space="preserve">{{fin_close_dt_1}}_x000D_
</t>
  </si>
  <si>
    <t>summ_constprd</t>
  </si>
  <si>
    <t xml:space="preserve">SUM({{constprd[:]}})_x000D_
</t>
  </si>
  <si>
    <t>constprd_length_2</t>
  </si>
  <si>
    <t xml:space="preserve">{{constprd_length_2}}_x000D_
</t>
  </si>
  <si>
    <t xml:space="preserve">EOMONTH({{fin_close_dt_1}},{{constprd_length_2}})_x000D_
</t>
  </si>
  <si>
    <t>h_constprd_flag</t>
  </si>
  <si>
    <t xml:space="preserve">SUM({{hconstprdflag.constprd[:]}})_x000D_
</t>
  </si>
  <si>
    <t>h_frst_op_prd_flag</t>
  </si>
  <si>
    <t>Equity - Base case 1</t>
  </si>
  <si>
    <t>h_share_capital</t>
  </si>
  <si>
    <t>shcap_bal_beg</t>
  </si>
  <si>
    <t xml:space="preserve">{{shcap_bal_beg[n]}}_x000D_
</t>
  </si>
  <si>
    <t>lst_op_prd_flag</t>
  </si>
  <si>
    <t xml:space="preserve">{{lst_op_prd_flag[n]}}_x000D_
</t>
  </si>
  <si>
    <t>summ_shcap_redemption_pos</t>
  </si>
  <si>
    <t xml:space="preserve">SUM({{shcap_redemption_pos[:]}})_x000D_
</t>
  </si>
  <si>
    <t>shcap_redemption_pos</t>
  </si>
  <si>
    <t xml:space="preserve">{{shcap_bal_beg[n]}}*{{lst_op_prd_flag[n]}}_x000D_
</t>
  </si>
  <si>
    <t>summ_shcap_redemption</t>
  </si>
  <si>
    <t xml:space="preserve">SUM({{shcap_redemption[:]}})_x000D_
</t>
  </si>
  <si>
    <t>Share capital redemption</t>
  </si>
  <si>
    <t>shcap_redemption</t>
  </si>
  <si>
    <t xml:space="preserve">-1*{{shcap_redemption_pos[n]}}_x000D_
</t>
  </si>
  <si>
    <t xml:space="preserve">{{shcap_bal[n-1]}}_x000D_
</t>
  </si>
  <si>
    <t xml:space="preserve">{{shcap_redemption_pos[n]}}_x000D_
</t>
  </si>
  <si>
    <t>shcap_bal</t>
  </si>
  <si>
    <t>h_ret_earnings</t>
  </si>
  <si>
    <t>bal_beg</t>
  </si>
  <si>
    <t xml:space="preserve">{{bal[n-1]}}_x000D_
</t>
  </si>
  <si>
    <t>pft_after_tax</t>
  </si>
  <si>
    <t xml:space="preserve">{{pft_after_tax[n]}}_x000D_
</t>
  </si>
  <si>
    <t>pd_pos</t>
  </si>
  <si>
    <t xml:space="preserve">{{pd_pos[n]}}_x000D_
</t>
  </si>
  <si>
    <t>bal</t>
  </si>
  <si>
    <t>h_retained_cash</t>
  </si>
  <si>
    <t>cshbal_beg</t>
  </si>
  <si>
    <t xml:space="preserve">{{cshbal[n-1]}}_x000D_
</t>
  </si>
  <si>
    <t>cf_avail_divd</t>
  </si>
  <si>
    <t xml:space="preserve">{{cf_avail_divd[n]}}_x000D_
</t>
  </si>
  <si>
    <t>cshbal</t>
  </si>
  <si>
    <t xml:space="preserve">{{cshbal_beg[n]}}+{{cf_avail_divd[n]}}-{{pd_pos[n]}}_x000D_
</t>
  </si>
  <si>
    <t>h_dividends</t>
  </si>
  <si>
    <t xml:space="preserve">{{bal_beg[n]}}_x000D_
</t>
  </si>
  <si>
    <t>earnings_avail_dividend</t>
  </si>
  <si>
    <t xml:space="preserve">{{cshbal_beg[n]}}_x000D_
</t>
  </si>
  <si>
    <t>csh_avail</t>
  </si>
  <si>
    <t xml:space="preserve">MAX(0,SUM(§{{cshbal_beg[n]}}, {{cf_avail_divd[n]}}§))_x000D_
</t>
  </si>
  <si>
    <t xml:space="preserve">{{earnings_avail_dividend[n]}}_x000D_
</t>
  </si>
  <si>
    <t xml:space="preserve">{{csh_avail[n]}}_x000D_
</t>
  </si>
  <si>
    <t>summ_pd_pos</t>
  </si>
  <si>
    <t xml:space="preserve">SUM({{pd_pos[:]}})_x000D_
</t>
  </si>
  <si>
    <t xml:space="preserve">MIN(§{{earnings_avail_dividend[n]}}, {{csh_avail[n]}}§)_x000D_
</t>
  </si>
  <si>
    <t>summ_dividends_paid</t>
  </si>
  <si>
    <t xml:space="preserve">SUM({{dividends_paid[:]}})_x000D_
</t>
  </si>
  <si>
    <t>Dividends paid</t>
  </si>
  <si>
    <t>dividends_paid</t>
  </si>
  <si>
    <t xml:space="preserve">-1*{{pd_pos[n]}}_x000D_
</t>
  </si>
  <si>
    <t>h_is</t>
  </si>
  <si>
    <t>summ_ebitda</t>
  </si>
  <si>
    <t xml:space="preserve">SUM({{ebitda[:]}})_x000D_
</t>
  </si>
  <si>
    <t>ebitda</t>
  </si>
  <si>
    <t>fixed_ast_depr</t>
  </si>
  <si>
    <t xml:space="preserve">{{fixed_ast_depr[n]}}_x000D_
</t>
  </si>
  <si>
    <t>Fixed asset depreciation</t>
  </si>
  <si>
    <t>summ_ebit</t>
  </si>
  <si>
    <t xml:space="preserve">SUM({{ebit[:]}})_x000D_
</t>
  </si>
  <si>
    <t>ebit</t>
  </si>
  <si>
    <t xml:space="preserve">{{ebitda[n]}}+SUM({{fixed_ast_depr[n]}})_x000D_
</t>
  </si>
  <si>
    <t>summ_pft_before_tax</t>
  </si>
  <si>
    <t xml:space="preserve">SUM({{pft_before_tax[:]}})_x000D_
</t>
  </si>
  <si>
    <t>pft_before_tax</t>
  </si>
  <si>
    <t>summ_pft_after_tax</t>
  </si>
  <si>
    <t xml:space="preserve">SUM({{pft_after_tax[:]}})_x000D_
</t>
  </si>
  <si>
    <t xml:space="preserve">{{dividends_paid[n]}}_x000D_
</t>
  </si>
  <si>
    <t>summ_additions_ret_earnings</t>
  </si>
  <si>
    <t xml:space="preserve">SUM({{additions_ret_earnings[:]}})_x000D_
</t>
  </si>
  <si>
    <t>additions_ret_earnings</t>
  </si>
  <si>
    <t xml:space="preserve">{{pft_after_tax[n]}}+{{dividends_paid[n]}}_x000D_
</t>
  </si>
  <si>
    <t>h_cf_statement</t>
  </si>
  <si>
    <t>summ_op_cashflow</t>
  </si>
  <si>
    <t xml:space="preserve">SUM({{op_cashflow[:]}})_x000D_
</t>
  </si>
  <si>
    <t>op_cashflow</t>
  </si>
  <si>
    <t xml:space="preserve">{{const_cst[n]}}_x000D_
</t>
  </si>
  <si>
    <t>cashflow_avail_senior_debt</t>
  </si>
  <si>
    <t>summ_cf_avail_dsra</t>
  </si>
  <si>
    <t xml:space="preserve">SUM({{cf_avail_dsra[:]}})_x000D_
</t>
  </si>
  <si>
    <t>cf_avail_dsra</t>
  </si>
  <si>
    <t>summ_cashflow_avail_shln</t>
  </si>
  <si>
    <t xml:space="preserve">SUM({{cashflow_avail_shln[:]}})_x000D_
</t>
  </si>
  <si>
    <t>cashflow_avail_shln</t>
  </si>
  <si>
    <t>summ_cashflow_avail_shcap_redemption</t>
  </si>
  <si>
    <t xml:space="preserve">SUM({{cashflow_avail_shcap_redemption[:]}})_x000D_
</t>
  </si>
  <si>
    <t>cashflow_avail_shcap_redemption</t>
  </si>
  <si>
    <t xml:space="preserve">{{shcap_redemption[n]}}_x000D_
</t>
  </si>
  <si>
    <t>summ_cf_avail_divd</t>
  </si>
  <si>
    <t xml:space="preserve">SUM({{cf_avail_divd[:]}})_x000D_
</t>
  </si>
  <si>
    <t xml:space="preserve">{{cashflow_avail_shcap_redemption[n]}}+{{shcap_redemption[n]}}_x000D_
</t>
  </si>
  <si>
    <t>summ_net_cash_flow</t>
  </si>
  <si>
    <t xml:space="preserve">SUM({{net_cash_flow[:]}})_x000D_
</t>
  </si>
  <si>
    <t>net_cash_flow</t>
  </si>
  <si>
    <t xml:space="preserve">{{cf_avail_divd[n]}}+{{dividends_paid[n]}}_x000D_
</t>
  </si>
  <si>
    <t>h_balance_sheet</t>
  </si>
  <si>
    <t>h_non_cur_ast</t>
  </si>
  <si>
    <t>fixed_ast_bal</t>
  </si>
  <si>
    <t xml:space="preserve">{{fixed_ast_bal[n]}}_x000D_
</t>
  </si>
  <si>
    <t>non_cur_ast</t>
  </si>
  <si>
    <t xml:space="preserve">SUM({{fixed_ast_bal[n]}})_x000D_
</t>
  </si>
  <si>
    <t>h_current_assets</t>
  </si>
  <si>
    <t xml:space="preserve">{{cshbal[n]}}_x000D_
</t>
  </si>
  <si>
    <t>current_assets</t>
  </si>
  <si>
    <t>total_assets</t>
  </si>
  <si>
    <t xml:space="preserve">{{current_assets[n]}}+{{non_cur_ast[n]}}_x000D_
</t>
  </si>
  <si>
    <t xml:space="preserve">{{shcap_bal[n]}}_x000D_
</t>
  </si>
  <si>
    <t xml:space="preserve">{{bal[n]}}_x000D_
</t>
  </si>
  <si>
    <t>tot_liab</t>
  </si>
  <si>
    <t>h_bs_chk</t>
  </si>
  <si>
    <t xml:space="preserve">{{total_assets[n]}}_x000D_
</t>
  </si>
  <si>
    <t xml:space="preserve">{{tot_liab[n]}}_x000D_
</t>
  </si>
  <si>
    <t>Summarization</t>
  </si>
  <si>
    <t>summ_bs</t>
  </si>
  <si>
    <t xml:space="preserve">IF(SUM({{bs[:]}})&lt;&gt;0,1,0)_x000D_
</t>
  </si>
  <si>
    <t>bs</t>
  </si>
  <si>
    <t xml:space="preserve">IF(ABS({{total_assets[n]}}-{{tot_liab[n]}})&gt;{{CHK_TOL[]}},1,0)_x000D_
</t>
  </si>
  <si>
    <t>summ_bs_difference</t>
  </si>
  <si>
    <t xml:space="preserve">SUM({{bs_difference[:]}})_x000D_
</t>
  </si>
  <si>
    <t>bs_difference</t>
  </si>
  <si>
    <t xml:space="preserve">{{total_assets[n]}}-{{tot_liab[n]}}_x000D_
</t>
  </si>
  <si>
    <t>InpC - Base case 1</t>
  </si>
  <si>
    <t xml:space="preserve">RIGHT(CELL("filename",{{0}}),LEN(CELL("filename",{{0}}))-SEARCH("]",CELL("filename",{{0}})))&amp;" - "&amp;{{3}}_x000D_
</t>
  </si>
  <si>
    <t xml:space="preserve">IF({{active_scenario_1[n]}}={{active_scenario_2}},"q","")_x000D_
</t>
  </si>
  <si>
    <t xml:space="preserve">IF({{active_scenario_3[n]}}={{active_scenario_2}},"q","")_x000D_
</t>
  </si>
  <si>
    <t>q</t>
  </si>
  <si>
    <t>active_scenario_2</t>
  </si>
  <si>
    <t>active_scenario_4</t>
  </si>
  <si>
    <t>active_scenario_1</t>
  </si>
  <si>
    <t>active_scenario_3</t>
  </si>
  <si>
    <t>comparison_scenario_1</t>
  </si>
  <si>
    <t>comparison_scenario_2</t>
  </si>
  <si>
    <t>base_case_1</t>
  </si>
  <si>
    <t>base_case_3</t>
  </si>
  <si>
    <t>base_case_2</t>
  </si>
  <si>
    <t>5, 7</t>
  </si>
  <si>
    <t>input_differences</t>
  </si>
  <si>
    <t xml:space="preserve">IF({{base_case_2[n]}}={{base_case_1}},"Base case","")_x000D_
</t>
  </si>
  <si>
    <t xml:space="preserve">IF(INDEX({{frst_dt_time_rulers_2[:]}},{{active_scenario_4}})="",INDEX({{frst_dt_time_rulers_2[:9]}},{{base_case_3}}),INDEX({{frst_dt_time_rulers_2[:]}},{{active_scenario_4}}))_x000D_
</t>
  </si>
  <si>
    <t>frst_dt_time_rulers</t>
  </si>
  <si>
    <t xml:space="preserve">IF(INDEX({{frst_dt_time_rulers_2[:]}},{{comparison_scenario_2}})="",IF(INDEX({{frst_dt_time_rulers_2[:]}},{{base_case_3}})={{frst_dt_time_rulers_1}},"vw","tu"),IF(INDEX({{frst_dt_time_rulers_2[:]}},{{comparison_scenario_2}})={{frst_dt_time_rulers_1}},"vw","tu"))_x000D_
</t>
  </si>
  <si>
    <t>frst_dt_time_rulers_2</t>
  </si>
  <si>
    <t xml:space="preserve">IF(INDEX({{fin_yr_enddt_frst_mdl_prd_2[:]}},{{active_scenario_4}})="",INDEX({{fin_yr_enddt_frst_mdl_prd_2[:9]}},{{base_case_3}}),INDEX({{fin_yr_enddt_frst_mdl_prd_2[:]}},{{active_scenario_4}}))_x000D_
</t>
  </si>
  <si>
    <t>fin_yr_enddt_frst_mdl_prd</t>
  </si>
  <si>
    <t xml:space="preserve">IF(INDEX({{fin_yr_enddt_frst_mdl_prd_2[:]}},{{comparison_scenario_2}})="",IF(INDEX({{fin_yr_enddt_frst_mdl_prd_2[:]}},{{base_case_3}})={{fin_yr_enddt_frst_mdl_prd_1}},"vw","tu"),IF(INDEX({{fin_yr_enddt_frst_mdl_prd_2[:]}},{{comparison_scenario_2}})={{fin_yr_enddt_frst_mdl_prd_1}},"vw","tu"))_x000D_
</t>
  </si>
  <si>
    <t>fin_yr_enddt_frst_mdl_prd_2</t>
  </si>
  <si>
    <t xml:space="preserve">IF(INDEX({{htimingassumptions.fin_yr_end_mo_num[:]}},{{active_scenario_4}})="",INDEX({{htimingassumptions.fin_yr_end_mo_num[:9]}},{{base_case_3}}),INDEX({{htimingassumptions.fin_yr_end_mo_num[:]}},{{active_scenario_4}}))_x000D_
</t>
  </si>
  <si>
    <t>htimingassumptions.mo</t>
  </si>
  <si>
    <t xml:space="preserve">IF(INDEX({{htimingassumptions.fin_yr_end_mo_num[:]}},{{comparison_scenario_2}})="",IF(INDEX({{htimingassumptions.fin_yr_end_mo_num[:]}},{{base_case_3}})={{fin_yr_end_mo_num}},"vw","tu"),IF(INDEX({{htimingassumptions.fin_yr_end_mo_num[:]}},{{comparison_scenario_2}})={{fin_yr_end_mo_num}},"vw","tu"))_x000D_
</t>
  </si>
  <si>
    <t>mo</t>
  </si>
  <si>
    <t>htimingassumptions.fin_yr_end_mo_num</t>
  </si>
  <si>
    <t xml:space="preserve">IF(INDEX({{length_op_prd_1[:]}},{{active_scenario_4}})="",INDEX({{length_op_prd_1[:9]}},{{base_case_3}}),INDEX({{length_op_prd_1[:]}},{{active_scenario_4}}))_x000D_
</t>
  </si>
  <si>
    <t>length_op_prd_2</t>
  </si>
  <si>
    <t xml:space="preserve">IF(INDEX({{length_op_prd_1[:]}},{{comparison_scenario_2}})="",IF(INDEX({{length_op_prd_1[:]}},{{base_case_3}})={{length_op_prd}},"vw","tu"),IF(INDEX({{length_op_prd_1[:]}},{{comparison_scenario_2}})={{length_op_prd}},"vw","tu"))_x000D_
</t>
  </si>
  <si>
    <t>length_op_prd_1</t>
  </si>
  <si>
    <t>escalation_prd_end_mo</t>
  </si>
  <si>
    <t xml:space="preserve">IF(INDEX({{escalation_prd_end_mo_1[:]}},{{active_scenario_4}})="",INDEX({{escalation_prd_end_mo_1[:9]}},{{base_case_3}}),INDEX({{escalation_prd_end_mo_1[:]}},{{active_scenario_4}}))_x000D_
</t>
  </si>
  <si>
    <t>escalation_prd_end_mo_2</t>
  </si>
  <si>
    <t xml:space="preserve">IF(INDEX({{escalation_prd_end_mo_1[:]}},{{comparison_scenario_2}})="",IF(INDEX({{escalation_prd_end_mo_1[:]}},{{base_case_3}})={{escalation_prd_end_mo}},"vw","tu"),IF(INDEX({{escalation_prd_end_mo_1[:]}},{{comparison_scenario_2}})={{escalation_prd_end_mo}},"vw","tu"))_x000D_
</t>
  </si>
  <si>
    <t>escalation_prd_end_mo_1</t>
  </si>
  <si>
    <t>vw</t>
  </si>
  <si>
    <t xml:space="preserve">IF(INDEX({{fin_close_dt_2[:]}},{{active_scenario_4}})="",INDEX({{fin_close_dt_2[:9]}},{{base_case_3}}),INDEX({{fin_close_dt_2[:]}},{{active_scenario_4}}))_x000D_
</t>
  </si>
  <si>
    <t>fin_close_dt</t>
  </si>
  <si>
    <t xml:space="preserve">IF(INDEX({{fin_close_dt_2[:]}},{{comparison_scenario_2}})="",IF(INDEX({{fin_close_dt_2[:]}},{{base_case_3}})={{fin_close_dt_1}},"vw","tu"),IF(INDEX({{fin_close_dt_2[:]}},{{comparison_scenario_2}})={{fin_close_dt_1}},"vw","tu"))_x000D_
</t>
  </si>
  <si>
    <t>fin_close_dt_2</t>
  </si>
  <si>
    <t xml:space="preserve">IF(INDEX({{constprd_length_3[:]}},{{active_scenario_4}})="",INDEX({{constprd_length_3[:9]}},{{base_case_3}}),INDEX({{constprd_length_3[:]}},{{active_scenario_4}}))_x000D_
</t>
  </si>
  <si>
    <t>constprd_length_1</t>
  </si>
  <si>
    <t xml:space="preserve">IF(INDEX({{constprd_length_3[:]}},{{comparison_scenario_2}})="",IF(INDEX({{constprd_length_3[:]}},{{base_case_3}})={{constprd_length_2}},"vw","tu"),IF(INDEX({{constprd_length_3[:]}},{{comparison_scenario_2}})={{constprd_length_2}},"vw","tu"))_x000D_
</t>
  </si>
  <si>
    <t>constprd_length_3</t>
  </si>
  <si>
    <t>length_of_ppa</t>
  </si>
  <si>
    <t xml:space="preserve">IF(INDEX({{htimingassumptions.length_of_ppa_1[:]}},{{active_scenario_4}})="",INDEX({{htimingassumptions.length_of_ppa_1[:9]}},{{base_case_3}}),INDEX({{htimingassumptions.length_of_ppa_1[:]}},{{active_scenario_4}}))_x000D_
</t>
  </si>
  <si>
    <t>htimingassumptions.length_of_ppa_2</t>
  </si>
  <si>
    <t xml:space="preserve">IF(INDEX({{htimingassumptions.length_of_ppa_1[:]}},{{comparison_scenario_2}})="",IF(INDEX({{htimingassumptions.length_of_ppa_1[:]}},{{base_case_3}})={{length_of_ppa}},"vw","tu"),IF(INDEX({{htimingassumptions.length_of_ppa_1[:]}},{{comparison_scenario_2}})={{length_of_ppa}},"vw","tu"))_x000D_
</t>
  </si>
  <si>
    <t>htimingassumptions.length_of_ppa_1</t>
  </si>
  <si>
    <t>extend_ppa_event_dly</t>
  </si>
  <si>
    <t>yes_no</t>
  </si>
  <si>
    <t>cntr_extension</t>
  </si>
  <si>
    <t>htimingassumptions.cntr_extension</t>
  </si>
  <si>
    <t xml:space="preserve">IF(INDEX({{epc_cost_2[:]}},{{active_scenario_4}})="",INDEX({{epc_cost_2[:9]}},{{base_case_3}}),INDEX({{epc_cost_2[:]}},{{active_scenario_4}}))_x000D_
</t>
  </si>
  <si>
    <t>epc_cost_3</t>
  </si>
  <si>
    <t xml:space="preserve">IF(INDEX({{epc_cost_2[:]}},{{comparison_scenario_2}})="",IF(INDEX({{epc_cost_2[:]}},{{base_case_3}})={{epc_cost_1}},"vw","tu"),IF(INDEX({{epc_cost_2[:]}},{{comparison_scenario_2}})={{epc_cost_1}},"vw","tu"))_x000D_
</t>
  </si>
  <si>
    <t>epc_cost_2</t>
  </si>
  <si>
    <t xml:space="preserve">IF(INDEX({{epc_spent_contg_2[:]}},{{active_scenario_4}})="",INDEX({{epc_spent_contg_2[:9]}},{{base_case_3}}),INDEX({{epc_spent_contg_2[:]}},{{active_scenario_4}}))_x000D_
</t>
  </si>
  <si>
    <t>epc_spent_contg_3</t>
  </si>
  <si>
    <t xml:space="preserve">IF(INDEX({{epc_spent_contg_2[:]}},{{comparison_scenario_2}})="",IF(INDEX({{epc_spent_contg_2[:]}},{{base_case_3}})={{epc_spent_contg_1}},"vw","tu"),IF(INDEX({{epc_spent_contg_2[:]}},{{comparison_scenario_2}})={{epc_spent_contg_1}},"vw","tu"))_x000D_
</t>
  </si>
  <si>
    <t>epc_spent_contg_2</t>
  </si>
  <si>
    <t xml:space="preserve">IF(INDEX({{ann_spv_2[:]}},{{active_scenario_4}})="",INDEX({{ann_spv_2[:9]}},{{base_case_3}}),INDEX({{ann_spv_2[:]}},{{active_scenario_4}}))_x000D_
</t>
  </si>
  <si>
    <t>ann_spv_3</t>
  </si>
  <si>
    <t xml:space="preserve">IF(INDEX({{ann_spv_2[:]}},{{comparison_scenario_2}})="",IF(INDEX({{ann_spv_2[:]}},{{base_case_3}})={{ann_spv_1}},"vw","tu"),IF(INDEX({{ann_spv_2[:]}},{{comparison_scenario_2}})={{ann_spv_1}},"vw","tu"))_x000D_
</t>
  </si>
  <si>
    <t>ann_spv_2</t>
  </si>
  <si>
    <t xml:space="preserve">IF(INDEX({{const_insurance_amt_2[:]}},{{active_scenario_4}})="",INDEX({{const_insurance_amt_2[:9]}},{{base_case_3}}),INDEX({{const_insurance_amt_2[:]}},{{active_scenario_4}}))_x000D_
</t>
  </si>
  <si>
    <t>const_insurance_amt_3</t>
  </si>
  <si>
    <t xml:space="preserve">IF(INDEX({{const_insurance_amt_2[:]}},{{comparison_scenario_2}})="",IF(INDEX({{const_insurance_amt_2[:]}},{{base_case_3}})={{const_insurance_amt_1}},"vw","tu"),IF(INDEX({{const_insurance_amt_2[:]}},{{comparison_scenario_2}})={{const_insurance_amt_1}},"vw","tu"))_x000D_
</t>
  </si>
  <si>
    <t>const_insurance_amt_2</t>
  </si>
  <si>
    <t xml:space="preserve">IF(INDEX({{devcst_amt_2[:]}},{{active_scenario_4}})="",INDEX({{devcst_amt_2[:9]}},{{base_case_3}}),INDEX({{devcst_amt_2[:]}},{{active_scenario_4}}))_x000D_
</t>
  </si>
  <si>
    <t>devcst_amt_3</t>
  </si>
  <si>
    <t xml:space="preserve">IF(INDEX({{devcst_amt_2[:]}},{{comparison_scenario_2}})="",IF(INDEX({{devcst_amt_2[:]}},{{base_case_3}})={{devcst_amt_1}},"vw","tu"),IF(INDEX({{devcst_amt_2[:]}},{{comparison_scenario_2}})={{devcst_amt_1}},"vw","tu"))_x000D_
</t>
  </si>
  <si>
    <t>devcst_amt_2</t>
  </si>
  <si>
    <t xml:space="preserve">IF(INDEX({{dev_fee_amt_2[:]}},{{active_scenario_4}})="",INDEX({{dev_fee_amt_2[:9]}},{{base_case_3}}),INDEX({{dev_fee_amt_2[:]}},{{active_scenario_4}}))_x000D_
</t>
  </si>
  <si>
    <t>dev_fee_amt_3</t>
  </si>
  <si>
    <t xml:space="preserve">IF(INDEX({{dev_fee_amt_2[:]}},{{comparison_scenario_2}})="",IF(INDEX({{dev_fee_amt_2[:]}},{{base_case_3}})={{dev_fee_amt_1}},"vw","tu"),IF(INDEX({{dev_fee_amt_2[:]}},{{comparison_scenario_2}})={{dev_fee_amt_1}},"vw","tu"))_x000D_
</t>
  </si>
  <si>
    <t>dev_fee_amt_2</t>
  </si>
  <si>
    <t xml:space="preserve">IF(INDEX({{o_m_mob_amt_2[:]}},{{active_scenario_4}})="",INDEX({{o_m_mob_amt_2[:9]}},{{base_case_3}}),INDEX({{o_m_mob_amt_2[:]}},{{active_scenario_4}}))_x000D_
</t>
  </si>
  <si>
    <t>o_m_mob_amt_3</t>
  </si>
  <si>
    <t xml:space="preserve">IF(INDEX({{o_m_mob_amt_2[:]}},{{comparison_scenario_2}})="",IF(INDEX({{o_m_mob_amt_2[:]}},{{base_case_3}})={{o_m_mob_amt_1}},"vw","tu"),IF(INDEX({{o_m_mob_amt_2[:]}},{{comparison_scenario_2}})={{o_m_mob_amt_1}},"vw","tu"))_x000D_
</t>
  </si>
  <si>
    <t>o_m_mob_amt_2</t>
  </si>
  <si>
    <t>h_depreciation</t>
  </si>
  <si>
    <t>ar_bal</t>
  </si>
  <si>
    <t>ap_bal</t>
  </si>
  <si>
    <t>chk_tolerance_level</t>
  </si>
  <si>
    <t>num_prds_yr</t>
  </si>
  <si>
    <t>h_timeline_label</t>
  </si>
  <si>
    <t>input_row_template_relocation_macro</t>
  </si>
  <si>
    <t>h_epc_profile</t>
  </si>
  <si>
    <t>NCA - Base case 1</t>
  </si>
  <si>
    <t>h_depr_fixed_ast</t>
  </si>
  <si>
    <t xml:space="preserve">{{num_prds_yr}}_x000D_
</t>
  </si>
  <si>
    <t>summ_pos</t>
  </si>
  <si>
    <t xml:space="preserve">SUM({{pos[:]}})_x000D_
</t>
  </si>
  <si>
    <t>pos</t>
  </si>
  <si>
    <t>summ_fixed_ast_depr</t>
  </si>
  <si>
    <t xml:space="preserve">SUM({{fixed_ast_depr[:]}})_x000D_
</t>
  </si>
  <si>
    <t xml:space="preserve">-1*{{pos[n]}}_x000D_
</t>
  </si>
  <si>
    <t>h_fixed_ast_bal</t>
  </si>
  <si>
    <t>beg</t>
  </si>
  <si>
    <t xml:space="preserve">{{fixed_ast_bal[n-1]}}_x000D_
</t>
  </si>
  <si>
    <t xml:space="preserve">{{pos[n]}}_x000D_
</t>
  </si>
  <si>
    <t>S&amp;U - Base case 1</t>
  </si>
  <si>
    <t>h_source_of_cash</t>
  </si>
  <si>
    <t>summ_sources_of_cash</t>
  </si>
  <si>
    <t>sources_of_cash</t>
  </si>
  <si>
    <t>h_uses_of_cash</t>
  </si>
  <si>
    <t>summ_uses_of_cash</t>
  </si>
  <si>
    <t>uses_of_cash</t>
  </si>
  <si>
    <t xml:space="preserve">{{sources_of_cash[n]}}_x000D_
</t>
  </si>
  <si>
    <t xml:space="preserve">{{uses_of_cash[n]}}_x000D_
</t>
  </si>
  <si>
    <t>summ_sources_chk</t>
  </si>
  <si>
    <t xml:space="preserve">IF(SUM({{sources_chk[:]}})&lt;&gt;0,1,0)_x000D_
</t>
  </si>
  <si>
    <t>sources_chk</t>
  </si>
  <si>
    <t xml:space="preserve">IF(ABS({{sources_of_cash[n]}}-{{uses_of_cash[n]}})&gt;{{CHK_TOL[]}},1,0)_x000D_
</t>
  </si>
  <si>
    <t>summ_sources_difference</t>
  </si>
  <si>
    <t xml:space="preserve">SUM({{sources_difference[:]}})_x000D_
</t>
  </si>
  <si>
    <t>sources_difference</t>
  </si>
  <si>
    <t xml:space="preserve">{{sources_of_cash[n]}}-{{uses_of_cash[n]}}_x000D_
</t>
  </si>
  <si>
    <t>Solve - Base case 1</t>
  </si>
  <si>
    <t>h_checks</t>
  </si>
  <si>
    <t>Solve!F44</t>
  </si>
  <si>
    <t>summ_Solve!F44</t>
  </si>
  <si>
    <t xml:space="preserve">SUM({{Solve!F44[:]}})_x000D_
</t>
  </si>
  <si>
    <t>Time - Base case 1</t>
  </si>
  <si>
    <t>summ_flag</t>
  </si>
  <si>
    <t xml:space="preserve">SUM({{flag[:]}})_x000D_
</t>
  </si>
  <si>
    <t xml:space="preserve">{{flag[n]}}_x000D_
</t>
  </si>
  <si>
    <t>end_mo</t>
  </si>
  <si>
    <t>end_fin_flag</t>
  </si>
  <si>
    <t xml:space="preserve">{{end_fin_flag[n]}}_x000D_
</t>
  </si>
  <si>
    <t>fin_end_applicable_prd</t>
  </si>
  <si>
    <t xml:space="preserve">IF({{flag[n]}}=1,{{fin_yr_enddt_frst_mdl_prd_1}},IF({{end_fin_flag[n-1]}}=1,EOMONTH({{fin_end_applicable_prd[n-1]}},12),{{fin_end_applicable_prd[n-1]}}))_x000D_
</t>
  </si>
  <si>
    <t xml:space="preserve">{{fin_end_applicable_prd[n]}}_x000D_
</t>
  </si>
  <si>
    <t xml:space="preserve">YEAR({{fin_end_applicable_prd[n]}})_x000D_
</t>
  </si>
  <si>
    <t>fin_close_dt_flag</t>
  </si>
  <si>
    <t xml:space="preserve">{{fin_close_dt_flag[n]}}_x000D_
</t>
  </si>
  <si>
    <t>frst_op_prd_flag</t>
  </si>
  <si>
    <t xml:space="preserve">{{frst_op_prd_flag[n]}}_x000D_
</t>
  </si>
  <si>
    <t>frst_post_op_prd_flag</t>
  </si>
  <si>
    <t xml:space="preserve">{{frst_post_op_prd_flag[n]}}_x000D_
</t>
  </si>
  <si>
    <t>summ_fin_close_dt_flag</t>
  </si>
  <si>
    <t xml:space="preserve">SUM({{fin_close_dt_flag[:]}})_x000D_
</t>
  </si>
  <si>
    <t>h_frst_constprd_flag</t>
  </si>
  <si>
    <t xml:space="preserve">{{fin_close_dt_flag[n-1]}}_x000D_
</t>
  </si>
  <si>
    <t>h_end_constprd_flag</t>
  </si>
  <si>
    <t xml:space="preserve">SUM({{hendconstprdflag.constprd[:]}})_x000D_
</t>
  </si>
  <si>
    <t>hendconstprdflag.constprd</t>
  </si>
  <si>
    <t xml:space="preserve">{{hendconstprdflag.constprd[n]}}_x000D_
</t>
  </si>
  <si>
    <t>summ_frst_op_prd_flag</t>
  </si>
  <si>
    <t xml:space="preserve">SUM({{frst_op_prd_flag[:]}})_x000D_
</t>
  </si>
  <si>
    <t xml:space="preserve">{{hendconstprdflag.constprd[n-1]}}_x000D_
</t>
  </si>
  <si>
    <t>h_lst_op_prd_flag</t>
  </si>
  <si>
    <t xml:space="preserve">{{length_of_ppa}}_x000D_
</t>
  </si>
  <si>
    <t xml:space="preserve">{{cntr_extension}}_x000D_
</t>
  </si>
  <si>
    <t>end</t>
  </si>
  <si>
    <t>summ_lst_op_prd_flag</t>
  </si>
  <si>
    <t xml:space="preserve">SUM({{lst_op_prd_flag[:]}})_x000D_
</t>
  </si>
  <si>
    <t>h_op_prd_flag</t>
  </si>
  <si>
    <t>summ_op_prd_flag</t>
  </si>
  <si>
    <t xml:space="preserve">SUM({{op_prd_flag[:]}})_x000D_
</t>
  </si>
  <si>
    <t>op_prd_flag</t>
  </si>
  <si>
    <t xml:space="preserve">{{op_prd_flag[n-1]}}+{{frst_op_prd_flag[n]}}-{{lst_op_prd_flag[n-1]}}_x000D_
</t>
  </si>
  <si>
    <t>h_frst_post_op_prd_flag</t>
  </si>
  <si>
    <t xml:space="preserve">{{lst_op_prd_flag[n-1]}}_x000D_
</t>
  </si>
  <si>
    <t>end_1</t>
  </si>
  <si>
    <t xml:space="preserve">{{end_1}}_x000D_
</t>
  </si>
  <si>
    <t xml:space="preserve">SUM({{end_2[:]}})_x000D_
</t>
  </si>
  <si>
    <t>end_2</t>
  </si>
  <si>
    <t xml:space="preserve">{{end_2[n]}}_x000D_
</t>
  </si>
  <si>
    <t>h_escalation_prd_yr_end_flag</t>
  </si>
  <si>
    <t xml:space="preserve">{{escalation_prd_end_mo}}_x000D_
</t>
  </si>
  <si>
    <t>h_period_number</t>
  </si>
  <si>
    <t xml:space="preserve">{{op_prd_flag[n]}}_x000D_
</t>
  </si>
  <si>
    <t>cntr</t>
  </si>
  <si>
    <t xml:space="preserve">{{cntr[n-1]}}+{{op_prd_flag[n]}}_x000D_
</t>
  </si>
  <si>
    <t>cntr_qtr</t>
  </si>
  <si>
    <t xml:space="preserve">IF({{cntr_qtr[n-1]}}={{num_prds_yr}},1,{{cntr_qtr[n-1]}}+1)*{{op_prd_flag[n]}}_x000D_
</t>
  </si>
  <si>
    <t>h_cntr_yr_num</t>
  </si>
  <si>
    <t>cntr_yr_num</t>
  </si>
  <si>
    <t xml:space="preserve">({{cntr_yr_num[n-1]}}+{{end_fin_flag[n-1]}})*{{op_prd_flag[n]}}_x000D_
</t>
  </si>
  <si>
    <t>days_in_period</t>
  </si>
  <si>
    <t>model_track_tolerance_level</t>
  </si>
  <si>
    <t xml:space="preserve"> Model track tolerance level </t>
  </si>
  <si>
    <t>days_in_year</t>
  </si>
  <si>
    <t xml:space="preserve"> Days in year</t>
  </si>
  <si>
    <t>standard_monetary_unit</t>
  </si>
  <si>
    <t xml:space="preserve"> Standard Monetary Unit</t>
  </si>
  <si>
    <t>usc__us</t>
  </si>
  <si>
    <t xml:space="preserve"> US$c / US$ </t>
  </si>
  <si>
    <t>gwh_to_kwh_conversion</t>
  </si>
  <si>
    <t xml:space="preserve"> GWh to KWh conversion </t>
  </si>
  <si>
    <t>CPI ESCALATION</t>
  </si>
  <si>
    <t>CPI escalation factor</t>
  </si>
  <si>
    <t>Plant net capacity</t>
  </si>
  <si>
    <t>Plant throughput</t>
  </si>
  <si>
    <t>Plant availability</t>
  </si>
  <si>
    <t>Ramp-up start quarter (construction)</t>
  </si>
  <si>
    <t>Ramp-up duration</t>
  </si>
  <si>
    <t>REVENUE ASSUMPTIONS</t>
  </si>
  <si>
    <t>PPA cost percentage</t>
  </si>
  <si>
    <t>Recovery rate</t>
  </si>
  <si>
    <t>CPI escalation rate</t>
  </si>
  <si>
    <t>hours_in_day</t>
  </si>
  <si>
    <t>Hours in day</t>
  </si>
  <si>
    <t>h_generation</t>
  </si>
  <si>
    <t>GENERATION</t>
  </si>
  <si>
    <t>Hours in period</t>
  </si>
  <si>
    <t>Waste throughput</t>
  </si>
  <si>
    <t>Net generation</t>
  </si>
  <si>
    <t>h_revenue</t>
  </si>
  <si>
    <t>REVENUE</t>
  </si>
  <si>
    <t>Gate fee revenue</t>
  </si>
  <si>
    <t>Grid sales revenue</t>
  </si>
  <si>
    <t>Gross grid sales revenue</t>
  </si>
  <si>
    <t>ppa_cost</t>
  </si>
  <si>
    <t>PPA cost</t>
  </si>
  <si>
    <t>Net grid sales revenue</t>
  </si>
  <si>
    <t>Embedded benefits revenue</t>
  </si>
  <si>
    <t>Recovered materials revenue</t>
  </si>
  <si>
    <t>Total revenue</t>
  </si>
  <si>
    <t>CONSTRUCTION QUARTER COUNTER</t>
  </si>
  <si>
    <t>Construction quarter counter</t>
  </si>
  <si>
    <t>tonnes/hr</t>
  </si>
  <si>
    <t>quarters</t>
  </si>
  <si>
    <t>hours</t>
  </si>
  <si>
    <t>Timestamp</t>
  </si>
  <si>
    <t>Description</t>
  </si>
  <si>
    <t>Range Index</t>
  </si>
  <si>
    <t>Top Left</t>
  </si>
  <si>
    <t>Bottom Right</t>
  </si>
  <si>
    <t>2026-03-28T08:41:12.067Z</t>
  </si>
  <si>
    <t>Edit on Check, ConCost, ConFin, ConTime, Debt, DSRA, Equity, Esc, FS Qtr, InpC, InpS -m, Metrics, NCA, Ops, S&amp;U, Solve, Tax, Time: 46 built, 1 deleted</t>
  </si>
  <si>
    <t>Revenue</t>
  </si>
  <si>
    <t>DIRECT COST ASSUMPTIONS</t>
  </si>
  <si>
    <t>APC residue rate</t>
  </si>
  <si>
    <t>APC residue contract price (real)</t>
  </si>
  <si>
    <t>Inactive ash rate</t>
  </si>
  <si>
    <t>Inactive ash contract price (real)</t>
  </si>
  <si>
    <t>O&amp;M fee per quarter</t>
  </si>
  <si>
    <t>Reimbursable costs per quarter</t>
  </si>
  <si>
    <t>h_direct_costs</t>
  </si>
  <si>
    <t>DIRECT COSTS</t>
  </si>
  <si>
    <t>APC residue disposal</t>
  </si>
  <si>
    <t>APC residue cost</t>
  </si>
  <si>
    <t>Inactive ash disposal</t>
  </si>
  <si>
    <t>Inactive ash cost</t>
  </si>
  <si>
    <t>O&amp;M fee</t>
  </si>
  <si>
    <t>Reimbursable costs</t>
  </si>
  <si>
    <t>Contracted consumables</t>
  </si>
  <si>
    <t>Total direct costs</t>
  </si>
  <si>
    <t>2026-03-28T08:50:27.743Z</t>
  </si>
  <si>
    <t>Edit on Check, ConCost, ConFin, ConTime, Debt, DSRA, Equity, Esc, FS Qtr, InpC, InpS -m, Metrics, NCA, Ops, S&amp;U, Solve, Tax, Time: 25 built, 1 deleted</t>
  </si>
  <si>
    <t>h_overheads</t>
  </si>
  <si>
    <t>OVERHEADS</t>
  </si>
  <si>
    <t>Rates</t>
  </si>
  <si>
    <t>MSA</t>
  </si>
  <si>
    <t>Insurance</t>
  </si>
  <si>
    <t>Contingency</t>
  </si>
  <si>
    <t>Rent</t>
  </si>
  <si>
    <t>Legals and professional</t>
  </si>
  <si>
    <t>Water costs</t>
  </si>
  <si>
    <t>Fuel testing</t>
  </si>
  <si>
    <t>EA permit fee</t>
  </si>
  <si>
    <t>Annual audit</t>
  </si>
  <si>
    <t>Opex contingency</t>
  </si>
  <si>
    <t>Rent for surface water drainage</t>
  </si>
  <si>
    <t>Telephones/bank charges</t>
  </si>
  <si>
    <t>Bank charges</t>
  </si>
  <si>
    <t>2026-03-28T08:51:06.802Z</t>
  </si>
  <si>
    <t>Edit on Check, ConCost, ConFin, ConTime, Debt, DSRA, Equity, Esc, FS Qtr, InpC, InpS -m, Metrics, NCA, Ops, S&amp;U, Solve, Tax, Time: 47 built, 1 deleted</t>
  </si>
  <si>
    <t>h_rev_assumptions</t>
  </si>
  <si>
    <t>h_dir_cst_assumptions</t>
  </si>
  <si>
    <t>h_const_qtr_counter</t>
  </si>
  <si>
    <t>h_cpi_escalation</t>
  </si>
  <si>
    <t>cpi_rt_1</t>
  </si>
  <si>
    <t xml:space="preserve">{{cpi_rt_1}}_x000D_
</t>
  </si>
  <si>
    <t>tonnes_hr</t>
  </si>
  <si>
    <t>ramp_up_strt_qtr_const_1</t>
  </si>
  <si>
    <t xml:space="preserve">IF(INDEX({{ramp_up_strt_qtr_const_2[:]}},{{active_scenario_4}})="",INDEX({{ramp_up_strt_qtr_const_2[:9]}},{{base_case_3}}),INDEX({{ramp_up_strt_qtr_const_2[:]}},{{active_scenario_4}}))_x000D_
</t>
  </si>
  <si>
    <t xml:space="preserve">IF(INDEX({{ramp_up_strt_qtr_const_2[:]}},{{comparison_scenario_2}})="",IF(INDEX({{ramp_up_strt_qtr_const_2[:]}},{{base_case_3}})={{ramp_up_strt_qtr_const_1}},"vw","tu"),IF(INDEX({{ramp_up_strt_qtr_const_2[:]}},{{comparison_scenario_2}})={{ramp_up_strt_qtr_const_1}},"vw","tu"))_x000D_
</t>
  </si>
  <si>
    <t>ramp_up_strt_qtr_const_2</t>
  </si>
  <si>
    <t>ramp_up_duration_1</t>
  </si>
  <si>
    <t xml:space="preserve">IF(INDEX({{ramp_up_duration_2[:]}},{{active_scenario_4}})="",INDEX({{ramp_up_duration_2[:9]}},{{base_case_3}}),INDEX({{ramp_up_duration_2[:]}},{{active_scenario_4}}))_x000D_
</t>
  </si>
  <si>
    <t xml:space="preserve">IF(INDEX({{ramp_up_duration_2[:]}},{{comparison_scenario_2}})="",IF(INDEX({{ramp_up_duration_2[:]}},{{base_case_3}})={{ramp_up_duration_1}},"vw","tu"),IF(INDEX({{ramp_up_duration_2[:]}},{{comparison_scenario_2}})={{ramp_up_duration_1}},"vw","tu"))_x000D_
</t>
  </si>
  <si>
    <t>ramp_up_duration_2</t>
  </si>
  <si>
    <t>ppa_cst_pct_1</t>
  </si>
  <si>
    <t xml:space="preserve">IF(INDEX({{ppa_cst_pct_2[:]}},{{active_scenario_4}})="",INDEX({{ppa_cst_pct_2[:9]}},{{base_case_3}}),INDEX({{ppa_cst_pct_2[:]}},{{active_scenario_4}}))_x000D_
</t>
  </si>
  <si>
    <t>ppa_cst_pct_3</t>
  </si>
  <si>
    <t xml:space="preserve">IF(INDEX({{ppa_cst_pct_2[:]}},{{comparison_scenario_2}})="",IF(INDEX({{ppa_cst_pct_2[:]}},{{base_case_3}})={{ppa_cst_pct_1}},"vw","tu"),IF(INDEX({{ppa_cst_pct_2[:]}},{{comparison_scenario_2}})={{ppa_cst_pct_1}},"vw","tu"))_x000D_
</t>
  </si>
  <si>
    <t>ppa_cst_pct_2</t>
  </si>
  <si>
    <t>recovery_rate_1</t>
  </si>
  <si>
    <t xml:space="preserve">IF(INDEX({{recovery_rate_2[:]}},{{active_scenario_4}})="",INDEX({{recovery_rate_2[:9]}},{{base_case_3}}),INDEX({{recovery_rate_2[:]}},{{active_scenario_4}}))_x000D_
</t>
  </si>
  <si>
    <t>recovery_rate_3</t>
  </si>
  <si>
    <t xml:space="preserve">IF(INDEX({{recovery_rate_2[:]}},{{comparison_scenario_2}})="",IF(INDEX({{recovery_rate_2[:]}},{{base_case_3}})={{recovery_rate_1}},"vw","tu"),IF(INDEX({{recovery_rate_2[:]}},{{comparison_scenario_2}})={{recovery_rate_1}},"vw","tu"))_x000D_
</t>
  </si>
  <si>
    <t>recovery_rate_2</t>
  </si>
  <si>
    <t xml:space="preserve">IF(INDEX({{cpi_rt_2[:]}},{{active_scenario_4}})="",INDEX({{cpi_rt_2[:9]}},{{base_case_3}}),INDEX({{cpi_rt_2[:]}},{{active_scenario_4}}))_x000D_
</t>
  </si>
  <si>
    <t>cpi_rt_3</t>
  </si>
  <si>
    <t xml:space="preserve">IF(INDEX({{cpi_rt_2[:]}},{{comparison_scenario_2}})="",IF(INDEX({{cpi_rt_2[:]}},{{base_case_3}})={{cpi_rt_1}},"vw","tu"),IF(INDEX({{cpi_rt_2[:]}},{{comparison_scenario_2}})={{cpi_rt_1}},"vw","tu"))_x000D_
</t>
  </si>
  <si>
    <t>cpi_rt_2</t>
  </si>
  <si>
    <t>apcres_rt_1</t>
  </si>
  <si>
    <t xml:space="preserve">IF(INDEX({{apcres_rt_2[:]}},{{active_scenario_4}})="",INDEX({{apcres_rt_2[:9]}},{{base_case_3}}),INDEX({{apcres_rt_2[:]}},{{active_scenario_4}}))_x000D_
</t>
  </si>
  <si>
    <t xml:space="preserve">IF(INDEX({{apcres_rt_2[:]}},{{comparison_scenario_2}})="",IF(INDEX({{apcres_rt_2[:]}},{{base_case_3}})={{apcres_rt_1}},"vw","tu"),IF(INDEX({{apcres_rt_2[:]}},{{comparison_scenario_2}})={{apcres_rt_1}},"vw","tu"))_x000D_
</t>
  </si>
  <si>
    <t>apcres_rt_2</t>
  </si>
  <si>
    <t>apcres_cntrprc_real_1</t>
  </si>
  <si>
    <t xml:space="preserve">IF(INDEX({{apcres_cntrprc_real_2[:]}},{{active_scenario_4}})="",INDEX({{apcres_cntrprc_real_2[:9]}},{{base_case_3}}),INDEX({{apcres_cntrprc_real_2[:]}},{{active_scenario_4}}))_x000D_
</t>
  </si>
  <si>
    <t>apcres_cntrprc_real_3</t>
  </si>
  <si>
    <t xml:space="preserve">IF(INDEX({{apcres_cntrprc_real_2[:]}},{{comparison_scenario_2}})="",IF(INDEX({{apcres_cntrprc_real_2[:]}},{{base_case_3}})={{apcres_cntrprc_real_1}},"vw","tu"),IF(INDEX({{apcres_cntrprc_real_2[:]}},{{comparison_scenario_2}})={{apcres_cntrprc_real_1}},"vw","tu"))_x000D_
</t>
  </si>
  <si>
    <t>apcres_cntrprc_real_2</t>
  </si>
  <si>
    <t>inactash_rt_1</t>
  </si>
  <si>
    <t xml:space="preserve">IF(INDEX({{inactash_rt_2[:]}},{{active_scenario_4}})="",INDEX({{inactash_rt_2[:9]}},{{base_case_3}}),INDEX({{inactash_rt_2[:]}},{{active_scenario_4}}))_x000D_
</t>
  </si>
  <si>
    <t xml:space="preserve">IF(INDEX({{inactash_rt_2[:]}},{{comparison_scenario_2}})="",IF(INDEX({{inactash_rt_2[:]}},{{base_case_3}})={{inactash_rt_1}},"vw","tu"),IF(INDEX({{inactash_rt_2[:]}},{{comparison_scenario_2}})={{inactash_rt_1}},"vw","tu"))_x000D_
</t>
  </si>
  <si>
    <t>inactash_rt_2</t>
  </si>
  <si>
    <t>inactash_cntrprc_real_1</t>
  </si>
  <si>
    <t xml:space="preserve">IF(INDEX({{inactash_cntrprc_real_2[:]}},{{active_scenario_4}})="",INDEX({{inactash_cntrprc_real_2[:9]}},{{base_case_3}}),INDEX({{inactash_cntrprc_real_2[:]}},{{active_scenario_4}}))_x000D_
</t>
  </si>
  <si>
    <t>inactash_cntrprc_real_3</t>
  </si>
  <si>
    <t xml:space="preserve">IF(INDEX({{inactash_cntrprc_real_2[:]}},{{comparison_scenario_2}})="",IF(INDEX({{inactash_cntrprc_real_2[:]}},{{base_case_3}})={{inactash_cntrprc_real_1}},"vw","tu"),IF(INDEX({{inactash_cntrprc_real_2[:]}},{{comparison_scenario_2}})={{inactash_cntrprc_real_1}},"vw","tu"))_x000D_
</t>
  </si>
  <si>
    <t>inactash_cntrprc_real_2</t>
  </si>
  <si>
    <t>reimbcst_qtr_2</t>
  </si>
  <si>
    <t>reimbcst_qtr_1</t>
  </si>
  <si>
    <t>reimbcst_qtr_3</t>
  </si>
  <si>
    <t>units_thousand</t>
  </si>
  <si>
    <t>Ops - Base case 1</t>
  </si>
  <si>
    <t xml:space="preserve">{{ramp_up_strt_qtr_const_1}}_x000D_
</t>
  </si>
  <si>
    <t xml:space="preserve">{{ramp_up_duration_1}}_x000D_
</t>
  </si>
  <si>
    <t>const_qtr_counter</t>
  </si>
  <si>
    <t xml:space="preserve">{{const_qtr_counter[n]}}_x000D_
</t>
  </si>
  <si>
    <t xml:space="preserve">{{days_in_period[n]}}_x000D_
</t>
  </si>
  <si>
    <t>summ_hours_in_period</t>
  </si>
  <si>
    <t xml:space="preserve">SUM({{hours_in_period[:]}})_x000D_
</t>
  </si>
  <si>
    <t>hours_in_period</t>
  </si>
  <si>
    <t xml:space="preserve">{{hours_in_period[n]}}_x000D_
</t>
  </si>
  <si>
    <t>summ_wstthrpt</t>
  </si>
  <si>
    <t xml:space="preserve">SUM({{wstthrpt[:]}})_x000D_
</t>
  </si>
  <si>
    <t>wstthrpt</t>
  </si>
  <si>
    <t>summ_net_generation</t>
  </si>
  <si>
    <t xml:space="preserve">SUM({{net_generation[:]}})_x000D_
</t>
  </si>
  <si>
    <t>net_generation</t>
  </si>
  <si>
    <t>h_gf</t>
  </si>
  <si>
    <t xml:space="preserve">{{units_thousand}}_x000D_
</t>
  </si>
  <si>
    <t xml:space="preserve">{{wstthrpt[n]}}_x000D_
</t>
  </si>
  <si>
    <t>summ_gf</t>
  </si>
  <si>
    <t xml:space="preserve">SUM({{gf[:]}})_x000D_
</t>
  </si>
  <si>
    <t>gf</t>
  </si>
  <si>
    <t>h_grdsls</t>
  </si>
  <si>
    <t xml:space="preserve">{{net_generation[n]}}_x000D_
</t>
  </si>
  <si>
    <t>summ_gr_grdsls</t>
  </si>
  <si>
    <t xml:space="preserve">SUM({{gr_grdsls[:]}})_x000D_
</t>
  </si>
  <si>
    <t>gr_grdsls</t>
  </si>
  <si>
    <t xml:space="preserve">{{ppa_cst_pct_1}}_x000D_
</t>
  </si>
  <si>
    <t xml:space="preserve">{{gr_grdsls[n]}}_x000D_
</t>
  </si>
  <si>
    <t>summ_ppa_cost</t>
  </si>
  <si>
    <t xml:space="preserve">SUM({{ppa_cost[:]}})_x000D_
</t>
  </si>
  <si>
    <t xml:space="preserve">{{gr_grdsls[n]}}*{{ppa_cst_pct_1}}_x000D_
</t>
  </si>
  <si>
    <t xml:space="preserve">{{ppa_cost[n]}}_x000D_
</t>
  </si>
  <si>
    <t>summ_net_grdsls</t>
  </si>
  <si>
    <t xml:space="preserve">SUM({{net_grdsls[:]}})_x000D_
</t>
  </si>
  <si>
    <t>net_grdsls</t>
  </si>
  <si>
    <t xml:space="preserve">{{gr_grdsls[n]}}-{{ppa_cost[n]}}_x000D_
</t>
  </si>
  <si>
    <t>h_embbnft</t>
  </si>
  <si>
    <t>summ_embbnft</t>
  </si>
  <si>
    <t xml:space="preserve">SUM({{embbnft[:]}})_x000D_
</t>
  </si>
  <si>
    <t>embbnft</t>
  </si>
  <si>
    <t>h_recmtl</t>
  </si>
  <si>
    <t xml:space="preserve">{{recovery_rate_1}}_x000D_
</t>
  </si>
  <si>
    <t>summ_recmtl</t>
  </si>
  <si>
    <t xml:space="preserve">SUM({{recmtl[:]}})_x000D_
</t>
  </si>
  <si>
    <t>recmtl</t>
  </si>
  <si>
    <t>h_total_revenue</t>
  </si>
  <si>
    <t xml:space="preserve">{{gf[n]}}_x000D_
</t>
  </si>
  <si>
    <t xml:space="preserve">{{net_grdsls[n]}}_x000D_
</t>
  </si>
  <si>
    <t xml:space="preserve">{{embbnft[n]}}_x000D_
</t>
  </si>
  <si>
    <t xml:space="preserve">{{recmtl[n]}}_x000D_
</t>
  </si>
  <si>
    <t>summ_revenue</t>
  </si>
  <si>
    <t xml:space="preserve">SUM({{revenue[:]}})_x000D_
</t>
  </si>
  <si>
    <t>revenue</t>
  </si>
  <si>
    <t xml:space="preserve">SUM(§{{gf[n]}}, {{net_grdsls[n]}}, {{embbnft[n]}}, {{recmtl[n]}}§)_x000D_
</t>
  </si>
  <si>
    <t>h_apcres_disposal</t>
  </si>
  <si>
    <t xml:space="preserve">{{apcres_rt_1}}_x000D_
</t>
  </si>
  <si>
    <t xml:space="preserve">{{apcres_cntrprc_real_1}}_x000D_
</t>
  </si>
  <si>
    <t>summ_apcres_cst</t>
  </si>
  <si>
    <t xml:space="preserve">SUM({{apcres_cst[:]}})_x000D_
</t>
  </si>
  <si>
    <t>apcres_cst</t>
  </si>
  <si>
    <t>h_inactash_disposal</t>
  </si>
  <si>
    <t xml:space="preserve">{{inactash_rt_1}}_x000D_
</t>
  </si>
  <si>
    <t xml:space="preserve">{{inactash_cntrprc_real_1}}_x000D_
</t>
  </si>
  <si>
    <t>summ_inactash_cst</t>
  </si>
  <si>
    <t xml:space="preserve">SUM({{inactash_cst[:]}})_x000D_
</t>
  </si>
  <si>
    <t>inactash_cst</t>
  </si>
  <si>
    <t>h_o_m_fee</t>
  </si>
  <si>
    <t>summ_o_m_fee</t>
  </si>
  <si>
    <t xml:space="preserve">SUM({{o_m_fee[:]}})_x000D_
</t>
  </si>
  <si>
    <t>o_m_fee</t>
  </si>
  <si>
    <t>h_reimbcst</t>
  </si>
  <si>
    <t>h_cntrdcnsm</t>
  </si>
  <si>
    <t>summ_cntrdcnsm</t>
  </si>
  <si>
    <t xml:space="preserve">SUM({{cntrdcnsm[:]}})_x000D_
</t>
  </si>
  <si>
    <t>cntrdcnsm</t>
  </si>
  <si>
    <t>h_tot_dircst</t>
  </si>
  <si>
    <t xml:space="preserve">{{apcres_cst[n]}}_x000D_
</t>
  </si>
  <si>
    <t xml:space="preserve">{{inactash_cst[n]}}_x000D_
</t>
  </si>
  <si>
    <t xml:space="preserve">{{o_m_fee[n]}}_x000D_
</t>
  </si>
  <si>
    <t xml:space="preserve">{{cntrdcnsm[n]}}_x000D_
</t>
  </si>
  <si>
    <t>summ_rates</t>
  </si>
  <si>
    <t xml:space="preserve">SUM({{rates[:]}})_x000D_
</t>
  </si>
  <si>
    <t>rates</t>
  </si>
  <si>
    <t>summ_msa</t>
  </si>
  <si>
    <t xml:space="preserve">SUM({{msa[:]}})_x000D_
</t>
  </si>
  <si>
    <t>msa</t>
  </si>
  <si>
    <t>summ_insurance</t>
  </si>
  <si>
    <t xml:space="preserve">SUM({{insurance[:]}})_x000D_
</t>
  </si>
  <si>
    <t>insurance</t>
  </si>
  <si>
    <t>summ_contingency</t>
  </si>
  <si>
    <t xml:space="preserve">SUM({{contingency[:]}})_x000D_
</t>
  </si>
  <si>
    <t>contingency</t>
  </si>
  <si>
    <t>summ_rent</t>
  </si>
  <si>
    <t xml:space="preserve">SUM({{rent[:]}})_x000D_
</t>
  </si>
  <si>
    <t>rent</t>
  </si>
  <si>
    <t>summ_legals_professional</t>
  </si>
  <si>
    <t xml:space="preserve">SUM({{legals_professional[:]}})_x000D_
</t>
  </si>
  <si>
    <t>legals_professional</t>
  </si>
  <si>
    <t>summ_water_costs</t>
  </si>
  <si>
    <t xml:space="preserve">SUM({{water_costs[:]}})_x000D_
</t>
  </si>
  <si>
    <t>water_costs</t>
  </si>
  <si>
    <t>summ_fuel_testing</t>
  </si>
  <si>
    <t xml:space="preserve">SUM({{fuel_testing[:]}})_x000D_
</t>
  </si>
  <si>
    <t>fuel_testing</t>
  </si>
  <si>
    <t>summ_ea_permit_fee</t>
  </si>
  <si>
    <t xml:space="preserve">SUM({{ea_permit_fee[:]}})_x000D_
</t>
  </si>
  <si>
    <t>ea_permit_fee</t>
  </si>
  <si>
    <t>summ_annual_audit</t>
  </si>
  <si>
    <t xml:space="preserve">SUM({{annual_audit[:]}})_x000D_
</t>
  </si>
  <si>
    <t>annual_audit</t>
  </si>
  <si>
    <t>summ_opex_contg</t>
  </si>
  <si>
    <t xml:space="preserve">SUM({{opex_contg[:]}})_x000D_
</t>
  </si>
  <si>
    <t>opex_contg</t>
  </si>
  <si>
    <t>summ_rnt_surface_water_drainage</t>
  </si>
  <si>
    <t xml:space="preserve">SUM({{rnt_surface_water_drainage[:]}})_x000D_
</t>
  </si>
  <si>
    <t>rnt_surface_water_drainage</t>
  </si>
  <si>
    <t>summ_bank_charges</t>
  </si>
  <si>
    <t xml:space="preserve">SUM({{bank_charges[:]}})_x000D_
</t>
  </si>
  <si>
    <t>bank_charges</t>
  </si>
  <si>
    <t xml:space="preserve">{{rates[n]}}_x000D_
</t>
  </si>
  <si>
    <t xml:space="preserve">{{msa[n]}}_x000D_
</t>
  </si>
  <si>
    <t xml:space="preserve">{{insurance[n]}}_x000D_
</t>
  </si>
  <si>
    <t xml:space="preserve">{{contingency[n]}}_x000D_
</t>
  </si>
  <si>
    <t xml:space="preserve">{{rent[n]}}_x000D_
</t>
  </si>
  <si>
    <t xml:space="preserve">{{legals_professional[n]}}_x000D_
</t>
  </si>
  <si>
    <t xml:space="preserve">{{water_costs[n]}}_x000D_
</t>
  </si>
  <si>
    <t xml:space="preserve">{{fuel_testing[n]}}_x000D_
</t>
  </si>
  <si>
    <t xml:space="preserve">{{ea_permit_fee[n]}}_x000D_
</t>
  </si>
  <si>
    <t xml:space="preserve">{{annual_audit[n]}}_x000D_
</t>
  </si>
  <si>
    <t xml:space="preserve">{{opex_contg[n]}}_x000D_
</t>
  </si>
  <si>
    <t xml:space="preserve">{{rnt_surface_water_drainage[n]}}_x000D_
</t>
  </si>
  <si>
    <t xml:space="preserve">{{bank_charges[n]}}_x000D_
</t>
  </si>
  <si>
    <t>summ_const_qtr_counter</t>
  </si>
  <si>
    <t xml:space="preserve">SUM({{const_qtr_counter[:]}})_x000D_
</t>
  </si>
  <si>
    <t>Number of monthly periods</t>
  </si>
  <si>
    <t>Monthly period flag</t>
  </si>
  <si>
    <t>Primary timeline period flag</t>
  </si>
  <si>
    <t>Months per model period</t>
  </si>
  <si>
    <t>Model period end date</t>
  </si>
  <si>
    <t>Model period start date</t>
  </si>
  <si>
    <t>Base EPC cost profile</t>
  </si>
  <si>
    <t>Sum of Construction costs POS</t>
  </si>
  <si>
    <t>Total project costs to be financed</t>
  </si>
  <si>
    <t>h_inps</t>
  </si>
  <si>
    <t xml:space="preserve">SUM({{epc_base_cost[:48]}})_x000D_
</t>
  </si>
  <si>
    <t xml:space="preserve">{{epc_cost_1}}*{{cst[n]}}_x000D_
</t>
  </si>
  <si>
    <t xml:space="preserve">SUM({{epc_contingency[:48]}})_x000D_
</t>
  </si>
  <si>
    <t xml:space="preserve">SUM({{spv_cst_dur_const[:48]}})_x000D_
</t>
  </si>
  <si>
    <t xml:space="preserve">SUM({{hinsurance.cst[:48]}})_x000D_
</t>
  </si>
  <si>
    <t>hinsurance.cst</t>
  </si>
  <si>
    <t xml:space="preserve">{{const_insurance_amt_1}}*{{fin_close_dt_flag[n]}}_x000D_
</t>
  </si>
  <si>
    <t xml:space="preserve">SUM({{devcst[:48]}})_x000D_
</t>
  </si>
  <si>
    <t xml:space="preserve">{{devcst_amt_1}}*{{fin_close_dt_flag[n]}}_x000D_
</t>
  </si>
  <si>
    <t xml:space="preserve">SUM({{development_fee[:48]}})_x000D_
</t>
  </si>
  <si>
    <t xml:space="preserve">{{dev_fee_amt_1}}*{{fin_close_dt_flag[n]}}_x000D_
</t>
  </si>
  <si>
    <t xml:space="preserve">SUM({{o_m_mob[:48]}})_x000D_
</t>
  </si>
  <si>
    <t xml:space="preserve">{{o_m_mob_amt_1}}*{{hendconstprdflag.constprd[n]}}_x000D_
</t>
  </si>
  <si>
    <t xml:space="preserve">{{hinsurance.cst[n]}}_x000D_
</t>
  </si>
  <si>
    <t xml:space="preserve">SUM(§{{epc_base_cost[n]}}, {{epc_contingency[n]}}, {{spv_cst_dur_const[n]}}, {{hinsurance.cst[n]}}, {{devcst[n]}}, {{development_fee[n]}}, {{o_m_mob[n]}}§)_x000D_
</t>
  </si>
  <si>
    <t>sum_pos</t>
  </si>
  <si>
    <t>tot_financed</t>
  </si>
  <si>
    <t xml:space="preserve">{{shcap_bal_beg[n]}}+{{drwdn_dur_const[n]}}-{{shcap_redemption_pos[n]}}_x000D_
</t>
  </si>
  <si>
    <t>InpS - Base case 1</t>
  </si>
  <si>
    <t xml:space="preserve">{_x000D_
[:7] = [Input cells]_x000D_
[7:48] = 90%/41_x000D_
[48:] = [Input cells]_x000D_
}_x000D_
</t>
  </si>
  <si>
    <t xml:space="preserve">{{sum_pos}}_x000D_
</t>
  </si>
  <si>
    <t>h_mos_mdl_prd</t>
  </si>
  <si>
    <t>num_mo_prds</t>
  </si>
  <si>
    <t xml:space="preserve">{{num_mo_prds}}_x000D_
</t>
  </si>
  <si>
    <t>summ_mo_flag</t>
  </si>
  <si>
    <t xml:space="preserve">SUM({{mo_flag[:]}})_x000D_
</t>
  </si>
  <si>
    <t>mo_flag</t>
  </si>
  <si>
    <t xml:space="preserve">{{mo_flag[n]}}_x000D_
</t>
  </si>
  <si>
    <t>summ_primary_tmln_flag</t>
  </si>
  <si>
    <t xml:space="preserve">SUM({{primary_tmln_flag[:]}})_x000D_
</t>
  </si>
  <si>
    <t>primary_tmln_flag</t>
  </si>
  <si>
    <t xml:space="preserve">1-{{mo_flag[n]}}_x000D_
</t>
  </si>
  <si>
    <t xml:space="preserve">{{primary_tmln_flag[n]}}_x000D_
</t>
  </si>
  <si>
    <t>mos_mdl_prd</t>
  </si>
  <si>
    <t xml:space="preserve">({{mo_flag[n]}}*1)+{{length_op_prd}}*{{primary_tmln_flag[n]}}_x000D_
</t>
  </si>
  <si>
    <t>h_mdl_prd_strtdt</t>
  </si>
  <si>
    <t xml:space="preserve">{{mos_mdl_prd[n]}}_x000D_
</t>
  </si>
  <si>
    <t>h_mdl_prd_enddt</t>
  </si>
  <si>
    <t>h_timeline_label_1</t>
  </si>
  <si>
    <t xml:space="preserve">SUM({{pos[:48]}})_x000D_
</t>
  </si>
  <si>
    <t>eq_invst_prof_switch_1</t>
  </si>
  <si>
    <t xml:space="preserve">{{eq_invst_prof_switch_1}}_x000D_
</t>
  </si>
  <si>
    <t xml:space="preserve">IF(INDEX({{eq_invst_prof_switch_2[:]}},{{active_scenario_4}})="",INDEX({{eq_invst_prof_switch_2[:9]}},{{base_case_3}}),INDEX({{eq_invst_prof_switch_2[:]}},{{active_scenario_4}}))_x000D_
</t>
  </si>
  <si>
    <t xml:space="preserve">IF(INDEX({{eq_invst_prof_switch_2[:]}},{{comparison_scenario_2}})="",IF(INDEX({{eq_invst_prof_switch_2[:]}},{{base_case_3}})={{eq_invst_prof_switch_1}},"vw","tu"),IF(INDEX({{eq_invst_prof_switch_2[:]}},{{comparison_scenario_2}})={{eq_invst_prof_switch_1}},"vw","tu"))_x000D_
</t>
  </si>
  <si>
    <t>eq_invst_prof_switch_2</t>
  </si>
  <si>
    <t xml:space="preserve">SUM({{hdeprfixedast.pos[:]}})_x000D_
</t>
  </si>
  <si>
    <t>hdeprfixedast.pos</t>
  </si>
  <si>
    <t xml:space="preserve">-1*{{hdeprfixedast.pos[n]}}_x000D_
</t>
  </si>
  <si>
    <t>hfixedastbal.beg</t>
  </si>
  <si>
    <t xml:space="preserve">{{hdeprfixedast.pos[n]}}_x000D_
</t>
  </si>
  <si>
    <t>constprd_dt</t>
  </si>
  <si>
    <t xml:space="preserve">{{constprd_dt}}_x000D_
</t>
  </si>
  <si>
    <t xml:space="preserve">ROUND(YEARFRAC(EOMONTH({{frst_dt_time_rulers_1}},-1)+1,EOMONTH({{constprd_dt}},0))*{{months_in_year}},0)_x000D_
</t>
  </si>
  <si>
    <t xml:space="preserve">IF({{num_mo_prds}}&gt;={{counter[n]}},1,0)_x000D_
</t>
  </si>
  <si>
    <t xml:space="preserve">IF({{flag[n]}}=1,{{frst_dt_time_rulers_1}},EDATE({{beg[n-1]}},{{mos_mdl_prd[n-1]}}))_x000D_
</t>
  </si>
  <si>
    <t xml:space="preserve">{{beg[n]}}_x000D_
</t>
  </si>
  <si>
    <t xml:space="preserve">EOMONTH({{beg[n]}},{{mos_mdl_prd[n]}}-1)_x000D_
</t>
  </si>
  <si>
    <t xml:space="preserve">{{end[n]}}_x000D_
</t>
  </si>
  <si>
    <t xml:space="preserve">IF(AND({{end[n-1]}}&lt;{{fin_close_dt_1}},{{end[n]}}&gt;={{fin_close_dt_1}}),1,0)_x000D_
</t>
  </si>
  <si>
    <t xml:space="preserve">IF(AND({{end[n-1]}}&lt;{{constprd_dt}},{{end[n]}}&gt;={{constprd_dt}}),1,0)_x000D_
</t>
  </si>
  <si>
    <t xml:space="preserve">{{hconstprdflag.constprd[n-1]}}+{{constprd[n]}}-{{hendconstprdflag.constprd[n-1]}}_x000D_
</t>
  </si>
  <si>
    <t>hlstopprdflag.end</t>
  </si>
  <si>
    <t xml:space="preserve">EOMONTH({{constprd_dt}},(({{length_of_ppa}}+{{cntr_extension}})*{{months_in_year}}))_x000D_
</t>
  </si>
  <si>
    <t xml:space="preserve">{{hlstopprdflag.end}}_x000D_
</t>
  </si>
  <si>
    <t xml:space="preserve">IF({{end[n]}}={{hlstopprdflag.end}},1,0)_x000D_
</t>
  </si>
  <si>
    <t xml:space="preserve">IF({{end[n]}}={{end_1}},1,0)_x000D_
</t>
  </si>
  <si>
    <t xml:space="preserve">IF(MONTH({{end[n]}})={{escalation_prd_end_mo}},1,0)_x000D_
</t>
  </si>
  <si>
    <t xml:space="preserve">MONTH({{constprd_dt}})_x000D_
</t>
  </si>
  <si>
    <t xml:space="preserve">IF(MONTH({{end[n]}})={{fin_yr_end_mo_num}},1,0)_x000D_
</t>
  </si>
  <si>
    <t>htimelinelabel1.counter</t>
  </si>
  <si>
    <t xml:space="preserve">{{htimelinelabel1.counter[n-1]}}+MAX(§{{flag[n]}}, {{fin_close_dt_flag[n]}}, {{constprd[n]}}, {{frst_op_prd_flag[n]}}, {{frst_post_op_prd_flag[n]}}§)_x000D_
</t>
  </si>
  <si>
    <t xml:space="preserve">{{htimelinelabel1.counter[n]}}_x000D_
</t>
  </si>
  <si>
    <t xml:space="preserve">{{const_qtr_counter[n-1]}}+{{hconstprdflag.constprd[n]}}_x000D_
</t>
  </si>
  <si>
    <t xml:space="preserve">{{end[n]}}-{{beg[n]}}+1_x000D_
</t>
  </si>
  <si>
    <t>h_generation_assumptions</t>
  </si>
  <si>
    <t>GENERATION ASSUMPTIONS</t>
  </si>
  <si>
    <t>h_escalation_assumptions</t>
  </si>
  <si>
    <t>ESCALATION ASSUMPTIONS</t>
  </si>
  <si>
    <t>Gate fee rate (real)</t>
  </si>
  <si>
    <t>Grid sales rate (real)</t>
  </si>
  <si>
    <t>Embedded benefits rate (real)</t>
  </si>
  <si>
    <t>Recovered materials rate (real)</t>
  </si>
  <si>
    <t>EPC markup on reimbursables</t>
  </si>
  <si>
    <t>h_overhead_assumptions</t>
  </si>
  <si>
    <t>OVERHEAD ASSUMPTIONS</t>
  </si>
  <si>
    <t>h_ramp_up</t>
  </si>
  <si>
    <t>RAMP-UP</t>
  </si>
  <si>
    <t>Ramp-up start month</t>
  </si>
  <si>
    <t>Ramp-up duration in months</t>
  </si>
  <si>
    <t>Ramp-up factor</t>
  </si>
  <si>
    <t>Reimbursable costs (incl. EPC markup)</t>
  </si>
  <si>
    <t>Overhead items</t>
  </si>
  <si>
    <t>h_total_overheads</t>
  </si>
  <si>
    <t>Total overheads</t>
  </si>
  <si>
    <t>TOTAL OPERATING EXPENDITURE</t>
  </si>
  <si>
    <t>Total operating expenditure POS</t>
  </si>
  <si>
    <t>Total operating expenditure</t>
  </si>
  <si>
    <t>MW</t>
  </si>
  <si>
    <t>quarter</t>
  </si>
  <si>
    <t>% p.a.</t>
  </si>
  <si>
    <t>$/tonne</t>
  </si>
  <si>
    <t>$/MWh</t>
  </si>
  <si>
    <t>% of feedstock</t>
  </si>
  <si>
    <t>factor</t>
  </si>
  <si>
    <t>MWh</t>
  </si>
  <si>
    <t>tonnes</t>
  </si>
  <si>
    <t>2026-03-28T10:22:48.840Z</t>
  </si>
  <si>
    <t>Edit on Check, ConCost, ConFin, Debt, DSRA, Equity, Esc, FS Qtr, InpC, InpS, Metrics, NCA, Ops, S&amp;U, Solve, Tax, Time: 96 built, 1 deleted</t>
  </si>
  <si>
    <t>Direct costs</t>
  </si>
  <si>
    <t>Overheads</t>
  </si>
  <si>
    <t>NET REVENUE DURING CONSTRUCTION</t>
  </si>
  <si>
    <t>h_overhead_items_1</t>
  </si>
  <si>
    <t>h_overhead_items_2</t>
  </si>
  <si>
    <t>h_tot_op_expd</t>
  </si>
  <si>
    <t>h_net_rev_dur_const</t>
  </si>
  <si>
    <t xml:space="preserve">{{revenue[n]}}_x000D_
</t>
  </si>
  <si>
    <t>tot_op_expd</t>
  </si>
  <si>
    <t xml:space="preserve">{{tot_op_expd[n]}}_x000D_
</t>
  </si>
  <si>
    <t xml:space="preserve">SUM(§{{revenue[n]}}, {{tot_op_expd[n]}}§)_x000D_
</t>
  </si>
  <si>
    <t>plnt_net_capacity_1</t>
  </si>
  <si>
    <t xml:space="preserve">IF(INDEX({{plnt_net_capacity_2[:]}},{{active_scenario_4}})="",INDEX({{plnt_net_capacity_2[:9]}},{{base_case_3}}),INDEX({{plnt_net_capacity_2[:]}},{{active_scenario_4}}))_x000D_
</t>
  </si>
  <si>
    <t>plnt_net_capacity_3</t>
  </si>
  <si>
    <t xml:space="preserve">IF(INDEX({{plnt_net_capacity_2[:]}},{{comparison_scenario_2}})="",IF(INDEX({{plnt_net_capacity_2[:]}},{{base_case_3}})={{plnt_net_capacity_1}},"vw","tu"),IF(INDEX({{plnt_net_capacity_2[:]}},{{comparison_scenario_2}})={{plnt_net_capacity_1}},"vw","tu"))_x000D_
</t>
  </si>
  <si>
    <t>plnt_net_capacity_2</t>
  </si>
  <si>
    <t>plnt_thrpt_1</t>
  </si>
  <si>
    <t xml:space="preserve">IF(INDEX({{plnt_thrpt_2[:]}},{{active_scenario_4}})="",INDEX({{plnt_thrpt_2[:9]}},{{base_case_3}}),INDEX({{plnt_thrpt_2[:]}},{{active_scenario_4}}))_x000D_
</t>
  </si>
  <si>
    <t xml:space="preserve">IF(INDEX({{plnt_thrpt_2[:]}},{{comparison_scenario_2}})="",IF(INDEX({{plnt_thrpt_2[:]}},{{base_case_3}})={{plnt_thrpt_1}},"vw","tu"),IF(INDEX({{plnt_thrpt_2[:]}},{{comparison_scenario_2}})={{plnt_thrpt_1}},"vw","tu"))_x000D_
</t>
  </si>
  <si>
    <t>plnt_thrpt_2</t>
  </si>
  <si>
    <t>plnt_avail_1</t>
  </si>
  <si>
    <t xml:space="preserve">IF(INDEX({{plnt_avail_2[:]}},{{active_scenario_4}})="",INDEX({{plnt_avail_2[:9]}},{{base_case_3}}),INDEX({{plnt_avail_2[:]}},{{active_scenario_4}}))_x000D_
</t>
  </si>
  <si>
    <t>plnt_avail_3</t>
  </si>
  <si>
    <t xml:space="preserve">IF(INDEX({{plnt_avail_2[:]}},{{comparison_scenario_2}})="",IF(INDEX({{plnt_avail_2[:]}},{{base_case_3}})={{plnt_avail_1}},"vw","tu"),IF(INDEX({{plnt_avail_2[:]}},{{comparison_scenario_2}})={{plnt_avail_1}},"vw","tu"))_x000D_
</t>
  </si>
  <si>
    <t>plnt_avail_2</t>
  </si>
  <si>
    <t>gf_rt_real_1</t>
  </si>
  <si>
    <t xml:space="preserve">IF(INDEX({{gf_rt_real_2[:]}},{{active_scenario_4}})="",INDEX({{gf_rt_real_2[:9]}},{{base_case_3}}),INDEX({{gf_rt_real_2[:]}},{{active_scenario_4}}))_x000D_
</t>
  </si>
  <si>
    <t>gf_rt_real_3</t>
  </si>
  <si>
    <t xml:space="preserve">IF(INDEX({{gf_rt_real_2[:]}},{{comparison_scenario_2}})="",IF(INDEX({{gf_rt_real_2[:]}},{{base_case_3}})={{gf_rt_real_1}},"vw","tu"),IF(INDEX({{gf_rt_real_2[:]}},{{comparison_scenario_2}})={{gf_rt_real_1}},"vw","tu"))_x000D_
</t>
  </si>
  <si>
    <t>gf_rt_real_2</t>
  </si>
  <si>
    <t>grdsls_rt_real_1</t>
  </si>
  <si>
    <t xml:space="preserve">IF(INDEX({{grdsls_rt_real_2[:]}},{{active_scenario_4}})="",INDEX({{grdsls_rt_real_2[:9]}},{{base_case_3}}),INDEX({{grdsls_rt_real_2[:]}},{{active_scenario_4}}))_x000D_
</t>
  </si>
  <si>
    <t>grdsls_rt_real_3</t>
  </si>
  <si>
    <t xml:space="preserve">IF(INDEX({{grdsls_rt_real_2[:]}},{{comparison_scenario_2}})="",IF(INDEX({{grdsls_rt_real_2[:]}},{{base_case_3}})={{grdsls_rt_real_1}},"vw","tu"),IF(INDEX({{grdsls_rt_real_2[:]}},{{comparison_scenario_2}})={{grdsls_rt_real_1}},"vw","tu"))_x000D_
</t>
  </si>
  <si>
    <t>grdsls_rt_real_2</t>
  </si>
  <si>
    <t>embbnft_rt_real_1</t>
  </si>
  <si>
    <t xml:space="preserve">IF(INDEX({{embbnft_rt_real_2[:]}},{{active_scenario_4}})="",INDEX({{embbnft_rt_real_2[:9]}},{{base_case_3}}),INDEX({{embbnft_rt_real_2[:]}},{{active_scenario_4}}))_x000D_
</t>
  </si>
  <si>
    <t>embbnft_rt_real_3</t>
  </si>
  <si>
    <t xml:space="preserve">IF(INDEX({{embbnft_rt_real_2[:]}},{{comparison_scenario_2}})="",IF(INDEX({{embbnft_rt_real_2[:]}},{{base_case_3}})={{embbnft_rt_real_1}},"vw","tu"),IF(INDEX({{embbnft_rt_real_2[:]}},{{comparison_scenario_2}})={{embbnft_rt_real_1}},"vw","tu"))_x000D_
</t>
  </si>
  <si>
    <t>embbnft_rt_real_2</t>
  </si>
  <si>
    <t>recmtl_rt_real_1</t>
  </si>
  <si>
    <t xml:space="preserve">IF(INDEX({{recmtl_rt_real_2[:]}},{{active_scenario_4}})="",INDEX({{recmtl_rt_real_2[:9]}},{{base_case_3}}),INDEX({{recmtl_rt_real_2[:]}},{{active_scenario_4}}))_x000D_
</t>
  </si>
  <si>
    <t>recmtl_rt_real_3</t>
  </si>
  <si>
    <t xml:space="preserve">IF(INDEX({{recmtl_rt_real_2[:]}},{{comparison_scenario_2}})="",IF(INDEX({{recmtl_rt_real_2[:]}},{{base_case_3}})={{recmtl_rt_real_1}},"vw","tu"),IF(INDEX({{recmtl_rt_real_2[:]}},{{comparison_scenario_2}})={{recmtl_rt_real_1}},"vw","tu"))_x000D_
</t>
  </si>
  <si>
    <t>recmtl_rt_real_2</t>
  </si>
  <si>
    <t>fdstk_1</t>
  </si>
  <si>
    <t>fdstk_2</t>
  </si>
  <si>
    <t>o_m_fee_qtr_1</t>
  </si>
  <si>
    <t xml:space="preserve">IF(INDEX({{o_m_fee_qtr_2[:]}},{{active_scenario_4}})="",INDEX({{o_m_fee_qtr_2[:9]}},{{base_case_3}}),INDEX({{o_m_fee_qtr_2[:]}},{{active_scenario_4}}))_x000D_
</t>
  </si>
  <si>
    <t>o_m_fee_qtr_3</t>
  </si>
  <si>
    <t xml:space="preserve">IF(INDEX({{o_m_fee_qtr_2[:]}},{{comparison_scenario_2}})="",IF(INDEX({{o_m_fee_qtr_2[:]}},{{base_case_3}})={{o_m_fee_qtr_1}},"vw","tu"),IF(INDEX({{o_m_fee_qtr_2[:]}},{{comparison_scenario_2}})={{o_m_fee_qtr_1}},"vw","tu"))_x000D_
</t>
  </si>
  <si>
    <t>o_m_fee_qtr_2</t>
  </si>
  <si>
    <t xml:space="preserve">IF(INDEX({{reimbcst_qtr_2[:]}},{{active_scenario_4}})="",INDEX({{reimbcst_qtr_2[:9]}},{{base_case_3}}),INDEX({{reimbcst_qtr_2[:]}},{{active_scenario_4}}))_x000D_
</t>
  </si>
  <si>
    <t xml:space="preserve">IF(INDEX({{reimbcst_qtr_2[:]}},{{comparison_scenario_2}})="",IF(INDEX({{reimbcst_qtr_2[:]}},{{base_case_3}})={{reimbcst_qtr_1}},"vw","tu"),IF(INDEX({{reimbcst_qtr_2[:]}},{{comparison_scenario_2}})={{reimbcst_qtr_1}},"vw","tu"))_x000D_
</t>
  </si>
  <si>
    <t>epc_markup_reimbursables_1</t>
  </si>
  <si>
    <t xml:space="preserve">IF(INDEX({{epc_markup_reimbursables_2[:]}},{{active_scenario_4}})="",INDEX({{epc_markup_reimbursables_2[:9]}},{{base_case_3}}),INDEX({{epc_markup_reimbursables_2[:]}},{{active_scenario_4}}))_x000D_
</t>
  </si>
  <si>
    <t>epc_markup_reimbursables_3</t>
  </si>
  <si>
    <t xml:space="preserve">IF(INDEX({{epc_markup_reimbursables_2[:]}},{{comparison_scenario_2}})="",IF(INDEX({{epc_markup_reimbursables_2[:]}},{{base_case_3}})={{epc_markup_reimbursables_1}},"vw","tu"),IF(INDEX({{epc_markup_reimbursables_2[:]}},{{comparison_scenario_2}})={{epc_markup_reimbursables_1}},"vw","tu"))_x000D_
</t>
  </si>
  <si>
    <t>epc_markup_reimbursables_2</t>
  </si>
  <si>
    <t>cntrdcnsm_1</t>
  </si>
  <si>
    <t xml:space="preserve">IF(INDEX({{cntrdcnsm_2[:]}},{{active_scenario_4}})="",INDEX({{cntrdcnsm_2[:9]}},{{base_case_3}}),INDEX({{cntrdcnsm_2[:]}},{{active_scenario_4}}))_x000D_
</t>
  </si>
  <si>
    <t>cntrdcnsm_3</t>
  </si>
  <si>
    <t xml:space="preserve">IF(INDEX({{cntrdcnsm_2[:]}},{{comparison_scenario_2}})="",IF(INDEX({{cntrdcnsm_2[:]}},{{base_case_3}})={{cntrdcnsm_1}},"vw","tu"),IF(INDEX({{cntrdcnsm_2[:]}},{{comparison_scenario_2}})={{cntrdcnsm_1}},"vw","tu"))_x000D_
</t>
  </si>
  <si>
    <t>cntrdcnsm_2</t>
  </si>
  <si>
    <t>hoverheadassumptions.rates_1</t>
  </si>
  <si>
    <t xml:space="preserve">IF(INDEX({{hoverheadassumptions.rates_2[:]}},{{active_scenario_4}})="",INDEX({{hoverheadassumptions.rates_2[:9]}},{{base_case_3}}),INDEX({{hoverheadassumptions.rates_2[:]}},{{active_scenario_4}}))_x000D_
</t>
  </si>
  <si>
    <t>hoverheadassumptions.rates_3</t>
  </si>
  <si>
    <t xml:space="preserve">IF(INDEX({{hoverheadassumptions.rates_2[:]}},{{comparison_scenario_2}})="",IF(INDEX({{hoverheadassumptions.rates_2[:]}},{{base_case_3}})={{hoverheadassumptions.rates_1}},"vw","tu"),IF(INDEX({{hoverheadassumptions.rates_2[:]}},{{comparison_scenario_2}})={{hoverheadassumptions.rates_1}},"vw","tu"))_x000D_
</t>
  </si>
  <si>
    <t>hoverheadassumptions.rates_2</t>
  </si>
  <si>
    <t>hoverheadassumptions.msa_1</t>
  </si>
  <si>
    <t xml:space="preserve">IF(INDEX({{hoverheadassumptions.msa_2[:]}},{{active_scenario_4}})="",INDEX({{hoverheadassumptions.msa_2[:9]}},{{base_case_3}}),INDEX({{hoverheadassumptions.msa_2[:]}},{{active_scenario_4}}))_x000D_
</t>
  </si>
  <si>
    <t>hoverheadassumptions.msa_3</t>
  </si>
  <si>
    <t xml:space="preserve">IF(INDEX({{hoverheadassumptions.msa_2[:]}},{{comparison_scenario_2}})="",IF(INDEX({{hoverheadassumptions.msa_2[:]}},{{base_case_3}})={{hoverheadassumptions.msa_1}},"vw","tu"),IF(INDEX({{hoverheadassumptions.msa_2[:]}},{{comparison_scenario_2}})={{hoverheadassumptions.msa_1}},"vw","tu"))_x000D_
</t>
  </si>
  <si>
    <t>hoverheadassumptions.msa_2</t>
  </si>
  <si>
    <t>hoverheadassumptions.insurance_1</t>
  </si>
  <si>
    <t xml:space="preserve">IF(INDEX({{hoverheadassumptions.insurance_2[:]}},{{active_scenario_4}})="",INDEX({{hoverheadassumptions.insurance_2[:9]}},{{base_case_3}}),INDEX({{hoverheadassumptions.insurance_2[:]}},{{active_scenario_4}}))_x000D_
</t>
  </si>
  <si>
    <t>hoverheadassumptions.insurance_3</t>
  </si>
  <si>
    <t xml:space="preserve">IF(INDEX({{hoverheadassumptions.insurance_2[:]}},{{comparison_scenario_2}})="",IF(INDEX({{hoverheadassumptions.insurance_2[:]}},{{base_case_3}})={{hoverheadassumptions.insurance_1}},"vw","tu"),IF(INDEX({{hoverheadassumptions.insurance_2[:]}},{{comparison_scenario_2}})={{hoverheadassumptions.insurance_1}},"vw","tu"))_x000D_
</t>
  </si>
  <si>
    <t>hoverheadassumptions.insurance_2</t>
  </si>
  <si>
    <t>hoverheadassumptions.contingency_1</t>
  </si>
  <si>
    <t xml:space="preserve">IF(INDEX({{hoverheadassumptions.contingency_2[:]}},{{active_scenario_4}})="",INDEX({{hoverheadassumptions.contingency_2[:9]}},{{base_case_3}}),INDEX({{hoverheadassumptions.contingency_2[:]}},{{active_scenario_4}}))_x000D_
</t>
  </si>
  <si>
    <t>hoverheadassumptions.contingency_3</t>
  </si>
  <si>
    <t xml:space="preserve">IF(INDEX({{hoverheadassumptions.contingency_2[:]}},{{comparison_scenario_2}})="",IF(INDEX({{hoverheadassumptions.contingency_2[:]}},{{base_case_3}})={{hoverheadassumptions.contingency_1}},"vw","tu"),IF(INDEX({{hoverheadassumptions.contingency_2[:]}},{{comparison_scenario_2}})={{hoverheadassumptions.contingency_1}},"vw","tu"))_x000D_
</t>
  </si>
  <si>
    <t>hoverheadassumptions.contingency_2</t>
  </si>
  <si>
    <t>hoverheadassumptions.rent_1</t>
  </si>
  <si>
    <t xml:space="preserve">IF(INDEX({{hoverheadassumptions.rent_2[:]}},{{active_scenario_4}})="",INDEX({{hoverheadassumptions.rent_2[:9]}},{{base_case_3}}),INDEX({{hoverheadassumptions.rent_2[:]}},{{active_scenario_4}}))_x000D_
</t>
  </si>
  <si>
    <t>hoverheadassumptions.rent_3</t>
  </si>
  <si>
    <t xml:space="preserve">IF(INDEX({{hoverheadassumptions.rent_2[:]}},{{comparison_scenario_2}})="",IF(INDEX({{hoverheadassumptions.rent_2[:]}},{{base_case_3}})={{hoverheadassumptions.rent_1}},"vw","tu"),IF(INDEX({{hoverheadassumptions.rent_2[:]}},{{comparison_scenario_2}})={{hoverheadassumptions.rent_1}},"vw","tu"))_x000D_
</t>
  </si>
  <si>
    <t>hoverheadassumptions.rent_2</t>
  </si>
  <si>
    <t>hoverheadassumptions.legals_professional_1</t>
  </si>
  <si>
    <t xml:space="preserve">IF(INDEX({{hoverheadassumptions.legals_professional_2[:]}},{{active_scenario_4}})="",INDEX({{hoverheadassumptions.legals_professional_2[:9]}},{{base_case_3}}),INDEX({{hoverheadassumptions.legals_professional_2[:]}},{{active_scenario_4}}))_x000D_
</t>
  </si>
  <si>
    <t>hoverheadassumptions.legals_professional_3</t>
  </si>
  <si>
    <t xml:space="preserve">IF(INDEX({{hoverheadassumptions.legals_professional_2[:]}},{{comparison_scenario_2}})="",IF(INDEX({{hoverheadassumptions.legals_professional_2[:]}},{{base_case_3}})={{hoverheadassumptions.legals_professional_1}},"vw","tu"),IF(INDEX({{hoverheadassumptions.legals_professional_2[:]}},{{comparison_scenario_2}})={{hoverheadassumptions.legals_professional_1}},"vw","tu"))_x000D_
</t>
  </si>
  <si>
    <t>hoverheadassumptions.legals_professional_2</t>
  </si>
  <si>
    <t>hoverheadassumptions.water_costs_1</t>
  </si>
  <si>
    <t xml:space="preserve">IF(INDEX({{hoverheadassumptions.water_costs_2[:]}},{{active_scenario_4}})="",INDEX({{hoverheadassumptions.water_costs_2[:9]}},{{base_case_3}}),INDEX({{hoverheadassumptions.water_costs_2[:]}},{{active_scenario_4}}))_x000D_
</t>
  </si>
  <si>
    <t>hoverheadassumptions.water_costs_3</t>
  </si>
  <si>
    <t xml:space="preserve">IF(INDEX({{hoverheadassumptions.water_costs_2[:]}},{{comparison_scenario_2}})="",IF(INDEX({{hoverheadassumptions.water_costs_2[:]}},{{base_case_3}})={{hoverheadassumptions.water_costs_1}},"vw","tu"),IF(INDEX({{hoverheadassumptions.water_costs_2[:]}},{{comparison_scenario_2}})={{hoverheadassumptions.water_costs_1}},"vw","tu"))_x000D_
</t>
  </si>
  <si>
    <t>hoverheadassumptions.water_costs_2</t>
  </si>
  <si>
    <t>hoverheadassumptions.fuel_testing_1</t>
  </si>
  <si>
    <t xml:space="preserve">IF(INDEX({{hoverheadassumptions.fuel_testing_2[:]}},{{active_scenario_4}})="",INDEX({{hoverheadassumptions.fuel_testing_2[:9]}},{{base_case_3}}),INDEX({{hoverheadassumptions.fuel_testing_2[:]}},{{active_scenario_4}}))_x000D_
</t>
  </si>
  <si>
    <t>hoverheadassumptions.fuel_testing_3</t>
  </si>
  <si>
    <t xml:space="preserve">IF(INDEX({{hoverheadassumptions.fuel_testing_2[:]}},{{comparison_scenario_2}})="",IF(INDEX({{hoverheadassumptions.fuel_testing_2[:]}},{{base_case_3}})={{hoverheadassumptions.fuel_testing_1}},"vw","tu"),IF(INDEX({{hoverheadassumptions.fuel_testing_2[:]}},{{comparison_scenario_2}})={{hoverheadassumptions.fuel_testing_1}},"vw","tu"))_x000D_
</t>
  </si>
  <si>
    <t>hoverheadassumptions.fuel_testing_2</t>
  </si>
  <si>
    <t>hoverheadassumptions.ea_permit_fee_1</t>
  </si>
  <si>
    <t xml:space="preserve">IF(INDEX({{hoverheadassumptions.ea_permit_fee_2[:]}},{{active_scenario_4}})="",INDEX({{hoverheadassumptions.ea_permit_fee_2[:9]}},{{base_case_3}}),INDEX({{hoverheadassumptions.ea_permit_fee_2[:]}},{{active_scenario_4}}))_x000D_
</t>
  </si>
  <si>
    <t>hoverheadassumptions.ea_permit_fee_3</t>
  </si>
  <si>
    <t xml:space="preserve">IF(INDEX({{hoverheadassumptions.ea_permit_fee_2[:]}},{{comparison_scenario_2}})="",IF(INDEX({{hoverheadassumptions.ea_permit_fee_2[:]}},{{base_case_3}})={{hoverheadassumptions.ea_permit_fee_1}},"vw","tu"),IF(INDEX({{hoverheadassumptions.ea_permit_fee_2[:]}},{{comparison_scenario_2}})={{hoverheadassumptions.ea_permit_fee_1}},"vw","tu"))_x000D_
</t>
  </si>
  <si>
    <t>hoverheadassumptions.ea_permit_fee_2</t>
  </si>
  <si>
    <t>hoverheadassumptions.annual_audit_1</t>
  </si>
  <si>
    <t xml:space="preserve">IF(INDEX({{hoverheadassumptions.annual_audit_2[:]}},{{active_scenario_4}})="",INDEX({{hoverheadassumptions.annual_audit_2[:9]}},{{base_case_3}}),INDEX({{hoverheadassumptions.annual_audit_2[:]}},{{active_scenario_4}}))_x000D_
</t>
  </si>
  <si>
    <t>hoverheadassumptions.annual_audit_3</t>
  </si>
  <si>
    <t xml:space="preserve">IF(INDEX({{hoverheadassumptions.annual_audit_2[:]}},{{comparison_scenario_2}})="",IF(INDEX({{hoverheadassumptions.annual_audit_2[:]}},{{base_case_3}})={{hoverheadassumptions.annual_audit_1}},"vw","tu"),IF(INDEX({{hoverheadassumptions.annual_audit_2[:]}},{{comparison_scenario_2}})={{hoverheadassumptions.annual_audit_1}},"vw","tu"))_x000D_
</t>
  </si>
  <si>
    <t>hoverheadassumptions.annual_audit_2</t>
  </si>
  <si>
    <t>hoverheadassumptions.opex_contg_1</t>
  </si>
  <si>
    <t xml:space="preserve">IF(INDEX({{hoverheadassumptions.opex_contg_2[:]}},{{active_scenario_4}})="",INDEX({{hoverheadassumptions.opex_contg_2[:9]}},{{base_case_3}}),INDEX({{hoverheadassumptions.opex_contg_2[:]}},{{active_scenario_4}}))_x000D_
</t>
  </si>
  <si>
    <t>hoverheadassumptions.opex_contg_3</t>
  </si>
  <si>
    <t xml:space="preserve">IF(INDEX({{hoverheadassumptions.opex_contg_2[:]}},{{comparison_scenario_2}})="",IF(INDEX({{hoverheadassumptions.opex_contg_2[:]}},{{base_case_3}})={{hoverheadassumptions.opex_contg_1}},"vw","tu"),IF(INDEX({{hoverheadassumptions.opex_contg_2[:]}},{{comparison_scenario_2}})={{hoverheadassumptions.opex_contg_1}},"vw","tu"))_x000D_
</t>
  </si>
  <si>
    <t>hoverheadassumptions.opex_contg_2</t>
  </si>
  <si>
    <t>hoverheadassumptions.rnt_surface_water_drainage_1</t>
  </si>
  <si>
    <t xml:space="preserve">IF(INDEX({{hoverheadassumptions.rnt_surface_water_drainage_2[:]}},{{active_scenario_4}})="",INDEX({{hoverheadassumptions.rnt_surface_water_drainage_2[:9]}},{{base_case_3}}),INDEX({{hoverheadassumptions.rnt_surface_water_drainage_2[:]}},{{active_scenario_4}}))_x000D_
</t>
  </si>
  <si>
    <t>hoverheadassumptions.rnt_surface_water_drainage_3</t>
  </si>
  <si>
    <t xml:space="preserve">IF(INDEX({{hoverheadassumptions.rnt_surface_water_drainage_2[:]}},{{comparison_scenario_2}})="",IF(INDEX({{hoverheadassumptions.rnt_surface_water_drainage_2[:]}},{{base_case_3}})={{hoverheadassumptions.rnt_surface_water_drainage_1}},"vw","tu"),IF(INDEX({{hoverheadassumptions.rnt_surface_water_drainage_2[:]}},{{comparison_scenario_2}})={{hoverheadassumptions.rnt_surface_water_drainage_1}},"vw","tu"))_x000D_
</t>
  </si>
  <si>
    <t>hoverheadassumptions.rnt_surface_water_drainage_2</t>
  </si>
  <si>
    <t>hoverheadassumptions.telephones_bnkchrg_1</t>
  </si>
  <si>
    <t xml:space="preserve">IF(INDEX({{hoverheadassumptions.telephones_bnkchrg_2[:]}},{{active_scenario_4}})="",INDEX({{hoverheadassumptions.telephones_bnkchrg_2[:9]}},{{base_case_3}}),INDEX({{hoverheadassumptions.telephones_bnkchrg_2[:]}},{{active_scenario_4}}))_x000D_
</t>
  </si>
  <si>
    <t>telephones_bnkchrg</t>
  </si>
  <si>
    <t>hoverheadassumptions.telephones_bnkchrg_3</t>
  </si>
  <si>
    <t xml:space="preserve">IF(INDEX({{hoverheadassumptions.telephones_bnkchrg_2[:]}},{{comparison_scenario_2}})="",IF(INDEX({{hoverheadassumptions.telephones_bnkchrg_2[:]}},{{base_case_3}})={{hoverheadassumptions.telephones_bnkchrg_1}},"vw","tu"),IF(INDEX({{hoverheadassumptions.telephones_bnkchrg_2[:]}},{{comparison_scenario_2}})={{hoverheadassumptions.telephones_bnkchrg_1}},"vw","tu"))_x000D_
</t>
  </si>
  <si>
    <t>hoverheadassumptions.telephones_bnkchrg_2</t>
  </si>
  <si>
    <t>hoverheadassumptions.bank_charges_1</t>
  </si>
  <si>
    <t xml:space="preserve">IF(INDEX({{hoverheadassumptions.bank_charges_2[:]}},{{active_scenario_4}})="",INDEX({{hoverheadassumptions.bank_charges_2[:9]}},{{base_case_3}}),INDEX({{hoverheadassumptions.bank_charges_2[:]}},{{active_scenario_4}}))_x000D_
</t>
  </si>
  <si>
    <t>hoverheadassumptions.bank_charges_3</t>
  </si>
  <si>
    <t xml:space="preserve">IF(INDEX({{hoverheadassumptions.bank_charges_2[:]}},{{comparison_scenario_2}})="",IF(INDEX({{hoverheadassumptions.bank_charges_2[:]}},{{base_case_3}})={{hoverheadassumptions.bank_charges_1}},"vw","tu"),IF(INDEX({{hoverheadassumptions.bank_charges_2[:]}},{{comparison_scenario_2}})={{hoverheadassumptions.bank_charges_1}},"vw","tu"))_x000D_
</t>
  </si>
  <si>
    <t>hoverheadassumptions.bank_charges_2</t>
  </si>
  <si>
    <t>summ_fct</t>
  </si>
  <si>
    <t>fct</t>
  </si>
  <si>
    <t>strt_mo</t>
  </si>
  <si>
    <t xml:space="preserve">({{ramp_up_strt_qtr_const_1}}-1)*{{length_op_prd}}+1_x000D_
</t>
  </si>
  <si>
    <t>duration_mos</t>
  </si>
  <si>
    <t xml:space="preserve">{{ramp_up_duration_1}}*{{length_op_prd}}_x000D_
</t>
  </si>
  <si>
    <t xml:space="preserve">{{strt_mo}}_x000D_
</t>
  </si>
  <si>
    <t xml:space="preserve">{{duration_mos}}_x000D_
</t>
  </si>
  <si>
    <t xml:space="preserve">SUM({{hrampup.fct[:]}})_x000D_
</t>
  </si>
  <si>
    <t>hrampup.fct</t>
  </si>
  <si>
    <t xml:space="preserve">MIN(MAX(({{const_qtr_counter[n]}}-{{strt_mo}}+1)/{{duration_mos}},0),1)*MIN({{hconstprdflag.constprd[n]}}+{{op_prd_flag[n]}},1)_x000D_
</t>
  </si>
  <si>
    <t xml:space="preserve">{{hours_in_day}}_x000D_
</t>
  </si>
  <si>
    <t xml:space="preserve">{{days_in_period[n]}}*{{hours_in_day}}_x000D_
</t>
  </si>
  <si>
    <t xml:space="preserve">{{plnt_net_capacity_1}}_x000D_
</t>
  </si>
  <si>
    <t xml:space="preserve">{{plnt_avail_1}}_x000D_
</t>
  </si>
  <si>
    <t xml:space="preserve">{{hrampup.fct[n]}}_x000D_
</t>
  </si>
  <si>
    <t xml:space="preserve">{{plnt_net_capacity_1}}*{{plnt_avail_1}}*{{hours_in_period[n]}}*{{hrampup.fct[n]}}_x000D_
</t>
  </si>
  <si>
    <t xml:space="preserve">{{plnt_thrpt_1}}_x000D_
</t>
  </si>
  <si>
    <t xml:space="preserve">{{plnt_thrpt_1}}*{{plnt_avail_1}}*{{hours_in_period[n]}}*{{hrampup.fct[n]}}_x000D_
</t>
  </si>
  <si>
    <t xml:space="preserve">{{gf_rt_real_1}}_x000D_
</t>
  </si>
  <si>
    <t xml:space="preserve">{{fct[n]}}_x000D_
</t>
  </si>
  <si>
    <t xml:space="preserve">{{wstthrpt[n]}}*{{gf_rt_real_1}}*{{fct[n]}}/{{units_thousand}}_x000D_
</t>
  </si>
  <si>
    <t xml:space="preserve">{{grdsls_rt_real_1}}_x000D_
</t>
  </si>
  <si>
    <t xml:space="preserve">{{net_generation[n]}}*{{grdsls_rt_real_1}}*{{fct[n]}}/{{units_thousand}}_x000D_
</t>
  </si>
  <si>
    <t xml:space="preserve">{{embbnft_rt_real_1}}_x000D_
</t>
  </si>
  <si>
    <t xml:space="preserve">{{net_generation[n]}}*{{embbnft_rt_real_1}}*{{fct[n]}}/{{units_thousand}}_x000D_
</t>
  </si>
  <si>
    <t xml:space="preserve">{{recmtl_rt_real_1}}_x000D_
</t>
  </si>
  <si>
    <t xml:space="preserve">{{wstthrpt[n]}}*{{recovery_rate_1}}*{{recmtl_rt_real_1}}*{{fct[n]}}/{{units_thousand}}_x000D_
</t>
  </si>
  <si>
    <t xml:space="preserve">{{wstthrpt[n]}}*{{apcres_rt_1}}*{{apcres_cntrprc_real_1}}*{{fct[n]}}/{{units_thousand}}_x000D_
</t>
  </si>
  <si>
    <t xml:space="preserve">{{wstthrpt[n]}}*{{inactash_rt_1}}*{{inactash_cntrprc_real_1}}*{{fct[n]}}/{{units_thousand}}_x000D_
</t>
  </si>
  <si>
    <t xml:space="preserve">{{o_m_fee_qtr_1}}_x000D_
</t>
  </si>
  <si>
    <t xml:space="preserve">{{o_m_fee_qtr_1}}*{{mos_mdl_prd[n]}}/{{length_op_prd}}*{{fct[n]}}*{{op_prd_flag[n]}}_x000D_
</t>
  </si>
  <si>
    <t xml:space="preserve">{{reimbcst_qtr_1}}_x000D_
</t>
  </si>
  <si>
    <t xml:space="preserve">{{epc_markup_reimbursables_1}}_x000D_
</t>
  </si>
  <si>
    <t>summ_reimbcst_incl_epc_markup</t>
  </si>
  <si>
    <t xml:space="preserve">SUM({{reimbcst_incl_epc_markup[:]}})_x000D_
</t>
  </si>
  <si>
    <t>reimbcst_incl_epc_markup</t>
  </si>
  <si>
    <t xml:space="preserve">{{reimbcst_qtr_1}}*(1+{{epc_markup_reimbursables_1}})*{{mos_mdl_prd[n]}}/{{length_op_prd}}*{{fct[n]}}*{{op_prd_flag[n]}}_x000D_
</t>
  </si>
  <si>
    <t xml:space="preserve">{{cntrdcnsm_1}}_x000D_
</t>
  </si>
  <si>
    <t xml:space="preserve">{{cntrdcnsm_1}}/{{num_prds_yr}}*{{mos_mdl_prd[n]}}/{{length_op_prd}}*{{fct[n]}}*{{op_prd_flag[n]}}_x000D_
</t>
  </si>
  <si>
    <t xml:space="preserve">{{reimbcst_incl_epc_markup[n]}}_x000D_
</t>
  </si>
  <si>
    <t>summ_direct_costs</t>
  </si>
  <si>
    <t xml:space="preserve">SUM({{direct_costs[:]}})_x000D_
</t>
  </si>
  <si>
    <t>direct_costs</t>
  </si>
  <si>
    <t xml:space="preserve">SUM(§{{apcres_cst[n]}}, {{inactash_cst[n]}}, {{o_m_fee[n]}}, {{reimbcst_incl_epc_markup[n]}}, {{cntrdcnsm[n]}}§)_x000D_
</t>
  </si>
  <si>
    <t>h_overhead_items</t>
  </si>
  <si>
    <t xml:space="preserve">{{hoverheadassumptions.rates_1}}_x000D_
</t>
  </si>
  <si>
    <t xml:space="preserve">{{hoverheadassumptions.rates_1}}/{{num_prds_yr}}*{{mos_mdl_prd[n]}}/{{length_op_prd}}*{{fct[n]}}*{{op_prd_flag[n]}}_x000D_
</t>
  </si>
  <si>
    <t xml:space="preserve">{{hoverheadassumptions.msa_1}}_x000D_
</t>
  </si>
  <si>
    <t xml:space="preserve">{{hoverheadassumptions.msa_1}}/{{num_prds_yr}}*{{mos_mdl_prd[n]}}/{{length_op_prd}}*{{fct[n]}}*{{op_prd_flag[n]}}_x000D_
</t>
  </si>
  <si>
    <t xml:space="preserve">{{hoverheadassumptions.insurance_1}}_x000D_
</t>
  </si>
  <si>
    <t xml:space="preserve">{{hoverheadassumptions.insurance_1}}/{{num_prds_yr}}*{{mos_mdl_prd[n]}}/{{length_op_prd}}*{{fct[n]}}*{{op_prd_flag[n]}}_x000D_
</t>
  </si>
  <si>
    <t xml:space="preserve">{{hoverheadassumptions.contingency_1}}_x000D_
</t>
  </si>
  <si>
    <t xml:space="preserve">{{hoverheadassumptions.contingency_1}}/{{num_prds_yr}}*{{mos_mdl_prd[n]}}/{{length_op_prd}}*{{fct[n]}}*{{op_prd_flag[n]}}_x000D_
</t>
  </si>
  <si>
    <t xml:space="preserve">{{hoverheadassumptions.rent_1}}_x000D_
</t>
  </si>
  <si>
    <t xml:space="preserve">{{hoverheadassumptions.rent_1}}/{{num_prds_yr}}*{{mos_mdl_prd[n]}}/{{length_op_prd}}*{{fct[n]}}*{{op_prd_flag[n]}}_x000D_
</t>
  </si>
  <si>
    <t xml:space="preserve">{{hoverheadassumptions.legals_professional_1}}_x000D_
</t>
  </si>
  <si>
    <t xml:space="preserve">{{hoverheadassumptions.legals_professional_1}}/{{num_prds_yr}}*{{mos_mdl_prd[n]}}/{{length_op_prd}}*{{fct[n]}}*{{op_prd_flag[n]}}_x000D_
</t>
  </si>
  <si>
    <t xml:space="preserve">{{hoverheadassumptions.water_costs_1}}_x000D_
</t>
  </si>
  <si>
    <t xml:space="preserve">{{hoverheadassumptions.water_costs_1}}/{{num_prds_yr}}*{{mos_mdl_prd[n]}}/{{length_op_prd}}*{{fct[n]}}*{{op_prd_flag[n]}}_x000D_
</t>
  </si>
  <si>
    <t xml:space="preserve">{{hoverheadassumptions.fuel_testing_1}}_x000D_
</t>
  </si>
  <si>
    <t xml:space="preserve">{{hoverheadassumptions.fuel_testing_1}}/{{num_prds_yr}}*{{mos_mdl_prd[n]}}/{{length_op_prd}}*{{fct[n]}}*{{op_prd_flag[n]}}_x000D_
</t>
  </si>
  <si>
    <t xml:space="preserve">{{hoverheadassumptions.ea_permit_fee_1}}_x000D_
</t>
  </si>
  <si>
    <t xml:space="preserve">{{hoverheadassumptions.ea_permit_fee_1}}/{{num_prds_yr}}*{{mos_mdl_prd[n]}}/{{length_op_prd}}*{{fct[n]}}*{{op_prd_flag[n]}}_x000D_
</t>
  </si>
  <si>
    <t xml:space="preserve">{{hoverheadassumptions.annual_audit_1}}_x000D_
</t>
  </si>
  <si>
    <t xml:space="preserve">{{hoverheadassumptions.annual_audit_1}}/{{num_prds_yr}}*{{mos_mdl_prd[n]}}/{{length_op_prd}}*{{fct[n]}}*{{op_prd_flag[n]}}_x000D_
</t>
  </si>
  <si>
    <t xml:space="preserve">{{hoverheadassumptions.opex_contg_1}}_x000D_
</t>
  </si>
  <si>
    <t xml:space="preserve">{{hoverheadassumptions.opex_contg_1}}/{{num_prds_yr}}*{{mos_mdl_prd[n]}}/{{length_op_prd}}*{{fct[n]}}*{{op_prd_flag[n]}}_x000D_
</t>
  </si>
  <si>
    <t xml:space="preserve">{{hoverheadassumptions.rnt_surface_water_drainage_1}}_x000D_
</t>
  </si>
  <si>
    <t xml:space="preserve">{{hoverheadassumptions.rnt_surface_water_drainage_1}}/{{num_prds_yr}}*{{mos_mdl_prd[n]}}/{{length_op_prd}}*{{fct[n]}}*{{op_prd_flag[n]}}_x000D_
</t>
  </si>
  <si>
    <t xml:space="preserve">{{hoverheadassumptions.telephones_bnkchrg_1}}_x000D_
</t>
  </si>
  <si>
    <t>summ_telephones_bnkchrg</t>
  </si>
  <si>
    <t xml:space="preserve">SUM({{telephones_bnkchrg[:]}})_x000D_
</t>
  </si>
  <si>
    <t xml:space="preserve">{{hoverheadassumptions.telephones_bnkchrg_1}}/{{num_prds_yr}}*{{mos_mdl_prd[n]}}/{{length_op_prd}}*{{fct[n]}}*{{op_prd_flag[n]}}_x000D_
</t>
  </si>
  <si>
    <t xml:space="preserve">{{hoverheadassumptions.bank_charges_1}}_x000D_
</t>
  </si>
  <si>
    <t xml:space="preserve">{{hoverheadassumptions.bank_charges_1}}/{{num_prds_yr}}*{{mos_mdl_prd[n]}}/{{length_op_prd}}*{{fct[n]}}*{{op_prd_flag[n]}}_x000D_
</t>
  </si>
  <si>
    <t xml:space="preserve">{{telephones_bnkchrg[n]}}_x000D_
</t>
  </si>
  <si>
    <t>summ_overheads</t>
  </si>
  <si>
    <t xml:space="preserve">SUM({{overheads[:]}})_x000D_
</t>
  </si>
  <si>
    <t>overheads</t>
  </si>
  <si>
    <t xml:space="preserve">SUM(§{{rates[n]}}, {{msa[n]}}, {{insurance[n]}}, {{contingency[n]}}, {{rent[n]}}, {{legals_professional[n]}}, {{water_costs[n]}}, {{fuel_testing[n]}}, {{ea_permit_fee[n]}}, {{annual_audit[n]}}, {{opex_contg[n]}}, {{rnt_surface_water_drainage[n]}}, {{telephones_bnkchrg[n]}}, {{bank_charges[n]}}§)_x000D_
</t>
  </si>
  <si>
    <t xml:space="preserve">{{direct_costs[n]}}_x000D_
</t>
  </si>
  <si>
    <t xml:space="preserve">{{overheads[n]}}_x000D_
</t>
  </si>
  <si>
    <t xml:space="preserve">SUM({{htotopexpd.pos[:]}})_x000D_
</t>
  </si>
  <si>
    <t>htotopexpd.pos</t>
  </si>
  <si>
    <t xml:space="preserve">{{direct_costs[n]}}+{{overheads[n]}}_x000D_
</t>
  </si>
  <si>
    <t>summ_tot_op_expd</t>
  </si>
  <si>
    <t xml:space="preserve">SUM({{tot_op_expd[:]}})_x000D_
</t>
  </si>
  <si>
    <t xml:space="preserve">-1*{{htotopexpd.pos[n]}}_x000D_
</t>
  </si>
  <si>
    <t>WORKING CAPITAL ASSUMPTIONS</t>
  </si>
  <si>
    <t>Accounts receivable lag</t>
  </si>
  <si>
    <t>Accounts payable lag</t>
  </si>
  <si>
    <t>h_working_capital</t>
  </si>
  <si>
    <t>WORKING CAPITAL</t>
  </si>
  <si>
    <t>Accounts receivable</t>
  </si>
  <si>
    <t>Accounts receivable balance</t>
  </si>
  <si>
    <t>Movement in accounts receivable</t>
  </si>
  <si>
    <t>Accounts payable</t>
  </si>
  <si>
    <t>Accounts payable balance</t>
  </si>
  <si>
    <t>Movement in accounts payable</t>
  </si>
  <si>
    <t>Net working capital movement</t>
  </si>
  <si>
    <t>2026-03-28T10:45:56.958Z</t>
  </si>
  <si>
    <t>Edit on Check, ConCost, ConFin, Debt, DSRA, Equity, Esc, FS Qtr, InpC, InpS, Metrics, NCA, Ops, S&amp;U, Solve, Tax, Time: 12 built, 1 deleted</t>
  </si>
  <si>
    <t>Operating cashflow during construction</t>
  </si>
  <si>
    <t>EfW case study M1 SOL 02b.xlsm</t>
  </si>
  <si>
    <t>Esc - Base case 1</t>
  </si>
  <si>
    <t xml:space="preserve">{{ebitda[n]}}_x000D_
</t>
  </si>
  <si>
    <t xml:space="preserve">{{ar_bal[n]}}_x000D_
</t>
  </si>
  <si>
    <t xml:space="preserve">{{ap_bal[n]}}_x000D_
</t>
  </si>
  <si>
    <t>ar_lag_1</t>
  </si>
  <si>
    <t>ar_lag_2</t>
  </si>
  <si>
    <t>ap_lag_1</t>
  </si>
  <si>
    <t>ap_lag_2</t>
  </si>
  <si>
    <t xml:space="preserve">{{ar_bal[n]}}-{{ar_bal[n-1]}}_x000D_
</t>
  </si>
  <si>
    <t xml:space="preserve">{{htotopexpd.pos[n]}}_x000D_
</t>
  </si>
  <si>
    <t xml:space="preserve">{{ap_bal[n]}}-{{ap_bal[n-1]}}_x000D_
</t>
  </si>
  <si>
    <t xml:space="preserve">{{op_cashflow[n]}}_x000D_
</t>
  </si>
  <si>
    <t>h_working_cap_assumptions</t>
  </si>
  <si>
    <t>net_working_cap_movement</t>
  </si>
  <si>
    <t xml:space="preserve">{{net_working_cap_movement[n]}}_x000D_
</t>
  </si>
  <si>
    <t xml:space="preserve">SUM({{hcfstatement.op_cashflow[:]}})_x000D_
</t>
  </si>
  <si>
    <t>hcfstatement.op_cashflow</t>
  </si>
  <si>
    <t xml:space="preserve">IF(INDEX({{ar_lag_3[:]}},{{active_scenario_4}})="",INDEX({{ar_lag_3[:9]}},{{base_case_3}}),INDEX({{ar_lag_3[:]}},{{active_scenario_4}}))_x000D_
</t>
  </si>
  <si>
    <t xml:space="preserve">IF(INDEX({{ar_lag_3[:]}},{{comparison_scenario_2}})="",IF(INDEX({{ar_lag_3[:]}},{{base_case_3}})={{ar_lag_2}},"vw","tu"),IF(INDEX({{ar_lag_3[:]}},{{comparison_scenario_2}})={{ar_lag_2}},"vw","tu"))_x000D_
</t>
  </si>
  <si>
    <t>ar_lag_3</t>
  </si>
  <si>
    <t xml:space="preserve">IF(INDEX({{ap_lag_3[:]}},{{active_scenario_4}})="",INDEX({{ap_lag_3[:9]}},{{base_case_3}}),INDEX({{ap_lag_3[:]}},{{active_scenario_4}}))_x000D_
</t>
  </si>
  <si>
    <t xml:space="preserve">IF(INDEX({{ap_lag_3[:]}},{{comparison_scenario_2}})="",IF(INDEX({{ap_lag_3[:]}},{{base_case_3}})={{ap_lag_2}},"vw","tu"),IF(INDEX({{ap_lag_3[:]}},{{comparison_scenario_2}})={{ap_lag_2}},"vw","tu"))_x000D_
</t>
  </si>
  <si>
    <t>ap_lag_3</t>
  </si>
  <si>
    <t>h_ar</t>
  </si>
  <si>
    <t xml:space="preserve">{{ar_lag_2}}_x000D_
</t>
  </si>
  <si>
    <t xml:space="preserve">{{revenue[n]}}*{{ar_lag_2}}/{{mos_mdl_prd[n]}}_x000D_
</t>
  </si>
  <si>
    <t>summ_movement_ar</t>
  </si>
  <si>
    <t xml:space="preserve">SUM({{movement_ar[:]}})_x000D_
</t>
  </si>
  <si>
    <t>movement_ar</t>
  </si>
  <si>
    <t>h_ap</t>
  </si>
  <si>
    <t xml:space="preserve">{{ap_lag_2}}_x000D_
</t>
  </si>
  <si>
    <t xml:space="preserve">{{htotopexpd.pos[n]}}*{{ap_lag_2}}/{{mos_mdl_prd[n]}}_x000D_
</t>
  </si>
  <si>
    <t>summ_movement_ap</t>
  </si>
  <si>
    <t xml:space="preserve">SUM({{movement_ap[:]}})_x000D_
</t>
  </si>
  <si>
    <t>movement_ap</t>
  </si>
  <si>
    <t>h_net_movement</t>
  </si>
  <si>
    <t xml:space="preserve">{{movement_ar[n]}}_x000D_
</t>
  </si>
  <si>
    <t xml:space="preserve">{{movement_ap[n]}}_x000D_
</t>
  </si>
  <si>
    <t>summ_net_working_cap_movement</t>
  </si>
  <si>
    <t xml:space="preserve">SUM({{net_working_cap_movement[:]}})_x000D_
</t>
  </si>
  <si>
    <t xml:space="preserve">-{{movement_ar[n]}}+{{movement_ap[n]}}_x000D_
</t>
  </si>
  <si>
    <t xml:space="preserve">{{hcfstatement.op_cashflow[n]}}_x000D_
</t>
  </si>
  <si>
    <t xml:space="preserve">{{hcfstatement.op_cashflow[n]}}*{{hconstprdflag.constprd[n]}}_x000D_
</t>
  </si>
  <si>
    <t>2026-03-28T11:23:09.479Z</t>
  </si>
  <si>
    <t>Edit on Check, ConCost, ConFin, Debt, DSRA, Equity, Esc, FS Qtr, InpC, InpS, Metrics, NCA, Ops, S&amp;U, Solve, Tax, Time: 1 built, 1 deleted</t>
  </si>
  <si>
    <t xml:space="preserve">SUM({{fct[:]}})_x000D_
</t>
  </si>
  <si>
    <t xml:space="preserve">(1+{{cpi_rt_1}})^INT(YEARFRAC({{fin_close_dt_1}},{{end[n]}}))_x000D_
</t>
  </si>
  <si>
    <t>Upfront fee</t>
  </si>
  <si>
    <t>Commitment fee</t>
  </si>
  <si>
    <t>Undrawn commitment</t>
  </si>
  <si>
    <t>Interest during construction</t>
  </si>
  <si>
    <t>All-in interest rate</t>
  </si>
  <si>
    <t>Financing costs</t>
  </si>
  <si>
    <t>Construction period margin</t>
  </si>
  <si>
    <t>Reference rate</t>
  </si>
  <si>
    <t>Day count basis</t>
  </si>
  <si>
    <t>Commitment fee rate</t>
  </si>
  <si>
    <t>Upfront fee rate</t>
  </si>
  <si>
    <t>Project costs to be financed</t>
  </si>
  <si>
    <t>2026-03-28T11:45:00.700Z</t>
  </si>
  <si>
    <t>Edit on Check, ConCost, ConFin, Debt, DSRA, Equity, Esc, FS Qtr, InpC, InpS, Metrics, NCA, Ops, S&amp;U, Solve, Tax, Time: 27 built, 1 deleted</t>
  </si>
  <si>
    <t>financing_costs</t>
  </si>
  <si>
    <t xml:space="preserve">{{financing_costs[n]}}_x000D_
</t>
  </si>
  <si>
    <t xml:space="preserve">SUM({{financed[:]}})_x000D_
</t>
  </si>
  <si>
    <t>h_drwdn</t>
  </si>
  <si>
    <t>h_upfront_fee</t>
  </si>
  <si>
    <t>commitment_1</t>
  </si>
  <si>
    <t xml:space="preserve">{{commitment_1}}_x000D_
</t>
  </si>
  <si>
    <t>upfront_fee_rt_1</t>
  </si>
  <si>
    <t xml:space="preserve">{{upfront_fee_rt_1}}_x000D_
</t>
  </si>
  <si>
    <t>summ_upfront_fee</t>
  </si>
  <si>
    <t xml:space="preserve">SUM({{upfront_fee[:]}})_x000D_
</t>
  </si>
  <si>
    <t>upfront_fee</t>
  </si>
  <si>
    <t xml:space="preserve">{{commitment_1}}*{{upfront_fee_rt_1}}*{{fin_close_dt_flag[n]}}_x000D_
</t>
  </si>
  <si>
    <t>h_commitment_fee</t>
  </si>
  <si>
    <t>undrawn</t>
  </si>
  <si>
    <t>day_count_basis_1</t>
  </si>
  <si>
    <t xml:space="preserve">{{day_count_basis_1}}_x000D_
</t>
  </si>
  <si>
    <t>commitment_fee_rt_1</t>
  </si>
  <si>
    <t xml:space="preserve">{{commitment_fee_rt_1}}_x000D_
</t>
  </si>
  <si>
    <t xml:space="preserve">{{undrawn[n]}}_x000D_
</t>
  </si>
  <si>
    <t>summ_commitment_fee</t>
  </si>
  <si>
    <t xml:space="preserve">SUM({{commitment_fee[:]}})_x000D_
</t>
  </si>
  <si>
    <t>commitment_fee</t>
  </si>
  <si>
    <t xml:space="preserve">{{undrawn[n]}}*{{commitment_fee_rt_1}}*{{days_in_period[n]}}/{{day_count_basis_1}}*{{hconstprdflag.constprd[n]}}_x000D_
</t>
  </si>
  <si>
    <t>constprd_mrgn_1</t>
  </si>
  <si>
    <t xml:space="preserve">{{constprd_mrgn_1}}_x000D_
</t>
  </si>
  <si>
    <t>reference_rate_1</t>
  </si>
  <si>
    <t xml:space="preserve">{{reference_rate_1}}_x000D_
</t>
  </si>
  <si>
    <t>all_intrt</t>
  </si>
  <si>
    <t xml:space="preserve">{{reference_rate_1}}+{{constprd_mrgn_1}}_x000D_
</t>
  </si>
  <si>
    <t xml:space="preserve">{{all_intrt}}_x000D_
</t>
  </si>
  <si>
    <t>summ_int_dur_const</t>
  </si>
  <si>
    <t xml:space="preserve">SUM({{int_dur_const[:]}})_x000D_
</t>
  </si>
  <si>
    <t>int_dur_const</t>
  </si>
  <si>
    <t>h_financing_costs</t>
  </si>
  <si>
    <t xml:space="preserve">{{upfront_fee[n]}}_x000D_
</t>
  </si>
  <si>
    <t xml:space="preserve">{{commitment_fee[n]}}_x000D_
</t>
  </si>
  <si>
    <t xml:space="preserve">{{int_dur_const[n]}}_x000D_
</t>
  </si>
  <si>
    <t>summ_financing_costs</t>
  </si>
  <si>
    <t xml:space="preserve">SUM({{financing_costs[:]}})_x000D_
</t>
  </si>
  <si>
    <t xml:space="preserve">{{upfront_fee[n]}}+{{commitment_fee[n]}}+{{int_dur_const[n]}}_x000D_
</t>
  </si>
  <si>
    <t xml:space="preserve">IF(INDEX({{commitment_2[:]}},{{active_scenario_4}})="",INDEX({{commitment_2[:9]}},{{base_case_3}}),INDEX({{commitment_2[:]}},{{active_scenario_4}}))_x000D_
</t>
  </si>
  <si>
    <t>commitment_3</t>
  </si>
  <si>
    <t xml:space="preserve">IF(INDEX({{commitment_2[:]}},{{comparison_scenario_2}})="",IF(INDEX({{commitment_2[:]}},{{base_case_3}})={{commitment_1}},"vw","tu"),IF(INDEX({{commitment_2[:]}},{{comparison_scenario_2}})={{commitment_1}},"vw","tu"))_x000D_
</t>
  </si>
  <si>
    <t>commitment_2</t>
  </si>
  <si>
    <t xml:space="preserve">IF(INDEX({{constprd_mrgn_2[:]}},{{active_scenario_4}})="",INDEX({{constprd_mrgn_2[:9]}},{{base_case_3}}),INDEX({{constprd_mrgn_2[:]}},{{active_scenario_4}}))_x000D_
</t>
  </si>
  <si>
    <t>constprd_mrgn_3</t>
  </si>
  <si>
    <t xml:space="preserve">IF(INDEX({{constprd_mrgn_2[:]}},{{comparison_scenario_2}})="",IF(INDEX({{constprd_mrgn_2[:]}},{{base_case_3}})={{constprd_mrgn_1}},"vw","tu"),IF(INDEX({{constprd_mrgn_2[:]}},{{comparison_scenario_2}})={{constprd_mrgn_1}},"vw","tu"))_x000D_
</t>
  </si>
  <si>
    <t>constprd_mrgn_2</t>
  </si>
  <si>
    <t xml:space="preserve">IF(INDEX({{reference_rate_2[:]}},{{active_scenario_4}})="",INDEX({{reference_rate_2[:9]}},{{base_case_3}}),INDEX({{reference_rate_2[:]}},{{active_scenario_4}}))_x000D_
</t>
  </si>
  <si>
    <t>reference_rate_3</t>
  </si>
  <si>
    <t xml:space="preserve">IF(INDEX({{reference_rate_2[:]}},{{comparison_scenario_2}})="",IF(INDEX({{reference_rate_2[:]}},{{base_case_3}})={{reference_rate_1}},"vw","tu"),IF(INDEX({{reference_rate_2[:]}},{{comparison_scenario_2}})={{reference_rate_1}},"vw","tu"))_x000D_
</t>
  </si>
  <si>
    <t>reference_rate_2</t>
  </si>
  <si>
    <t xml:space="preserve">IF(INDEX({{day_count_basis_2[:]}},{{active_scenario_4}})="",INDEX({{day_count_basis_2[:9]}},{{base_case_3}}),INDEX({{day_count_basis_2[:]}},{{active_scenario_4}}))_x000D_
</t>
  </si>
  <si>
    <t>day_count_basis_3</t>
  </si>
  <si>
    <t xml:space="preserve">IF(INDEX({{day_count_basis_2[:]}},{{comparison_scenario_2}})="",IF(INDEX({{day_count_basis_2[:]}},{{base_case_3}})={{day_count_basis_1}},"vw","tu"),IF(INDEX({{day_count_basis_2[:]}},{{comparison_scenario_2}})={{day_count_basis_1}},"vw","tu"))_x000D_
</t>
  </si>
  <si>
    <t>day_count_basis_2</t>
  </si>
  <si>
    <t xml:space="preserve">IF(INDEX({{commitment_fee_rt_2[:]}},{{active_scenario_4}})="",INDEX({{commitment_fee_rt_2[:9]}},{{base_case_3}}),INDEX({{commitment_fee_rt_2[:]}},{{active_scenario_4}}))_x000D_
</t>
  </si>
  <si>
    <t>commitment_fee_rt_3</t>
  </si>
  <si>
    <t xml:space="preserve">IF(INDEX({{commitment_fee_rt_2[:]}},{{comparison_scenario_2}})="",IF(INDEX({{commitment_fee_rt_2[:]}},{{base_case_3}})={{commitment_fee_rt_1}},"vw","tu"),IF(INDEX({{commitment_fee_rt_2[:]}},{{comparison_scenario_2}})={{commitment_fee_rt_1}},"vw","tu"))_x000D_
</t>
  </si>
  <si>
    <t>commitment_fee_rt_2</t>
  </si>
  <si>
    <t xml:space="preserve">IF(INDEX({{upfront_fee_rt_2[:]}},{{active_scenario_4}})="",INDEX({{upfront_fee_rt_2[:9]}},{{base_case_3}}),INDEX({{upfront_fee_rt_2[:]}},{{active_scenario_4}}))_x000D_
</t>
  </si>
  <si>
    <t>upfront_fee_rt_3</t>
  </si>
  <si>
    <t xml:space="preserve">IF(INDEX({{upfront_fee_rt_2[:]}},{{comparison_scenario_2}})="",IF(INDEX({{upfront_fee_rt_2[:]}},{{base_case_3}})={{upfront_fee_rt_1}},"vw","tu"),IF(INDEX({{upfront_fee_rt_2[:]}},{{comparison_scenario_2}})={{upfront_fee_rt_1}},"vw","tu"))_x000D_
</t>
  </si>
  <si>
    <t>upfront_fee_rt_2</t>
  </si>
  <si>
    <t xml:space="preserve">SUM({{sources_of_cash[:]}})_x000D_
</t>
  </si>
  <si>
    <t xml:space="preserve">SUM({{uses_of_cash[:]}})_x000D_
</t>
  </si>
  <si>
    <t xml:space="preserve">SUM(§{{epc_base_cost[n]}}, {{epc_contingency[n]}}, {{spv_cst_dur_const[n]}}, {{hinsurance.cst[n]}}, {{devcst[n]}}, {{development_fee[n]}}, {{o_m_mob[n]}}, {{upfront_fee[n]}}, {{commitment_fee[n]}}, {{int_dur_const[n]}}§)_x000D_
</t>
  </si>
  <si>
    <t>2026-03-28T12:00:01.918Z</t>
  </si>
  <si>
    <t>Edit on Check, ConCost, ConFin, Debt, DSRA, Equity, Esc, FS Qtr, InpC, InpS, Metrics, NCA, Ops, S&amp;U, Solve, Tax, Time: 2 built, 1 deleted</t>
  </si>
  <si>
    <t>h_const</t>
  </si>
  <si>
    <t>Const - Base case 1</t>
  </si>
  <si>
    <t>Fin - Base case 1</t>
  </si>
  <si>
    <t>FS - Base case 1</t>
  </si>
  <si>
    <t>Financing costs POS</t>
  </si>
  <si>
    <t>2026-03-28T12:11:02.996Z</t>
  </si>
  <si>
    <t>Edit on Check, Const, DSRA, Equity, Esc, Fin, FS, InpC, InpS, Metrics, NCA, Ops, S&amp;U, Solve, Tax, Time: 4 built, 3 deleted</t>
  </si>
  <si>
    <t>2026-03-28T12:21:34.867Z</t>
  </si>
  <si>
    <t>Edit on Check, Const, DSRA, Equity, Esc, Fin, FS, InpC, InpS, Metrics, NCA, Ops, S&amp;U, Solve, Tax, Time: 1 built, 1 deleted</t>
  </si>
  <si>
    <t>Senior debt</t>
  </si>
  <si>
    <t>SENIOR DEBT</t>
  </si>
  <si>
    <t>Senior debt drawdown</t>
  </si>
  <si>
    <t>Senior debt balance BEG</t>
  </si>
  <si>
    <t>Senior debt balance</t>
  </si>
  <si>
    <t>Senior debt facility</t>
  </si>
  <si>
    <t>Senior debt commitment</t>
  </si>
  <si>
    <t>2026-03-28T12:26:36.870Z</t>
  </si>
  <si>
    <t>Edit on Check, Const, DSRA, Equity, Esc, Fin, FS, InpC, InpS, Metrics, NCA, Ops, S&amp;U, Solve, Tax, Time: 1 built, 1 moved, 1 deleted</t>
  </si>
  <si>
    <t>h_senior_debt</t>
  </si>
  <si>
    <t>h_senior_debt_facility</t>
  </si>
  <si>
    <t>hretearnings.bal_beg</t>
  </si>
  <si>
    <t xml:space="preserve">{{hretearnings.bal[n-1]}}_x000D_
</t>
  </si>
  <si>
    <t>hretearnings.bal</t>
  </si>
  <si>
    <t xml:space="preserve">{{hretearnings.bal_beg[n]}}+{{pft_after_tax[n]}}-{{pd_pos[n]}}_x000D_
</t>
  </si>
  <si>
    <t xml:space="preserve">{{hretearnings.bal_beg[n]}}_x000D_
</t>
  </si>
  <si>
    <t xml:space="preserve">MAX(0,SUM(§{{hretearnings.bal_beg[n]}}, {{pft_after_tax[n]}}§))_x000D_
</t>
  </si>
  <si>
    <t>hfinancingcosts.pos</t>
  </si>
  <si>
    <t xml:space="preserve">{{hfinancingcosts.pos[n]}}_x000D_
</t>
  </si>
  <si>
    <t xml:space="preserve">{{pos[n]}}+{{hfinancingcosts.pos[n]}}-{{op_cashflow[n]}}_x000D_
</t>
  </si>
  <si>
    <t>summ_senior_debt_drwdn</t>
  </si>
  <si>
    <t xml:space="preserve">SUM({{senior_debt_drwdn[:]}})_x000D_
</t>
  </si>
  <si>
    <t>senior_debt_drwdn</t>
  </si>
  <si>
    <t>h_senior_debt_1</t>
  </si>
  <si>
    <t xml:space="preserve">{{senior_debt_drwdn[n]}}_x000D_
</t>
  </si>
  <si>
    <t xml:space="preserve">MAX({{commitment_1}}-{{bal_beg[n]}},0)_x000D_
</t>
  </si>
  <si>
    <t>h_int_dur_const</t>
  </si>
  <si>
    <t xml:space="preserve">{{bal_beg[n]}}*{{all_intrt}}*{{days_in_period[n]}}/{{day_count_basis_1}}*{{hconstprdflag.constprd[n]}}_x000D_
</t>
  </si>
  <si>
    <t xml:space="preserve">SUM({{hfinancingcosts.pos[:]}})_x000D_
</t>
  </si>
  <si>
    <t xml:space="preserve">-1*{{hfinancingcosts.pos[n]}}_x000D_
</t>
  </si>
  <si>
    <t xml:space="preserve">{{hcfstatement.op_cashflow[n]}}+SUM(§{{const_cst[n]}}, {{financing_costs[n]}}, {{senior_debt_drwdn[n]}}, {{drwdn_dur_const[n]}}§)_x000D_
</t>
  </si>
  <si>
    <t xml:space="preserve">{{hretearnings.bal[n]}}_x000D_
</t>
  </si>
  <si>
    <t xml:space="preserve">SUM(§{{ap_bal[n]}}, {{bal[n]}}, {{shcap_bal[n]}}, {{hretearnings.bal[n]}}§)_x000D_
</t>
  </si>
  <si>
    <t xml:space="preserve">SUM(§{{drwdn_dur_const[n]}}, {{op_cashflow[n]}}, {{senior_debt_drwdn[n]}}§)_x000D_
</t>
  </si>
  <si>
    <t>CAPITALIZED FINANCING COSTS</t>
  </si>
  <si>
    <t>Total capitalized financing costs</t>
  </si>
  <si>
    <t>Total asset cost</t>
  </si>
  <si>
    <t>2026-03-28T12:35:46.341Z</t>
  </si>
  <si>
    <t>Edit on Check, Const, DSRA, Equity, Esc, Fin, FS, InpC, InpS, Metrics, NCA, Ops, S&amp;U, Solve, Tax, Time: 5 built, 1 deleted</t>
  </si>
  <si>
    <t>h_capitalized_financing_cst</t>
  </si>
  <si>
    <t>hcapitalizedfinancingcst.tot</t>
  </si>
  <si>
    <t xml:space="preserve">{{hcapitalizedfinancingcst.tot}}_x000D_
</t>
  </si>
  <si>
    <t>tot_cst</t>
  </si>
  <si>
    <t xml:space="preserve">{{sum_pos}}+{{hcapitalizedfinancingcst.tot}}_x000D_
</t>
  </si>
  <si>
    <t xml:space="preserve">{{tot_cst}}_x000D_
</t>
  </si>
  <si>
    <t xml:space="preserve">{{hfixedastbal.beg[n]}}+{{pos[n]}}+{{hfinancingcosts.pos[n]}}-{{hdeprfixedast.pos[n]}}_x000D_
</t>
  </si>
  <si>
    <t>EfW case study M2 SOL 01a.xlsm</t>
  </si>
  <si>
    <t>h_debt_capacity</t>
  </si>
  <si>
    <t>Debt capacity</t>
  </si>
  <si>
    <t>Debt capacity assumptions</t>
  </si>
  <si>
    <t>Target DSCR</t>
  </si>
  <si>
    <t>Loan life</t>
  </si>
  <si>
    <t>x</t>
  </si>
  <si>
    <t>2026-03-28T12:52:18.336Z</t>
  </si>
  <si>
    <t>Edit on Check, Const, DSRA, Equity, Esc, Fin, FS, InpC, InpS, Metrics, NCA, Ops, S&amp;U, Solve, Tax, Time: 15 built, 1 deleted</t>
  </si>
  <si>
    <t>debt_capacity</t>
  </si>
  <si>
    <t>Repayment period margin</t>
  </si>
  <si>
    <t>Period senior debt discount rate</t>
  </si>
  <si>
    <t>Senior debt loan life flag</t>
  </si>
  <si>
    <t>End of senior debt loan life date</t>
  </si>
  <si>
    <t>End of senior debt loan life flag</t>
  </si>
  <si>
    <t>Senior debt discount factor</t>
  </si>
  <si>
    <t>rate</t>
  </si>
  <si>
    <t>prd_disc_rt</t>
  </si>
  <si>
    <t>disc_fct</t>
  </si>
  <si>
    <t>All-in repayment period interest rate</t>
  </si>
  <si>
    <t>svc_target_rt</t>
  </si>
  <si>
    <t>Senior debt service at target ratio</t>
  </si>
  <si>
    <t>2026-03-28T13:20:14.883Z</t>
  </si>
  <si>
    <t>Edit on Check, Const, DSRA, Equity, Esc, Fin, FS, InpC, InpS, Metrics, NCA, Ops, S&amp;U, Solve, Tax, Time: 14 built, 1 deleted</t>
  </si>
  <si>
    <t>summ_prd_disc_rt</t>
  </si>
  <si>
    <t xml:space="preserve">SUM({{prd_disc_rt[:]}})_x000D_
</t>
  </si>
  <si>
    <t xml:space="preserve">{{prd_disc_rt[n]}}_x000D_
</t>
  </si>
  <si>
    <t>summ_disc_fct</t>
  </si>
  <si>
    <t xml:space="preserve">SUM({{disc_fct[:]}})_x000D_
</t>
  </si>
  <si>
    <t xml:space="preserve">IF({{hendconstprdflag.constprd[n]}}=1,1,{{disc_fct[n-1]}}/(1+{{prd_disc_rt[n]}}))_x000D_
</t>
  </si>
  <si>
    <t>summ_svc_target_rt</t>
  </si>
  <si>
    <t xml:space="preserve">SUM({{svc_target_rt[:]}})_x000D_
</t>
  </si>
  <si>
    <t xml:space="preserve">{{disc_fct[n]}}_x000D_
</t>
  </si>
  <si>
    <t xml:space="preserve">{{svc_target_rt[n]}}_x000D_
</t>
  </si>
  <si>
    <t xml:space="preserve">SUMPRODUCT({{disc_fct[:]}},{{svc_target_rt[:]}})_x000D_
</t>
  </si>
  <si>
    <t>target_dscr_2</t>
  </si>
  <si>
    <t>target_dscr_1</t>
  </si>
  <si>
    <t>rpmt_prd_mrgn_2</t>
  </si>
  <si>
    <t>rpmt_prd_mrgn_1</t>
  </si>
  <si>
    <t>loan_life_2</t>
  </si>
  <si>
    <t>loan_life_1</t>
  </si>
  <si>
    <t>h_rpmt_prd_int</t>
  </si>
  <si>
    <t>Senior debt repayment period interest</t>
  </si>
  <si>
    <t>Senior debt repayment period interest POS</t>
  </si>
  <si>
    <t>2026-03-28T22:27:13.144Z</t>
  </si>
  <si>
    <t>Edit on Check, Const, DSRA, Equity, Esc, Fin, FS, InpC, InpS, Metrics, NCA, Ops, S&amp;U, Solve, Tax, Time: 3 built, 1 deleted</t>
  </si>
  <si>
    <t>Senior debt sculpted principal repayment</t>
  </si>
  <si>
    <t>Senior debt sculpted repayment POS</t>
  </si>
  <si>
    <t>Senior debt sculpted repayment</t>
  </si>
  <si>
    <t>Cashflow available for senior debt - paste</t>
  </si>
  <si>
    <t>Cashflow available for senior debt - check</t>
  </si>
  <si>
    <t>Project costs to be financed - paste</t>
  </si>
  <si>
    <t>Project costs to be financed - check</t>
  </si>
  <si>
    <t>h_sculpted_principal_rpmt</t>
  </si>
  <si>
    <t>hsculptedprincipalrpmt.pos</t>
  </si>
  <si>
    <t xml:space="preserve">{{hsculptedprincipalrpmt.pos[n]}}_x000D_
</t>
  </si>
  <si>
    <t xml:space="preserve">{{bal_beg[n]}}+{{senior_debt_drwdn[n]}}-{{hsculptedprincipalrpmt.pos[n]}}_x000D_
</t>
  </si>
  <si>
    <t>cashflow_avail_senior_debt_2</t>
  </si>
  <si>
    <t xml:space="preserve">{{cashflow_avail_senior_debt_2[n]}}_x000D_
</t>
  </si>
  <si>
    <t xml:space="preserve">SUM({{hsculptedprincipalrpmt.pos[:]}})_x000D_
</t>
  </si>
  <si>
    <t>summ_senior_debt_sculpted_rpmt</t>
  </si>
  <si>
    <t xml:space="preserve">SUM({{senior_debt_sculpted_rpmt[:]}})_x000D_
</t>
  </si>
  <si>
    <t>senior_debt_sculpted_rpmt</t>
  </si>
  <si>
    <t xml:space="preserve">-1*{{hsculptedprincipalrpmt.pos[n]}}_x000D_
</t>
  </si>
  <si>
    <t>h_calc_line_items</t>
  </si>
  <si>
    <t>h_paste_line_items</t>
  </si>
  <si>
    <t>cashflow_avail_senior_debt_1</t>
  </si>
  <si>
    <t>Leverage at debt capacity</t>
  </si>
  <si>
    <t>Senior debt input leverage</t>
  </si>
  <si>
    <t>Senior debt sizing method</t>
  </si>
  <si>
    <t>1 = DSCR, 2 = leverage</t>
  </si>
  <si>
    <t>EfW case study M2 SOL 01d.xlsm</t>
  </si>
  <si>
    <t>h_debt_capacity_assumptions</t>
  </si>
  <si>
    <t>h_senior_debt_ln_life_flag</t>
  </si>
  <si>
    <t>613, 614, 615</t>
  </si>
  <si>
    <t>prj_cst_financed</t>
  </si>
  <si>
    <t xml:space="preserve">{{prj_cst_financed[n]}}_x000D_
</t>
  </si>
  <si>
    <t xml:space="preserve">SUM({{prj_cst_financed[:]}})_x000D_
</t>
  </si>
  <si>
    <t>leverage_2</t>
  </si>
  <si>
    <t xml:space="preserve">{{leverage_2}}_x000D_
</t>
  </si>
  <si>
    <t xml:space="preserve">{{prj_cst_financed[n]}}*(1-{{leverage_2}})_x000D_
</t>
  </si>
  <si>
    <t xml:space="preserve">{{rpmt_prd_mrgn_1}}_x000D_
</t>
  </si>
  <si>
    <t>all_rpmt_prd_intrt</t>
  </si>
  <si>
    <t xml:space="preserve">{{reference_rate_1}}+{{rpmt_prd_mrgn_1}}_x000D_
</t>
  </si>
  <si>
    <t xml:space="preserve">{{all_rpmt_prd_intrt}}_x000D_
</t>
  </si>
  <si>
    <t xml:space="preserve">{{all_rpmt_prd_intrt}}/{{day_count_basis_1}}*{{days_in_period[n]}}_x000D_
</t>
  </si>
  <si>
    <t xml:space="preserve">{{target_dscr_1}}_x000D_
</t>
  </si>
  <si>
    <t>senior_debt_ln_life_flag</t>
  </si>
  <si>
    <t xml:space="preserve">{{senior_debt_ln_life_flag[n]}}_x000D_
</t>
  </si>
  <si>
    <t xml:space="preserve">{{cashflow_avail_senior_debt_2[n]}}/{{target_dscr_1}}*{{senior_debt_ln_life_flag[n]}}_x000D_
</t>
  </si>
  <si>
    <t xml:space="preserve">{{debt_capacity}}_x000D_
</t>
  </si>
  <si>
    <t xml:space="preserve">{{tot_financed}}_x000D_
</t>
  </si>
  <si>
    <t>leverage_1</t>
  </si>
  <si>
    <t xml:space="preserve">{{debt_capacity}}/{{tot_financed}}_x000D_
</t>
  </si>
  <si>
    <t>252, 253</t>
  </si>
  <si>
    <t>sizing_method_1</t>
  </si>
  <si>
    <t xml:space="preserve">{{sizing_method_1}}_x000D_
</t>
  </si>
  <si>
    <t xml:space="preserve">{{leverage_1}}_x000D_
</t>
  </si>
  <si>
    <t>input_leverage_1</t>
  </si>
  <si>
    <t xml:space="preserve">{{input_leverage_1}}_x000D_
</t>
  </si>
  <si>
    <t xml:space="preserve">INDEX(§{{leverage_1}}, {{input_leverage_1}}§,{{sizing_method_1}})_x000D_
</t>
  </si>
  <si>
    <t xml:space="preserve">{{prj_cst_financed[n]}}*{{leverage_2}}_x000D_
</t>
  </si>
  <si>
    <t xml:space="preserve">SUM({{hrpmtprdint.pos[:]}})_x000D_
</t>
  </si>
  <si>
    <t>hrpmtprdint.pos</t>
  </si>
  <si>
    <t xml:space="preserve">{{bal_beg[n]}}*{{all_rpmt_prd_intrt}}/{{day_count_basis_1}}*{{days_in_period[n]}}*{{senior_debt_ln_life_flag[n]}}_x000D_
</t>
  </si>
  <si>
    <t>summ_senior_debt_rpmt_prd_int</t>
  </si>
  <si>
    <t xml:space="preserve">SUM({{senior_debt_rpmt_prd_int[:]}})_x000D_
</t>
  </si>
  <si>
    <t>senior_debt_rpmt_prd_int</t>
  </si>
  <si>
    <t xml:space="preserve">-1*{{hrpmtprdint.pos[n]}}_x000D_
</t>
  </si>
  <si>
    <t xml:space="preserve">{{hrpmtprdint.pos[n]}}_x000D_
</t>
  </si>
  <si>
    <t xml:space="preserve">{{svc_target_rt[n]}}-{{hrpmtprdint.pos[n]}}_x000D_
</t>
  </si>
  <si>
    <t xml:space="preserve">{{senior_debt_rpmt_prd_int[n]}}_x000D_
</t>
  </si>
  <si>
    <t xml:space="preserve">SUM({{hcfstatement.cashflow_avail_senior_debt[:]}})_x000D_
</t>
  </si>
  <si>
    <t>hcfstatement.cashflow_avail_senior_debt</t>
  </si>
  <si>
    <t xml:space="preserve">{{senior_debt_sculpted_rpmt[n]}}_x000D_
</t>
  </si>
  <si>
    <t xml:space="preserve">{{hcfstatement.cashflow_avail_senior_debt[n]}}+SUM(§{{senior_debt_rpmt_prd_int[n]}}, {{senior_debt_sculpted_rpmt[n]}}§)_x000D_
</t>
  </si>
  <si>
    <t>683, 686</t>
  </si>
  <si>
    <t xml:space="preserve">IF(INDEX({{input_leverage_2[:]}},{{active_scenario_4}})="",INDEX({{input_leverage_2[:9]}},{{base_case_3}}),INDEX({{input_leverage_2[:]}},{{active_scenario_4}}))_x000D_
</t>
  </si>
  <si>
    <t>input_leverage_3</t>
  </si>
  <si>
    <t xml:space="preserve">IF(INDEX({{input_leverage_2[:]}},{{comparison_scenario_2}})="",IF(INDEX({{input_leverage_2[:]}},{{base_case_3}})={{input_leverage_1}},"vw","tu"),IF(INDEX({{input_leverage_2[:]}},{{comparison_scenario_2}})={{input_leverage_1}},"vw","tu"))_x000D_
</t>
  </si>
  <si>
    <t>input_leverage_2</t>
  </si>
  <si>
    <t xml:space="preserve">IF(INDEX({{sizing_method_2[:]}},{{active_scenario_4}})="",INDEX({{sizing_method_2[:9]}},{{base_case_3}}),INDEX({{sizing_method_2[:]}},{{active_scenario_4}}))_x000D_
</t>
  </si>
  <si>
    <t>dscr_2_leverage</t>
  </si>
  <si>
    <t xml:space="preserve">IF(INDEX({{sizing_method_2[:]}},{{comparison_scenario_2}})="",IF(INDEX({{sizing_method_2[:]}},{{base_case_3}})={{sizing_method_1}},"vw","tu"),IF(INDEX({{sizing_method_2[:]}},{{comparison_scenario_2}})={{sizing_method_1}},"vw","tu"))_x000D_
</t>
  </si>
  <si>
    <t>sizing_method_2</t>
  </si>
  <si>
    <t xml:space="preserve">IF(INDEX({{target_dscr_2[:]}},{{active_scenario_4}})="",INDEX({{target_dscr_2[:9]}},{{base_case_3}}),INDEX({{target_dscr_2[:]}},{{active_scenario_4}}))_x000D_
</t>
  </si>
  <si>
    <t>target_dscr_3</t>
  </si>
  <si>
    <t xml:space="preserve">IF(INDEX({{target_dscr_2[:]}},{{comparison_scenario_2}})="",IF(INDEX({{target_dscr_2[:]}},{{base_case_3}})={{target_dscr_1}},"vw","tu"),IF(INDEX({{target_dscr_2[:]}},{{comparison_scenario_2}})={{target_dscr_1}},"vw","tu"))_x000D_
</t>
  </si>
  <si>
    <t xml:space="preserve">IF(INDEX({{rpmt_prd_mrgn_2[:]}},{{active_scenario_4}})="",INDEX({{rpmt_prd_mrgn_2[:9]}},{{base_case_3}}),INDEX({{rpmt_prd_mrgn_2[:]}},{{active_scenario_4}}))_x000D_
</t>
  </si>
  <si>
    <t>rpmt_prd_mrgn_3</t>
  </si>
  <si>
    <t xml:space="preserve">IF(INDEX({{rpmt_prd_mrgn_2[:]}},{{comparison_scenario_2}})="",IF(INDEX({{rpmt_prd_mrgn_2[:]}},{{base_case_3}})={{rpmt_prd_mrgn_1}},"vw","tu"),IF(INDEX({{rpmt_prd_mrgn_2[:]}},{{comparison_scenario_2}})={{rpmt_prd_mrgn_1}},"vw","tu"))_x000D_
</t>
  </si>
  <si>
    <t xml:space="preserve">IF(INDEX({{loan_life_2[:]}},{{active_scenario_4}})="",INDEX({{loan_life_2[:9]}},{{base_case_3}}),INDEX({{loan_life_2[:]}},{{active_scenario_4}}))_x000D_
</t>
  </si>
  <si>
    <t>loan_life_3</t>
  </si>
  <si>
    <t xml:space="preserve">IF(INDEX({{loan_life_2[:]}},{{comparison_scenario_2}})="",IF(INDEX({{loan_life_2[:]}},{{base_case_3}})={{loan_life_1}},"vw","tu"),IF(INDEX({{loan_life_2[:]}},{{comparison_scenario_2}})={{loan_life_1}},"vw","tu"))_x000D_
</t>
  </si>
  <si>
    <t>36, 37</t>
  </si>
  <si>
    <t xml:space="preserve">RIGHT(CELL("filename",{{38}}),LEN(CELL("filename",{{38}}))-SEARCH("]",CELL("filename",{{38}})))&amp;" - "&amp;{{3}}_x000D_
</t>
  </si>
  <si>
    <t>592, 593, 594, 595</t>
  </si>
  <si>
    <t>432, 433, 434, 431, 436, 435</t>
  </si>
  <si>
    <t>440, 441, 442, 439, 444, 443</t>
  </si>
  <si>
    <t>448, 449, 450, 447, 452, 451</t>
  </si>
  <si>
    <t>456, 457, 458, 455, 460, 459</t>
  </si>
  <si>
    <t>464, 465, 466, 463, 468, 467</t>
  </si>
  <si>
    <t>472, 473, 474, 471, 476, 475</t>
  </si>
  <si>
    <t>480, 481, 482, 479, 484, 483</t>
  </si>
  <si>
    <t>488, 489, 490, 487, 492, 491</t>
  </si>
  <si>
    <t>496, 497, 498, 495, 500, 499</t>
  </si>
  <si>
    <t>504, 505, 506, 503, 508, 507</t>
  </si>
  <si>
    <t>512, 513, 514, 511, 516, 515</t>
  </si>
  <si>
    <t>520, 521, 522, 519, 524, 523</t>
  </si>
  <si>
    <t>528, 529, 530, 527, 532, 531</t>
  </si>
  <si>
    <t>649, 650</t>
  </si>
  <si>
    <t xml:space="preserve">RIGHT(CELL("filename",{{41}}),LEN(CELL("filename",{{41}}))-SEARCH("]",CELL("filename",{{41}})))&amp;" - "&amp;{{3}}_x000D_
</t>
  </si>
  <si>
    <t xml:space="preserve">{{hcfstatement.cashflow_avail_senior_debt[n]}}_x000D_
</t>
  </si>
  <si>
    <t xml:space="preserve">{_x000D_
[0] = IF(SUM({{cashflow_avail_senior_debt_chk_2[:]}})&gt;{{CHK_TOL[]}},1,0)_x000D_
[1] = IF(SUM({{prj_cst_financed_chk[:]}})&gt;{{CHK_TOL[]}},1,0)_x000D_
}_x000D_
</t>
  </si>
  <si>
    <t>cashflow_avail_senior_debt_chk_2</t>
  </si>
  <si>
    <t xml:space="preserve">ABS({{cashflow_avail_senior_debt[n]}}-{{cashflow_avail_senior_debt_2[n]}})_x000D_
</t>
  </si>
  <si>
    <t>cashflow_avail_senior_debt_chk_1</t>
  </si>
  <si>
    <t xml:space="preserve">ABS({{cashflow_avail_senior_debt[n]}}-{{cashflow_avail_senior_debt_1[n]}})_x000D_
</t>
  </si>
  <si>
    <t>prj_cst_financed_chk</t>
  </si>
  <si>
    <t xml:space="preserve">ABS({{financed[n]}}-{{prj_cst_financed[n]}})_x000D_
</t>
  </si>
  <si>
    <t xml:space="preserve">RIGHT(CELL("filename",{{48}}),LEN(CELL("filename",{{48}}))-SEARCH("]",CELL("filename",{{48}})))&amp;" - "&amp;{{3}}_x000D_
</t>
  </si>
  <si>
    <t>50, 51, 59</t>
  </si>
  <si>
    <t>54, 55, 56</t>
  </si>
  <si>
    <t>58, 59</t>
  </si>
  <si>
    <t>60, 62, 66</t>
  </si>
  <si>
    <t>63, 67</t>
  </si>
  <si>
    <t>66, 65, 67</t>
  </si>
  <si>
    <t>70, 69, 71</t>
  </si>
  <si>
    <t>73, 74</t>
  </si>
  <si>
    <t>77, 76</t>
  </si>
  <si>
    <t>1179, 1180</t>
  </si>
  <si>
    <t>86, 85</t>
  </si>
  <si>
    <t>89, 90</t>
  </si>
  <si>
    <t>96, 97, 98, 99</t>
  </si>
  <si>
    <t>102, 101</t>
  </si>
  <si>
    <t>105, 106</t>
  </si>
  <si>
    <t xml:space="preserve">{{loan_life_1}}_x000D_
</t>
  </si>
  <si>
    <t>end_dt</t>
  </si>
  <si>
    <t xml:space="preserve">EOMONTH({{constprd_dt}},({{loan_life_1}}*{{months_in_year}}))_x000D_
</t>
  </si>
  <si>
    <t>113, 111, 112</t>
  </si>
  <si>
    <t xml:space="preserve">{{end_dt}}_x000D_
</t>
  </si>
  <si>
    <t xml:space="preserve">SUM({{hseniordebtlnlifeflag.end[:]}})_x000D_
</t>
  </si>
  <si>
    <t>hseniordebtlnlifeflag.end</t>
  </si>
  <si>
    <t xml:space="preserve">IF({{end[n]}}={{end_dt}},1,0)_x000D_
</t>
  </si>
  <si>
    <t>116, 115</t>
  </si>
  <si>
    <t>117, 120</t>
  </si>
  <si>
    <t xml:space="preserve">{{hseniordebtlnlifeflag.end[n]}}_x000D_
</t>
  </si>
  <si>
    <t>summ_senior_debt_ln_life_flag</t>
  </si>
  <si>
    <t xml:space="preserve">SUM({{senior_debt_ln_life_flag[:]}})_x000D_
</t>
  </si>
  <si>
    <t xml:space="preserve">{{senior_debt_ln_life_flag[n-1]}}+{{frst_op_prd_flag[n]}}-{{hseniordebtlnlifeflag.end[n-1]}}_x000D_
</t>
  </si>
  <si>
    <t>119, 120</t>
  </si>
  <si>
    <t>163, 164</t>
  </si>
  <si>
    <t>EQUITY INVESTMENT FOR IRR</t>
  </si>
  <si>
    <t>Equity investment for IRR calc</t>
  </si>
  <si>
    <t>AVERAGE COST OF DEBT</t>
  </si>
  <si>
    <t>Senior debt cashflows during construction</t>
  </si>
  <si>
    <t>Senior debt cashflows DC</t>
  </si>
  <si>
    <t>Senior debt service</t>
  </si>
  <si>
    <t>Average cost of debt</t>
  </si>
  <si>
    <t>Senior debt total cashflows</t>
  </si>
  <si>
    <t>2026-03-30T07:44:04.245Z</t>
  </si>
  <si>
    <t>Edit on Check, Const, DSRA, Equity, Esc, Fin, FS, InpC, InpS, Metrics, NCA, Ops, S&amp;U, Solve, Tax, Time: 10 built, 1 deleted</t>
  </si>
  <si>
    <t>h_equity_irr</t>
  </si>
  <si>
    <t>EQUITY IRR</t>
  </si>
  <si>
    <t>Blended returns to equity</t>
  </si>
  <si>
    <t>Equity total cashflows for IRR</t>
  </si>
  <si>
    <t>2026-03-30T07:44:37.190Z</t>
  </si>
  <si>
    <t>Edit on Check, Const, DSRA, Equity, Esc, Fin, FS, InpC, InpS, Metrics, NCA, Ops, S&amp;U, Solve, Tax, Time: 4 built, 1 deleted</t>
  </si>
  <si>
    <t>DEBT SERVICE COVER RATIO</t>
  </si>
  <si>
    <t>3 month historic DSCR</t>
  </si>
  <si>
    <t>Minimum historic 3 month DSCR</t>
  </si>
  <si>
    <t>Average historic 3 month DSCR</t>
  </si>
  <si>
    <t>2026-03-30T07:45:08.125Z</t>
  </si>
  <si>
    <t>h_llcr</t>
  </si>
  <si>
    <t>LLCR</t>
  </si>
  <si>
    <t>CFADS over senior debt term</t>
  </si>
  <si>
    <t>CFADS restricted to senior debt term</t>
  </si>
  <si>
    <t>PV of CFADS</t>
  </si>
  <si>
    <t>Rolling PV of CFADS over senior debt term</t>
  </si>
  <si>
    <t>h_llcr_ratio</t>
  </si>
  <si>
    <t>LLCR ratio</t>
  </si>
  <si>
    <t>rolling_llcr</t>
  </si>
  <si>
    <t>Rolling LLCR</t>
  </si>
  <si>
    <t>Minimum LLCR</t>
  </si>
  <si>
    <t>h_llcr_date_flag</t>
  </si>
  <si>
    <t>LLCR date flag</t>
  </si>
  <si>
    <t>llcr_date_flag</t>
  </si>
  <si>
    <t>2026-03-30T07:46:07.861Z</t>
  </si>
  <si>
    <t>Useful life of asset</t>
  </si>
  <si>
    <t>EfW case study M4 01a.xlsm</t>
  </si>
  <si>
    <t>44, 887, 891</t>
  </si>
  <si>
    <t xml:space="preserve">RIGHT(CELL("filename",{{773}}),LEN(CELL("filename",{{773}}))-SEARCH("]",CELL("filename",{{773}})))&amp;" - "&amp;{{3}}_x000D_
</t>
  </si>
  <si>
    <t>769, 712, 47</t>
  </si>
  <si>
    <t>summ_878</t>
  </si>
  <si>
    <t xml:space="preserve">SUM({{878[:]}})_x000D_
</t>
  </si>
  <si>
    <t xml:space="preserve">RIGHT(CELL("filename",{{175}}),LEN(CELL("filename",{{175}}))-SEARCH("]",CELL("filename",{{175}})))&amp;" - "&amp;{{3}}_x000D_
</t>
  </si>
  <si>
    <t>176, 177</t>
  </si>
  <si>
    <t>178, 181, 1218, 1150</t>
  </si>
  <si>
    <t>180, 181</t>
  </si>
  <si>
    <t>182, 1219, 1151</t>
  </si>
  <si>
    <t>184, 185, 186</t>
  </si>
  <si>
    <t>187, 1220, 1152</t>
  </si>
  <si>
    <t>189, 190</t>
  </si>
  <si>
    <t>191, 1221, 1153</t>
  </si>
  <si>
    <t>193, 194</t>
  </si>
  <si>
    <t>195, 1222, 1154</t>
  </si>
  <si>
    <t>197, 198</t>
  </si>
  <si>
    <t>199, 1223, 1155</t>
  </si>
  <si>
    <t>201, 202</t>
  </si>
  <si>
    <t>203, 1224, 1156</t>
  </si>
  <si>
    <t>1218, 1219, 1220, 1221, 1222, 1223, 1224</t>
  </si>
  <si>
    <t>212, 216, 217, 220, 601</t>
  </si>
  <si>
    <t xml:space="preserve">LEFT({{849}},LEN({{849}})-4)_x000D_
</t>
  </si>
  <si>
    <t>215, 1164</t>
  </si>
  <si>
    <t xml:space="preserve">RIGHT(CELL("filename",{{605}}),LEN(CELL("filename",{{605}}))-SEARCH("]",CELL("filename",{{605}})))&amp;" - "&amp;{{3}}_x000D_
</t>
  </si>
  <si>
    <t xml:space="preserve">RIGHT(CELL("filename",{{606}}),LEN(CELL("filename",{{606}}))-SEARCH("]",CELL("filename",{{606}})))&amp;" - "&amp;{{3}}_x000D_
</t>
  </si>
  <si>
    <t>607, 608</t>
  </si>
  <si>
    <t>609, 612, 615, 1176, 1277</t>
  </si>
  <si>
    <t xml:space="preserve">LEFT({{860}},LEN({{860}})-4)_x000D_
</t>
  </si>
  <si>
    <t>609, 750, 1278</t>
  </si>
  <si>
    <t>607, 616</t>
  </si>
  <si>
    <t>613, 1162</t>
  </si>
  <si>
    <t>620, 1181</t>
  </si>
  <si>
    <t>617, 618, 619</t>
  </si>
  <si>
    <t>617, 1163</t>
  </si>
  <si>
    <t>624, 1179</t>
  </si>
  <si>
    <t>621, 622, 623</t>
  </si>
  <si>
    <t>621, 1168</t>
  </si>
  <si>
    <t>1181, 1182</t>
  </si>
  <si>
    <t>1177, 1178</t>
  </si>
  <si>
    <t>619, 623, 633, 636, 1175, 1279</t>
  </si>
  <si>
    <t xml:space="preserve">LEFT({{864}},LEN({{864}})-4)_x000D_
</t>
  </si>
  <si>
    <t>633, 729, 753, 1280</t>
  </si>
  <si>
    <t xml:space="preserve">RIGHT(CELL("filename",{{317}}),LEN(CELL("filename",{{317}}))-SEARCH("]",CELL("filename",{{317}})))&amp;" - "&amp;{{3}}_x000D_
</t>
  </si>
  <si>
    <t>319, 318, 320</t>
  </si>
  <si>
    <t>321, 354, 360, 374, 380, 392, 398, 406, 413, 421, 436, 444, 452, 460, 468, 476, 484, 492, 500, 508, 516, 524, 532, 540</t>
  </si>
  <si>
    <t xml:space="preserve">RIGHT(CELL("filename",{{219}}),LEN(CELL("filename",{{219}}))-SEARCH("]",CELL("filename",{{219}})))&amp;" - "&amp;{{3}}_x000D_
</t>
  </si>
  <si>
    <t>220, 222, 221</t>
  </si>
  <si>
    <t>43, 223</t>
  </si>
  <si>
    <t>228, 227</t>
  </si>
  <si>
    <t>229, 1198</t>
  </si>
  <si>
    <t>[Empty cells (upfront equity drawdown placeholder)]</t>
  </si>
  <si>
    <t xml:space="preserve">INDEX(§{{[Empty cells (upfront equity drawdown placeholder)][n]}}, {{eq_pro_rata_drwdn[n]}}§,{{eq_invst_prof_switch_1}})_x000D_
</t>
  </si>
  <si>
    <t>1197, 1198, 231</t>
  </si>
  <si>
    <t>233, 314, 614, 1185, 1167</t>
  </si>
  <si>
    <t>235, 236</t>
  </si>
  <si>
    <t>239, 271</t>
  </si>
  <si>
    <t>239, 238, 240</t>
  </si>
  <si>
    <t>241, 244, 670</t>
  </si>
  <si>
    <t>243, 244</t>
  </si>
  <si>
    <t>245, 252</t>
  </si>
  <si>
    <t>248, 247, 249</t>
  </si>
  <si>
    <t>250, 253, 278</t>
  </si>
  <si>
    <t>255, 256</t>
  </si>
  <si>
    <t>1265, 1266, 258</t>
  </si>
  <si>
    <t>227, 262</t>
  </si>
  <si>
    <t>263, 262</t>
  </si>
  <si>
    <t>264, 267, 640, 1187, 1166</t>
  </si>
  <si>
    <t>269, 274, 289, 303</t>
  </si>
  <si>
    <t>266, 267, 268</t>
  </si>
  <si>
    <t>266, 674, 1161</t>
  </si>
  <si>
    <t>274, 271, 270, 273, 272</t>
  </si>
  <si>
    <t>275, 277, 279, 645, 1269</t>
  </si>
  <si>
    <t>275, 1173, 1171, 1270</t>
  </si>
  <si>
    <t>278, 279</t>
  </si>
  <si>
    <t>268, 280, 282, 646, 1271</t>
  </si>
  <si>
    <t>280, 1172, 1272</t>
  </si>
  <si>
    <t>283, 284, 285</t>
  </si>
  <si>
    <t>286, 306, 1157</t>
  </si>
  <si>
    <t>288, 289</t>
  </si>
  <si>
    <t>294, 1231, 293, 1230, 292</t>
  </si>
  <si>
    <t>295, 307, 1158</t>
  </si>
  <si>
    <t>1233, 1232</t>
  </si>
  <si>
    <t>303, 300, 302, 299, 301</t>
  </si>
  <si>
    <t>304, 308, 1159</t>
  </si>
  <si>
    <t>306, 307, 308</t>
  </si>
  <si>
    <t>222, 309, 311, 587, 602, 641, 1273</t>
  </si>
  <si>
    <t>309, 1165, 1274</t>
  </si>
  <si>
    <t>314, 313, 312</t>
  </si>
  <si>
    <t>315, 685</t>
  </si>
  <si>
    <t xml:space="preserve">RIGHT(CELL("filename",{{716}}),LEN(CELL("filename",{{716}}))-SEARCH("]",CELL("filename",{{716}})))&amp;" - "&amp;{{3}}_x000D_
</t>
  </si>
  <si>
    <t>1191, 1192</t>
  </si>
  <si>
    <t>719, 723, 1188</t>
  </si>
  <si>
    <t>720, 721</t>
  </si>
  <si>
    <t>722, 726</t>
  </si>
  <si>
    <t>[Empty cells (shareholder loan interest placeholder)]</t>
  </si>
  <si>
    <t xml:space="preserve">{{ebit[n]}}+SUM(§{{senior_debt_rpmt_prd_int[n]}}, {{[Empty cells (shareholder loan interest placeholder)][n]}}§)_x000D_
</t>
  </si>
  <si>
    <t>723, 1173, 1174</t>
  </si>
  <si>
    <t>725, 728</t>
  </si>
  <si>
    <t>[Empty cells (corporate tax placeholder)]</t>
  </si>
  <si>
    <t xml:space="preserve">{{pft_before_tax[n]}}+{{[Empty cells (corporate tax placeholder)][n]}}_x000D_
</t>
  </si>
  <si>
    <t>726, 870</t>
  </si>
  <si>
    <t>618, 1182, 727, 731</t>
  </si>
  <si>
    <t>728, 729</t>
  </si>
  <si>
    <t xml:space="preserve">SUM(§{{ebitda[n]}}, {{net_working_cap_movement[n]}}, {{[Empty cells (corporate tax placeholder)][n]}}§)_x000D_
</t>
  </si>
  <si>
    <t>1188, 1189, 1190</t>
  </si>
  <si>
    <t>582, 734, 741</t>
  </si>
  <si>
    <t>735, 1164, 1165, 1166, 1167</t>
  </si>
  <si>
    <t>42, 656, 740, 745</t>
  </si>
  <si>
    <t>[Empty cells (cashflow available for senior debt placeholder)]</t>
  </si>
  <si>
    <t>741, 1171, 1172</t>
  </si>
  <si>
    <t>744, 747</t>
  </si>
  <si>
    <t>[Empty cells (dsra deposits placeholder)]</t>
  </si>
  <si>
    <t>[Empty cells (dsra withdrawal placeholder)]</t>
  </si>
  <si>
    <t xml:space="preserve">{{cf_avail_dsra[n]}}+SUM(§{{[Empty cells (dsra deposits placeholder)][n]}}, {{[Empty cells (dsra withdrawal placeholder)][n]}}§)_x000D_
</t>
  </si>
  <si>
    <t>745, 1252, 1253</t>
  </si>
  <si>
    <t>746, 749</t>
  </si>
  <si>
    <t>[Empty cells (shareholder loan principal repayment placeholder)]</t>
  </si>
  <si>
    <t xml:space="preserve">{{cashflow_avail_shln[n]}}+SUM(§{{[Empty cells (shareholder loan interest placeholder)][n]}}, {{[Empty cells (shareholder loan principal repayment placeholder)][n]}}§)_x000D_
</t>
  </si>
  <si>
    <t>747, 1250, 1251</t>
  </si>
  <si>
    <t>748, 752</t>
  </si>
  <si>
    <t>749, 750</t>
  </si>
  <si>
    <t>622, 1180, 751, 755</t>
  </si>
  <si>
    <t>752, 753</t>
  </si>
  <si>
    <t>[Empty cells (dsra balance placeholder)]</t>
  </si>
  <si>
    <t xml:space="preserve">SUM(§{{cshbal[n]}}, {{ar_bal[n]}}, {{[Empty cells (dsra balance placeholder)][n]}}§)_x000D_
</t>
  </si>
  <si>
    <t>1168, 1169, 1170</t>
  </si>
  <si>
    <t>760, 757</t>
  </si>
  <si>
    <t>1160, 1161, 1162, 1163</t>
  </si>
  <si>
    <t>891, 772</t>
  </si>
  <si>
    <t>767, 768, 779</t>
  </si>
  <si>
    <t>767, 768</t>
  </si>
  <si>
    <t>780, 781</t>
  </si>
  <si>
    <t>782, 781</t>
  </si>
  <si>
    <t xml:space="preserve">INDEX({{783[:]}},MATCH({{active_scenario_2}},§{{active_scenario_1[:]}}, {{active_scenario_3[:]}}, {{[Empty cells (active scenario placeholder)]}}, {{[Empty cells (active scenario placeholder)]}}, {{[Empty cells (active scenario placeholder)]}}§))_x000D_
</t>
  </si>
  <si>
    <t>783, 781, 780, 782, 784, 785, 786</t>
  </si>
  <si>
    <t>0, 38, 41, 48, 175, 219, 317, 323, 586, 605, 606, 637, 638, 692, 716, 773</t>
  </si>
  <si>
    <t>1, 2, 3, 4, 5, 906</t>
  </si>
  <si>
    <t xml:space="preserve">MATCH({{active_scenario_2}},§{{[Empty cells (active scenario placeholder)]}}, {{active_scenario_1[:]}}, {{[Empty cells (active scenario placeholder)]}}, {{active_scenario_3[:]}}, {{[Empty cells (active scenario placeholder)]}}§)_x000D_
</t>
  </si>
  <si>
    <t>781, 784, 780, 785, 782, 786</t>
  </si>
  <si>
    <t>8, 10, 12, 14, 16, 18, 20, 22, 24, 26, 28, 30, 32, 34, 36, 909, 910, 911, 912, 913, 914, 915, 916, 917, 918, 919, 920, 921, 922, 923, 924, 925, 926, 927, 928, 929, 930, 931, 932, 933, 934, 935, 936, 937, 938, 939, 940, 941, 942, 943, 944, 945, 946, 947, 948, 949, 950, 951, 952, 953, 954, 955, 956, 957, 958, 959, 960, 961, 962, 963, 964, 965, 966, 967, 1246, 1247, 1248, 1249</t>
  </si>
  <si>
    <t>[Empty cells (active scenario placeholder)]</t>
  </si>
  <si>
    <t>3, 4, 5, 906, 907, 908</t>
  </si>
  <si>
    <t>1, 3, 4, 5, 906, 907, 908</t>
  </si>
  <si>
    <t>2, 3, 4, 5, 906, 907, 908</t>
  </si>
  <si>
    <t>4, 907</t>
  </si>
  <si>
    <t xml:space="preserve">MATCH({{comparison_scenario_1}},§{{[Empty cells (active scenario placeholder)]}}, {{active_scenario_1[:]}}, {{[Empty cells (active scenario placeholder)]}}, {{active_scenario_3[:]}}, {{[Empty cells (active scenario placeholder)]}}§)_x000D_
</t>
  </si>
  <si>
    <t>787, 784, 780, 785, 782, 786</t>
  </si>
  <si>
    <t>905, 1071, 1123, 1144, 37, 1035, 1036, 1037, 1038, 1039, 1041, 1042, 1044, 1045, 1046, 1051, 1052, 1053, 1054, 1055, 1056, 1057, 1062, 1063, 1064, 1065, 1066, 1076, 1077, 1078, 1079, 1080, 1081, 1086, 1087, 1088, 1089, 1090, 1091, 1092, 1093, 1098, 1099, 1100, 1101, 1102, 1103, 1104, 1105, 1106, 1107, 1108, 1109, 1110, 1111, 1116, 1117, 1126, 1127, 1128, 1129, 1130, 1131, 1132, 1133, 1136, 1137, 1138</t>
  </si>
  <si>
    <t xml:space="preserve">INDEX({{base_case_2[:]}},MATCH({{active_scenario_2}},§{{[Empty cells (active scenario placeholder)]}}, {{active_scenario_1[:]}}, {{[Empty cells (active scenario placeholder)]}}, {{active_scenario_3[:]}}, {{[Empty cells (active scenario placeholder)]}}§,0))_x000D_
</t>
  </si>
  <si>
    <t>788, 781, 784, 780, 785, 782, 786</t>
  </si>
  <si>
    <t>4, 7, 908</t>
  </si>
  <si>
    <t xml:space="preserve">MATCH({{base_case_1}},§{{[Empty cells (active scenario placeholder)]}}, {{active_scenario_1[:]}}, {{[Empty cells (active scenario placeholder)]}}, {{active_scenario_3[:]}}, {{[Empty cells (active scenario placeholder)]}}§)_x000D_
</t>
  </si>
  <si>
    <t>5, 784, 780, 785, 782, 786</t>
  </si>
  <si>
    <t>8, 905, 10, 12, 14, 16, 18, 1071, 20, 22, 24, 26, 28, 1123, 30, 32, 34, 1144, 36, 37, 909, 910, 911, 912, 913, 914, 915, 916, 917, 918, 919, 920, 921, 922, 923, 924, 925, 926, 927, 928, 929, 930, 931, 932, 933, 934, 935, 936, 937, 938, 939, 940, 941, 942, 943, 944, 945, 946, 947, 948, 949, 950, 951, 952, 953, 954, 955, 956, 957, 958, 959, 960, 961, 962, 963, 964, 965, 966, 967, 1035, 1036, 1037, 1038, 1039, 1041, 1042, 1044, 1045, 1046, 1051, 1052, 1053, 1054, 1055, 1056, 1057, 1062, 1063, 1064, 1065, 1066, 1076, 1077, 1078, 1079, 1080, 1081, 1086, 1087, 1088, 1089, 1090, 1091, 1092, 1093, 1098, 1099, 1100, 1101, 1102, 1103, 1104, 1105, 1106, 1107, 1108, 1109, 1110, 1111, 1116, 1117, 1126, 1127, 1128, 1129, 1130, 1131, 1132, 1133, 1136, 1137, 1138, 1246, 1247, 1248, 1249</t>
  </si>
  <si>
    <t>1032, 1033, 1034, 1035, 1036, 1037, 1038, 1039, 1040, 1041, 1042, 1043, 1044, 1045, 1046, 1047, 1048, 1049, 1050, 1051, 1052, 1053, 1054, 1055, 1056, 1057, 1058, 1059, 1060, 1061, 1062, 1063, 1064, 1065, 1066, 1067, 1068, 1069, 1070, 1071, 1072, 1073, 1074, 1075, 1076, 1077, 1078, 1079, 1080, 1081, 1082, 1083, 1084, 1085, 1086, 1087, 1088, 1089, 1090, 1091, 1092, 1093, 1094, 1095, 1096, 1097, 1098, 1099, 1100, 1101, 1102, 1103, 1104, 1105, 1106, 1107, 1108, 1109, 1110, 1111, 1112, 1113, 1114, 1115, 1116, 1117, 1118, 1119, 1120, 1121, 1122, 1123, 1124, 1125, 1126, 1127, 1128, 1129, 1130, 1131, 1132, 1133, 1134, 1135, 1136, 1137, 1138, 1139, 1140, 1141, 1142, 1143, 1144, 1145, 1146, 1147, 1148, 1149</t>
  </si>
  <si>
    <t>788, 5</t>
  </si>
  <si>
    <t>[Empty cells (timing assumptions placeholder)]</t>
  </si>
  <si>
    <t>968, 906, 908</t>
  </si>
  <si>
    <t>905, 54, 69, 1035</t>
  </si>
  <si>
    <t>968, 907, 908, 909</t>
  </si>
  <si>
    <t>8, 905, 909, 1035</t>
  </si>
  <si>
    <t>969, 906, 908</t>
  </si>
  <si>
    <t>905, 146, 1036</t>
  </si>
  <si>
    <t>969, 907, 908, 910</t>
  </si>
  <si>
    <t>8, 905, 910, 1036</t>
  </si>
  <si>
    <t>970, 906, 908</t>
  </si>
  <si>
    <t>905, 143, 1037</t>
  </si>
  <si>
    <t>970, 907, 908, 911</t>
  </si>
  <si>
    <t>8, 905, 911, 1037</t>
  </si>
  <si>
    <t>971, 906, 908</t>
  </si>
  <si>
    <t>905, 65, 324, 327, 402, 409, 416, 431, 439, 447, 455, 463, 471, 479, 487, 495, 503, 511, 519, 527, 535, 1038</t>
  </si>
  <si>
    <t>971, 907, 908, 912</t>
  </si>
  <si>
    <t>8, 905, 912, 1038</t>
  </si>
  <si>
    <t>972, 906, 908</t>
  </si>
  <si>
    <t>905, 138, 1039</t>
  </si>
  <si>
    <t>972, 907, 908, 913</t>
  </si>
  <si>
    <t>8, 905, 913, 1039</t>
  </si>
  <si>
    <t>[Empty cells (vw placeholder)]</t>
  </si>
  <si>
    <t>1258, 906, 908</t>
  </si>
  <si>
    <t>905, 76, 83, 318, 1041, 1244</t>
  </si>
  <si>
    <t>1258, 907, 908, 1248</t>
  </si>
  <si>
    <t>10, 905, 1041, 1248</t>
  </si>
  <si>
    <t>1259, 906, 908</t>
  </si>
  <si>
    <t>905, 83, 1042, 1245</t>
  </si>
  <si>
    <t>1259, 907, 908, 1249</t>
  </si>
  <si>
    <t>10, 905, 1042, 1249</t>
  </si>
  <si>
    <t>973, 906, 908</t>
  </si>
  <si>
    <t>905, 97, 1044</t>
  </si>
  <si>
    <t>973, 907, 908, 914</t>
  </si>
  <si>
    <t>12, 905, 914, 1044</t>
  </si>
  <si>
    <t xml:space="preserve">IF(INDEX({{[Empty cells (extend ppa in the event of delay placeholder)][:]}},{{active_scenario_4}})="",INDEX({{[Empty cells (extend ppa in the event of delay placeholder)][:9]}},{{base_case_3}}),INDEX({{[Empty cells (extend ppa in the event of delay placeholder)][:]}},{{active_scenario_4}}))_x000D_
</t>
  </si>
  <si>
    <t>974, 906, 908</t>
  </si>
  <si>
    <t>905, 1045</t>
  </si>
  <si>
    <t xml:space="preserve">IF(INDEX({{[Empty cells (extend ppa in the event of delay placeholder)][:]}},{{comparison_scenario_2}})="",IF(INDEX({{[Empty cells (extend ppa in the event of delay placeholder)][:]}},{{base_case_3}})={{extend_ppa_event_dly}},"vw","tu"),IF(INDEX({{[Empty cells (extend ppa in the event of delay placeholder)][:]}},{{comparison_scenario_2}})={{extend_ppa_event_dly}},"vw","tu"))_x000D_
</t>
  </si>
  <si>
    <t>974, 907, 908, 915</t>
  </si>
  <si>
    <t>[Empty cells (extend ppa in the event of delay placeholder)]</t>
  </si>
  <si>
    <t>12, 905, 915, 1045</t>
  </si>
  <si>
    <t xml:space="preserve">IF(INDEX({{[Empty cells (contract extension placeholder)][:]}},{{active_scenario_4}})="",INDEX({{[Empty cells (contract extension placeholder)][:9]}},{{base_case_3}}),INDEX({{[Empty cells (contract extension placeholder)][:]}},{{active_scenario_4}}))_x000D_
</t>
  </si>
  <si>
    <t>975, 906, 908</t>
  </si>
  <si>
    <t>905, 98, 1046</t>
  </si>
  <si>
    <t xml:space="preserve">IF(INDEX({{[Empty cells (contract extension placeholder)][:]}},{{comparison_scenario_2}})="",IF(INDEX({{[Empty cells (contract extension placeholder)][:]}},{{base_case_3}})={{cntr_extension}},"vw","tu"),IF(INDEX({{[Empty cells (contract extension placeholder)][:]}},{{comparison_scenario_2}})={{cntr_extension}},"vw","tu"))_x000D_
</t>
  </si>
  <si>
    <t>975, 907, 908, 916</t>
  </si>
  <si>
    <t>[Empty cells (contract extension placeholder)]</t>
  </si>
  <si>
    <t>916, 1046</t>
  </si>
  <si>
    <t>[Empty cells (project costs placeholder)]</t>
  </si>
  <si>
    <t>976, 906, 908</t>
  </si>
  <si>
    <t>905, 176, 1051</t>
  </si>
  <si>
    <t>976, 907, 908, 917</t>
  </si>
  <si>
    <t>14, 905, 917, 1051</t>
  </si>
  <si>
    <t>977, 906, 908</t>
  </si>
  <si>
    <t>905, 180, 1052</t>
  </si>
  <si>
    <t>977, 907, 908, 918</t>
  </si>
  <si>
    <t>14, 905, 918, 1052</t>
  </si>
  <si>
    <t>978, 906, 908</t>
  </si>
  <si>
    <t>905, 184, 1053</t>
  </si>
  <si>
    <t>978, 907, 908, 919</t>
  </si>
  <si>
    <t>14, 905, 919, 1053</t>
  </si>
  <si>
    <t>979, 906, 908</t>
  </si>
  <si>
    <t>905, 189, 1054</t>
  </si>
  <si>
    <t>979, 907, 908, 920</t>
  </si>
  <si>
    <t>14, 905, 920, 1054</t>
  </si>
  <si>
    <t>980, 906, 908</t>
  </si>
  <si>
    <t>905, 193, 1055</t>
  </si>
  <si>
    <t>980, 907, 908, 921</t>
  </si>
  <si>
    <t>14, 905, 921, 1055</t>
  </si>
  <si>
    <t>981, 906, 908</t>
  </si>
  <si>
    <t>905, 197, 1056</t>
  </si>
  <si>
    <t>981, 907, 908, 922</t>
  </si>
  <si>
    <t>14, 905, 922, 1056</t>
  </si>
  <si>
    <t>982, 906, 908</t>
  </si>
  <si>
    <t>905, 201, 1057</t>
  </si>
  <si>
    <t>982, 907, 908, 923</t>
  </si>
  <si>
    <t>14, 905, 923, 1057</t>
  </si>
  <si>
    <t>[Empty cells (generation assumptions placeholder)]</t>
  </si>
  <si>
    <t>983, 906, 908</t>
  </si>
  <si>
    <t>905, 341, 1062</t>
  </si>
  <si>
    <t>983, 907, 908, 924</t>
  </si>
  <si>
    <t>16, 905, 924, 1062</t>
  </si>
  <si>
    <t>984, 906, 908</t>
  </si>
  <si>
    <t>905, 347, 1063, 1242</t>
  </si>
  <si>
    <t>984, 907, 908, 925</t>
  </si>
  <si>
    <t>16, 905, 925, 1063</t>
  </si>
  <si>
    <t>985, 906, 908</t>
  </si>
  <si>
    <t>905, 342, 347, 1064, 1243</t>
  </si>
  <si>
    <t>985, 907, 908, 926</t>
  </si>
  <si>
    <t>16, 905, 926, 1064</t>
  </si>
  <si>
    <t>986, 906, 908</t>
  </si>
  <si>
    <t>905, 325, 1065</t>
  </si>
  <si>
    <t>986, 907, 908, 927</t>
  </si>
  <si>
    <t>16, 905, 927, 1065</t>
  </si>
  <si>
    <t>987, 906, 908</t>
  </si>
  <si>
    <t>905, 328, 1066</t>
  </si>
  <si>
    <t>987, 907, 908, 928</t>
  </si>
  <si>
    <t>16, 905, 928, 1066</t>
  </si>
  <si>
    <t>[Empty cells (escalation assumptions placeholder)]</t>
  </si>
  <si>
    <t>809, 906, 908</t>
  </si>
  <si>
    <t>1071, 319</t>
  </si>
  <si>
    <t>809, 907, 908, 18</t>
  </si>
  <si>
    <t>18, 1071</t>
  </si>
  <si>
    <t>[Empty cells (revenue assumptions placeholder)]</t>
  </si>
  <si>
    <t>988, 906, 908</t>
  </si>
  <si>
    <t>905, 352, 1076</t>
  </si>
  <si>
    <t>988, 907, 908, 929</t>
  </si>
  <si>
    <t>20, 905, 929, 1076</t>
  </si>
  <si>
    <t>989, 906, 908</t>
  </si>
  <si>
    <t>905, 358, 1077</t>
  </si>
  <si>
    <t>989, 907, 908, 930</t>
  </si>
  <si>
    <t>20, 905, 930, 1077</t>
  </si>
  <si>
    <t>990, 906, 908</t>
  </si>
  <si>
    <t>905, 364, 1078</t>
  </si>
  <si>
    <t>990, 907, 908, 931</t>
  </si>
  <si>
    <t>20, 905, 931, 1078</t>
  </si>
  <si>
    <t>991, 906, 908</t>
  </si>
  <si>
    <t>905, 372, 1079</t>
  </si>
  <si>
    <t>991, 907, 908, 932</t>
  </si>
  <si>
    <t>20, 905, 932, 1079</t>
  </si>
  <si>
    <t>992, 906, 908</t>
  </si>
  <si>
    <t>905, 378, 1080, 1240</t>
  </si>
  <si>
    <t>992, 907, 908, 933</t>
  </si>
  <si>
    <t>20, 905, 933, 1080</t>
  </si>
  <si>
    <t>993, 906, 908</t>
  </si>
  <si>
    <t>905, 378, 1081, 1241</t>
  </si>
  <si>
    <t>993, 907, 908, 934</t>
  </si>
  <si>
    <t>20, 905, 934, 1081</t>
  </si>
  <si>
    <t>[Empty cells (direct cost assumptions placeholder)]</t>
  </si>
  <si>
    <t>994, 906, 908</t>
  </si>
  <si>
    <t>905, 390, 1086, 1238</t>
  </si>
  <si>
    <t>994, 907, 908, 935</t>
  </si>
  <si>
    <t>22, 905, 935, 1086</t>
  </si>
  <si>
    <t>995, 906, 908</t>
  </si>
  <si>
    <t>905, 390, 1087, 1239</t>
  </si>
  <si>
    <t>995, 907, 908, 936</t>
  </si>
  <si>
    <t>22, 905, 936, 1087</t>
  </si>
  <si>
    <t>996, 906, 908</t>
  </si>
  <si>
    <t>905, 396, 1088, 1236</t>
  </si>
  <si>
    <t>996, 907, 908, 937</t>
  </si>
  <si>
    <t>22, 905, 937, 1088</t>
  </si>
  <si>
    <t>997, 906, 908</t>
  </si>
  <si>
    <t>905, 396, 1089, 1237</t>
  </si>
  <si>
    <t>997, 907, 908, 938</t>
  </si>
  <si>
    <t>22, 905, 938, 1089</t>
  </si>
  <si>
    <t>998, 906, 908</t>
  </si>
  <si>
    <t>905, 403, 1090</t>
  </si>
  <si>
    <t>998, 907, 908, 939</t>
  </si>
  <si>
    <t>22, 905, 939, 1090</t>
  </si>
  <si>
    <t>999, 906, 908</t>
  </si>
  <si>
    <t>905, 410, 1091, 1234</t>
  </si>
  <si>
    <t>999, 907, 908, 940</t>
  </si>
  <si>
    <t>22, 905, 940, 1091</t>
  </si>
  <si>
    <t>1000, 906, 908</t>
  </si>
  <si>
    <t>905, 410, 1092, 1235</t>
  </si>
  <si>
    <t>1000, 907, 908, 941</t>
  </si>
  <si>
    <t>22, 905, 941, 1092</t>
  </si>
  <si>
    <t>1001, 906, 908</t>
  </si>
  <si>
    <t>905, 417, 1093</t>
  </si>
  <si>
    <t>1001, 907, 908, 942</t>
  </si>
  <si>
    <t>22, 905, 942, 1093</t>
  </si>
  <si>
    <t>[Empty cells (overhead assumptions placeholder)]</t>
  </si>
  <si>
    <t>1002, 906, 908</t>
  </si>
  <si>
    <t>905, 432, 1098</t>
  </si>
  <si>
    <t>1002, 907, 908, 943</t>
  </si>
  <si>
    <t>24, 905, 943, 1098</t>
  </si>
  <si>
    <t>1003, 906, 908</t>
  </si>
  <si>
    <t>905, 440, 1099</t>
  </si>
  <si>
    <t>1003, 907, 908, 944</t>
  </si>
  <si>
    <t>24, 905, 944, 1099</t>
  </si>
  <si>
    <t>1004, 906, 908</t>
  </si>
  <si>
    <t>905, 448, 1100</t>
  </si>
  <si>
    <t>1004, 907, 908, 945</t>
  </si>
  <si>
    <t>24, 905, 945, 1100</t>
  </si>
  <si>
    <t>1005, 906, 908</t>
  </si>
  <si>
    <t>905, 456, 1101</t>
  </si>
  <si>
    <t>1005, 907, 908, 946</t>
  </si>
  <si>
    <t>24, 905, 946, 1101</t>
  </si>
  <si>
    <t>1006, 906, 908</t>
  </si>
  <si>
    <t>905, 464, 1102</t>
  </si>
  <si>
    <t>1006, 907, 908, 947</t>
  </si>
  <si>
    <t>24, 905, 947, 1102</t>
  </si>
  <si>
    <t>1007, 906, 908</t>
  </si>
  <si>
    <t>905, 472, 1103</t>
  </si>
  <si>
    <t>1007, 907, 908, 948</t>
  </si>
  <si>
    <t>24, 905, 948, 1103</t>
  </si>
  <si>
    <t>1008, 906, 908</t>
  </si>
  <si>
    <t>905, 480, 1104</t>
  </si>
  <si>
    <t>1008, 907, 908, 949</t>
  </si>
  <si>
    <t>24, 905, 949, 1104</t>
  </si>
  <si>
    <t>1009, 906, 908</t>
  </si>
  <si>
    <t>905, 488, 1105</t>
  </si>
  <si>
    <t>1009, 907, 908, 950</t>
  </si>
  <si>
    <t>24, 905, 950, 1105</t>
  </si>
  <si>
    <t>1010, 906, 908</t>
  </si>
  <si>
    <t>905, 496, 1106</t>
  </si>
  <si>
    <t>1010, 907, 908, 951</t>
  </si>
  <si>
    <t>24, 905, 951, 1106</t>
  </si>
  <si>
    <t>1011, 906, 908</t>
  </si>
  <si>
    <t>905, 504, 1107</t>
  </si>
  <si>
    <t>1011, 907, 908, 952</t>
  </si>
  <si>
    <t>24, 905, 952, 1107</t>
  </si>
  <si>
    <t>1012, 906, 908</t>
  </si>
  <si>
    <t>905, 512, 1108</t>
  </si>
  <si>
    <t>1012, 907, 908, 953</t>
  </si>
  <si>
    <t>24, 905, 953, 1108</t>
  </si>
  <si>
    <t>1013, 906, 908</t>
  </si>
  <si>
    <t>905, 520, 1109</t>
  </si>
  <si>
    <t>1013, 907, 908, 954</t>
  </si>
  <si>
    <t>24, 905, 954, 1109</t>
  </si>
  <si>
    <t>1014, 906, 908</t>
  </si>
  <si>
    <t>905, 528, 1110</t>
  </si>
  <si>
    <t>1014, 907, 908, 955</t>
  </si>
  <si>
    <t>24, 905, 955, 1110</t>
  </si>
  <si>
    <t>1015, 906, 908</t>
  </si>
  <si>
    <t>905, 536, 1111</t>
  </si>
  <si>
    <t>1015, 907, 908, 956</t>
  </si>
  <si>
    <t>24, 905, 956, 1111</t>
  </si>
  <si>
    <t>[Empty cells (working capital assumptions placeholder)]</t>
  </si>
  <si>
    <t>1256, 906, 908</t>
  </si>
  <si>
    <t>905, 564, 1116</t>
  </si>
  <si>
    <t>1256, 907, 908, 1246</t>
  </si>
  <si>
    <t>26, 905, 1116, 1246</t>
  </si>
  <si>
    <t>1257, 906, 908</t>
  </si>
  <si>
    <t>905, 571, 1117</t>
  </si>
  <si>
    <t>1257, 907, 908, 1247</t>
  </si>
  <si>
    <t>26, 905, 1117, 1247</t>
  </si>
  <si>
    <t>[Empty cells (financing placeholder)]</t>
  </si>
  <si>
    <t>814, 906, 908</t>
  </si>
  <si>
    <t>1123, 231</t>
  </si>
  <si>
    <t>814, 907, 908, 28</t>
  </si>
  <si>
    <t>28, 1123</t>
  </si>
  <si>
    <t>[Empty cells (senior debt facility placeholder)]</t>
  </si>
  <si>
    <t>1016, 906, 908</t>
  </si>
  <si>
    <t>905, 1266, 1126</t>
  </si>
  <si>
    <t>1016, 907, 908, 957</t>
  </si>
  <si>
    <t>30, 905, 957, 1126</t>
  </si>
  <si>
    <t>1017, 906, 908</t>
  </si>
  <si>
    <t>905, 258, 1127</t>
  </si>
  <si>
    <t>1017, 907, 908, 958</t>
  </si>
  <si>
    <t>30, 905, 958, 1127</t>
  </si>
  <si>
    <t>1018, 906, 908</t>
  </si>
  <si>
    <t>905, 283, 288, 1128</t>
  </si>
  <si>
    <t>1018, 907, 908, 959</t>
  </si>
  <si>
    <t>30, 905, 959, 1128</t>
  </si>
  <si>
    <t>1019, 906, 908</t>
  </si>
  <si>
    <t>905, 297, 1129, 1232</t>
  </si>
  <si>
    <t>1019, 907, 908, 960</t>
  </si>
  <si>
    <t>30, 905, 960, 1129</t>
  </si>
  <si>
    <t>1020, 906, 908</t>
  </si>
  <si>
    <t>905, 235, 297, 1130, 1233</t>
  </si>
  <si>
    <t>1020, 907, 908, 961</t>
  </si>
  <si>
    <t>30, 905, 961, 1130</t>
  </si>
  <si>
    <t>1021, 906, 908</t>
  </si>
  <si>
    <t>905, 238, 270, 291, 299, 1131, 1230</t>
  </si>
  <si>
    <t>1021, 907, 908, 962</t>
  </si>
  <si>
    <t>30, 905, 962, 1131</t>
  </si>
  <si>
    <t>1022, 906, 908</t>
  </si>
  <si>
    <t>905, 291, 1132, 1231</t>
  </si>
  <si>
    <t>1022, 907, 908, 963</t>
  </si>
  <si>
    <t>30, 905, 963, 1132</t>
  </si>
  <si>
    <t>1023, 906, 908</t>
  </si>
  <si>
    <t>905, 284, 1133</t>
  </si>
  <si>
    <t>1023, 907, 908, 964</t>
  </si>
  <si>
    <t>30, 905, 964, 1133</t>
  </si>
  <si>
    <t>[Empty cells (debt capacity assumptions placeholder)]</t>
  </si>
  <si>
    <t>1024, 906, 908</t>
  </si>
  <si>
    <t>905, 247, 1136</t>
  </si>
  <si>
    <t>1024, 907, 908, 965</t>
  </si>
  <si>
    <t>32, 905, 965, 1136</t>
  </si>
  <si>
    <t>1025, 906, 908</t>
  </si>
  <si>
    <t>905, 236, 1137</t>
  </si>
  <si>
    <t>1025, 907, 908, 966</t>
  </si>
  <si>
    <t>32, 905, 966, 1137</t>
  </si>
  <si>
    <t>1026, 906, 908</t>
  </si>
  <si>
    <t>905, 111, 1138</t>
  </si>
  <si>
    <t>1026, 907, 908, 967</t>
  </si>
  <si>
    <t>32, 905, 967, 1138</t>
  </si>
  <si>
    <t>[Empty cells (accounting placeholder)]</t>
  </si>
  <si>
    <t>[Empty cells (depreciation placeholder)]</t>
  </si>
  <si>
    <t>817, 906, 908</t>
  </si>
  <si>
    <t>1144, 127, 593</t>
  </si>
  <si>
    <t>817, 907, 908, 34</t>
  </si>
  <si>
    <t>34, 1144</t>
  </si>
  <si>
    <t>[Empty cells (model technical inputs do not change placeholder)]</t>
  </si>
  <si>
    <t>56, 99, 112, 128, 185</t>
  </si>
  <si>
    <t>163, 418, 433, 441, 449, 457, 465, 473, 481, 489, 497, 505, 513, 521, 529, 537, 594</t>
  </si>
  <si>
    <t>353, 359, 373, 379, 391, 397</t>
  </si>
  <si>
    <t>312, 639</t>
  </si>
  <si>
    <t>158, 1260</t>
  </si>
  <si>
    <t>158, 1261</t>
  </si>
  <si>
    <t>158, 1262</t>
  </si>
  <si>
    <t>158, 1263</t>
  </si>
  <si>
    <t>158, 1264</t>
  </si>
  <si>
    <t xml:space="preserve">IF(INDEX({{[Empty cells (input row template for relocation macro placeholder)][:]}},{{active_scenario_4}})="",INDEX({{[Empty cells (input row template for relocation macro placeholder)][:9]}},{{base_case_3}}),INDEX({{[Empty cells (input row template for relocation macro placeholder)][:]}},{{active_scenario_4}}))_x000D_
</t>
  </si>
  <si>
    <t>818, 906, 908</t>
  </si>
  <si>
    <t xml:space="preserve">IF(INDEX({{[Empty cells (input row template for relocation macro placeholder)][:]}},{{comparison_scenario_2}})="",IF(INDEX({{[Empty cells (input row template for relocation macro placeholder)][:]}},{{base_case_3}})={{input_row_template_relocation_macro}},"vw","tu"),IF(INDEX({{[Empty cells (input row template for relocation macro placeholder)][:]}},{{comparison_scenario_2}})={{input_row_template_relocation_macro}},"vw","tu"))_x000D_
</t>
  </si>
  <si>
    <t>818, 907, 908, 36</t>
  </si>
  <si>
    <t>[Empty cells (input row template for relocation macro placeholder)]</t>
  </si>
  <si>
    <t>39, 177</t>
  </si>
  <si>
    <t>Metrics - Base case 1</t>
  </si>
  <si>
    <t xml:space="preserve">RIGHT(CELL("filename",{{638}}),LEN(CELL("filename",{{638}}))-SEARCH("]",CELL("filename",{{638}})))&amp;" - "&amp;{{3}}_x000D_
</t>
  </si>
  <si>
    <t>640, 641, 642, 639</t>
  </si>
  <si>
    <t>643, 649</t>
  </si>
  <si>
    <t xml:space="preserve">{{hsculptedprincipalrpmt.pos[n]}}+{{hrpmtprdint.pos[n]}}_x000D_
</t>
  </si>
  <si>
    <t>646, 645</t>
  </si>
  <si>
    <t>647, 650, 658</t>
  </si>
  <si>
    <t>651, 654</t>
  </si>
  <si>
    <t>654, 653</t>
  </si>
  <si>
    <t>657, 656, 658</t>
  </si>
  <si>
    <t>659, 661, 664</t>
  </si>
  <si>
    <t>664, 663</t>
  </si>
  <si>
    <t xml:space="preserve">{{cashflow_avail_senior_debt_2[n]}}*{{senior_debt_ln_life_flag[n]}}_x000D_
</t>
  </si>
  <si>
    <t>666, 667</t>
  </si>
  <si>
    <t>668, 671</t>
  </si>
  <si>
    <t>671, 670</t>
  </si>
  <si>
    <t>672, 676</t>
  </si>
  <si>
    <t xml:space="preserve">{{llcr_date_flag[n]}}_x000D_
</t>
  </si>
  <si>
    <t>summ_rolling_llcr</t>
  </si>
  <si>
    <t xml:space="preserve">SUM({{rolling_llcr[:]}})_x000D_
</t>
  </si>
  <si>
    <t>675, 676, 674</t>
  </si>
  <si>
    <t>677, 679</t>
  </si>
  <si>
    <t xml:space="preserve">{{rolling_llcr[n]}}_x000D_
</t>
  </si>
  <si>
    <t xml:space="preserve">MINIFS({{rolling_llcr[:]}},{{rolling_llcr[:]}},"&gt;0")_x000D_
</t>
  </si>
  <si>
    <t xml:space="preserve">SUM(§{{pd_pos[n]}}, {{shcap_redemption_pos[n]}}§)_x000D_
</t>
  </si>
  <si>
    <t>1175, 1176</t>
  </si>
  <si>
    <t>685, 686</t>
  </si>
  <si>
    <t>687, 690</t>
  </si>
  <si>
    <t>690, 689</t>
  </si>
  <si>
    <t xml:space="preserve">RIGHT(CELL("filename",{{586}}),LEN(CELL("filename",{{586}}))-SEARCH("]",CELL("filename",{{586}})))&amp;" - "&amp;{{3}}_x000D_
</t>
  </si>
  <si>
    <t>589, 590</t>
  </si>
  <si>
    <t>596, 599, 603, 1275</t>
  </si>
  <si>
    <t xml:space="preserve">LEFT({{858}},LEN({{858}})-4)_x000D_
</t>
  </si>
  <si>
    <t>596, 721, 1276</t>
  </si>
  <si>
    <t>600, 601, 602, 603</t>
  </si>
  <si>
    <t>600, 756</t>
  </si>
  <si>
    <t xml:space="preserve">RIGHT(CELL("filename",{{323}}),LEN(CELL("filename",{{323}}))-SEARCH("]",CELL("filename",{{323}})))&amp;" - "&amp;{{3}}_x000D_
</t>
  </si>
  <si>
    <t>325, 324</t>
  </si>
  <si>
    <t>328, 327</t>
  </si>
  <si>
    <t>334, 330, 331, 332, 333</t>
  </si>
  <si>
    <t>335, 343, 348</t>
  </si>
  <si>
    <t>338, 337</t>
  </si>
  <si>
    <t>339, 344, 349</t>
  </si>
  <si>
    <t>341, 342, 344, 343</t>
  </si>
  <si>
    <t>345, 361, 375</t>
  </si>
  <si>
    <t>1242, 1243, 349, 348</t>
  </si>
  <si>
    <t>350, 355, 381, 393, 399</t>
  </si>
  <si>
    <t>355, 352, 354, 353</t>
  </si>
  <si>
    <t>356, 1193</t>
  </si>
  <si>
    <t>361, 358, 360, 359</t>
  </si>
  <si>
    <t>362, 365, 368</t>
  </si>
  <si>
    <t>365, 364</t>
  </si>
  <si>
    <t>366, 369</t>
  </si>
  <si>
    <t>368, 369</t>
  </si>
  <si>
    <t>370, 1194</t>
  </si>
  <si>
    <t>375, 372, 374, 373</t>
  </si>
  <si>
    <t>376, 1195</t>
  </si>
  <si>
    <t>381, 1241, 1240, 380, 379</t>
  </si>
  <si>
    <t>382, 1196</t>
  </si>
  <si>
    <t>1193, 1194, 1195, 1196</t>
  </si>
  <si>
    <t>388, 566, 1191</t>
  </si>
  <si>
    <t>393, 1238, 1239, 392, 391</t>
  </si>
  <si>
    <t>394, 1199</t>
  </si>
  <si>
    <t>399, 1236, 1237, 398, 397</t>
  </si>
  <si>
    <t>400, 1200</t>
  </si>
  <si>
    <t>403, 404, 402, 406, 405</t>
  </si>
  <si>
    <t>407, 1201</t>
  </si>
  <si>
    <t>1234, 1235, 411, 409, 413, 412</t>
  </si>
  <si>
    <t>414, 1202</t>
  </si>
  <si>
    <t>417, 418, 419, 416, 421, 420</t>
  </si>
  <si>
    <t>422, 1203</t>
  </si>
  <si>
    <t>1199, 1200, 1201, 1202, 1203</t>
  </si>
  <si>
    <t>429, 559</t>
  </si>
  <si>
    <t>437, 1204</t>
  </si>
  <si>
    <t>445, 1205</t>
  </si>
  <si>
    <t>453, 1206</t>
  </si>
  <si>
    <t>461, 1207</t>
  </si>
  <si>
    <t>469, 1208</t>
  </si>
  <si>
    <t>477, 1209</t>
  </si>
  <si>
    <t>485, 1210</t>
  </si>
  <si>
    <t>493, 1211</t>
  </si>
  <si>
    <t>501, 1212</t>
  </si>
  <si>
    <t>509, 1213</t>
  </si>
  <si>
    <t>517, 1214</t>
  </si>
  <si>
    <t>525, 1215</t>
  </si>
  <si>
    <t>533, 1216</t>
  </si>
  <si>
    <t>536, 537, 538, 535, 540, 539</t>
  </si>
  <si>
    <t>541, 1217</t>
  </si>
  <si>
    <t>1204, 1205, 1206, 1207, 1208, 1209, 1210, 1211, 1212, 1213, 1214, 1215, 1216, 1217</t>
  </si>
  <si>
    <t>557, 560</t>
  </si>
  <si>
    <t>559, 560</t>
  </si>
  <si>
    <t>561, 563, 573, 1267</t>
  </si>
  <si>
    <t>561, 1192, 1268</t>
  </si>
  <si>
    <t>566, 564, 565</t>
  </si>
  <si>
    <t>568, 1169</t>
  </si>
  <si>
    <t>569, 578</t>
  </si>
  <si>
    <t>573, 571, 572</t>
  </si>
  <si>
    <t>575, 1160</t>
  </si>
  <si>
    <t>576, 579</t>
  </si>
  <si>
    <t>578, 579</t>
  </si>
  <si>
    <t>580, 1189</t>
  </si>
  <si>
    <t>582, 583</t>
  </si>
  <si>
    <t>221, 584, 1186</t>
  </si>
  <si>
    <t xml:space="preserve">RIGHT(CELL("filename",{{692}}),LEN(CELL("filename",{{692}}))-SEARCH("]",CELL("filename",{{692}})))&amp;" - "&amp;{{3}}_x000D_
</t>
  </si>
  <si>
    <t>1185, 1186, 1187</t>
  </si>
  <si>
    <t>696, 710</t>
  </si>
  <si>
    <t>1150, 1151, 1152, 1153, 1154, 1155, 1156, 1157, 1158, 1159</t>
  </si>
  <si>
    <t>708, 711</t>
  </si>
  <si>
    <t>887, 715</t>
  </si>
  <si>
    <t>710, 711, 779</t>
  </si>
  <si>
    <t>710, 711</t>
  </si>
  <si>
    <t>741, 821</t>
  </si>
  <si>
    <t>45, 46, 1183</t>
  </si>
  <si>
    <t>45, 1184</t>
  </si>
  <si>
    <t>45, 248, 666, 1183</t>
  </si>
  <si>
    <t>45, 225, 228, 263, 1184</t>
  </si>
  <si>
    <t>1183, 1184, 779</t>
  </si>
  <si>
    <t>42, 1254</t>
  </si>
  <si>
    <t>42, 823</t>
  </si>
  <si>
    <t>43, 1255</t>
  </si>
  <si>
    <t xml:space="preserve">RIGHT(CELL("filename",{{637}}),LEN(CELL("filename",{{637}}))-SEARCH("]",CELL("filename",{{637}})))&amp;" - "&amp;{{3}}_x000D_
</t>
  </si>
  <si>
    <t>52, 70, 147, 1225, 313, 642</t>
  </si>
  <si>
    <t>71, 74, 404, 411, 419, 434, 442, 450, 458, 466, 474, 482, 490, 498, 506, 514, 522, 530, 538, 565, 572</t>
  </si>
  <si>
    <t>73, 172</t>
  </si>
  <si>
    <t>77, 86, 102, 116, 131, 139, 144, 173, 320, 653, 689</t>
  </si>
  <si>
    <t>78, 80, 1226, 190, 194, 198, 285</t>
  </si>
  <si>
    <t>81, 89, 1227</t>
  </si>
  <si>
    <t>1244, 1245</t>
  </si>
  <si>
    <t>55, 85, 96, 113, 126, 141</t>
  </si>
  <si>
    <t>87, 90, 93, 202, 243</t>
  </si>
  <si>
    <t>91, 169, 186, 292, 301, 332, 583</t>
  </si>
  <si>
    <t>94, 105, 119, 134, 1228</t>
  </si>
  <si>
    <t>103, 106, 109, 608</t>
  </si>
  <si>
    <t>107, 161, 164, 167, 333, 405, 412, 420, 435, 443, 451, 459, 467, 475, 483, 491, 499, 507, 515, 523, 531, 539</t>
  </si>
  <si>
    <t>121, 123, 249, 272, 657, 663, 667</t>
  </si>
  <si>
    <t>summ_llcr_date_flag</t>
  </si>
  <si>
    <t xml:space="preserve">SUM({{llcr_date_flag[:]}})_x000D_
</t>
  </si>
  <si>
    <t xml:space="preserve">{{senior_debt_ln_life_flag[n+1]}}_x000D_
</t>
  </si>
  <si>
    <t>124, 675</t>
  </si>
  <si>
    <t>126, 127, 128</t>
  </si>
  <si>
    <t>131, 130</t>
  </si>
  <si>
    <t>132, 135</t>
  </si>
  <si>
    <t>134, 135</t>
  </si>
  <si>
    <t>136, 595</t>
  </si>
  <si>
    <t>139, 138</t>
  </si>
  <si>
    <t>144, 143</t>
  </si>
  <si>
    <t>148, 166</t>
  </si>
  <si>
    <t>147, 146, 148</t>
  </si>
  <si>
    <t>1225, 1226, 1227, 1228, 1229</t>
  </si>
  <si>
    <t xml:space="preserve">{{1027}}_x000D_
</t>
  </si>
  <si>
    <t xml:space="preserve">{{1028}}_x000D_
</t>
  </si>
  <si>
    <t xml:space="preserve">{{1029}}_x000D_
</t>
  </si>
  <si>
    <t xml:space="preserve">{{1030}}_x000D_
</t>
  </si>
  <si>
    <t xml:space="preserve">{{1031}}_x000D_
</t>
  </si>
  <si>
    <t xml:space="preserve">INDEX(§{{1027}}, {{1028}}, {{1029}}, {{1030}}, {{1031}}§,{{htimelinelabel1.counter[n]}})_x000D_
</t>
  </si>
  <si>
    <t>1260, 1261, 1262, 1263, 1264, 159</t>
  </si>
  <si>
    <t>166, 167</t>
  </si>
  <si>
    <t>170, 334</t>
  </si>
  <si>
    <t>173, 172</t>
  </si>
  <si>
    <t>240, 273, 293, 302, 338</t>
  </si>
  <si>
    <t>Useful life of asset flag</t>
  </si>
  <si>
    <t>End of useful life of asset</t>
  </si>
  <si>
    <t>End of useful life of asset flag</t>
  </si>
  <si>
    <t>h_eq_base_case_1</t>
  </si>
  <si>
    <t>h_eq_invst_irr</t>
  </si>
  <si>
    <t>h_avg_cst_debt</t>
  </si>
  <si>
    <t>h_debt_svc_cover_rt</t>
  </si>
  <si>
    <t>h_nca_base_case_1</t>
  </si>
  <si>
    <t>h_solve_base_case_1</t>
  </si>
  <si>
    <t>h_useful_life_ast_flag</t>
  </si>
  <si>
    <t>h_chk_base_case_1</t>
  </si>
  <si>
    <t>h_const_base_case_1</t>
  </si>
  <si>
    <t>hinsurance.summ_cst</t>
  </si>
  <si>
    <t>h_esc_base_case_1</t>
  </si>
  <si>
    <t>h_fin_base_case_1</t>
  </si>
  <si>
    <t>leverage</t>
  </si>
  <si>
    <t>hrpmtprdint.summ_pos</t>
  </si>
  <si>
    <t>hsculptedprincipalrpmt.summ_pos</t>
  </si>
  <si>
    <t>hfinancingcosts.summ_pos</t>
  </si>
  <si>
    <t>small_negative_val_irr</t>
  </si>
  <si>
    <t xml:space="preserve">{{small_negative_val_irr}}_x000D_
</t>
  </si>
  <si>
    <t>summ_calc</t>
  </si>
  <si>
    <t xml:space="preserve">SUM({{calc[:]}})_x000D_
</t>
  </si>
  <si>
    <t>calc</t>
  </si>
  <si>
    <t xml:space="preserve">-1*{{drwdn_dur_const[n]}}+{{flag[n]}}*{{small_negative_val_irr}}_x000D_
</t>
  </si>
  <si>
    <t>h_fs_base_case_1</t>
  </si>
  <si>
    <t>hcfstatement.summ_op_cashflow</t>
  </si>
  <si>
    <t>summ_cashflow_avail_senior_debt</t>
  </si>
  <si>
    <t>h_inpc_base_case_1</t>
  </si>
  <si>
    <t>active_scenario</t>
  </si>
  <si>
    <t>comparison_scenario</t>
  </si>
  <si>
    <t>base_case</t>
  </si>
  <si>
    <t xml:space="preserve">COUNTIF(§{{[Empty cells]}}, {{[Empty cells (timing assumptions placeholder)]}}, {{[Empty cells]}}, {{frst_dt_time_rulers}}, {{fin_yr_enddt_frst_mdl_prd}}, {{htimingassumptions.mo}}, {{length_op_prd_2}}, {{escalation_prd_end_mo_2}}, {{[Empty cells (vw placeholder)]}}, {{fin_close_dt}}, {{constprd_length_1}}, {{[Empty cells (vw placeholder)]}}, {{htimingassumptions.length_of_ppa_2}}, {{yes_no}}, {{htimingassumptions.cntr_extension}}, ..., {{[Empty cells (debt capacity assumptions placeholder)]}}, {{target_dscr_3}}, {{rpmt_prd_mrgn_3}}, {{loan_life_3}}, {{[Empty cells (vw placeholder)]}}, {{[Empty cells (vw placeholder)]}}, {{[Empty cells (accounting placeholder)]}}, {{[Empty cells]}}, {{[Empty cells (depreciation placeholder)]}}, {{useful_life_ast_3}}, {{[Empty cells (vw placeholder)]}}, {{[Empty cells (vw placeholder)]}}, {{[Empty cells]}}, {{[Empty cells]}}, {{[Empty cells (model technical inputs do not change placeholder)]}}§,"tu")_x000D_
</t>
  </si>
  <si>
    <t>constprd_length</t>
  </si>
  <si>
    <t>epc_cost</t>
  </si>
  <si>
    <t>epc_spent_contg</t>
  </si>
  <si>
    <t>ann_spv</t>
  </si>
  <si>
    <t>const_insurance_amt</t>
  </si>
  <si>
    <t>devcst_amt</t>
  </si>
  <si>
    <t>dev_fee_amt</t>
  </si>
  <si>
    <t>o_m_mob_amt</t>
  </si>
  <si>
    <t>plnt_net_capacity</t>
  </si>
  <si>
    <t>plnt_thrpt</t>
  </si>
  <si>
    <t>plnt_avail</t>
  </si>
  <si>
    <t>ramp_up_strt_qtr_const</t>
  </si>
  <si>
    <t>ramp_up_duration</t>
  </si>
  <si>
    <t>cpi_rt</t>
  </si>
  <si>
    <t>gf_rt_real</t>
  </si>
  <si>
    <t>grdsls_rt_real</t>
  </si>
  <si>
    <t>ppa_cst_pct</t>
  </si>
  <si>
    <t>embbnft_rt_real</t>
  </si>
  <si>
    <t>recmtl_rt_real</t>
  </si>
  <si>
    <t>recovery_rate</t>
  </si>
  <si>
    <t>apcres_rt</t>
  </si>
  <si>
    <t>fdstk</t>
  </si>
  <si>
    <t>apcres_cntrprc_real</t>
  </si>
  <si>
    <t>inactash_rt</t>
  </si>
  <si>
    <t>inactash_cntrprc_real</t>
  </si>
  <si>
    <t>o_m_fee_qtr</t>
  </si>
  <si>
    <t>reimbcst_qtr</t>
  </si>
  <si>
    <t>epc_markup_reimbursables</t>
  </si>
  <si>
    <t>ar_lag</t>
  </si>
  <si>
    <t>ap_lag</t>
  </si>
  <si>
    <t>eq_invst_prof_switch</t>
  </si>
  <si>
    <t>input_leverage</t>
  </si>
  <si>
    <t>sizing_method</t>
  </si>
  <si>
    <t>commitment</t>
  </si>
  <si>
    <t>constprd_mrgn</t>
  </si>
  <si>
    <t>reference_rate</t>
  </si>
  <si>
    <t>day_count_basis</t>
  </si>
  <si>
    <t>commitment_fee_rt</t>
  </si>
  <si>
    <t>upfront_fee_rt</t>
  </si>
  <si>
    <t>target_dscr</t>
  </si>
  <si>
    <t>rpmt_prd_mrgn</t>
  </si>
  <si>
    <t>loan_life</t>
  </si>
  <si>
    <t>useful_life_ast_1</t>
  </si>
  <si>
    <t xml:space="preserve">IF(INDEX({{useful_life_ast_2[:]}},{{active_scenario_4}})="",INDEX({{useful_life_ast_2[:9]}},{{base_case_3}}),INDEX({{useful_life_ast_2[:]}},{{active_scenario_4}}))_x000D_
</t>
  </si>
  <si>
    <t>useful_life_ast</t>
  </si>
  <si>
    <t>useful_life_ast_3</t>
  </si>
  <si>
    <t xml:space="preserve">IF(INDEX({{useful_life_ast_2[:]}},{{comparison_scenario_2}})="",IF(INDEX({{useful_life_ast_2[:]}},{{base_case_3}})={{useful_life_ast_1}},"vw","tu"),IF(INDEX({{useful_life_ast_2[:]}},{{comparison_scenario_2}})={{useful_life_ast_1}},"vw","tu"))_x000D_
</t>
  </si>
  <si>
    <t>useful_life_ast_2</t>
  </si>
  <si>
    <t>h_inps_base_case</t>
  </si>
  <si>
    <t>h_metrics_base_case_1</t>
  </si>
  <si>
    <t>h_senior_cashflows_dur_const</t>
  </si>
  <si>
    <t>summ_dc</t>
  </si>
  <si>
    <t xml:space="preserve">SUM({{dc[:]}})_x000D_
</t>
  </si>
  <si>
    <t>dc</t>
  </si>
  <si>
    <t xml:space="preserve">-1*{{senior_debt_drwdn[n]}}+{{hfinancingcosts.pos[n]}}+{{flag[n]}}*{{small_negative_val_irr}}_x000D_
</t>
  </si>
  <si>
    <t>h_senior_svc</t>
  </si>
  <si>
    <t>summ_senior_debt_svc</t>
  </si>
  <si>
    <t xml:space="preserve">SUM({{senior_debt_svc[:]}})_x000D_
</t>
  </si>
  <si>
    <t>senior_debt_svc</t>
  </si>
  <si>
    <t>h_avg_cst_debt_1</t>
  </si>
  <si>
    <t xml:space="preserve">{{dc[n]}}_x000D_
</t>
  </si>
  <si>
    <t xml:space="preserve">{{senior_debt_svc[n]}}_x000D_
</t>
  </si>
  <si>
    <t>summ_senior_tot_cashflows</t>
  </si>
  <si>
    <t xml:space="preserve">SUM({{senior_tot_cashflows[:]}})_x000D_
</t>
  </si>
  <si>
    <t>senior_tot_cashflows</t>
  </si>
  <si>
    <t xml:space="preserve">{{dc[n]}}+{{senior_debt_svc[n]}}_x000D_
</t>
  </si>
  <si>
    <t xml:space="preserve">{{senior_tot_cashflows[n]}}_x000D_
</t>
  </si>
  <si>
    <t>avg_cst_debt</t>
  </si>
  <si>
    <t xml:space="preserve">XIRR({{senior_tot_cashflows[:]}},{{end[:]}})_x000D_
</t>
  </si>
  <si>
    <t>h_n_3_mo_historic_dscr</t>
  </si>
  <si>
    <t>summ_n_3_mo_historic_dscr</t>
  </si>
  <si>
    <t xml:space="preserve">SUM({{n_3_mo_historic_dscr[:]}})_x000D_
</t>
  </si>
  <si>
    <t>n_3_mo_historic_dscr</t>
  </si>
  <si>
    <t xml:space="preserve">IF({{senior_debt_ln_life_flag[n]}}=1,{{hcfstatement.cashflow_avail_senior_debt[n]}}/{{senior_debt_svc[n]}},"na")_x000D_
</t>
  </si>
  <si>
    <t xml:space="preserve">{{n_3_mo_historic_dscr[n]}}_x000D_
</t>
  </si>
  <si>
    <t>min</t>
  </si>
  <si>
    <t xml:space="preserve">MINIFS({{n_3_mo_historic_dscr[:]}},{{n_3_mo_historic_dscr[:]}},"&gt;0")_x000D_
</t>
  </si>
  <si>
    <t>avg</t>
  </si>
  <si>
    <t xml:space="preserve">AVERAGEIFS({{n_3_mo_historic_dscr[:]}},{{senior_debt_ln_life_flag[:]}},1)_x000D_
</t>
  </si>
  <si>
    <t>h_cfads_over_senior_debt_term</t>
  </si>
  <si>
    <t>summ_restricted</t>
  </si>
  <si>
    <t xml:space="preserve">SUM({{restricted[:]}})_x000D_
</t>
  </si>
  <si>
    <t>restricted</t>
  </si>
  <si>
    <t>h_pv_of_cfads</t>
  </si>
  <si>
    <t xml:space="preserve">{{restricted[n]}}_x000D_
</t>
  </si>
  <si>
    <t>summ_rolling_over_senior_debt_term</t>
  </si>
  <si>
    <t xml:space="preserve">SUM({{rolling_over_senior_debt_term[:]}})_x000D_
</t>
  </si>
  <si>
    <t>rolling_over_senior_debt_term</t>
  </si>
  <si>
    <t xml:space="preserve">({{restricted[n+1]}}+{{rolling_over_senior_debt_term[n+1]}})/(1+{{prd_disc_rt[n+1]}})_x000D_
</t>
  </si>
  <si>
    <t xml:space="preserve">{{rolling_over_senior_debt_term[n]}}_x000D_
</t>
  </si>
  <si>
    <t xml:space="preserve">IF({{llcr_date_flag[n]}}=1,{{rolling_over_senior_debt_term[n]}}/{{bal[n]}},"na")_x000D_
</t>
  </si>
  <si>
    <t>minimum_llcr</t>
  </si>
  <si>
    <t>summ_blended_returns</t>
  </si>
  <si>
    <t xml:space="preserve">SUM({{blended_returns[:]}})_x000D_
</t>
  </si>
  <si>
    <t>blended_returns</t>
  </si>
  <si>
    <t xml:space="preserve">{{calc[n]}}_x000D_
</t>
  </si>
  <si>
    <t xml:space="preserve">{{blended_returns[n]}}_x000D_
</t>
  </si>
  <si>
    <t>summ_tot_cashflows</t>
  </si>
  <si>
    <t xml:space="preserve">SUM({{tot_cashflows[:]}})_x000D_
</t>
  </si>
  <si>
    <t>tot_cashflows</t>
  </si>
  <si>
    <t xml:space="preserve">{{calc[n]}}+{{blended_returns[n]}}_x000D_
</t>
  </si>
  <si>
    <t xml:space="preserve">{{tot_cashflows[n]}}_x000D_
</t>
  </si>
  <si>
    <t>blended</t>
  </si>
  <si>
    <t xml:space="preserve">XIRR({{tot_cashflows[:]}},{{end[:]}})_x000D_
</t>
  </si>
  <si>
    <t xml:space="preserve">{{useful_life_ast_1}}_x000D_
</t>
  </si>
  <si>
    <t>useful_life_ast_flag</t>
  </si>
  <si>
    <t xml:space="preserve">{{useful_life_ast_flag[n]}}_x000D_
</t>
  </si>
  <si>
    <t>hdeprfixedast.summ_pos</t>
  </si>
  <si>
    <t xml:space="preserve">{{tot_cst}}/{{useful_life_ast_1}}/{{num_prds_yr}}*{{useful_life_ast_flag[n]}}_x000D_
</t>
  </si>
  <si>
    <t>h_ops_base_case_1</t>
  </si>
  <si>
    <t>hrampup.summ_fct</t>
  </si>
  <si>
    <t>htotopexpd.summ_pos</t>
  </si>
  <si>
    <t>h_s_u_base_case_1</t>
  </si>
  <si>
    <t>cashflow_avail_senior_debt_chk</t>
  </si>
  <si>
    <t>h_time_base_case_1</t>
  </si>
  <si>
    <t>hendconstprdflag.summ_constprd</t>
  </si>
  <si>
    <t>hconstprdflag.summ_constprd</t>
  </si>
  <si>
    <t>summ_end</t>
  </si>
  <si>
    <t xml:space="preserve">EOMONTH({{constprd_dt}},({{useful_life_ast_1}}*{{months_in_year}}))_x000D_
</t>
  </si>
  <si>
    <t>husefullifeastflag.summ_end</t>
  </si>
  <si>
    <t>summ_useful_life_ast_flag</t>
  </si>
  <si>
    <t xml:space="preserve">SUM({{useful_life_ast_flag[:]}})_x000D_
</t>
  </si>
  <si>
    <t xml:space="preserve">{{useful_life_ast_flag[n-1]}}+{{frst_op_prd_flag[n]}}-{{end_2[n-1]}}_x000D_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</si>
</sst>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(* #,##0_);_(* \(#,##0\);_(* &quot;-&quot;_);_(@_)"/>
    <numFmt numFmtId="164" formatCode="_(&quot;£&quot;* #,##0_);_(&quot;£&quot;* \(#,##0\);_(&quot;£&quot;* &quot;-&quot;_);_(@_)"/>
    <numFmt numFmtId="165" formatCode="_(&quot;£&quot;* #,##0.00_);_(&quot;£&quot;* \(#,##0.00\);_(&quot;£&quot;* &quot;-&quot;??_);_(@_)"/>
    <numFmt numFmtId="166" formatCode="#,##0_);\(#,##0\);&quot;-  &quot;;&quot; &quot;@"/>
    <numFmt numFmtId="167" formatCode="#,##0.0_);\(#,##0.0\);&quot;-  &quot;;&quot; &quot;@"/>
    <numFmt numFmtId="168" formatCode="#,##0_);\(#,##0\);&quot;-  &quot;;&quot; &quot;@&quot; &quot;"/>
    <numFmt numFmtId="169" formatCode="0.00%_);\-0.00%_);&quot;-  &quot;;&quot; &quot;@&quot; &quot;"/>
    <numFmt numFmtId="170" formatCode="#,##0.0000_);\(#,##0.0000\);&quot;-  &quot;;&quot; &quot;@&quot; &quot;"/>
    <numFmt numFmtId="171" formatCode="###0_);\(###0\);&quot;-  &quot;;&quot; &quot;@&quot; &quot;"/>
    <numFmt numFmtId="172" formatCode="dd\ mmm\ yyyy_);\(###0\);&quot;-  &quot;;&quot; &quot;@&quot; &quot;"/>
    <numFmt numFmtId="173" formatCode="dd\ mmm\ yy_);\(###0\);&quot;-  &quot;;&quot; &quot;@&quot; &quot;"/>
    <numFmt numFmtId="174" formatCode="[$-F400]h:mm:ss\ AM/PM"/>
    <numFmt numFmtId="175" formatCode="dd/mmm/yy_);;&quot;-  &quot;;&quot; &quot;@"/>
    <numFmt numFmtId="176" formatCode="#,##0.000_);\(#,##0.000\);&quot;-  &quot;;&quot; &quot;@"/>
    <numFmt numFmtId="177" formatCode="0%_);\-0%_);&quot;-  &quot;;&quot; &quot;@&quot; &quot;"/>
    <numFmt numFmtId="178" formatCode="&quot;tu&quot;;;&quot;vw&quot;"/>
    <numFmt numFmtId="179" formatCode="0.00%\ ;\-0.00%\ _);&quot;-  &quot;;&quot; &quot;@&quot; &quot;"/>
    <numFmt numFmtId="180" formatCode="#,##0.00_);\(#,##0.00\);&quot;-  &quot;;&quot; &quot;@"/>
    <numFmt numFmtId="181" formatCode="#,##0.0000_);\(#,##0.0000\);&quot;-  &quot;;&quot; &quot;@"/>
    <numFmt numFmtId="182" formatCode="0.00%\ ;\-0.00%\ _);&quot;- &quot;;&quot; &quot;@&quot; &quot;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444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7">
    <xf numFmtId="166" fontId="0" fillId="0" borderId="0" applyFont="0" applyFill="0" applyBorder="0" applyProtection="0">
      <alignment vertical="top"/>
    </xf>
    <xf numFmtId="166" fontId="4" fillId="0" borderId="0" applyFont="0" applyFill="0" applyBorder="0" applyProtection="0">
      <alignment vertical="top"/>
    </xf>
    <xf numFmtId="172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9" fontId="2" fillId="0" borderId="0" applyFont="0" applyFill="0" applyBorder="0" applyProtection="0">
      <alignment vertical="top"/>
    </xf>
    <xf numFmtId="41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1" fontId="17" fillId="0" borderId="0" applyFont="0" applyFill="0" applyBorder="0" applyProtection="0">
      <alignment vertical="top"/>
    </xf>
    <xf numFmtId="168" fontId="2" fillId="0" borderId="0" applyFont="0" applyFill="0" applyBorder="0" applyProtection="0">
      <alignment vertical="top"/>
    </xf>
    <xf numFmtId="168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</cellStyleXfs>
  <cellXfs count="573">
    <xf numFmtId="166" fontId="0" fillId="0" borderId="0" xfId="0">
      <alignment vertical="top"/>
    </xf>
    <xf numFmtId="166" fontId="6" fillId="0" borderId="0" xfId="1" applyFont="1" applyFill="1">
      <alignment vertical="top"/>
    </xf>
    <xf numFmtId="166" fontId="4" fillId="0" borderId="0" xfId="1" applyFont="1">
      <alignment vertical="top"/>
    </xf>
    <xf numFmtId="166" fontId="6" fillId="0" borderId="0" xfId="1" applyFont="1" applyBorder="1">
      <alignment vertical="top"/>
    </xf>
    <xf numFmtId="166" fontId="4" fillId="0" borderId="0" xfId="1" applyFont="1" applyBorder="1">
      <alignment vertical="top"/>
    </xf>
    <xf numFmtId="166" fontId="6" fillId="0" borderId="0" xfId="1" applyFont="1">
      <alignment vertical="top"/>
    </xf>
    <xf numFmtId="166" fontId="0" fillId="0" borderId="0" xfId="1" applyFont="1">
      <alignment vertical="top"/>
    </xf>
    <xf numFmtId="166" fontId="0" fillId="0" borderId="0" xfId="1" applyFont="1" applyBorder="1">
      <alignment vertical="top"/>
    </xf>
    <xf numFmtId="166" fontId="7" fillId="0" borderId="0" xfId="1" applyFont="1" applyBorder="1">
      <alignment vertical="top"/>
    </xf>
    <xf numFmtId="166" fontId="2" fillId="0" borderId="0" xfId="1" applyFont="1" applyFill="1">
      <alignment vertical="top"/>
    </xf>
    <xf numFmtId="173" fontId="0" fillId="0" borderId="0" xfId="3" applyFont="1">
      <alignment vertical="top"/>
    </xf>
    <xf numFmtId="166" fontId="2" fillId="0" borderId="0" xfId="1" applyFont="1">
      <alignment vertical="top"/>
    </xf>
    <xf numFmtId="173" fontId="4" fillId="0" borderId="0" xfId="3" applyFont="1" applyFill="1">
      <alignment vertical="top"/>
    </xf>
    <xf numFmtId="172" fontId="8" fillId="0" borderId="0" xfId="2" applyFont="1">
      <alignment vertical="top"/>
    </xf>
    <xf numFmtId="166" fontId="6" fillId="0" borderId="0" xfId="1" applyFont="1" applyFill="1" applyBorder="1">
      <alignment vertical="top"/>
    </xf>
    <xf numFmtId="166" fontId="4" fillId="0" borderId="0" xfId="1" applyFont="1" applyFill="1">
      <alignment vertical="top"/>
    </xf>
    <xf numFmtId="166" fontId="9" fillId="0" borderId="0" xfId="1" applyFont="1">
      <alignment vertical="top"/>
    </xf>
    <xf numFmtId="166" fontId="5" fillId="0" borderId="0" xfId="1" applyFont="1" applyFill="1">
      <alignment vertical="top"/>
    </xf>
    <xf numFmtId="166" fontId="2" fillId="0" borderId="0" xfId="1" applyFont="1" applyFill="1" applyAlignment="1">
      <alignment horizontal="right" vertical="top"/>
    </xf>
    <xf numFmtId="166" fontId="5" fillId="0" borderId="0" xfId="1" applyFont="1" applyFill="1" applyBorder="1">
      <alignment vertical="top"/>
    </xf>
    <xf numFmtId="173" fontId="6" fillId="0" borderId="0" xfId="3" applyFont="1">
      <alignment vertical="top"/>
    </xf>
    <xf numFmtId="173" fontId="6" fillId="0" borderId="0" xfId="3" applyFont="1" applyFill="1">
      <alignment vertical="top"/>
    </xf>
    <xf numFmtId="166" fontId="11" fillId="0" borderId="0" xfId="1" applyFont="1" applyFill="1">
      <alignment vertical="top"/>
    </xf>
    <xf numFmtId="173" fontId="10" fillId="0" borderId="0" xfId="3" applyFont="1">
      <alignment vertical="top"/>
    </xf>
    <xf numFmtId="172" fontId="2" fillId="0" borderId="0" xfId="2" applyFont="1" applyFill="1">
      <alignment vertical="top"/>
    </xf>
    <xf numFmtId="173" fontId="9" fillId="0" borderId="0" xfId="3" applyFont="1">
      <alignment vertical="top"/>
    </xf>
    <xf numFmtId="167" fontId="9" fillId="0" borderId="0" xfId="4" applyNumberFormat="1" applyFont="1" applyFill="1">
      <alignment vertical="top"/>
    </xf>
    <xf numFmtId="167" fontId="9" fillId="0" borderId="0" xfId="4" applyNumberFormat="1" applyFont="1">
      <alignment vertical="top"/>
    </xf>
    <xf numFmtId="166" fontId="5" fillId="0" borderId="0" xfId="0" applyFont="1" applyFill="1">
      <alignment vertical="top"/>
    </xf>
    <xf numFmtId="166" fontId="2" fillId="0" borderId="0" xfId="0" applyFont="1" applyFill="1">
      <alignment vertical="top"/>
    </xf>
    <xf numFmtId="166" fontId="2" fillId="0" borderId="0" xfId="0" applyFont="1">
      <alignment vertical="top"/>
    </xf>
    <xf numFmtId="166" fontId="6" fillId="0" borderId="0" xfId="0" applyFont="1" applyFill="1">
      <alignment vertical="top"/>
    </xf>
    <xf numFmtId="166" fontId="5" fillId="0" borderId="0" xfId="0" applyFont="1" applyFill="1" applyBorder="1">
      <alignment vertical="top"/>
    </xf>
    <xf numFmtId="166" fontId="2" fillId="0" borderId="0" xfId="0" applyFont="1" applyFill="1" applyBorder="1">
      <alignment vertical="top"/>
    </xf>
    <xf numFmtId="173" fontId="4" fillId="0" borderId="0" xfId="3" applyFont="1">
      <alignment vertical="top"/>
    </xf>
    <xf numFmtId="173" fontId="12" fillId="0" borderId="0" xfId="3" applyFont="1">
      <alignment vertical="top"/>
    </xf>
    <xf numFmtId="166" fontId="2" fillId="0" borderId="0" xfId="1" applyFont="1" applyFill="1" applyBorder="1">
      <alignment vertical="top"/>
    </xf>
    <xf numFmtId="166" fontId="6" fillId="0" borderId="1" xfId="0" applyFont="1" applyBorder="1" applyAlignment="1">
      <alignment horizontal="right" vertical="top"/>
    </xf>
    <xf numFmtId="166" fontId="6" fillId="0" borderId="1" xfId="0" applyFont="1" applyBorder="1">
      <alignment vertical="top"/>
    </xf>
    <xf numFmtId="173" fontId="5" fillId="0" borderId="0" xfId="3" applyFont="1" applyFill="1">
      <alignment vertical="top"/>
    </xf>
    <xf numFmtId="173" fontId="2" fillId="0" borderId="0" xfId="3" applyFont="1" applyAlignment="1">
      <alignment horizontal="right" vertical="top"/>
    </xf>
    <xf numFmtId="166" fontId="2" fillId="2" borderId="0" xfId="1" applyFont="1" applyFill="1" applyAlignment="1">
      <alignment horizontal="right" vertical="top"/>
    </xf>
    <xf numFmtId="166" fontId="0" fillId="0" borderId="0" xfId="0" applyFont="1">
      <alignment vertical="top"/>
    </xf>
    <xf numFmtId="172" fontId="2" fillId="0" borderId="0" xfId="2" applyFont="1">
      <alignment vertical="top"/>
    </xf>
    <xf numFmtId="166" fontId="0" fillId="0" borderId="0" xfId="1" applyFont="1" applyFill="1" applyBorder="1">
      <alignment vertical="top"/>
    </xf>
    <xf numFmtId="166" fontId="2" fillId="0" borderId="0" xfId="1" applyFont="1" applyFill="1" applyBorder="1" applyAlignment="1">
      <alignment horizontal="right" vertical="top"/>
    </xf>
    <xf numFmtId="173" fontId="6" fillId="0" borderId="0" xfId="3" applyFont="1" applyFill="1" applyBorder="1">
      <alignment vertical="top"/>
    </xf>
    <xf numFmtId="173" fontId="5" fillId="0" borderId="0" xfId="3" applyFont="1" applyFill="1" applyBorder="1">
      <alignment vertical="top"/>
    </xf>
    <xf numFmtId="173" fontId="2" fillId="0" borderId="0" xfId="3" applyFont="1" applyFill="1" applyBorder="1" applyAlignment="1">
      <alignment horizontal="right" vertical="top"/>
    </xf>
    <xf numFmtId="166" fontId="6" fillId="0" borderId="0" xfId="0" applyFont="1" applyFill="1" applyBorder="1">
      <alignment vertical="top"/>
    </xf>
    <xf numFmtId="167" fontId="6" fillId="0" borderId="0" xfId="4" applyNumberFormat="1" applyFont="1" applyFill="1" applyBorder="1">
      <alignment vertical="top"/>
    </xf>
    <xf numFmtId="172" fontId="6" fillId="0" borderId="0" xfId="2" applyFont="1" applyFill="1" applyBorder="1">
      <alignment vertical="top"/>
    </xf>
    <xf numFmtId="167" fontId="5" fillId="0" borderId="0" xfId="4" applyNumberFormat="1" applyFont="1" applyFill="1" applyBorder="1">
      <alignment vertical="top"/>
    </xf>
    <xf numFmtId="167" fontId="2" fillId="0" borderId="0" xfId="4" applyNumberFormat="1" applyFont="1" applyFill="1" applyBorder="1" applyAlignment="1">
      <alignment horizontal="right" vertical="top"/>
    </xf>
    <xf numFmtId="172" fontId="5" fillId="0" borderId="0" xfId="2" applyFont="1" applyFill="1" applyBorder="1">
      <alignment vertical="top"/>
    </xf>
    <xf numFmtId="172" fontId="2" fillId="0" borderId="0" xfId="2" applyFont="1" applyFill="1" applyBorder="1" applyAlignment="1">
      <alignment horizontal="right" vertical="top"/>
    </xf>
    <xf numFmtId="166" fontId="2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right" vertical="top"/>
    </xf>
    <xf numFmtId="167" fontId="6" fillId="0" borderId="0" xfId="1" applyNumberFormat="1" applyFont="1" applyFill="1" applyBorder="1">
      <alignment vertical="top"/>
    </xf>
    <xf numFmtId="167" fontId="5" fillId="0" borderId="0" xfId="1" applyNumberFormat="1" applyFont="1" applyFill="1" applyBorder="1">
      <alignment vertical="top"/>
    </xf>
    <xf numFmtId="167" fontId="2" fillId="0" borderId="0" xfId="1" applyNumberFormat="1" applyFont="1" applyFill="1">
      <alignment vertical="top"/>
    </xf>
    <xf numFmtId="167" fontId="2" fillId="0" borderId="0" xfId="1" applyNumberFormat="1" applyFont="1" applyFill="1" applyBorder="1" applyAlignment="1">
      <alignment horizontal="right" vertical="top"/>
    </xf>
    <xf numFmtId="166" fontId="6" fillId="0" borderId="0" xfId="0" applyFont="1" applyFill="1" applyBorder="1" applyAlignment="1">
      <alignment horizontal="right" vertical="top"/>
    </xf>
    <xf numFmtId="166" fontId="5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left" vertical="top"/>
    </xf>
    <xf numFmtId="166" fontId="16" fillId="0" borderId="0" xfId="1" applyFont="1" applyFill="1">
      <alignment vertical="top"/>
    </xf>
    <xf numFmtId="172" fontId="2" fillId="0" borderId="0" xfId="2" applyFont="1" applyFill="1" applyBorder="1">
      <alignment vertical="top"/>
    </xf>
    <xf numFmtId="173" fontId="2" fillId="0" borderId="0" xfId="3" applyFont="1" applyFill="1" applyBorder="1">
      <alignment vertical="top"/>
    </xf>
    <xf numFmtId="166" fontId="0" fillId="0" borderId="0" xfId="1" applyFont="1" applyFill="1">
      <alignment vertical="top"/>
    </xf>
    <xf numFmtId="172" fontId="6" fillId="0" borderId="0" xfId="2" applyFont="1" applyFill="1">
      <alignment vertical="top"/>
    </xf>
    <xf numFmtId="172" fontId="5" fillId="0" borderId="0" xfId="2" applyFont="1" applyFill="1">
      <alignment vertical="top"/>
    </xf>
    <xf numFmtId="172" fontId="0" fillId="0" borderId="0" xfId="2" applyFont="1" applyFill="1">
      <alignment vertical="top"/>
    </xf>
    <xf numFmtId="166" fontId="14" fillId="0" borderId="0" xfId="0" applyFont="1" applyFill="1">
      <alignment vertical="top"/>
    </xf>
    <xf numFmtId="166" fontId="15" fillId="0" borderId="0" xfId="0" applyFont="1" applyFill="1">
      <alignment vertical="top"/>
    </xf>
    <xf numFmtId="166" fontId="16" fillId="0" borderId="0" xfId="0" applyFont="1" applyFill="1">
      <alignment vertical="top"/>
    </xf>
    <xf numFmtId="171" fontId="2" fillId="0" borderId="0" xfId="9" applyFont="1">
      <alignment vertical="top"/>
    </xf>
    <xf numFmtId="166" fontId="6" fillId="0" borderId="0" xfId="0" applyFont="1">
      <alignment vertical="top"/>
    </xf>
    <xf numFmtId="166" fontId="12" fillId="0" borderId="0" xfId="0" applyFont="1">
      <alignment vertical="top"/>
    </xf>
    <xf numFmtId="166" fontId="2" fillId="0" borderId="0" xfId="0" applyFont="1" applyFill="1" applyAlignment="1">
      <alignment horizontal="right" vertical="top"/>
    </xf>
    <xf numFmtId="170" fontId="2" fillId="0" borderId="0" xfId="4" applyFont="1">
      <alignment vertical="top"/>
    </xf>
    <xf numFmtId="166" fontId="14" fillId="0" borderId="0" xfId="1" applyFont="1" applyFill="1" applyBorder="1">
      <alignment vertical="top"/>
    </xf>
    <xf numFmtId="166" fontId="15" fillId="0" borderId="0" xfId="1" applyFont="1" applyFill="1" applyBorder="1">
      <alignment vertical="top"/>
    </xf>
    <xf numFmtId="166" fontId="16" fillId="0" borderId="0" xfId="1" applyFont="1" applyFill="1" applyBorder="1" applyAlignment="1">
      <alignment horizontal="right" vertical="top"/>
    </xf>
    <xf numFmtId="168" fontId="11" fillId="0" borderId="0" xfId="10" applyFont="1" applyFill="1" applyBorder="1">
      <alignment vertical="top"/>
    </xf>
    <xf numFmtId="168" fontId="21" fillId="0" borderId="0" xfId="10" applyFont="1" applyFill="1" applyBorder="1">
      <alignment vertical="top"/>
    </xf>
    <xf numFmtId="168" fontId="22" fillId="0" borderId="0" xfId="10" applyFont="1" applyBorder="1" applyAlignment="1">
      <alignment horizontal="right" vertical="top"/>
    </xf>
    <xf numFmtId="168" fontId="22" fillId="0" borderId="0" xfId="10" applyFont="1">
      <alignment vertical="top"/>
    </xf>
    <xf numFmtId="166" fontId="23" fillId="0" borderId="0" xfId="10" applyNumberFormat="1" applyFont="1" applyFill="1">
      <alignment vertical="top"/>
    </xf>
    <xf numFmtId="168" fontId="22" fillId="0" borderId="0" xfId="10" applyFont="1" applyFill="1">
      <alignment vertical="top"/>
    </xf>
    <xf numFmtId="174" fontId="2" fillId="0" borderId="0" xfId="10" applyNumberFormat="1" applyFont="1" applyFill="1" applyBorder="1" applyAlignment="1">
      <alignment vertical="top" wrapText="1"/>
    </xf>
    <xf numFmtId="166" fontId="2" fillId="0" borderId="0" xfId="10" applyNumberFormat="1" applyFont="1" applyFill="1" applyBorder="1">
      <alignment vertical="top"/>
    </xf>
    <xf numFmtId="168" fontId="6" fillId="0" borderId="0" xfId="10" applyFont="1" applyFill="1" applyBorder="1">
      <alignment vertical="top"/>
    </xf>
    <xf numFmtId="168" fontId="5" fillId="0" borderId="0" xfId="10" applyFont="1" applyFill="1" applyBorder="1">
      <alignment vertical="top"/>
    </xf>
    <xf numFmtId="168" fontId="2" fillId="0" borderId="0" xfId="10" applyFont="1" applyBorder="1" applyAlignment="1">
      <alignment horizontal="right" vertical="top"/>
    </xf>
    <xf numFmtId="173" fontId="2" fillId="0" borderId="0" xfId="3" applyFont="1" applyBorder="1">
      <alignment vertical="top"/>
    </xf>
    <xf numFmtId="168" fontId="2" fillId="0" borderId="0" xfId="10" applyFont="1" applyFill="1">
      <alignment vertical="top"/>
    </xf>
    <xf numFmtId="168" fontId="2" fillId="0" borderId="0" xfId="10" applyFont="1">
      <alignment vertical="top"/>
    </xf>
    <xf numFmtId="166" fontId="2" fillId="0" borderId="0" xfId="10" applyNumberFormat="1" applyFont="1" applyFill="1">
      <alignment vertical="top"/>
    </xf>
    <xf numFmtId="168" fontId="5" fillId="0" borderId="0" xfId="10" applyFont="1" applyBorder="1">
      <alignment vertical="top"/>
    </xf>
    <xf numFmtId="168" fontId="2" fillId="0" borderId="0" xfId="10" applyFont="1" applyBorder="1">
      <alignment vertical="top"/>
    </xf>
    <xf numFmtId="166" fontId="12" fillId="0" borderId="0" xfId="10" applyNumberFormat="1" applyFont="1" applyBorder="1" applyAlignment="1">
      <alignment horizontal="left" vertical="top"/>
    </xf>
    <xf numFmtId="168" fontId="2" fillId="0" borderId="0" xfId="10" applyFont="1" applyFill="1" applyBorder="1">
      <alignment vertical="top"/>
    </xf>
    <xf numFmtId="168" fontId="2" fillId="0" borderId="0" xfId="10" applyFont="1" applyFill="1" applyBorder="1" applyAlignment="1">
      <alignment horizontal="right" vertical="top"/>
    </xf>
    <xf numFmtId="168" fontId="6" fillId="0" borderId="1" xfId="10" applyFont="1" applyBorder="1">
      <alignment vertical="top"/>
    </xf>
    <xf numFmtId="166" fontId="6" fillId="0" borderId="0" xfId="10" applyNumberFormat="1" applyFont="1" applyFill="1" applyBorder="1">
      <alignment vertical="top"/>
    </xf>
    <xf numFmtId="166" fontId="2" fillId="0" borderId="0" xfId="10" applyNumberFormat="1" applyFont="1" applyFill="1" applyBorder="1" applyAlignment="1">
      <alignment horizontal="right" vertical="top"/>
    </xf>
    <xf numFmtId="168" fontId="7" fillId="0" borderId="0" xfId="10" applyFont="1" applyFill="1">
      <alignment vertical="top"/>
    </xf>
    <xf numFmtId="179" fontId="2" fillId="0" borderId="0" xfId="5" applyFont="1" applyFill="1">
      <alignment vertical="top"/>
    </xf>
    <xf numFmtId="168" fontId="2" fillId="4" borderId="0" xfId="10" applyFont="1" applyFill="1">
      <alignment vertical="top"/>
    </xf>
    <xf numFmtId="168" fontId="2" fillId="0" borderId="0" xfId="10">
      <alignment vertical="top"/>
    </xf>
    <xf numFmtId="179" fontId="2" fillId="0" borderId="0" xfId="5" applyFont="1" applyFill="1" applyBorder="1">
      <alignment vertical="top"/>
    </xf>
    <xf numFmtId="166" fontId="5" fillId="0" borderId="0" xfId="10" applyNumberFormat="1" applyFont="1" applyFill="1" applyBorder="1">
      <alignment vertical="top"/>
    </xf>
    <xf numFmtId="168" fontId="2" fillId="0" borderId="0" xfId="10" applyFont="1" applyFill="1" applyAlignment="1">
      <alignment horizontal="right" vertical="top"/>
    </xf>
    <xf numFmtId="177" fontId="2" fillId="0" borderId="0" xfId="5" applyNumberFormat="1" applyFont="1" applyFill="1">
      <alignment vertical="top"/>
    </xf>
    <xf numFmtId="174" fontId="6" fillId="0" borderId="0" xfId="3" applyNumberFormat="1" applyFont="1" applyFill="1" applyBorder="1">
      <alignment vertical="top"/>
    </xf>
    <xf numFmtId="174" fontId="5" fillId="0" borderId="0" xfId="3" applyNumberFormat="1" applyFont="1" applyFill="1" applyBorder="1">
      <alignment vertical="top"/>
    </xf>
    <xf numFmtId="174" fontId="2" fillId="0" borderId="0" xfId="3" applyNumberFormat="1" applyFont="1" applyFill="1" applyBorder="1">
      <alignment vertical="top"/>
    </xf>
    <xf numFmtId="168" fontId="6" fillId="0" borderId="0" xfId="10" applyFont="1" applyFill="1">
      <alignment vertical="top"/>
    </xf>
    <xf numFmtId="168" fontId="6" fillId="0" borderId="0" xfId="10" applyFont="1" applyBorder="1">
      <alignment vertical="top"/>
    </xf>
    <xf numFmtId="166" fontId="16" fillId="0" borderId="0" xfId="0" applyFont="1">
      <alignment vertical="top"/>
    </xf>
    <xf numFmtId="168" fontId="2" fillId="0" borderId="0" xfId="1" applyNumberFormat="1" applyFont="1" applyFill="1" applyBorder="1">
      <alignment vertical="top"/>
    </xf>
    <xf numFmtId="168" fontId="16" fillId="0" borderId="0" xfId="3" applyNumberFormat="1" applyFont="1">
      <alignment vertical="top"/>
    </xf>
    <xf numFmtId="173" fontId="18" fillId="0" borderId="0" xfId="3" applyFont="1" applyFill="1" applyBorder="1">
      <alignment vertical="top"/>
    </xf>
    <xf numFmtId="173" fontId="19" fillId="0" borderId="0" xfId="3" applyFont="1" applyFill="1" applyBorder="1">
      <alignment vertical="top"/>
    </xf>
    <xf numFmtId="173" fontId="10" fillId="0" borderId="0" xfId="3" applyFont="1" applyFill="1">
      <alignment vertical="top"/>
    </xf>
    <xf numFmtId="166" fontId="9" fillId="0" borderId="0" xfId="1" applyFont="1" applyFill="1">
      <alignment vertical="top"/>
    </xf>
    <xf numFmtId="173" fontId="9" fillId="0" borderId="0" xfId="3" applyFont="1" applyFill="1">
      <alignment vertical="top"/>
    </xf>
    <xf numFmtId="173" fontId="0" fillId="0" borderId="0" xfId="3" applyFont="1" applyFill="1">
      <alignment vertical="top"/>
    </xf>
    <xf numFmtId="173" fontId="2" fillId="0" borderId="0" xfId="3" applyFont="1" applyFill="1">
      <alignment vertical="top"/>
    </xf>
    <xf numFmtId="168" fontId="16" fillId="0" borderId="0" xfId="3" applyNumberFormat="1" applyFont="1" applyFill="1">
      <alignment vertical="top"/>
    </xf>
    <xf numFmtId="173" fontId="20" fillId="0" borderId="0" xfId="3" applyFont="1" applyFill="1">
      <alignment vertical="top"/>
    </xf>
    <xf numFmtId="173" fontId="2" fillId="0" borderId="0" xfId="1" applyNumberFormat="1" applyFont="1" applyFill="1">
      <alignment vertical="top"/>
    </xf>
    <xf numFmtId="166" fontId="18" fillId="0" borderId="0" xfId="1" applyFont="1" applyFill="1" applyBorder="1">
      <alignment vertical="top"/>
    </xf>
    <xf numFmtId="166" fontId="19" fillId="0" borderId="0" xfId="1" applyFont="1" applyFill="1" applyBorder="1">
      <alignment vertical="top"/>
    </xf>
    <xf numFmtId="166" fontId="20" fillId="0" borderId="0" xfId="1" applyFont="1" applyFill="1" applyBorder="1" applyAlignment="1">
      <alignment horizontal="right" vertical="top"/>
    </xf>
    <xf numFmtId="166" fontId="20" fillId="0" borderId="0" xfId="1" applyFont="1" applyFill="1">
      <alignment vertical="top"/>
    </xf>
    <xf numFmtId="166" fontId="16" fillId="0" borderId="0" xfId="1" applyFont="1" applyFill="1" applyBorder="1">
      <alignment vertical="top"/>
    </xf>
    <xf numFmtId="168" fontId="0" fillId="0" borderId="0" xfId="1" applyNumberFormat="1" applyFont="1">
      <alignment vertical="top"/>
    </xf>
    <xf numFmtId="171" fontId="18" fillId="0" borderId="0" xfId="9" applyFont="1" applyFill="1" applyBorder="1">
      <alignment vertical="top"/>
    </xf>
    <xf numFmtId="171" fontId="19" fillId="0" borderId="0" xfId="9" applyFont="1" applyFill="1" applyBorder="1">
      <alignment vertical="top"/>
    </xf>
    <xf numFmtId="171" fontId="20" fillId="0" borderId="0" xfId="9" applyFont="1" applyFill="1" applyBorder="1">
      <alignment vertical="top"/>
    </xf>
    <xf numFmtId="171" fontId="20" fillId="0" borderId="0" xfId="9" applyFont="1" applyFill="1">
      <alignment vertical="top"/>
    </xf>
    <xf numFmtId="168" fontId="2" fillId="0" borderId="0" xfId="1" applyNumberFormat="1" applyFont="1" applyFill="1">
      <alignment vertical="top"/>
    </xf>
    <xf numFmtId="166" fontId="2" fillId="5" borderId="0" xfId="1" applyFont="1" applyFill="1">
      <alignment vertical="top"/>
    </xf>
    <xf numFmtId="166" fontId="9" fillId="5" borderId="0" xfId="1" applyFont="1" applyFill="1">
      <alignment vertical="top"/>
    </xf>
    <xf numFmtId="166" fontId="4" fillId="5" borderId="0" xfId="1" applyFont="1" applyFill="1">
      <alignment vertical="top"/>
    </xf>
    <xf numFmtId="166" fontId="0" fillId="5" borderId="0" xfId="1" applyFont="1" applyFill="1" applyBorder="1">
      <alignment vertical="top"/>
    </xf>
    <xf numFmtId="166" fontId="2" fillId="5" borderId="0" xfId="0" applyFont="1" applyFill="1">
      <alignment vertical="top"/>
    </xf>
    <xf numFmtId="166" fontId="9" fillId="6" borderId="6" xfId="1" applyFont="1" applyFill="1" applyBorder="1" applyAlignment="1">
      <alignment horizontal="center" vertical="top"/>
    </xf>
    <xf numFmtId="172" fontId="4" fillId="6" borderId="5" xfId="2" applyFont="1" applyFill="1" applyBorder="1">
      <alignment vertical="top"/>
    </xf>
    <xf numFmtId="166" fontId="2" fillId="6" borderId="5" xfId="0" applyFont="1" applyFill="1" applyBorder="1">
      <alignment vertical="top"/>
    </xf>
    <xf numFmtId="166" fontId="4" fillId="6" borderId="5" xfId="1" applyFont="1" applyFill="1" applyBorder="1" applyAlignment="1">
      <alignment horizontal="center" vertical="top"/>
    </xf>
    <xf numFmtId="166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2" fontId="4" fillId="0" borderId="5" xfId="2" applyFont="1" applyFill="1" applyBorder="1">
      <alignment vertical="top"/>
    </xf>
    <xf numFmtId="166" fontId="2" fillId="0" borderId="5" xfId="0" applyFont="1" applyFill="1" applyBorder="1">
      <alignment vertical="top"/>
    </xf>
    <xf numFmtId="166" fontId="4" fillId="6" borderId="5" xfId="0" applyFont="1" applyFill="1" applyBorder="1">
      <alignment vertical="top"/>
    </xf>
    <xf numFmtId="171" fontId="6" fillId="0" borderId="0" xfId="9" applyFont="1" applyFill="1">
      <alignment vertical="top"/>
    </xf>
    <xf numFmtId="171" fontId="5" fillId="0" borderId="0" xfId="9" applyFont="1" applyFill="1">
      <alignment vertical="top"/>
    </xf>
    <xf numFmtId="171" fontId="2" fillId="0" borderId="0" xfId="9" applyFont="1" applyFill="1">
      <alignment vertical="top"/>
    </xf>
    <xf numFmtId="171" fontId="0" fillId="0" borderId="0" xfId="9" applyFont="1">
      <alignment vertical="top"/>
    </xf>
    <xf numFmtId="171" fontId="0" fillId="0" borderId="5" xfId="9" applyFont="1" applyFill="1" applyBorder="1">
      <alignment vertical="top"/>
    </xf>
    <xf numFmtId="171" fontId="2" fillId="5" borderId="0" xfId="9" applyFont="1" applyFill="1">
      <alignment vertical="top"/>
    </xf>
    <xf numFmtId="171" fontId="0" fillId="6" borderId="5" xfId="9" applyFont="1" applyFill="1" applyBorder="1">
      <alignment vertical="top"/>
    </xf>
    <xf numFmtId="171" fontId="4" fillId="6" borderId="5" xfId="9" applyFont="1" applyFill="1" applyBorder="1">
      <alignment vertical="top"/>
    </xf>
    <xf numFmtId="166" fontId="4" fillId="0" borderId="0" xfId="0" applyFont="1">
      <alignment vertical="top"/>
    </xf>
    <xf numFmtId="166" fontId="4" fillId="5" borderId="0" xfId="0" applyFont="1" applyFill="1">
      <alignment vertical="top"/>
    </xf>
    <xf numFmtId="172" fontId="4" fillId="0" borderId="0" xfId="2" applyFont="1">
      <alignment vertical="top"/>
    </xf>
    <xf numFmtId="172" fontId="4" fillId="5" borderId="0" xfId="2" applyFont="1" applyFill="1">
      <alignment vertical="top"/>
    </xf>
    <xf numFmtId="166" fontId="4" fillId="0" borderId="5" xfId="0" applyFont="1" applyFill="1" applyBorder="1">
      <alignment vertical="top"/>
    </xf>
    <xf numFmtId="168" fontId="2" fillId="5" borderId="0" xfId="10" applyFont="1" applyFill="1">
      <alignment vertical="top"/>
    </xf>
    <xf numFmtId="179" fontId="2" fillId="5" borderId="0" xfId="5" applyFont="1" applyFill="1">
      <alignment vertical="top"/>
    </xf>
    <xf numFmtId="173" fontId="2" fillId="5" borderId="0" xfId="3" applyFont="1" applyFill="1">
      <alignment vertical="top"/>
    </xf>
    <xf numFmtId="168" fontId="6" fillId="5" borderId="0" xfId="10" applyFont="1" applyFill="1" applyBorder="1">
      <alignment vertical="top"/>
    </xf>
    <xf numFmtId="168" fontId="5" fillId="5" borderId="0" xfId="10" applyFont="1" applyFill="1" applyBorder="1">
      <alignment vertical="top"/>
    </xf>
    <xf numFmtId="168" fontId="2" fillId="5" borderId="0" xfId="10" applyFont="1" applyFill="1" applyBorder="1" applyAlignment="1">
      <alignment horizontal="right" vertical="top"/>
    </xf>
    <xf numFmtId="168" fontId="6" fillId="5" borderId="0" xfId="10" applyFont="1" applyFill="1">
      <alignment vertical="top"/>
    </xf>
    <xf numFmtId="168" fontId="2" fillId="5" borderId="0" xfId="10" applyFont="1" applyFill="1" applyAlignment="1">
      <alignment horizontal="right" vertical="top"/>
    </xf>
    <xf numFmtId="166" fontId="0" fillId="5" borderId="0" xfId="0" applyFill="1">
      <alignment vertical="top"/>
    </xf>
    <xf numFmtId="166" fontId="16" fillId="0" borderId="0" xfId="1" applyFont="1">
      <alignment vertical="top"/>
    </xf>
    <xf numFmtId="166" fontId="20" fillId="0" borderId="0" xfId="1" applyFont="1">
      <alignment vertical="top"/>
    </xf>
    <xf numFmtId="166" fontId="20" fillId="0" borderId="0" xfId="0" applyFont="1">
      <alignment vertical="top"/>
    </xf>
    <xf numFmtId="168" fontId="16" fillId="0" borderId="0" xfId="1" applyNumberFormat="1" applyFont="1">
      <alignment vertical="top"/>
    </xf>
    <xf numFmtId="166" fontId="27" fillId="0" borderId="0" xfId="0" applyFont="1" applyFill="1" applyBorder="1">
      <alignment vertical="top"/>
    </xf>
    <xf numFmtId="166" fontId="27" fillId="0" borderId="0" xfId="0" applyFont="1">
      <alignment vertical="top"/>
    </xf>
    <xf numFmtId="166" fontId="27" fillId="0" borderId="0" xfId="0" applyFont="1" applyFill="1">
      <alignment vertical="top"/>
    </xf>
    <xf numFmtId="173" fontId="20" fillId="0" borderId="0" xfId="3" applyFont="1" applyFill="1" applyBorder="1" applyAlignment="1">
      <alignment horizontal="right" vertical="top"/>
    </xf>
    <xf numFmtId="173" fontId="27" fillId="0" borderId="0" xfId="3" applyFont="1">
      <alignment vertical="top"/>
    </xf>
    <xf numFmtId="171" fontId="2" fillId="0" borderId="0" xfId="1" applyNumberFormat="1" applyFont="1">
      <alignment vertical="top"/>
    </xf>
    <xf numFmtId="166" fontId="2" fillId="6" borderId="5" xfId="1" applyFont="1" applyFill="1" applyBorder="1">
      <alignment vertical="top"/>
    </xf>
    <xf numFmtId="168" fontId="2" fillId="0" borderId="0" xfId="1" applyNumberFormat="1" applyFont="1">
      <alignment vertical="top"/>
    </xf>
    <xf numFmtId="172" fontId="6" fillId="0" borderId="0" xfId="1" applyNumberFormat="1" applyFont="1" applyFill="1">
      <alignment vertical="top"/>
    </xf>
    <xf numFmtId="172" fontId="5" fillId="0" borderId="0" xfId="1" applyNumberFormat="1" applyFont="1" applyFill="1">
      <alignment vertical="top"/>
    </xf>
    <xf numFmtId="172" fontId="2" fillId="0" borderId="0" xfId="1" applyNumberFormat="1" applyFont="1" applyFill="1" applyAlignment="1">
      <alignment horizontal="right" vertical="top"/>
    </xf>
    <xf numFmtId="172" fontId="2" fillId="6" borderId="5" xfId="2" applyFont="1" applyFill="1" applyBorder="1">
      <alignment vertical="top"/>
    </xf>
    <xf numFmtId="172" fontId="2" fillId="5" borderId="0" xfId="1" applyNumberFormat="1" applyFont="1" applyFill="1">
      <alignment vertical="top"/>
    </xf>
    <xf numFmtId="172" fontId="16" fillId="0" borderId="0" xfId="2" applyFont="1" applyFill="1" applyBorder="1">
      <alignment vertical="top"/>
    </xf>
    <xf numFmtId="166" fontId="25" fillId="0" borderId="0" xfId="1" applyFont="1">
      <alignment vertical="top"/>
    </xf>
    <xf numFmtId="166" fontId="25" fillId="0" borderId="0" xfId="1" applyFont="1" applyFill="1">
      <alignment vertical="top"/>
    </xf>
    <xf numFmtId="166" fontId="26" fillId="0" borderId="0" xfId="1" applyFont="1" applyFill="1">
      <alignment vertical="top"/>
    </xf>
    <xf numFmtId="166" fontId="27" fillId="0" borderId="0" xfId="1" applyFont="1" applyAlignment="1">
      <alignment horizontal="right" vertical="top"/>
    </xf>
    <xf numFmtId="166" fontId="27" fillId="0" borderId="0" xfId="1" applyFont="1" applyFill="1" applyAlignment="1">
      <alignment horizontal="right" vertical="top"/>
    </xf>
    <xf numFmtId="173" fontId="28" fillId="0" borderId="0" xfId="3" applyFont="1" applyFill="1">
      <alignment vertical="top"/>
    </xf>
    <xf numFmtId="173" fontId="6" fillId="0" borderId="0" xfId="3" applyFont="1" applyFill="1" applyAlignment="1">
      <alignment horizontal="right" vertical="top"/>
    </xf>
    <xf numFmtId="173" fontId="6" fillId="5" borderId="0" xfId="3" applyFont="1" applyFill="1">
      <alignment vertical="top"/>
    </xf>
    <xf numFmtId="173" fontId="6" fillId="6" borderId="5" xfId="3" applyFont="1" applyFill="1" applyBorder="1" applyAlignment="1">
      <alignment horizontal="center" vertical="center"/>
    </xf>
    <xf numFmtId="166" fontId="2" fillId="0" borderId="0" xfId="1" applyFont="1" applyBorder="1">
      <alignment vertical="top"/>
    </xf>
    <xf numFmtId="166" fontId="2" fillId="3" borderId="0" xfId="1" applyFont="1" applyFill="1" applyBorder="1">
      <alignment vertical="top"/>
    </xf>
    <xf numFmtId="166" fontId="6" fillId="0" borderId="2" xfId="1" applyFont="1" applyFill="1" applyBorder="1">
      <alignment vertical="top"/>
    </xf>
    <xf numFmtId="166" fontId="5" fillId="0" borderId="2" xfId="1" applyFont="1" applyFill="1" applyBorder="1">
      <alignment vertical="top"/>
    </xf>
    <xf numFmtId="166" fontId="2" fillId="0" borderId="2" xfId="1" applyFont="1" applyFill="1" applyBorder="1" applyAlignment="1">
      <alignment horizontal="right" vertical="top"/>
    </xf>
    <xf numFmtId="166" fontId="2" fillId="0" borderId="2" xfId="1" applyFont="1" applyBorder="1">
      <alignment vertical="top"/>
    </xf>
    <xf numFmtId="166" fontId="2" fillId="0" borderId="2" xfId="1" applyFont="1" applyFill="1" applyBorder="1">
      <alignment vertical="top"/>
    </xf>
    <xf numFmtId="166" fontId="6" fillId="0" borderId="3" xfId="1" applyFont="1" applyFill="1" applyBorder="1">
      <alignment vertical="top"/>
    </xf>
    <xf numFmtId="166" fontId="5" fillId="0" borderId="3" xfId="1" applyFont="1" applyFill="1" applyBorder="1">
      <alignment vertical="top"/>
    </xf>
    <xf numFmtId="166" fontId="2" fillId="0" borderId="3" xfId="1" applyFont="1" applyFill="1" applyBorder="1" applyAlignment="1">
      <alignment horizontal="right" vertical="top"/>
    </xf>
    <xf numFmtId="166" fontId="2" fillId="0" borderId="3" xfId="1" applyFont="1" applyBorder="1">
      <alignment vertical="top"/>
    </xf>
    <xf numFmtId="166" fontId="2" fillId="0" borderId="3" xfId="1" applyFont="1" applyFill="1" applyBorder="1">
      <alignment vertical="top"/>
    </xf>
    <xf numFmtId="168" fontId="16" fillId="0" borderId="0" xfId="1" applyNumberFormat="1" applyFont="1" applyBorder="1">
      <alignment vertical="top"/>
    </xf>
    <xf numFmtId="166" fontId="18" fillId="0" borderId="0" xfId="0" applyFont="1" applyFill="1" applyBorder="1">
      <alignment vertical="top"/>
    </xf>
    <xf numFmtId="166" fontId="19" fillId="0" borderId="0" xfId="0" applyFont="1" applyFill="1" applyBorder="1">
      <alignment vertical="top"/>
    </xf>
    <xf numFmtId="166" fontId="20" fillId="0" borderId="0" xfId="0" applyFont="1" applyFill="1" applyBorder="1">
      <alignment vertical="top"/>
    </xf>
    <xf numFmtId="166" fontId="20" fillId="0" borderId="0" xfId="0" applyFont="1" applyFill="1">
      <alignment vertical="top"/>
    </xf>
    <xf numFmtId="166" fontId="27" fillId="0" borderId="4" xfId="1" applyFont="1" applyFill="1" applyBorder="1">
      <alignment vertical="top"/>
    </xf>
    <xf numFmtId="166" fontId="27" fillId="0" borderId="0" xfId="1" applyFont="1">
      <alignment vertical="top"/>
    </xf>
    <xf numFmtId="166" fontId="27" fillId="0" borderId="0" xfId="1" applyFont="1" applyFill="1">
      <alignment vertical="top"/>
    </xf>
    <xf numFmtId="166" fontId="25" fillId="0" borderId="0" xfId="1" applyFont="1" applyFill="1" applyBorder="1">
      <alignment vertical="top"/>
    </xf>
    <xf numFmtId="166" fontId="26" fillId="0" borderId="0" xfId="1" applyFont="1" applyFill="1" applyBorder="1">
      <alignment vertical="top"/>
    </xf>
    <xf numFmtId="166" fontId="27" fillId="0" borderId="0" xfId="1" applyFont="1" applyFill="1" applyBorder="1" applyAlignment="1">
      <alignment horizontal="right" vertical="top"/>
    </xf>
    <xf numFmtId="166" fontId="6" fillId="5" borderId="0" xfId="0" applyFont="1" applyFill="1">
      <alignment vertical="top"/>
    </xf>
    <xf numFmtId="166" fontId="5" fillId="5" borderId="0" xfId="0" applyFont="1" applyFill="1">
      <alignment vertical="top"/>
    </xf>
    <xf numFmtId="166" fontId="2" fillId="5" borderId="0" xfId="0" applyFont="1" applyFill="1" applyAlignment="1">
      <alignment horizontal="right" vertical="top"/>
    </xf>
    <xf numFmtId="179" fontId="6" fillId="5" borderId="0" xfId="5" applyFont="1" applyFill="1">
      <alignment vertical="top"/>
    </xf>
    <xf numFmtId="179" fontId="5" fillId="5" borderId="0" xfId="5" applyFont="1" applyFill="1">
      <alignment vertical="top"/>
    </xf>
    <xf numFmtId="179" fontId="0" fillId="5" borderId="0" xfId="5" applyFont="1" applyFill="1">
      <alignment vertical="top"/>
    </xf>
    <xf numFmtId="173" fontId="2" fillId="0" borderId="7" xfId="3" applyFill="1" applyBorder="1" applyAlignment="1">
      <alignment horizontal="center" vertical="top"/>
    </xf>
    <xf numFmtId="175" fontId="2" fillId="0" borderId="5" xfId="10" applyNumberFormat="1" applyFont="1" applyFill="1" applyBorder="1" applyAlignment="1">
      <alignment horizontal="center" vertical="top"/>
    </xf>
    <xf numFmtId="166" fontId="4" fillId="0" borderId="0" xfId="0" applyFont="1" applyFill="1" applyBorder="1">
      <alignment vertical="top"/>
    </xf>
    <xf numFmtId="166" fontId="6" fillId="0" borderId="0" xfId="0" applyFont="1" applyBorder="1" applyAlignment="1">
      <alignment horizontal="right" vertical="top"/>
    </xf>
    <xf numFmtId="166" fontId="6" fillId="0" borderId="0" xfId="0" applyFont="1" applyBorder="1">
      <alignment vertical="top"/>
    </xf>
    <xf numFmtId="166" fontId="4" fillId="5" borderId="0" xfId="1" applyFont="1" applyFill="1" applyBorder="1">
      <alignment vertical="top"/>
    </xf>
    <xf numFmtId="166" fontId="4" fillId="0" borderId="0" xfId="1" applyFont="1" applyFill="1" applyBorder="1" applyAlignment="1">
      <alignment horizontal="center" vertical="top"/>
    </xf>
    <xf numFmtId="166" fontId="6" fillId="0" borderId="7" xfId="0" applyFont="1" applyFill="1" applyBorder="1" applyAlignment="1">
      <alignment horizontal="center" vertical="center"/>
    </xf>
    <xf numFmtId="166" fontId="6" fillId="6" borderId="5" xfId="0" applyFont="1" applyFill="1" applyBorder="1" applyAlignment="1">
      <alignment horizontal="center" vertical="top"/>
    </xf>
    <xf numFmtId="172" fontId="30" fillId="5" borderId="0" xfId="2" applyFont="1" applyFill="1">
      <alignment vertical="top"/>
    </xf>
    <xf numFmtId="166" fontId="30" fillId="5" borderId="0" xfId="0" applyFont="1" applyFill="1">
      <alignment vertical="top"/>
    </xf>
    <xf numFmtId="166" fontId="30" fillId="5" borderId="0" xfId="1" applyFont="1" applyFill="1">
      <alignment vertical="top"/>
    </xf>
    <xf numFmtId="171" fontId="30" fillId="5" borderId="0" xfId="9" applyFont="1" applyFill="1">
      <alignment vertical="top"/>
    </xf>
    <xf numFmtId="166" fontId="0" fillId="0" borderId="7" xfId="0" applyFill="1" applyBorder="1" applyAlignment="1">
      <alignment horizontal="center" vertical="top"/>
    </xf>
    <xf numFmtId="166" fontId="6" fillId="5" borderId="0" xfId="10" applyNumberFormat="1" applyFont="1" applyFill="1" applyBorder="1">
      <alignment vertical="top"/>
    </xf>
    <xf numFmtId="166" fontId="5" fillId="5" borderId="0" xfId="10" applyNumberFormat="1" applyFont="1" applyFill="1" applyBorder="1">
      <alignment vertical="top"/>
    </xf>
    <xf numFmtId="166" fontId="2" fillId="5" borderId="0" xfId="10" applyNumberFormat="1" applyFont="1" applyFill="1" applyBorder="1" applyAlignment="1">
      <alignment horizontal="right" vertical="top"/>
    </xf>
    <xf numFmtId="175" fontId="2" fillId="7" borderId="5" xfId="10" applyNumberFormat="1" applyFont="1" applyFill="1" applyBorder="1" applyAlignment="1">
      <alignment horizontal="center" vertical="top"/>
    </xf>
    <xf numFmtId="173" fontId="2" fillId="7" borderId="5" xfId="3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 wrapText="1"/>
    </xf>
    <xf numFmtId="166" fontId="27" fillId="0" borderId="0" xfId="0" applyFont="1" applyFill="1" applyBorder="1" applyAlignment="1">
      <alignment horizontal="center" vertical="top"/>
    </xf>
    <xf numFmtId="166" fontId="2" fillId="8" borderId="0" xfId="0" applyFont="1" applyFill="1" applyBorder="1" applyAlignment="1">
      <alignment horizontal="right" vertical="top"/>
    </xf>
    <xf numFmtId="166" fontId="27" fillId="8" borderId="5" xfId="0" applyFont="1" applyFill="1" applyBorder="1" applyAlignment="1">
      <alignment horizontal="center" vertical="top"/>
    </xf>
    <xf numFmtId="166" fontId="31" fillId="0" borderId="0" xfId="1" applyFont="1" applyFill="1">
      <alignment vertical="top"/>
    </xf>
    <xf numFmtId="166" fontId="32" fillId="0" borderId="0" xfId="1" applyFont="1" applyFill="1">
      <alignment vertical="top"/>
    </xf>
    <xf numFmtId="166" fontId="33" fillId="0" borderId="0" xfId="1" applyFont="1" applyFill="1" applyAlignment="1">
      <alignment horizontal="right" vertical="top"/>
    </xf>
    <xf numFmtId="166" fontId="33" fillId="0" borderId="0" xfId="1" applyFont="1">
      <alignment vertical="top"/>
    </xf>
    <xf numFmtId="166" fontId="33" fillId="5" borderId="0" xfId="1" applyFont="1" applyFill="1">
      <alignment vertical="top"/>
    </xf>
    <xf numFmtId="166" fontId="27" fillId="0" borderId="0" xfId="1" applyFont="1" applyFill="1" applyBorder="1">
      <alignment vertical="top"/>
    </xf>
    <xf numFmtId="179" fontId="2" fillId="0" borderId="0" xfId="5" applyFont="1">
      <alignment vertical="top"/>
    </xf>
    <xf numFmtId="179" fontId="0" fillId="0" borderId="0" xfId="5" applyFont="1">
      <alignment vertical="top"/>
    </xf>
    <xf numFmtId="169" fontId="6" fillId="0" borderId="0" xfId="1" applyNumberFormat="1" applyFont="1" applyFill="1">
      <alignment vertical="top"/>
    </xf>
    <xf numFmtId="169" fontId="5" fillId="0" borderId="0" xfId="1" applyNumberFormat="1" applyFont="1" applyFill="1">
      <alignment vertical="top"/>
    </xf>
    <xf numFmtId="169" fontId="2" fillId="0" borderId="0" xfId="1" applyNumberFormat="1" applyFont="1" applyFill="1" applyAlignment="1">
      <alignment horizontal="right" vertical="top"/>
    </xf>
    <xf numFmtId="168" fontId="27" fillId="0" borderId="0" xfId="1" applyNumberFormat="1" applyFont="1" applyFill="1">
      <alignment vertical="top"/>
    </xf>
    <xf numFmtId="166" fontId="0" fillId="6" borderId="5" xfId="1" applyFont="1" applyFill="1" applyBorder="1">
      <alignment vertical="top"/>
    </xf>
    <xf numFmtId="166" fontId="34" fillId="0" borderId="0" xfId="1" applyFont="1" applyFill="1">
      <alignment vertical="top"/>
    </xf>
    <xf numFmtId="173" fontId="25" fillId="0" borderId="0" xfId="3" applyFont="1" applyFill="1" applyBorder="1">
      <alignment vertical="top"/>
    </xf>
    <xf numFmtId="173" fontId="26" fillId="0" borderId="0" xfId="3" applyFont="1" applyFill="1" applyBorder="1">
      <alignment vertical="top"/>
    </xf>
    <xf numFmtId="173" fontId="27" fillId="0" borderId="0" xfId="3" applyFont="1" applyFill="1" applyBorder="1" applyAlignment="1">
      <alignment horizontal="right" vertical="top"/>
    </xf>
    <xf numFmtId="173" fontId="25" fillId="0" borderId="0" xfId="3" applyFont="1" applyFill="1">
      <alignment vertical="top"/>
    </xf>
    <xf numFmtId="166" fontId="2" fillId="6" borderId="2" xfId="1" applyFont="1" applyFill="1" applyBorder="1">
      <alignment vertical="top"/>
    </xf>
    <xf numFmtId="179" fontId="22" fillId="0" borderId="0" xfId="5" applyFont="1">
      <alignment vertical="top"/>
    </xf>
    <xf numFmtId="179" fontId="5" fillId="0" borderId="0" xfId="5" applyFont="1" applyBorder="1">
      <alignment vertical="top"/>
    </xf>
    <xf numFmtId="166" fontId="22" fillId="0" borderId="0" xfId="0" applyFont="1">
      <alignment vertical="top"/>
    </xf>
    <xf numFmtId="166" fontId="5" fillId="0" borderId="0" xfId="0" applyFont="1" applyBorder="1">
      <alignment vertical="top"/>
    </xf>
    <xf numFmtId="172" fontId="16" fillId="0" borderId="0" xfId="2" applyFont="1">
      <alignment vertical="top"/>
    </xf>
    <xf numFmtId="169" fontId="0" fillId="0" borderId="0" xfId="1" applyNumberFormat="1" applyFont="1">
      <alignment vertical="top"/>
    </xf>
    <xf numFmtId="169" fontId="2" fillId="0" borderId="5" xfId="0" applyNumberFormat="1" applyFont="1" applyFill="1" applyBorder="1">
      <alignment vertical="top"/>
    </xf>
    <xf numFmtId="169" fontId="30" fillId="5" borderId="0" xfId="0" applyNumberFormat="1" applyFont="1" applyFill="1">
      <alignment vertical="top"/>
    </xf>
    <xf numFmtId="169" fontId="0" fillId="6" borderId="5" xfId="1" applyNumberFormat="1" applyFont="1" applyFill="1" applyBorder="1">
      <alignment vertical="top"/>
    </xf>
    <xf numFmtId="169" fontId="4" fillId="5" borderId="0" xfId="0" applyNumberFormat="1" applyFont="1" applyFill="1">
      <alignment vertical="top"/>
    </xf>
    <xf numFmtId="169" fontId="4" fillId="6" borderId="5" xfId="9" applyNumberFormat="1" applyFont="1" applyFill="1" applyBorder="1">
      <alignment vertical="top"/>
    </xf>
    <xf numFmtId="166" fontId="4" fillId="6" borderId="5" xfId="9" applyNumberFormat="1" applyFont="1" applyFill="1" applyBorder="1">
      <alignment vertical="top"/>
    </xf>
    <xf numFmtId="166" fontId="9" fillId="6" borderId="5" xfId="1" applyFont="1" applyFill="1" applyBorder="1" applyAlignment="1">
      <alignment horizontal="center" vertical="top"/>
    </xf>
    <xf numFmtId="166" fontId="4" fillId="0" borderId="6" xfId="1" applyFont="1" applyFill="1" applyBorder="1" applyAlignment="1">
      <alignment horizontal="center" vertical="top"/>
    </xf>
    <xf numFmtId="179" fontId="25" fillId="0" borderId="0" xfId="5" applyFont="1" applyFill="1" applyBorder="1">
      <alignment vertical="top"/>
    </xf>
    <xf numFmtId="179" fontId="26" fillId="0" borderId="0" xfId="5" applyFont="1" applyFill="1" applyBorder="1">
      <alignment vertical="top"/>
    </xf>
    <xf numFmtId="179" fontId="27" fillId="0" borderId="0" xfId="5" applyFont="1" applyFill="1" applyBorder="1">
      <alignment vertical="top"/>
    </xf>
    <xf numFmtId="179" fontId="27" fillId="0" borderId="0" xfId="5" applyFont="1">
      <alignment vertical="top"/>
    </xf>
    <xf numFmtId="179" fontId="27" fillId="0" borderId="0" xfId="5" applyFont="1" applyFill="1">
      <alignment vertical="top"/>
    </xf>
    <xf numFmtId="179" fontId="16" fillId="0" borderId="0" xfId="5" applyFont="1" applyFill="1" applyBorder="1">
      <alignment vertical="top"/>
    </xf>
    <xf numFmtId="166" fontId="27" fillId="0" borderId="0" xfId="10" applyNumberFormat="1" applyFont="1" applyFill="1" applyBorder="1">
      <alignment vertical="top"/>
    </xf>
    <xf numFmtId="168" fontId="27" fillId="0" borderId="0" xfId="10" applyFont="1" applyFill="1" applyBorder="1">
      <alignment vertical="top"/>
    </xf>
    <xf numFmtId="166" fontId="27" fillId="5" borderId="0" xfId="0" applyFont="1" applyFill="1">
      <alignment vertical="top"/>
    </xf>
    <xf numFmtId="168" fontId="27" fillId="4" borderId="0" xfId="10" applyFont="1" applyFill="1" applyBorder="1">
      <alignment vertical="top"/>
    </xf>
    <xf numFmtId="171" fontId="27" fillId="5" borderId="0" xfId="9" applyFont="1" applyFill="1">
      <alignment vertical="top"/>
    </xf>
    <xf numFmtId="166" fontId="27" fillId="0" borderId="4" xfId="10" applyNumberFormat="1" applyFont="1" applyFill="1" applyBorder="1">
      <alignment vertical="top"/>
    </xf>
    <xf numFmtId="168" fontId="27" fillId="0" borderId="4" xfId="10" applyFont="1" applyFill="1" applyBorder="1">
      <alignment vertical="top"/>
    </xf>
    <xf numFmtId="166" fontId="27" fillId="0" borderId="4" xfId="0" applyFont="1" applyFill="1" applyBorder="1">
      <alignment vertical="top"/>
    </xf>
    <xf numFmtId="179" fontId="27" fillId="0" borderId="4" xfId="5" applyFont="1" applyFill="1" applyBorder="1">
      <alignment vertical="top"/>
    </xf>
    <xf numFmtId="166" fontId="27" fillId="5" borderId="4" xfId="1" applyFont="1" applyFill="1" applyBorder="1">
      <alignment vertical="top"/>
    </xf>
    <xf numFmtId="168" fontId="27" fillId="4" borderId="4" xfId="10" applyFont="1" applyFill="1" applyBorder="1">
      <alignment vertical="top"/>
    </xf>
    <xf numFmtId="166" fontId="27" fillId="5" borderId="4" xfId="0" applyFont="1" applyFill="1" applyBorder="1">
      <alignment vertical="top"/>
    </xf>
    <xf numFmtId="166" fontId="27" fillId="5" borderId="0" xfId="1" applyFont="1" applyFill="1">
      <alignment vertical="top"/>
    </xf>
    <xf numFmtId="166" fontId="27" fillId="5" borderId="0" xfId="1" applyFont="1" applyFill="1" applyBorder="1">
      <alignment vertical="top"/>
    </xf>
    <xf numFmtId="168" fontId="27" fillId="0" borderId="0" xfId="10" applyFont="1" applyFill="1">
      <alignment vertical="top"/>
    </xf>
    <xf numFmtId="166" fontId="27" fillId="0" borderId="0" xfId="0" applyFont="1" applyBorder="1">
      <alignment vertical="top"/>
    </xf>
    <xf numFmtId="179" fontId="27" fillId="0" borderId="0" xfId="5" applyFont="1" applyBorder="1">
      <alignment vertical="top"/>
    </xf>
    <xf numFmtId="168" fontId="27" fillId="0" borderId="0" xfId="10" applyFont="1" applyFill="1" applyAlignment="1">
      <alignment horizontal="right" vertical="top"/>
    </xf>
    <xf numFmtId="168" fontId="27" fillId="7" borderId="0" xfId="10" applyFont="1" applyFill="1">
      <alignment vertical="top"/>
    </xf>
    <xf numFmtId="168" fontId="27" fillId="0" borderId="0" xfId="10" applyFont="1" applyAlignment="1">
      <alignment horizontal="right" vertical="top"/>
    </xf>
    <xf numFmtId="174" fontId="27" fillId="0" borderId="0" xfId="3" applyNumberFormat="1" applyFont="1">
      <alignment vertical="top"/>
    </xf>
    <xf numFmtId="174" fontId="27" fillId="0" borderId="5" xfId="3" applyNumberFormat="1" applyFont="1" applyFill="1" applyBorder="1" applyAlignment="1">
      <alignment horizontal="right" vertical="top"/>
    </xf>
    <xf numFmtId="174" fontId="27" fillId="4" borderId="0" xfId="3" applyNumberFormat="1" applyFont="1" applyFill="1">
      <alignment vertical="top"/>
    </xf>
    <xf numFmtId="168" fontId="27" fillId="0" borderId="0" xfId="10" applyFont="1">
      <alignment vertical="top"/>
    </xf>
    <xf numFmtId="168" fontId="27" fillId="0" borderId="5" xfId="10" applyFont="1" applyFill="1" applyBorder="1" applyAlignment="1">
      <alignment horizontal="right" vertical="top"/>
    </xf>
    <xf numFmtId="168" fontId="27" fillId="4" borderId="0" xfId="10" applyFont="1" applyFill="1">
      <alignment vertical="top"/>
    </xf>
    <xf numFmtId="168" fontId="25" fillId="0" borderId="0" xfId="10" applyFont="1" applyFill="1">
      <alignment vertical="top"/>
    </xf>
    <xf numFmtId="168" fontId="25" fillId="5" borderId="0" xfId="10" applyFont="1" applyFill="1">
      <alignment vertical="top"/>
    </xf>
    <xf numFmtId="166" fontId="27" fillId="5" borderId="0" xfId="10" applyNumberFormat="1" applyFont="1" applyFill="1" applyAlignment="1">
      <alignment horizontal="right"/>
    </xf>
    <xf numFmtId="166" fontId="27" fillId="5" borderId="0" xfId="10" applyNumberFormat="1" applyFont="1" applyFill="1" applyAlignment="1">
      <alignment horizontal="left"/>
    </xf>
    <xf numFmtId="168" fontId="27" fillId="5" borderId="0" xfId="10" applyFont="1" applyFill="1">
      <alignment vertical="top"/>
    </xf>
    <xf numFmtId="179" fontId="27" fillId="5" borderId="0" xfId="5" applyFont="1" applyFill="1">
      <alignment vertical="top"/>
    </xf>
    <xf numFmtId="166" fontId="27" fillId="5" borderId="0" xfId="10" applyNumberFormat="1" applyFont="1" applyFill="1">
      <alignment vertical="top"/>
    </xf>
    <xf numFmtId="166" fontId="37" fillId="0" borderId="0" xfId="0" applyFont="1" applyBorder="1">
      <alignment vertical="top"/>
    </xf>
    <xf numFmtId="166" fontId="38" fillId="8" borderId="5" xfId="0" applyFont="1" applyFill="1" applyBorder="1">
      <alignment vertical="top"/>
    </xf>
    <xf numFmtId="166" fontId="39" fillId="0" borderId="0" xfId="0" applyFont="1" applyBorder="1">
      <alignment vertical="top"/>
    </xf>
    <xf numFmtId="166" fontId="38" fillId="0" borderId="0" xfId="0" applyFont="1" applyFill="1">
      <alignment vertical="top"/>
    </xf>
    <xf numFmtId="166" fontId="38" fillId="5" borderId="0" xfId="0" applyFont="1" applyFill="1">
      <alignment vertical="top"/>
    </xf>
    <xf numFmtId="178" fontId="40" fillId="0" borderId="0" xfId="0" applyNumberFormat="1" applyFont="1" applyAlignment="1">
      <alignment horizontal="center" vertical="center"/>
    </xf>
    <xf numFmtId="166" fontId="38" fillId="0" borderId="0" xfId="0" applyFont="1">
      <alignment vertical="top"/>
    </xf>
    <xf numFmtId="178" fontId="40" fillId="0" borderId="4" xfId="0" applyNumberFormat="1" applyFont="1" applyBorder="1" applyAlignment="1">
      <alignment horizontal="center" vertical="center"/>
    </xf>
    <xf numFmtId="178" fontId="40" fillId="0" borderId="0" xfId="0" applyNumberFormat="1" applyFont="1" applyBorder="1" applyAlignment="1">
      <alignment horizontal="center" vertical="center"/>
    </xf>
    <xf numFmtId="166" fontId="38" fillId="0" borderId="0" xfId="0" applyFont="1" applyBorder="1">
      <alignment vertical="top"/>
    </xf>
    <xf numFmtId="168" fontId="27" fillId="0" borderId="0" xfId="10" applyFont="1" applyFill="1" applyBorder="1" applyAlignment="1">
      <alignment horizontal="right" vertical="top"/>
    </xf>
    <xf numFmtId="166" fontId="25" fillId="0" borderId="0" xfId="10" applyNumberFormat="1" applyFont="1" applyFill="1" applyBorder="1">
      <alignment vertical="top"/>
    </xf>
    <xf numFmtId="166" fontId="27" fillId="0" borderId="0" xfId="10" applyNumberFormat="1" applyFont="1" applyFill="1" applyBorder="1" applyAlignment="1">
      <alignment horizontal="right" vertical="top"/>
    </xf>
    <xf numFmtId="168" fontId="25" fillId="0" borderId="0" xfId="10" applyFont="1" applyFill="1" applyBorder="1">
      <alignment vertical="top"/>
    </xf>
    <xf numFmtId="168" fontId="26" fillId="0" borderId="0" xfId="10" applyFont="1" applyFill="1" applyBorder="1">
      <alignment vertical="top"/>
    </xf>
    <xf numFmtId="168" fontId="27" fillId="0" borderId="0" xfId="10" applyFont="1" applyBorder="1">
      <alignment vertical="top"/>
    </xf>
    <xf numFmtId="166" fontId="26" fillId="0" borderId="0" xfId="10" applyNumberFormat="1" applyFont="1" applyFill="1" applyBorder="1">
      <alignment vertical="top"/>
    </xf>
    <xf numFmtId="171" fontId="2" fillId="0" borderId="0" xfId="9" applyFont="1" applyAlignment="1">
      <alignment horizontal="center" vertical="top"/>
    </xf>
    <xf numFmtId="171" fontId="33" fillId="0" borderId="0" xfId="9" applyFont="1" applyAlignment="1">
      <alignment horizontal="center" vertical="top"/>
    </xf>
    <xf numFmtId="171" fontId="6" fillId="0" borderId="0" xfId="9" applyFont="1" applyAlignment="1">
      <alignment horizontal="center" vertical="top"/>
    </xf>
    <xf numFmtId="171" fontId="29" fillId="0" borderId="5" xfId="9" applyFont="1" applyFill="1" applyBorder="1" applyAlignment="1">
      <alignment horizontal="center" vertical="top"/>
    </xf>
    <xf numFmtId="171" fontId="4" fillId="0" borderId="0" xfId="9" applyFont="1" applyAlignment="1">
      <alignment horizontal="center" vertical="top"/>
    </xf>
    <xf numFmtId="171" fontId="6" fillId="0" borderId="0" xfId="9" applyFont="1" applyBorder="1" applyAlignment="1">
      <alignment horizontal="center" vertical="top"/>
    </xf>
    <xf numFmtId="171" fontId="36" fillId="0" borderId="0" xfId="9" applyFont="1" applyAlignment="1">
      <alignment horizontal="center" vertical="top"/>
    </xf>
    <xf numFmtId="171" fontId="30" fillId="0" borderId="0" xfId="9" applyFont="1" applyAlignment="1">
      <alignment horizontal="center" vertical="top"/>
    </xf>
    <xf numFmtId="171" fontId="2" fillId="5" borderId="0" xfId="9" applyFont="1" applyFill="1" applyAlignment="1">
      <alignment horizontal="center" vertical="top"/>
    </xf>
    <xf numFmtId="171" fontId="2" fillId="0" borderId="0" xfId="9" applyFont="1" applyFill="1" applyAlignment="1">
      <alignment horizontal="center" vertical="top"/>
    </xf>
    <xf numFmtId="166" fontId="27" fillId="7" borderId="4" xfId="0" applyFont="1" applyFill="1" applyBorder="1">
      <alignment vertical="top"/>
    </xf>
    <xf numFmtId="171" fontId="16" fillId="0" borderId="0" xfId="1" applyNumberFormat="1" applyFont="1" applyFill="1">
      <alignment vertical="top"/>
    </xf>
    <xf numFmtId="171" fontId="25" fillId="0" borderId="0" xfId="9" applyFont="1" applyFill="1">
      <alignment vertical="top"/>
    </xf>
    <xf numFmtId="171" fontId="26" fillId="0" borderId="0" xfId="9" applyFont="1" applyFill="1">
      <alignment vertical="top"/>
    </xf>
    <xf numFmtId="171" fontId="27" fillId="0" borderId="0" xfId="9" applyFont="1" applyFill="1">
      <alignment vertical="top"/>
    </xf>
    <xf numFmtId="171" fontId="27" fillId="0" borderId="5" xfId="9" applyFont="1" applyFill="1" applyBorder="1">
      <alignment vertical="top"/>
    </xf>
    <xf numFmtId="171" fontId="27" fillId="0" borderId="0" xfId="9" applyFont="1">
      <alignment vertical="top"/>
    </xf>
    <xf numFmtId="171" fontId="27" fillId="6" borderId="5" xfId="9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6" fontId="18" fillId="0" borderId="3" xfId="1" applyFont="1" applyFill="1" applyBorder="1">
      <alignment vertical="top"/>
    </xf>
    <xf numFmtId="166" fontId="19" fillId="0" borderId="3" xfId="1" applyFont="1" applyFill="1" applyBorder="1">
      <alignment vertical="top"/>
    </xf>
    <xf numFmtId="166" fontId="20" fillId="0" borderId="3" xfId="1" applyFont="1" applyFill="1" applyBorder="1" applyAlignment="1">
      <alignment horizontal="right" vertical="top"/>
    </xf>
    <xf numFmtId="166" fontId="20" fillId="0" borderId="3" xfId="1" applyFont="1" applyBorder="1">
      <alignment vertical="top"/>
    </xf>
    <xf numFmtId="166" fontId="20" fillId="0" borderId="3" xfId="1" applyFont="1" applyFill="1" applyBorder="1">
      <alignment vertical="top"/>
    </xf>
    <xf numFmtId="168" fontId="16" fillId="0" borderId="0" xfId="1" applyNumberFormat="1" applyFont="1" applyFill="1">
      <alignment vertical="top"/>
    </xf>
    <xf numFmtId="166" fontId="18" fillId="0" borderId="0" xfId="0" applyFont="1">
      <alignment vertical="top"/>
    </xf>
    <xf numFmtId="168" fontId="20" fillId="0" borderId="0" xfId="1" applyNumberFormat="1" applyFont="1" applyBorder="1">
      <alignment vertical="top"/>
    </xf>
    <xf numFmtId="171" fontId="27" fillId="0" borderId="0" xfId="9" applyFont="1" applyAlignment="1">
      <alignment horizontal="center" vertical="top"/>
    </xf>
    <xf numFmtId="166" fontId="2" fillId="3" borderId="0" xfId="1" applyFont="1" applyFill="1">
      <alignment vertical="top"/>
    </xf>
    <xf numFmtId="171" fontId="27" fillId="0" borderId="4" xfId="9" applyFont="1" applyFill="1" applyBorder="1">
      <alignment vertical="top"/>
    </xf>
    <xf numFmtId="166" fontId="36" fillId="0" borderId="0" xfId="9" applyNumberFormat="1" applyFont="1" applyAlignment="1">
      <alignment horizontal="center" vertical="top"/>
    </xf>
    <xf numFmtId="166" fontId="25" fillId="0" borderId="0" xfId="0" applyFont="1" applyFill="1" applyBorder="1">
      <alignment vertical="top"/>
    </xf>
    <xf numFmtId="166" fontId="26" fillId="0" borderId="0" xfId="0" applyFont="1" applyFill="1" applyBorder="1">
      <alignment vertical="top"/>
    </xf>
    <xf numFmtId="166" fontId="25" fillId="0" borderId="0" xfId="0" applyFont="1">
      <alignment vertical="top"/>
    </xf>
    <xf numFmtId="168" fontId="0" fillId="6" borderId="5" xfId="1" applyNumberFormat="1" applyFont="1" applyFill="1" applyBorder="1">
      <alignment vertical="top"/>
    </xf>
    <xf numFmtId="173" fontId="27" fillId="0" borderId="0" xfId="3" applyFont="1" applyFill="1">
      <alignment vertical="top"/>
    </xf>
    <xf numFmtId="166" fontId="27" fillId="0" borderId="0" xfId="0" applyFont="1" applyFill="1" applyBorder="1" applyAlignment="1">
      <alignment horizontal="right" vertical="top"/>
    </xf>
    <xf numFmtId="173" fontId="35" fillId="0" borderId="0" xfId="3" applyFont="1" applyFill="1">
      <alignment vertical="top"/>
    </xf>
    <xf numFmtId="166" fontId="35" fillId="0" borderId="0" xfId="0" applyFont="1" applyFill="1">
      <alignment vertical="top"/>
    </xf>
    <xf numFmtId="171" fontId="27" fillId="0" borderId="0" xfId="1" applyNumberFormat="1" applyFont="1" applyFill="1">
      <alignment vertical="top"/>
    </xf>
    <xf numFmtId="166" fontId="25" fillId="0" borderId="1" xfId="0" applyFont="1" applyFill="1" applyBorder="1" applyAlignment="1">
      <alignment horizontal="right" vertical="top"/>
    </xf>
    <xf numFmtId="166" fontId="25" fillId="0" borderId="1" xfId="0" applyFont="1" applyFill="1" applyBorder="1">
      <alignment vertical="top"/>
    </xf>
    <xf numFmtId="168" fontId="2" fillId="0" borderId="0" xfId="3" applyNumberFormat="1" applyFont="1">
      <alignment vertical="top"/>
    </xf>
    <xf numFmtId="166" fontId="20" fillId="0" borderId="0" xfId="0" applyFont="1" applyFill="1" applyBorder="1" applyAlignment="1">
      <alignment horizontal="right" vertical="top"/>
    </xf>
    <xf numFmtId="172" fontId="25" fillId="0" borderId="0" xfId="2" applyFont="1" applyFill="1" applyBorder="1">
      <alignment vertical="top"/>
    </xf>
    <xf numFmtId="172" fontId="26" fillId="0" borderId="0" xfId="2" applyFont="1" applyFill="1" applyBorder="1">
      <alignment vertical="top"/>
    </xf>
    <xf numFmtId="172" fontId="27" fillId="0" borderId="0" xfId="2" applyFont="1" applyFill="1" applyBorder="1">
      <alignment vertical="top"/>
    </xf>
    <xf numFmtId="172" fontId="27" fillId="0" borderId="0" xfId="2" applyFont="1">
      <alignment vertical="top"/>
    </xf>
    <xf numFmtId="172" fontId="27" fillId="0" borderId="0" xfId="2" applyFont="1" applyFill="1">
      <alignment vertical="top"/>
    </xf>
    <xf numFmtId="179" fontId="27" fillId="6" borderId="5" xfId="5" applyFont="1" applyFill="1" applyBorder="1">
      <alignment vertical="top"/>
    </xf>
    <xf numFmtId="169" fontId="0" fillId="0" borderId="0" xfId="0" applyNumberFormat="1">
      <alignment vertical="top"/>
    </xf>
    <xf numFmtId="166" fontId="0" fillId="0" borderId="0" xfId="0" applyFill="1">
      <alignment vertical="top"/>
    </xf>
    <xf numFmtId="166" fontId="2" fillId="0" borderId="0" xfId="14" applyFont="1">
      <alignment vertical="top"/>
    </xf>
    <xf numFmtId="166" fontId="27" fillId="3" borderId="0" xfId="1" applyFont="1" applyFill="1">
      <alignment vertical="top"/>
    </xf>
    <xf numFmtId="166" fontId="27" fillId="0" borderId="0" xfId="10" applyNumberFormat="1" applyFont="1" applyFill="1">
      <alignment vertical="top"/>
    </xf>
    <xf numFmtId="168" fontId="2" fillId="0" borderId="4" xfId="10" applyFont="1" applyFill="1" applyBorder="1">
      <alignment vertical="top"/>
    </xf>
    <xf numFmtId="171" fontId="2" fillId="5" borderId="4" xfId="9" applyFont="1" applyFill="1" applyBorder="1">
      <alignment vertical="top"/>
    </xf>
    <xf numFmtId="168" fontId="2" fillId="4" borderId="4" xfId="10" applyFont="1" applyFill="1" applyBorder="1">
      <alignment vertical="top"/>
    </xf>
    <xf numFmtId="166" fontId="0" fillId="0" borderId="0" xfId="0" applyBorder="1">
      <alignment vertical="top"/>
    </xf>
    <xf numFmtId="166" fontId="0" fillId="0" borderId="2" xfId="0" applyBorder="1">
      <alignment vertical="top"/>
    </xf>
    <xf numFmtId="166" fontId="0" fillId="0" borderId="3" xfId="0" applyBorder="1">
      <alignment vertical="top"/>
    </xf>
    <xf numFmtId="170" fontId="2" fillId="6" borderId="5" xfId="4" applyFont="1" applyFill="1" applyBorder="1">
      <alignment vertical="top"/>
    </xf>
    <xf numFmtId="166" fontId="27" fillId="6" borderId="5" xfId="1" applyFont="1" applyFill="1" applyBorder="1">
      <alignment vertical="top"/>
    </xf>
    <xf numFmtId="166" fontId="2" fillId="6" borderId="5" xfId="0" applyFont="1" applyFill="1" applyBorder="1" applyAlignment="1">
      <alignment horizontal="right" vertical="top"/>
    </xf>
    <xf numFmtId="166" fontId="27" fillId="5" borderId="0" xfId="0" applyFont="1" applyFill="1" applyBorder="1">
      <alignment vertical="top"/>
    </xf>
    <xf numFmtId="171" fontId="27" fillId="5" borderId="0" xfId="9" applyFont="1" applyFill="1" applyBorder="1">
      <alignment vertical="top"/>
    </xf>
    <xf numFmtId="171" fontId="27" fillId="0" borderId="0" xfId="9" applyFont="1" applyFill="1" applyBorder="1">
      <alignment vertical="top"/>
    </xf>
    <xf numFmtId="166" fontId="27" fillId="7" borderId="0" xfId="0" applyFont="1" applyFill="1" applyBorder="1">
      <alignment vertical="top"/>
    </xf>
    <xf numFmtId="166" fontId="20" fillId="0" borderId="4" xfId="1" applyFont="1" applyBorder="1">
      <alignment vertical="top"/>
    </xf>
    <xf numFmtId="166" fontId="20" fillId="0" borderId="4" xfId="1" applyFont="1" applyFill="1" applyBorder="1">
      <alignment vertical="top"/>
    </xf>
    <xf numFmtId="166" fontId="20" fillId="0" borderId="0" xfId="1" applyFont="1" applyFill="1" applyBorder="1">
      <alignment vertical="top"/>
    </xf>
    <xf numFmtId="166" fontId="2" fillId="4" borderId="0" xfId="0" applyFont="1" applyFill="1">
      <alignment vertical="top"/>
    </xf>
    <xf numFmtId="166" fontId="2" fillId="0" borderId="4" xfId="0" applyFont="1" applyFill="1" applyBorder="1">
      <alignment vertical="top"/>
    </xf>
    <xf numFmtId="166" fontId="2" fillId="5" borderId="4" xfId="0" applyFont="1" applyFill="1" applyBorder="1">
      <alignment vertical="top"/>
    </xf>
    <xf numFmtId="166" fontId="2" fillId="4" borderId="4" xfId="0" applyFont="1" applyFill="1" applyBorder="1">
      <alignment vertical="top"/>
    </xf>
    <xf numFmtId="166" fontId="2" fillId="0" borderId="0" xfId="14" applyFont="1" applyFill="1">
      <alignment vertical="top"/>
    </xf>
    <xf numFmtId="166" fontId="20" fillId="0" borderId="0" xfId="1" applyFont="1" applyBorder="1">
      <alignment vertical="top"/>
    </xf>
    <xf numFmtId="180" fontId="27" fillId="0" borderId="0" xfId="1" applyNumberFormat="1" applyFont="1" applyFill="1">
      <alignment vertical="top"/>
    </xf>
    <xf numFmtId="166" fontId="25" fillId="0" borderId="0" xfId="0" applyFont="1" applyFill="1">
      <alignment vertical="top"/>
    </xf>
    <xf numFmtId="166" fontId="26" fillId="0" borderId="0" xfId="0" applyFont="1" applyFill="1">
      <alignment vertical="top"/>
    </xf>
    <xf numFmtId="166" fontId="27" fillId="0" borderId="0" xfId="0" applyFont="1" applyAlignment="1">
      <alignment horizontal="right" vertical="top"/>
    </xf>
    <xf numFmtId="166" fontId="18" fillId="0" borderId="2" xfId="1" applyFont="1" applyFill="1" applyBorder="1">
      <alignment vertical="top"/>
    </xf>
    <xf numFmtId="166" fontId="19" fillId="0" borderId="2" xfId="1" applyFont="1" applyFill="1" applyBorder="1">
      <alignment vertical="top"/>
    </xf>
    <xf numFmtId="166" fontId="20" fillId="0" borderId="2" xfId="1" applyFont="1" applyFill="1" applyBorder="1" applyAlignment="1">
      <alignment horizontal="right" vertical="top"/>
    </xf>
    <xf numFmtId="166" fontId="20" fillId="0" borderId="2" xfId="1" applyFont="1" applyBorder="1">
      <alignment vertical="top"/>
    </xf>
    <xf numFmtId="166" fontId="20" fillId="0" borderId="2" xfId="1" applyFont="1" applyFill="1" applyBorder="1">
      <alignment vertical="top"/>
    </xf>
    <xf numFmtId="166" fontId="20" fillId="0" borderId="2" xfId="0" applyFont="1" applyBorder="1">
      <alignment vertical="top"/>
    </xf>
    <xf numFmtId="180" fontId="27" fillId="0" borderId="0" xfId="0" applyNumberFormat="1" applyFont="1" applyFill="1" applyBorder="1" applyAlignment="1">
      <alignment horizontal="right" vertical="top"/>
    </xf>
    <xf numFmtId="166" fontId="16" fillId="0" borderId="0" xfId="0" applyFont="1" applyFill="1" applyBorder="1">
      <alignment vertical="top"/>
    </xf>
    <xf numFmtId="166" fontId="6" fillId="0" borderId="0" xfId="14" applyFont="1" applyFill="1" applyBorder="1">
      <alignment vertical="top"/>
    </xf>
    <xf numFmtId="166" fontId="5" fillId="0" borderId="0" xfId="14" applyFont="1" applyFill="1" applyBorder="1">
      <alignment vertical="top"/>
    </xf>
    <xf numFmtId="166" fontId="2" fillId="0" borderId="0" xfId="14" applyFont="1" applyFill="1" applyBorder="1" applyAlignment="1">
      <alignment horizontal="right" vertical="top"/>
    </xf>
    <xf numFmtId="166" fontId="6" fillId="0" borderId="2" xfId="14" applyFont="1" applyFill="1" applyBorder="1">
      <alignment vertical="top"/>
    </xf>
    <xf numFmtId="166" fontId="5" fillId="0" borderId="2" xfId="14" applyFont="1" applyFill="1" applyBorder="1">
      <alignment vertical="top"/>
    </xf>
    <xf numFmtId="166" fontId="2" fillId="0" borderId="2" xfId="14" applyFont="1" applyFill="1" applyBorder="1" applyAlignment="1">
      <alignment horizontal="right" vertical="top"/>
    </xf>
    <xf numFmtId="166" fontId="2" fillId="0" borderId="2" xfId="14" applyFont="1" applyBorder="1">
      <alignment vertical="top"/>
    </xf>
    <xf numFmtId="166" fontId="2" fillId="0" borderId="2" xfId="14" applyFont="1" applyFill="1" applyBorder="1">
      <alignment vertical="top"/>
    </xf>
    <xf numFmtId="166" fontId="2" fillId="0" borderId="0" xfId="14" applyFont="1" applyBorder="1">
      <alignment vertical="top"/>
    </xf>
    <xf numFmtId="166" fontId="2" fillId="0" borderId="0" xfId="14" applyFont="1" applyFill="1" applyBorder="1">
      <alignment vertical="top"/>
    </xf>
    <xf numFmtId="166" fontId="25" fillId="0" borderId="0" xfId="14" applyFont="1" applyFill="1" applyBorder="1">
      <alignment vertical="top"/>
    </xf>
    <xf numFmtId="166" fontId="26" fillId="0" borderId="0" xfId="14" applyFont="1" applyFill="1" applyBorder="1">
      <alignment vertical="top"/>
    </xf>
    <xf numFmtId="166" fontId="27" fillId="0" borderId="0" xfId="14" applyFont="1" applyFill="1" applyBorder="1" applyAlignment="1">
      <alignment horizontal="right" vertical="top"/>
    </xf>
    <xf numFmtId="173" fontId="16" fillId="0" borderId="0" xfId="14" applyNumberFormat="1" applyFont="1" applyBorder="1">
      <alignment vertical="top"/>
    </xf>
    <xf numFmtId="166" fontId="14" fillId="0" borderId="0" xfId="14" applyFont="1" applyFill="1" applyBorder="1">
      <alignment vertical="top"/>
    </xf>
    <xf numFmtId="166" fontId="15" fillId="0" borderId="0" xfId="14" applyFont="1" applyFill="1" applyBorder="1">
      <alignment vertical="top"/>
    </xf>
    <xf numFmtId="166" fontId="16" fillId="0" borderId="0" xfId="14" applyFont="1" applyFill="1" applyBorder="1" applyAlignment="1">
      <alignment horizontal="right" vertical="top"/>
    </xf>
    <xf numFmtId="173" fontId="16" fillId="0" borderId="0" xfId="3" applyFont="1">
      <alignment vertical="top"/>
    </xf>
    <xf numFmtId="166" fontId="16" fillId="0" borderId="0" xfId="0" applyFont="1" applyBorder="1">
      <alignment vertical="top"/>
    </xf>
    <xf numFmtId="166" fontId="6" fillId="0" borderId="3" xfId="14" applyFont="1" applyFill="1" applyBorder="1">
      <alignment vertical="top"/>
    </xf>
    <xf numFmtId="166" fontId="5" fillId="0" borderId="3" xfId="14" applyFont="1" applyFill="1" applyBorder="1">
      <alignment vertical="top"/>
    </xf>
    <xf numFmtId="166" fontId="2" fillId="0" borderId="3" xfId="14" applyFont="1" applyFill="1" applyBorder="1" applyAlignment="1">
      <alignment horizontal="right" vertical="top"/>
    </xf>
    <xf numFmtId="166" fontId="2" fillId="0" borderId="3" xfId="14" applyFont="1" applyBorder="1">
      <alignment vertical="top"/>
    </xf>
    <xf numFmtId="166" fontId="2" fillId="0" borderId="3" xfId="14" applyFont="1" applyFill="1" applyBorder="1">
      <alignment vertical="top"/>
    </xf>
    <xf numFmtId="166" fontId="2" fillId="8" borderId="2" xfId="16" applyFont="1" applyFill="1" applyBorder="1" applyAlignment="1">
      <alignment horizontal="right" vertical="top"/>
    </xf>
    <xf numFmtId="166" fontId="2" fillId="8" borderId="0" xfId="16" applyFont="1" applyFill="1" applyBorder="1" applyAlignment="1">
      <alignment horizontal="right" vertical="top"/>
    </xf>
    <xf numFmtId="166" fontId="18" fillId="0" borderId="3" xfId="14" applyFont="1" applyFill="1" applyBorder="1">
      <alignment vertical="top"/>
    </xf>
    <xf numFmtId="166" fontId="19" fillId="0" borderId="3" xfId="14" applyFont="1" applyFill="1" applyBorder="1">
      <alignment vertical="top"/>
    </xf>
    <xf numFmtId="166" fontId="20" fillId="0" borderId="3" xfId="14" applyFont="1" applyBorder="1">
      <alignment vertical="top"/>
    </xf>
    <xf numFmtId="166" fontId="20" fillId="0" borderId="3" xfId="14" applyFont="1" applyFill="1" applyBorder="1">
      <alignment vertical="top"/>
    </xf>
    <xf numFmtId="166" fontId="16" fillId="0" borderId="0" xfId="14" applyFont="1" applyBorder="1">
      <alignment vertical="top"/>
    </xf>
    <xf numFmtId="166" fontId="20" fillId="0" borderId="3" xfId="14" applyFont="1" applyFill="1" applyBorder="1" applyAlignment="1">
      <alignment horizontal="right" vertical="top"/>
    </xf>
    <xf numFmtId="166" fontId="27" fillId="0" borderId="3" xfId="14" applyFont="1" applyBorder="1">
      <alignment vertical="top"/>
    </xf>
    <xf numFmtId="166" fontId="27" fillId="8" borderId="3" xfId="16" applyFont="1" applyFill="1" applyBorder="1" applyAlignment="1">
      <alignment horizontal="right" vertical="top"/>
    </xf>
    <xf numFmtId="181" fontId="2" fillId="0" borderId="0" xfId="1" applyNumberFormat="1" applyFont="1">
      <alignment vertical="top"/>
    </xf>
    <xf numFmtId="176" fontId="2" fillId="0" borderId="2" xfId="14" applyNumberFormat="1" applyFont="1" applyBorder="1">
      <alignment vertical="top"/>
    </xf>
    <xf numFmtId="170" fontId="6" fillId="0" borderId="0" xfId="10" applyNumberFormat="1" applyFont="1" applyBorder="1">
      <alignment vertical="top"/>
    </xf>
    <xf numFmtId="170" fontId="5" fillId="0" borderId="0" xfId="10" applyNumberFormat="1" applyFont="1" applyBorder="1">
      <alignment vertical="top"/>
    </xf>
    <xf numFmtId="170" fontId="2" fillId="0" borderId="0" xfId="10" applyNumberFormat="1" applyFont="1" applyBorder="1" applyAlignment="1">
      <alignment horizontal="right" vertical="top"/>
    </xf>
    <xf numFmtId="170" fontId="27" fillId="0" borderId="0" xfId="10" applyNumberFormat="1" applyFont="1">
      <alignment vertical="top"/>
    </xf>
    <xf numFmtId="170" fontId="27" fillId="0" borderId="0" xfId="10" applyNumberFormat="1" applyFont="1" applyFill="1">
      <alignment vertical="top"/>
    </xf>
    <xf numFmtId="170" fontId="40" fillId="0" borderId="0" xfId="0" applyNumberFormat="1" applyFont="1" applyBorder="1" applyAlignment="1">
      <alignment horizontal="center" vertical="center"/>
    </xf>
    <xf numFmtId="170" fontId="27" fillId="0" borderId="0" xfId="0" applyNumberFormat="1" applyFont="1" applyFill="1" applyBorder="1">
      <alignment vertical="top"/>
    </xf>
    <xf numFmtId="170" fontId="27" fillId="0" borderId="0" xfId="9" applyNumberFormat="1" applyFont="1" applyFill="1" applyBorder="1">
      <alignment vertical="top"/>
    </xf>
    <xf numFmtId="170" fontId="27" fillId="5" borderId="0" xfId="0" applyNumberFormat="1" applyFont="1" applyFill="1" applyBorder="1">
      <alignment vertical="top"/>
    </xf>
    <xf numFmtId="170" fontId="27" fillId="7" borderId="0" xfId="0" applyNumberFormat="1" applyFont="1" applyFill="1" applyBorder="1">
      <alignment vertical="top"/>
    </xf>
    <xf numFmtId="179" fontId="6" fillId="0" borderId="0" xfId="10" applyNumberFormat="1" applyFont="1" applyBorder="1">
      <alignment vertical="top"/>
    </xf>
    <xf numFmtId="179" fontId="5" fillId="0" borderId="0" xfId="10" applyNumberFormat="1" applyFont="1" applyBorder="1">
      <alignment vertical="top"/>
    </xf>
    <xf numFmtId="179" fontId="2" fillId="0" borderId="0" xfId="10" applyNumberFormat="1" applyFont="1" applyBorder="1" applyAlignment="1">
      <alignment horizontal="right" vertical="top"/>
    </xf>
    <xf numFmtId="179" fontId="27" fillId="0" borderId="0" xfId="10" applyNumberFormat="1" applyFont="1">
      <alignment vertical="top"/>
    </xf>
    <xf numFmtId="179" fontId="27" fillId="0" borderId="0" xfId="10" applyNumberFormat="1" applyFont="1" applyFill="1">
      <alignment vertical="top"/>
    </xf>
    <xf numFmtId="179" fontId="27" fillId="0" borderId="0" xfId="0" applyNumberFormat="1" applyFont="1" applyFill="1" applyBorder="1">
      <alignment vertical="top"/>
    </xf>
    <xf numFmtId="179" fontId="27" fillId="0" borderId="0" xfId="9" applyNumberFormat="1" applyFont="1" applyFill="1" applyBorder="1">
      <alignment vertical="top"/>
    </xf>
    <xf numFmtId="179" fontId="27" fillId="5" borderId="0" xfId="0" applyNumberFormat="1" applyFont="1" applyFill="1" applyBorder="1">
      <alignment vertical="top"/>
    </xf>
    <xf numFmtId="179" fontId="27" fillId="7" borderId="0" xfId="0" applyNumberFormat="1" applyFont="1" applyFill="1" applyBorder="1">
      <alignment vertical="top"/>
    </xf>
    <xf numFmtId="166" fontId="41" fillId="0" borderId="0" xfId="0" applyFont="1">
      <alignment vertical="top"/>
    </xf>
    <xf numFmtId="166" fontId="42" fillId="0" borderId="0" xfId="0" applyFont="1">
      <alignment vertical="top"/>
    </xf>
    <xf numFmtId="166" fontId="43" fillId="9" borderId="0" xfId="0" applyFont="1" applyFill="1">
      <alignment vertical="top"/>
    </xf>
    <xf numFmtId="166" fontId="44" fillId="0" borderId="0" xfId="0" applyFont="1" applyFill="1">
      <alignment vertical="top"/>
    </xf>
    <xf numFmtId="166" fontId="16" fillId="0" borderId="0" xfId="2" applyNumberFormat="1" applyFont="1">
      <alignment vertical="top"/>
    </xf>
    <xf numFmtId="166" fontId="9" fillId="0" borderId="0" xfId="0" applyFont="1" applyFill="1">
      <alignment vertical="top"/>
    </xf>
    <xf numFmtId="173" fontId="2" fillId="0" borderId="0" xfId="1" applyNumberFormat="1" applyFont="1">
      <alignment vertical="top"/>
    </xf>
    <xf numFmtId="179" fontId="16" fillId="0" borderId="0" xfId="1" applyNumberFormat="1" applyFont="1">
      <alignment vertical="top"/>
    </xf>
    <xf numFmtId="166" fontId="16" fillId="0" borderId="0" xfId="1" applyFont="1" applyBorder="1">
      <alignment vertical="top"/>
    </xf>
    <xf numFmtId="166" fontId="0" fillId="0" borderId="0" xfId="0" applyFill="1" applyBorder="1">
      <alignment vertical="top"/>
    </xf>
    <xf numFmtId="182" fontId="6" fillId="0" borderId="0" xfId="1" applyNumberFormat="1" applyFont="1" applyFill="1">
      <alignment vertical="top"/>
    </xf>
    <xf numFmtId="182" fontId="5" fillId="0" borderId="0" xfId="1" applyNumberFormat="1" applyFont="1" applyFill="1">
      <alignment vertical="top"/>
    </xf>
    <xf numFmtId="182" fontId="2" fillId="0" borderId="0" xfId="1" applyNumberFormat="1" applyFont="1" applyFill="1" applyAlignment="1">
      <alignment horizontal="right" vertical="top"/>
    </xf>
    <xf numFmtId="182" fontId="0" fillId="0" borderId="0" xfId="1" applyNumberFormat="1" applyFont="1">
      <alignment vertical="top"/>
    </xf>
    <xf numFmtId="182" fontId="2" fillId="0" borderId="5" xfId="0" applyNumberFormat="1" applyFont="1" applyFill="1" applyBorder="1">
      <alignment vertical="top"/>
    </xf>
    <xf numFmtId="182" fontId="36" fillId="0" borderId="0" xfId="9" applyNumberFormat="1" applyFont="1" applyAlignment="1">
      <alignment horizontal="center" vertical="top"/>
    </xf>
    <xf numFmtId="182" fontId="30" fillId="5" borderId="0" xfId="0" applyNumberFormat="1" applyFont="1" applyFill="1">
      <alignment vertical="top"/>
    </xf>
    <xf numFmtId="182" fontId="0" fillId="6" borderId="5" xfId="1" applyNumberFormat="1" applyFont="1" applyFill="1" applyBorder="1">
      <alignment vertical="top"/>
    </xf>
    <xf numFmtId="182" fontId="4" fillId="5" borderId="0" xfId="0" applyNumberFormat="1" applyFont="1" applyFill="1">
      <alignment vertical="top"/>
    </xf>
    <xf numFmtId="182" fontId="0" fillId="0" borderId="0" xfId="0" applyNumberFormat="1">
      <alignment vertical="top"/>
    </xf>
    <xf numFmtId="166" fontId="45" fillId="0" borderId="0" xfId="0" applyFont="1">
      <alignment vertical="top"/>
    </xf>
    <xf numFmtId="170" fontId="0" fillId="0" borderId="0" xfId="0" applyNumberFormat="1">
      <alignment vertical="top"/>
    </xf>
    <xf numFmtId="173" fontId="45" fillId="0" borderId="0" xfId="0" applyNumberFormat="1" applyFont="1">
      <alignment vertical="top"/>
    </xf>
    <xf numFmtId="182" fontId="45" fillId="0" borderId="0" xfId="0" applyNumberFormat="1" applyFont="1">
      <alignment vertical="top"/>
    </xf>
    <xf numFmtId="173" fontId="14" fillId="0" borderId="0" xfId="0" applyNumberFormat="1" applyFont="1">
      <alignment vertical="top"/>
    </xf>
    <xf numFmtId="182" fontId="14" fillId="0" borderId="0" xfId="0" applyNumberFormat="1" applyFont="1">
      <alignment vertical="top"/>
    </xf>
    <xf numFmtId="170" fontId="6" fillId="0" borderId="0" xfId="0" applyNumberFormat="1" applyFont="1">
      <alignment vertical="top"/>
    </xf>
    <xf numFmtId="166" fontId="14" fillId="0" borderId="0" xfId="0" applyFont="1">
      <alignment vertical="top"/>
    </xf>
    <xf numFmtId="9" fontId="2" fillId="0" borderId="0" xfId="0" applyNumberFormat="1" applyFont="1" applyFill="1" applyBorder="1">
      <alignment vertical="top"/>
    </xf>
    <xf numFmtId="182" fontId="16" fillId="0" borderId="0" xfId="0" applyNumberFormat="1" applyFont="1">
      <alignment vertical="top"/>
    </xf>
    <xf numFmtId="166" fontId="2" fillId="0" borderId="4" xfId="1" applyFont="1" applyBorder="1">
      <alignment vertical="top"/>
    </xf>
    <xf numFmtId="166" fontId="2" fillId="0" borderId="4" xfId="1" applyFont="1" applyFill="1" applyBorder="1">
      <alignment vertical="top"/>
    </xf>
    <xf numFmtId="166" fontId="20" fillId="0" borderId="3" xfId="0" applyFont="1" applyBorder="1">
      <alignment vertical="top"/>
    </xf>
    <xf numFmtId="166" fontId="0" fillId="3" borderId="0" xfId="0" applyFill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6" fillId="0" borderId="0" xfId="9" applyNumberFormat="1" applyFont="1" applyAlignment="1">
      <alignment horizontal="center"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3" fontId="0" fillId="0" borderId="0" xfId="0" applyNumberFormat="1">
      <alignment vertical="top"/>
    </xf>
    <xf numFmtId="166" fontId="46" fillId="0" borderId="0" xfId="0" applyFont="1">
      <alignment vertical="top"/>
    </xf>
    <xf numFmtId="170" fontId="47" fillId="0" borderId="0" xfId="0" applyNumberFormat="1" applyFont="1">
      <alignment vertical="top"/>
    </xf>
    <xf numFmtId="182" fontId="47" fillId="0" borderId="0" xfId="0" applyNumberFormat="1" applyFont="1">
      <alignment vertical="top"/>
    </xf>
    <xf numFmtId="166" fontId="47" fillId="0" borderId="0" xfId="0" applyFont="1">
      <alignment vertical="top"/>
    </xf>
    <xf numFmtId="182" fontId="6" fillId="0" borderId="0" xfId="0" applyNumberFormat="1" applyFont="1">
      <alignment vertical="top"/>
    </xf>
    <xf numFmtId="179" fontId="6" fillId="0" borderId="0" xfId="5" applyFont="1">
      <alignment vertical="top"/>
    </xf>
    <xf numFmtId="170" fontId="14" fillId="0" borderId="0" xfId="0" applyNumberFormat="1" applyFont="1">
      <alignment vertical="top"/>
    </xf>
    <xf numFmtId="166" fontId="16" fillId="0" borderId="2" xfId="14" applyFont="1" applyBorder="1">
      <alignment vertical="top"/>
    </xf>
    <xf numFmtId="166" fontId="0" fillId="7" borderId="0" xfId="0" applyFill="1">
      <alignment vertical="top"/>
    </xf>
    <xf numFmtId="176" fontId="2" fillId="0" borderId="0" xfId="14" applyNumberFormat="1" applyFont="1" applyBorder="1">
      <alignment vertical="top"/>
    </xf>
    <xf numFmtId="171" fontId="6" fillId="0" borderId="0" xfId="9" applyFont="1">
      <alignment vertical="top"/>
    </xf>
    <xf numFmtId="171" fontId="16" fillId="0" borderId="0" xfId="9" applyFont="1">
      <alignment vertical="top"/>
    </xf>
    <xf numFmtId="173" fontId="16" fillId="0" borderId="0" xfId="0" applyNumberFormat="1" applyFont="1">
      <alignment vertical="top"/>
    </xf>
    <xf numFmtId="166" fontId="18" fillId="0" borderId="2" xfId="14" applyFont="1" applyFill="1" applyBorder="1">
      <alignment vertical="top"/>
    </xf>
    <xf numFmtId="166" fontId="19" fillId="0" borderId="2" xfId="14" applyFont="1" applyFill="1" applyBorder="1">
      <alignment vertical="top"/>
    </xf>
    <xf numFmtId="166" fontId="20" fillId="0" borderId="2" xfId="14" applyFont="1" applyFill="1" applyBorder="1" applyAlignment="1">
      <alignment horizontal="right" vertical="top"/>
    </xf>
    <xf numFmtId="166" fontId="20" fillId="0" borderId="2" xfId="14" applyFont="1" applyBorder="1">
      <alignment vertical="top"/>
    </xf>
    <xf numFmtId="166" fontId="20" fillId="0" borderId="2" xfId="14" applyFont="1" applyFill="1" applyBorder="1">
      <alignment vertical="top"/>
    </xf>
    <xf numFmtId="166" fontId="20" fillId="7" borderId="2" xfId="14" applyFont="1" applyFill="1" applyBorder="1">
      <alignment vertical="top"/>
    </xf>
    <xf numFmtId="179" fontId="20" fillId="0" borderId="0" xfId="5" applyFont="1">
      <alignment vertical="top"/>
    </xf>
    <xf numFmtId="179" fontId="18" fillId="0" borderId="0" xfId="5" applyFont="1">
      <alignment vertical="top"/>
    </xf>
    <xf numFmtId="179" fontId="16" fillId="0" borderId="0" xfId="5" applyFont="1">
      <alignment vertical="top"/>
    </xf>
    <xf numFmtId="182" fontId="6" fillId="0" borderId="0" xfId="10" applyNumberFormat="1" applyFont="1" applyBorder="1">
      <alignment vertical="top"/>
    </xf>
    <xf numFmtId="182" fontId="5" fillId="0" borderId="0" xfId="10" applyNumberFormat="1" applyFont="1" applyBorder="1">
      <alignment vertical="top"/>
    </xf>
    <xf numFmtId="182" fontId="2" fillId="0" borderId="0" xfId="10" applyNumberFormat="1" applyFont="1" applyBorder="1" applyAlignment="1">
      <alignment horizontal="right" vertical="top"/>
    </xf>
    <xf numFmtId="182" fontId="27" fillId="0" borderId="0" xfId="10" applyNumberFormat="1" applyFont="1">
      <alignment vertical="top"/>
    </xf>
    <xf numFmtId="182" fontId="27" fillId="0" borderId="0" xfId="10" applyNumberFormat="1" applyFont="1" applyFill="1">
      <alignment vertical="top"/>
    </xf>
    <xf numFmtId="182" fontId="40" fillId="0" borderId="0" xfId="0" applyNumberFormat="1" applyFont="1" applyBorder="1" applyAlignment="1">
      <alignment horizontal="center" vertical="center"/>
    </xf>
    <xf numFmtId="182" fontId="27" fillId="0" borderId="0" xfId="0" applyNumberFormat="1" applyFont="1" applyFill="1" applyBorder="1">
      <alignment vertical="top"/>
    </xf>
    <xf numFmtId="182" fontId="27" fillId="0" borderId="0" xfId="9" applyNumberFormat="1" applyFont="1" applyFill="1" applyBorder="1">
      <alignment vertical="top"/>
    </xf>
    <xf numFmtId="182" fontId="27" fillId="5" borderId="0" xfId="0" applyNumberFormat="1" applyFont="1" applyFill="1" applyBorder="1">
      <alignment vertical="top"/>
    </xf>
    <xf numFmtId="182" fontId="27" fillId="7" borderId="0" xfId="0" applyNumberFormat="1" applyFont="1" applyFill="1" applyBorder="1">
      <alignment vertical="top"/>
    </xf>
    <xf numFmtId="182" fontId="20" fillId="0" borderId="0" xfId="0" applyNumberFormat="1" applyFont="1">
      <alignment vertical="top"/>
    </xf>
    <xf numFmtId="170" fontId="20" fillId="0" borderId="0" xfId="0" applyNumberFormat="1" applyFont="1">
      <alignment vertical="top"/>
    </xf>
    <xf numFmtId="179" fontId="40" fillId="0" borderId="0" xfId="0" applyNumberFormat="1" applyFont="1" applyBorder="1" applyAlignment="1">
      <alignment horizontal="center" vertical="center"/>
    </xf>
    <xf numFmtId="166" fontId="6" fillId="0" borderId="0" xfId="0" applyFont="1" applyAlignment="1">
      <alignment vertical="top"/>
    </xf>
    <xf numFmtId="166" fontId="0" fillId="0" borderId="0" xfId="0" applyAlignment="1">
      <alignment vertical="top"/>
    </xf>
  </cellXfs>
  <cellStyles count="17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3" xfId="16" xr:uid="{14FED56B-90BA-490D-ACC2-37EFCB490FD0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28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E14A193C-C6E6-0233-C9BD-D830E168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46" y="17895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  <wetp:taskpane dockstate="right" visibility="0" width="987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32AE573-325A-4591-B004-7C7BA156E308}">
  <we:reference id="c6a0e482-7b45-4e8e-9f2a-3d8b7c1e5f0a" version="1.0.0.0" store="EXCatalog" storeType="EXCatalog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30390B0-8250-40B0-8FA4-67094237327D}">
  <we:reference id="wa200009404" version="1.0.0.8" store="en-U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V151"/>
  <sheetViews>
    <sheetView showGridLines="0" defaultGridColor="0" colorId="22" zoomScaleNormal="100" workbookViewId="0">
      <pane xSplit="10" ySplit="9" topLeftCell="K10" activePane="bottomRight" state="frozen"/>
      <selection activeCell="J13" sqref="J13"/>
      <selection pane="topRight" activeCell="J13" sqref="J13"/>
      <selection pane="bottomLeft" activeCell="J13" sqref="J13"/>
      <selection pane="bottomRight"/>
    </sheetView>
  </sheetViews>
  <sheetFormatPr defaultColWidth="0" defaultRowHeight="13.15" outlineLevelRow="2" x14ac:dyDescent="0.35"/>
  <cols>
    <col min="1" max="2" width="1.265625" style="1" customWidth="1"/>
    <col min="3" max="3" width="1.265625" style="17" customWidth="1"/>
    <col min="4" max="4" width="1.265625" style="18" customWidth="1"/>
    <col min="5" max="5" width="40.59765625" style="11" customWidth="1"/>
    <col min="6" max="6" width="12.59765625" style="11" customWidth="1"/>
    <col min="7" max="7" width="11.59765625" style="11" customWidth="1"/>
    <col min="8" max="8" width="22.59765625" style="11" customWidth="1"/>
    <col min="9" max="9" width="5" style="348" customWidth="1"/>
    <col min="10" max="10" width="0.3984375" style="143" customWidth="1"/>
    <col min="11" max="13" width="12.59765625" style="11" customWidth="1"/>
    <col min="14" max="14" width="0.3984375" style="143" customWidth="1"/>
    <col min="15" max="18" width="12.59765625" style="11" customWidth="1"/>
    <col min="19" max="19" width="0.3984375" style="143" customWidth="1"/>
    <col min="20" max="22" width="12.59765625" hidden="1" customWidth="1"/>
    <col min="23" max="16384" width="9" hidden="1"/>
  </cols>
  <sheetData>
    <row r="1" spans="1:19" ht="25.15" x14ac:dyDescent="0.35">
      <c r="A1" s="22" t="str">
        <f ca="1" xml:space="preserve"> RIGHT(CELL("filename", A1), LEN(CELL("filename", A1)) - SEARCH("]", CELL("filename", A1))) &amp; " - " &amp; $F$3</f>
        <v>InpC - Base case 1</v>
      </c>
      <c r="K1" s="36"/>
      <c r="L1" s="36"/>
      <c r="M1" s="36"/>
      <c r="O1" s="36"/>
      <c r="P1" s="36"/>
      <c r="Q1" s="36"/>
      <c r="R1" s="36"/>
    </row>
    <row r="2" spans="1:19" ht="39.75" customHeight="1" x14ac:dyDescent="0.35">
      <c r="A2" s="259"/>
      <c r="B2" s="259"/>
      <c r="C2" s="260"/>
      <c r="D2" s="261"/>
      <c r="E2" s="262"/>
      <c r="F2" s="262"/>
      <c r="G2" s="262"/>
      <c r="H2" s="262"/>
      <c r="I2" s="349"/>
      <c r="J2" s="263"/>
      <c r="K2" s="153" t="str">
        <f t="shared" ref="K2:R2" si="0" xml:space="preserve"> IF(K4 = $F4, "q", "")</f>
        <v>q</v>
      </c>
      <c r="L2" s="153" t="str">
        <f xml:space="preserve"> IF(L4 = $F4, "q", "")</f>
        <v/>
      </c>
      <c r="M2" s="153" t="str">
        <f xml:space="preserve"> IF(M4 = $F4, "q", "")</f>
        <v/>
      </c>
      <c r="N2" s="263"/>
      <c r="O2" s="153" t="str">
        <f t="shared" si="0"/>
        <v/>
      </c>
      <c r="P2" s="153" t="str">
        <f t="shared" si="0"/>
        <v/>
      </c>
      <c r="Q2" s="153" t="str">
        <f t="shared" si="0"/>
        <v/>
      </c>
      <c r="R2" s="153" t="str">
        <f t="shared" si="0"/>
        <v/>
      </c>
      <c r="S2" s="263"/>
    </row>
    <row r="3" spans="1:19" ht="30.75" customHeight="1" x14ac:dyDescent="0.35">
      <c r="A3" s="21"/>
      <c r="B3" s="21"/>
      <c r="C3" s="202"/>
      <c r="D3" s="203"/>
      <c r="E3" s="20"/>
      <c r="F3" s="242" t="str">
        <f>INDEX(J3:S3,MATCH(F4,J4:S4))</f>
        <v>Base case 1</v>
      </c>
      <c r="G3" s="5"/>
      <c r="H3" s="20"/>
      <c r="I3" s="350"/>
      <c r="J3" s="204"/>
      <c r="K3" s="205" t="s">
        <v>79</v>
      </c>
      <c r="L3" s="205" t="s">
        <v>193</v>
      </c>
      <c r="M3" s="205" t="s">
        <v>120</v>
      </c>
      <c r="N3" s="204"/>
      <c r="O3" s="205" t="s">
        <v>121</v>
      </c>
      <c r="P3" s="205" t="s">
        <v>122</v>
      </c>
      <c r="Q3" s="205" t="s">
        <v>123</v>
      </c>
      <c r="R3" s="205" t="s">
        <v>124</v>
      </c>
      <c r="S3" s="204"/>
    </row>
    <row r="4" spans="1:19" ht="13.35" customHeight="1" x14ac:dyDescent="0.35">
      <c r="E4" s="16" t="s">
        <v>78</v>
      </c>
      <c r="F4" s="243">
        <v>1</v>
      </c>
      <c r="G4" s="16"/>
      <c r="H4" s="16"/>
      <c r="I4" s="351">
        <f xml:space="preserve"> MATCH(F4, $J$4:$S$4)</f>
        <v>2</v>
      </c>
      <c r="J4" s="144"/>
      <c r="K4" s="290">
        <v>1</v>
      </c>
      <c r="L4" s="290">
        <v>2</v>
      </c>
      <c r="M4" s="290">
        <v>3</v>
      </c>
      <c r="N4" s="144"/>
      <c r="O4" s="148">
        <v>4</v>
      </c>
      <c r="P4" s="148">
        <v>5</v>
      </c>
      <c r="Q4" s="148">
        <v>6</v>
      </c>
      <c r="R4" s="148">
        <v>7</v>
      </c>
      <c r="S4" s="144"/>
    </row>
    <row r="5" spans="1:19" x14ac:dyDescent="0.35">
      <c r="E5" s="2" t="s">
        <v>93</v>
      </c>
      <c r="F5" s="152">
        <v>1</v>
      </c>
      <c r="G5" s="2"/>
      <c r="H5" s="2"/>
      <c r="I5" s="351">
        <f xml:space="preserve"> MATCH(F5, $J$4:$S$4)</f>
        <v>2</v>
      </c>
      <c r="J5" s="145"/>
      <c r="K5" s="2"/>
      <c r="L5" s="2"/>
      <c r="M5" s="2"/>
      <c r="N5" s="145"/>
      <c r="O5" s="2"/>
      <c r="P5" s="2"/>
      <c r="Q5" s="2"/>
      <c r="R5" s="2"/>
      <c r="S5" s="145"/>
    </row>
    <row r="6" spans="1:19" x14ac:dyDescent="0.35">
      <c r="E6" s="2" t="s">
        <v>80</v>
      </c>
      <c r="F6" s="248">
        <f>INDEX(J6:S6,MATCH(F4,J4:S4,0))</f>
        <v>1</v>
      </c>
      <c r="H6" s="2"/>
      <c r="I6" s="351">
        <f xml:space="preserve"> MATCH(F6, $J$4:$S$4)</f>
        <v>2</v>
      </c>
      <c r="J6" s="145"/>
      <c r="K6" s="151">
        <v>1</v>
      </c>
      <c r="L6" s="151">
        <v>2</v>
      </c>
      <c r="M6" s="151">
        <v>3</v>
      </c>
      <c r="N6" s="145"/>
      <c r="O6" s="151">
        <v>1</v>
      </c>
      <c r="P6" s="151">
        <v>1</v>
      </c>
      <c r="Q6" s="151">
        <v>2</v>
      </c>
      <c r="R6" s="151">
        <v>2</v>
      </c>
      <c r="S6" s="145"/>
    </row>
    <row r="7" spans="1:19" x14ac:dyDescent="0.35">
      <c r="E7" s="2" t="s">
        <v>94</v>
      </c>
      <c r="F7" s="258">
        <f xml:space="preserve"> COUNTIF(I10:I127, "tu")</f>
        <v>0</v>
      </c>
      <c r="H7" s="2"/>
      <c r="I7" s="352"/>
      <c r="J7" s="145"/>
      <c r="K7" s="291" t="str">
        <f xml:space="preserve"> IF(K6 = $F$6, "Base case", "")</f>
        <v>Base case</v>
      </c>
      <c r="L7" s="291" t="str">
        <f xml:space="preserve"> IF(L6 = $F$6, "Base case", "")</f>
        <v/>
      </c>
      <c r="M7" s="291" t="str">
        <f xml:space="preserve"> IF(M6 = $F$6, "Base case", "")</f>
        <v/>
      </c>
      <c r="N7" s="145"/>
      <c r="O7" s="2"/>
      <c r="P7" s="2"/>
      <c r="Q7" s="2"/>
      <c r="R7" s="2"/>
      <c r="S7" s="145"/>
    </row>
    <row r="8" spans="1:19" x14ac:dyDescent="0.35">
      <c r="E8" s="2"/>
      <c r="F8" s="256"/>
      <c r="H8" s="2"/>
      <c r="I8" s="352"/>
      <c r="J8" s="145"/>
      <c r="K8" s="241"/>
      <c r="L8" s="241"/>
      <c r="M8" s="241"/>
      <c r="N8" s="145"/>
      <c r="O8" s="2"/>
      <c r="P8" s="2"/>
      <c r="Q8" s="2"/>
      <c r="R8" s="2"/>
      <c r="S8" s="145"/>
    </row>
    <row r="9" spans="1:19" x14ac:dyDescent="0.35">
      <c r="A9" s="14"/>
      <c r="B9" s="14"/>
      <c r="C9" s="19"/>
      <c r="D9" s="45"/>
      <c r="E9" s="237"/>
      <c r="F9" s="238" t="s">
        <v>19</v>
      </c>
      <c r="G9" s="239" t="s">
        <v>17</v>
      </c>
      <c r="H9" s="3" t="s">
        <v>92</v>
      </c>
      <c r="I9" s="353"/>
      <c r="J9" s="240"/>
      <c r="K9" s="4"/>
      <c r="L9" s="4"/>
      <c r="M9" s="4"/>
      <c r="N9" s="240"/>
      <c r="O9" s="4"/>
      <c r="P9" s="4"/>
      <c r="Q9" s="4"/>
      <c r="R9" s="4"/>
      <c r="S9" s="240"/>
    </row>
    <row r="11" spans="1:19" collapsed="1" x14ac:dyDescent="0.35">
      <c r="A11" s="1" t="s">
        <v>4</v>
      </c>
    </row>
    <row r="12" spans="1:19" hidden="1" outlineLevel="1" x14ac:dyDescent="0.35"/>
    <row r="13" spans="1:19" hidden="1" outlineLevel="1" x14ac:dyDescent="0.35">
      <c r="A13" s="69"/>
      <c r="B13" s="69"/>
      <c r="C13" s="70"/>
      <c r="D13" s="24"/>
      <c r="E13" s="167" t="s">
        <v>108</v>
      </c>
      <c r="F13" s="154">
        <f xml:space="preserve"> IF( INDEX(J13:S13, $I$4) = "", INDEX(J13:R13, $I$6), INDEX(J13:S13, $I$4))</f>
        <v>46023</v>
      </c>
      <c r="G13" s="167" t="s">
        <v>6</v>
      </c>
      <c r="H13" s="167"/>
      <c r="I13" s="354" t="str">
        <f t="array" ref="I13" xml:space="preserve"> IF( INDEX(J13:S13, I$5) = "", IF( INDEX(J13:S13, I$6) = F13, "vw", "tu"), IF(INDEX(J13:S13, I$5) = F13, "vw", "tu"))</f>
        <v>vw</v>
      </c>
      <c r="J13" s="244"/>
      <c r="K13" s="149">
        <v>46023</v>
      </c>
      <c r="L13" s="149">
        <v>46023</v>
      </c>
      <c r="M13" s="149">
        <v>46023</v>
      </c>
      <c r="N13" s="168"/>
      <c r="O13" s="149"/>
      <c r="P13" s="149"/>
      <c r="Q13" s="149"/>
      <c r="R13" s="149"/>
      <c r="S13" s="168"/>
    </row>
    <row r="14" spans="1:19" hidden="1" outlineLevel="1" x14ac:dyDescent="0.35">
      <c r="A14" s="191"/>
      <c r="B14" s="191"/>
      <c r="C14" s="192"/>
      <c r="D14" s="193"/>
      <c r="E14" s="24" t="s">
        <v>159</v>
      </c>
      <c r="F14" s="154">
        <f xml:space="preserve"> IF( INDEX(J14:S14, $I$4) = "", INDEX(J14:R14, $I$6), INDEX(J14:S14, $I$4))</f>
        <v>46387</v>
      </c>
      <c r="G14" s="24" t="s">
        <v>6</v>
      </c>
      <c r="H14" s="24"/>
      <c r="I14" s="354" t="str">
        <f t="array" ref="I14" xml:space="preserve"> IF( INDEX(J14:S14, I$5) = "", IF( INDEX(J14:S14, I$6) = F14, "vw", "tu"), IF(INDEX(J14:S14, I$5) = F14, "vw", "tu"))</f>
        <v>vw</v>
      </c>
      <c r="J14" s="244"/>
      <c r="K14" s="194">
        <v>46387</v>
      </c>
      <c r="L14" s="194">
        <v>46387</v>
      </c>
      <c r="M14" s="194">
        <v>46387</v>
      </c>
      <c r="N14" s="195"/>
      <c r="O14" s="149"/>
      <c r="P14" s="149"/>
      <c r="Q14" s="149"/>
      <c r="R14" s="149"/>
      <c r="S14" s="195"/>
    </row>
    <row r="15" spans="1:19" hidden="1" outlineLevel="1" x14ac:dyDescent="0.35">
      <c r="A15" s="31"/>
      <c r="B15" s="31"/>
      <c r="C15" s="28"/>
      <c r="D15" s="29"/>
      <c r="E15" s="165" t="s">
        <v>12</v>
      </c>
      <c r="F15" s="169">
        <f xml:space="preserve"> IF( INDEX(J15:S15, $I$4) = "", INDEX(J15:R15, $I$6), INDEX(J15:S15, $I$4))</f>
        <v>12</v>
      </c>
      <c r="G15" s="165" t="s">
        <v>13</v>
      </c>
      <c r="H15" s="30"/>
      <c r="I15" s="354" t="str">
        <f t="array" ref="I15" xml:space="preserve"> IF( INDEX(J15:S15, I$5) = "", IF( INDEX(J15:S15, I$6) = F15, "vw", "tu"), IF(INDEX(J15:S15, I$5) = F15, "vw", "tu"))</f>
        <v>vw</v>
      </c>
      <c r="J15" s="244"/>
      <c r="K15" s="156">
        <v>12</v>
      </c>
      <c r="L15" s="156">
        <v>12</v>
      </c>
      <c r="M15" s="156">
        <v>12</v>
      </c>
      <c r="N15" s="147"/>
      <c r="O15" s="156"/>
      <c r="P15" s="156"/>
      <c r="Q15" s="156"/>
      <c r="R15" s="156"/>
      <c r="S15" s="147"/>
    </row>
    <row r="16" spans="1:19" hidden="1" outlineLevel="1" x14ac:dyDescent="0.35">
      <c r="A16" s="31"/>
      <c r="B16" s="31"/>
      <c r="C16" s="28"/>
      <c r="D16" s="29"/>
      <c r="E16" s="165" t="s">
        <v>83</v>
      </c>
      <c r="F16" s="169">
        <f xml:space="preserve"> IF( INDEX(J16:S16, $I$4) = "", INDEX(J16:R16, $I$6), INDEX(J16:S16, $I$4))</f>
        <v>3</v>
      </c>
      <c r="G16" s="165" t="s">
        <v>10</v>
      </c>
      <c r="H16" s="30"/>
      <c r="I16" s="354" t="str">
        <f t="array" ref="I16" xml:space="preserve"> IF( INDEX(J16:S16, I$5) = "", IF( INDEX(J16:S16, I$6) = F16, "vw", "tu"), IF(INDEX(J16:S16, I$5) = F16, "vw", "tu"))</f>
        <v>vw</v>
      </c>
      <c r="J16" s="244"/>
      <c r="K16" s="156">
        <v>3</v>
      </c>
      <c r="L16" s="156">
        <v>3</v>
      </c>
      <c r="M16" s="156">
        <v>3</v>
      </c>
      <c r="N16" s="147"/>
      <c r="O16" s="156"/>
      <c r="P16" s="156"/>
      <c r="Q16" s="156"/>
      <c r="R16" s="156"/>
      <c r="S16" s="147"/>
    </row>
    <row r="17" spans="1:19" hidden="1" outlineLevel="1" x14ac:dyDescent="0.35">
      <c r="E17" s="6" t="s">
        <v>147</v>
      </c>
      <c r="F17" s="155">
        <f xml:space="preserve"> IF( INDEX(J17:S17, $I$4) = "", INDEX(J17:R17, $I$6), INDEX(J17:S17, $I$4))</f>
        <v>12</v>
      </c>
      <c r="G17" s="6" t="s">
        <v>82</v>
      </c>
      <c r="H17" s="6"/>
      <c r="I17" s="354" t="str">
        <f t="array" ref="I17" xml:space="preserve"> IF( INDEX(J17:S17, I$5) = "", IF( INDEX(J17:S17, I$6) = F17, "vw", "tu"), IF(INDEX(J17:S17, I$5) = F17, "vw", "tu"))</f>
        <v>vw</v>
      </c>
      <c r="J17" s="245"/>
      <c r="K17" s="271">
        <v>12</v>
      </c>
      <c r="L17" s="271">
        <v>12</v>
      </c>
      <c r="M17" s="271">
        <v>12</v>
      </c>
      <c r="N17" s="166"/>
      <c r="O17" s="289"/>
      <c r="P17" s="289"/>
      <c r="Q17" s="289"/>
      <c r="R17" s="289"/>
      <c r="S17" s="166"/>
    </row>
    <row r="18" spans="1:19" hidden="1" outlineLevel="1" x14ac:dyDescent="0.35">
      <c r="F18" s="9"/>
      <c r="I18" s="355"/>
      <c r="J18" s="246"/>
      <c r="K18" s="9"/>
      <c r="L18" s="9"/>
      <c r="M18" s="9"/>
    </row>
    <row r="19" spans="1:19" hidden="1" outlineLevel="1" x14ac:dyDescent="0.35">
      <c r="A19" s="69"/>
      <c r="B19" s="69"/>
      <c r="C19" s="70"/>
      <c r="D19" s="24"/>
      <c r="E19" s="167" t="s">
        <v>151</v>
      </c>
      <c r="F19" s="154">
        <f xml:space="preserve"> IF( INDEX(J19:S19, $I$4) = "", INDEX(J19:R19, $I$6), INDEX(J19:S19, $I$4))</f>
        <v>46203</v>
      </c>
      <c r="G19" s="167" t="s">
        <v>6</v>
      </c>
      <c r="H19" s="167"/>
      <c r="I19" s="354" t="str">
        <f t="array" ref="I19" xml:space="preserve"> IF( INDEX(J19:S19, I$5) = "", IF( INDEX(J19:S19, I$6) = F19, "vw", "tu"), IF(INDEX(J19:S19, I$5) = F19, "vw", "tu"))</f>
        <v>vw</v>
      </c>
      <c r="J19" s="244"/>
      <c r="K19" s="194">
        <v>46203</v>
      </c>
      <c r="L19" s="194">
        <v>46203</v>
      </c>
      <c r="M19" s="194">
        <v>46203</v>
      </c>
      <c r="N19" s="168"/>
      <c r="O19" s="149"/>
      <c r="P19" s="149"/>
      <c r="Q19" s="149"/>
      <c r="R19" s="149"/>
      <c r="S19" s="168"/>
    </row>
    <row r="20" spans="1:19" hidden="1" outlineLevel="1" x14ac:dyDescent="0.35">
      <c r="A20" s="31"/>
      <c r="B20" s="31"/>
      <c r="C20" s="28"/>
      <c r="D20" s="29"/>
      <c r="E20" s="6" t="s">
        <v>157</v>
      </c>
      <c r="F20" s="155">
        <f xml:space="preserve"> IF( INDEX(J20:S20, $I$4) = "", INDEX(J20:R20, $I$6), INDEX(J20:S20, $I$4))</f>
        <v>42</v>
      </c>
      <c r="G20" s="6" t="s">
        <v>10</v>
      </c>
      <c r="H20" s="6"/>
      <c r="I20" s="378" t="str">
        <f t="array" ref="I20" xml:space="preserve"> IF( INDEX(J20:S20, I$5) = "", IF( INDEX(J20:S20, I$6) = F20, "vw", "tu"), IF(INDEX(J20:S20, I$5) = F20, "vw", "tu"))</f>
        <v>vw</v>
      </c>
      <c r="J20" s="245"/>
      <c r="K20" s="271">
        <v>42</v>
      </c>
      <c r="L20" s="271"/>
      <c r="M20" s="271"/>
      <c r="N20" s="166"/>
      <c r="O20" s="289"/>
      <c r="P20" s="289"/>
      <c r="Q20" s="289"/>
      <c r="R20" s="289"/>
      <c r="S20" s="166"/>
    </row>
    <row r="21" spans="1:19" hidden="1" outlineLevel="1" x14ac:dyDescent="0.35">
      <c r="E21" s="6"/>
      <c r="F21"/>
      <c r="G21" s="6"/>
      <c r="I21" s="355"/>
      <c r="J21" s="246"/>
    </row>
    <row r="22" spans="1:19" hidden="1" outlineLevel="1" x14ac:dyDescent="0.35">
      <c r="A22" s="31"/>
      <c r="B22" s="31"/>
      <c r="C22" s="28"/>
      <c r="D22" s="29"/>
      <c r="E22" s="29" t="s">
        <v>140</v>
      </c>
      <c r="F22" s="155">
        <f xml:space="preserve"> IF( INDEX(J22:S22, $I$4) = "", INDEX(J22:R22, $I$6), INDEX(J22:S22, $I$4))</f>
        <v>25</v>
      </c>
      <c r="G22" s="29" t="s">
        <v>29</v>
      </c>
      <c r="H22" s="165"/>
      <c r="I22" s="354" t="str">
        <f t="array" ref="I22" xml:space="preserve"> IF( INDEX(J22:S22, I$5) = "", IF( INDEX(J22:S22, I$6) = F22, "vw", "tu"), IF(INDEX(J22:S22, I$5) = F22, "vw", "tu"))</f>
        <v>vw</v>
      </c>
      <c r="J22" s="245"/>
      <c r="K22" s="150">
        <v>25</v>
      </c>
      <c r="L22" s="150">
        <v>25</v>
      </c>
      <c r="M22" s="150">
        <v>25</v>
      </c>
      <c r="N22" s="166"/>
      <c r="O22" s="156"/>
      <c r="P22" s="156"/>
      <c r="Q22" s="156"/>
      <c r="R22" s="156"/>
      <c r="S22" s="166"/>
    </row>
    <row r="23" spans="1:19" hidden="1" outlineLevel="1" x14ac:dyDescent="0.35">
      <c r="A23" s="157"/>
      <c r="B23" s="157"/>
      <c r="C23" s="158"/>
      <c r="D23" s="159"/>
      <c r="E23" s="160" t="s">
        <v>99</v>
      </c>
      <c r="F23" s="161">
        <f xml:space="preserve"> IF( INDEX(J23:S23, $I$4) = "", INDEX(J23:R23, $I$6), INDEX(J23:S23, $I$4))</f>
        <v>0</v>
      </c>
      <c r="G23" s="160" t="s">
        <v>76</v>
      </c>
      <c r="H23" s="75"/>
      <c r="I23" s="354" t="str">
        <f t="array" ref="I23" xml:space="preserve"> IF( INDEX(J23:S23, I$5) = "", IF( INDEX(J23:S23, I$6) = F23, "vw", "tu"), IF(INDEX(J23:S23, I$5) = F23, "vw", "tu"))</f>
        <v>vw</v>
      </c>
      <c r="J23" s="247"/>
      <c r="K23" s="163"/>
      <c r="L23" s="163"/>
      <c r="M23" s="163"/>
      <c r="N23" s="162"/>
      <c r="O23" s="164"/>
      <c r="P23" s="164"/>
      <c r="Q23" s="164"/>
      <c r="R23" s="164"/>
      <c r="S23" s="162"/>
    </row>
    <row r="24" spans="1:19" hidden="1" outlineLevel="1" x14ac:dyDescent="0.35">
      <c r="A24" s="360"/>
      <c r="B24" s="360"/>
      <c r="C24" s="361"/>
      <c r="D24" s="362"/>
      <c r="E24" s="362" t="s">
        <v>81</v>
      </c>
      <c r="F24" s="363">
        <f xml:space="preserve"> IF( INDEX(J24:S24, $I$4) = "", INDEX(J24:R24, $I$6), INDEX(J24:S24, $I$4))</f>
        <v>0</v>
      </c>
      <c r="G24" s="362" t="s">
        <v>29</v>
      </c>
      <c r="H24" s="364"/>
      <c r="I24" s="354" t="str">
        <f t="array" ref="I24" xml:space="preserve"> IF( INDEX(J24:S24, I$5) = "", IF( INDEX(J24:S24, I$6) = F24, "vw", "tu"), IF(INDEX(J24:S24, I$5) = F24, "vw", "tu"))</f>
        <v>vw</v>
      </c>
      <c r="J24" s="302"/>
      <c r="K24" s="365"/>
      <c r="L24" s="365"/>
      <c r="M24" s="365"/>
      <c r="N24" s="302"/>
      <c r="O24" s="365"/>
      <c r="P24" s="365"/>
      <c r="Q24" s="365"/>
      <c r="R24" s="365"/>
      <c r="S24" s="302"/>
    </row>
    <row r="25" spans="1:19" hidden="1" outlineLevel="1" x14ac:dyDescent="0.35"/>
    <row r="26" spans="1:19" hidden="1" outlineLevel="1" x14ac:dyDescent="0.35"/>
    <row r="28" spans="1:19" collapsed="1" x14ac:dyDescent="0.35">
      <c r="A28" s="1" t="s">
        <v>186</v>
      </c>
    </row>
    <row r="29" spans="1:19" hidden="1" outlineLevel="1" x14ac:dyDescent="0.35">
      <c r="E29" s="6" t="s">
        <v>162</v>
      </c>
      <c r="F29" s="155">
        <f t="shared" ref="F29:F35" si="1" xml:space="preserve"> IF( INDEX(J29:S29, $I$4) = "", INDEX(J29:R29, $I$6), INDEX(J29:S29, $I$4))</f>
        <v>300000</v>
      </c>
      <c r="G29" s="6" t="str">
        <f xml:space="preserve"> SMU</f>
        <v>$ 000s</v>
      </c>
      <c r="H29" s="6"/>
      <c r="I29" s="354" t="str">
        <f t="array" ref="I29" xml:space="preserve"> IF( INDEX(J29:S29, I$5) = "", IF( INDEX(J29:S29, I$6) = F29, "vw", "tu"), IF(INDEX(J29:S29, I$5) = F29, "vw", "tu"))</f>
        <v>vw</v>
      </c>
      <c r="J29" s="245"/>
      <c r="K29" s="271">
        <v>300000</v>
      </c>
      <c r="L29" s="271">
        <v>95000</v>
      </c>
      <c r="M29" s="271">
        <v>95000</v>
      </c>
      <c r="N29" s="166"/>
      <c r="O29" s="289"/>
      <c r="P29" s="289"/>
      <c r="Q29" s="289"/>
      <c r="R29" s="289"/>
      <c r="S29" s="166"/>
    </row>
    <row r="30" spans="1:19" s="398" customFormat="1" hidden="1" outlineLevel="1" x14ac:dyDescent="0.35">
      <c r="A30" s="267"/>
      <c r="B30" s="267"/>
      <c r="C30" s="268"/>
      <c r="D30" s="269"/>
      <c r="E30" s="283" t="s">
        <v>163</v>
      </c>
      <c r="F30" s="284">
        <f t="shared" si="1"/>
        <v>0.05</v>
      </c>
      <c r="G30" s="283" t="s">
        <v>98</v>
      </c>
      <c r="H30" s="283"/>
      <c r="I30" s="354" t="str">
        <f t="array" ref="I30" xml:space="preserve"> IF( INDEX(J30:S30, I$5) = "", IF( INDEX(J30:S30, I$6) = F30, "vw", "tu"), IF(INDEX(J30:S30, I$5) = F30, "vw", "tu"))</f>
        <v>vw</v>
      </c>
      <c r="J30" s="285"/>
      <c r="K30" s="286">
        <v>0.05</v>
      </c>
      <c r="L30" s="286">
        <v>0.05</v>
      </c>
      <c r="M30" s="286">
        <v>0.05</v>
      </c>
      <c r="N30" s="287"/>
      <c r="O30" s="288"/>
      <c r="P30" s="288"/>
      <c r="Q30" s="288"/>
      <c r="R30" s="288"/>
      <c r="S30" s="287"/>
    </row>
    <row r="31" spans="1:19" hidden="1" outlineLevel="1" x14ac:dyDescent="0.35">
      <c r="E31" s="6" t="s">
        <v>164</v>
      </c>
      <c r="F31" s="155">
        <f t="shared" si="1"/>
        <v>1200</v>
      </c>
      <c r="G31" s="6" t="s">
        <v>188</v>
      </c>
      <c r="H31" s="6"/>
      <c r="I31" s="354" t="str">
        <f t="array" ref="I31" xml:space="preserve"> IF( INDEX(J31:S31, I$5) = "", IF( INDEX(J31:S31, I$6) = F31, "vw", "tu"), IF(INDEX(J31:S31, I$5) = F31, "vw", "tu"))</f>
        <v>vw</v>
      </c>
      <c r="J31" s="245"/>
      <c r="K31" s="271">
        <v>1200</v>
      </c>
      <c r="L31" s="271">
        <v>1200</v>
      </c>
      <c r="M31" s="271">
        <v>1200</v>
      </c>
      <c r="N31" s="166"/>
      <c r="O31" s="289"/>
      <c r="P31" s="289"/>
      <c r="Q31" s="289"/>
      <c r="R31" s="289"/>
      <c r="S31" s="166"/>
    </row>
    <row r="32" spans="1:19" hidden="1" outlineLevel="1" x14ac:dyDescent="0.35">
      <c r="E32" s="6" t="s">
        <v>181</v>
      </c>
      <c r="F32" s="155">
        <f t="shared" si="1"/>
        <v>850</v>
      </c>
      <c r="G32" s="6" t="str">
        <f xml:space="preserve"> SMU</f>
        <v>$ 000s</v>
      </c>
      <c r="H32" s="6"/>
      <c r="I32" s="354" t="str">
        <f t="array" ref="I32" xml:space="preserve"> IF( INDEX(J32:S32, I$5) = "", IF( INDEX(J32:S32, I$6) = F32, "vw", "tu"), IF(INDEX(J32:S32, I$5) = F32, "vw", "tu"))</f>
        <v>vw</v>
      </c>
      <c r="J32" s="245"/>
      <c r="K32" s="271">
        <v>850</v>
      </c>
      <c r="L32" s="271">
        <v>850</v>
      </c>
      <c r="M32" s="271">
        <v>850</v>
      </c>
      <c r="N32" s="166"/>
      <c r="O32" s="289"/>
      <c r="P32" s="289"/>
      <c r="Q32" s="289"/>
      <c r="R32" s="289"/>
      <c r="S32" s="166"/>
    </row>
    <row r="33" spans="1:19" hidden="1" outlineLevel="1" x14ac:dyDescent="0.35">
      <c r="E33" s="6" t="s">
        <v>183</v>
      </c>
      <c r="F33" s="155">
        <f t="shared" si="1"/>
        <v>2200</v>
      </c>
      <c r="G33" s="6" t="str">
        <f xml:space="preserve"> SMU</f>
        <v>$ 000s</v>
      </c>
      <c r="H33" s="6"/>
      <c r="I33" s="354" t="str">
        <f t="array" ref="I33" xml:space="preserve"> IF( INDEX(J33:S33, I$5) = "", IF( INDEX(J33:S33, I$6) = F33, "vw", "tu"), IF(INDEX(J33:S33, I$5) = F33, "vw", "tu"))</f>
        <v>vw</v>
      </c>
      <c r="J33" s="245"/>
      <c r="K33" s="271">
        <v>2200</v>
      </c>
      <c r="L33" s="271">
        <v>2200</v>
      </c>
      <c r="M33" s="271">
        <v>2200</v>
      </c>
      <c r="N33" s="166"/>
      <c r="O33" s="289"/>
      <c r="P33" s="289"/>
      <c r="Q33" s="289"/>
      <c r="R33" s="289"/>
      <c r="S33" s="166"/>
    </row>
    <row r="34" spans="1:19" hidden="1" outlineLevel="1" x14ac:dyDescent="0.35">
      <c r="E34" s="6" t="s">
        <v>184</v>
      </c>
      <c r="F34" s="155">
        <f t="shared" si="1"/>
        <v>0</v>
      </c>
      <c r="G34" s="6" t="str">
        <f xml:space="preserve"> SMU</f>
        <v>$ 000s</v>
      </c>
      <c r="H34" s="6"/>
      <c r="I34" s="354" t="str">
        <f t="array" ref="I34" xml:space="preserve"> IF( INDEX(J34:S34, I$5) = "", IF( INDEX(J34:S34, I$6) = F34, "vw", "tu"), IF(INDEX(J34:S34, I$5) = F34, "vw", "tu"))</f>
        <v>vw</v>
      </c>
      <c r="J34" s="245"/>
      <c r="K34" s="271">
        <v>0</v>
      </c>
      <c r="L34" s="271">
        <v>0</v>
      </c>
      <c r="M34" s="271">
        <v>0</v>
      </c>
      <c r="N34" s="166"/>
      <c r="O34" s="289"/>
      <c r="P34" s="289"/>
      <c r="Q34" s="289"/>
      <c r="R34" s="289"/>
      <c r="S34" s="166"/>
    </row>
    <row r="35" spans="1:19" hidden="1" outlineLevel="1" x14ac:dyDescent="0.35">
      <c r="E35" s="6" t="s">
        <v>185</v>
      </c>
      <c r="F35" s="155">
        <f t="shared" si="1"/>
        <v>650</v>
      </c>
      <c r="G35" s="6" t="str">
        <f xml:space="preserve"> SMU</f>
        <v>$ 000s</v>
      </c>
      <c r="H35" s="6"/>
      <c r="I35" s="354" t="str">
        <f t="array" ref="I35" xml:space="preserve"> IF( INDEX(J35:S35, I$5) = "", IF( INDEX(J35:S35, I$6) = F35, "vw", "tu"), IF(INDEX(J35:S35, I$5) = F35, "vw", "tu"))</f>
        <v>vw</v>
      </c>
      <c r="J35" s="245"/>
      <c r="K35" s="271">
        <v>650</v>
      </c>
      <c r="L35" s="271">
        <v>650</v>
      </c>
      <c r="M35" s="271">
        <v>650</v>
      </c>
      <c r="N35" s="166"/>
      <c r="O35" s="289"/>
      <c r="P35" s="289"/>
      <c r="Q35" s="289"/>
      <c r="R35" s="289"/>
      <c r="S35" s="166"/>
    </row>
    <row r="36" spans="1:19" hidden="1" outlineLevel="1" x14ac:dyDescent="0.35"/>
    <row r="38" spans="1:19" collapsed="1" x14ac:dyDescent="0.35">
      <c r="A38" s="1" t="s">
        <v>1047</v>
      </c>
    </row>
    <row r="39" spans="1:19" hidden="1" outlineLevel="1" x14ac:dyDescent="0.35"/>
    <row r="40" spans="1:19" hidden="1" outlineLevel="1" x14ac:dyDescent="0.35">
      <c r="E40" s="6" t="s">
        <v>699</v>
      </c>
      <c r="F40" s="155">
        <f xml:space="preserve"> IF( INDEX(J40:S40, $I$4) = "", INDEX(J40:R40, $I$6), INDEX(J40:S40, $I$4))</f>
        <v>28.5</v>
      </c>
      <c r="G40" s="6" t="s">
        <v>1069</v>
      </c>
      <c r="H40" s="6"/>
      <c r="I40" s="378" t="str">
        <f t="array" ref="I40" xml:space="preserve"> IF( INDEX(J40:S40, I$5) = "", IF( INDEX(J40:S40, I$6) = F40, "vw", "tu"), IF(INDEX(J40:S40, I$5) = F40, "vw", "tu"))</f>
        <v>vw</v>
      </c>
      <c r="J40" s="245"/>
      <c r="K40" s="271">
        <v>28.5</v>
      </c>
      <c r="L40" s="271"/>
      <c r="M40" s="271"/>
      <c r="N40" s="166"/>
      <c r="O40" s="156"/>
      <c r="P40" s="156"/>
      <c r="Q40" s="156"/>
      <c r="R40" s="156"/>
      <c r="S40" s="166"/>
    </row>
    <row r="41" spans="1:19" hidden="1" outlineLevel="1" x14ac:dyDescent="0.35">
      <c r="E41" s="6" t="s">
        <v>700</v>
      </c>
      <c r="F41" s="155">
        <f xml:space="preserve"> IF( INDEX(J41:S41, $I$4) = "", INDEX(J41:R41, $I$6), INDEX(J41:S41, $I$4))</f>
        <v>31</v>
      </c>
      <c r="G41" s="6" t="s">
        <v>728</v>
      </c>
      <c r="H41" s="6"/>
      <c r="I41" s="378" t="str">
        <f t="array" ref="I41" xml:space="preserve"> IF( INDEX(J41:S41, I$5) = "", IF( INDEX(J41:S41, I$6) = F41, "vw", "tu"), IF(INDEX(J41:S41, I$5) = F41, "vw", "tu"))</f>
        <v>vw</v>
      </c>
      <c r="J41" s="245"/>
      <c r="K41" s="271">
        <v>31</v>
      </c>
      <c r="L41" s="271"/>
      <c r="M41" s="271"/>
      <c r="N41" s="166"/>
      <c r="O41" s="164"/>
      <c r="P41" s="164"/>
      <c r="Q41" s="164"/>
      <c r="R41" s="164"/>
      <c r="S41" s="166"/>
    </row>
    <row r="42" spans="1:19" s="511" customFormat="1" hidden="1" outlineLevel="1" x14ac:dyDescent="0.35">
      <c r="A42" s="502"/>
      <c r="B42" s="502"/>
      <c r="C42" s="503"/>
      <c r="D42" s="504"/>
      <c r="E42" s="505" t="s">
        <v>701</v>
      </c>
      <c r="F42" s="506">
        <f xml:space="preserve"> IF( INDEX(J42:S42, $I$4) = "", INDEX(J42:R42, $I$6), INDEX(J42:S42, $I$4))</f>
        <v>0.89</v>
      </c>
      <c r="G42" s="505" t="s">
        <v>98</v>
      </c>
      <c r="H42" s="505"/>
      <c r="I42" s="507" t="str">
        <f t="array" ref="I42" xml:space="preserve"> IF( INDEX(J42:S42, I$5) = "", IF( INDEX(J42:S42, I$6) = F42, "vw", "tu"), IF(INDEX(J42:S42, I$5) = F42, "vw", "tu"))</f>
        <v>vw</v>
      </c>
      <c r="J42" s="508"/>
      <c r="K42" s="509">
        <v>0.89</v>
      </c>
      <c r="L42" s="509"/>
      <c r="M42" s="509"/>
      <c r="N42" s="510"/>
      <c r="O42" s="156"/>
      <c r="P42" s="156"/>
      <c r="Q42" s="156"/>
      <c r="R42" s="156"/>
      <c r="S42" s="510"/>
    </row>
    <row r="43" spans="1:19" hidden="1" outlineLevel="1" x14ac:dyDescent="0.35">
      <c r="E43" s="6" t="s">
        <v>702</v>
      </c>
      <c r="F43" s="155">
        <f xml:space="preserve"> IF( INDEX(J43:S43, $I$4) = "", INDEX(J43:R43, $I$6), INDEX(J43:S43, $I$4))</f>
        <v>6</v>
      </c>
      <c r="G43" s="6" t="s">
        <v>1070</v>
      </c>
      <c r="H43" s="6"/>
      <c r="I43" s="378" t="str">
        <f t="array" ref="I43" xml:space="preserve"> IF( INDEX(J43:S43, I$5) = "", IF( INDEX(J43:S43, I$6) = F43, "vw", "tu"), IF(INDEX(J43:S43, I$5) = F43, "vw", "tu"))</f>
        <v>vw</v>
      </c>
      <c r="J43" s="245"/>
      <c r="K43" s="271">
        <v>6</v>
      </c>
      <c r="L43" s="271"/>
      <c r="M43" s="271"/>
      <c r="N43" s="166"/>
      <c r="O43" s="156"/>
      <c r="P43" s="156"/>
      <c r="Q43" s="156"/>
      <c r="R43" s="156"/>
      <c r="S43" s="166"/>
    </row>
    <row r="44" spans="1:19" hidden="1" outlineLevel="1" x14ac:dyDescent="0.35">
      <c r="E44" s="6" t="s">
        <v>703</v>
      </c>
      <c r="F44" s="155">
        <f xml:space="preserve"> IF( INDEX(J44:S44, $I$4) = "", INDEX(J44:R44, $I$6), INDEX(J44:S44, $I$4))</f>
        <v>8</v>
      </c>
      <c r="G44" s="6" t="s">
        <v>729</v>
      </c>
      <c r="H44" s="6"/>
      <c r="I44" s="378" t="str">
        <f t="array" ref="I44" xml:space="preserve"> IF( INDEX(J44:S44, I$5) = "", IF( INDEX(J44:S44, I$6) = F44, "vw", "tu"), IF(INDEX(J44:S44, I$5) = F44, "vw", "tu"))</f>
        <v>vw</v>
      </c>
      <c r="J44" s="245"/>
      <c r="K44" s="271">
        <v>8</v>
      </c>
      <c r="L44" s="271"/>
      <c r="M44" s="271"/>
      <c r="N44" s="166"/>
      <c r="O44" s="164"/>
      <c r="P44" s="164"/>
      <c r="Q44" s="164"/>
      <c r="R44" s="164"/>
      <c r="S44" s="166"/>
    </row>
    <row r="45" spans="1:19" hidden="1" outlineLevel="1" x14ac:dyDescent="0.35"/>
    <row r="47" spans="1:19" collapsed="1" x14ac:dyDescent="0.35">
      <c r="A47" s="1" t="s">
        <v>1049</v>
      </c>
    </row>
    <row r="48" spans="1:19" hidden="1" outlineLevel="1" x14ac:dyDescent="0.35"/>
    <row r="49" spans="1:19" s="511" customFormat="1" hidden="1" outlineLevel="1" x14ac:dyDescent="0.35">
      <c r="A49" s="502"/>
      <c r="B49" s="502"/>
      <c r="C49" s="503"/>
      <c r="D49" s="504"/>
      <c r="E49" s="505" t="s">
        <v>707</v>
      </c>
      <c r="F49" s="506">
        <f xml:space="preserve"> IF( INDEX(J49:S49, $I$4) = "", INDEX(J49:R49, $I$6), INDEX(J49:S49, $I$4))</f>
        <v>2.5000000000000001E-2</v>
      </c>
      <c r="G49" s="505" t="s">
        <v>1071</v>
      </c>
      <c r="H49" s="505"/>
      <c r="I49" s="507" t="str">
        <f t="array" ref="I49" xml:space="preserve"> IF( INDEX(J49:S49, I$5) = "", IF( INDEX(J49:S49, I$6) = F49, "vw", "tu"), IF(INDEX(J49:S49, I$5) = F49, "vw", "tu"))</f>
        <v>vw</v>
      </c>
      <c r="J49" s="508"/>
      <c r="K49" s="509">
        <v>2.5000000000000001E-2</v>
      </c>
      <c r="L49" s="509"/>
      <c r="M49" s="509"/>
      <c r="N49" s="510"/>
      <c r="O49" s="156"/>
      <c r="P49" s="156"/>
      <c r="Q49" s="156"/>
      <c r="R49" s="156"/>
      <c r="S49" s="510"/>
    </row>
    <row r="50" spans="1:19" hidden="1" outlineLevel="1" x14ac:dyDescent="0.35">
      <c r="O50" s="164"/>
      <c r="P50" s="164"/>
      <c r="Q50" s="164"/>
      <c r="R50" s="164"/>
    </row>
    <row r="52" spans="1:19" collapsed="1" x14ac:dyDescent="0.35">
      <c r="A52" s="1" t="s">
        <v>704</v>
      </c>
    </row>
    <row r="53" spans="1:19" hidden="1" outlineLevel="1" x14ac:dyDescent="0.35"/>
    <row r="54" spans="1:19" hidden="1" outlineLevel="1" x14ac:dyDescent="0.35">
      <c r="E54" s="6" t="s">
        <v>1050</v>
      </c>
      <c r="F54" s="155">
        <f t="shared" ref="F54:F59" si="2" xml:space="preserve"> IF( INDEX(J54:S54, $I$4) = "", INDEX(J54:R54, $I$6), INDEX(J54:S54, $I$4))</f>
        <v>70</v>
      </c>
      <c r="G54" s="6" t="s">
        <v>1072</v>
      </c>
      <c r="H54" s="6"/>
      <c r="I54" s="378" t="str">
        <f t="array" ref="I54" xml:space="preserve"> IF( INDEX(J54:S54, I$5) = "", IF( INDEX(J54:S54, I$6) = F54, "vw", "tu"), IF(INDEX(J54:S54, I$5) = F54, "vw", "tu"))</f>
        <v>vw</v>
      </c>
      <c r="J54" s="245"/>
      <c r="K54" s="271">
        <v>70</v>
      </c>
      <c r="L54" s="271"/>
      <c r="M54" s="271"/>
      <c r="N54" s="166"/>
      <c r="O54" s="156"/>
      <c r="P54" s="156"/>
      <c r="Q54" s="156"/>
      <c r="R54" s="156"/>
      <c r="S54" s="166"/>
    </row>
    <row r="55" spans="1:19" hidden="1" outlineLevel="1" x14ac:dyDescent="0.35">
      <c r="E55" s="6" t="s">
        <v>1051</v>
      </c>
      <c r="F55" s="155">
        <f t="shared" si="2"/>
        <v>65</v>
      </c>
      <c r="G55" s="6" t="s">
        <v>1073</v>
      </c>
      <c r="H55" s="6"/>
      <c r="I55" s="378" t="str">
        <f t="array" ref="I55" xml:space="preserve"> IF( INDEX(J55:S55, I$5) = "", IF( INDEX(J55:S55, I$6) = F55, "vw", "tu"), IF(INDEX(J55:S55, I$5) = F55, "vw", "tu"))</f>
        <v>vw</v>
      </c>
      <c r="J55" s="245"/>
      <c r="K55" s="271">
        <v>65</v>
      </c>
      <c r="L55" s="271"/>
      <c r="M55" s="271"/>
      <c r="N55" s="166"/>
      <c r="O55" s="164"/>
      <c r="P55" s="164"/>
      <c r="Q55" s="164"/>
      <c r="R55" s="164"/>
      <c r="S55" s="166"/>
    </row>
    <row r="56" spans="1:19" s="511" customFormat="1" hidden="1" outlineLevel="1" x14ac:dyDescent="0.35">
      <c r="A56" s="502"/>
      <c r="B56" s="502"/>
      <c r="C56" s="503"/>
      <c r="D56" s="504"/>
      <c r="E56" s="505" t="s">
        <v>705</v>
      </c>
      <c r="F56" s="506">
        <f t="shared" si="2"/>
        <v>0.05</v>
      </c>
      <c r="G56" s="505" t="s">
        <v>98</v>
      </c>
      <c r="H56" s="505"/>
      <c r="I56" s="507" t="str">
        <f t="array" ref="I56" xml:space="preserve"> IF( INDEX(J56:S56, I$5) = "", IF( INDEX(J56:S56, I$6) = F56, "vw", "tu"), IF(INDEX(J56:S56, I$5) = F56, "vw", "tu"))</f>
        <v>vw</v>
      </c>
      <c r="J56" s="508"/>
      <c r="K56" s="509">
        <v>0.05</v>
      </c>
      <c r="L56" s="509"/>
      <c r="M56" s="509"/>
      <c r="N56" s="510"/>
      <c r="O56" s="156"/>
      <c r="P56" s="156"/>
      <c r="Q56" s="156"/>
      <c r="R56" s="156"/>
      <c r="S56" s="510"/>
    </row>
    <row r="57" spans="1:19" hidden="1" outlineLevel="1" x14ac:dyDescent="0.35">
      <c r="E57" s="6" t="s">
        <v>1052</v>
      </c>
      <c r="F57" s="155">
        <f t="shared" si="2"/>
        <v>4</v>
      </c>
      <c r="G57" s="6" t="s">
        <v>1073</v>
      </c>
      <c r="H57" s="6"/>
      <c r="I57" s="378" t="str">
        <f t="array" ref="I57" xml:space="preserve"> IF( INDEX(J57:S57, I$5) = "", IF( INDEX(J57:S57, I$6) = F57, "vw", "tu"), IF(INDEX(J57:S57, I$5) = F57, "vw", "tu"))</f>
        <v>vw</v>
      </c>
      <c r="J57" s="245"/>
      <c r="K57" s="271">
        <v>4</v>
      </c>
      <c r="L57" s="271"/>
      <c r="M57" s="271"/>
      <c r="N57" s="166"/>
      <c r="O57" s="164"/>
      <c r="P57" s="164"/>
      <c r="Q57" s="164"/>
      <c r="R57" s="164"/>
      <c r="S57" s="166"/>
    </row>
    <row r="58" spans="1:19" hidden="1" outlineLevel="1" x14ac:dyDescent="0.35">
      <c r="E58" s="6" t="s">
        <v>1053</v>
      </c>
      <c r="F58" s="155">
        <f t="shared" si="2"/>
        <v>100</v>
      </c>
      <c r="G58" s="6" t="s">
        <v>1072</v>
      </c>
      <c r="H58" s="6"/>
      <c r="I58" s="378" t="str">
        <f t="array" ref="I58" xml:space="preserve"> IF( INDEX(J58:S58, I$5) = "", IF( INDEX(J58:S58, I$6) = F58, "vw", "tu"), IF(INDEX(J58:S58, I$5) = F58, "vw", "tu"))</f>
        <v>vw</v>
      </c>
      <c r="J58" s="245"/>
      <c r="K58" s="271">
        <v>100</v>
      </c>
      <c r="L58" s="271"/>
      <c r="M58" s="271"/>
      <c r="N58" s="166"/>
      <c r="O58" s="156"/>
      <c r="P58" s="156"/>
      <c r="Q58" s="156"/>
      <c r="R58" s="156"/>
      <c r="S58" s="166"/>
    </row>
    <row r="59" spans="1:19" s="511" customFormat="1" hidden="1" outlineLevel="1" x14ac:dyDescent="0.35">
      <c r="A59" s="502"/>
      <c r="B59" s="502"/>
      <c r="C59" s="503"/>
      <c r="D59" s="504"/>
      <c r="E59" s="505" t="s">
        <v>706</v>
      </c>
      <c r="F59" s="506">
        <f t="shared" si="2"/>
        <v>0.02</v>
      </c>
      <c r="G59" s="505" t="s">
        <v>98</v>
      </c>
      <c r="H59" s="505"/>
      <c r="I59" s="507" t="str">
        <f t="array" ref="I59" xml:space="preserve"> IF( INDEX(J59:S59, I$5) = "", IF( INDEX(J59:S59, I$6) = F59, "vw", "tu"), IF(INDEX(J59:S59, I$5) = F59, "vw", "tu"))</f>
        <v>vw</v>
      </c>
      <c r="J59" s="508"/>
      <c r="K59" s="509">
        <v>0.02</v>
      </c>
      <c r="L59" s="509"/>
      <c r="M59" s="509"/>
      <c r="N59" s="510"/>
      <c r="O59" s="164"/>
      <c r="P59" s="164"/>
      <c r="Q59" s="164"/>
      <c r="R59" s="164"/>
      <c r="S59" s="510"/>
    </row>
    <row r="60" spans="1:19" hidden="1" outlineLevel="1" x14ac:dyDescent="0.35"/>
    <row r="62" spans="1:19" collapsed="1" x14ac:dyDescent="0.35">
      <c r="A62" s="1" t="s">
        <v>739</v>
      </c>
    </row>
    <row r="63" spans="1:19" hidden="1" outlineLevel="1" x14ac:dyDescent="0.35"/>
    <row r="64" spans="1:19" s="511" customFormat="1" hidden="1" outlineLevel="1" x14ac:dyDescent="0.35">
      <c r="A64" s="502"/>
      <c r="B64" s="502"/>
      <c r="C64" s="503"/>
      <c r="D64" s="504"/>
      <c r="E64" s="505" t="s">
        <v>740</v>
      </c>
      <c r="F64" s="506">
        <f t="shared" ref="F64:F71" si="3" xml:space="preserve"> IF( INDEX(J64:S64, $I$4) = "", INDEX(J64:R64, $I$6), INDEX(J64:S64, $I$4))</f>
        <v>0.03</v>
      </c>
      <c r="G64" s="505" t="s">
        <v>1074</v>
      </c>
      <c r="H64" s="505"/>
      <c r="I64" s="507" t="str">
        <f t="array" ref="I64" xml:space="preserve"> IF( INDEX(J64:S64, I$5) = "", IF( INDEX(J64:S64, I$6) = F64, "vw", "tu"), IF(INDEX(J64:S64, I$5) = F64, "vw", "tu"))</f>
        <v>vw</v>
      </c>
      <c r="J64" s="508"/>
      <c r="K64" s="509">
        <v>0.03</v>
      </c>
      <c r="L64" s="509"/>
      <c r="M64" s="509"/>
      <c r="N64" s="510"/>
      <c r="O64" s="164"/>
      <c r="P64" s="164"/>
      <c r="Q64" s="164"/>
      <c r="R64" s="164"/>
      <c r="S64" s="510"/>
    </row>
    <row r="65" spans="1:19" hidden="1" outlineLevel="1" x14ac:dyDescent="0.35">
      <c r="E65" s="6" t="s">
        <v>741</v>
      </c>
      <c r="F65" s="155">
        <f t="shared" si="3"/>
        <v>150</v>
      </c>
      <c r="G65" s="6" t="s">
        <v>1072</v>
      </c>
      <c r="H65" s="6"/>
      <c r="I65" s="378" t="str">
        <f t="array" ref="I65" xml:space="preserve"> IF( INDEX(J65:S65, I$5) = "", IF( INDEX(J65:S65, I$6) = F65, "vw", "tu"), IF(INDEX(J65:S65, I$5) = F65, "vw", "tu"))</f>
        <v>vw</v>
      </c>
      <c r="J65" s="245"/>
      <c r="K65" s="271">
        <v>150</v>
      </c>
      <c r="L65" s="271"/>
      <c r="M65" s="271"/>
      <c r="N65" s="166"/>
      <c r="O65" s="164"/>
      <c r="P65" s="164"/>
      <c r="Q65" s="164"/>
      <c r="R65" s="164"/>
      <c r="S65" s="166"/>
    </row>
    <row r="66" spans="1:19" s="511" customFormat="1" hidden="1" outlineLevel="1" x14ac:dyDescent="0.35">
      <c r="A66" s="502"/>
      <c r="B66" s="502"/>
      <c r="C66" s="503"/>
      <c r="D66" s="504"/>
      <c r="E66" s="505" t="s">
        <v>742</v>
      </c>
      <c r="F66" s="506">
        <f t="shared" si="3"/>
        <v>0.2</v>
      </c>
      <c r="G66" s="505" t="s">
        <v>1074</v>
      </c>
      <c r="H66" s="505"/>
      <c r="I66" s="507" t="str">
        <f t="array" ref="I66" xml:space="preserve"> IF( INDEX(J66:S66, I$5) = "", IF( INDEX(J66:S66, I$6) = F66, "vw", "tu"), IF(INDEX(J66:S66, I$5) = F66, "vw", "tu"))</f>
        <v>vw</v>
      </c>
      <c r="J66" s="508"/>
      <c r="K66" s="509">
        <v>0.2</v>
      </c>
      <c r="L66" s="509"/>
      <c r="M66" s="509"/>
      <c r="N66" s="510"/>
      <c r="O66" s="164"/>
      <c r="P66" s="164"/>
      <c r="Q66" s="164"/>
      <c r="R66" s="164"/>
      <c r="S66" s="510"/>
    </row>
    <row r="67" spans="1:19" hidden="1" outlineLevel="1" x14ac:dyDescent="0.35">
      <c r="E67" s="6" t="s">
        <v>743</v>
      </c>
      <c r="F67" s="155">
        <f t="shared" si="3"/>
        <v>17</v>
      </c>
      <c r="G67" s="6" t="s">
        <v>1072</v>
      </c>
      <c r="H67" s="6"/>
      <c r="I67" s="378" t="str">
        <f t="array" ref="I67" xml:space="preserve"> IF( INDEX(J67:S67, I$5) = "", IF( INDEX(J67:S67, I$6) = F67, "vw", "tu"), IF(INDEX(J67:S67, I$5) = F67, "vw", "tu"))</f>
        <v>vw</v>
      </c>
      <c r="J67" s="245"/>
      <c r="K67" s="271">
        <v>17</v>
      </c>
      <c r="L67" s="271"/>
      <c r="M67" s="271"/>
      <c r="N67" s="166"/>
      <c r="O67" s="164"/>
      <c r="P67" s="164"/>
      <c r="Q67" s="164"/>
      <c r="R67" s="164"/>
      <c r="S67" s="166"/>
    </row>
    <row r="68" spans="1:19" hidden="1" outlineLevel="1" x14ac:dyDescent="0.35">
      <c r="E68" s="6" t="s">
        <v>744</v>
      </c>
      <c r="F68" s="155">
        <f t="shared" si="3"/>
        <v>1280</v>
      </c>
      <c r="G68" s="6" t="s">
        <v>101</v>
      </c>
      <c r="H68" s="6"/>
      <c r="I68" s="378" t="str">
        <f t="array" ref="I68" xml:space="preserve"> IF( INDEX(J68:S68, I$5) = "", IF( INDEX(J68:S68, I$6) = F68, "vw", "tu"), IF(INDEX(J68:S68, I$5) = F68, "vw", "tu"))</f>
        <v>vw</v>
      </c>
      <c r="J68" s="245"/>
      <c r="K68" s="271">
        <v>1280</v>
      </c>
      <c r="L68" s="271"/>
      <c r="M68" s="271"/>
      <c r="N68" s="166"/>
      <c r="O68" s="164"/>
      <c r="P68" s="164"/>
      <c r="Q68" s="164"/>
      <c r="R68" s="164"/>
      <c r="S68" s="166"/>
    </row>
    <row r="69" spans="1:19" hidden="1" outlineLevel="1" x14ac:dyDescent="0.35">
      <c r="E69" s="6" t="s">
        <v>745</v>
      </c>
      <c r="F69" s="155">
        <f t="shared" si="3"/>
        <v>280</v>
      </c>
      <c r="G69" s="6" t="s">
        <v>101</v>
      </c>
      <c r="H69" s="6"/>
      <c r="I69" s="378" t="str">
        <f t="array" ref="I69" xml:space="preserve"> IF( INDEX(J69:S69, I$5) = "", IF( INDEX(J69:S69, I$6) = F69, "vw", "tu"), IF(INDEX(J69:S69, I$5) = F69, "vw", "tu"))</f>
        <v>vw</v>
      </c>
      <c r="J69" s="245"/>
      <c r="K69" s="271">
        <v>280</v>
      </c>
      <c r="L69" s="271"/>
      <c r="M69" s="271"/>
      <c r="N69" s="166"/>
      <c r="O69" s="164"/>
      <c r="P69" s="164"/>
      <c r="Q69" s="164"/>
      <c r="R69" s="164"/>
      <c r="S69" s="166"/>
    </row>
    <row r="70" spans="1:19" s="511" customFormat="1" hidden="1" outlineLevel="1" x14ac:dyDescent="0.35">
      <c r="A70" s="502"/>
      <c r="B70" s="502"/>
      <c r="C70" s="503"/>
      <c r="D70" s="504"/>
      <c r="E70" s="505" t="s">
        <v>1054</v>
      </c>
      <c r="F70" s="506">
        <f t="shared" si="3"/>
        <v>0.15</v>
      </c>
      <c r="G70" s="505" t="s">
        <v>98</v>
      </c>
      <c r="H70" s="505"/>
      <c r="I70" s="507" t="str">
        <f t="array" ref="I70" xml:space="preserve"> IF( INDEX(J70:S70, I$5) = "", IF( INDEX(J70:S70, I$6) = F70, "vw", "tu"), IF(INDEX(J70:S70, I$5) = F70, "vw", "tu"))</f>
        <v>vw</v>
      </c>
      <c r="J70" s="508"/>
      <c r="K70" s="509">
        <v>0.15</v>
      </c>
      <c r="L70" s="509"/>
      <c r="M70" s="509"/>
      <c r="N70" s="510"/>
      <c r="O70" s="164"/>
      <c r="P70" s="164"/>
      <c r="Q70" s="164"/>
      <c r="R70" s="164"/>
      <c r="S70" s="510"/>
    </row>
    <row r="71" spans="1:19" hidden="1" outlineLevel="1" x14ac:dyDescent="0.35">
      <c r="E71" s="6" t="s">
        <v>754</v>
      </c>
      <c r="F71" s="155">
        <f t="shared" si="3"/>
        <v>1200</v>
      </c>
      <c r="G71" s="6" t="s">
        <v>188</v>
      </c>
      <c r="H71" s="6"/>
      <c r="I71" s="378" t="str">
        <f t="array" ref="I71" xml:space="preserve"> IF( INDEX(J71:S71, I$5) = "", IF( INDEX(J71:S71, I$6) = F71, "vw", "tu"), IF(INDEX(J71:S71, I$5) = F71, "vw", "tu"))</f>
        <v>vw</v>
      </c>
      <c r="J71" s="245"/>
      <c r="K71" s="271">
        <v>1200</v>
      </c>
      <c r="L71" s="271"/>
      <c r="M71" s="271"/>
      <c r="N71" s="166"/>
      <c r="O71" s="164"/>
      <c r="P71" s="164"/>
      <c r="Q71" s="164"/>
      <c r="R71" s="164"/>
      <c r="S71" s="166"/>
    </row>
    <row r="72" spans="1:19" hidden="1" outlineLevel="1" x14ac:dyDescent="0.35"/>
    <row r="74" spans="1:19" collapsed="1" x14ac:dyDescent="0.35">
      <c r="A74" s="1" t="s">
        <v>1056</v>
      </c>
    </row>
    <row r="75" spans="1:19" hidden="1" outlineLevel="1" x14ac:dyDescent="0.35"/>
    <row r="76" spans="1:19" hidden="1" outlineLevel="1" x14ac:dyDescent="0.35">
      <c r="E76" s="6" t="s">
        <v>760</v>
      </c>
      <c r="F76" s="155">
        <f t="shared" ref="F76:F89" si="4" xml:space="preserve"> IF( INDEX(J76:S76, $I$4) = "", INDEX(J76:R76, $I$6), INDEX(J76:S76, $I$4))</f>
        <v>1000</v>
      </c>
      <c r="G76" s="6" t="s">
        <v>188</v>
      </c>
      <c r="H76" s="6"/>
      <c r="I76" s="378" t="str">
        <f t="array" ref="I76" xml:space="preserve"> IF( INDEX(J76:S76, I$5) = "", IF( INDEX(J76:S76, I$6) = F76, "vw", "tu"), IF(INDEX(J76:S76, I$5) = F76, "vw", "tu"))</f>
        <v>vw</v>
      </c>
      <c r="J76" s="245"/>
      <c r="K76" s="271">
        <v>1000</v>
      </c>
      <c r="L76" s="271"/>
      <c r="M76" s="271"/>
      <c r="N76" s="166"/>
      <c r="O76" s="164"/>
      <c r="P76" s="164"/>
      <c r="Q76" s="164"/>
      <c r="R76" s="164"/>
      <c r="S76" s="166"/>
    </row>
    <row r="77" spans="1:19" hidden="1" outlineLevel="1" x14ac:dyDescent="0.35">
      <c r="E77" s="6" t="s">
        <v>761</v>
      </c>
      <c r="F77" s="155">
        <f t="shared" si="4"/>
        <v>675</v>
      </c>
      <c r="G77" s="6" t="s">
        <v>188</v>
      </c>
      <c r="H77" s="6"/>
      <c r="I77" s="378" t="str">
        <f t="array" ref="I77" xml:space="preserve"> IF( INDEX(J77:S77, I$5) = "", IF( INDEX(J77:S77, I$6) = F77, "vw", "tu"), IF(INDEX(J77:S77, I$5) = F77, "vw", "tu"))</f>
        <v>vw</v>
      </c>
      <c r="J77" s="245"/>
      <c r="K77" s="271">
        <v>675</v>
      </c>
      <c r="L77" s="271"/>
      <c r="M77" s="271"/>
      <c r="N77" s="166"/>
      <c r="O77" s="164"/>
      <c r="P77" s="164"/>
      <c r="Q77" s="164"/>
      <c r="R77" s="164"/>
      <c r="S77" s="166"/>
    </row>
    <row r="78" spans="1:19" hidden="1" outlineLevel="1" x14ac:dyDescent="0.35">
      <c r="E78" s="6" t="s">
        <v>762</v>
      </c>
      <c r="F78" s="155">
        <f t="shared" si="4"/>
        <v>1500</v>
      </c>
      <c r="G78" s="6" t="s">
        <v>188</v>
      </c>
      <c r="H78" s="6"/>
      <c r="I78" s="378" t="str">
        <f t="array" ref="I78" xml:space="preserve"> IF( INDEX(J78:S78, I$5) = "", IF( INDEX(J78:S78, I$6) = F78, "vw", "tu"), IF(INDEX(J78:S78, I$5) = F78, "vw", "tu"))</f>
        <v>vw</v>
      </c>
      <c r="J78" s="245"/>
      <c r="K78" s="271">
        <v>1500</v>
      </c>
      <c r="L78" s="271"/>
      <c r="M78" s="271"/>
      <c r="N78" s="166"/>
      <c r="O78" s="164"/>
      <c r="P78" s="164"/>
      <c r="Q78" s="164"/>
      <c r="R78" s="164"/>
      <c r="S78" s="166"/>
    </row>
    <row r="79" spans="1:19" hidden="1" outlineLevel="1" x14ac:dyDescent="0.35">
      <c r="E79" s="6" t="s">
        <v>763</v>
      </c>
      <c r="F79" s="155">
        <f t="shared" si="4"/>
        <v>100</v>
      </c>
      <c r="G79" s="6" t="s">
        <v>188</v>
      </c>
      <c r="H79" s="6"/>
      <c r="I79" s="378" t="str">
        <f t="array" ref="I79" xml:space="preserve"> IF( INDEX(J79:S79, I$5) = "", IF( INDEX(J79:S79, I$6) = F79, "vw", "tu"), IF(INDEX(J79:S79, I$5) = F79, "vw", "tu"))</f>
        <v>vw</v>
      </c>
      <c r="J79" s="245"/>
      <c r="K79" s="271">
        <v>100</v>
      </c>
      <c r="L79" s="271"/>
      <c r="M79" s="271"/>
      <c r="N79" s="166"/>
      <c r="O79" s="164"/>
      <c r="P79" s="164"/>
      <c r="Q79" s="164"/>
      <c r="R79" s="164"/>
      <c r="S79" s="166"/>
    </row>
    <row r="80" spans="1:19" hidden="1" outlineLevel="1" x14ac:dyDescent="0.35">
      <c r="E80" s="6" t="s">
        <v>764</v>
      </c>
      <c r="F80" s="155">
        <f t="shared" si="4"/>
        <v>491</v>
      </c>
      <c r="G80" s="6" t="s">
        <v>188</v>
      </c>
      <c r="H80" s="6"/>
      <c r="I80" s="378" t="str">
        <f t="array" ref="I80" xml:space="preserve"> IF( INDEX(J80:S80, I$5) = "", IF( INDEX(J80:S80, I$6) = F80, "vw", "tu"), IF(INDEX(J80:S80, I$5) = F80, "vw", "tu"))</f>
        <v>vw</v>
      </c>
      <c r="J80" s="245"/>
      <c r="K80" s="271">
        <v>491</v>
      </c>
      <c r="L80" s="271"/>
      <c r="M80" s="271"/>
      <c r="N80" s="166"/>
      <c r="O80" s="164"/>
      <c r="P80" s="164"/>
      <c r="Q80" s="164"/>
      <c r="R80" s="164"/>
      <c r="S80" s="166"/>
    </row>
    <row r="81" spans="1:19" hidden="1" outlineLevel="1" x14ac:dyDescent="0.35">
      <c r="E81" s="6" t="s">
        <v>765</v>
      </c>
      <c r="F81" s="155">
        <f t="shared" si="4"/>
        <v>40</v>
      </c>
      <c r="G81" s="6" t="s">
        <v>188</v>
      </c>
      <c r="H81" s="6"/>
      <c r="I81" s="378" t="str">
        <f t="array" ref="I81" xml:space="preserve"> IF( INDEX(J81:S81, I$5) = "", IF( INDEX(J81:S81, I$6) = F81, "vw", "tu"), IF(INDEX(J81:S81, I$5) = F81, "vw", "tu"))</f>
        <v>vw</v>
      </c>
      <c r="J81" s="245"/>
      <c r="K81" s="271">
        <v>40</v>
      </c>
      <c r="L81" s="271"/>
      <c r="M81" s="271"/>
      <c r="N81" s="166"/>
      <c r="O81" s="164"/>
      <c r="P81" s="164"/>
      <c r="Q81" s="164"/>
      <c r="R81" s="164"/>
      <c r="S81" s="166"/>
    </row>
    <row r="82" spans="1:19" hidden="1" outlineLevel="1" x14ac:dyDescent="0.35">
      <c r="E82" s="6" t="s">
        <v>766</v>
      </c>
      <c r="F82" s="155">
        <f t="shared" si="4"/>
        <v>35</v>
      </c>
      <c r="G82" s="6" t="s">
        <v>188</v>
      </c>
      <c r="H82" s="6"/>
      <c r="I82" s="378" t="str">
        <f t="array" ref="I82" xml:space="preserve"> IF( INDEX(J82:S82, I$5) = "", IF( INDEX(J82:S82, I$6) = F82, "vw", "tu"), IF(INDEX(J82:S82, I$5) = F82, "vw", "tu"))</f>
        <v>vw</v>
      </c>
      <c r="J82" s="245"/>
      <c r="K82" s="271">
        <v>35</v>
      </c>
      <c r="L82" s="271"/>
      <c r="M82" s="271"/>
      <c r="N82" s="166"/>
      <c r="O82" s="164"/>
      <c r="P82" s="164"/>
      <c r="Q82" s="164"/>
      <c r="R82" s="164"/>
      <c r="S82" s="166"/>
    </row>
    <row r="83" spans="1:19" hidden="1" outlineLevel="1" x14ac:dyDescent="0.35">
      <c r="E83" s="6" t="s">
        <v>767</v>
      </c>
      <c r="F83" s="155">
        <f t="shared" si="4"/>
        <v>30</v>
      </c>
      <c r="G83" s="6" t="s">
        <v>188</v>
      </c>
      <c r="H83" s="6"/>
      <c r="I83" s="378" t="str">
        <f t="array" ref="I83" xml:space="preserve"> IF( INDEX(J83:S83, I$5) = "", IF( INDEX(J83:S83, I$6) = F83, "vw", "tu"), IF(INDEX(J83:S83, I$5) = F83, "vw", "tu"))</f>
        <v>vw</v>
      </c>
      <c r="J83" s="245"/>
      <c r="K83" s="271">
        <v>30</v>
      </c>
      <c r="L83" s="271"/>
      <c r="M83" s="271"/>
      <c r="N83" s="166"/>
      <c r="O83" s="164"/>
      <c r="P83" s="164"/>
      <c r="Q83" s="164"/>
      <c r="R83" s="164"/>
      <c r="S83" s="166"/>
    </row>
    <row r="84" spans="1:19" hidden="1" outlineLevel="1" x14ac:dyDescent="0.35">
      <c r="E84" s="6" t="s">
        <v>768</v>
      </c>
      <c r="F84" s="155">
        <f t="shared" si="4"/>
        <v>29.77</v>
      </c>
      <c r="G84" s="6" t="s">
        <v>188</v>
      </c>
      <c r="H84" s="6"/>
      <c r="I84" s="378" t="str">
        <f t="array" ref="I84" xml:space="preserve"> IF( INDEX(J84:S84, I$5) = "", IF( INDEX(J84:S84, I$6) = F84, "vw", "tu"), IF(INDEX(J84:S84, I$5) = F84, "vw", "tu"))</f>
        <v>vw</v>
      </c>
      <c r="J84" s="245"/>
      <c r="K84" s="271">
        <v>29.77</v>
      </c>
      <c r="L84" s="271"/>
      <c r="M84" s="271"/>
      <c r="N84" s="166"/>
      <c r="O84" s="164"/>
      <c r="P84" s="164"/>
      <c r="Q84" s="164"/>
      <c r="R84" s="164"/>
      <c r="S84" s="166"/>
    </row>
    <row r="85" spans="1:19" hidden="1" outlineLevel="1" x14ac:dyDescent="0.35">
      <c r="E85" s="6" t="s">
        <v>769</v>
      </c>
      <c r="F85" s="155">
        <f t="shared" si="4"/>
        <v>25</v>
      </c>
      <c r="G85" s="6" t="s">
        <v>188</v>
      </c>
      <c r="H85" s="6"/>
      <c r="I85" s="378" t="str">
        <f t="array" ref="I85" xml:space="preserve"> IF( INDEX(J85:S85, I$5) = "", IF( INDEX(J85:S85, I$6) = F85, "vw", "tu"), IF(INDEX(J85:S85, I$5) = F85, "vw", "tu"))</f>
        <v>vw</v>
      </c>
      <c r="J85" s="245"/>
      <c r="K85" s="271">
        <v>25</v>
      </c>
      <c r="L85" s="271"/>
      <c r="M85" s="271"/>
      <c r="N85" s="166"/>
      <c r="O85" s="164"/>
      <c r="P85" s="164"/>
      <c r="Q85" s="164"/>
      <c r="R85" s="164"/>
      <c r="S85" s="166"/>
    </row>
    <row r="86" spans="1:19" hidden="1" outlineLevel="1" x14ac:dyDescent="0.35">
      <c r="E86" s="6" t="s">
        <v>770</v>
      </c>
      <c r="F86" s="155">
        <f t="shared" si="4"/>
        <v>25</v>
      </c>
      <c r="G86" s="6" t="s">
        <v>188</v>
      </c>
      <c r="H86" s="6"/>
      <c r="I86" s="378" t="str">
        <f t="array" ref="I86" xml:space="preserve"> IF( INDEX(J86:S86, I$5) = "", IF( INDEX(J86:S86, I$6) = F86, "vw", "tu"), IF(INDEX(J86:S86, I$5) = F86, "vw", "tu"))</f>
        <v>vw</v>
      </c>
      <c r="J86" s="245"/>
      <c r="K86" s="271">
        <v>25</v>
      </c>
      <c r="L86" s="271"/>
      <c r="M86" s="271"/>
      <c r="N86" s="166"/>
      <c r="O86" s="164"/>
      <c r="P86" s="164"/>
      <c r="Q86" s="164"/>
      <c r="R86" s="164"/>
      <c r="S86" s="166"/>
    </row>
    <row r="87" spans="1:19" hidden="1" outlineLevel="1" x14ac:dyDescent="0.35">
      <c r="E87" s="6" t="s">
        <v>771</v>
      </c>
      <c r="F87" s="155">
        <f t="shared" si="4"/>
        <v>6.55</v>
      </c>
      <c r="G87" s="6" t="s">
        <v>188</v>
      </c>
      <c r="H87" s="6"/>
      <c r="I87" s="378" t="str">
        <f t="array" ref="I87" xml:space="preserve"> IF( INDEX(J87:S87, I$5) = "", IF( INDEX(J87:S87, I$6) = F87, "vw", "tu"), IF(INDEX(J87:S87, I$5) = F87, "vw", "tu"))</f>
        <v>vw</v>
      </c>
      <c r="J87" s="245"/>
      <c r="K87" s="271">
        <v>6.55</v>
      </c>
      <c r="L87" s="271"/>
      <c r="M87" s="271"/>
      <c r="N87" s="166"/>
      <c r="O87" s="164"/>
      <c r="P87" s="164"/>
      <c r="Q87" s="164"/>
      <c r="R87" s="164"/>
      <c r="S87" s="166"/>
    </row>
    <row r="88" spans="1:19" hidden="1" outlineLevel="1" x14ac:dyDescent="0.35">
      <c r="E88" s="6" t="s">
        <v>772</v>
      </c>
      <c r="F88" s="155">
        <f t="shared" si="4"/>
        <v>6</v>
      </c>
      <c r="G88" s="6" t="s">
        <v>188</v>
      </c>
      <c r="H88" s="6"/>
      <c r="I88" s="378" t="str">
        <f t="array" ref="I88" xml:space="preserve"> IF( INDEX(J88:S88, I$5) = "", IF( INDEX(J88:S88, I$6) = F88, "vw", "tu"), IF(INDEX(J88:S88, I$5) = F88, "vw", "tu"))</f>
        <v>vw</v>
      </c>
      <c r="J88" s="245"/>
      <c r="K88" s="271">
        <v>6</v>
      </c>
      <c r="L88" s="271"/>
      <c r="M88" s="271"/>
      <c r="N88" s="166"/>
      <c r="O88" s="164"/>
      <c r="P88" s="164"/>
      <c r="Q88" s="164"/>
      <c r="R88" s="164"/>
      <c r="S88" s="166"/>
    </row>
    <row r="89" spans="1:19" hidden="1" outlineLevel="1" x14ac:dyDescent="0.35">
      <c r="E89" s="6" t="s">
        <v>773</v>
      </c>
      <c r="F89" s="155">
        <f t="shared" si="4"/>
        <v>2.5</v>
      </c>
      <c r="G89" s="6" t="s">
        <v>188</v>
      </c>
      <c r="H89" s="6"/>
      <c r="I89" s="378" t="str">
        <f t="array" ref="I89" xml:space="preserve"> IF( INDEX(J89:S89, I$5) = "", IF( INDEX(J89:S89, I$6) = F89, "vw", "tu"), IF(INDEX(J89:S89, I$5) = F89, "vw", "tu"))</f>
        <v>vw</v>
      </c>
      <c r="J89" s="245"/>
      <c r="K89" s="271">
        <v>2.5</v>
      </c>
      <c r="L89" s="271"/>
      <c r="M89" s="271"/>
      <c r="N89" s="166"/>
      <c r="O89" s="164"/>
      <c r="P89" s="164"/>
      <c r="Q89" s="164"/>
      <c r="R89" s="164"/>
      <c r="S89" s="166"/>
    </row>
    <row r="90" spans="1:19" hidden="1" outlineLevel="1" x14ac:dyDescent="0.35"/>
    <row r="92" spans="1:19" collapsed="1" x14ac:dyDescent="0.35">
      <c r="A92" s="1" t="s">
        <v>1304</v>
      </c>
    </row>
    <row r="93" spans="1:19" hidden="1" outlineLevel="1" x14ac:dyDescent="0.35"/>
    <row r="94" spans="1:19" hidden="1" outlineLevel="1" x14ac:dyDescent="0.35">
      <c r="E94" s="6" t="s">
        <v>1305</v>
      </c>
      <c r="F94" s="155">
        <f xml:space="preserve"> IF( INDEX(J94:S94, $I$4) = "", INDEX(J94:R94, $I$6), INDEX(J94:S94, $I$4))</f>
        <v>1</v>
      </c>
      <c r="G94" s="6" t="s">
        <v>10</v>
      </c>
      <c r="H94" s="6"/>
      <c r="I94" s="378" t="str">
        <f t="array" ref="I94" xml:space="preserve"> IF( INDEX(J94:S94, I$5) = "", IF( INDEX(J94:S94, I$6) = F94, "vw", "tu"), IF(INDEX(J94:S94, I$5) = F94, "vw", "tu"))</f>
        <v>vw</v>
      </c>
      <c r="J94" s="245"/>
      <c r="K94" s="271">
        <v>1</v>
      </c>
      <c r="L94" s="271"/>
      <c r="M94" s="271"/>
      <c r="N94" s="166"/>
      <c r="O94" s="164"/>
      <c r="P94" s="164"/>
      <c r="Q94" s="164"/>
      <c r="R94" s="164"/>
      <c r="S94" s="166"/>
    </row>
    <row r="95" spans="1:19" hidden="1" outlineLevel="1" x14ac:dyDescent="0.35">
      <c r="E95" s="6" t="s">
        <v>1306</v>
      </c>
      <c r="F95" s="155">
        <f xml:space="preserve"> IF( INDEX(J95:S95, $I$4) = "", INDEX(J95:R95, $I$6), INDEX(J95:S95, $I$4))</f>
        <v>1</v>
      </c>
      <c r="G95" s="6" t="s">
        <v>10</v>
      </c>
      <c r="H95" s="6"/>
      <c r="I95" s="378" t="str">
        <f t="array" ref="I95" xml:space="preserve"> IF( INDEX(J95:S95, I$5) = "", IF( INDEX(J95:S95, I$6) = F95, "vw", "tu"), IF(INDEX(J95:S95, I$5) = F95, "vw", "tu"))</f>
        <v>vw</v>
      </c>
      <c r="J95" s="245"/>
      <c r="K95" s="271">
        <v>1</v>
      </c>
      <c r="L95" s="271"/>
      <c r="M95" s="271"/>
      <c r="N95" s="166"/>
      <c r="O95" s="164"/>
      <c r="P95" s="164"/>
      <c r="Q95" s="164"/>
      <c r="R95" s="164"/>
      <c r="S95" s="166"/>
    </row>
    <row r="96" spans="1:19" hidden="1" outlineLevel="1" x14ac:dyDescent="0.35"/>
    <row r="98" spans="1:19" collapsed="1" x14ac:dyDescent="0.35">
      <c r="A98" s="1" t="s">
        <v>226</v>
      </c>
    </row>
    <row r="99" spans="1:19" hidden="1" outlineLevel="1" x14ac:dyDescent="0.35"/>
    <row r="100" spans="1:19" hidden="1" outlineLevel="1" x14ac:dyDescent="0.35"/>
    <row r="101" spans="1:19" hidden="1" outlineLevel="1" x14ac:dyDescent="0.35">
      <c r="E101" s="6" t="s">
        <v>208</v>
      </c>
      <c r="F101" s="155">
        <f xml:space="preserve"> IF( INDEX(J101:S101, $I$4) = "", INDEX(J101:R101, $I$6), INDEX(J101:S101, $I$4))</f>
        <v>2</v>
      </c>
      <c r="G101" s="6" t="s">
        <v>209</v>
      </c>
      <c r="H101" s="6"/>
      <c r="I101" s="354" t="str">
        <f t="array" ref="I101" xml:space="preserve"> IF( INDEX(J101:S101, I$5) = "", IF( INDEX(J101:S101, I$6) = F101, "vw", "tu"), IF(INDEX(J101:S101, I$5) = F101, "vw", "tu"))</f>
        <v>vw</v>
      </c>
      <c r="J101" s="245"/>
      <c r="K101" s="271">
        <v>2</v>
      </c>
      <c r="L101" s="271">
        <v>1</v>
      </c>
      <c r="M101" s="271">
        <v>1</v>
      </c>
      <c r="N101" s="166"/>
      <c r="O101" s="289"/>
      <c r="P101" s="289"/>
      <c r="Q101" s="289"/>
      <c r="R101" s="289"/>
      <c r="S101" s="166"/>
    </row>
    <row r="102" spans="1:19" hidden="1" outlineLevel="1" x14ac:dyDescent="0.35"/>
    <row r="103" spans="1:19" hidden="1" outlineLevel="1" x14ac:dyDescent="0.35">
      <c r="B103" s="1" t="s">
        <v>1465</v>
      </c>
    </row>
    <row r="104" spans="1:19" s="511" customFormat="1" hidden="1" outlineLevel="2" x14ac:dyDescent="0.35">
      <c r="A104" s="502"/>
      <c r="B104" s="502"/>
      <c r="C104" s="503"/>
      <c r="D104" s="504"/>
      <c r="E104" s="505" t="s">
        <v>1574</v>
      </c>
      <c r="F104" s="506">
        <f xml:space="preserve"> IF( INDEX(J104:S104, $I$4) = "", INDEX(J104:R104, $I$6), INDEX(J104:S104, $I$4))</f>
        <v>0.75</v>
      </c>
      <c r="G104" s="505" t="s">
        <v>98</v>
      </c>
      <c r="H104" s="505"/>
      <c r="I104" s="354" t="str">
        <f t="array" ref="I104" xml:space="preserve"> IF( INDEX(J104:S104, I$5) = "", IF( INDEX(J104:S104, I$6) = F104, "vw", "tu"), IF(INDEX(J104:S104, I$5) = F104, "vw", "tu"))</f>
        <v>vw</v>
      </c>
      <c r="J104" s="508"/>
      <c r="K104" s="509">
        <v>0.75</v>
      </c>
      <c r="L104" s="509"/>
      <c r="M104" s="509"/>
      <c r="N104" s="510"/>
      <c r="O104" s="289"/>
      <c r="P104" s="289"/>
      <c r="Q104" s="289"/>
      <c r="R104" s="289"/>
      <c r="S104" s="510"/>
    </row>
    <row r="105" spans="1:19" s="511" customFormat="1" hidden="1" outlineLevel="2" x14ac:dyDescent="0.35">
      <c r="A105" s="502"/>
      <c r="B105" s="502"/>
      <c r="C105" s="503"/>
      <c r="D105" s="504"/>
      <c r="E105" s="505" t="s">
        <v>1575</v>
      </c>
      <c r="F105" s="155">
        <f t="shared" ref="F105" si="5" xml:space="preserve"> IF( INDEX(J105:S105, $I$4) = "", INDEX(J105:R105, $I$6), INDEX(J105:S105, $I$4))</f>
        <v>1</v>
      </c>
      <c r="G105" s="6" t="s">
        <v>1576</v>
      </c>
      <c r="H105" s="6"/>
      <c r="I105" s="354" t="str">
        <f t="array" ref="I105" xml:space="preserve"> IF( INDEX(J105:S105, I$5) = "", IF( INDEX(J105:S105, I$6) = F105, "vw", "tu"), IF(INDEX(J105:S105, I$5) = F105, "vw", "tu"))</f>
        <v>vw</v>
      </c>
      <c r="J105" s="245"/>
      <c r="K105" s="271">
        <v>1</v>
      </c>
      <c r="L105" s="271"/>
      <c r="M105" s="271"/>
      <c r="N105" s="166"/>
      <c r="O105" s="289"/>
      <c r="P105" s="289"/>
      <c r="Q105" s="289"/>
      <c r="R105" s="289"/>
      <c r="S105" s="166"/>
    </row>
    <row r="106" spans="1:19" hidden="1" outlineLevel="2" x14ac:dyDescent="0.35">
      <c r="E106" s="6" t="s">
        <v>1466</v>
      </c>
      <c r="F106" s="155">
        <f t="shared" ref="F106:F111" si="6" xml:space="preserve"> IF( INDEX(J106:S106, $I$4) = "", INDEX(J106:R106, $I$6), INDEX(J106:S106, $I$4))</f>
        <v>260000</v>
      </c>
      <c r="G106" s="6" t="s">
        <v>101</v>
      </c>
      <c r="H106" s="6"/>
      <c r="I106" s="354" t="str">
        <f t="array" ref="I106" xml:space="preserve"> IF( INDEX(J106:S106, I$5) = "", IF( INDEX(J106:S106, I$6) = F106, "vw", "tu"), IF(INDEX(J106:S106, I$5) = F106, "vw", "tu"))</f>
        <v>vw</v>
      </c>
      <c r="J106" s="245"/>
      <c r="K106" s="271">
        <v>260000</v>
      </c>
      <c r="L106" s="271"/>
      <c r="M106" s="271"/>
      <c r="N106" s="166"/>
      <c r="O106" s="289"/>
      <c r="P106" s="289"/>
      <c r="Q106" s="289"/>
      <c r="R106" s="289"/>
      <c r="S106" s="166"/>
    </row>
    <row r="107" spans="1:19" s="511" customFormat="1" hidden="1" outlineLevel="2" x14ac:dyDescent="0.35">
      <c r="A107" s="502"/>
      <c r="B107" s="502"/>
      <c r="C107" s="503"/>
      <c r="D107" s="504"/>
      <c r="E107" s="505" t="s">
        <v>1373</v>
      </c>
      <c r="F107" s="506">
        <f t="shared" si="6"/>
        <v>2.5000000000000001E-2</v>
      </c>
      <c r="G107" s="505" t="s">
        <v>98</v>
      </c>
      <c r="H107" s="505"/>
      <c r="I107" s="354" t="str">
        <f t="array" ref="I107" xml:space="preserve"> IF( INDEX(J107:S107, I$5) = "", IF( INDEX(J107:S107, I$6) = F107, "vw", "tu"), IF(INDEX(J107:S107, I$5) = F107, "vw", "tu"))</f>
        <v>vw</v>
      </c>
      <c r="J107" s="508"/>
      <c r="K107" s="509">
        <v>2.5000000000000001E-2</v>
      </c>
      <c r="L107" s="509"/>
      <c r="M107" s="509"/>
      <c r="N107" s="510"/>
      <c r="O107" s="289"/>
      <c r="P107" s="289"/>
      <c r="Q107" s="289"/>
      <c r="R107" s="289"/>
      <c r="S107" s="510"/>
    </row>
    <row r="108" spans="1:19" s="511" customFormat="1" hidden="1" outlineLevel="2" x14ac:dyDescent="0.35">
      <c r="A108" s="502"/>
      <c r="B108" s="502"/>
      <c r="C108" s="503"/>
      <c r="D108" s="504"/>
      <c r="E108" s="505" t="s">
        <v>1374</v>
      </c>
      <c r="F108" s="506">
        <f t="shared" si="6"/>
        <v>0.02</v>
      </c>
      <c r="G108" s="505" t="s">
        <v>98</v>
      </c>
      <c r="H108" s="505"/>
      <c r="I108" s="354" t="str">
        <f t="array" ref="I108" xml:space="preserve"> IF( INDEX(J108:S108, I$5) = "", IF( INDEX(J108:S108, I$6) = F108, "vw", "tu"), IF(INDEX(J108:S108, I$5) = F108, "vw", "tu"))</f>
        <v>vw</v>
      </c>
      <c r="J108" s="508"/>
      <c r="K108" s="509">
        <v>0.02</v>
      </c>
      <c r="L108" s="509"/>
      <c r="M108" s="509"/>
      <c r="N108" s="510"/>
      <c r="O108" s="289"/>
      <c r="P108" s="289"/>
      <c r="Q108" s="289"/>
      <c r="R108" s="289"/>
      <c r="S108" s="510"/>
    </row>
    <row r="109" spans="1:19" hidden="1" outlineLevel="2" x14ac:dyDescent="0.35">
      <c r="E109" s="6" t="s">
        <v>1375</v>
      </c>
      <c r="F109" s="155">
        <f t="shared" si="6"/>
        <v>360</v>
      </c>
      <c r="G109" s="6" t="s">
        <v>142</v>
      </c>
      <c r="H109" s="6"/>
      <c r="I109" s="354" t="str">
        <f t="array" ref="I109" xml:space="preserve"> IF( INDEX(J109:S109, I$5) = "", IF( INDEX(J109:S109, I$6) = F109, "vw", "tu"), IF(INDEX(J109:S109, I$5) = F109, "vw", "tu"))</f>
        <v>vw</v>
      </c>
      <c r="J109" s="245"/>
      <c r="K109" s="271">
        <v>360</v>
      </c>
      <c r="L109" s="271"/>
      <c r="M109" s="271"/>
      <c r="N109" s="166"/>
      <c r="O109" s="289"/>
      <c r="P109" s="289"/>
      <c r="Q109" s="289"/>
      <c r="R109" s="289"/>
      <c r="S109" s="166"/>
    </row>
    <row r="110" spans="1:19" s="511" customFormat="1" hidden="1" outlineLevel="2" x14ac:dyDescent="0.35">
      <c r="A110" s="502"/>
      <c r="B110" s="502"/>
      <c r="C110" s="503"/>
      <c r="D110" s="504"/>
      <c r="E110" s="505" t="s">
        <v>1376</v>
      </c>
      <c r="F110" s="506">
        <f t="shared" si="6"/>
        <v>8.7500000000000008E-3</v>
      </c>
      <c r="G110" s="505" t="s">
        <v>98</v>
      </c>
      <c r="H110" s="505"/>
      <c r="I110" s="354" t="str">
        <f t="array" ref="I110" xml:space="preserve"> IF( INDEX(J110:S110, I$5) = "", IF( INDEX(J110:S110, I$6) = F110, "vw", "tu"), IF(INDEX(J110:S110, I$5) = F110, "vw", "tu"))</f>
        <v>vw</v>
      </c>
      <c r="J110" s="508"/>
      <c r="K110" s="509">
        <v>8.7500000000000008E-3</v>
      </c>
      <c r="L110" s="509"/>
      <c r="M110" s="509"/>
      <c r="N110" s="510"/>
      <c r="O110" s="289"/>
      <c r="P110" s="289"/>
      <c r="Q110" s="289"/>
      <c r="R110" s="289"/>
      <c r="S110" s="510"/>
    </row>
    <row r="111" spans="1:19" s="511" customFormat="1" hidden="1" outlineLevel="2" x14ac:dyDescent="0.35">
      <c r="A111" s="502"/>
      <c r="B111" s="502"/>
      <c r="C111" s="503"/>
      <c r="D111" s="504"/>
      <c r="E111" s="505" t="s">
        <v>1377</v>
      </c>
      <c r="F111" s="506">
        <f t="shared" si="6"/>
        <v>0.01</v>
      </c>
      <c r="G111" s="505" t="s">
        <v>98</v>
      </c>
      <c r="H111" s="505"/>
      <c r="I111" s="354" t="str">
        <f t="array" ref="I111" xml:space="preserve"> IF( INDEX(J111:S111, I$5) = "", IF( INDEX(J111:S111, I$6) = F111, "vw", "tu"), IF(INDEX(J111:S111, I$5) = F111, "vw", "tu"))</f>
        <v>vw</v>
      </c>
      <c r="J111" s="508"/>
      <c r="K111" s="509">
        <v>0.01</v>
      </c>
      <c r="L111" s="509"/>
      <c r="M111" s="509"/>
      <c r="N111" s="510"/>
      <c r="O111" s="289"/>
      <c r="P111" s="289"/>
      <c r="Q111" s="289"/>
      <c r="R111" s="289"/>
      <c r="S111" s="510"/>
    </row>
    <row r="112" spans="1:19" hidden="1" outlineLevel="1" x14ac:dyDescent="0.35"/>
    <row r="113" spans="1:19" hidden="1" outlineLevel="1" x14ac:dyDescent="0.35">
      <c r="B113" s="1" t="s">
        <v>1509</v>
      </c>
    </row>
    <row r="114" spans="1:19" s="513" customFormat="1" hidden="1" outlineLevel="2" x14ac:dyDescent="0.35">
      <c r="A114" s="526"/>
      <c r="B114" s="526"/>
      <c r="C114" s="527"/>
      <c r="D114" s="528"/>
      <c r="E114" s="529" t="s">
        <v>1510</v>
      </c>
      <c r="F114" s="530">
        <f xml:space="preserve"> IF( INDEX(J114:S114, $I$4) = "", INDEX(J114:R114, $I$6), INDEX(J114:S114, $I$4))</f>
        <v>1.4</v>
      </c>
      <c r="G114" s="529" t="s">
        <v>1512</v>
      </c>
      <c r="H114" s="529"/>
      <c r="I114" s="531" t="str">
        <f t="array" ref="I114" xml:space="preserve"> IF( INDEX(J114:S114, I$5) = "", IF( INDEX(J114:S114, I$6) = F114, "vw", "tu"), IF(INDEX(J114:S114, I$5) = F114, "vw", "tu"))</f>
        <v>vw</v>
      </c>
      <c r="J114" s="532"/>
      <c r="K114" s="533">
        <v>1.4</v>
      </c>
      <c r="L114" s="533"/>
      <c r="M114" s="533"/>
      <c r="N114" s="534"/>
      <c r="O114" s="289"/>
      <c r="P114" s="289"/>
      <c r="Q114" s="289"/>
      <c r="R114" s="289"/>
      <c r="S114" s="534"/>
    </row>
    <row r="115" spans="1:19" s="511" customFormat="1" hidden="1" outlineLevel="2" x14ac:dyDescent="0.35">
      <c r="A115" s="502"/>
      <c r="B115" s="502"/>
      <c r="C115" s="503"/>
      <c r="D115" s="504"/>
      <c r="E115" s="505" t="s">
        <v>1516</v>
      </c>
      <c r="F115" s="506">
        <f xml:space="preserve"> IF( INDEX(J115:S115, $I$4) = "", INDEX(J115:R115, $I$6), INDEX(J115:S115, $I$4))</f>
        <v>0.02</v>
      </c>
      <c r="G115" s="505" t="s">
        <v>98</v>
      </c>
      <c r="H115" s="505"/>
      <c r="I115" s="507" t="str">
        <f t="array" ref="I115" xml:space="preserve"> IF( INDEX(J115:S115, I$5) = "", IF( INDEX(J115:S115, I$6) = F115, "vw", "tu"), IF(INDEX(J115:S115, I$5) = F115, "vw", "tu"))</f>
        <v>vw</v>
      </c>
      <c r="J115" s="508"/>
      <c r="K115" s="509">
        <v>0.02</v>
      </c>
      <c r="L115" s="509"/>
      <c r="M115" s="509"/>
      <c r="N115" s="510"/>
      <c r="O115" s="289"/>
      <c r="P115" s="289"/>
      <c r="Q115" s="289"/>
      <c r="R115" s="289"/>
      <c r="S115" s="510"/>
    </row>
    <row r="116" spans="1:19" hidden="1" outlineLevel="2" x14ac:dyDescent="0.35">
      <c r="E116" s="6" t="s">
        <v>1511</v>
      </c>
      <c r="F116" s="155">
        <f xml:space="preserve"> IF( INDEX(J116:S116, $I$4) = "", INDEX(J116:R116, $I$6), INDEX(J116:S116, $I$4))</f>
        <v>18</v>
      </c>
      <c r="G116" s="6" t="s">
        <v>29</v>
      </c>
      <c r="H116" s="6"/>
      <c r="I116" s="378" t="str">
        <f t="array" ref="I116" xml:space="preserve"> IF( INDEX(J116:S116, I$5) = "", IF( INDEX(J116:S116, I$6) = F116, "vw", "tu"), IF(INDEX(J116:S116, I$5) = F116, "vw", "tu"))</f>
        <v>vw</v>
      </c>
      <c r="J116" s="245"/>
      <c r="K116" s="271">
        <v>18</v>
      </c>
      <c r="L116" s="271"/>
      <c r="M116" s="271"/>
      <c r="N116" s="166"/>
      <c r="O116" s="289"/>
      <c r="P116" s="289"/>
      <c r="Q116" s="289"/>
      <c r="R116" s="289"/>
      <c r="S116" s="166"/>
    </row>
    <row r="117" spans="1:19" hidden="1" outlineLevel="2" x14ac:dyDescent="0.35"/>
    <row r="119" spans="1:19" collapsed="1" x14ac:dyDescent="0.35">
      <c r="A119" s="1" t="s">
        <v>145</v>
      </c>
      <c r="I119" s="354"/>
    </row>
    <row r="120" spans="1:19" hidden="1" outlineLevel="1" x14ac:dyDescent="0.35">
      <c r="I120" s="354"/>
    </row>
    <row r="121" spans="1:19" hidden="1" outlineLevel="1" x14ac:dyDescent="0.35">
      <c r="B121" s="1" t="s">
        <v>146</v>
      </c>
      <c r="I121" s="354"/>
    </row>
    <row r="122" spans="1:19" hidden="1" outlineLevel="2" x14ac:dyDescent="0.35">
      <c r="A122" s="31"/>
      <c r="B122" s="31"/>
      <c r="C122" s="28"/>
      <c r="D122" s="29"/>
      <c r="E122" s="29" t="s">
        <v>1734</v>
      </c>
      <c r="F122" s="155">
        <f xml:space="preserve"> IF( INDEX(J122:S122, $I$4) = "", INDEX(J122:R122, $I$6), INDEX(J122:S122, $I$4))</f>
        <v>25</v>
      </c>
      <c r="G122" s="29" t="s">
        <v>29</v>
      </c>
      <c r="H122" s="165"/>
      <c r="I122" s="354" t="str">
        <f t="array" ref="I122" xml:space="preserve"> IF( INDEX(J122:S122, I$5) = "", IF( INDEX(J122:S122, I$6) = F122, "vw", "tu"), IF(INDEX(J122:S122, I$5) = F122, "vw", "tu"))</f>
        <v>vw</v>
      </c>
      <c r="J122" s="245"/>
      <c r="K122" s="150">
        <v>25</v>
      </c>
      <c r="L122" s="150">
        <v>25</v>
      </c>
      <c r="M122" s="150">
        <v>25</v>
      </c>
      <c r="N122" s="166"/>
      <c r="O122" s="156"/>
      <c r="P122" s="156"/>
      <c r="Q122" s="156"/>
      <c r="R122" s="156"/>
      <c r="S122" s="166"/>
    </row>
    <row r="123" spans="1:19" hidden="1" outlineLevel="2" x14ac:dyDescent="0.35">
      <c r="I123" s="354"/>
    </row>
    <row r="124" spans="1:19" hidden="1" outlineLevel="2" x14ac:dyDescent="0.35"/>
    <row r="125" spans="1:19" hidden="1" outlineLevel="2" x14ac:dyDescent="0.35">
      <c r="I125" s="354"/>
    </row>
    <row r="127" spans="1:19" collapsed="1" x14ac:dyDescent="0.35">
      <c r="A127" s="229" t="s">
        <v>87</v>
      </c>
      <c r="B127" s="229"/>
      <c r="C127" s="230"/>
      <c r="D127" s="147"/>
      <c r="E127" s="147"/>
      <c r="F127" s="147"/>
      <c r="G127" s="147"/>
      <c r="H127" s="147"/>
      <c r="I127" s="356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</row>
    <row r="128" spans="1:19" hidden="1" outlineLevel="1" x14ac:dyDescent="0.35">
      <c r="A128" s="31"/>
      <c r="B128" s="31"/>
      <c r="C128" s="28"/>
      <c r="D128" s="78"/>
      <c r="E128" s="30"/>
      <c r="F128" s="29"/>
      <c r="G128" s="30"/>
      <c r="H128" s="30"/>
      <c r="J128" s="147"/>
      <c r="K128" s="30"/>
      <c r="L128" s="30"/>
      <c r="M128" s="30"/>
      <c r="N128" s="147"/>
      <c r="O128" s="30"/>
      <c r="P128" s="30"/>
      <c r="Q128" s="30"/>
      <c r="R128" s="30"/>
      <c r="S128" s="147"/>
    </row>
    <row r="129" spans="1:19" hidden="1" outlineLevel="1" x14ac:dyDescent="0.35">
      <c r="A129" s="31"/>
      <c r="B129" s="31"/>
      <c r="C129" s="28"/>
      <c r="D129" s="78"/>
      <c r="E129" s="79" t="s">
        <v>40</v>
      </c>
      <c r="F129" s="409">
        <v>1E-3</v>
      </c>
      <c r="G129" s="79" t="s">
        <v>41</v>
      </c>
      <c r="H129" s="30"/>
      <c r="J129" s="147"/>
      <c r="K129" s="30"/>
      <c r="L129" s="30"/>
      <c r="M129" s="30"/>
      <c r="N129" s="147"/>
      <c r="O129" s="30"/>
      <c r="P129" s="30"/>
      <c r="Q129" s="30"/>
      <c r="R129" s="30"/>
      <c r="S129" s="147"/>
    </row>
    <row r="130" spans="1:19" hidden="1" outlineLevel="1" x14ac:dyDescent="0.35">
      <c r="A130" s="31"/>
      <c r="B130" s="31"/>
      <c r="C130" s="28"/>
      <c r="D130" s="78"/>
      <c r="E130" s="79" t="s">
        <v>71</v>
      </c>
      <c r="F130" s="409">
        <v>1E-3</v>
      </c>
      <c r="G130" s="79" t="s">
        <v>41</v>
      </c>
      <c r="H130" s="30"/>
      <c r="J130" s="147"/>
      <c r="K130" s="30"/>
      <c r="L130" s="30"/>
      <c r="M130" s="30"/>
      <c r="N130" s="147"/>
      <c r="O130" s="30"/>
      <c r="P130" s="30"/>
      <c r="Q130" s="30"/>
      <c r="R130" s="30"/>
      <c r="S130" s="147"/>
    </row>
    <row r="131" spans="1:19" hidden="1" outlineLevel="1" x14ac:dyDescent="0.35">
      <c r="A131" s="31"/>
      <c r="B131" s="31"/>
      <c r="C131" s="28"/>
      <c r="D131" s="29"/>
      <c r="E131" s="29" t="s">
        <v>43</v>
      </c>
      <c r="F131" s="150">
        <v>12</v>
      </c>
      <c r="G131" s="29" t="s">
        <v>10</v>
      </c>
      <c r="H131" s="29"/>
      <c r="J131" s="147"/>
      <c r="K131" s="29"/>
      <c r="L131" s="29"/>
      <c r="M131" s="29"/>
      <c r="N131" s="147"/>
      <c r="O131" s="29"/>
      <c r="P131" s="29"/>
      <c r="Q131" s="29"/>
      <c r="R131" s="29"/>
      <c r="S131" s="147"/>
    </row>
    <row r="132" spans="1:19" hidden="1" outlineLevel="1" x14ac:dyDescent="0.35">
      <c r="A132" s="198"/>
      <c r="B132" s="198"/>
      <c r="C132" s="199"/>
      <c r="D132" s="201"/>
      <c r="E132" s="224" t="s">
        <v>144</v>
      </c>
      <c r="F132" s="410">
        <v>365</v>
      </c>
      <c r="G132" s="224" t="s">
        <v>142</v>
      </c>
      <c r="H132" s="224"/>
      <c r="I132" s="375"/>
      <c r="J132" s="310"/>
      <c r="K132" s="224"/>
      <c r="L132" s="224"/>
      <c r="M132" s="224"/>
      <c r="N132" s="310"/>
      <c r="O132" s="224"/>
      <c r="P132" s="224"/>
      <c r="Q132" s="224"/>
      <c r="R132" s="224"/>
      <c r="S132" s="310"/>
    </row>
    <row r="133" spans="1:19" hidden="1" outlineLevel="1" x14ac:dyDescent="0.35">
      <c r="E133" s="6" t="s">
        <v>709</v>
      </c>
      <c r="F133" s="271">
        <v>24</v>
      </c>
      <c r="G133" s="6" t="s">
        <v>730</v>
      </c>
      <c r="H133" s="6"/>
      <c r="I133" s="375"/>
      <c r="J133" s="310"/>
      <c r="K133" s="224"/>
      <c r="L133" s="224"/>
      <c r="M133" s="224"/>
      <c r="N133" s="310"/>
      <c r="O133" s="224"/>
      <c r="P133" s="224"/>
      <c r="Q133" s="224"/>
      <c r="R133" s="224"/>
      <c r="S133" s="310"/>
    </row>
    <row r="134" spans="1:19" hidden="1" outlineLevel="1" x14ac:dyDescent="0.35">
      <c r="A134" s="198"/>
      <c r="B134" s="198"/>
      <c r="C134" s="199"/>
      <c r="D134" s="201"/>
      <c r="E134" s="224" t="s">
        <v>97</v>
      </c>
      <c r="F134" s="410">
        <v>4</v>
      </c>
      <c r="G134" s="224" t="s">
        <v>84</v>
      </c>
      <c r="H134" s="224"/>
      <c r="I134" s="375"/>
      <c r="J134" s="310"/>
      <c r="K134" s="224"/>
      <c r="L134" s="224"/>
      <c r="M134" s="224"/>
      <c r="N134" s="310"/>
      <c r="O134" s="224"/>
      <c r="P134" s="224"/>
      <c r="Q134" s="224"/>
      <c r="R134" s="224"/>
      <c r="S134" s="310"/>
    </row>
    <row r="135" spans="1:19" hidden="1" outlineLevel="1" x14ac:dyDescent="0.35">
      <c r="E135" s="11" t="s">
        <v>85</v>
      </c>
      <c r="F135" s="411" t="s">
        <v>101</v>
      </c>
      <c r="G135" s="11" t="s">
        <v>86</v>
      </c>
      <c r="I135" s="357"/>
    </row>
    <row r="136" spans="1:19" hidden="1" outlineLevel="1" x14ac:dyDescent="0.35">
      <c r="E136" s="137" t="s">
        <v>102</v>
      </c>
      <c r="F136" s="382">
        <v>100</v>
      </c>
      <c r="G136" s="137" t="s">
        <v>102</v>
      </c>
      <c r="H136" s="137"/>
    </row>
    <row r="137" spans="1:19" hidden="1" outlineLevel="1" x14ac:dyDescent="0.35">
      <c r="E137" s="137" t="s">
        <v>103</v>
      </c>
      <c r="F137" s="382">
        <v>1000000</v>
      </c>
      <c r="G137" s="137" t="s">
        <v>104</v>
      </c>
      <c r="H137" s="137"/>
    </row>
    <row r="138" spans="1:19" hidden="1" outlineLevel="1" x14ac:dyDescent="0.35">
      <c r="E138" s="190" t="s">
        <v>149</v>
      </c>
      <c r="F138" s="382">
        <v>1000</v>
      </c>
      <c r="G138" s="137" t="s">
        <v>100</v>
      </c>
      <c r="H138" s="137"/>
    </row>
    <row r="139" spans="1:19" hidden="1" outlineLevel="1" x14ac:dyDescent="0.35">
      <c r="E139" s="137" t="s">
        <v>139</v>
      </c>
      <c r="F139" s="382">
        <v>-1.0000000000000001E-9</v>
      </c>
      <c r="G139" s="137" t="str">
        <f xml:space="preserve"> SMU</f>
        <v>$ 000s</v>
      </c>
      <c r="H139" s="137"/>
    </row>
    <row r="140" spans="1:19" hidden="1" outlineLevel="1" x14ac:dyDescent="0.35"/>
    <row r="141" spans="1:19" hidden="1" outlineLevel="1" x14ac:dyDescent="0.35">
      <c r="B141" s="1" t="s">
        <v>27</v>
      </c>
    </row>
    <row r="142" spans="1:19" hidden="1" outlineLevel="2" x14ac:dyDescent="0.35">
      <c r="A142" s="14"/>
      <c r="B142" s="14"/>
      <c r="C142" s="19"/>
      <c r="D142" s="45"/>
      <c r="E142" s="9" t="s">
        <v>30</v>
      </c>
      <c r="F142" s="189" t="s">
        <v>31</v>
      </c>
      <c r="G142" s="9" t="s">
        <v>26</v>
      </c>
      <c r="H142" s="9"/>
      <c r="J142" s="146"/>
      <c r="K142" s="44"/>
      <c r="L142" s="44"/>
      <c r="M142" s="44"/>
      <c r="N142" s="146"/>
      <c r="O142" s="44"/>
      <c r="P142" s="44"/>
      <c r="Q142" s="44"/>
      <c r="R142" s="44"/>
      <c r="S142" s="146"/>
    </row>
    <row r="143" spans="1:19" hidden="1" outlineLevel="2" x14ac:dyDescent="0.35">
      <c r="A143" s="14"/>
      <c r="B143" s="14"/>
      <c r="C143" s="19"/>
      <c r="D143" s="45"/>
      <c r="E143" s="9" t="s">
        <v>46</v>
      </c>
      <c r="F143" s="189" t="s">
        <v>47</v>
      </c>
      <c r="G143" s="9" t="s">
        <v>26</v>
      </c>
      <c r="H143" s="9"/>
      <c r="J143" s="146"/>
      <c r="K143" s="44"/>
      <c r="L143" s="44"/>
      <c r="M143" s="44"/>
      <c r="N143" s="146"/>
      <c r="O143" s="44"/>
      <c r="P143" s="44"/>
      <c r="Q143" s="44"/>
      <c r="R143" s="44"/>
      <c r="S143" s="146"/>
    </row>
    <row r="144" spans="1:19" hidden="1" outlineLevel="2" x14ac:dyDescent="0.35">
      <c r="A144" s="14"/>
      <c r="B144" s="14"/>
      <c r="C144" s="19"/>
      <c r="D144" s="45"/>
      <c r="E144" s="9" t="s">
        <v>156</v>
      </c>
      <c r="F144" s="189" t="s">
        <v>156</v>
      </c>
      <c r="G144" s="9" t="s">
        <v>26</v>
      </c>
      <c r="H144" s="9"/>
      <c r="J144" s="146"/>
      <c r="K144" s="44"/>
      <c r="L144" s="44"/>
      <c r="M144" s="44"/>
      <c r="N144" s="146"/>
      <c r="O144" s="44"/>
      <c r="P144" s="44"/>
      <c r="Q144" s="44"/>
      <c r="R144" s="44"/>
      <c r="S144" s="146"/>
    </row>
    <row r="145" spans="1:19" hidden="1" outlineLevel="2" x14ac:dyDescent="0.35">
      <c r="A145" s="14"/>
      <c r="B145" s="14"/>
      <c r="C145" s="19"/>
      <c r="D145" s="45"/>
      <c r="E145" s="9" t="s">
        <v>48</v>
      </c>
      <c r="F145" s="189" t="s">
        <v>48</v>
      </c>
      <c r="G145" s="9" t="s">
        <v>26</v>
      </c>
      <c r="H145" s="9"/>
      <c r="I145" s="357"/>
      <c r="J145" s="146"/>
      <c r="K145" s="44"/>
      <c r="L145" s="44"/>
      <c r="M145" s="44"/>
      <c r="N145" s="146"/>
      <c r="O145" s="44"/>
      <c r="P145" s="44"/>
      <c r="Q145" s="44"/>
      <c r="R145" s="44"/>
      <c r="S145" s="146"/>
    </row>
    <row r="146" spans="1:19" hidden="1" outlineLevel="2" x14ac:dyDescent="0.35">
      <c r="A146" s="14"/>
      <c r="B146" s="14"/>
      <c r="C146" s="19"/>
      <c r="D146" s="45"/>
      <c r="E146" s="9" t="s">
        <v>49</v>
      </c>
      <c r="F146" s="189" t="s">
        <v>49</v>
      </c>
      <c r="G146" s="9" t="s">
        <v>26</v>
      </c>
      <c r="H146" s="9"/>
      <c r="I146" s="357"/>
      <c r="J146" s="146"/>
      <c r="K146" s="44"/>
      <c r="L146" s="44"/>
      <c r="M146" s="44"/>
      <c r="N146" s="146"/>
      <c r="O146" s="44"/>
      <c r="P146" s="44"/>
      <c r="Q146" s="44"/>
      <c r="R146" s="44"/>
      <c r="S146" s="146"/>
    </row>
    <row r="147" spans="1:19" hidden="1" outlineLevel="2" x14ac:dyDescent="0.35">
      <c r="A147" s="14"/>
      <c r="B147" s="14"/>
      <c r="C147" s="19"/>
      <c r="D147" s="45"/>
      <c r="E147" s="9"/>
      <c r="F147" s="36"/>
      <c r="G147" s="9"/>
      <c r="H147" s="9"/>
      <c r="I147" s="357"/>
      <c r="J147" s="146"/>
      <c r="K147" s="44"/>
      <c r="L147" s="44"/>
      <c r="M147" s="44"/>
      <c r="N147" s="146"/>
      <c r="O147" s="44"/>
      <c r="P147" s="44"/>
      <c r="Q147" s="44"/>
      <c r="R147" s="44"/>
      <c r="S147" s="146"/>
    </row>
    <row r="148" spans="1:19" hidden="1" outlineLevel="2" x14ac:dyDescent="0.35">
      <c r="E148" s="6" t="s">
        <v>109</v>
      </c>
      <c r="F148" s="155">
        <f xml:space="preserve"> IF( INDEX(J148:S148, $I$4) = "", INDEX(J148:R148, $I$6), INDEX(J148:S148, $I$4))</f>
        <v>0</v>
      </c>
      <c r="G148" s="6" t="s">
        <v>110</v>
      </c>
      <c r="H148" s="6"/>
      <c r="I148" s="354" t="str">
        <f t="array" ref="I148" xml:space="preserve"> IF( INDEX(J148:S148, I$5) = "", IF( INDEX(J148:S148, I$6) = F148, "vw", "tu"), IF(INDEX(J148:S148, I$5) = F148, "vw", "tu"))</f>
        <v>vw</v>
      </c>
      <c r="J148" s="245"/>
      <c r="K148" s="271"/>
      <c r="L148" s="271"/>
      <c r="M148" s="271"/>
      <c r="N148" s="166"/>
      <c r="O148" s="156"/>
      <c r="P148" s="156"/>
      <c r="Q148" s="156"/>
      <c r="R148" s="156"/>
      <c r="S148" s="166"/>
    </row>
    <row r="149" spans="1:19" hidden="1" outlineLevel="2" x14ac:dyDescent="0.35">
      <c r="A149" s="14"/>
      <c r="B149" s="14"/>
      <c r="C149" s="19"/>
      <c r="D149" s="45"/>
      <c r="E149" s="9"/>
      <c r="F149" s="36"/>
      <c r="G149" s="9"/>
      <c r="H149" s="9"/>
      <c r="I149" s="354"/>
      <c r="J149" s="146"/>
      <c r="K149" s="44"/>
      <c r="L149" s="44"/>
      <c r="M149" s="44"/>
      <c r="N149" s="146"/>
      <c r="O149" s="44"/>
      <c r="P149" s="44"/>
      <c r="Q149" s="44"/>
      <c r="R149" s="44"/>
      <c r="S149" s="146"/>
    </row>
    <row r="150" spans="1:19" x14ac:dyDescent="0.35">
      <c r="I150" s="354"/>
    </row>
    <row r="151" spans="1:19" x14ac:dyDescent="0.35">
      <c r="A151" s="1" t="s">
        <v>61</v>
      </c>
      <c r="I151" s="354"/>
    </row>
  </sheetData>
  <phoneticPr fontId="3" type="noConversion"/>
  <conditionalFormatting sqref="O22:R24 O136:R138 O134:R134 O15:R15 O19:R19 O13:R13 O27:R35 O119:R125 O101:R101 O96:R96">
    <cfRule type="cellIs" dxfId="273" priority="610" operator="equal">
      <formula>""</formula>
    </cfRule>
  </conditionalFormatting>
  <conditionalFormatting sqref="O16:R17">
    <cfRule type="cellIs" dxfId="272" priority="607" operator="equal">
      <formula>""</formula>
    </cfRule>
  </conditionalFormatting>
  <conditionalFormatting sqref="O14:R14">
    <cfRule type="cellIs" dxfId="271" priority="605" operator="equal">
      <formula>""</formula>
    </cfRule>
  </conditionalFormatting>
  <conditionalFormatting sqref="O136:R136">
    <cfRule type="cellIs" dxfId="270" priority="455" operator="equal">
      <formula>""</formula>
    </cfRule>
  </conditionalFormatting>
  <conditionalFormatting sqref="O137:R137">
    <cfRule type="cellIs" dxfId="269" priority="453" operator="equal">
      <formula>""</formula>
    </cfRule>
  </conditionalFormatting>
  <conditionalFormatting sqref="O138:R138">
    <cfRule type="cellIs" dxfId="268" priority="451" operator="equal">
      <formula>""</formula>
    </cfRule>
  </conditionalFormatting>
  <conditionalFormatting sqref="I138 I140:I141">
    <cfRule type="cellIs" dxfId="267" priority="408" operator="equal">
      <formula>1</formula>
    </cfRule>
  </conditionalFormatting>
  <conditionalFormatting sqref="I138">
    <cfRule type="cellIs" dxfId="266" priority="407" operator="equal">
      <formula>1</formula>
    </cfRule>
  </conditionalFormatting>
  <conditionalFormatting sqref="I140">
    <cfRule type="cellIs" dxfId="265" priority="406" operator="equal">
      <formula>1</formula>
    </cfRule>
  </conditionalFormatting>
  <conditionalFormatting sqref="I141">
    <cfRule type="cellIs" dxfId="264" priority="405" operator="equal">
      <formula>1</formula>
    </cfRule>
  </conditionalFormatting>
  <conditionalFormatting sqref="I149:I151 I27:I35 I119:I125 I101 I96">
    <cfRule type="cellIs" dxfId="263" priority="404" operator="equal">
      <formula>"tu"</formula>
    </cfRule>
  </conditionalFormatting>
  <conditionalFormatting sqref="I148">
    <cfRule type="cellIs" dxfId="262" priority="319" operator="equal">
      <formula>"tu"</formula>
    </cfRule>
  </conditionalFormatting>
  <conditionalFormatting sqref="I13:I17">
    <cfRule type="cellIs" dxfId="261" priority="318" operator="equal">
      <formula>"tu"</formula>
    </cfRule>
  </conditionalFormatting>
  <conditionalFormatting sqref="I19">
    <cfRule type="cellIs" dxfId="260" priority="313" operator="equal">
      <formula>"tu"</formula>
    </cfRule>
  </conditionalFormatting>
  <conditionalFormatting sqref="I22:I24">
    <cfRule type="cellIs" dxfId="259" priority="312" operator="equal">
      <formula>"tu"</formula>
    </cfRule>
  </conditionalFormatting>
  <conditionalFormatting sqref="I122">
    <cfRule type="cellIs" dxfId="258" priority="285" operator="equal">
      <formula>"tu"</formula>
    </cfRule>
  </conditionalFormatting>
  <conditionalFormatting sqref="I139">
    <cfRule type="cellIs" dxfId="257" priority="280" operator="equal">
      <formula>1</formula>
    </cfRule>
  </conditionalFormatting>
  <conditionalFormatting sqref="I139">
    <cfRule type="cellIs" dxfId="256" priority="279" operator="equal">
      <formula>1</formula>
    </cfRule>
  </conditionalFormatting>
  <conditionalFormatting sqref="I29">
    <cfRule type="cellIs" dxfId="255" priority="167" operator="equal">
      <formula>"tu"</formula>
    </cfRule>
  </conditionalFormatting>
  <conditionalFormatting sqref="I30">
    <cfRule type="cellIs" dxfId="254" priority="165" operator="equal">
      <formula>"tu"</formula>
    </cfRule>
  </conditionalFormatting>
  <conditionalFormatting sqref="I31">
    <cfRule type="cellIs" dxfId="253" priority="163" operator="equal">
      <formula>"tu"</formula>
    </cfRule>
  </conditionalFormatting>
  <conditionalFormatting sqref="I32">
    <cfRule type="cellIs" dxfId="252" priority="161" operator="equal">
      <formula>"tu"</formula>
    </cfRule>
  </conditionalFormatting>
  <conditionalFormatting sqref="I33">
    <cfRule type="cellIs" dxfId="251" priority="159" operator="equal">
      <formula>"tu"</formula>
    </cfRule>
  </conditionalFormatting>
  <conditionalFormatting sqref="I34">
    <cfRule type="cellIs" dxfId="250" priority="157" operator="equal">
      <formula>"tu"</formula>
    </cfRule>
  </conditionalFormatting>
  <conditionalFormatting sqref="I35">
    <cfRule type="cellIs" dxfId="249" priority="155" operator="equal">
      <formula>"tu"</formula>
    </cfRule>
  </conditionalFormatting>
  <conditionalFormatting sqref="I29:I35">
    <cfRule type="cellIs" dxfId="248" priority="146" operator="equal">
      <formula>"tu"</formula>
    </cfRule>
  </conditionalFormatting>
  <conditionalFormatting sqref="I101">
    <cfRule type="cellIs" dxfId="247" priority="108" operator="equal">
      <formula>"tu"</formula>
    </cfRule>
  </conditionalFormatting>
  <conditionalFormatting sqref="I20">
    <cfRule type="cellIs" dxfId="246" priority="101" operator="equal">
      <formula>"tu"</formula>
    </cfRule>
  </conditionalFormatting>
  <conditionalFormatting sqref="I40">
    <cfRule type="cellIs" dxfId="245" priority="66" operator="equal">
      <formula>"tu"</formula>
    </cfRule>
  </conditionalFormatting>
  <conditionalFormatting sqref="I41">
    <cfRule type="cellIs" dxfId="244" priority="65" operator="equal">
      <formula>"tu"</formula>
    </cfRule>
  </conditionalFormatting>
  <conditionalFormatting sqref="I42">
    <cfRule type="cellIs" dxfId="243" priority="64" operator="equal">
      <formula>"tu"</formula>
    </cfRule>
  </conditionalFormatting>
  <conditionalFormatting sqref="I43">
    <cfRule type="cellIs" dxfId="242" priority="63" operator="equal">
      <formula>"tu"</formula>
    </cfRule>
  </conditionalFormatting>
  <conditionalFormatting sqref="I44">
    <cfRule type="cellIs" dxfId="241" priority="62" operator="equal">
      <formula>"tu"</formula>
    </cfRule>
  </conditionalFormatting>
  <conditionalFormatting sqref="I49">
    <cfRule type="cellIs" dxfId="240" priority="61" operator="equal">
      <formula>"tu"</formula>
    </cfRule>
  </conditionalFormatting>
  <conditionalFormatting sqref="I54">
    <cfRule type="cellIs" dxfId="239" priority="60" operator="equal">
      <formula>"tu"</formula>
    </cfRule>
  </conditionalFormatting>
  <conditionalFormatting sqref="I55">
    <cfRule type="cellIs" dxfId="238" priority="59" operator="equal">
      <formula>"tu"</formula>
    </cfRule>
  </conditionalFormatting>
  <conditionalFormatting sqref="I56">
    <cfRule type="cellIs" dxfId="237" priority="58" operator="equal">
      <formula>"tu"</formula>
    </cfRule>
  </conditionalFormatting>
  <conditionalFormatting sqref="I57">
    <cfRule type="cellIs" dxfId="236" priority="57" operator="equal">
      <formula>"tu"</formula>
    </cfRule>
  </conditionalFormatting>
  <conditionalFormatting sqref="I58">
    <cfRule type="cellIs" dxfId="235" priority="56" operator="equal">
      <formula>"tu"</formula>
    </cfRule>
  </conditionalFormatting>
  <conditionalFormatting sqref="I59">
    <cfRule type="cellIs" dxfId="234" priority="55" operator="equal">
      <formula>"tu"</formula>
    </cfRule>
  </conditionalFormatting>
  <conditionalFormatting sqref="I64">
    <cfRule type="cellIs" dxfId="233" priority="54" operator="equal">
      <formula>"tu"</formula>
    </cfRule>
  </conditionalFormatting>
  <conditionalFormatting sqref="I65">
    <cfRule type="cellIs" dxfId="232" priority="53" operator="equal">
      <formula>"tu"</formula>
    </cfRule>
  </conditionalFormatting>
  <conditionalFormatting sqref="I66">
    <cfRule type="cellIs" dxfId="231" priority="52" operator="equal">
      <formula>"tu"</formula>
    </cfRule>
  </conditionalFormatting>
  <conditionalFormatting sqref="I67">
    <cfRule type="cellIs" dxfId="230" priority="51" operator="equal">
      <formula>"tu"</formula>
    </cfRule>
  </conditionalFormatting>
  <conditionalFormatting sqref="I68">
    <cfRule type="cellIs" dxfId="229" priority="50" operator="equal">
      <formula>"tu"</formula>
    </cfRule>
  </conditionalFormatting>
  <conditionalFormatting sqref="I69">
    <cfRule type="cellIs" dxfId="228" priority="49" operator="equal">
      <formula>"tu"</formula>
    </cfRule>
  </conditionalFormatting>
  <conditionalFormatting sqref="I70">
    <cfRule type="cellIs" dxfId="227" priority="48" operator="equal">
      <formula>"tu"</formula>
    </cfRule>
  </conditionalFormatting>
  <conditionalFormatting sqref="I71">
    <cfRule type="cellIs" dxfId="226" priority="47" operator="equal">
      <formula>"tu"</formula>
    </cfRule>
  </conditionalFormatting>
  <conditionalFormatting sqref="I76">
    <cfRule type="cellIs" dxfId="225" priority="46" operator="equal">
      <formula>"tu"</formula>
    </cfRule>
  </conditionalFormatting>
  <conditionalFormatting sqref="I77">
    <cfRule type="cellIs" dxfId="224" priority="45" operator="equal">
      <formula>"tu"</formula>
    </cfRule>
  </conditionalFormatting>
  <conditionalFormatting sqref="I78">
    <cfRule type="cellIs" dxfId="223" priority="44" operator="equal">
      <formula>"tu"</formula>
    </cfRule>
  </conditionalFormatting>
  <conditionalFormatting sqref="I79">
    <cfRule type="cellIs" dxfId="222" priority="43" operator="equal">
      <formula>"tu"</formula>
    </cfRule>
  </conditionalFormatting>
  <conditionalFormatting sqref="I80">
    <cfRule type="cellIs" dxfId="221" priority="42" operator="equal">
      <formula>"tu"</formula>
    </cfRule>
  </conditionalFormatting>
  <conditionalFormatting sqref="I81">
    <cfRule type="cellIs" dxfId="220" priority="41" operator="equal">
      <formula>"tu"</formula>
    </cfRule>
  </conditionalFormatting>
  <conditionalFormatting sqref="I82">
    <cfRule type="cellIs" dxfId="219" priority="40" operator="equal">
      <formula>"tu"</formula>
    </cfRule>
  </conditionalFormatting>
  <conditionalFormatting sqref="I83">
    <cfRule type="cellIs" dxfId="218" priority="39" operator="equal">
      <formula>"tu"</formula>
    </cfRule>
  </conditionalFormatting>
  <conditionalFormatting sqref="I84">
    <cfRule type="cellIs" dxfId="217" priority="38" operator="equal">
      <formula>"tu"</formula>
    </cfRule>
  </conditionalFormatting>
  <conditionalFormatting sqref="I85">
    <cfRule type="cellIs" dxfId="216" priority="37" operator="equal">
      <formula>"tu"</formula>
    </cfRule>
  </conditionalFormatting>
  <conditionalFormatting sqref="I86">
    <cfRule type="cellIs" dxfId="215" priority="36" operator="equal">
      <formula>"tu"</formula>
    </cfRule>
  </conditionalFormatting>
  <conditionalFormatting sqref="I87">
    <cfRule type="cellIs" dxfId="214" priority="35" operator="equal">
      <formula>"tu"</formula>
    </cfRule>
  </conditionalFormatting>
  <conditionalFormatting sqref="I88">
    <cfRule type="cellIs" dxfId="213" priority="34" operator="equal">
      <formula>"tu"</formula>
    </cfRule>
  </conditionalFormatting>
  <conditionalFormatting sqref="I89">
    <cfRule type="cellIs" dxfId="212" priority="33" operator="equal">
      <formula>"tu"</formula>
    </cfRule>
  </conditionalFormatting>
  <conditionalFormatting sqref="I94">
    <cfRule type="cellIs" dxfId="211" priority="32" operator="equal">
      <formula>"tu"</formula>
    </cfRule>
  </conditionalFormatting>
  <conditionalFormatting sqref="I95">
    <cfRule type="cellIs" dxfId="210" priority="31" operator="equal">
      <formula>"tu"</formula>
    </cfRule>
  </conditionalFormatting>
  <conditionalFormatting sqref="I114">
    <cfRule type="cellIs" dxfId="209" priority="20" operator="equal">
      <formula>"tu"</formula>
    </cfRule>
  </conditionalFormatting>
  <conditionalFormatting sqref="I115">
    <cfRule type="cellIs" dxfId="208" priority="19" operator="equal">
      <formula>"tu"</formula>
    </cfRule>
  </conditionalFormatting>
  <conditionalFormatting sqref="I116">
    <cfRule type="cellIs" dxfId="207" priority="18" operator="equal">
      <formula>"tu"</formula>
    </cfRule>
  </conditionalFormatting>
  <conditionalFormatting sqref="O104:R111">
    <cfRule type="cellIs" dxfId="206" priority="17" operator="equal">
      <formula>""</formula>
    </cfRule>
  </conditionalFormatting>
  <conditionalFormatting sqref="O114:R116">
    <cfRule type="cellIs" dxfId="205" priority="16" operator="equal">
      <formula>""</formula>
    </cfRule>
  </conditionalFormatting>
  <conditionalFormatting sqref="I104:I111">
    <cfRule type="cellIs" dxfId="204" priority="15" operator="equal">
      <formula>"tu"</formula>
    </cfRule>
  </conditionalFormatting>
  <conditionalFormatting sqref="I104:I111">
    <cfRule type="cellIs" dxfId="203" priority="14" operator="equal">
      <formula>"tu"</formula>
    </cfRule>
  </conditionalFormatting>
  <conditionalFormatting sqref="O20:R20">
    <cfRule type="cellIs" dxfId="202" priority="12" operator="equal">
      <formula>""</formula>
    </cfRule>
  </conditionalFormatting>
  <conditionalFormatting sqref="O40:R41">
    <cfRule type="cellIs" dxfId="201" priority="11" operator="equal">
      <formula>""</formula>
    </cfRule>
  </conditionalFormatting>
  <conditionalFormatting sqref="O42:R42">
    <cfRule type="cellIs" dxfId="200" priority="10" operator="equal">
      <formula>""</formula>
    </cfRule>
  </conditionalFormatting>
  <conditionalFormatting sqref="O43:R44">
    <cfRule type="cellIs" dxfId="199" priority="9" operator="equal">
      <formula>""</formula>
    </cfRule>
  </conditionalFormatting>
  <conditionalFormatting sqref="O49:R50">
    <cfRule type="cellIs" dxfId="198" priority="8" operator="equal">
      <formula>""</formula>
    </cfRule>
  </conditionalFormatting>
  <conditionalFormatting sqref="O54:R55">
    <cfRule type="cellIs" dxfId="197" priority="7" operator="equal">
      <formula>""</formula>
    </cfRule>
  </conditionalFormatting>
  <conditionalFormatting sqref="O56:R57">
    <cfRule type="cellIs" dxfId="196" priority="6" operator="equal">
      <formula>""</formula>
    </cfRule>
  </conditionalFormatting>
  <conditionalFormatting sqref="O58:R59">
    <cfRule type="cellIs" dxfId="195" priority="5" operator="equal">
      <formula>""</formula>
    </cfRule>
  </conditionalFormatting>
  <conditionalFormatting sqref="O64:R71">
    <cfRule type="cellIs" dxfId="194" priority="4" operator="equal">
      <formula>""</formula>
    </cfRule>
  </conditionalFormatting>
  <conditionalFormatting sqref="O76:R89">
    <cfRule type="cellIs" dxfId="193" priority="3" operator="equal">
      <formula>""</formula>
    </cfRule>
  </conditionalFormatting>
  <conditionalFormatting sqref="O94:R95">
    <cfRule type="cellIs" dxfId="192" priority="2" operator="equal">
      <formula>""</formula>
    </cfRule>
  </conditionalFormatting>
  <conditionalFormatting sqref="O148:R148">
    <cfRule type="cellIs" dxfId="191" priority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E70B-5058-4F45-A79D-35FA0E549120}">
  <sheetPr codeName="Sheet15">
    <tabColor rgb="FFFFFF99"/>
    <outlinePr summaryBelow="0" summaryRight="0"/>
  </sheetPr>
  <dimension ref="A1:GJ1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InpS - Base case 1</v>
      </c>
      <c r="B1" s="226"/>
      <c r="C1" s="227"/>
      <c r="D1" s="228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226"/>
      <c r="B6" s="226"/>
      <c r="C6" s="227"/>
      <c r="D6" s="228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x14ac:dyDescent="0.35">
      <c r="A7" s="226"/>
      <c r="B7" s="226"/>
      <c r="C7" s="227"/>
      <c r="D7" s="228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5"/>
      <c r="DB7" s="225"/>
      <c r="DC7" s="225"/>
      <c r="DD7" s="225"/>
      <c r="DE7" s="225"/>
      <c r="DF7" s="225"/>
      <c r="DG7" s="225"/>
      <c r="DH7" s="225"/>
      <c r="DI7" s="225"/>
      <c r="DJ7" s="225"/>
      <c r="DK7" s="225"/>
      <c r="DL7" s="225"/>
      <c r="DM7" s="225"/>
      <c r="DN7" s="225"/>
      <c r="DO7" s="225"/>
      <c r="DP7" s="225"/>
      <c r="DQ7" s="225"/>
      <c r="DR7" s="225"/>
      <c r="DS7" s="225"/>
      <c r="DT7" s="225"/>
      <c r="DU7" s="225"/>
      <c r="DV7" s="225"/>
      <c r="DW7" s="225"/>
      <c r="DX7" s="225"/>
      <c r="DY7" s="225"/>
      <c r="DZ7" s="225"/>
      <c r="EA7" s="225"/>
      <c r="EB7" s="225"/>
      <c r="EC7" s="225"/>
      <c r="ED7" s="225"/>
      <c r="EE7" s="225"/>
      <c r="EF7" s="225"/>
      <c r="EG7" s="225"/>
      <c r="EH7" s="225"/>
      <c r="EI7" s="225"/>
      <c r="EJ7" s="225"/>
      <c r="EK7" s="225"/>
      <c r="EL7" s="225"/>
      <c r="EM7" s="225"/>
      <c r="EN7" s="225"/>
      <c r="EO7" s="225"/>
      <c r="EP7" s="225"/>
      <c r="EQ7" s="225"/>
      <c r="ER7" s="225"/>
      <c r="ES7" s="225"/>
      <c r="ET7" s="225"/>
      <c r="EU7" s="225"/>
      <c r="EV7" s="225"/>
      <c r="EW7" s="225"/>
      <c r="EX7" s="225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5"/>
      <c r="FK7" s="225"/>
      <c r="FL7" s="225"/>
      <c r="FM7" s="225"/>
      <c r="FN7" s="225"/>
      <c r="FO7" s="225"/>
      <c r="FP7" s="225"/>
      <c r="FQ7" s="225"/>
      <c r="FR7" s="225"/>
      <c r="FS7" s="225"/>
      <c r="FT7" s="225"/>
      <c r="FU7" s="225"/>
      <c r="FV7" s="225"/>
      <c r="FW7" s="225"/>
      <c r="FX7" s="225"/>
      <c r="FY7" s="225"/>
      <c r="FZ7" s="225"/>
      <c r="GA7" s="225"/>
      <c r="GB7" s="225"/>
      <c r="GC7" s="225"/>
      <c r="GD7" s="225"/>
      <c r="GE7" s="225"/>
      <c r="GF7" s="225"/>
      <c r="GG7" s="225"/>
      <c r="GH7" s="225"/>
      <c r="GI7" s="225"/>
      <c r="GJ7" s="225"/>
    </row>
    <row r="8" spans="1:192" collapsed="1" x14ac:dyDescent="0.35">
      <c r="A8" s="226" t="s">
        <v>169</v>
      </c>
      <c r="B8" s="226"/>
      <c r="C8" s="227"/>
      <c r="D8" s="228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5"/>
      <c r="AF8" s="225"/>
      <c r="AG8" s="225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225"/>
      <c r="AZ8" s="225"/>
      <c r="BA8" s="225"/>
      <c r="BB8" s="225"/>
      <c r="BC8" s="225"/>
      <c r="BD8" s="225"/>
      <c r="BE8" s="225"/>
      <c r="BF8" s="225"/>
      <c r="BG8" s="225"/>
      <c r="BH8" s="225"/>
      <c r="BI8" s="225"/>
      <c r="BJ8" s="225"/>
      <c r="BK8" s="225"/>
      <c r="BL8" s="225"/>
      <c r="BM8" s="225"/>
      <c r="BN8" s="225"/>
      <c r="BO8" s="225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5"/>
      <c r="CH8" s="225"/>
      <c r="CI8" s="225"/>
      <c r="CJ8" s="225"/>
      <c r="CK8" s="225"/>
      <c r="CL8" s="225"/>
      <c r="CM8" s="225"/>
      <c r="CN8" s="225"/>
      <c r="CO8" s="225"/>
      <c r="CP8" s="225"/>
      <c r="CQ8" s="225"/>
      <c r="CR8" s="225"/>
      <c r="CS8" s="225"/>
      <c r="CT8" s="225"/>
      <c r="CU8" s="225"/>
      <c r="CV8" s="225"/>
      <c r="CW8" s="225"/>
      <c r="CX8" s="225"/>
      <c r="CY8" s="225"/>
      <c r="CZ8" s="225"/>
      <c r="DA8" s="225"/>
      <c r="DB8" s="225"/>
      <c r="DC8" s="225"/>
      <c r="DD8" s="225"/>
      <c r="DE8" s="225"/>
      <c r="DF8" s="225"/>
      <c r="DG8" s="225"/>
      <c r="DH8" s="225"/>
      <c r="DI8" s="225"/>
      <c r="DJ8" s="225"/>
      <c r="DK8" s="225"/>
      <c r="DL8" s="225"/>
      <c r="DM8" s="225"/>
      <c r="DN8" s="225"/>
      <c r="DO8" s="225"/>
      <c r="DP8" s="225"/>
      <c r="DQ8" s="225"/>
      <c r="DR8" s="225"/>
      <c r="DS8" s="225"/>
      <c r="DT8" s="225"/>
      <c r="DU8" s="225"/>
      <c r="DV8" s="225"/>
      <c r="DW8" s="225"/>
      <c r="DX8" s="225"/>
      <c r="DY8" s="225"/>
      <c r="DZ8" s="225"/>
      <c r="EA8" s="225"/>
      <c r="EB8" s="225"/>
      <c r="EC8" s="225"/>
      <c r="ED8" s="225"/>
      <c r="EE8" s="225"/>
      <c r="EF8" s="225"/>
      <c r="EG8" s="225"/>
      <c r="EH8" s="225"/>
      <c r="EI8" s="225"/>
      <c r="EJ8" s="225"/>
      <c r="EK8" s="225"/>
      <c r="EL8" s="225"/>
      <c r="EM8" s="225"/>
      <c r="EN8" s="225"/>
      <c r="EO8" s="225"/>
      <c r="EP8" s="225"/>
      <c r="EQ8" s="225"/>
      <c r="ER8" s="225"/>
      <c r="ES8" s="225"/>
      <c r="ET8" s="225"/>
      <c r="EU8" s="225"/>
      <c r="EV8" s="225"/>
      <c r="EW8" s="225"/>
      <c r="EX8" s="225"/>
      <c r="EY8" s="225"/>
      <c r="EZ8" s="225"/>
      <c r="FA8" s="225"/>
      <c r="FB8" s="225"/>
      <c r="FC8" s="225"/>
      <c r="FD8" s="225"/>
      <c r="FE8" s="225"/>
      <c r="FF8" s="225"/>
      <c r="FG8" s="225"/>
      <c r="FH8" s="225"/>
      <c r="FI8" s="225"/>
      <c r="FJ8" s="225"/>
      <c r="FK8" s="225"/>
      <c r="FL8" s="225"/>
      <c r="FM8" s="225"/>
      <c r="FN8" s="225"/>
      <c r="FO8" s="225"/>
      <c r="FP8" s="225"/>
      <c r="FQ8" s="225"/>
      <c r="FR8" s="225"/>
      <c r="FS8" s="225"/>
      <c r="FT8" s="225"/>
      <c r="FU8" s="225"/>
      <c r="FV8" s="225"/>
      <c r="FW8" s="225"/>
      <c r="FX8" s="225"/>
      <c r="FY8" s="225"/>
      <c r="FZ8" s="225"/>
      <c r="GA8" s="225"/>
      <c r="GB8" s="225"/>
      <c r="GC8" s="225"/>
      <c r="GD8" s="225"/>
      <c r="GE8" s="225"/>
      <c r="GF8" s="225"/>
      <c r="GG8" s="225"/>
      <c r="GH8" s="225"/>
      <c r="GI8" s="225"/>
      <c r="GJ8" s="225"/>
    </row>
    <row r="9" spans="1:192" s="266" customFormat="1" hidden="1" outlineLevel="1" x14ac:dyDescent="0.35">
      <c r="A9" s="292"/>
      <c r="B9" s="292"/>
      <c r="C9" s="293"/>
      <c r="D9" s="294"/>
      <c r="E9" s="296" t="s">
        <v>968</v>
      </c>
      <c r="F9" s="296"/>
      <c r="G9" s="296" t="s">
        <v>98</v>
      </c>
      <c r="H9" s="296">
        <f xml:space="preserve"> SUM(J9:GJ9)</f>
        <v>1.0000000000000007</v>
      </c>
      <c r="I9" s="296"/>
      <c r="J9" s="397"/>
      <c r="K9" s="397"/>
      <c r="L9" s="397"/>
      <c r="M9" s="397"/>
      <c r="N9" s="397"/>
      <c r="O9" s="397"/>
      <c r="P9" s="397">
        <v>0.1</v>
      </c>
      <c r="Q9" s="397">
        <f xml:space="preserve"> 90% / 41</f>
        <v>2.1951219512195124E-2</v>
      </c>
      <c r="R9" s="397">
        <f t="shared" ref="R9:BE9" si="0" xml:space="preserve"> 90% / 41</f>
        <v>2.1951219512195124E-2</v>
      </c>
      <c r="S9" s="397">
        <f t="shared" si="0"/>
        <v>2.1951219512195124E-2</v>
      </c>
      <c r="T9" s="397">
        <f t="shared" si="0"/>
        <v>2.1951219512195124E-2</v>
      </c>
      <c r="U9" s="397">
        <f t="shared" si="0"/>
        <v>2.1951219512195124E-2</v>
      </c>
      <c r="V9" s="397">
        <f t="shared" si="0"/>
        <v>2.1951219512195124E-2</v>
      </c>
      <c r="W9" s="397">
        <f t="shared" si="0"/>
        <v>2.1951219512195124E-2</v>
      </c>
      <c r="X9" s="397">
        <f t="shared" si="0"/>
        <v>2.1951219512195124E-2</v>
      </c>
      <c r="Y9" s="397">
        <f t="shared" si="0"/>
        <v>2.1951219512195124E-2</v>
      </c>
      <c r="Z9" s="397">
        <f t="shared" si="0"/>
        <v>2.1951219512195124E-2</v>
      </c>
      <c r="AA9" s="397">
        <f t="shared" si="0"/>
        <v>2.1951219512195124E-2</v>
      </c>
      <c r="AB9" s="397">
        <f t="shared" si="0"/>
        <v>2.1951219512195124E-2</v>
      </c>
      <c r="AC9" s="397">
        <f t="shared" si="0"/>
        <v>2.1951219512195124E-2</v>
      </c>
      <c r="AD9" s="397">
        <f t="shared" si="0"/>
        <v>2.1951219512195124E-2</v>
      </c>
      <c r="AE9" s="397">
        <f t="shared" si="0"/>
        <v>2.1951219512195124E-2</v>
      </c>
      <c r="AF9" s="397">
        <f t="shared" si="0"/>
        <v>2.1951219512195124E-2</v>
      </c>
      <c r="AG9" s="397">
        <f t="shared" si="0"/>
        <v>2.1951219512195124E-2</v>
      </c>
      <c r="AH9" s="397">
        <f t="shared" si="0"/>
        <v>2.1951219512195124E-2</v>
      </c>
      <c r="AI9" s="397">
        <f t="shared" si="0"/>
        <v>2.1951219512195124E-2</v>
      </c>
      <c r="AJ9" s="397">
        <f t="shared" si="0"/>
        <v>2.1951219512195124E-2</v>
      </c>
      <c r="AK9" s="397">
        <f t="shared" si="0"/>
        <v>2.1951219512195124E-2</v>
      </c>
      <c r="AL9" s="397">
        <f t="shared" si="0"/>
        <v>2.1951219512195124E-2</v>
      </c>
      <c r="AM9" s="397">
        <f t="shared" si="0"/>
        <v>2.1951219512195124E-2</v>
      </c>
      <c r="AN9" s="397">
        <f t="shared" si="0"/>
        <v>2.1951219512195124E-2</v>
      </c>
      <c r="AO9" s="397">
        <f t="shared" si="0"/>
        <v>2.1951219512195124E-2</v>
      </c>
      <c r="AP9" s="397">
        <f t="shared" si="0"/>
        <v>2.1951219512195124E-2</v>
      </c>
      <c r="AQ9" s="397">
        <f t="shared" si="0"/>
        <v>2.1951219512195124E-2</v>
      </c>
      <c r="AR9" s="397">
        <f t="shared" si="0"/>
        <v>2.1951219512195124E-2</v>
      </c>
      <c r="AS9" s="397">
        <f t="shared" si="0"/>
        <v>2.1951219512195124E-2</v>
      </c>
      <c r="AT9" s="397">
        <f t="shared" si="0"/>
        <v>2.1951219512195124E-2</v>
      </c>
      <c r="AU9" s="397">
        <f t="shared" si="0"/>
        <v>2.1951219512195124E-2</v>
      </c>
      <c r="AV9" s="397">
        <f t="shared" si="0"/>
        <v>2.1951219512195124E-2</v>
      </c>
      <c r="AW9" s="397">
        <f t="shared" si="0"/>
        <v>2.1951219512195124E-2</v>
      </c>
      <c r="AX9" s="397">
        <f t="shared" si="0"/>
        <v>2.1951219512195124E-2</v>
      </c>
      <c r="AY9" s="397">
        <f t="shared" si="0"/>
        <v>2.1951219512195124E-2</v>
      </c>
      <c r="AZ9" s="397">
        <f t="shared" si="0"/>
        <v>2.1951219512195124E-2</v>
      </c>
      <c r="BA9" s="397">
        <f t="shared" si="0"/>
        <v>2.1951219512195124E-2</v>
      </c>
      <c r="BB9" s="397">
        <f t="shared" si="0"/>
        <v>2.1951219512195124E-2</v>
      </c>
      <c r="BC9" s="397">
        <f t="shared" si="0"/>
        <v>2.1951219512195124E-2</v>
      </c>
      <c r="BD9" s="397">
        <f t="shared" si="0"/>
        <v>2.1951219512195124E-2</v>
      </c>
      <c r="BE9" s="397">
        <f t="shared" si="0"/>
        <v>2.1951219512195124E-2</v>
      </c>
      <c r="BF9" s="397"/>
      <c r="BG9" s="397"/>
      <c r="BH9" s="397"/>
      <c r="BI9" s="397"/>
      <c r="BJ9" s="397"/>
      <c r="BK9" s="397"/>
      <c r="BL9" s="397"/>
      <c r="BM9" s="397"/>
      <c r="BN9" s="397"/>
      <c r="BO9" s="397"/>
      <c r="BP9" s="397"/>
      <c r="BQ9" s="397"/>
      <c r="BR9" s="397"/>
      <c r="BS9" s="397"/>
      <c r="BT9" s="397"/>
      <c r="BU9" s="397"/>
      <c r="BV9" s="397"/>
      <c r="BW9" s="397"/>
      <c r="BX9" s="397"/>
      <c r="BY9" s="397"/>
      <c r="BZ9" s="397"/>
      <c r="CA9" s="397"/>
      <c r="CB9" s="397"/>
      <c r="CC9" s="397"/>
      <c r="CD9" s="397"/>
      <c r="CE9" s="397"/>
      <c r="CF9" s="397"/>
      <c r="CG9" s="397"/>
      <c r="CH9" s="397"/>
      <c r="CI9" s="397"/>
      <c r="CJ9" s="397"/>
      <c r="CK9" s="397"/>
      <c r="CL9" s="397"/>
      <c r="CM9" s="397"/>
      <c r="CN9" s="397"/>
      <c r="CO9" s="397"/>
      <c r="CP9" s="397"/>
      <c r="CQ9" s="397"/>
      <c r="CR9" s="397"/>
      <c r="CS9" s="397"/>
      <c r="CT9" s="397"/>
      <c r="CU9" s="397"/>
      <c r="CV9" s="397"/>
      <c r="CW9" s="397"/>
      <c r="CX9" s="397"/>
      <c r="CY9" s="397"/>
      <c r="CZ9" s="397"/>
      <c r="DA9" s="397"/>
      <c r="DB9" s="397"/>
      <c r="DC9" s="397"/>
      <c r="DD9" s="397"/>
      <c r="DE9" s="397"/>
      <c r="DF9" s="397"/>
      <c r="DG9" s="397"/>
      <c r="DH9" s="397"/>
      <c r="DI9" s="397"/>
      <c r="DJ9" s="397"/>
      <c r="DK9" s="397"/>
      <c r="DL9" s="397"/>
      <c r="DM9" s="397"/>
      <c r="DN9" s="397"/>
      <c r="DO9" s="397"/>
      <c r="DP9" s="397"/>
      <c r="DQ9" s="397"/>
      <c r="DR9" s="397"/>
      <c r="DS9" s="397"/>
      <c r="DT9" s="397"/>
      <c r="DU9" s="397"/>
      <c r="DV9" s="397"/>
      <c r="DW9" s="397"/>
      <c r="DX9" s="397"/>
      <c r="DY9" s="397"/>
      <c r="DZ9" s="397"/>
      <c r="EA9" s="397"/>
      <c r="EB9" s="397"/>
      <c r="EC9" s="397"/>
      <c r="ED9" s="397"/>
      <c r="EE9" s="397"/>
      <c r="EF9" s="397"/>
      <c r="EG9" s="397"/>
      <c r="EH9" s="397"/>
      <c r="EI9" s="397"/>
      <c r="EJ9" s="397"/>
      <c r="EK9" s="397"/>
      <c r="EL9" s="397"/>
      <c r="EM9" s="397"/>
      <c r="EN9" s="397"/>
      <c r="EO9" s="397"/>
      <c r="EP9" s="397"/>
      <c r="EQ9" s="397"/>
      <c r="ER9" s="397"/>
      <c r="ES9" s="397"/>
      <c r="ET9" s="397"/>
      <c r="EU9" s="397"/>
      <c r="EV9" s="397"/>
      <c r="EW9" s="397"/>
      <c r="EX9" s="397"/>
      <c r="EY9" s="397"/>
      <c r="EZ9" s="397"/>
      <c r="FA9" s="397"/>
      <c r="FB9" s="397"/>
      <c r="FC9" s="397"/>
      <c r="FD9" s="397"/>
      <c r="FE9" s="397"/>
      <c r="FF9" s="397"/>
      <c r="FG9" s="397"/>
      <c r="FH9" s="397"/>
      <c r="FI9" s="397"/>
      <c r="FJ9" s="397"/>
      <c r="FK9" s="397"/>
      <c r="FL9" s="397"/>
      <c r="FM9" s="397"/>
      <c r="FN9" s="397"/>
      <c r="FO9" s="397"/>
      <c r="FP9" s="397"/>
      <c r="FQ9" s="397"/>
      <c r="FR9" s="397"/>
      <c r="FS9" s="397"/>
      <c r="FT9" s="397"/>
      <c r="FU9" s="397"/>
      <c r="FV9" s="397"/>
      <c r="FW9" s="397"/>
      <c r="FX9" s="397"/>
      <c r="FY9" s="397"/>
      <c r="FZ9" s="397"/>
      <c r="GA9" s="397"/>
      <c r="GB9" s="397"/>
      <c r="GC9" s="397"/>
      <c r="GD9" s="397"/>
      <c r="GE9" s="397"/>
      <c r="GF9" s="397"/>
      <c r="GG9" s="397"/>
      <c r="GH9" s="397"/>
      <c r="GI9" s="397"/>
      <c r="GJ9" s="397"/>
    </row>
    <row r="10" spans="1:192" hidden="1" outlineLevel="1" x14ac:dyDescent="0.35">
      <c r="A10" s="226"/>
      <c r="B10" s="226"/>
      <c r="C10" s="227"/>
      <c r="D10" s="228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5"/>
      <c r="BJ10" s="225"/>
      <c r="BK10" s="225"/>
      <c r="BL10" s="225"/>
      <c r="BM10" s="225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</row>
    <row r="11" spans="1:192" hidden="1" outlineLevel="1" x14ac:dyDescent="0.35">
      <c r="A11" s="226"/>
      <c r="B11" s="226"/>
      <c r="C11" s="227"/>
      <c r="D11" s="228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225"/>
      <c r="BJ11" s="225"/>
      <c r="BK11" s="225"/>
      <c r="BL11" s="225"/>
      <c r="BM11" s="225"/>
      <c r="BN11" s="225"/>
      <c r="BO11" s="225"/>
      <c r="BP11" s="225"/>
      <c r="BQ11" s="225"/>
      <c r="BR11" s="225"/>
      <c r="BS11" s="225"/>
      <c r="BT11" s="225"/>
      <c r="BU11" s="225"/>
      <c r="BV11" s="225"/>
      <c r="BW11" s="225"/>
      <c r="BX11" s="225"/>
      <c r="BY11" s="225"/>
      <c r="BZ11" s="225"/>
      <c r="CA11" s="225"/>
      <c r="CB11" s="225"/>
      <c r="CC11" s="225"/>
      <c r="CD11" s="225"/>
      <c r="CE11" s="225"/>
      <c r="CF11" s="225"/>
      <c r="CG11" s="225"/>
      <c r="CH11" s="225"/>
      <c r="CI11" s="225"/>
      <c r="CJ11" s="225"/>
      <c r="CK11" s="225"/>
      <c r="CL11" s="225"/>
      <c r="CM11" s="225"/>
      <c r="CN11" s="225"/>
      <c r="CO11" s="225"/>
      <c r="CP11" s="225"/>
      <c r="CQ11" s="225"/>
      <c r="CR11" s="225"/>
      <c r="CS11" s="225"/>
      <c r="CT11" s="225"/>
      <c r="CU11" s="225"/>
      <c r="CV11" s="225"/>
      <c r="CW11" s="225"/>
      <c r="CX11" s="225"/>
      <c r="CY11" s="225"/>
      <c r="CZ11" s="225"/>
      <c r="DA11" s="225"/>
      <c r="DB11" s="225"/>
      <c r="DC11" s="225"/>
      <c r="DD11" s="225"/>
      <c r="DE11" s="225"/>
      <c r="DF11" s="225"/>
      <c r="DG11" s="225"/>
      <c r="DH11" s="225"/>
      <c r="DI11" s="225"/>
      <c r="DJ11" s="225"/>
      <c r="DK11" s="225"/>
      <c r="DL11" s="225"/>
      <c r="DM11" s="225"/>
      <c r="DN11" s="225"/>
      <c r="DO11" s="225"/>
      <c r="DP11" s="225"/>
      <c r="DQ11" s="225"/>
      <c r="DR11" s="225"/>
      <c r="DS11" s="225"/>
      <c r="DT11" s="225"/>
      <c r="DU11" s="225"/>
      <c r="DV11" s="225"/>
      <c r="DW11" s="225"/>
      <c r="DX11" s="225"/>
      <c r="DY11" s="225"/>
      <c r="DZ11" s="225"/>
      <c r="EA11" s="225"/>
      <c r="EB11" s="225"/>
      <c r="EC11" s="225"/>
      <c r="ED11" s="225"/>
      <c r="EE11" s="225"/>
      <c r="EF11" s="225"/>
      <c r="EG11" s="225"/>
      <c r="EH11" s="225"/>
      <c r="EI11" s="225"/>
      <c r="EJ11" s="225"/>
      <c r="EK11" s="225"/>
      <c r="EL11" s="225"/>
      <c r="EM11" s="225"/>
      <c r="EN11" s="225"/>
      <c r="EO11" s="225"/>
      <c r="EP11" s="225"/>
      <c r="EQ11" s="225"/>
      <c r="ER11" s="225"/>
      <c r="ES11" s="225"/>
      <c r="ET11" s="225"/>
      <c r="EU11" s="225"/>
      <c r="EV11" s="225"/>
      <c r="EW11" s="225"/>
      <c r="EX11" s="225"/>
      <c r="EY11" s="225"/>
      <c r="EZ11" s="225"/>
      <c r="FA11" s="225"/>
      <c r="FB11" s="225"/>
      <c r="FC11" s="225"/>
      <c r="FD11" s="225"/>
      <c r="FE11" s="225"/>
      <c r="FF11" s="225"/>
      <c r="FG11" s="225"/>
      <c r="FH11" s="225"/>
      <c r="FI11" s="225"/>
      <c r="FJ11" s="225"/>
      <c r="FK11" s="225"/>
      <c r="FL11" s="225"/>
      <c r="FM11" s="225"/>
      <c r="FN11" s="225"/>
      <c r="FO11" s="225"/>
      <c r="FP11" s="225"/>
      <c r="FQ11" s="225"/>
      <c r="FR11" s="225"/>
      <c r="FS11" s="225"/>
      <c r="FT11" s="225"/>
      <c r="FU11" s="225"/>
      <c r="FV11" s="225"/>
      <c r="FW11" s="225"/>
      <c r="FX11" s="225"/>
      <c r="FY11" s="225"/>
      <c r="FZ11" s="225"/>
      <c r="GA11" s="225"/>
      <c r="GB11" s="225"/>
      <c r="GC11" s="225"/>
      <c r="GD11" s="225"/>
      <c r="GE11" s="225"/>
      <c r="GF11" s="225"/>
      <c r="GG11" s="225"/>
      <c r="GH11" s="225"/>
      <c r="GI11" s="225"/>
      <c r="GJ11" s="225"/>
    </row>
    <row r="12" spans="1:192" hidden="1" outlineLevel="1" x14ac:dyDescent="0.35">
      <c r="A12" s="226"/>
      <c r="B12" s="226"/>
      <c r="C12" s="227"/>
      <c r="D12" s="228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  <c r="CK12" s="225"/>
      <c r="CL12" s="225"/>
      <c r="CM12" s="225"/>
      <c r="CN12" s="225"/>
      <c r="CO12" s="225"/>
      <c r="CP12" s="225"/>
      <c r="CQ12" s="225"/>
      <c r="CR12" s="225"/>
      <c r="CS12" s="225"/>
      <c r="CT12" s="225"/>
      <c r="CU12" s="225"/>
      <c r="CV12" s="225"/>
      <c r="CW12" s="225"/>
      <c r="CX12" s="225"/>
      <c r="CY12" s="225"/>
      <c r="CZ12" s="225"/>
      <c r="DA12" s="225"/>
      <c r="DB12" s="225"/>
      <c r="DC12" s="225"/>
      <c r="DD12" s="225"/>
      <c r="DE12" s="225"/>
      <c r="DF12" s="225"/>
      <c r="DG12" s="225"/>
      <c r="DH12" s="225"/>
      <c r="DI12" s="225"/>
      <c r="DJ12" s="225"/>
      <c r="DK12" s="225"/>
      <c r="DL12" s="225"/>
      <c r="DM12" s="225"/>
      <c r="DN12" s="225"/>
      <c r="DO12" s="225"/>
      <c r="DP12" s="225"/>
      <c r="DQ12" s="225"/>
      <c r="DR12" s="225"/>
      <c r="DS12" s="225"/>
      <c r="DT12" s="225"/>
      <c r="DU12" s="225"/>
      <c r="DV12" s="225"/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25"/>
      <c r="GE12" s="225"/>
      <c r="GF12" s="225"/>
      <c r="GG12" s="225"/>
      <c r="GH12" s="225"/>
      <c r="GI12" s="225"/>
      <c r="GJ12" s="225"/>
    </row>
    <row r="13" spans="1:192" hidden="1" outlineLevel="1" x14ac:dyDescent="0.35">
      <c r="A13" s="226"/>
      <c r="B13" s="226"/>
      <c r="C13" s="227"/>
      <c r="D13" s="228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5"/>
      <c r="DC13" s="225"/>
      <c r="DD13" s="225"/>
      <c r="DE13" s="225"/>
      <c r="DF13" s="225"/>
      <c r="DG13" s="225"/>
      <c r="DH13" s="225"/>
      <c r="DI13" s="225"/>
      <c r="DJ13" s="225"/>
      <c r="DK13" s="225"/>
      <c r="DL13" s="225"/>
      <c r="DM13" s="225"/>
      <c r="DN13" s="225"/>
      <c r="DO13" s="225"/>
      <c r="DP13" s="225"/>
      <c r="DQ13" s="225"/>
      <c r="DR13" s="225"/>
      <c r="DS13" s="225"/>
      <c r="DT13" s="225"/>
      <c r="DU13" s="225"/>
      <c r="DV13" s="225"/>
      <c r="DW13" s="225"/>
      <c r="DX13" s="225"/>
      <c r="DY13" s="225"/>
      <c r="DZ13" s="225"/>
      <c r="EA13" s="225"/>
      <c r="EB13" s="225"/>
      <c r="EC13" s="225"/>
      <c r="ED13" s="225"/>
      <c r="EE13" s="225"/>
      <c r="EF13" s="225"/>
      <c r="EG13" s="225"/>
      <c r="EH13" s="225"/>
      <c r="EI13" s="225"/>
      <c r="EJ13" s="225"/>
      <c r="EK13" s="225"/>
      <c r="EL13" s="225"/>
      <c r="EM13" s="225"/>
      <c r="EN13" s="225"/>
      <c r="EO13" s="225"/>
      <c r="EP13" s="225"/>
      <c r="EQ13" s="225"/>
      <c r="ER13" s="225"/>
      <c r="ES13" s="225"/>
      <c r="ET13" s="225"/>
      <c r="EU13" s="225"/>
      <c r="EV13" s="225"/>
      <c r="EW13" s="225"/>
      <c r="EX13" s="225"/>
      <c r="EY13" s="225"/>
      <c r="EZ13" s="225"/>
      <c r="FA13" s="225"/>
      <c r="FB13" s="225"/>
      <c r="FC13" s="225"/>
      <c r="FD13" s="225"/>
      <c r="FE13" s="225"/>
      <c r="FF13" s="225"/>
      <c r="FG13" s="225"/>
      <c r="FH13" s="225"/>
      <c r="FI13" s="225"/>
      <c r="FJ13" s="225"/>
      <c r="FK13" s="225"/>
      <c r="FL13" s="225"/>
      <c r="FM13" s="225"/>
      <c r="FN13" s="225"/>
      <c r="FO13" s="225"/>
      <c r="FP13" s="225"/>
      <c r="FQ13" s="225"/>
      <c r="FR13" s="225"/>
      <c r="FS13" s="225"/>
      <c r="FT13" s="225"/>
      <c r="FU13" s="225"/>
      <c r="FV13" s="225"/>
      <c r="FW13" s="225"/>
      <c r="FX13" s="225"/>
      <c r="FY13" s="225"/>
      <c r="FZ13" s="225"/>
      <c r="GA13" s="225"/>
      <c r="GB13" s="225"/>
      <c r="GC13" s="225"/>
      <c r="GD13" s="225"/>
      <c r="GE13" s="225"/>
      <c r="GF13" s="225"/>
      <c r="GG13" s="225"/>
      <c r="GH13" s="225"/>
      <c r="GI13" s="225"/>
      <c r="GJ13" s="225"/>
    </row>
    <row r="14" spans="1:192" hidden="1" outlineLevel="1" x14ac:dyDescent="0.35">
      <c r="A14" s="226"/>
      <c r="B14" s="226"/>
      <c r="C14" s="227"/>
      <c r="D14" s="228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  <c r="CK14" s="225"/>
      <c r="CL14" s="225"/>
      <c r="CM14" s="225"/>
      <c r="CN14" s="225"/>
      <c r="CO14" s="225"/>
      <c r="CP14" s="225"/>
      <c r="CQ14" s="225"/>
      <c r="CR14" s="225"/>
      <c r="CS14" s="225"/>
      <c r="CT14" s="225"/>
      <c r="CU14" s="225"/>
      <c r="CV14" s="225"/>
      <c r="CW14" s="225"/>
      <c r="CX14" s="225"/>
      <c r="CY14" s="225"/>
      <c r="CZ14" s="225"/>
      <c r="DA14" s="225"/>
      <c r="DB14" s="225"/>
      <c r="DC14" s="225"/>
      <c r="DD14" s="225"/>
      <c r="DE14" s="225"/>
      <c r="DF14" s="225"/>
      <c r="DG14" s="225"/>
      <c r="DH14" s="225"/>
      <c r="DI14" s="225"/>
      <c r="DJ14" s="225"/>
      <c r="DK14" s="225"/>
      <c r="DL14" s="225"/>
      <c r="DM14" s="225"/>
      <c r="DN14" s="225"/>
      <c r="DO14" s="225"/>
      <c r="DP14" s="225"/>
      <c r="DQ14" s="225"/>
      <c r="DR14" s="225"/>
      <c r="DS14" s="225"/>
      <c r="DT14" s="225"/>
      <c r="DU14" s="225"/>
      <c r="DV14" s="225"/>
      <c r="DW14" s="225"/>
      <c r="DX14" s="225"/>
      <c r="DY14" s="225"/>
      <c r="DZ14" s="225"/>
      <c r="EA14" s="225"/>
      <c r="EB14" s="225"/>
      <c r="EC14" s="225"/>
      <c r="ED14" s="225"/>
      <c r="EE14" s="225"/>
      <c r="EF14" s="225"/>
      <c r="EG14" s="225"/>
      <c r="EH14" s="225"/>
      <c r="EI14" s="225"/>
      <c r="EJ14" s="225"/>
      <c r="EK14" s="225"/>
      <c r="EL14" s="225"/>
      <c r="EM14" s="225"/>
      <c r="EN14" s="225"/>
      <c r="EO14" s="225"/>
      <c r="EP14" s="225"/>
      <c r="EQ14" s="225"/>
      <c r="ER14" s="225"/>
      <c r="ES14" s="225"/>
      <c r="ET14" s="225"/>
      <c r="EU14" s="225"/>
      <c r="EV14" s="225"/>
      <c r="EW14" s="225"/>
      <c r="EX14" s="225"/>
      <c r="EY14" s="225"/>
      <c r="EZ14" s="225"/>
      <c r="FA14" s="225"/>
      <c r="FB14" s="225"/>
      <c r="FC14" s="225"/>
      <c r="FD14" s="225"/>
      <c r="FE14" s="225"/>
      <c r="FF14" s="225"/>
      <c r="FG14" s="225"/>
      <c r="FH14" s="225"/>
      <c r="FI14" s="225"/>
      <c r="FJ14" s="225"/>
      <c r="FK14" s="225"/>
      <c r="FL14" s="225"/>
      <c r="FM14" s="225"/>
      <c r="FN14" s="225"/>
      <c r="FO14" s="225"/>
      <c r="FP14" s="225"/>
      <c r="FQ14" s="225"/>
      <c r="FR14" s="225"/>
      <c r="FS14" s="225"/>
      <c r="FT14" s="225"/>
      <c r="FU14" s="225"/>
      <c r="FV14" s="225"/>
      <c r="FW14" s="225"/>
      <c r="FX14" s="225"/>
      <c r="FY14" s="225"/>
      <c r="FZ14" s="225"/>
      <c r="GA14" s="225"/>
      <c r="GB14" s="225"/>
      <c r="GC14" s="225"/>
      <c r="GD14" s="225"/>
      <c r="GE14" s="225"/>
      <c r="GF14" s="225"/>
      <c r="GG14" s="225"/>
      <c r="GH14" s="225"/>
      <c r="GI14" s="225"/>
      <c r="GJ14" s="225"/>
    </row>
    <row r="15" spans="1:192" hidden="1" outlineLevel="1" x14ac:dyDescent="0.35">
      <c r="A15" s="226"/>
      <c r="B15" s="226"/>
      <c r="C15" s="227"/>
      <c r="D15" s="228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  <c r="CK15" s="225"/>
      <c r="CL15" s="225"/>
      <c r="CM15" s="225"/>
      <c r="CN15" s="225"/>
      <c r="CO15" s="225"/>
      <c r="CP15" s="225"/>
      <c r="CQ15" s="225"/>
      <c r="CR15" s="225"/>
      <c r="CS15" s="225"/>
      <c r="CT15" s="225"/>
      <c r="CU15" s="225"/>
      <c r="CV15" s="225"/>
      <c r="CW15" s="225"/>
      <c r="CX15" s="225"/>
      <c r="CY15" s="225"/>
      <c r="CZ15" s="225"/>
      <c r="DA15" s="225"/>
      <c r="DB15" s="225"/>
      <c r="DC15" s="225"/>
      <c r="DD15" s="225"/>
      <c r="DE15" s="225"/>
      <c r="DF15" s="225"/>
      <c r="DG15" s="225"/>
      <c r="DH15" s="225"/>
      <c r="DI15" s="225"/>
      <c r="DJ15" s="225"/>
      <c r="DK15" s="225"/>
      <c r="DL15" s="225"/>
      <c r="DM15" s="225"/>
      <c r="DN15" s="225"/>
      <c r="DO15" s="225"/>
      <c r="DP15" s="225"/>
      <c r="DQ15" s="225"/>
      <c r="DR15" s="225"/>
      <c r="DS15" s="225"/>
      <c r="DT15" s="225"/>
      <c r="DU15" s="225"/>
      <c r="DV15" s="225"/>
      <c r="DW15" s="225"/>
      <c r="DX15" s="225"/>
      <c r="DY15" s="225"/>
      <c r="DZ15" s="225"/>
      <c r="EA15" s="225"/>
      <c r="EB15" s="225"/>
      <c r="EC15" s="225"/>
      <c r="ED15" s="225"/>
      <c r="EE15" s="225"/>
      <c r="EF15" s="225"/>
      <c r="EG15" s="225"/>
      <c r="EH15" s="225"/>
      <c r="EI15" s="225"/>
      <c r="EJ15" s="225"/>
      <c r="EK15" s="225"/>
      <c r="EL15" s="225"/>
      <c r="EM15" s="225"/>
      <c r="EN15" s="225"/>
      <c r="EO15" s="225"/>
      <c r="EP15" s="225"/>
      <c r="EQ15" s="225"/>
      <c r="ER15" s="225"/>
      <c r="ES15" s="225"/>
      <c r="ET15" s="225"/>
      <c r="EU15" s="225"/>
      <c r="EV15" s="225"/>
      <c r="EW15" s="225"/>
      <c r="EX15" s="225"/>
      <c r="EY15" s="225"/>
      <c r="EZ15" s="225"/>
      <c r="FA15" s="225"/>
      <c r="FB15" s="225"/>
      <c r="FC15" s="225"/>
      <c r="FD15" s="225"/>
      <c r="FE15" s="225"/>
      <c r="FF15" s="225"/>
      <c r="FG15" s="225"/>
      <c r="FH15" s="225"/>
      <c r="FI15" s="225"/>
      <c r="FJ15" s="225"/>
      <c r="FK15" s="225"/>
      <c r="FL15" s="225"/>
      <c r="FM15" s="225"/>
      <c r="FN15" s="225"/>
      <c r="FO15" s="225"/>
      <c r="FP15" s="225"/>
      <c r="FQ15" s="225"/>
      <c r="FR15" s="225"/>
      <c r="FS15" s="225"/>
      <c r="FT15" s="225"/>
      <c r="FU15" s="225"/>
      <c r="FV15" s="225"/>
      <c r="FW15" s="225"/>
      <c r="FX15" s="225"/>
      <c r="FY15" s="225"/>
      <c r="FZ15" s="225"/>
      <c r="GA15" s="225"/>
      <c r="GB15" s="225"/>
      <c r="GC15" s="225"/>
      <c r="GD15" s="225"/>
      <c r="GE15" s="225"/>
      <c r="GF15" s="225"/>
      <c r="GG15" s="225"/>
      <c r="GH15" s="225"/>
      <c r="GI15" s="225"/>
      <c r="GJ15" s="225"/>
    </row>
    <row r="16" spans="1:192" hidden="1" outlineLevel="1" x14ac:dyDescent="0.35">
      <c r="A16" s="226"/>
      <c r="B16" s="226"/>
      <c r="C16" s="227"/>
      <c r="D16" s="228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  <c r="CK16" s="225"/>
      <c r="CL16" s="225"/>
      <c r="CM16" s="225"/>
      <c r="CN16" s="225"/>
      <c r="CO16" s="225"/>
      <c r="CP16" s="225"/>
      <c r="CQ16" s="225"/>
      <c r="CR16" s="225"/>
      <c r="CS16" s="225"/>
      <c r="CT16" s="225"/>
      <c r="CU16" s="225"/>
      <c r="CV16" s="225"/>
      <c r="CW16" s="225"/>
      <c r="CX16" s="225"/>
      <c r="CY16" s="225"/>
      <c r="CZ16" s="225"/>
      <c r="DA16" s="225"/>
      <c r="DB16" s="225"/>
      <c r="DC16" s="225"/>
      <c r="DD16" s="225"/>
      <c r="DE16" s="225"/>
      <c r="DF16" s="225"/>
      <c r="DG16" s="225"/>
      <c r="DH16" s="225"/>
      <c r="DI16" s="225"/>
      <c r="DJ16" s="225"/>
      <c r="DK16" s="225"/>
      <c r="DL16" s="225"/>
      <c r="DM16" s="225"/>
      <c r="DN16" s="225"/>
      <c r="DO16" s="225"/>
      <c r="DP16" s="225"/>
      <c r="DQ16" s="225"/>
      <c r="DR16" s="225"/>
      <c r="DS16" s="225"/>
      <c r="DT16" s="225"/>
      <c r="DU16" s="225"/>
      <c r="DV16" s="225"/>
      <c r="DW16" s="225"/>
      <c r="DX16" s="225"/>
      <c r="DY16" s="225"/>
      <c r="DZ16" s="225"/>
      <c r="EA16" s="225"/>
      <c r="EB16" s="225"/>
      <c r="EC16" s="225"/>
      <c r="ED16" s="225"/>
      <c r="EE16" s="225"/>
      <c r="EF16" s="225"/>
      <c r="EG16" s="225"/>
      <c r="EH16" s="225"/>
      <c r="EI16" s="225"/>
      <c r="EJ16" s="225"/>
      <c r="EK16" s="225"/>
      <c r="EL16" s="225"/>
      <c r="EM16" s="225"/>
      <c r="EN16" s="225"/>
      <c r="EO16" s="225"/>
      <c r="EP16" s="225"/>
      <c r="EQ16" s="225"/>
      <c r="ER16" s="225"/>
      <c r="ES16" s="225"/>
      <c r="ET16" s="225"/>
      <c r="EU16" s="225"/>
      <c r="EV16" s="225"/>
      <c r="EW16" s="225"/>
      <c r="EX16" s="225"/>
      <c r="EY16" s="225"/>
      <c r="EZ16" s="225"/>
      <c r="FA16" s="225"/>
      <c r="FB16" s="225"/>
      <c r="FC16" s="225"/>
      <c r="FD16" s="225"/>
      <c r="FE16" s="225"/>
      <c r="FF16" s="225"/>
      <c r="FG16" s="225"/>
      <c r="FH16" s="225"/>
      <c r="FI16" s="225"/>
      <c r="FJ16" s="225"/>
      <c r="FK16" s="225"/>
      <c r="FL16" s="225"/>
      <c r="FM16" s="225"/>
      <c r="FN16" s="225"/>
      <c r="FO16" s="225"/>
      <c r="FP16" s="225"/>
      <c r="FQ16" s="225"/>
      <c r="FR16" s="225"/>
      <c r="FS16" s="225"/>
      <c r="FT16" s="225"/>
      <c r="FU16" s="225"/>
      <c r="FV16" s="225"/>
      <c r="FW16" s="225"/>
      <c r="FX16" s="225"/>
      <c r="FY16" s="225"/>
      <c r="FZ16" s="225"/>
      <c r="GA16" s="225"/>
      <c r="GB16" s="225"/>
      <c r="GC16" s="225"/>
      <c r="GD16" s="225"/>
      <c r="GE16" s="225"/>
      <c r="GF16" s="225"/>
      <c r="GG16" s="225"/>
      <c r="GH16" s="225"/>
      <c r="GI16" s="225"/>
      <c r="GJ16" s="225"/>
    </row>
    <row r="17" spans="1:192" x14ac:dyDescent="0.35">
      <c r="A17" s="226"/>
      <c r="B17" s="226"/>
      <c r="C17" s="227"/>
      <c r="D17" s="228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  <c r="CK17" s="225"/>
      <c r="CL17" s="225"/>
      <c r="CM17" s="225"/>
      <c r="CN17" s="225"/>
      <c r="CO17" s="225"/>
      <c r="CP17" s="225"/>
      <c r="CQ17" s="225"/>
      <c r="CR17" s="225"/>
      <c r="CS17" s="225"/>
      <c r="CT17" s="225"/>
      <c r="CU17" s="225"/>
      <c r="CV17" s="225"/>
      <c r="CW17" s="225"/>
      <c r="CX17" s="225"/>
      <c r="CY17" s="225"/>
      <c r="CZ17" s="225"/>
      <c r="DA17" s="225"/>
      <c r="DB17" s="225"/>
      <c r="DC17" s="225"/>
      <c r="DD17" s="225"/>
      <c r="DE17" s="225"/>
      <c r="DF17" s="225"/>
      <c r="DG17" s="225"/>
      <c r="DH17" s="225"/>
      <c r="DI17" s="225"/>
      <c r="DJ17" s="225"/>
      <c r="DK17" s="225"/>
      <c r="DL17" s="225"/>
      <c r="DM17" s="225"/>
      <c r="DN17" s="225"/>
      <c r="DO17" s="225"/>
      <c r="DP17" s="225"/>
      <c r="DQ17" s="225"/>
      <c r="DR17" s="225"/>
      <c r="DS17" s="225"/>
      <c r="DT17" s="225"/>
      <c r="DU17" s="225"/>
      <c r="DV17" s="225"/>
      <c r="DW17" s="225"/>
      <c r="DX17" s="225"/>
      <c r="DY17" s="225"/>
      <c r="DZ17" s="225"/>
      <c r="EA17" s="225"/>
      <c r="EB17" s="225"/>
      <c r="EC17" s="225"/>
      <c r="ED17" s="225"/>
      <c r="EE17" s="225"/>
      <c r="EF17" s="225"/>
      <c r="EG17" s="225"/>
      <c r="EH17" s="225"/>
      <c r="EI17" s="225"/>
      <c r="EJ17" s="225"/>
      <c r="EK17" s="225"/>
      <c r="EL17" s="225"/>
      <c r="EM17" s="225"/>
      <c r="EN17" s="225"/>
      <c r="EO17" s="225"/>
      <c r="EP17" s="225"/>
      <c r="EQ17" s="225"/>
      <c r="ER17" s="225"/>
      <c r="ES17" s="225"/>
      <c r="ET17" s="225"/>
      <c r="EU17" s="225"/>
      <c r="EV17" s="225"/>
      <c r="EW17" s="225"/>
      <c r="EX17" s="225"/>
      <c r="EY17" s="225"/>
      <c r="EZ17" s="225"/>
      <c r="FA17" s="225"/>
      <c r="FB17" s="225"/>
      <c r="FC17" s="225"/>
      <c r="FD17" s="225"/>
      <c r="FE17" s="225"/>
      <c r="FF17" s="225"/>
      <c r="FG17" s="225"/>
      <c r="FH17" s="225"/>
      <c r="FI17" s="225"/>
      <c r="FJ17" s="225"/>
      <c r="FK17" s="225"/>
      <c r="FL17" s="225"/>
      <c r="FM17" s="225"/>
      <c r="FN17" s="225"/>
      <c r="FO17" s="225"/>
      <c r="FP17" s="225"/>
      <c r="FQ17" s="225"/>
      <c r="FR17" s="225"/>
      <c r="FS17" s="225"/>
      <c r="FT17" s="225"/>
      <c r="FU17" s="225"/>
      <c r="FV17" s="225"/>
      <c r="FW17" s="225"/>
      <c r="FX17" s="225"/>
      <c r="FY17" s="225"/>
      <c r="FZ17" s="225"/>
      <c r="GA17" s="225"/>
      <c r="GB17" s="225"/>
      <c r="GC17" s="225"/>
      <c r="GD17" s="225"/>
      <c r="GE17" s="225"/>
      <c r="GF17" s="225"/>
      <c r="GG17" s="225"/>
      <c r="GH17" s="225"/>
      <c r="GI17" s="225"/>
      <c r="GJ17" s="225"/>
    </row>
    <row r="18" spans="1:192" x14ac:dyDescent="0.35">
      <c r="A18" s="226" t="s">
        <v>61</v>
      </c>
      <c r="B18" s="226"/>
      <c r="C18" s="227"/>
      <c r="D18" s="228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  <c r="CK18" s="225"/>
      <c r="CL18" s="225"/>
      <c r="CM18" s="225"/>
      <c r="CN18" s="225"/>
      <c r="CO18" s="225"/>
      <c r="CP18" s="225"/>
      <c r="CQ18" s="225"/>
      <c r="CR18" s="225"/>
      <c r="CS18" s="225"/>
      <c r="CT18" s="225"/>
      <c r="CU18" s="225"/>
      <c r="CV18" s="225"/>
      <c r="CW18" s="225"/>
      <c r="CX18" s="225"/>
      <c r="CY18" s="225"/>
      <c r="CZ18" s="225"/>
      <c r="DA18" s="225"/>
      <c r="DB18" s="225"/>
      <c r="DC18" s="225"/>
      <c r="DD18" s="225"/>
      <c r="DE18" s="225"/>
      <c r="DF18" s="225"/>
      <c r="DG18" s="225"/>
      <c r="DH18" s="225"/>
      <c r="DI18" s="225"/>
      <c r="DJ18" s="225"/>
      <c r="DK18" s="225"/>
      <c r="DL18" s="225"/>
      <c r="DM18" s="225"/>
      <c r="DN18" s="225"/>
      <c r="DO18" s="225"/>
      <c r="DP18" s="225"/>
      <c r="DQ18" s="225"/>
      <c r="DR18" s="225"/>
      <c r="DS18" s="225"/>
      <c r="DT18" s="225"/>
      <c r="DU18" s="225"/>
      <c r="DV18" s="225"/>
      <c r="DW18" s="225"/>
      <c r="DX18" s="225"/>
      <c r="DY18" s="225"/>
      <c r="DZ18" s="225"/>
      <c r="EA18" s="225"/>
      <c r="EB18" s="225"/>
      <c r="EC18" s="225"/>
      <c r="ED18" s="225"/>
      <c r="EE18" s="225"/>
      <c r="EF18" s="225"/>
      <c r="EG18" s="225"/>
      <c r="EH18" s="225"/>
      <c r="EI18" s="225"/>
      <c r="EJ18" s="225"/>
      <c r="EK18" s="225"/>
      <c r="EL18" s="225"/>
      <c r="EM18" s="225"/>
      <c r="EN18" s="225"/>
      <c r="EO18" s="225"/>
      <c r="EP18" s="225"/>
      <c r="EQ18" s="225"/>
      <c r="ER18" s="225"/>
      <c r="ES18" s="225"/>
      <c r="ET18" s="225"/>
      <c r="EU18" s="225"/>
      <c r="EV18" s="225"/>
      <c r="EW18" s="225"/>
      <c r="EX18" s="225"/>
      <c r="EY18" s="225"/>
      <c r="EZ18" s="225"/>
      <c r="FA18" s="225"/>
      <c r="FB18" s="225"/>
      <c r="FC18" s="225"/>
      <c r="FD18" s="225"/>
      <c r="FE18" s="225"/>
      <c r="FF18" s="225"/>
      <c r="FG18" s="225"/>
      <c r="FH18" s="225"/>
      <c r="FI18" s="225"/>
      <c r="FJ18" s="225"/>
      <c r="FK18" s="225"/>
      <c r="FL18" s="225"/>
      <c r="FM18" s="225"/>
      <c r="FN18" s="225"/>
      <c r="FO18" s="225"/>
      <c r="FP18" s="225"/>
      <c r="FQ18" s="225"/>
      <c r="FR18" s="225"/>
      <c r="FS18" s="225"/>
      <c r="FT18" s="225"/>
      <c r="FU18" s="225"/>
      <c r="FV18" s="225"/>
      <c r="FW18" s="225"/>
      <c r="FX18" s="225"/>
      <c r="FY18" s="225"/>
      <c r="FZ18" s="225"/>
      <c r="GA18" s="225"/>
      <c r="GB18" s="225"/>
      <c r="GC18" s="225"/>
      <c r="GD18" s="225"/>
      <c r="GE18" s="225"/>
      <c r="GF18" s="225"/>
      <c r="GG18" s="225"/>
      <c r="GH18" s="225"/>
      <c r="GI18" s="225"/>
      <c r="GJ18" s="225"/>
    </row>
  </sheetData>
  <conditionalFormatting sqref="J3:GJ3">
    <cfRule type="cellIs" dxfId="190" priority="8" stopIfTrue="1" operator="equal">
      <formula>"Construction"</formula>
    </cfRule>
    <cfRule type="cellIs" dxfId="189" priority="9" stopIfTrue="1" operator="equal">
      <formula>"Operations"</formula>
    </cfRule>
  </conditionalFormatting>
  <conditionalFormatting sqref="J3:GJ3">
    <cfRule type="cellIs" dxfId="188" priority="7" operator="equal">
      <formula>"Fin Close"</formula>
    </cfRule>
  </conditionalFormatting>
  <conditionalFormatting sqref="J3:GJ3">
    <cfRule type="cellIs" dxfId="187" priority="5" operator="equal">
      <formula>"PPA ext."</formula>
    </cfRule>
    <cfRule type="cellIs" dxfId="186" priority="6" operator="equal">
      <formula>"Delay"</formula>
    </cfRule>
  </conditionalFormatting>
  <conditionalFormatting sqref="F2:F4">
    <cfRule type="cellIs" dxfId="185" priority="1" stopIfTrue="1" operator="notEqual">
      <formula>0</formula>
    </cfRule>
    <cfRule type="cellIs" dxfId="184" priority="2" stopIfTrue="1" operator="equal">
      <formula>""</formula>
    </cfRule>
  </conditionalFormatting>
  <conditionalFormatting sqref="F2:F4">
    <cfRule type="cellIs" dxfId="183" priority="3" stopIfTrue="1" operator="notEqual">
      <formula>0</formula>
    </cfRule>
    <cfRule type="cellIs" dxfId="18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B0F0-9948-4985-803C-1AA4568E601B}">
  <sheetPr codeName="Sheet19">
    <outlinePr summaryBelow="0" summaryRight="0"/>
  </sheetPr>
  <dimension ref="A1:KT4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306" ht="25.15" x14ac:dyDescent="0.35">
      <c r="A1" s="22" t="str">
        <f ca="1" xml:space="preserve"> RIGHT(CELL("filename", A1), LEN(CELL("filename", A1)) - SEARCH("]", CELL("filename", A1))) &amp; " - " &amp; InpC!F3</f>
        <v>Solve - Base case 1</v>
      </c>
    </row>
    <row r="2" spans="1:306" x14ac:dyDescent="0.35">
      <c r="A2" s="46"/>
      <c r="B2" s="46"/>
      <c r="C2" s="47"/>
      <c r="D2" s="48"/>
      <c r="E2" s="34"/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306" x14ac:dyDescent="0.35">
      <c r="E3" s="16"/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306" x14ac:dyDescent="0.35">
      <c r="E4" s="188"/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306" x14ac:dyDescent="0.35">
      <c r="E5" s="2"/>
      <c r="F5" s="37"/>
      <c r="G5" s="38"/>
      <c r="H5" s="37"/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306" x14ac:dyDescent="0.35">
      <c r="A7" s="14" t="s">
        <v>215</v>
      </c>
    </row>
    <row r="11" spans="1:306" x14ac:dyDescent="0.35">
      <c r="F11" s="471"/>
    </row>
    <row r="14" spans="1:306" x14ac:dyDescent="0.35">
      <c r="A14" s="437" t="s">
        <v>213</v>
      </c>
      <c r="B14" s="437"/>
      <c r="C14" s="438"/>
      <c r="D14" s="439"/>
      <c r="E14" s="400"/>
      <c r="F14" s="400"/>
      <c r="G14" s="400"/>
      <c r="H14" s="400"/>
      <c r="I14" s="423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  <c r="V14" s="400"/>
      <c r="W14" s="400"/>
      <c r="X14" s="400"/>
      <c r="Y14" s="400"/>
      <c r="Z14" s="400"/>
      <c r="AA14" s="400"/>
      <c r="AB14" s="400"/>
      <c r="AC14" s="400"/>
      <c r="AD14" s="400"/>
      <c r="AE14" s="400"/>
      <c r="AF14" s="400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  <c r="AQ14" s="400"/>
      <c r="AR14" s="400"/>
      <c r="AS14" s="400"/>
      <c r="AT14" s="400"/>
      <c r="AU14" s="400"/>
      <c r="AV14" s="400"/>
      <c r="AW14" s="400"/>
      <c r="AX14" s="400"/>
      <c r="AY14" s="400"/>
      <c r="AZ14" s="400"/>
      <c r="BA14" s="400"/>
      <c r="BB14" s="400"/>
      <c r="BC14" s="400"/>
      <c r="BD14" s="400"/>
      <c r="BE14" s="400"/>
      <c r="BF14" s="400"/>
      <c r="BG14" s="400"/>
      <c r="BH14" s="400"/>
      <c r="BI14" s="400"/>
      <c r="BJ14" s="400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  <c r="CO14" s="400"/>
      <c r="CP14" s="400"/>
      <c r="CQ14" s="400"/>
      <c r="CR14" s="400"/>
      <c r="CS14" s="400"/>
      <c r="CT14" s="400"/>
      <c r="CU14" s="400"/>
      <c r="CV14" s="400"/>
      <c r="CW14" s="400"/>
      <c r="CX14" s="400"/>
      <c r="CY14" s="400"/>
      <c r="CZ14" s="400"/>
      <c r="DA14" s="400"/>
      <c r="DB14" s="400"/>
      <c r="DC14" s="400"/>
      <c r="DD14" s="400"/>
      <c r="DE14" s="400"/>
      <c r="DF14" s="400"/>
      <c r="DG14" s="400"/>
      <c r="DH14" s="400"/>
      <c r="DI14" s="400"/>
      <c r="DJ14" s="400"/>
      <c r="DK14" s="400"/>
      <c r="DL14" s="400"/>
      <c r="DM14" s="400"/>
      <c r="DN14" s="400"/>
      <c r="DO14" s="400"/>
      <c r="DP14" s="400"/>
      <c r="DQ14" s="400"/>
      <c r="DR14" s="400"/>
      <c r="DS14" s="400"/>
      <c r="DT14" s="400"/>
      <c r="DU14" s="400"/>
      <c r="DV14" s="400"/>
      <c r="DW14" s="400"/>
      <c r="DX14" s="400"/>
      <c r="DY14" s="400"/>
      <c r="DZ14" s="400"/>
      <c r="EA14" s="400"/>
      <c r="EB14" s="400"/>
      <c r="EC14" s="400"/>
      <c r="ED14" s="400"/>
      <c r="EE14" s="400"/>
      <c r="EF14" s="400"/>
      <c r="EG14" s="400"/>
      <c r="EH14" s="400"/>
      <c r="EI14" s="400"/>
      <c r="EJ14" s="400"/>
      <c r="EK14" s="400"/>
      <c r="EL14" s="400"/>
      <c r="EM14" s="400"/>
      <c r="EN14" s="400"/>
      <c r="EO14" s="400"/>
      <c r="EP14" s="400"/>
      <c r="EQ14" s="400"/>
      <c r="ER14" s="400"/>
      <c r="ES14" s="400"/>
      <c r="ET14" s="400"/>
      <c r="EU14" s="400"/>
      <c r="EV14" s="400"/>
      <c r="EW14" s="400"/>
      <c r="EX14" s="400"/>
      <c r="EY14" s="400"/>
      <c r="EZ14" s="400"/>
      <c r="FA14" s="400"/>
      <c r="FB14" s="400"/>
      <c r="FC14" s="400"/>
      <c r="FD14" s="400"/>
      <c r="FE14" s="400"/>
      <c r="FF14" s="400"/>
      <c r="FG14" s="400"/>
      <c r="FH14" s="400"/>
      <c r="FI14" s="400"/>
      <c r="FJ14" s="400"/>
      <c r="FK14" s="400"/>
      <c r="FL14" s="400"/>
      <c r="FM14" s="400"/>
      <c r="FN14" s="400"/>
      <c r="FO14" s="400"/>
      <c r="FP14" s="400"/>
      <c r="FQ14" s="400"/>
      <c r="FR14" s="400"/>
      <c r="FS14" s="400"/>
      <c r="FT14" s="400"/>
      <c r="FU14" s="400"/>
      <c r="FV14" s="400"/>
      <c r="FW14" s="400"/>
      <c r="FX14" s="400"/>
      <c r="FY14" s="400"/>
      <c r="FZ14" s="400"/>
      <c r="GA14" s="400"/>
      <c r="GB14" s="400"/>
      <c r="GC14" s="400"/>
      <c r="GD14" s="400"/>
      <c r="GE14" s="400"/>
      <c r="GF14" s="400"/>
      <c r="GG14" s="400"/>
      <c r="GH14" s="400"/>
      <c r="GI14" s="400"/>
      <c r="GJ14" s="400"/>
    </row>
    <row r="15" spans="1:306" x14ac:dyDescent="0.35">
      <c r="A15" s="437"/>
      <c r="B15" s="437"/>
      <c r="C15" s="438"/>
      <c r="D15" s="439"/>
      <c r="E15" s="400"/>
      <c r="F15" s="400"/>
      <c r="G15" s="400"/>
      <c r="H15" s="400"/>
      <c r="I15" s="423"/>
      <c r="J15" s="400"/>
      <c r="K15" s="400"/>
      <c r="L15" s="400"/>
      <c r="M15" s="400"/>
      <c r="N15" s="400"/>
      <c r="O15" s="400"/>
      <c r="P15" s="400"/>
      <c r="Q15" s="400"/>
      <c r="R15" s="400"/>
      <c r="S15" s="400"/>
      <c r="T15" s="400"/>
      <c r="U15" s="400"/>
      <c r="V15" s="400"/>
      <c r="W15" s="400"/>
      <c r="X15" s="400"/>
      <c r="Y15" s="400"/>
      <c r="Z15" s="400"/>
      <c r="AA15" s="400"/>
      <c r="AB15" s="400"/>
      <c r="AC15" s="400"/>
      <c r="AD15" s="400"/>
      <c r="AE15" s="400"/>
      <c r="AF15" s="400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BB15" s="400"/>
      <c r="BC15" s="400"/>
      <c r="BD15" s="400"/>
      <c r="BE15" s="400"/>
      <c r="BF15" s="400"/>
      <c r="BG15" s="400"/>
      <c r="BH15" s="400"/>
      <c r="BI15" s="400"/>
      <c r="BJ15" s="400"/>
      <c r="BK15" s="400"/>
      <c r="BL15" s="400"/>
      <c r="BM15" s="400"/>
      <c r="BN15" s="400"/>
      <c r="BO15" s="400"/>
      <c r="BP15" s="400"/>
      <c r="BQ15" s="400"/>
      <c r="BR15" s="400"/>
      <c r="BS15" s="400"/>
      <c r="BT15" s="400"/>
      <c r="BU15" s="400"/>
      <c r="BV15" s="400"/>
      <c r="BW15" s="400"/>
      <c r="BX15" s="400"/>
      <c r="BY15" s="400"/>
      <c r="BZ15" s="400"/>
      <c r="CA15" s="400"/>
      <c r="CB15" s="400"/>
      <c r="CC15" s="400"/>
      <c r="CD15" s="400"/>
      <c r="CE15" s="400"/>
      <c r="CF15" s="400"/>
      <c r="CG15" s="400"/>
      <c r="CH15" s="400"/>
      <c r="CI15" s="400"/>
      <c r="CJ15" s="400"/>
      <c r="CK15" s="400"/>
      <c r="CL15" s="400"/>
      <c r="CM15" s="400"/>
      <c r="CN15" s="400"/>
      <c r="CO15" s="400"/>
      <c r="CP15" s="400"/>
      <c r="CQ15" s="400"/>
      <c r="CR15" s="400"/>
      <c r="CS15" s="400"/>
      <c r="CT15" s="400"/>
      <c r="CU15" s="400"/>
      <c r="CV15" s="400"/>
      <c r="CW15" s="400"/>
      <c r="CX15" s="400"/>
      <c r="CY15" s="400"/>
      <c r="CZ15" s="400"/>
      <c r="DA15" s="400"/>
      <c r="DB15" s="400"/>
      <c r="DC15" s="400"/>
      <c r="DD15" s="400"/>
      <c r="DE15" s="400"/>
      <c r="DF15" s="400"/>
      <c r="DG15" s="400"/>
      <c r="DH15" s="400"/>
      <c r="DI15" s="400"/>
      <c r="DJ15" s="400"/>
      <c r="DK15" s="400"/>
      <c r="DL15" s="400"/>
      <c r="DM15" s="400"/>
      <c r="DN15" s="400"/>
      <c r="DO15" s="400"/>
      <c r="DP15" s="400"/>
      <c r="DQ15" s="400"/>
      <c r="DR15" s="400"/>
      <c r="DS15" s="400"/>
      <c r="DT15" s="400"/>
      <c r="DU15" s="400"/>
      <c r="DV15" s="400"/>
      <c r="DW15" s="400"/>
      <c r="DX15" s="400"/>
      <c r="DY15" s="400"/>
      <c r="DZ15" s="400"/>
      <c r="EA15" s="400"/>
      <c r="EB15" s="400"/>
      <c r="EC15" s="400"/>
      <c r="ED15" s="400"/>
      <c r="EE15" s="400"/>
      <c r="EF15" s="400"/>
      <c r="EG15" s="400"/>
      <c r="EH15" s="400"/>
      <c r="EI15" s="400"/>
      <c r="EJ15" s="400"/>
      <c r="EK15" s="400"/>
      <c r="EL15" s="400"/>
      <c r="EM15" s="400"/>
      <c r="EN15" s="400"/>
      <c r="EO15" s="400"/>
      <c r="EP15" s="400"/>
      <c r="EQ15" s="400"/>
      <c r="ER15" s="400"/>
      <c r="ES15" s="400"/>
      <c r="ET15" s="400"/>
      <c r="EU15" s="400"/>
      <c r="EV15" s="400"/>
      <c r="EW15" s="400"/>
      <c r="EX15" s="400"/>
      <c r="EY15" s="400"/>
      <c r="EZ15" s="400"/>
      <c r="FA15" s="400"/>
      <c r="FB15" s="400"/>
      <c r="FC15" s="400"/>
      <c r="FD15" s="400"/>
      <c r="FE15" s="400"/>
      <c r="FF15" s="400"/>
      <c r="FG15" s="400"/>
      <c r="FH15" s="400"/>
      <c r="FI15" s="400"/>
      <c r="FJ15" s="400"/>
      <c r="FK15" s="400"/>
      <c r="FL15" s="400"/>
      <c r="FM15" s="400"/>
      <c r="FN15" s="400"/>
      <c r="FO15" s="400"/>
      <c r="FP15" s="400"/>
      <c r="FQ15" s="400"/>
      <c r="FR15" s="400"/>
      <c r="FS15" s="400"/>
      <c r="FT15" s="400"/>
      <c r="FU15" s="400"/>
      <c r="FV15" s="400"/>
      <c r="FW15" s="400"/>
      <c r="FX15" s="400"/>
      <c r="FY15" s="400"/>
      <c r="FZ15" s="400"/>
      <c r="GA15" s="400"/>
      <c r="GB15" s="400"/>
      <c r="GC15" s="400"/>
      <c r="GD15" s="400"/>
      <c r="GE15" s="400"/>
      <c r="GF15" s="400"/>
      <c r="GG15" s="400"/>
      <c r="GH15" s="400"/>
      <c r="GI15" s="400"/>
      <c r="GJ15" s="400"/>
    </row>
    <row r="16" spans="1:306" s="407" customFormat="1" x14ac:dyDescent="0.35">
      <c r="A16" s="440"/>
      <c r="B16" s="440"/>
      <c r="C16" s="441"/>
      <c r="D16" s="442"/>
      <c r="E16" s="543" t="str">
        <f xml:space="preserve"> FS!E$38</f>
        <v>Cashflow available for senior debt</v>
      </c>
      <c r="F16" s="543">
        <f xml:space="preserve"> FS!F$38</f>
        <v>0</v>
      </c>
      <c r="G16" s="543" t="str">
        <f xml:space="preserve"> FS!G$38</f>
        <v>$ 000s</v>
      </c>
      <c r="H16" s="543">
        <f xml:space="preserve"> FS!H$38</f>
        <v>697886.58878510701</v>
      </c>
      <c r="I16" s="543">
        <f xml:space="preserve"> FS!I$38</f>
        <v>0</v>
      </c>
      <c r="J16" s="543">
        <f xml:space="preserve"> FS!J$38</f>
        <v>0</v>
      </c>
      <c r="K16" s="543">
        <f xml:space="preserve"> FS!K$38</f>
        <v>0</v>
      </c>
      <c r="L16" s="543">
        <f xml:space="preserve"> FS!L$38</f>
        <v>0</v>
      </c>
      <c r="M16" s="543">
        <f xml:space="preserve"> FS!M$38</f>
        <v>0</v>
      </c>
      <c r="N16" s="543">
        <f xml:space="preserve"> FS!N$38</f>
        <v>0</v>
      </c>
      <c r="O16" s="543">
        <f xml:space="preserve"> FS!O$38</f>
        <v>0</v>
      </c>
      <c r="P16" s="543">
        <f xml:space="preserve"> FS!P$38</f>
        <v>9.5315044745802879E-10</v>
      </c>
      <c r="Q16" s="543">
        <f xml:space="preserve"> FS!Q$38</f>
        <v>6.1450009525287896E-9</v>
      </c>
      <c r="R16" s="543">
        <f xml:space="preserve"> FS!R$38</f>
        <v>6.0124420997453853E-9</v>
      </c>
      <c r="S16" s="543">
        <f xml:space="preserve"> FS!S$38</f>
        <v>6.0204001783858985E-9</v>
      </c>
      <c r="T16" s="543">
        <f xml:space="preserve"> FS!T$38</f>
        <v>5.3219082474242896E-9</v>
      </c>
      <c r="U16" s="543">
        <f xml:space="preserve"> FS!U$38</f>
        <v>4.7853063733782619E-9</v>
      </c>
      <c r="V16" s="543">
        <f xml:space="preserve"> FS!V$38</f>
        <v>3.7807694752700627E-9</v>
      </c>
      <c r="W16" s="543">
        <f xml:space="preserve"> FS!W$38</f>
        <v>2.3301254259422421E-9</v>
      </c>
      <c r="X16" s="543">
        <f xml:space="preserve"> FS!X$38</f>
        <v>1.4611032383982092E-9</v>
      </c>
      <c r="Y16" s="543">
        <f xml:space="preserve"> FS!Y$38</f>
        <v>-3.6834535421803594E-11</v>
      </c>
      <c r="Z16" s="543">
        <f xml:space="preserve"> FS!Z$38</f>
        <v>-1.5479599824175239E-9</v>
      </c>
      <c r="AA16" s="543">
        <f xml:space="preserve"> FS!AA$38</f>
        <v>-3.1113813747651875E-9</v>
      </c>
      <c r="AB16" s="543">
        <f xml:space="preserve"> FS!AB$38</f>
        <v>-4.8175934352912009E-9</v>
      </c>
      <c r="AC16" s="543">
        <f xml:space="preserve"> FS!AC$38</f>
        <v>-6.5174390329048038E-9</v>
      </c>
      <c r="AD16" s="543">
        <f xml:space="preserve"> FS!AD$38</f>
        <v>-7.9185156209859997E-9</v>
      </c>
      <c r="AE16" s="543">
        <f xml:space="preserve"> FS!AE$38</f>
        <v>-9.6920302894432098E-9</v>
      </c>
      <c r="AF16" s="543">
        <f xml:space="preserve"> FS!AF$38</f>
        <v>-1.0846832765309955E-8</v>
      </c>
      <c r="AG16" s="543">
        <f xml:space="preserve"> FS!AG$38</f>
        <v>-1.2544319361040834E-8</v>
      </c>
      <c r="AH16" s="543">
        <f xml:space="preserve"> FS!AH$38</f>
        <v>-1.3850126379111316E-8</v>
      </c>
      <c r="AI16" s="543">
        <f xml:space="preserve"> FS!AI$38</f>
        <v>-1.4041575013834517E-8</v>
      </c>
      <c r="AJ16" s="543">
        <f xml:space="preserve"> FS!AJ$38</f>
        <v>-1.5868636182858609E-8</v>
      </c>
      <c r="AK16" s="543">
        <f xml:space="preserve"> FS!AK$38</f>
        <v>-1.6160811355803162E-8</v>
      </c>
      <c r="AL16" s="543">
        <f xml:space="preserve"> FS!AL$38</f>
        <v>-1.7288016351812985E-8</v>
      </c>
      <c r="AM16" s="543">
        <f xml:space="preserve"> FS!AM$38</f>
        <v>-1.7162960830319207E-8</v>
      </c>
      <c r="AN16" s="543">
        <f xml:space="preserve"> FS!AN$38</f>
        <v>-1.7936145013663918E-8</v>
      </c>
      <c r="AO16" s="543">
        <f xml:space="preserve"> FS!AO$38</f>
        <v>-1.7977299648919143E-8</v>
      </c>
      <c r="AP16" s="543">
        <f xml:space="preserve"> FS!AP$38</f>
        <v>-1.7240154193132184E-8</v>
      </c>
      <c r="AQ16" s="543">
        <f xml:space="preserve"> FS!AQ$38</f>
        <v>-1.7425008991267532E-8</v>
      </c>
      <c r="AR16" s="543">
        <f xml:space="preserve"> FS!AR$38</f>
        <v>-1.6317926565534435E-8</v>
      </c>
      <c r="AS16" s="543">
        <f xml:space="preserve"> FS!AS$38</f>
        <v>-1.6115109247039072E-8</v>
      </c>
      <c r="AT16" s="543">
        <f xml:space="preserve"> FS!AT$38</f>
        <v>-1.5209025150397792E-8</v>
      </c>
      <c r="AU16" s="543">
        <f xml:space="preserve"> FS!AU$38</f>
        <v>-1.2787950254278257E-8</v>
      </c>
      <c r="AV16" s="543">
        <f xml:space="preserve"> FS!AV$38</f>
        <v>-1.3006456356379203E-8</v>
      </c>
      <c r="AW16" s="543">
        <f xml:space="preserve"> FS!AW$38</f>
        <v>-1.1336169336573221E-8</v>
      </c>
      <c r="AX16" s="543">
        <f xml:space="preserve"> FS!AX$38</f>
        <v>-1.0392795957159251E-8</v>
      </c>
      <c r="AY16" s="543">
        <f xml:space="preserve"> FS!AY$38</f>
        <v>-8.7043190433178097E-9</v>
      </c>
      <c r="AZ16" s="543">
        <f xml:space="preserve"> FS!AZ$38</f>
        <v>-7.6015567174181342E-9</v>
      </c>
      <c r="BA16" s="543">
        <f xml:space="preserve"> FS!BA$38</f>
        <v>-6.1891114455647767E-9</v>
      </c>
      <c r="BB16" s="543">
        <f xml:space="preserve"> FS!BB$38</f>
        <v>-4.6643435780424625E-9</v>
      </c>
      <c r="BC16" s="543">
        <f xml:space="preserve"> FS!BC$38</f>
        <v>-3.5252014640718699E-9</v>
      </c>
      <c r="BD16" s="543">
        <f xml:space="preserve"> FS!BD$38</f>
        <v>-2.2064341465011239E-9</v>
      </c>
      <c r="BE16" s="543">
        <f xml:space="preserve"> FS!BE$38</f>
        <v>-1.1514202924445271E-9</v>
      </c>
      <c r="BF16" s="543">
        <f xml:space="preserve"> FS!BF$38</f>
        <v>6004.5684936169682</v>
      </c>
      <c r="BG16" s="543">
        <f xml:space="preserve"> FS!BG$38</f>
        <v>5019.0851569501892</v>
      </c>
      <c r="BH16" s="543">
        <f xml:space="preserve"> FS!BH$38</f>
        <v>5150.7596763523643</v>
      </c>
      <c r="BI16" s="543">
        <f xml:space="preserve"> FS!BI$38</f>
        <v>5181.1036494570762</v>
      </c>
      <c r="BJ16" s="543">
        <f xml:space="preserve"> FS!BJ$38</f>
        <v>5059.7277570382284</v>
      </c>
      <c r="BK16" s="543">
        <f xml:space="preserve"> FS!BK$38</f>
        <v>5144.5622858739434</v>
      </c>
      <c r="BL16" s="543">
        <f xml:space="preserve"> FS!BL$38</f>
        <v>5279.5286682611722</v>
      </c>
      <c r="BM16" s="543">
        <f xml:space="preserve"> FS!BM$38</f>
        <v>5310.6312406935012</v>
      </c>
      <c r="BN16" s="543">
        <f xml:space="preserve"> FS!BN$38</f>
        <v>5248.4260958288414</v>
      </c>
      <c r="BO16" s="543">
        <f xml:space="preserve"> FS!BO$38</f>
        <v>5304.2789154531201</v>
      </c>
      <c r="BP16" s="543">
        <f xml:space="preserve"> FS!BP$38</f>
        <v>5411.5168849677002</v>
      </c>
      <c r="BQ16" s="543">
        <f xml:space="preserve"> FS!BQ$38</f>
        <v>5443.3970217108381</v>
      </c>
      <c r="BR16" s="543">
        <f xml:space="preserve"> FS!BR$38</f>
        <v>5315.8764747382866</v>
      </c>
      <c r="BS16" s="543">
        <f xml:space="preserve"> FS!BS$38</f>
        <v>5405.0057515963099</v>
      </c>
      <c r="BT16" s="543">
        <f xml:space="preserve"> FS!BT$38</f>
        <v>5546.804807091894</v>
      </c>
      <c r="BU16" s="543">
        <f xml:space="preserve"> FS!BU$38</f>
        <v>5579.4819472536101</v>
      </c>
      <c r="BV16" s="543">
        <f xml:space="preserve"> FS!BV$38</f>
        <v>5448.7733866067438</v>
      </c>
      <c r="BW16" s="543">
        <f xml:space="preserve"> FS!BW$38</f>
        <v>5540.1308953862172</v>
      </c>
      <c r="BX16" s="543">
        <f xml:space="preserve"> FS!BX$38</f>
        <v>5685.4749272691888</v>
      </c>
      <c r="BY16" s="543">
        <f xml:space="preserve"> FS!BY$38</f>
        <v>5718.968995934948</v>
      </c>
      <c r="BZ16" s="543">
        <f xml:space="preserve"> FS!BZ$38</f>
        <v>5584.9927212719131</v>
      </c>
      <c r="CA16" s="543">
        <f xml:space="preserve"> FS!CA$38</f>
        <v>5678.6341677708733</v>
      </c>
      <c r="CB16" s="543">
        <f xml:space="preserve"> FS!CB$38</f>
        <v>5827.6118004509199</v>
      </c>
      <c r="CC16" s="543">
        <f xml:space="preserve"> FS!CC$38</f>
        <v>5861.9432208333237</v>
      </c>
      <c r="CD16" s="543">
        <f xml:space="preserve"> FS!CD$38</f>
        <v>5793.280380068516</v>
      </c>
      <c r="CE16" s="543">
        <f xml:space="preserve"> FS!CE$38</f>
        <v>5854.9314423475462</v>
      </c>
      <c r="CF16" s="543">
        <f xml:space="preserve"> FS!CF$38</f>
        <v>5973.3020954621907</v>
      </c>
      <c r="CG16" s="543">
        <f xml:space="preserve"> FS!CG$38</f>
        <v>6008.4918013541546</v>
      </c>
      <c r="CH16" s="543">
        <f xml:space="preserve"> FS!CH$38</f>
        <v>5867.7329777863006</v>
      </c>
      <c r="CI16" s="543">
        <f xml:space="preserve"> FS!CI$38</f>
        <v>5966.1150225142719</v>
      </c>
      <c r="CJ16" s="543">
        <f xml:space="preserve"> FS!CJ$38</f>
        <v>6122.6346478487467</v>
      </c>
      <c r="CK16" s="543">
        <f xml:space="preserve"> FS!CK$38</f>
        <v>6158.7040963880081</v>
      </c>
      <c r="CL16" s="543">
        <f xml:space="preserve"> FS!CL$38</f>
        <v>6014.4263022309597</v>
      </c>
      <c r="CM16" s="543">
        <f xml:space="preserve"> FS!CM$38</f>
        <v>6115.2678980771307</v>
      </c>
      <c r="CN16" s="543">
        <f xml:space="preserve"> FS!CN$38</f>
        <v>6275.7005140449637</v>
      </c>
      <c r="CO16" s="543">
        <f xml:space="preserve"> FS!CO$38</f>
        <v>6312.6716987977079</v>
      </c>
      <c r="CP16" s="543">
        <f xml:space="preserve"> FS!CP$38</f>
        <v>6164.786959786733</v>
      </c>
      <c r="CQ16" s="543">
        <f xml:space="preserve"> FS!CQ$38</f>
        <v>6268.1495955290575</v>
      </c>
      <c r="CR16" s="543">
        <f xml:space="preserve"> FS!CR$38</f>
        <v>6432.5930268960874</v>
      </c>
      <c r="CS16" s="543">
        <f xml:space="preserve"> FS!CS$38</f>
        <v>6470.4884912676498</v>
      </c>
      <c r="CT16" s="543">
        <f xml:space="preserve"> FS!CT$38</f>
        <v>6394.697562524525</v>
      </c>
      <c r="CU16" s="543">
        <f xml:space="preserve"> FS!CU$38</f>
        <v>6462.7487997888456</v>
      </c>
      <c r="CV16" s="543">
        <f xml:space="preserve"> FS!CV$38</f>
        <v>6593.407852568489</v>
      </c>
      <c r="CW16" s="543">
        <f xml:space="preserve"> FS!CW$38</f>
        <v>6632.2507035493391</v>
      </c>
      <c r="CX16" s="543">
        <f xml:space="preserve"> FS!CX$38</f>
        <v>6476.8792996259344</v>
      </c>
      <c r="CY16" s="543">
        <f xml:space="preserve"> FS!CY$38</f>
        <v>6585.4746688027144</v>
      </c>
      <c r="CZ16" s="543">
        <f xml:space="preserve"> FS!CZ$38</f>
        <v>6758.2430488827013</v>
      </c>
      <c r="DA16" s="543">
        <f xml:space="preserve"> FS!DA$38</f>
        <v>6798.0569711380749</v>
      </c>
      <c r="DB16" s="543">
        <f xml:space="preserve"> FS!DB$38</f>
        <v>6638.8012821165848</v>
      </c>
      <c r="DC16" s="543">
        <f xml:space="preserve"> FS!DC$38</f>
        <v>6750.111535522783</v>
      </c>
      <c r="DD16" s="543">
        <f xml:space="preserve"> FS!DD$38</f>
        <v>6927.1991251047693</v>
      </c>
      <c r="DE16" s="543">
        <f xml:space="preserve"> FS!DE$38</f>
        <v>6968.0083954165275</v>
      </c>
      <c r="DF16" s="543">
        <f xml:space="preserve"> FS!DF$38</f>
        <v>6804.7713141694985</v>
      </c>
      <c r="DG16" s="543">
        <f xml:space="preserve"> FS!DG$38</f>
        <v>6918.8643239108524</v>
      </c>
      <c r="DH16" s="543">
        <f xml:space="preserve"> FS!DH$38</f>
        <v>7100.379103232387</v>
      </c>
      <c r="DI16" s="543">
        <f xml:space="preserve"> FS!DI$38</f>
        <v>7142.2086053019375</v>
      </c>
      <c r="DJ16" s="543">
        <f xml:space="preserve"> FS!DJ$38</f>
        <v>7058.5496011628375</v>
      </c>
      <c r="DK16" s="543">
        <f xml:space="preserve"> FS!DK$38</f>
        <v>7133.6654340781752</v>
      </c>
      <c r="DL16" s="543">
        <f xml:space="preserve"> FS!DL$38</f>
        <v>7277.8885808131981</v>
      </c>
      <c r="DM16" s="543">
        <f xml:space="preserve"> FS!DM$38</f>
        <v>7320.7638204344876</v>
      </c>
      <c r="DN16" s="543">
        <f xml:space="preserve"> FS!DN$38</f>
        <v>7149.2628619493289</v>
      </c>
      <c r="DO16" s="543">
        <f xml:space="preserve"> FS!DO$38</f>
        <v>7269.1318303088392</v>
      </c>
      <c r="DP16" s="543">
        <f xml:space="preserve"> FS!DP$38</f>
        <v>7459.835795333528</v>
      </c>
      <c r="DQ16" s="543">
        <f xml:space="preserve"> FS!DQ$38</f>
        <v>7503.7829159453495</v>
      </c>
      <c r="DR16" s="543">
        <f xml:space="preserve"> FS!DR$38</f>
        <v>7327.994433498061</v>
      </c>
      <c r="DS16" s="543">
        <f xml:space="preserve"> FS!DS$38</f>
        <v>7450.8601260665591</v>
      </c>
      <c r="DT16" s="543">
        <f xml:space="preserve"> FS!DT$38</f>
        <v>7646.3316902168663</v>
      </c>
      <c r="DU16" s="543">
        <f xml:space="preserve"> FS!DU$38</f>
        <v>7691.3774888439839</v>
      </c>
      <c r="DV16" s="543">
        <f xml:space="preserve"> FS!DV$38</f>
        <v>7511.1942943355134</v>
      </c>
      <c r="DW16" s="543">
        <f xml:space="preserve"> FS!DW$38</f>
        <v>7637.1316292182219</v>
      </c>
      <c r="DX16" s="543">
        <f xml:space="preserve"> FS!DX$38</f>
        <v>7837.4899824722852</v>
      </c>
      <c r="DY16" s="543">
        <f xml:space="preserve"> FS!DY$38</f>
        <v>7883.6619260650796</v>
      </c>
      <c r="DZ16" s="543">
        <f xml:space="preserve"> FS!DZ$38</f>
        <v>7791.318038879489</v>
      </c>
      <c r="EA16" s="543">
        <f xml:space="preserve"> FS!EA$38</f>
        <v>7874.2318635414731</v>
      </c>
      <c r="EB16" s="543">
        <f xml:space="preserve"> FS!EB$38</f>
        <v>8033.4272320340933</v>
      </c>
      <c r="EC16" s="543">
        <f xml:space="preserve"> FS!EC$38</f>
        <v>8080.7534742167081</v>
      </c>
      <c r="ED16" s="543">
        <f xml:space="preserve"> FS!ED$38</f>
        <v>7891.4485054862444</v>
      </c>
      <c r="EE16" s="543">
        <f xml:space="preserve"> FS!EE$38</f>
        <v>8023.761417947394</v>
      </c>
      <c r="EF16" s="543">
        <f xml:space="preserve"> FS!EF$38</f>
        <v>8234.2629128349472</v>
      </c>
      <c r="EG16" s="543">
        <f xml:space="preserve"> FS!EG$38</f>
        <v>8282.772311072129</v>
      </c>
      <c r="EH16" s="543">
        <f xml:space="preserve"> FS!EH$38</f>
        <v>8088.7347181234036</v>
      </c>
      <c r="EI16" s="543">
        <f xml:space="preserve"> FS!EI$38</f>
        <v>8224.3554533960796</v>
      </c>
      <c r="EJ16" s="543">
        <f xml:space="preserve"> FS!EJ$38</f>
        <v>8440.1194856558195</v>
      </c>
      <c r="EK16" s="543">
        <f xml:space="preserve"> FS!EK$38</f>
        <v>8489.84161884893</v>
      </c>
      <c r="EL16" s="543">
        <f xml:space="preserve"> FS!EL$38</f>
        <v>8290.953086076488</v>
      </c>
      <c r="EM16" s="543">
        <f xml:space="preserve"> FS!EM$38</f>
        <v>8429.9643397309792</v>
      </c>
      <c r="EN16" s="543">
        <f xml:space="preserve"> FS!EN$38</f>
        <v>8651.1224727972149</v>
      </c>
      <c r="EO16" s="543">
        <f xml:space="preserve"> FS!EO$38</f>
        <v>8702.0876593201538</v>
      </c>
      <c r="EP16" s="543">
        <f xml:space="preserve"> FS!EP$38</f>
        <v>8600.157286274276</v>
      </c>
      <c r="EQ16" s="543">
        <f xml:space="preserve"> FS!EQ$38</f>
        <v>8691.6786347471934</v>
      </c>
      <c r="ER16" s="543">
        <f xml:space="preserve"> FS!ER$38</f>
        <v>8867.4005346171452</v>
      </c>
      <c r="ES16" s="543">
        <f xml:space="preserve"> FS!ES$38</f>
        <v>8919.6398508031562</v>
      </c>
      <c r="ET16" s="543">
        <f xml:space="preserve"> FS!ET$38</f>
        <v>8710.6825860591071</v>
      </c>
      <c r="EU16" s="543">
        <f xml:space="preserve"> FS!EU$38</f>
        <v>8856.7312844298613</v>
      </c>
      <c r="EV16" s="543">
        <f xml:space="preserve"> FS!EV$38</f>
        <v>9089.0855479825696</v>
      </c>
      <c r="EW16" s="543">
        <f xml:space="preserve"> FS!EW$38</f>
        <v>9142.6308470732311</v>
      </c>
      <c r="EX16" s="543">
        <f xml:space="preserve"> FS!EX$38</f>
        <v>8928.4496507105832</v>
      </c>
      <c r="EY16" s="543">
        <f xml:space="preserve"> FS!EY$38</f>
        <v>9078.1495665406037</v>
      </c>
      <c r="EZ16" s="543">
        <f xml:space="preserve"> FS!EZ$38</f>
        <v>9316.3126866821331</v>
      </c>
      <c r="FA16" s="543">
        <f xml:space="preserve"> FS!FA$38</f>
        <v>9371.1966182500619</v>
      </c>
      <c r="FB16" s="543">
        <f xml:space="preserve"> FS!FB$38</f>
        <v>3123.732206083354</v>
      </c>
      <c r="FC16" s="543">
        <f xml:space="preserve"> FS!FC$38</f>
        <v>0</v>
      </c>
      <c r="FD16" s="543">
        <f xml:space="preserve"> FS!FD$38</f>
        <v>0</v>
      </c>
      <c r="FE16" s="543">
        <f xml:space="preserve"> FS!FE$38</f>
        <v>0</v>
      </c>
      <c r="FF16" s="543">
        <f xml:space="preserve"> FS!FF$38</f>
        <v>0</v>
      </c>
      <c r="FG16" s="543">
        <f xml:space="preserve"> FS!FG$38</f>
        <v>0</v>
      </c>
      <c r="FH16" s="543">
        <f xml:space="preserve"> FS!FH$38</f>
        <v>0</v>
      </c>
      <c r="FI16" s="543">
        <f xml:space="preserve"> FS!FI$38</f>
        <v>0</v>
      </c>
      <c r="FJ16" s="543">
        <f xml:space="preserve"> FS!FJ$38</f>
        <v>0</v>
      </c>
      <c r="FK16" s="543">
        <f xml:space="preserve"> FS!FK$38</f>
        <v>0</v>
      </c>
      <c r="FL16" s="543">
        <f xml:space="preserve"> FS!FL$38</f>
        <v>0</v>
      </c>
      <c r="FM16" s="543">
        <f xml:space="preserve"> FS!FM$38</f>
        <v>0</v>
      </c>
      <c r="FN16" s="543">
        <f xml:space="preserve"> FS!FN$38</f>
        <v>0</v>
      </c>
      <c r="FO16" s="543">
        <f xml:space="preserve"> FS!FO$38</f>
        <v>0</v>
      </c>
      <c r="FP16" s="543">
        <f xml:space="preserve"> FS!FP$38</f>
        <v>0</v>
      </c>
      <c r="FQ16" s="543">
        <f xml:space="preserve"> FS!FQ$38</f>
        <v>0</v>
      </c>
      <c r="FR16" s="543">
        <f xml:space="preserve"> FS!FR$38</f>
        <v>0</v>
      </c>
      <c r="FS16" s="543">
        <f xml:space="preserve"> FS!FS$38</f>
        <v>0</v>
      </c>
      <c r="FT16" s="543">
        <f xml:space="preserve"> FS!FT$38</f>
        <v>0</v>
      </c>
      <c r="FU16" s="543">
        <f xml:space="preserve"> FS!FU$38</f>
        <v>0</v>
      </c>
      <c r="FV16" s="543">
        <f xml:space="preserve"> FS!FV$38</f>
        <v>0</v>
      </c>
      <c r="FW16" s="543">
        <f xml:space="preserve"> FS!FW$38</f>
        <v>0</v>
      </c>
      <c r="FX16" s="543">
        <f xml:space="preserve"> FS!FX$38</f>
        <v>0</v>
      </c>
      <c r="FY16" s="543">
        <f xml:space="preserve"> FS!FY$38</f>
        <v>0</v>
      </c>
      <c r="FZ16" s="543">
        <f xml:space="preserve"> FS!FZ$38</f>
        <v>0</v>
      </c>
      <c r="GA16" s="543">
        <f xml:space="preserve"> FS!GA$38</f>
        <v>0</v>
      </c>
      <c r="GB16" s="543">
        <f xml:space="preserve"> FS!GB$38</f>
        <v>0</v>
      </c>
      <c r="GC16" s="543">
        <f xml:space="preserve"> FS!GC$38</f>
        <v>0</v>
      </c>
      <c r="GD16" s="543">
        <f xml:space="preserve"> FS!GD$38</f>
        <v>0</v>
      </c>
      <c r="GE16" s="543">
        <f xml:space="preserve"> FS!GE$38</f>
        <v>0</v>
      </c>
      <c r="GF16" s="543">
        <f xml:space="preserve"> FS!GF$38</f>
        <v>0</v>
      </c>
      <c r="GG16" s="543">
        <f xml:space="preserve"> FS!GG$38</f>
        <v>0</v>
      </c>
      <c r="GH16" s="543">
        <f xml:space="preserve"> FS!GH$38</f>
        <v>0</v>
      </c>
      <c r="GI16" s="543">
        <f xml:space="preserve"> FS!GI$38</f>
        <v>0</v>
      </c>
      <c r="GJ16" s="543">
        <f xml:space="preserve"> FS!GJ$38</f>
        <v>0</v>
      </c>
      <c r="GK16" s="543">
        <f xml:space="preserve"> FS!GK$38</f>
        <v>0</v>
      </c>
      <c r="GL16" s="543">
        <f xml:space="preserve"> FS!GL$38</f>
        <v>0</v>
      </c>
      <c r="GM16" s="543">
        <f xml:space="preserve"> FS!GM$38</f>
        <v>0</v>
      </c>
      <c r="GN16" s="543">
        <f xml:space="preserve"> FS!GN$38</f>
        <v>0</v>
      </c>
      <c r="GO16" s="543">
        <f xml:space="preserve"> FS!GO$38</f>
        <v>0</v>
      </c>
      <c r="GP16" s="543">
        <f xml:space="preserve"> FS!GP$38</f>
        <v>0</v>
      </c>
      <c r="GQ16" s="543">
        <f xml:space="preserve"> FS!GQ$38</f>
        <v>0</v>
      </c>
      <c r="GR16" s="543">
        <f xml:space="preserve"> FS!GR$38</f>
        <v>0</v>
      </c>
      <c r="GS16" s="543">
        <f xml:space="preserve"> FS!GS$38</f>
        <v>0</v>
      </c>
      <c r="GT16" s="543">
        <f xml:space="preserve"> FS!GT$38</f>
        <v>0</v>
      </c>
      <c r="GU16" s="543">
        <f xml:space="preserve"> FS!GU$38</f>
        <v>0</v>
      </c>
      <c r="GV16" s="543">
        <f xml:space="preserve"> FS!GV$38</f>
        <v>0</v>
      </c>
      <c r="GW16" s="543">
        <f xml:space="preserve"> FS!GW$38</f>
        <v>0</v>
      </c>
      <c r="GX16" s="543">
        <f xml:space="preserve"> FS!GX$38</f>
        <v>0</v>
      </c>
      <c r="GY16" s="543">
        <f xml:space="preserve"> FS!GY$38</f>
        <v>0</v>
      </c>
      <c r="GZ16" s="543">
        <f xml:space="preserve"> FS!GZ$38</f>
        <v>0</v>
      </c>
      <c r="HA16" s="543">
        <f xml:space="preserve"> FS!HA$38</f>
        <v>0</v>
      </c>
      <c r="HB16" s="543">
        <f xml:space="preserve"> FS!HB$38</f>
        <v>0</v>
      </c>
      <c r="HC16" s="543">
        <f xml:space="preserve"> FS!HC$38</f>
        <v>0</v>
      </c>
      <c r="HD16" s="543">
        <f xml:space="preserve"> FS!HD$38</f>
        <v>0</v>
      </c>
      <c r="HE16" s="543">
        <f xml:space="preserve"> FS!HE$38</f>
        <v>0</v>
      </c>
      <c r="HF16" s="543">
        <f xml:space="preserve"> FS!HF$38</f>
        <v>0</v>
      </c>
      <c r="HG16" s="543">
        <f xml:space="preserve"> FS!HG$38</f>
        <v>0</v>
      </c>
      <c r="HH16" s="543">
        <f xml:space="preserve"> FS!HH$38</f>
        <v>0</v>
      </c>
      <c r="HI16" s="543">
        <f xml:space="preserve"> FS!HI$38</f>
        <v>0</v>
      </c>
      <c r="HJ16" s="543">
        <f xml:space="preserve"> FS!HJ$38</f>
        <v>0</v>
      </c>
      <c r="HK16" s="543">
        <f xml:space="preserve"> FS!HK$38</f>
        <v>0</v>
      </c>
      <c r="HL16" s="543">
        <f xml:space="preserve"> FS!HL$38</f>
        <v>0</v>
      </c>
      <c r="HM16" s="543">
        <f xml:space="preserve"> FS!HM$38</f>
        <v>0</v>
      </c>
      <c r="HN16" s="543">
        <f xml:space="preserve"> FS!HN$38</f>
        <v>0</v>
      </c>
      <c r="HO16" s="543">
        <f xml:space="preserve"> FS!HO$38</f>
        <v>0</v>
      </c>
      <c r="HP16" s="543">
        <f xml:space="preserve"> FS!HP$38</f>
        <v>0</v>
      </c>
      <c r="HQ16" s="543">
        <f xml:space="preserve"> FS!HQ$38</f>
        <v>0</v>
      </c>
      <c r="HR16" s="543">
        <f xml:space="preserve"> FS!HR$38</f>
        <v>0</v>
      </c>
      <c r="HS16" s="543">
        <f xml:space="preserve"> FS!HS$38</f>
        <v>0</v>
      </c>
      <c r="HT16" s="543">
        <f xml:space="preserve"> FS!HT$38</f>
        <v>0</v>
      </c>
      <c r="HU16" s="543">
        <f xml:space="preserve"> FS!HU$38</f>
        <v>0</v>
      </c>
      <c r="HV16" s="543">
        <f xml:space="preserve"> FS!HV$38</f>
        <v>0</v>
      </c>
      <c r="HW16" s="543">
        <f xml:space="preserve"> FS!HW$38</f>
        <v>0</v>
      </c>
      <c r="HX16" s="543">
        <f xml:space="preserve"> FS!HX$38</f>
        <v>0</v>
      </c>
      <c r="HY16" s="543">
        <f xml:space="preserve"> FS!HY$38</f>
        <v>0</v>
      </c>
      <c r="HZ16" s="543">
        <f xml:space="preserve"> FS!HZ$38</f>
        <v>0</v>
      </c>
      <c r="IA16" s="543">
        <f xml:space="preserve"> FS!IA$38</f>
        <v>0</v>
      </c>
      <c r="IB16" s="543">
        <f xml:space="preserve"> FS!IB$38</f>
        <v>0</v>
      </c>
      <c r="IC16" s="543">
        <f xml:space="preserve"> FS!IC$38</f>
        <v>0</v>
      </c>
      <c r="ID16" s="543">
        <f xml:space="preserve"> FS!ID$38</f>
        <v>0</v>
      </c>
      <c r="IE16" s="543">
        <f xml:space="preserve"> FS!IE$38</f>
        <v>0</v>
      </c>
      <c r="IF16" s="543">
        <f xml:space="preserve"> FS!IF$38</f>
        <v>0</v>
      </c>
      <c r="IG16" s="543">
        <f xml:space="preserve"> FS!IG$38</f>
        <v>0</v>
      </c>
      <c r="IH16" s="543">
        <f xml:space="preserve"> FS!IH$38</f>
        <v>0</v>
      </c>
      <c r="II16" s="543">
        <f xml:space="preserve"> FS!II$38</f>
        <v>0</v>
      </c>
      <c r="IJ16" s="543">
        <f xml:space="preserve"> FS!IJ$38</f>
        <v>0</v>
      </c>
      <c r="IK16" s="543">
        <f xml:space="preserve"> FS!IK$38</f>
        <v>0</v>
      </c>
      <c r="IL16" s="543">
        <f xml:space="preserve"> FS!IL$38</f>
        <v>0</v>
      </c>
      <c r="IM16" s="543">
        <f xml:space="preserve"> FS!IM$38</f>
        <v>0</v>
      </c>
      <c r="IN16" s="543">
        <f xml:space="preserve"> FS!IN$38</f>
        <v>0</v>
      </c>
      <c r="IO16" s="543">
        <f xml:space="preserve"> FS!IO$38</f>
        <v>0</v>
      </c>
      <c r="IP16" s="543">
        <f xml:space="preserve"> FS!IP$38</f>
        <v>0</v>
      </c>
      <c r="IQ16" s="543">
        <f xml:space="preserve"> FS!IQ$38</f>
        <v>0</v>
      </c>
      <c r="IR16" s="543">
        <f xml:space="preserve"> FS!IR$38</f>
        <v>0</v>
      </c>
      <c r="IS16" s="543">
        <f xml:space="preserve"> FS!IS$38</f>
        <v>0</v>
      </c>
      <c r="IT16" s="543">
        <f xml:space="preserve"> FS!IT$38</f>
        <v>0</v>
      </c>
      <c r="IU16" s="543">
        <f xml:space="preserve"> FS!IU$38</f>
        <v>0</v>
      </c>
      <c r="IV16" s="543">
        <f xml:space="preserve"> FS!IV$38</f>
        <v>0</v>
      </c>
      <c r="IW16" s="543">
        <f xml:space="preserve"> FS!IW$38</f>
        <v>0</v>
      </c>
      <c r="IX16" s="543">
        <f xml:space="preserve"> FS!IX$38</f>
        <v>0</v>
      </c>
      <c r="IY16" s="543">
        <f xml:space="preserve"> FS!IY$38</f>
        <v>0</v>
      </c>
      <c r="IZ16" s="543">
        <f xml:space="preserve"> FS!IZ$38</f>
        <v>0</v>
      </c>
      <c r="JA16" s="543">
        <f xml:space="preserve"> FS!JA$38</f>
        <v>0</v>
      </c>
      <c r="JB16" s="543">
        <f xml:space="preserve"> FS!JB$38</f>
        <v>0</v>
      </c>
      <c r="JC16" s="543">
        <f xml:space="preserve"> FS!JC$38</f>
        <v>0</v>
      </c>
      <c r="JD16" s="543">
        <f xml:space="preserve"> FS!JD$38</f>
        <v>0</v>
      </c>
      <c r="JE16" s="543">
        <f xml:space="preserve"> FS!JE$38</f>
        <v>0</v>
      </c>
      <c r="JF16" s="543">
        <f xml:space="preserve"> FS!JF$38</f>
        <v>0</v>
      </c>
      <c r="JG16" s="543">
        <f xml:space="preserve"> FS!JG$38</f>
        <v>0</v>
      </c>
      <c r="JH16" s="543">
        <f xml:space="preserve"> FS!JH$38</f>
        <v>0</v>
      </c>
      <c r="JI16" s="543">
        <f xml:space="preserve"> FS!JI$38</f>
        <v>0</v>
      </c>
      <c r="JJ16" s="543">
        <f xml:space="preserve"> FS!JJ$38</f>
        <v>0</v>
      </c>
      <c r="JK16" s="543">
        <f xml:space="preserve"> FS!JK$38</f>
        <v>0</v>
      </c>
      <c r="JL16" s="543">
        <f xml:space="preserve"> FS!JL$38</f>
        <v>0</v>
      </c>
      <c r="JM16" s="543">
        <f xml:space="preserve"> FS!JM$38</f>
        <v>0</v>
      </c>
      <c r="JN16" s="543">
        <f xml:space="preserve"> FS!JN$38</f>
        <v>0</v>
      </c>
      <c r="JO16" s="543">
        <f xml:space="preserve"> FS!JO$38</f>
        <v>0</v>
      </c>
      <c r="JP16" s="543">
        <f xml:space="preserve"> FS!JP$38</f>
        <v>0</v>
      </c>
      <c r="JQ16" s="543">
        <f xml:space="preserve"> FS!JQ$38</f>
        <v>0</v>
      </c>
      <c r="JR16" s="543">
        <f xml:space="preserve"> FS!JR$38</f>
        <v>0</v>
      </c>
      <c r="JS16" s="543">
        <f xml:space="preserve"> FS!JS$38</f>
        <v>0</v>
      </c>
      <c r="JT16" s="543">
        <f xml:space="preserve"> FS!JT$38</f>
        <v>0</v>
      </c>
      <c r="JU16" s="543">
        <f xml:space="preserve"> FS!JU$38</f>
        <v>0</v>
      </c>
      <c r="JV16" s="543">
        <f xml:space="preserve"> FS!JV$38</f>
        <v>0</v>
      </c>
      <c r="JW16" s="543">
        <f xml:space="preserve"> FS!JW$38</f>
        <v>0</v>
      </c>
      <c r="JX16" s="543">
        <f xml:space="preserve"> FS!JX$38</f>
        <v>0</v>
      </c>
      <c r="JY16" s="543">
        <f xml:space="preserve"> FS!JY$38</f>
        <v>0</v>
      </c>
      <c r="JZ16" s="543">
        <f xml:space="preserve"> FS!JZ$38</f>
        <v>0</v>
      </c>
      <c r="KA16" s="543">
        <f xml:space="preserve"> FS!KA$38</f>
        <v>0</v>
      </c>
      <c r="KB16" s="543">
        <f xml:space="preserve"> FS!KB$38</f>
        <v>0</v>
      </c>
      <c r="KC16" s="543">
        <f xml:space="preserve"> FS!KC$38</f>
        <v>0</v>
      </c>
      <c r="KD16" s="543">
        <f xml:space="preserve"> FS!KD$38</f>
        <v>0</v>
      </c>
      <c r="KE16" s="543">
        <f xml:space="preserve"> FS!KE$38</f>
        <v>0</v>
      </c>
      <c r="KF16" s="543">
        <f xml:space="preserve"> FS!KF$38</f>
        <v>0</v>
      </c>
      <c r="KG16" s="543">
        <f xml:space="preserve"> FS!KG$38</f>
        <v>0</v>
      </c>
      <c r="KH16" s="543">
        <f xml:space="preserve"> FS!KH$38</f>
        <v>0</v>
      </c>
      <c r="KI16" s="543">
        <f xml:space="preserve"> FS!KI$38</f>
        <v>0</v>
      </c>
      <c r="KJ16" s="543">
        <f xml:space="preserve"> FS!KJ$38</f>
        <v>0</v>
      </c>
      <c r="KK16" s="543">
        <f xml:space="preserve"> FS!KK$38</f>
        <v>0</v>
      </c>
      <c r="KL16" s="543">
        <f xml:space="preserve"> FS!KL$38</f>
        <v>0</v>
      </c>
      <c r="KM16" s="543">
        <f xml:space="preserve"> FS!KM$38</f>
        <v>0</v>
      </c>
      <c r="KN16" s="543">
        <f xml:space="preserve"> FS!KN$38</f>
        <v>0</v>
      </c>
      <c r="KO16" s="543">
        <f xml:space="preserve"> FS!KO$38</f>
        <v>0</v>
      </c>
      <c r="KP16" s="543">
        <f xml:space="preserve"> FS!KP$38</f>
        <v>0</v>
      </c>
      <c r="KQ16" s="543">
        <f xml:space="preserve"> FS!KQ$38</f>
        <v>0</v>
      </c>
      <c r="KR16" s="543">
        <f xml:space="preserve"> FS!KR$38</f>
        <v>0</v>
      </c>
      <c r="KS16" s="543">
        <f xml:space="preserve"> FS!KS$38</f>
        <v>0</v>
      </c>
      <c r="KT16" s="543">
        <f xml:space="preserve"> FS!KT$38</f>
        <v>0</v>
      </c>
    </row>
    <row r="17" spans="1:306" s="455" customFormat="1" x14ac:dyDescent="0.35">
      <c r="A17" s="451"/>
      <c r="B17" s="451"/>
      <c r="C17" s="452"/>
      <c r="D17" s="453"/>
      <c r="E17" s="467" t="str">
        <f xml:space="preserve"> Fin!E$14</f>
        <v>Project costs to be financed</v>
      </c>
      <c r="F17" s="467">
        <f xml:space="preserve"> Fin!F$14</f>
        <v>0</v>
      </c>
      <c r="G17" s="467" t="str">
        <f xml:space="preserve"> Fin!G$14</f>
        <v>$ 000s</v>
      </c>
      <c r="H17" s="467">
        <f xml:space="preserve"> Fin!H$14</f>
        <v>311345.86683853937</v>
      </c>
      <c r="I17" s="467">
        <f xml:space="preserve"> Fin!I$14</f>
        <v>0</v>
      </c>
      <c r="J17" s="467">
        <f xml:space="preserve"> Fin!J$14</f>
        <v>0</v>
      </c>
      <c r="K17" s="467">
        <f xml:space="preserve"> Fin!K$14</f>
        <v>0</v>
      </c>
      <c r="L17" s="467">
        <f xml:space="preserve"> Fin!L$14</f>
        <v>0</v>
      </c>
      <c r="M17" s="467">
        <f xml:space="preserve"> Fin!M$14</f>
        <v>0</v>
      </c>
      <c r="N17" s="467">
        <f xml:space="preserve"> Fin!N$14</f>
        <v>0</v>
      </c>
      <c r="O17" s="467">
        <f xml:space="preserve"> Fin!O$14</f>
        <v>5650</v>
      </c>
      <c r="P17" s="467">
        <f xml:space="preserve"> Fin!P$14</f>
        <v>31808.608109951609</v>
      </c>
      <c r="Q17" s="467">
        <f xml:space="preserve"> Fin!Q$14</f>
        <v>7294.7712708106264</v>
      </c>
      <c r="R17" s="467">
        <f xml:space="preserve"> Fin!R$14</f>
        <v>7301.6094096092829</v>
      </c>
      <c r="S17" s="467">
        <f xml:space="preserve"> Fin!S$14</f>
        <v>7327.5946097629421</v>
      </c>
      <c r="T17" s="467">
        <f xml:space="preserve"> Fin!T$14</f>
        <v>7333.4453610517658</v>
      </c>
      <c r="U17" s="467">
        <f xml:space="preserve"> Fin!U$14</f>
        <v>7360.5633500891663</v>
      </c>
      <c r="V17" s="467">
        <f xml:space="preserve"> Fin!V$14</f>
        <v>7377.1152797085424</v>
      </c>
      <c r="W17" s="467">
        <f xml:space="preserve"> Fin!W$14</f>
        <v>7357.0202091553192</v>
      </c>
      <c r="X17" s="467">
        <f xml:space="preserve"> Fin!X$14</f>
        <v>7410.2483922183355</v>
      </c>
      <c r="Y17" s="467">
        <f xml:space="preserve"> Fin!Y$14</f>
        <v>7413.6127629303437</v>
      </c>
      <c r="Z17" s="467">
        <f xml:space="preserve"> Fin!Z$14</f>
        <v>7443.5832736475286</v>
      </c>
      <c r="AA17" s="467">
        <f xml:space="preserve"> Fin!AA$14</f>
        <v>7445.9448686939359</v>
      </c>
      <c r="AB17" s="467">
        <f xml:space="preserve"> Fin!AB$14</f>
        <v>7477.0658224900062</v>
      </c>
      <c r="AC17" s="467">
        <f xml:space="preserve"> Fin!AC$14</f>
        <v>7493.8797348723565</v>
      </c>
      <c r="AD17" s="467">
        <f xml:space="preserve"> Fin!AD$14</f>
        <v>7494.7283181659159</v>
      </c>
      <c r="AE17" s="467">
        <f xml:space="preserve"> Fin!AE$14</f>
        <v>7527.585087816964</v>
      </c>
      <c r="AF17" s="467">
        <f xml:space="preserve"> Fin!AF$14</f>
        <v>7418.2323432116391</v>
      </c>
      <c r="AG17" s="467">
        <f xml:space="preserve"> Fin!AG$14</f>
        <v>7349.8637495230078</v>
      </c>
      <c r="AH17" s="467">
        <f xml:space="preserve"> Fin!AH$14</f>
        <v>7250.1598619712813</v>
      </c>
      <c r="AI17" s="467">
        <f xml:space="preserve"> Fin!AI$14</f>
        <v>7119.8960127755399</v>
      </c>
      <c r="AJ17" s="467">
        <f xml:space="preserve"> Fin!AJ$14</f>
        <v>7099.3211861608524</v>
      </c>
      <c r="AK17" s="467">
        <f xml:space="preserve"> Fin!AK$14</f>
        <v>6951.1549904520516</v>
      </c>
      <c r="AL17" s="467">
        <f xml:space="preserve"> Fin!AL$14</f>
        <v>6901.9755936930251</v>
      </c>
      <c r="AM17" s="467">
        <f xml:space="preserve"> Fin!AM$14</f>
        <v>6762.9272418625214</v>
      </c>
      <c r="AN17" s="467">
        <f xml:space="preserve"> Fin!AN$14</f>
        <v>6697.5991450857082</v>
      </c>
      <c r="AO17" s="467">
        <f xml:space="preserve"> Fin!AO$14</f>
        <v>6568.2510941141272</v>
      </c>
      <c r="AP17" s="467">
        <f xml:space="preserve"> Fin!AP$14</f>
        <v>6448.9249395136676</v>
      </c>
      <c r="AQ17" s="467">
        <f xml:space="preserve"> Fin!AQ$14</f>
        <v>6417.0117858138929</v>
      </c>
      <c r="AR17" s="467">
        <f xml:space="preserve"> Fin!AR$14</f>
        <v>6253.0894975166975</v>
      </c>
      <c r="AS17" s="467">
        <f xml:space="preserve"> Fin!AS$14</f>
        <v>6228.8897115905902</v>
      </c>
      <c r="AT17" s="467">
        <f xml:space="preserve"> Fin!AT$14</f>
        <v>6080.4365149938103</v>
      </c>
      <c r="AU17" s="467">
        <f xml:space="preserve"> Fin!AU$14</f>
        <v>5908.8153969676441</v>
      </c>
      <c r="AV17" s="467">
        <f xml:space="preserve"> Fin!AV$14</f>
        <v>6067.6846048762563</v>
      </c>
      <c r="AW17" s="467">
        <f xml:space="preserve"> Fin!AW$14</f>
        <v>5759.9625657706274</v>
      </c>
      <c r="AX17" s="467">
        <f xml:space="preserve"> Fin!AX$14</f>
        <v>5754.920298307251</v>
      </c>
      <c r="AY17" s="467">
        <f xml:space="preserve"> Fin!AY$14</f>
        <v>5561.1869716597394</v>
      </c>
      <c r="AZ17" s="467">
        <f xml:space="preserve"> Fin!AZ$14</f>
        <v>5506.8923516110272</v>
      </c>
      <c r="BA17" s="467">
        <f xml:space="preserve"> Fin!BA$14</f>
        <v>5326.8506778301389</v>
      </c>
      <c r="BB17" s="467">
        <f xml:space="preserve"> Fin!BB$14</f>
        <v>5196.7618739199534</v>
      </c>
      <c r="BC17" s="467">
        <f xml:space="preserve"> Fin!BC$14</f>
        <v>5209.8970434281209</v>
      </c>
      <c r="BD17" s="467">
        <f xml:space="preserve"> Fin!BD$14</f>
        <v>5104.6937377507375</v>
      </c>
      <c r="BE17" s="467">
        <f xml:space="preserve"> Fin!BE$14</f>
        <v>5883.091787164748</v>
      </c>
      <c r="BF17" s="467">
        <f xml:space="preserve"> Fin!BF$14</f>
        <v>0</v>
      </c>
      <c r="BG17" s="467">
        <f xml:space="preserve"> Fin!BG$14</f>
        <v>0</v>
      </c>
      <c r="BH17" s="467">
        <f xml:space="preserve"> Fin!BH$14</f>
        <v>0</v>
      </c>
      <c r="BI17" s="467">
        <f xml:space="preserve"> Fin!BI$14</f>
        <v>0</v>
      </c>
      <c r="BJ17" s="467">
        <f xml:space="preserve"> Fin!BJ$14</f>
        <v>0</v>
      </c>
      <c r="BK17" s="467">
        <f xml:space="preserve"> Fin!BK$14</f>
        <v>0</v>
      </c>
      <c r="BL17" s="467">
        <f xml:space="preserve"> Fin!BL$14</f>
        <v>0</v>
      </c>
      <c r="BM17" s="467">
        <f xml:space="preserve"> Fin!BM$14</f>
        <v>0</v>
      </c>
      <c r="BN17" s="467">
        <f xml:space="preserve"> Fin!BN$14</f>
        <v>0</v>
      </c>
      <c r="BO17" s="467">
        <f xml:space="preserve"> Fin!BO$14</f>
        <v>0</v>
      </c>
      <c r="BP17" s="467">
        <f xml:space="preserve"> Fin!BP$14</f>
        <v>0</v>
      </c>
      <c r="BQ17" s="467">
        <f xml:space="preserve"> Fin!BQ$14</f>
        <v>0</v>
      </c>
      <c r="BR17" s="467">
        <f xml:space="preserve"> Fin!BR$14</f>
        <v>0</v>
      </c>
      <c r="BS17" s="467">
        <f xml:space="preserve"> Fin!BS$14</f>
        <v>0</v>
      </c>
      <c r="BT17" s="467">
        <f xml:space="preserve"> Fin!BT$14</f>
        <v>0</v>
      </c>
      <c r="BU17" s="467">
        <f xml:space="preserve"> Fin!BU$14</f>
        <v>0</v>
      </c>
      <c r="BV17" s="467">
        <f xml:space="preserve"> Fin!BV$14</f>
        <v>0</v>
      </c>
      <c r="BW17" s="467">
        <f xml:space="preserve"> Fin!BW$14</f>
        <v>0</v>
      </c>
      <c r="BX17" s="467">
        <f xml:space="preserve"> Fin!BX$14</f>
        <v>0</v>
      </c>
      <c r="BY17" s="467">
        <f xml:space="preserve"> Fin!BY$14</f>
        <v>0</v>
      </c>
      <c r="BZ17" s="467">
        <f xml:space="preserve"> Fin!BZ$14</f>
        <v>0</v>
      </c>
      <c r="CA17" s="467">
        <f xml:space="preserve"> Fin!CA$14</f>
        <v>0</v>
      </c>
      <c r="CB17" s="467">
        <f xml:space="preserve"> Fin!CB$14</f>
        <v>0</v>
      </c>
      <c r="CC17" s="467">
        <f xml:space="preserve"> Fin!CC$14</f>
        <v>0</v>
      </c>
      <c r="CD17" s="467">
        <f xml:space="preserve"> Fin!CD$14</f>
        <v>0</v>
      </c>
      <c r="CE17" s="467">
        <f xml:space="preserve"> Fin!CE$14</f>
        <v>0</v>
      </c>
      <c r="CF17" s="467">
        <f xml:space="preserve"> Fin!CF$14</f>
        <v>0</v>
      </c>
      <c r="CG17" s="467">
        <f xml:space="preserve"> Fin!CG$14</f>
        <v>0</v>
      </c>
      <c r="CH17" s="467">
        <f xml:space="preserve"> Fin!CH$14</f>
        <v>0</v>
      </c>
      <c r="CI17" s="467">
        <f xml:space="preserve"> Fin!CI$14</f>
        <v>0</v>
      </c>
      <c r="CJ17" s="467">
        <f xml:space="preserve"> Fin!CJ$14</f>
        <v>0</v>
      </c>
      <c r="CK17" s="467">
        <f xml:space="preserve"> Fin!CK$14</f>
        <v>0</v>
      </c>
      <c r="CL17" s="467">
        <f xml:space="preserve"> Fin!CL$14</f>
        <v>0</v>
      </c>
      <c r="CM17" s="467">
        <f xml:space="preserve"> Fin!CM$14</f>
        <v>0</v>
      </c>
      <c r="CN17" s="467">
        <f xml:space="preserve"> Fin!CN$14</f>
        <v>0</v>
      </c>
      <c r="CO17" s="467">
        <f xml:space="preserve"> Fin!CO$14</f>
        <v>0</v>
      </c>
      <c r="CP17" s="467">
        <f xml:space="preserve"> Fin!CP$14</f>
        <v>0</v>
      </c>
      <c r="CQ17" s="467">
        <f xml:space="preserve"> Fin!CQ$14</f>
        <v>0</v>
      </c>
      <c r="CR17" s="467">
        <f xml:space="preserve"> Fin!CR$14</f>
        <v>0</v>
      </c>
      <c r="CS17" s="467">
        <f xml:space="preserve"> Fin!CS$14</f>
        <v>0</v>
      </c>
      <c r="CT17" s="467">
        <f xml:space="preserve"> Fin!CT$14</f>
        <v>0</v>
      </c>
      <c r="CU17" s="467">
        <f xml:space="preserve"> Fin!CU$14</f>
        <v>0</v>
      </c>
      <c r="CV17" s="467">
        <f xml:space="preserve"> Fin!CV$14</f>
        <v>0</v>
      </c>
      <c r="CW17" s="467">
        <f xml:space="preserve"> Fin!CW$14</f>
        <v>0</v>
      </c>
      <c r="CX17" s="467">
        <f xml:space="preserve"> Fin!CX$14</f>
        <v>0</v>
      </c>
      <c r="CY17" s="467">
        <f xml:space="preserve"> Fin!CY$14</f>
        <v>0</v>
      </c>
      <c r="CZ17" s="467">
        <f xml:space="preserve"> Fin!CZ$14</f>
        <v>0</v>
      </c>
      <c r="DA17" s="467">
        <f xml:space="preserve"> Fin!DA$14</f>
        <v>0</v>
      </c>
      <c r="DB17" s="467">
        <f xml:space="preserve"> Fin!DB$14</f>
        <v>0</v>
      </c>
      <c r="DC17" s="467">
        <f xml:space="preserve"> Fin!DC$14</f>
        <v>0</v>
      </c>
      <c r="DD17" s="467">
        <f xml:space="preserve"> Fin!DD$14</f>
        <v>0</v>
      </c>
      <c r="DE17" s="467">
        <f xml:space="preserve"> Fin!DE$14</f>
        <v>0</v>
      </c>
      <c r="DF17" s="467">
        <f xml:space="preserve"> Fin!DF$14</f>
        <v>0</v>
      </c>
      <c r="DG17" s="467">
        <f xml:space="preserve"> Fin!DG$14</f>
        <v>0</v>
      </c>
      <c r="DH17" s="467">
        <f xml:space="preserve"> Fin!DH$14</f>
        <v>0</v>
      </c>
      <c r="DI17" s="467">
        <f xml:space="preserve"> Fin!DI$14</f>
        <v>0</v>
      </c>
      <c r="DJ17" s="467">
        <f xml:space="preserve"> Fin!DJ$14</f>
        <v>0</v>
      </c>
      <c r="DK17" s="467">
        <f xml:space="preserve"> Fin!DK$14</f>
        <v>0</v>
      </c>
      <c r="DL17" s="467">
        <f xml:space="preserve"> Fin!DL$14</f>
        <v>0</v>
      </c>
      <c r="DM17" s="467">
        <f xml:space="preserve"> Fin!DM$14</f>
        <v>0</v>
      </c>
      <c r="DN17" s="467">
        <f xml:space="preserve"> Fin!DN$14</f>
        <v>0</v>
      </c>
      <c r="DO17" s="467">
        <f xml:space="preserve"> Fin!DO$14</f>
        <v>0</v>
      </c>
      <c r="DP17" s="467">
        <f xml:space="preserve"> Fin!DP$14</f>
        <v>0</v>
      </c>
      <c r="DQ17" s="467">
        <f xml:space="preserve"> Fin!DQ$14</f>
        <v>0</v>
      </c>
      <c r="DR17" s="467">
        <f xml:space="preserve"> Fin!DR$14</f>
        <v>0</v>
      </c>
      <c r="DS17" s="467">
        <f xml:space="preserve"> Fin!DS$14</f>
        <v>0</v>
      </c>
      <c r="DT17" s="467">
        <f xml:space="preserve"> Fin!DT$14</f>
        <v>0</v>
      </c>
      <c r="DU17" s="467">
        <f xml:space="preserve"> Fin!DU$14</f>
        <v>0</v>
      </c>
      <c r="DV17" s="467">
        <f xml:space="preserve"> Fin!DV$14</f>
        <v>0</v>
      </c>
      <c r="DW17" s="467">
        <f xml:space="preserve"> Fin!DW$14</f>
        <v>0</v>
      </c>
      <c r="DX17" s="467">
        <f xml:space="preserve"> Fin!DX$14</f>
        <v>0</v>
      </c>
      <c r="DY17" s="467">
        <f xml:space="preserve"> Fin!DY$14</f>
        <v>0</v>
      </c>
      <c r="DZ17" s="467">
        <f xml:space="preserve"> Fin!DZ$14</f>
        <v>0</v>
      </c>
      <c r="EA17" s="467">
        <f xml:space="preserve"> Fin!EA$14</f>
        <v>0</v>
      </c>
      <c r="EB17" s="467">
        <f xml:space="preserve"> Fin!EB$14</f>
        <v>0</v>
      </c>
      <c r="EC17" s="467">
        <f xml:space="preserve"> Fin!EC$14</f>
        <v>0</v>
      </c>
      <c r="ED17" s="467">
        <f xml:space="preserve"> Fin!ED$14</f>
        <v>0</v>
      </c>
      <c r="EE17" s="467">
        <f xml:space="preserve"> Fin!EE$14</f>
        <v>0</v>
      </c>
      <c r="EF17" s="467">
        <f xml:space="preserve"> Fin!EF$14</f>
        <v>0</v>
      </c>
      <c r="EG17" s="467">
        <f xml:space="preserve"> Fin!EG$14</f>
        <v>0</v>
      </c>
      <c r="EH17" s="467">
        <f xml:space="preserve"> Fin!EH$14</f>
        <v>0</v>
      </c>
      <c r="EI17" s="467">
        <f xml:space="preserve"> Fin!EI$14</f>
        <v>0</v>
      </c>
      <c r="EJ17" s="467">
        <f xml:space="preserve"> Fin!EJ$14</f>
        <v>0</v>
      </c>
      <c r="EK17" s="467">
        <f xml:space="preserve"> Fin!EK$14</f>
        <v>0</v>
      </c>
      <c r="EL17" s="467">
        <f xml:space="preserve"> Fin!EL$14</f>
        <v>0</v>
      </c>
      <c r="EM17" s="467">
        <f xml:space="preserve"> Fin!EM$14</f>
        <v>0</v>
      </c>
      <c r="EN17" s="467">
        <f xml:space="preserve"> Fin!EN$14</f>
        <v>0</v>
      </c>
      <c r="EO17" s="467">
        <f xml:space="preserve"> Fin!EO$14</f>
        <v>0</v>
      </c>
      <c r="EP17" s="467">
        <f xml:space="preserve"> Fin!EP$14</f>
        <v>0</v>
      </c>
      <c r="EQ17" s="467">
        <f xml:space="preserve"> Fin!EQ$14</f>
        <v>0</v>
      </c>
      <c r="ER17" s="467">
        <f xml:space="preserve"> Fin!ER$14</f>
        <v>0</v>
      </c>
      <c r="ES17" s="467">
        <f xml:space="preserve"> Fin!ES$14</f>
        <v>0</v>
      </c>
      <c r="ET17" s="467">
        <f xml:space="preserve"> Fin!ET$14</f>
        <v>0</v>
      </c>
      <c r="EU17" s="467">
        <f xml:space="preserve"> Fin!EU$14</f>
        <v>0</v>
      </c>
      <c r="EV17" s="467">
        <f xml:space="preserve"> Fin!EV$14</f>
        <v>0</v>
      </c>
      <c r="EW17" s="467">
        <f xml:space="preserve"> Fin!EW$14</f>
        <v>0</v>
      </c>
      <c r="EX17" s="467">
        <f xml:space="preserve"> Fin!EX$14</f>
        <v>0</v>
      </c>
      <c r="EY17" s="467">
        <f xml:space="preserve"> Fin!EY$14</f>
        <v>0</v>
      </c>
      <c r="EZ17" s="467">
        <f xml:space="preserve"> Fin!EZ$14</f>
        <v>0</v>
      </c>
      <c r="FA17" s="467">
        <f xml:space="preserve"> Fin!FA$14</f>
        <v>0</v>
      </c>
      <c r="FB17" s="467">
        <f xml:space="preserve"> Fin!FB$14</f>
        <v>0</v>
      </c>
      <c r="FC17" s="467">
        <f xml:space="preserve"> Fin!FC$14</f>
        <v>0</v>
      </c>
      <c r="FD17" s="467">
        <f xml:space="preserve"> Fin!FD$14</f>
        <v>0</v>
      </c>
      <c r="FE17" s="467">
        <f xml:space="preserve"> Fin!FE$14</f>
        <v>0</v>
      </c>
      <c r="FF17" s="467">
        <f xml:space="preserve"> Fin!FF$14</f>
        <v>0</v>
      </c>
      <c r="FG17" s="467">
        <f xml:space="preserve"> Fin!FG$14</f>
        <v>0</v>
      </c>
      <c r="FH17" s="467">
        <f xml:space="preserve"> Fin!FH$14</f>
        <v>0</v>
      </c>
      <c r="FI17" s="467">
        <f xml:space="preserve"> Fin!FI$14</f>
        <v>0</v>
      </c>
      <c r="FJ17" s="467">
        <f xml:space="preserve"> Fin!FJ$14</f>
        <v>0</v>
      </c>
      <c r="FK17" s="467">
        <f xml:space="preserve"> Fin!FK$14</f>
        <v>0</v>
      </c>
      <c r="FL17" s="467">
        <f xml:space="preserve"> Fin!FL$14</f>
        <v>0</v>
      </c>
      <c r="FM17" s="467">
        <f xml:space="preserve"> Fin!FM$14</f>
        <v>0</v>
      </c>
      <c r="FN17" s="467">
        <f xml:space="preserve"> Fin!FN$14</f>
        <v>0</v>
      </c>
      <c r="FO17" s="467">
        <f xml:space="preserve"> Fin!FO$14</f>
        <v>0</v>
      </c>
      <c r="FP17" s="467">
        <f xml:space="preserve"> Fin!FP$14</f>
        <v>0</v>
      </c>
      <c r="FQ17" s="467">
        <f xml:space="preserve"> Fin!FQ$14</f>
        <v>0</v>
      </c>
      <c r="FR17" s="467">
        <f xml:space="preserve"> Fin!FR$14</f>
        <v>0</v>
      </c>
      <c r="FS17" s="467">
        <f xml:space="preserve"> Fin!FS$14</f>
        <v>0</v>
      </c>
      <c r="FT17" s="467">
        <f xml:space="preserve"> Fin!FT$14</f>
        <v>0</v>
      </c>
      <c r="FU17" s="467">
        <f xml:space="preserve"> Fin!FU$14</f>
        <v>0</v>
      </c>
      <c r="FV17" s="467">
        <f xml:space="preserve"> Fin!FV$14</f>
        <v>0</v>
      </c>
      <c r="FW17" s="467">
        <f xml:space="preserve"> Fin!FW$14</f>
        <v>0</v>
      </c>
      <c r="FX17" s="467">
        <f xml:space="preserve"> Fin!FX$14</f>
        <v>0</v>
      </c>
      <c r="FY17" s="467">
        <f xml:space="preserve"> Fin!FY$14</f>
        <v>0</v>
      </c>
      <c r="FZ17" s="467">
        <f xml:space="preserve"> Fin!FZ$14</f>
        <v>0</v>
      </c>
      <c r="GA17" s="467">
        <f xml:space="preserve"> Fin!GA$14</f>
        <v>0</v>
      </c>
      <c r="GB17" s="467">
        <f xml:space="preserve"> Fin!GB$14</f>
        <v>0</v>
      </c>
      <c r="GC17" s="467">
        <f xml:space="preserve"> Fin!GC$14</f>
        <v>0</v>
      </c>
      <c r="GD17" s="467">
        <f xml:space="preserve"> Fin!GD$14</f>
        <v>0</v>
      </c>
      <c r="GE17" s="467">
        <f xml:space="preserve"> Fin!GE$14</f>
        <v>0</v>
      </c>
      <c r="GF17" s="467">
        <f xml:space="preserve"> Fin!GF$14</f>
        <v>0</v>
      </c>
      <c r="GG17" s="467">
        <f xml:space="preserve"> Fin!GG$14</f>
        <v>0</v>
      </c>
      <c r="GH17" s="467">
        <f xml:space="preserve"> Fin!GH$14</f>
        <v>0</v>
      </c>
      <c r="GI17" s="467">
        <f xml:space="preserve"> Fin!GI$14</f>
        <v>0</v>
      </c>
      <c r="GJ17" s="467">
        <f xml:space="preserve"> Fin!GJ$14</f>
        <v>0</v>
      </c>
      <c r="GK17" s="467">
        <f xml:space="preserve"> Fin!GK$14</f>
        <v>0</v>
      </c>
      <c r="GL17" s="467">
        <f xml:space="preserve"> Fin!GL$14</f>
        <v>0</v>
      </c>
      <c r="GM17" s="467">
        <f xml:space="preserve"> Fin!GM$14</f>
        <v>0</v>
      </c>
      <c r="GN17" s="467">
        <f xml:space="preserve"> Fin!GN$14</f>
        <v>0</v>
      </c>
      <c r="GO17" s="467">
        <f xml:space="preserve"> Fin!GO$14</f>
        <v>0</v>
      </c>
      <c r="GP17" s="467">
        <f xml:space="preserve"> Fin!GP$14</f>
        <v>0</v>
      </c>
      <c r="GQ17" s="467">
        <f xml:space="preserve"> Fin!GQ$14</f>
        <v>0</v>
      </c>
      <c r="GR17" s="467">
        <f xml:space="preserve"> Fin!GR$14</f>
        <v>0</v>
      </c>
      <c r="GS17" s="467">
        <f xml:space="preserve"> Fin!GS$14</f>
        <v>0</v>
      </c>
      <c r="GT17" s="467">
        <f xml:space="preserve"> Fin!GT$14</f>
        <v>0</v>
      </c>
      <c r="GU17" s="467">
        <f xml:space="preserve"> Fin!GU$14</f>
        <v>0</v>
      </c>
      <c r="GV17" s="467">
        <f xml:space="preserve"> Fin!GV$14</f>
        <v>0</v>
      </c>
      <c r="GW17" s="467">
        <f xml:space="preserve"> Fin!GW$14</f>
        <v>0</v>
      </c>
      <c r="GX17" s="467">
        <f xml:space="preserve"> Fin!GX$14</f>
        <v>0</v>
      </c>
      <c r="GY17" s="467">
        <f xml:space="preserve"> Fin!GY$14</f>
        <v>0</v>
      </c>
      <c r="GZ17" s="467">
        <f xml:space="preserve"> Fin!GZ$14</f>
        <v>0</v>
      </c>
      <c r="HA17" s="467">
        <f xml:space="preserve"> Fin!HA$14</f>
        <v>0</v>
      </c>
      <c r="HB17" s="467">
        <f xml:space="preserve"> Fin!HB$14</f>
        <v>0</v>
      </c>
      <c r="HC17" s="467">
        <f xml:space="preserve"> Fin!HC$14</f>
        <v>0</v>
      </c>
      <c r="HD17" s="467">
        <f xml:space="preserve"> Fin!HD$14</f>
        <v>0</v>
      </c>
      <c r="HE17" s="467">
        <f xml:space="preserve"> Fin!HE$14</f>
        <v>0</v>
      </c>
      <c r="HF17" s="467">
        <f xml:space="preserve"> Fin!HF$14</f>
        <v>0</v>
      </c>
      <c r="HG17" s="467">
        <f xml:space="preserve"> Fin!HG$14</f>
        <v>0</v>
      </c>
      <c r="HH17" s="467">
        <f xml:space="preserve"> Fin!HH$14</f>
        <v>0</v>
      </c>
      <c r="HI17" s="467">
        <f xml:space="preserve"> Fin!HI$14</f>
        <v>0</v>
      </c>
      <c r="HJ17" s="467">
        <f xml:space="preserve"> Fin!HJ$14</f>
        <v>0</v>
      </c>
      <c r="HK17" s="467">
        <f xml:space="preserve"> Fin!HK$14</f>
        <v>0</v>
      </c>
      <c r="HL17" s="467">
        <f xml:space="preserve"> Fin!HL$14</f>
        <v>0</v>
      </c>
      <c r="HM17" s="467">
        <f xml:space="preserve"> Fin!HM$14</f>
        <v>0</v>
      </c>
      <c r="HN17" s="467">
        <f xml:space="preserve"> Fin!HN$14</f>
        <v>0</v>
      </c>
      <c r="HO17" s="467">
        <f xml:space="preserve"> Fin!HO$14</f>
        <v>0</v>
      </c>
      <c r="HP17" s="467">
        <f xml:space="preserve"> Fin!HP$14</f>
        <v>0</v>
      </c>
      <c r="HQ17" s="467">
        <f xml:space="preserve"> Fin!HQ$14</f>
        <v>0</v>
      </c>
      <c r="HR17" s="467">
        <f xml:space="preserve"> Fin!HR$14</f>
        <v>0</v>
      </c>
      <c r="HS17" s="467">
        <f xml:space="preserve"> Fin!HS$14</f>
        <v>0</v>
      </c>
      <c r="HT17" s="467">
        <f xml:space="preserve"> Fin!HT$14</f>
        <v>0</v>
      </c>
      <c r="HU17" s="467">
        <f xml:space="preserve"> Fin!HU$14</f>
        <v>0</v>
      </c>
      <c r="HV17" s="467">
        <f xml:space="preserve"> Fin!HV$14</f>
        <v>0</v>
      </c>
      <c r="HW17" s="467">
        <f xml:space="preserve"> Fin!HW$14</f>
        <v>0</v>
      </c>
      <c r="HX17" s="467">
        <f xml:space="preserve"> Fin!HX$14</f>
        <v>0</v>
      </c>
      <c r="HY17" s="467">
        <f xml:space="preserve"> Fin!HY$14</f>
        <v>0</v>
      </c>
      <c r="HZ17" s="467">
        <f xml:space="preserve"> Fin!HZ$14</f>
        <v>0</v>
      </c>
      <c r="IA17" s="467">
        <f xml:space="preserve"> Fin!IA$14</f>
        <v>0</v>
      </c>
      <c r="IB17" s="467">
        <f xml:space="preserve"> Fin!IB$14</f>
        <v>0</v>
      </c>
      <c r="IC17" s="467">
        <f xml:space="preserve"> Fin!IC$14</f>
        <v>0</v>
      </c>
      <c r="ID17" s="467">
        <f xml:space="preserve"> Fin!ID$14</f>
        <v>0</v>
      </c>
      <c r="IE17" s="467">
        <f xml:space="preserve"> Fin!IE$14</f>
        <v>0</v>
      </c>
      <c r="IF17" s="467">
        <f xml:space="preserve"> Fin!IF$14</f>
        <v>0</v>
      </c>
      <c r="IG17" s="467">
        <f xml:space="preserve"> Fin!IG$14</f>
        <v>0</v>
      </c>
      <c r="IH17" s="467">
        <f xml:space="preserve"> Fin!IH$14</f>
        <v>0</v>
      </c>
      <c r="II17" s="467">
        <f xml:space="preserve"> Fin!II$14</f>
        <v>0</v>
      </c>
      <c r="IJ17" s="467">
        <f xml:space="preserve"> Fin!IJ$14</f>
        <v>0</v>
      </c>
      <c r="IK17" s="467">
        <f xml:space="preserve"> Fin!IK$14</f>
        <v>0</v>
      </c>
      <c r="IL17" s="467">
        <f xml:space="preserve"> Fin!IL$14</f>
        <v>0</v>
      </c>
      <c r="IM17" s="467">
        <f xml:space="preserve"> Fin!IM$14</f>
        <v>0</v>
      </c>
      <c r="IN17" s="467">
        <f xml:space="preserve"> Fin!IN$14</f>
        <v>0</v>
      </c>
      <c r="IO17" s="467">
        <f xml:space="preserve"> Fin!IO$14</f>
        <v>0</v>
      </c>
      <c r="IP17" s="467">
        <f xml:space="preserve"> Fin!IP$14</f>
        <v>0</v>
      </c>
      <c r="IQ17" s="467">
        <f xml:space="preserve"> Fin!IQ$14</f>
        <v>0</v>
      </c>
      <c r="IR17" s="467">
        <f xml:space="preserve"> Fin!IR$14</f>
        <v>0</v>
      </c>
      <c r="IS17" s="467">
        <f xml:space="preserve"> Fin!IS$14</f>
        <v>0</v>
      </c>
      <c r="IT17" s="467">
        <f xml:space="preserve"> Fin!IT$14</f>
        <v>0</v>
      </c>
      <c r="IU17" s="467">
        <f xml:space="preserve"> Fin!IU$14</f>
        <v>0</v>
      </c>
      <c r="IV17" s="467">
        <f xml:space="preserve"> Fin!IV$14</f>
        <v>0</v>
      </c>
      <c r="IW17" s="467">
        <f xml:space="preserve"> Fin!IW$14</f>
        <v>0</v>
      </c>
      <c r="IX17" s="467">
        <f xml:space="preserve"> Fin!IX$14</f>
        <v>0</v>
      </c>
      <c r="IY17" s="467">
        <f xml:space="preserve"> Fin!IY$14</f>
        <v>0</v>
      </c>
      <c r="IZ17" s="467">
        <f xml:space="preserve"> Fin!IZ$14</f>
        <v>0</v>
      </c>
      <c r="JA17" s="467">
        <f xml:space="preserve"> Fin!JA$14</f>
        <v>0</v>
      </c>
      <c r="JB17" s="467">
        <f xml:space="preserve"> Fin!JB$14</f>
        <v>0</v>
      </c>
      <c r="JC17" s="467">
        <f xml:space="preserve"> Fin!JC$14</f>
        <v>0</v>
      </c>
      <c r="JD17" s="467">
        <f xml:space="preserve"> Fin!JD$14</f>
        <v>0</v>
      </c>
      <c r="JE17" s="467">
        <f xml:space="preserve"> Fin!JE$14</f>
        <v>0</v>
      </c>
      <c r="JF17" s="467">
        <f xml:space="preserve"> Fin!JF$14</f>
        <v>0</v>
      </c>
      <c r="JG17" s="467">
        <f xml:space="preserve"> Fin!JG$14</f>
        <v>0</v>
      </c>
      <c r="JH17" s="467">
        <f xml:space="preserve"> Fin!JH$14</f>
        <v>0</v>
      </c>
      <c r="JI17" s="467">
        <f xml:space="preserve"> Fin!JI$14</f>
        <v>0</v>
      </c>
      <c r="JJ17" s="467">
        <f xml:space="preserve"> Fin!JJ$14</f>
        <v>0</v>
      </c>
      <c r="JK17" s="467">
        <f xml:space="preserve"> Fin!JK$14</f>
        <v>0</v>
      </c>
      <c r="JL17" s="467">
        <f xml:space="preserve"> Fin!JL$14</f>
        <v>0</v>
      </c>
      <c r="JM17" s="467">
        <f xml:space="preserve"> Fin!JM$14</f>
        <v>0</v>
      </c>
      <c r="JN17" s="467">
        <f xml:space="preserve"> Fin!JN$14</f>
        <v>0</v>
      </c>
      <c r="JO17" s="467">
        <f xml:space="preserve"> Fin!JO$14</f>
        <v>0</v>
      </c>
      <c r="JP17" s="467">
        <f xml:space="preserve"> Fin!JP$14</f>
        <v>0</v>
      </c>
      <c r="JQ17" s="467">
        <f xml:space="preserve"> Fin!JQ$14</f>
        <v>0</v>
      </c>
      <c r="JR17" s="467">
        <f xml:space="preserve"> Fin!JR$14</f>
        <v>0</v>
      </c>
      <c r="JS17" s="467">
        <f xml:space="preserve"> Fin!JS$14</f>
        <v>0</v>
      </c>
      <c r="JT17" s="467">
        <f xml:space="preserve"> Fin!JT$14</f>
        <v>0</v>
      </c>
      <c r="JU17" s="467">
        <f xml:space="preserve"> Fin!JU$14</f>
        <v>0</v>
      </c>
      <c r="JV17" s="467">
        <f xml:space="preserve"> Fin!JV$14</f>
        <v>0</v>
      </c>
      <c r="JW17" s="467">
        <f xml:space="preserve"> Fin!JW$14</f>
        <v>0</v>
      </c>
      <c r="JX17" s="467">
        <f xml:space="preserve"> Fin!JX$14</f>
        <v>0</v>
      </c>
      <c r="JY17" s="467">
        <f xml:space="preserve"> Fin!JY$14</f>
        <v>0</v>
      </c>
      <c r="JZ17" s="467">
        <f xml:space="preserve"> Fin!JZ$14</f>
        <v>0</v>
      </c>
      <c r="KA17" s="467">
        <f xml:space="preserve"> Fin!KA$14</f>
        <v>0</v>
      </c>
      <c r="KB17" s="467">
        <f xml:space="preserve"> Fin!KB$14</f>
        <v>0</v>
      </c>
      <c r="KC17" s="467">
        <f xml:space="preserve"> Fin!KC$14</f>
        <v>0</v>
      </c>
      <c r="KD17" s="467">
        <f xml:space="preserve"> Fin!KD$14</f>
        <v>0</v>
      </c>
      <c r="KE17" s="467">
        <f xml:space="preserve"> Fin!KE$14</f>
        <v>0</v>
      </c>
      <c r="KF17" s="467">
        <f xml:space="preserve"> Fin!KF$14</f>
        <v>0</v>
      </c>
      <c r="KG17" s="467">
        <f xml:space="preserve"> Fin!KG$14</f>
        <v>0</v>
      </c>
      <c r="KH17" s="467">
        <f xml:space="preserve"> Fin!KH$14</f>
        <v>0</v>
      </c>
      <c r="KI17" s="467">
        <f xml:space="preserve"> Fin!KI$14</f>
        <v>0</v>
      </c>
      <c r="KJ17" s="467">
        <f xml:space="preserve"> Fin!KJ$14</f>
        <v>0</v>
      </c>
      <c r="KK17" s="467">
        <f xml:space="preserve"> Fin!KK$14</f>
        <v>0</v>
      </c>
      <c r="KL17" s="467">
        <f xml:space="preserve"> Fin!KL$14</f>
        <v>0</v>
      </c>
      <c r="KM17" s="467">
        <f xml:space="preserve"> Fin!KM$14</f>
        <v>0</v>
      </c>
      <c r="KN17" s="467">
        <f xml:space="preserve"> Fin!KN$14</f>
        <v>0</v>
      </c>
      <c r="KO17" s="467">
        <f xml:space="preserve"> Fin!KO$14</f>
        <v>0</v>
      </c>
      <c r="KP17" s="467">
        <f xml:space="preserve"> Fin!KP$14</f>
        <v>0</v>
      </c>
      <c r="KQ17" s="467">
        <f xml:space="preserve"> Fin!KQ$14</f>
        <v>0</v>
      </c>
      <c r="KR17" s="467">
        <f xml:space="preserve"> Fin!KR$14</f>
        <v>0</v>
      </c>
      <c r="KS17" s="467">
        <f xml:space="preserve"> Fin!KS$14</f>
        <v>0</v>
      </c>
      <c r="KT17" s="467">
        <f xml:space="preserve"> Fin!KT$14</f>
        <v>0</v>
      </c>
    </row>
    <row r="18" spans="1:306" s="406" customFormat="1" x14ac:dyDescent="0.35">
      <c r="A18" s="437"/>
      <c r="B18" s="437"/>
      <c r="C18" s="438"/>
      <c r="D18" s="439"/>
      <c r="E18" s="445"/>
      <c r="F18" s="445"/>
      <c r="G18" s="445"/>
      <c r="H18" s="445"/>
      <c r="I18" s="446"/>
      <c r="J18" s="445"/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5"/>
      <c r="AH18" s="445"/>
      <c r="AI18" s="445"/>
      <c r="AJ18" s="445"/>
      <c r="AK18" s="445"/>
      <c r="AL18" s="445"/>
      <c r="AM18" s="445"/>
      <c r="AN18" s="445"/>
      <c r="AO18" s="445"/>
      <c r="AP18" s="445"/>
      <c r="AQ18" s="445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445"/>
      <c r="CW18" s="445"/>
      <c r="CX18" s="445"/>
      <c r="CY18" s="445"/>
      <c r="CZ18" s="445"/>
      <c r="DA18" s="445"/>
      <c r="DB18" s="445"/>
      <c r="DC18" s="445"/>
      <c r="DD18" s="445"/>
      <c r="DE18" s="445"/>
      <c r="DF18" s="445"/>
      <c r="DG18" s="445"/>
      <c r="DH18" s="445"/>
      <c r="DI18" s="445"/>
      <c r="DJ18" s="445"/>
      <c r="DK18" s="445"/>
      <c r="DL18" s="445"/>
      <c r="DM18" s="445"/>
      <c r="DN18" s="445"/>
      <c r="DO18" s="445"/>
      <c r="DP18" s="445"/>
      <c r="DQ18" s="445"/>
      <c r="DR18" s="445"/>
      <c r="DS18" s="445"/>
      <c r="DT18" s="445"/>
      <c r="DU18" s="445"/>
      <c r="DV18" s="445"/>
      <c r="DW18" s="445"/>
      <c r="DX18" s="445"/>
      <c r="DY18" s="445"/>
      <c r="DZ18" s="445"/>
      <c r="EA18" s="445"/>
      <c r="EB18" s="445"/>
      <c r="EC18" s="445"/>
      <c r="ED18" s="445"/>
      <c r="EE18" s="445"/>
      <c r="EF18" s="445"/>
      <c r="EG18" s="445"/>
      <c r="EH18" s="445"/>
      <c r="EI18" s="445"/>
      <c r="EJ18" s="445"/>
      <c r="EK18" s="445"/>
      <c r="EL18" s="445"/>
      <c r="EM18" s="445"/>
      <c r="EN18" s="445"/>
      <c r="EO18" s="445"/>
      <c r="EP18" s="445"/>
      <c r="EQ18" s="445"/>
      <c r="ER18" s="445"/>
      <c r="ES18" s="445"/>
      <c r="ET18" s="445"/>
      <c r="EU18" s="445"/>
      <c r="EV18" s="445"/>
      <c r="EW18" s="445"/>
      <c r="EX18" s="445"/>
      <c r="EY18" s="445"/>
      <c r="EZ18" s="445"/>
      <c r="FA18" s="445"/>
      <c r="FB18" s="445"/>
      <c r="FC18" s="445"/>
      <c r="FD18" s="445"/>
      <c r="FE18" s="445"/>
      <c r="FF18" s="445"/>
      <c r="FG18" s="445"/>
      <c r="FH18" s="445"/>
      <c r="FI18" s="445"/>
      <c r="FJ18" s="445"/>
      <c r="FK18" s="445"/>
      <c r="FL18" s="445"/>
      <c r="FM18" s="445"/>
      <c r="FN18" s="445"/>
      <c r="FO18" s="445"/>
      <c r="FP18" s="445"/>
      <c r="FQ18" s="445"/>
      <c r="FR18" s="445"/>
      <c r="FS18" s="445"/>
      <c r="FT18" s="445"/>
      <c r="FU18" s="445"/>
      <c r="FV18" s="445"/>
      <c r="FW18" s="445"/>
      <c r="FX18" s="445"/>
      <c r="FY18" s="445"/>
      <c r="FZ18" s="445"/>
      <c r="GA18" s="445"/>
      <c r="GB18" s="445"/>
      <c r="GC18" s="445"/>
      <c r="GD18" s="445"/>
      <c r="GE18" s="445"/>
      <c r="GF18" s="445"/>
      <c r="GG18" s="445"/>
      <c r="GH18" s="445"/>
      <c r="GI18" s="445"/>
      <c r="GJ18" s="445"/>
    </row>
    <row r="19" spans="1:306" s="406" customFormat="1" x14ac:dyDescent="0.35">
      <c r="A19" s="437"/>
      <c r="B19" s="437"/>
      <c r="C19" s="438"/>
      <c r="D19" s="439"/>
      <c r="E19" s="445"/>
      <c r="F19" s="445"/>
      <c r="G19" s="445"/>
      <c r="H19" s="445"/>
      <c r="I19" s="446"/>
      <c r="J19" s="445"/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5"/>
      <c r="X19" s="445"/>
      <c r="Y19" s="445"/>
      <c r="Z19" s="445"/>
      <c r="AA19" s="445"/>
      <c r="AB19" s="445"/>
      <c r="AC19" s="445"/>
      <c r="AD19" s="445"/>
      <c r="AE19" s="445"/>
      <c r="AF19" s="445"/>
      <c r="AG19" s="445"/>
      <c r="AH19" s="445"/>
      <c r="AI19" s="445"/>
      <c r="AJ19" s="445"/>
      <c r="AK19" s="445"/>
      <c r="AL19" s="445"/>
      <c r="AM19" s="445"/>
      <c r="AN19" s="445"/>
      <c r="AO19" s="445"/>
      <c r="AP19" s="445"/>
      <c r="AQ19" s="445"/>
      <c r="AR19" s="445"/>
      <c r="AS19" s="445"/>
      <c r="AT19" s="445"/>
      <c r="AU19" s="445"/>
      <c r="AV19" s="445"/>
      <c r="AW19" s="445"/>
      <c r="AX19" s="445"/>
      <c r="AY19" s="445"/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45"/>
      <c r="CB19" s="445"/>
      <c r="CC19" s="445"/>
      <c r="CD19" s="445"/>
      <c r="CE19" s="445"/>
      <c r="CF19" s="445"/>
      <c r="CG19" s="445"/>
      <c r="CH19" s="445"/>
      <c r="CI19" s="445"/>
      <c r="CJ19" s="445"/>
      <c r="CK19" s="445"/>
      <c r="CL19" s="445"/>
      <c r="CM19" s="445"/>
      <c r="CN19" s="445"/>
      <c r="CO19" s="445"/>
      <c r="CP19" s="445"/>
      <c r="CQ19" s="445"/>
      <c r="CR19" s="445"/>
      <c r="CS19" s="445"/>
      <c r="CT19" s="445"/>
      <c r="CU19" s="445"/>
      <c r="CV19" s="445"/>
      <c r="CW19" s="445"/>
      <c r="CX19" s="445"/>
      <c r="CY19" s="445"/>
      <c r="CZ19" s="445"/>
      <c r="DA19" s="445"/>
      <c r="DB19" s="445"/>
      <c r="DC19" s="445"/>
      <c r="DD19" s="445"/>
      <c r="DE19" s="445"/>
      <c r="DF19" s="445"/>
      <c r="DG19" s="445"/>
      <c r="DH19" s="445"/>
      <c r="DI19" s="445"/>
      <c r="DJ19" s="445"/>
      <c r="DK19" s="445"/>
      <c r="DL19" s="445"/>
      <c r="DM19" s="445"/>
      <c r="DN19" s="445"/>
      <c r="DO19" s="445"/>
      <c r="DP19" s="445"/>
      <c r="DQ19" s="445"/>
      <c r="DR19" s="445"/>
      <c r="DS19" s="445"/>
      <c r="DT19" s="445"/>
      <c r="DU19" s="445"/>
      <c r="DV19" s="445"/>
      <c r="DW19" s="445"/>
      <c r="DX19" s="445"/>
      <c r="DY19" s="445"/>
      <c r="DZ19" s="445"/>
      <c r="EA19" s="445"/>
      <c r="EB19" s="445"/>
      <c r="EC19" s="445"/>
      <c r="ED19" s="445"/>
      <c r="EE19" s="445"/>
      <c r="EF19" s="445"/>
      <c r="EG19" s="445"/>
      <c r="EH19" s="445"/>
      <c r="EI19" s="445"/>
      <c r="EJ19" s="445"/>
      <c r="EK19" s="445"/>
      <c r="EL19" s="445"/>
      <c r="EM19" s="445"/>
      <c r="EN19" s="445"/>
      <c r="EO19" s="445"/>
      <c r="EP19" s="445"/>
      <c r="EQ19" s="445"/>
      <c r="ER19" s="445"/>
      <c r="ES19" s="445"/>
      <c r="ET19" s="445"/>
      <c r="EU19" s="445"/>
      <c r="EV19" s="445"/>
      <c r="EW19" s="445"/>
      <c r="EX19" s="445"/>
      <c r="EY19" s="445"/>
      <c r="EZ19" s="445"/>
      <c r="FA19" s="445"/>
      <c r="FB19" s="445"/>
      <c r="FC19" s="445"/>
      <c r="FD19" s="445"/>
      <c r="FE19" s="445"/>
      <c r="FF19" s="445"/>
      <c r="FG19" s="445"/>
      <c r="FH19" s="445"/>
      <c r="FI19" s="445"/>
      <c r="FJ19" s="445"/>
      <c r="FK19" s="445"/>
      <c r="FL19" s="445"/>
      <c r="FM19" s="445"/>
      <c r="FN19" s="445"/>
      <c r="FO19" s="445"/>
      <c r="FP19" s="445"/>
      <c r="FQ19" s="445"/>
      <c r="FR19" s="445"/>
      <c r="FS19" s="445"/>
      <c r="FT19" s="445"/>
      <c r="FU19" s="445"/>
      <c r="FV19" s="445"/>
      <c r="FW19" s="445"/>
      <c r="FX19" s="445"/>
      <c r="FY19" s="445"/>
      <c r="FZ19" s="445"/>
      <c r="GA19" s="445"/>
      <c r="GB19" s="445"/>
      <c r="GC19" s="445"/>
      <c r="GD19" s="445"/>
      <c r="GE19" s="445"/>
      <c r="GF19" s="445"/>
      <c r="GG19" s="445"/>
      <c r="GH19" s="445"/>
      <c r="GI19" s="445"/>
      <c r="GJ19" s="445"/>
    </row>
    <row r="20" spans="1:306" s="313" customFormat="1" x14ac:dyDescent="0.35">
      <c r="A20" s="447"/>
      <c r="B20" s="447"/>
      <c r="C20" s="448"/>
      <c r="D20" s="449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  <c r="Q20" s="450"/>
      <c r="R20" s="450"/>
      <c r="S20" s="450"/>
      <c r="T20" s="450"/>
      <c r="U20" s="450"/>
      <c r="V20" s="450"/>
      <c r="W20" s="450"/>
      <c r="X20" s="450"/>
      <c r="Y20" s="450"/>
      <c r="Z20" s="450"/>
      <c r="AA20" s="450"/>
      <c r="AB20" s="450"/>
      <c r="AC20" s="450"/>
      <c r="AD20" s="450"/>
      <c r="AE20" s="450"/>
      <c r="AF20" s="450"/>
      <c r="AG20" s="450"/>
      <c r="AH20" s="450"/>
      <c r="AI20" s="450"/>
      <c r="AJ20" s="450"/>
      <c r="AK20" s="450"/>
      <c r="AL20" s="450"/>
      <c r="AM20" s="450"/>
      <c r="AN20" s="450"/>
      <c r="AO20" s="450"/>
      <c r="AP20" s="450"/>
      <c r="AQ20" s="450"/>
      <c r="AR20" s="450"/>
      <c r="AS20" s="450"/>
      <c r="AT20" s="450"/>
      <c r="AU20" s="450"/>
      <c r="AV20" s="450"/>
      <c r="AW20" s="450"/>
      <c r="AX20" s="450"/>
      <c r="AY20" s="450"/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50"/>
      <c r="CB20" s="450"/>
      <c r="CC20" s="450"/>
      <c r="CD20" s="450"/>
      <c r="CE20" s="450"/>
      <c r="CF20" s="450"/>
      <c r="CG20" s="450"/>
      <c r="CH20" s="450"/>
      <c r="CI20" s="450"/>
      <c r="CJ20" s="450"/>
      <c r="CK20" s="450"/>
      <c r="CL20" s="450"/>
      <c r="CM20" s="450"/>
      <c r="CN20" s="450"/>
      <c r="CO20" s="450"/>
      <c r="CP20" s="450"/>
      <c r="CQ20" s="450"/>
      <c r="CR20" s="450"/>
      <c r="CS20" s="450"/>
      <c r="CT20" s="450"/>
      <c r="CU20" s="450"/>
      <c r="CV20" s="450"/>
      <c r="CW20" s="450"/>
      <c r="CX20" s="450"/>
      <c r="CY20" s="450"/>
      <c r="CZ20" s="450"/>
      <c r="DA20" s="450"/>
      <c r="DB20" s="450"/>
      <c r="DC20" s="450"/>
      <c r="DD20" s="450"/>
      <c r="DE20" s="450"/>
      <c r="DF20" s="450"/>
      <c r="DG20" s="450"/>
      <c r="DH20" s="450"/>
      <c r="DI20" s="450"/>
      <c r="DJ20" s="450"/>
      <c r="DK20" s="450"/>
      <c r="DL20" s="450"/>
      <c r="DM20" s="450"/>
      <c r="DN20" s="450"/>
      <c r="DO20" s="450"/>
      <c r="DP20" s="450"/>
      <c r="DQ20" s="450"/>
      <c r="DR20" s="450"/>
      <c r="DS20" s="450"/>
      <c r="DT20" s="450"/>
      <c r="DU20" s="450"/>
      <c r="DV20" s="450"/>
      <c r="DW20" s="450"/>
      <c r="DX20" s="450"/>
      <c r="DY20" s="450"/>
      <c r="DZ20" s="450"/>
      <c r="EA20" s="450"/>
      <c r="EB20" s="450"/>
      <c r="EC20" s="450"/>
      <c r="ED20" s="450"/>
      <c r="EE20" s="450"/>
      <c r="EF20" s="450"/>
      <c r="EG20" s="450"/>
      <c r="EH20" s="450"/>
      <c r="EI20" s="450"/>
      <c r="EJ20" s="450"/>
      <c r="EK20" s="450"/>
      <c r="EL20" s="450"/>
      <c r="EM20" s="450"/>
      <c r="EN20" s="450"/>
      <c r="EO20" s="450"/>
      <c r="EP20" s="450"/>
      <c r="EQ20" s="450"/>
      <c r="ER20" s="450"/>
      <c r="ES20" s="450"/>
      <c r="ET20" s="450"/>
      <c r="EU20" s="450"/>
      <c r="EV20" s="450"/>
      <c r="EW20" s="450"/>
      <c r="EX20" s="450"/>
      <c r="EY20" s="450"/>
      <c r="EZ20" s="450"/>
      <c r="FA20" s="450"/>
      <c r="FB20" s="450"/>
      <c r="FC20" s="450"/>
      <c r="FD20" s="450"/>
      <c r="FE20" s="450"/>
      <c r="FF20" s="450"/>
      <c r="FG20" s="450"/>
      <c r="FH20" s="450"/>
      <c r="FI20" s="450"/>
      <c r="FJ20" s="450"/>
      <c r="FK20" s="450"/>
      <c r="FL20" s="450"/>
      <c r="FM20" s="450"/>
      <c r="FN20" s="450"/>
      <c r="FO20" s="450"/>
      <c r="FP20" s="450"/>
      <c r="FQ20" s="450"/>
      <c r="FR20" s="450"/>
      <c r="FS20" s="450"/>
      <c r="FT20" s="450"/>
      <c r="FU20" s="450"/>
      <c r="FV20" s="450"/>
      <c r="FW20" s="450"/>
      <c r="FX20" s="450"/>
      <c r="FY20" s="450"/>
      <c r="FZ20" s="450"/>
      <c r="GA20" s="450"/>
      <c r="GB20" s="450"/>
      <c r="GC20" s="450"/>
      <c r="GD20" s="450"/>
      <c r="GE20" s="450"/>
      <c r="GF20" s="450"/>
      <c r="GG20" s="450"/>
      <c r="GH20" s="450"/>
      <c r="GI20" s="450"/>
      <c r="GJ20" s="450"/>
    </row>
    <row r="21" spans="1:306" s="406" customFormat="1" x14ac:dyDescent="0.35">
      <c r="A21" s="437"/>
      <c r="B21" s="437"/>
      <c r="C21" s="438"/>
      <c r="D21" s="439"/>
      <c r="E21" s="467"/>
      <c r="F21" s="467"/>
      <c r="G21" s="467"/>
      <c r="H21" s="467"/>
      <c r="I21" s="467"/>
      <c r="J21" s="467"/>
      <c r="K21" s="467"/>
      <c r="L21" s="467"/>
      <c r="M21" s="467"/>
      <c r="N21" s="467"/>
      <c r="O21" s="467"/>
      <c r="P21" s="467"/>
      <c r="Q21" s="467"/>
      <c r="R21" s="467"/>
      <c r="S21" s="467"/>
      <c r="T21" s="467"/>
      <c r="U21" s="467"/>
      <c r="V21" s="467"/>
      <c r="W21" s="467"/>
      <c r="X21" s="467"/>
      <c r="Y21" s="467"/>
      <c r="Z21" s="467"/>
      <c r="AA21" s="467"/>
      <c r="AB21" s="467"/>
      <c r="AC21" s="467"/>
      <c r="AD21" s="467"/>
      <c r="AE21" s="467"/>
      <c r="AF21" s="467"/>
      <c r="AG21" s="467"/>
      <c r="AH21" s="467"/>
      <c r="AI21" s="467"/>
      <c r="AJ21" s="467"/>
      <c r="AK21" s="467"/>
      <c r="AL21" s="467"/>
      <c r="AM21" s="467"/>
      <c r="AN21" s="467"/>
      <c r="AO21" s="467"/>
      <c r="AP21" s="467"/>
      <c r="AQ21" s="467"/>
      <c r="AR21" s="467"/>
      <c r="AS21" s="467"/>
      <c r="AT21" s="467"/>
      <c r="AU21" s="467"/>
      <c r="AV21" s="467"/>
      <c r="AW21" s="467"/>
      <c r="AX21" s="467"/>
      <c r="AY21" s="467"/>
      <c r="AZ21" s="467"/>
      <c r="BA21" s="467"/>
      <c r="BB21" s="467"/>
      <c r="BC21" s="467"/>
      <c r="BD21" s="467"/>
      <c r="BE21" s="467"/>
      <c r="BF21" s="467"/>
      <c r="BG21" s="467"/>
      <c r="BH21" s="467"/>
      <c r="BI21" s="467"/>
      <c r="BJ21" s="467"/>
      <c r="BK21" s="467"/>
      <c r="BL21" s="467"/>
      <c r="BM21" s="467"/>
      <c r="BN21" s="467"/>
      <c r="BO21" s="467"/>
      <c r="BP21" s="467"/>
      <c r="BQ21" s="467"/>
      <c r="BR21" s="467"/>
      <c r="BS21" s="467"/>
      <c r="BT21" s="467"/>
      <c r="BU21" s="467"/>
      <c r="BV21" s="467"/>
      <c r="BW21" s="467"/>
      <c r="BX21" s="467"/>
      <c r="BY21" s="467"/>
      <c r="BZ21" s="467"/>
      <c r="CA21" s="467"/>
      <c r="CB21" s="467"/>
      <c r="CC21" s="467"/>
      <c r="CD21" s="467"/>
      <c r="CE21" s="467"/>
      <c r="CF21" s="467"/>
      <c r="CG21" s="467"/>
      <c r="CH21" s="467"/>
      <c r="CI21" s="467"/>
      <c r="CJ21" s="467"/>
      <c r="CK21" s="467"/>
      <c r="CL21" s="467"/>
      <c r="CM21" s="467"/>
      <c r="CN21" s="467"/>
      <c r="CO21" s="467"/>
      <c r="CP21" s="467"/>
      <c r="CQ21" s="467"/>
      <c r="CR21" s="467"/>
      <c r="CS21" s="467"/>
      <c r="CT21" s="467"/>
      <c r="CU21" s="467"/>
      <c r="CV21" s="467"/>
      <c r="CW21" s="467"/>
      <c r="CX21" s="467"/>
      <c r="CY21" s="467"/>
      <c r="CZ21" s="467"/>
      <c r="DA21" s="467"/>
      <c r="DB21" s="467"/>
      <c r="DC21" s="467"/>
      <c r="DD21" s="467"/>
      <c r="DE21" s="467"/>
      <c r="DF21" s="467"/>
      <c r="DG21" s="467"/>
      <c r="DH21" s="467"/>
      <c r="DI21" s="467"/>
      <c r="DJ21" s="467"/>
      <c r="DK21" s="467"/>
      <c r="DL21" s="467"/>
      <c r="DM21" s="467"/>
      <c r="DN21" s="467"/>
      <c r="DO21" s="467"/>
      <c r="DP21" s="467"/>
      <c r="DQ21" s="467"/>
      <c r="DR21" s="467"/>
      <c r="DS21" s="467"/>
      <c r="DT21" s="467"/>
      <c r="DU21" s="467"/>
      <c r="DV21" s="467"/>
      <c r="DW21" s="467"/>
      <c r="DX21" s="467"/>
      <c r="DY21" s="467"/>
      <c r="DZ21" s="467"/>
      <c r="EA21" s="467"/>
      <c r="EB21" s="467"/>
      <c r="EC21" s="467"/>
      <c r="ED21" s="467"/>
      <c r="EE21" s="467"/>
      <c r="EF21" s="467"/>
      <c r="EG21" s="467"/>
      <c r="EH21" s="467"/>
      <c r="EI21" s="467"/>
      <c r="EJ21" s="467"/>
      <c r="EK21" s="467"/>
      <c r="EL21" s="467"/>
      <c r="EM21" s="467"/>
      <c r="EN21" s="467"/>
      <c r="EO21" s="467"/>
      <c r="EP21" s="467"/>
      <c r="EQ21" s="467"/>
      <c r="ER21" s="467"/>
      <c r="ES21" s="467"/>
      <c r="ET21" s="467"/>
      <c r="EU21" s="467"/>
      <c r="EV21" s="467"/>
      <c r="EW21" s="467"/>
      <c r="EX21" s="467"/>
      <c r="EY21" s="467"/>
      <c r="EZ21" s="467"/>
      <c r="FA21" s="467"/>
      <c r="FB21" s="467"/>
      <c r="FC21" s="467"/>
      <c r="FD21" s="467"/>
      <c r="FE21" s="467"/>
      <c r="FF21" s="467"/>
      <c r="FG21" s="467"/>
      <c r="FH21" s="467"/>
      <c r="FI21" s="467"/>
      <c r="FJ21" s="467"/>
      <c r="FK21" s="467"/>
      <c r="FL21" s="467"/>
      <c r="FM21" s="467"/>
      <c r="FN21" s="467"/>
      <c r="FO21" s="467"/>
      <c r="FP21" s="467"/>
      <c r="FQ21" s="467"/>
      <c r="FR21" s="467"/>
      <c r="FS21" s="467"/>
      <c r="FT21" s="467"/>
      <c r="FU21" s="467"/>
      <c r="FV21" s="467"/>
      <c r="FW21" s="467"/>
      <c r="FX21" s="467"/>
      <c r="FY21" s="467"/>
      <c r="FZ21" s="467"/>
      <c r="GA21" s="467"/>
      <c r="GB21" s="467"/>
      <c r="GC21" s="467"/>
      <c r="GD21" s="467"/>
      <c r="GE21" s="467"/>
      <c r="GF21" s="467"/>
      <c r="GG21" s="467"/>
      <c r="GH21" s="467"/>
      <c r="GI21" s="467"/>
      <c r="GJ21" s="467"/>
    </row>
    <row r="22" spans="1:306" s="406" customFormat="1" x14ac:dyDescent="0.35">
      <c r="A22" s="437"/>
      <c r="B22" s="437"/>
      <c r="C22" s="438"/>
      <c r="D22" s="439"/>
      <c r="E22" s="445"/>
      <c r="F22" s="445"/>
      <c r="G22" s="445"/>
      <c r="H22" s="445"/>
      <c r="I22" s="446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45"/>
      <c r="AU22" s="445"/>
      <c r="AV22" s="445"/>
      <c r="AW22" s="445"/>
      <c r="AX22" s="445"/>
      <c r="AY22" s="445"/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45"/>
      <c r="CB22" s="445"/>
      <c r="CC22" s="445"/>
      <c r="CD22" s="445"/>
      <c r="CE22" s="445"/>
      <c r="CF22" s="445"/>
      <c r="CG22" s="445"/>
      <c r="CH22" s="445"/>
      <c r="CI22" s="445"/>
      <c r="CJ22" s="445"/>
      <c r="CK22" s="445"/>
      <c r="CL22" s="445"/>
      <c r="CM22" s="445"/>
      <c r="CN22" s="445"/>
      <c r="CO22" s="445"/>
      <c r="CP22" s="445"/>
      <c r="CQ22" s="445"/>
      <c r="CR22" s="445"/>
      <c r="CS22" s="445"/>
      <c r="CT22" s="445"/>
      <c r="CU22" s="445"/>
      <c r="CV22" s="445"/>
      <c r="CW22" s="445"/>
      <c r="CX22" s="445"/>
      <c r="CY22" s="445"/>
      <c r="CZ22" s="445"/>
      <c r="DA22" s="445"/>
      <c r="DB22" s="445"/>
      <c r="DC22" s="445"/>
      <c r="DD22" s="445"/>
      <c r="DE22" s="445"/>
      <c r="DF22" s="445"/>
      <c r="DG22" s="445"/>
      <c r="DH22" s="445"/>
      <c r="DI22" s="445"/>
      <c r="DJ22" s="445"/>
      <c r="DK22" s="445"/>
      <c r="DL22" s="445"/>
      <c r="DM22" s="445"/>
      <c r="DN22" s="445"/>
      <c r="DO22" s="445"/>
      <c r="DP22" s="445"/>
      <c r="DQ22" s="445"/>
      <c r="DR22" s="445"/>
      <c r="DS22" s="445"/>
      <c r="DT22" s="445"/>
      <c r="DU22" s="445"/>
      <c r="DV22" s="445"/>
      <c r="DW22" s="445"/>
      <c r="DX22" s="445"/>
      <c r="DY22" s="445"/>
      <c r="DZ22" s="445"/>
      <c r="EA22" s="445"/>
      <c r="EB22" s="445"/>
      <c r="EC22" s="445"/>
      <c r="ED22" s="445"/>
      <c r="EE22" s="445"/>
      <c r="EF22" s="445"/>
      <c r="EG22" s="445"/>
      <c r="EH22" s="445"/>
      <c r="EI22" s="445"/>
      <c r="EJ22" s="445"/>
      <c r="EK22" s="445"/>
      <c r="EL22" s="445"/>
      <c r="EM22" s="445"/>
      <c r="EN22" s="445"/>
      <c r="EO22" s="445"/>
      <c r="EP22" s="445"/>
      <c r="EQ22" s="445"/>
      <c r="ER22" s="445"/>
      <c r="ES22" s="445"/>
      <c r="ET22" s="445"/>
      <c r="EU22" s="445"/>
      <c r="EV22" s="445"/>
      <c r="EW22" s="445"/>
      <c r="EX22" s="445"/>
      <c r="EY22" s="445"/>
      <c r="EZ22" s="445"/>
      <c r="FA22" s="445"/>
      <c r="FB22" s="445"/>
      <c r="FC22" s="445"/>
      <c r="FD22" s="445"/>
      <c r="FE22" s="445"/>
      <c r="FF22" s="445"/>
      <c r="FG22" s="445"/>
      <c r="FH22" s="445"/>
      <c r="FI22" s="445"/>
      <c r="FJ22" s="445"/>
      <c r="FK22" s="445"/>
      <c r="FL22" s="445"/>
      <c r="FM22" s="445"/>
      <c r="FN22" s="445"/>
      <c r="FO22" s="445"/>
      <c r="FP22" s="445"/>
      <c r="FQ22" s="445"/>
      <c r="FR22" s="445"/>
      <c r="FS22" s="445"/>
      <c r="FT22" s="445"/>
      <c r="FU22" s="445"/>
      <c r="FV22" s="445"/>
      <c r="FW22" s="445"/>
      <c r="FX22" s="445"/>
      <c r="FY22" s="445"/>
      <c r="FZ22" s="445"/>
      <c r="GA22" s="445"/>
      <c r="GB22" s="445"/>
      <c r="GC22" s="445"/>
      <c r="GD22" s="445"/>
      <c r="GE22" s="445"/>
      <c r="GF22" s="445"/>
      <c r="GG22" s="445"/>
      <c r="GH22" s="445"/>
      <c r="GI22" s="445"/>
      <c r="GJ22" s="445"/>
    </row>
    <row r="23" spans="1:306" s="406" customFormat="1" x14ac:dyDescent="0.35">
      <c r="A23" s="437"/>
      <c r="B23" s="437"/>
      <c r="C23" s="438"/>
      <c r="D23" s="439"/>
      <c r="E23" s="445"/>
      <c r="F23" s="445"/>
      <c r="G23" s="445"/>
      <c r="H23" s="445"/>
      <c r="I23" s="446"/>
      <c r="J23" s="445"/>
      <c r="K23" s="445"/>
      <c r="L23" s="445"/>
      <c r="M23" s="445"/>
      <c r="N23" s="445"/>
      <c r="O23" s="445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5"/>
      <c r="AK23" s="445"/>
      <c r="AL23" s="445"/>
      <c r="AM23" s="445"/>
      <c r="AN23" s="445"/>
      <c r="AO23" s="445"/>
      <c r="AP23" s="445"/>
      <c r="AQ23" s="445"/>
      <c r="AR23" s="445"/>
      <c r="AS23" s="445"/>
      <c r="AT23" s="445"/>
      <c r="AU23" s="445"/>
      <c r="AV23" s="445"/>
      <c r="AW23" s="445"/>
      <c r="AX23" s="445"/>
      <c r="AY23" s="445"/>
      <c r="AZ23" s="445"/>
      <c r="BA23" s="445"/>
      <c r="BB23" s="445"/>
      <c r="BC23" s="445"/>
      <c r="BD23" s="445"/>
      <c r="BE23" s="445"/>
      <c r="BF23" s="445"/>
      <c r="BG23" s="445"/>
      <c r="BH23" s="445"/>
      <c r="BI23" s="445"/>
      <c r="BJ23" s="445"/>
      <c r="BK23" s="445"/>
      <c r="BL23" s="445"/>
      <c r="BM23" s="445"/>
      <c r="BN23" s="445"/>
      <c r="BO23" s="445"/>
      <c r="BP23" s="445"/>
      <c r="BQ23" s="445"/>
      <c r="BR23" s="445"/>
      <c r="BS23" s="445"/>
      <c r="BT23" s="445"/>
      <c r="BU23" s="445"/>
      <c r="BV23" s="445"/>
      <c r="BW23" s="445"/>
      <c r="BX23" s="445"/>
      <c r="BY23" s="445"/>
      <c r="BZ23" s="445"/>
      <c r="CA23" s="445"/>
      <c r="CB23" s="445"/>
      <c r="CC23" s="445"/>
      <c r="CD23" s="445"/>
      <c r="CE23" s="445"/>
      <c r="CF23" s="445"/>
      <c r="CG23" s="445"/>
      <c r="CH23" s="445"/>
      <c r="CI23" s="445"/>
      <c r="CJ23" s="445"/>
      <c r="CK23" s="445"/>
      <c r="CL23" s="445"/>
      <c r="CM23" s="445"/>
      <c r="CN23" s="445"/>
      <c r="CO23" s="445"/>
      <c r="CP23" s="445"/>
      <c r="CQ23" s="445"/>
      <c r="CR23" s="445"/>
      <c r="CS23" s="445"/>
      <c r="CT23" s="445"/>
      <c r="CU23" s="445"/>
      <c r="CV23" s="445"/>
      <c r="CW23" s="445"/>
      <c r="CX23" s="445"/>
      <c r="CY23" s="445"/>
      <c r="CZ23" s="445"/>
      <c r="DA23" s="445"/>
      <c r="DB23" s="445"/>
      <c r="DC23" s="445"/>
      <c r="DD23" s="445"/>
      <c r="DE23" s="445"/>
      <c r="DF23" s="445"/>
      <c r="DG23" s="445"/>
      <c r="DH23" s="445"/>
      <c r="DI23" s="445"/>
      <c r="DJ23" s="445"/>
      <c r="DK23" s="445"/>
      <c r="DL23" s="445"/>
      <c r="DM23" s="445"/>
      <c r="DN23" s="445"/>
      <c r="DO23" s="445"/>
      <c r="DP23" s="445"/>
      <c r="DQ23" s="445"/>
      <c r="DR23" s="445"/>
      <c r="DS23" s="445"/>
      <c r="DT23" s="445"/>
      <c r="DU23" s="445"/>
      <c r="DV23" s="445"/>
      <c r="DW23" s="445"/>
      <c r="DX23" s="445"/>
      <c r="DY23" s="445"/>
      <c r="DZ23" s="445"/>
      <c r="EA23" s="445"/>
      <c r="EB23" s="445"/>
      <c r="EC23" s="445"/>
      <c r="ED23" s="445"/>
      <c r="EE23" s="445"/>
      <c r="EF23" s="445"/>
      <c r="EG23" s="445"/>
      <c r="EH23" s="445"/>
      <c r="EI23" s="445"/>
      <c r="EJ23" s="445"/>
      <c r="EK23" s="445"/>
      <c r="EL23" s="445"/>
      <c r="EM23" s="445"/>
      <c r="EN23" s="445"/>
      <c r="EO23" s="445"/>
      <c r="EP23" s="445"/>
      <c r="EQ23" s="445"/>
      <c r="ER23" s="445"/>
      <c r="ES23" s="445"/>
      <c r="ET23" s="445"/>
      <c r="EU23" s="445"/>
      <c r="EV23" s="445"/>
      <c r="EW23" s="445"/>
      <c r="EX23" s="445"/>
      <c r="EY23" s="445"/>
      <c r="EZ23" s="445"/>
      <c r="FA23" s="445"/>
      <c r="FB23" s="445"/>
      <c r="FC23" s="445"/>
      <c r="FD23" s="445"/>
      <c r="FE23" s="445"/>
      <c r="FF23" s="445"/>
      <c r="FG23" s="445"/>
      <c r="FH23" s="445"/>
      <c r="FI23" s="445"/>
      <c r="FJ23" s="445"/>
      <c r="FK23" s="445"/>
      <c r="FL23" s="445"/>
      <c r="FM23" s="445"/>
      <c r="FN23" s="445"/>
      <c r="FO23" s="445"/>
      <c r="FP23" s="445"/>
      <c r="FQ23" s="445"/>
      <c r="FR23" s="445"/>
      <c r="FS23" s="445"/>
      <c r="FT23" s="445"/>
      <c r="FU23" s="445"/>
      <c r="FV23" s="445"/>
      <c r="FW23" s="445"/>
      <c r="FX23" s="445"/>
      <c r="FY23" s="445"/>
      <c r="FZ23" s="445"/>
      <c r="GA23" s="445"/>
      <c r="GB23" s="445"/>
      <c r="GC23" s="445"/>
      <c r="GD23" s="445"/>
      <c r="GE23" s="445"/>
      <c r="GF23" s="445"/>
      <c r="GG23" s="445"/>
      <c r="GH23" s="445"/>
      <c r="GI23" s="445"/>
      <c r="GJ23" s="445"/>
    </row>
    <row r="24" spans="1:306" s="455" customFormat="1" x14ac:dyDescent="0.35">
      <c r="A24" s="451"/>
      <c r="B24" s="451"/>
      <c r="C24" s="452"/>
      <c r="D24" s="453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/>
      <c r="DX24" s="454"/>
      <c r="DY24" s="454"/>
      <c r="DZ24" s="454"/>
      <c r="EA24" s="454"/>
      <c r="EB24" s="454"/>
      <c r="EC24" s="454"/>
      <c r="ED24" s="454"/>
      <c r="EE24" s="454"/>
      <c r="EF24" s="454"/>
      <c r="EG24" s="454"/>
      <c r="EH24" s="454"/>
      <c r="EI24" s="454"/>
      <c r="EJ24" s="454"/>
      <c r="EK24" s="454"/>
      <c r="EL24" s="454"/>
      <c r="EM24" s="454"/>
      <c r="EN24" s="454"/>
      <c r="EO24" s="454"/>
      <c r="EP24" s="454"/>
      <c r="EQ24" s="454"/>
      <c r="ER24" s="454"/>
      <c r="ES24" s="454"/>
      <c r="ET24" s="454"/>
      <c r="EU24" s="454"/>
      <c r="EV24" s="454"/>
      <c r="EW24" s="454"/>
      <c r="EX24" s="454"/>
      <c r="EY24" s="454"/>
      <c r="EZ24" s="454"/>
      <c r="FA24" s="454"/>
      <c r="FB24" s="454"/>
      <c r="FC24" s="454"/>
      <c r="FD24" s="454"/>
      <c r="FE24" s="454"/>
      <c r="FF24" s="454"/>
      <c r="FG24" s="454"/>
      <c r="FH24" s="454"/>
      <c r="FI24" s="454"/>
      <c r="FJ24" s="454"/>
      <c r="FK24" s="454"/>
      <c r="FL24" s="454"/>
      <c r="FM24" s="454"/>
      <c r="FN24" s="454"/>
      <c r="FO24" s="454"/>
      <c r="FP24" s="454"/>
      <c r="FQ24" s="454"/>
      <c r="FR24" s="454"/>
      <c r="FS24" s="454"/>
      <c r="FT24" s="454"/>
      <c r="FU24" s="454"/>
      <c r="FV24" s="454"/>
      <c r="FW24" s="454"/>
      <c r="FX24" s="454"/>
      <c r="FY24" s="454"/>
      <c r="FZ24" s="454"/>
      <c r="GA24" s="454"/>
      <c r="GB24" s="454"/>
      <c r="GC24" s="454"/>
      <c r="GD24" s="454"/>
      <c r="GE24" s="454"/>
      <c r="GF24" s="454"/>
      <c r="GG24" s="454"/>
      <c r="GH24" s="454"/>
      <c r="GI24" s="454"/>
      <c r="GJ24" s="454"/>
    </row>
    <row r="25" spans="1:306" s="406" customFormat="1" x14ac:dyDescent="0.35">
      <c r="A25" s="437"/>
      <c r="B25" s="437"/>
      <c r="C25" s="438"/>
      <c r="D25" s="439"/>
      <c r="E25" s="467"/>
      <c r="F25" s="467"/>
      <c r="G25" s="467"/>
      <c r="H25" s="467"/>
      <c r="I25" s="467"/>
      <c r="J25" s="467"/>
      <c r="K25" s="467"/>
      <c r="L25" s="467"/>
      <c r="M25" s="467"/>
      <c r="N25" s="467"/>
      <c r="O25" s="467"/>
      <c r="P25" s="467"/>
      <c r="Q25" s="467"/>
      <c r="R25" s="467"/>
      <c r="S25" s="467"/>
      <c r="T25" s="467"/>
      <c r="U25" s="467"/>
      <c r="V25" s="467"/>
      <c r="W25" s="467"/>
      <c r="X25" s="467"/>
      <c r="Y25" s="467"/>
      <c r="Z25" s="467"/>
      <c r="AA25" s="467"/>
      <c r="AB25" s="467"/>
      <c r="AC25" s="467"/>
      <c r="AD25" s="467"/>
      <c r="AE25" s="467"/>
      <c r="AF25" s="467"/>
      <c r="AG25" s="467"/>
      <c r="AH25" s="467"/>
      <c r="AI25" s="467"/>
      <c r="AJ25" s="467"/>
      <c r="AK25" s="467"/>
      <c r="AL25" s="467"/>
      <c r="AM25" s="467"/>
      <c r="AN25" s="467"/>
      <c r="AO25" s="467"/>
      <c r="AP25" s="467"/>
      <c r="AQ25" s="467"/>
      <c r="AR25" s="467"/>
      <c r="AS25" s="467"/>
      <c r="AT25" s="467"/>
      <c r="AU25" s="467"/>
      <c r="AV25" s="467"/>
      <c r="AW25" s="467"/>
      <c r="AX25" s="467"/>
      <c r="AY25" s="467"/>
      <c r="AZ25" s="467"/>
      <c r="BA25" s="467"/>
      <c r="BB25" s="467"/>
      <c r="BC25" s="467"/>
      <c r="BD25" s="467"/>
      <c r="BE25" s="467"/>
      <c r="BF25" s="467"/>
      <c r="BG25" s="467"/>
      <c r="BH25" s="467"/>
      <c r="BI25" s="467"/>
      <c r="BJ25" s="467"/>
      <c r="BK25" s="467"/>
      <c r="BL25" s="467"/>
      <c r="BM25" s="467"/>
      <c r="BN25" s="467"/>
      <c r="BO25" s="467"/>
      <c r="BP25" s="467"/>
      <c r="BQ25" s="467"/>
      <c r="BR25" s="467"/>
      <c r="BS25" s="467"/>
      <c r="BT25" s="467"/>
      <c r="BU25" s="467"/>
      <c r="BV25" s="467"/>
      <c r="BW25" s="467"/>
      <c r="BX25" s="467"/>
      <c r="BY25" s="467"/>
      <c r="BZ25" s="467"/>
      <c r="CA25" s="467"/>
      <c r="CB25" s="467"/>
      <c r="CC25" s="467"/>
      <c r="CD25" s="467"/>
      <c r="CE25" s="467"/>
      <c r="CF25" s="467"/>
      <c r="CG25" s="467"/>
      <c r="CH25" s="467"/>
      <c r="CI25" s="467"/>
      <c r="CJ25" s="467"/>
      <c r="CK25" s="467"/>
      <c r="CL25" s="467"/>
      <c r="CM25" s="467"/>
      <c r="CN25" s="467"/>
      <c r="CO25" s="467"/>
      <c r="CP25" s="467"/>
      <c r="CQ25" s="467"/>
      <c r="CR25" s="467"/>
      <c r="CS25" s="467"/>
      <c r="CT25" s="467"/>
      <c r="CU25" s="467"/>
      <c r="CV25" s="467"/>
      <c r="CW25" s="467"/>
      <c r="CX25" s="467"/>
      <c r="CY25" s="467"/>
      <c r="CZ25" s="467"/>
      <c r="DA25" s="467"/>
      <c r="DB25" s="467"/>
      <c r="DC25" s="467"/>
      <c r="DD25" s="467"/>
      <c r="DE25" s="467"/>
      <c r="DF25" s="467"/>
      <c r="DG25" s="467"/>
      <c r="DH25" s="467"/>
      <c r="DI25" s="467"/>
      <c r="DJ25" s="467"/>
      <c r="DK25" s="467"/>
      <c r="DL25" s="467"/>
      <c r="DM25" s="467"/>
      <c r="DN25" s="467"/>
      <c r="DO25" s="467"/>
      <c r="DP25" s="467"/>
      <c r="DQ25" s="467"/>
      <c r="DR25" s="467"/>
      <c r="DS25" s="467"/>
      <c r="DT25" s="467"/>
      <c r="DU25" s="467"/>
      <c r="DV25" s="467"/>
      <c r="DW25" s="467"/>
      <c r="DX25" s="467"/>
      <c r="DY25" s="467"/>
      <c r="DZ25" s="467"/>
      <c r="EA25" s="467"/>
      <c r="EB25" s="467"/>
      <c r="EC25" s="467"/>
      <c r="ED25" s="467"/>
      <c r="EE25" s="467"/>
      <c r="EF25" s="467"/>
      <c r="EG25" s="467"/>
      <c r="EH25" s="467"/>
      <c r="EI25" s="467"/>
      <c r="EJ25" s="467"/>
      <c r="EK25" s="467"/>
      <c r="EL25" s="467"/>
      <c r="EM25" s="467"/>
      <c r="EN25" s="467"/>
      <c r="EO25" s="467"/>
      <c r="EP25" s="467"/>
      <c r="EQ25" s="467"/>
      <c r="ER25" s="467"/>
      <c r="ES25" s="467"/>
      <c r="ET25" s="467"/>
      <c r="EU25" s="467"/>
      <c r="EV25" s="467"/>
      <c r="EW25" s="467"/>
      <c r="EX25" s="467"/>
      <c r="EY25" s="467"/>
      <c r="EZ25" s="467"/>
      <c r="FA25" s="467"/>
      <c r="FB25" s="467"/>
      <c r="FC25" s="467"/>
      <c r="FD25" s="467"/>
      <c r="FE25" s="467"/>
      <c r="FF25" s="467"/>
      <c r="FG25" s="467"/>
      <c r="FH25" s="467"/>
      <c r="FI25" s="467"/>
      <c r="FJ25" s="467"/>
      <c r="FK25" s="467"/>
      <c r="FL25" s="467"/>
      <c r="FM25" s="467"/>
      <c r="FN25" s="467"/>
      <c r="FO25" s="467"/>
      <c r="FP25" s="467"/>
      <c r="FQ25" s="467"/>
      <c r="FR25" s="467"/>
      <c r="FS25" s="467"/>
      <c r="FT25" s="467"/>
      <c r="FU25" s="467"/>
      <c r="FV25" s="467"/>
      <c r="FW25" s="467"/>
      <c r="FX25" s="467"/>
      <c r="FY25" s="467"/>
      <c r="FZ25" s="467"/>
      <c r="GA25" s="467"/>
      <c r="GB25" s="467"/>
      <c r="GC25" s="467"/>
      <c r="GD25" s="467"/>
      <c r="GE25" s="467"/>
      <c r="GF25" s="467"/>
      <c r="GG25" s="467"/>
      <c r="GH25" s="467"/>
      <c r="GI25" s="467"/>
      <c r="GJ25" s="467"/>
      <c r="GK25" s="467"/>
      <c r="GL25" s="467"/>
      <c r="GM25" s="467"/>
      <c r="GN25" s="467"/>
      <c r="GO25" s="467"/>
      <c r="GP25" s="467"/>
      <c r="GQ25" s="467"/>
      <c r="GR25" s="467"/>
      <c r="GS25" s="467"/>
      <c r="GT25" s="467"/>
      <c r="GU25" s="467"/>
      <c r="GV25" s="467"/>
      <c r="GW25" s="467"/>
      <c r="GX25" s="467"/>
      <c r="GY25" s="467"/>
      <c r="GZ25" s="467"/>
      <c r="HA25" s="467"/>
      <c r="HB25" s="467"/>
      <c r="HC25" s="467"/>
      <c r="HD25" s="467"/>
      <c r="HE25" s="467"/>
      <c r="HF25" s="467"/>
      <c r="HG25" s="467"/>
      <c r="HH25" s="467"/>
      <c r="HI25" s="467"/>
      <c r="HJ25" s="467"/>
      <c r="HK25" s="467"/>
      <c r="HL25" s="467"/>
      <c r="HM25" s="467"/>
      <c r="HN25" s="467"/>
      <c r="HO25" s="467"/>
      <c r="HP25" s="467"/>
      <c r="HQ25" s="467"/>
      <c r="HR25" s="467"/>
      <c r="HS25" s="467"/>
      <c r="HT25" s="467"/>
      <c r="HU25" s="467"/>
      <c r="HV25" s="467"/>
      <c r="HW25" s="467"/>
      <c r="HX25" s="467"/>
      <c r="HY25" s="467"/>
      <c r="HZ25" s="467"/>
      <c r="IA25" s="467"/>
      <c r="IB25" s="467"/>
      <c r="IC25" s="467"/>
      <c r="ID25" s="467"/>
      <c r="IE25" s="467"/>
      <c r="IF25" s="467"/>
      <c r="IG25" s="467"/>
      <c r="IH25" s="467"/>
      <c r="II25" s="467"/>
      <c r="IJ25" s="467"/>
      <c r="IK25" s="467"/>
      <c r="IL25" s="467"/>
      <c r="IM25" s="467"/>
      <c r="IN25" s="467"/>
      <c r="IO25" s="467"/>
      <c r="IP25" s="467"/>
      <c r="IQ25" s="467"/>
      <c r="IR25" s="467"/>
      <c r="IS25" s="467"/>
      <c r="IT25" s="467"/>
      <c r="IU25" s="467"/>
      <c r="IV25" s="467"/>
      <c r="IW25" s="467"/>
      <c r="IX25" s="467"/>
      <c r="IY25" s="467"/>
      <c r="IZ25" s="467"/>
      <c r="JA25" s="467"/>
      <c r="JB25" s="467"/>
      <c r="JC25" s="467"/>
      <c r="JD25" s="467"/>
      <c r="JE25" s="467"/>
      <c r="JF25" s="467"/>
      <c r="JG25" s="467"/>
      <c r="JH25" s="467"/>
      <c r="JI25" s="467"/>
      <c r="JJ25" s="467"/>
      <c r="JK25" s="467"/>
      <c r="JL25" s="467"/>
      <c r="JM25" s="467"/>
      <c r="JN25" s="467"/>
      <c r="JO25" s="467"/>
      <c r="JP25" s="467"/>
      <c r="JQ25" s="467"/>
      <c r="JR25" s="467"/>
      <c r="JS25" s="467"/>
      <c r="JT25" s="467"/>
      <c r="JU25" s="467"/>
      <c r="JV25" s="467"/>
      <c r="JW25" s="467"/>
      <c r="JX25" s="467"/>
      <c r="JY25" s="467"/>
      <c r="JZ25" s="467"/>
      <c r="KA25" s="467"/>
      <c r="KB25" s="467"/>
      <c r="KC25" s="467"/>
      <c r="KD25" s="467"/>
      <c r="KE25" s="467"/>
      <c r="KF25" s="467"/>
      <c r="KG25" s="467"/>
      <c r="KH25" s="467"/>
      <c r="KI25" s="467"/>
      <c r="KJ25" s="467"/>
      <c r="KK25" s="467"/>
      <c r="KL25" s="467"/>
      <c r="KM25" s="467"/>
      <c r="KN25" s="467"/>
      <c r="KO25" s="467"/>
      <c r="KP25" s="467"/>
      <c r="KQ25" s="467"/>
      <c r="KR25" s="467"/>
      <c r="KS25" s="467"/>
      <c r="KT25" s="467"/>
    </row>
    <row r="26" spans="1:306" s="408" customFormat="1" x14ac:dyDescent="0.35">
      <c r="A26" s="456"/>
      <c r="B26" s="456"/>
      <c r="C26" s="457"/>
      <c r="D26" s="458"/>
      <c r="E26" s="459"/>
      <c r="F26" s="459"/>
      <c r="G26" s="459"/>
      <c r="H26" s="459"/>
      <c r="I26" s="460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59"/>
      <c r="Z26" s="459"/>
      <c r="AA26" s="459"/>
      <c r="AB26" s="459"/>
      <c r="AC26" s="459"/>
      <c r="AD26" s="459"/>
      <c r="AE26" s="459"/>
      <c r="AF26" s="459"/>
      <c r="AG26" s="459"/>
      <c r="AH26" s="459"/>
      <c r="AI26" s="459"/>
      <c r="AJ26" s="459"/>
      <c r="AK26" s="459"/>
      <c r="AL26" s="459"/>
      <c r="AM26" s="459"/>
      <c r="AN26" s="459"/>
      <c r="AO26" s="459"/>
      <c r="AP26" s="459"/>
      <c r="AQ26" s="459"/>
      <c r="AR26" s="459"/>
      <c r="AS26" s="459"/>
      <c r="AT26" s="459"/>
      <c r="AU26" s="459"/>
      <c r="AV26" s="459"/>
      <c r="AW26" s="459"/>
      <c r="AX26" s="459"/>
      <c r="AY26" s="459"/>
      <c r="AZ26" s="459"/>
      <c r="BA26" s="459"/>
      <c r="BB26" s="459"/>
      <c r="BC26" s="459"/>
      <c r="BD26" s="459"/>
      <c r="BE26" s="459"/>
      <c r="BF26" s="459"/>
      <c r="BG26" s="459"/>
      <c r="BH26" s="459"/>
      <c r="BI26" s="459"/>
      <c r="BJ26" s="459"/>
      <c r="BK26" s="459"/>
      <c r="BL26" s="459"/>
      <c r="BM26" s="459"/>
      <c r="BN26" s="459"/>
      <c r="BO26" s="459"/>
      <c r="BP26" s="459"/>
      <c r="BQ26" s="459"/>
      <c r="BR26" s="459"/>
      <c r="BS26" s="459"/>
      <c r="BT26" s="459"/>
      <c r="BU26" s="459"/>
      <c r="BV26" s="459"/>
      <c r="BW26" s="459"/>
      <c r="BX26" s="459"/>
      <c r="BY26" s="459"/>
      <c r="BZ26" s="459"/>
      <c r="CA26" s="459"/>
      <c r="CB26" s="459"/>
      <c r="CC26" s="459"/>
      <c r="CD26" s="459"/>
      <c r="CE26" s="459"/>
      <c r="CF26" s="459"/>
      <c r="CG26" s="459"/>
      <c r="CH26" s="459"/>
      <c r="CI26" s="459"/>
      <c r="CJ26" s="459"/>
      <c r="CK26" s="459"/>
      <c r="CL26" s="459"/>
      <c r="CM26" s="459"/>
      <c r="CN26" s="459"/>
      <c r="CO26" s="459"/>
      <c r="CP26" s="459"/>
      <c r="CQ26" s="459"/>
      <c r="CR26" s="459"/>
      <c r="CS26" s="459"/>
      <c r="CT26" s="459"/>
      <c r="CU26" s="459"/>
      <c r="CV26" s="459"/>
      <c r="CW26" s="459"/>
      <c r="CX26" s="459"/>
      <c r="CY26" s="459"/>
      <c r="CZ26" s="459"/>
      <c r="DA26" s="459"/>
      <c r="DB26" s="459"/>
      <c r="DC26" s="459"/>
      <c r="DD26" s="459"/>
      <c r="DE26" s="459"/>
      <c r="DF26" s="459"/>
      <c r="DG26" s="459"/>
      <c r="DH26" s="459"/>
      <c r="DI26" s="459"/>
      <c r="DJ26" s="459"/>
      <c r="DK26" s="459"/>
      <c r="DL26" s="459"/>
      <c r="DM26" s="459"/>
      <c r="DN26" s="459"/>
      <c r="DO26" s="459"/>
      <c r="DP26" s="459"/>
      <c r="DQ26" s="459"/>
      <c r="DR26" s="459"/>
      <c r="DS26" s="459"/>
      <c r="DT26" s="459"/>
      <c r="DU26" s="459"/>
      <c r="DV26" s="459"/>
      <c r="DW26" s="459"/>
      <c r="DX26" s="459"/>
      <c r="DY26" s="459"/>
      <c r="DZ26" s="459"/>
      <c r="EA26" s="459"/>
      <c r="EB26" s="459"/>
      <c r="EC26" s="459"/>
      <c r="ED26" s="459"/>
      <c r="EE26" s="459"/>
      <c r="EF26" s="459"/>
      <c r="EG26" s="459"/>
      <c r="EH26" s="459"/>
      <c r="EI26" s="459"/>
      <c r="EJ26" s="459"/>
      <c r="EK26" s="459"/>
      <c r="EL26" s="459"/>
      <c r="EM26" s="459"/>
      <c r="EN26" s="459"/>
      <c r="EO26" s="459"/>
      <c r="EP26" s="459"/>
      <c r="EQ26" s="459"/>
      <c r="ER26" s="459"/>
      <c r="ES26" s="459"/>
      <c r="ET26" s="459"/>
      <c r="EU26" s="459"/>
      <c r="EV26" s="459"/>
      <c r="EW26" s="459"/>
      <c r="EX26" s="459"/>
      <c r="EY26" s="459"/>
      <c r="EZ26" s="459"/>
      <c r="FA26" s="459"/>
      <c r="FB26" s="459"/>
      <c r="FC26" s="459"/>
      <c r="FD26" s="459"/>
      <c r="FE26" s="459"/>
      <c r="FF26" s="459"/>
      <c r="FG26" s="459"/>
      <c r="FH26" s="459"/>
      <c r="FI26" s="459"/>
      <c r="FJ26" s="459"/>
      <c r="FK26" s="459"/>
      <c r="FL26" s="459"/>
      <c r="FM26" s="459"/>
      <c r="FN26" s="459"/>
      <c r="FO26" s="459"/>
      <c r="FP26" s="459"/>
      <c r="FQ26" s="459"/>
      <c r="FR26" s="459"/>
      <c r="FS26" s="459"/>
      <c r="FT26" s="459"/>
      <c r="FU26" s="459"/>
      <c r="FV26" s="459"/>
      <c r="FW26" s="459"/>
      <c r="FX26" s="459"/>
      <c r="FY26" s="459"/>
      <c r="FZ26" s="459"/>
      <c r="GA26" s="459"/>
      <c r="GB26" s="459"/>
      <c r="GC26" s="459"/>
      <c r="GD26" s="459"/>
      <c r="GE26" s="459"/>
      <c r="GF26" s="459"/>
      <c r="GG26" s="459"/>
      <c r="GH26" s="459"/>
      <c r="GI26" s="459"/>
      <c r="GJ26" s="459"/>
    </row>
    <row r="27" spans="1:306" x14ac:dyDescent="0.35">
      <c r="A27" s="437"/>
      <c r="B27" s="437"/>
      <c r="C27" s="438"/>
      <c r="D27" s="439"/>
      <c r="E27" s="400"/>
      <c r="F27" s="400"/>
      <c r="G27" s="400"/>
      <c r="H27" s="400"/>
      <c r="I27" s="423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AD27" s="400"/>
      <c r="AE27" s="400"/>
      <c r="AF27" s="400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BJ27" s="400"/>
      <c r="BK27" s="400"/>
      <c r="BL27" s="400"/>
      <c r="BM27" s="400"/>
      <c r="BN27" s="400"/>
      <c r="BO27" s="400"/>
      <c r="BP27" s="400"/>
      <c r="BQ27" s="400"/>
      <c r="BR27" s="400"/>
      <c r="BS27" s="400"/>
      <c r="BT27" s="400"/>
      <c r="BU27" s="400"/>
      <c r="BV27" s="400"/>
      <c r="BW27" s="400"/>
      <c r="BX27" s="400"/>
      <c r="BY27" s="400"/>
      <c r="BZ27" s="400"/>
      <c r="CA27" s="400"/>
      <c r="CB27" s="400"/>
      <c r="CC27" s="400"/>
      <c r="CD27" s="400"/>
      <c r="CE27" s="400"/>
      <c r="CF27" s="400"/>
      <c r="CG27" s="400"/>
      <c r="CH27" s="400"/>
      <c r="CI27" s="400"/>
      <c r="CJ27" s="400"/>
      <c r="CK27" s="400"/>
      <c r="CL27" s="400"/>
      <c r="CM27" s="400"/>
      <c r="CN27" s="400"/>
      <c r="CO27" s="400"/>
      <c r="CP27" s="400"/>
      <c r="CQ27" s="400"/>
      <c r="CR27" s="400"/>
      <c r="CS27" s="400"/>
      <c r="CT27" s="400"/>
      <c r="CU27" s="400"/>
      <c r="CV27" s="400"/>
      <c r="CW27" s="400"/>
      <c r="CX27" s="400"/>
      <c r="CY27" s="400"/>
      <c r="CZ27" s="400"/>
      <c r="DA27" s="400"/>
      <c r="DB27" s="400"/>
      <c r="DC27" s="400"/>
      <c r="DD27" s="400"/>
      <c r="DE27" s="400"/>
      <c r="DF27" s="400"/>
      <c r="DG27" s="400"/>
      <c r="DH27" s="400"/>
      <c r="DI27" s="400"/>
      <c r="DJ27" s="400"/>
      <c r="DK27" s="400"/>
      <c r="DL27" s="400"/>
      <c r="DM27" s="400"/>
      <c r="DN27" s="400"/>
      <c r="DO27" s="400"/>
      <c r="DP27" s="400"/>
      <c r="DQ27" s="400"/>
      <c r="DR27" s="400"/>
      <c r="DS27" s="400"/>
      <c r="DT27" s="400"/>
      <c r="DU27" s="400"/>
      <c r="DV27" s="400"/>
      <c r="DW27" s="400"/>
      <c r="DX27" s="400"/>
      <c r="DY27" s="400"/>
      <c r="DZ27" s="400"/>
      <c r="EA27" s="400"/>
      <c r="EB27" s="400"/>
      <c r="EC27" s="400"/>
      <c r="ED27" s="400"/>
      <c r="EE27" s="400"/>
      <c r="EF27" s="400"/>
      <c r="EG27" s="400"/>
      <c r="EH27" s="400"/>
      <c r="EI27" s="400"/>
      <c r="EJ27" s="400"/>
      <c r="EK27" s="400"/>
      <c r="EL27" s="400"/>
      <c r="EM27" s="400"/>
      <c r="EN27" s="400"/>
      <c r="EO27" s="400"/>
      <c r="EP27" s="400"/>
      <c r="EQ27" s="400"/>
      <c r="ER27" s="400"/>
      <c r="ES27" s="400"/>
      <c r="ET27" s="400"/>
      <c r="EU27" s="400"/>
      <c r="EV27" s="400"/>
      <c r="EW27" s="400"/>
      <c r="EX27" s="400"/>
      <c r="EY27" s="400"/>
      <c r="EZ27" s="400"/>
      <c r="FA27" s="400"/>
      <c r="FB27" s="400"/>
      <c r="FC27" s="400"/>
      <c r="FD27" s="400"/>
      <c r="FE27" s="400"/>
      <c r="FF27" s="400"/>
      <c r="FG27" s="400"/>
      <c r="FH27" s="400"/>
      <c r="FI27" s="400"/>
      <c r="FJ27" s="400"/>
      <c r="FK27" s="400"/>
      <c r="FL27" s="400"/>
      <c r="FM27" s="400"/>
      <c r="FN27" s="400"/>
      <c r="FO27" s="400"/>
      <c r="FP27" s="400"/>
      <c r="FQ27" s="400"/>
      <c r="FR27" s="400"/>
      <c r="FS27" s="400"/>
      <c r="FT27" s="400"/>
      <c r="FU27" s="400"/>
      <c r="FV27" s="400"/>
      <c r="FW27" s="400"/>
      <c r="FX27" s="400"/>
      <c r="FY27" s="400"/>
      <c r="FZ27" s="400"/>
      <c r="GA27" s="400"/>
      <c r="GB27" s="400"/>
      <c r="GC27" s="400"/>
      <c r="GD27" s="400"/>
      <c r="GE27" s="400"/>
      <c r="GF27" s="400"/>
      <c r="GG27" s="400"/>
      <c r="GH27" s="400"/>
      <c r="GI27" s="400"/>
      <c r="GJ27" s="400"/>
    </row>
    <row r="28" spans="1:306" x14ac:dyDescent="0.35">
      <c r="A28" s="437" t="s">
        <v>210</v>
      </c>
      <c r="B28" s="437"/>
      <c r="C28" s="438"/>
      <c r="D28" s="439"/>
      <c r="E28" s="400"/>
      <c r="F28" s="400"/>
      <c r="G28" s="400"/>
      <c r="H28" s="400"/>
      <c r="I28" s="423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BJ28" s="400"/>
      <c r="BK28" s="400"/>
      <c r="BL28" s="400"/>
      <c r="BM28" s="400"/>
      <c r="BN28" s="400"/>
      <c r="BO28" s="400"/>
      <c r="BP28" s="400"/>
      <c r="BQ28" s="400"/>
      <c r="BR28" s="400"/>
      <c r="BS28" s="400"/>
      <c r="BT28" s="400"/>
      <c r="BU28" s="400"/>
      <c r="BV28" s="400"/>
      <c r="BW28" s="400"/>
      <c r="BX28" s="400"/>
      <c r="BY28" s="400"/>
      <c r="BZ28" s="400"/>
      <c r="CA28" s="400"/>
      <c r="CB28" s="400"/>
      <c r="CC28" s="400"/>
      <c r="CD28" s="400"/>
      <c r="CE28" s="400"/>
      <c r="CF28" s="400"/>
      <c r="CG28" s="400"/>
      <c r="CH28" s="400"/>
      <c r="CI28" s="400"/>
      <c r="CJ28" s="400"/>
      <c r="CK28" s="400"/>
      <c r="CL28" s="400"/>
      <c r="CM28" s="400"/>
      <c r="CN28" s="400"/>
      <c r="CO28" s="400"/>
      <c r="CP28" s="400"/>
      <c r="CQ28" s="400"/>
      <c r="CR28" s="400"/>
      <c r="CS28" s="400"/>
      <c r="CT28" s="400"/>
      <c r="CU28" s="400"/>
      <c r="CV28" s="400"/>
      <c r="CW28" s="400"/>
      <c r="CX28" s="400"/>
      <c r="CY28" s="400"/>
      <c r="CZ28" s="400"/>
      <c r="DA28" s="400"/>
      <c r="DB28" s="400"/>
      <c r="DC28" s="400"/>
      <c r="DD28" s="400"/>
      <c r="DE28" s="400"/>
      <c r="DF28" s="400"/>
      <c r="DG28" s="400"/>
      <c r="DH28" s="400"/>
      <c r="DI28" s="400"/>
      <c r="DJ28" s="400"/>
      <c r="DK28" s="400"/>
      <c r="DL28" s="400"/>
      <c r="DM28" s="400"/>
      <c r="DN28" s="400"/>
      <c r="DO28" s="400"/>
      <c r="DP28" s="400"/>
      <c r="DQ28" s="400"/>
      <c r="DR28" s="400"/>
      <c r="DS28" s="400"/>
      <c r="DT28" s="400"/>
      <c r="DU28" s="400"/>
      <c r="DV28" s="400"/>
      <c r="DW28" s="400"/>
      <c r="DX28" s="400"/>
      <c r="DY28" s="400"/>
      <c r="DZ28" s="400"/>
      <c r="EA28" s="400"/>
      <c r="EB28" s="400"/>
      <c r="EC28" s="400"/>
      <c r="ED28" s="400"/>
      <c r="EE28" s="400"/>
      <c r="EF28" s="400"/>
      <c r="EG28" s="400"/>
      <c r="EH28" s="400"/>
      <c r="EI28" s="400"/>
      <c r="EJ28" s="400"/>
      <c r="EK28" s="400"/>
      <c r="EL28" s="400"/>
      <c r="EM28" s="400"/>
      <c r="EN28" s="400"/>
      <c r="EO28" s="400"/>
      <c r="EP28" s="400"/>
      <c r="EQ28" s="400"/>
      <c r="ER28" s="400"/>
      <c r="ES28" s="400"/>
      <c r="ET28" s="400"/>
      <c r="EU28" s="400"/>
      <c r="EV28" s="400"/>
      <c r="EW28" s="400"/>
      <c r="EX28" s="400"/>
      <c r="EY28" s="400"/>
      <c r="EZ28" s="400"/>
      <c r="FA28" s="400"/>
      <c r="FB28" s="400"/>
      <c r="FC28" s="400"/>
      <c r="FD28" s="400"/>
      <c r="FE28" s="400"/>
      <c r="FF28" s="400"/>
      <c r="FG28" s="400"/>
      <c r="FH28" s="400"/>
      <c r="FI28" s="400"/>
      <c r="FJ28" s="400"/>
      <c r="FK28" s="400"/>
      <c r="FL28" s="400"/>
      <c r="FM28" s="400"/>
      <c r="FN28" s="400"/>
      <c r="FO28" s="400"/>
      <c r="FP28" s="400"/>
      <c r="FQ28" s="400"/>
      <c r="FR28" s="400"/>
      <c r="FS28" s="400"/>
      <c r="FT28" s="400"/>
      <c r="FU28" s="400"/>
      <c r="FV28" s="400"/>
      <c r="FW28" s="400"/>
      <c r="FX28" s="400"/>
      <c r="FY28" s="400"/>
      <c r="FZ28" s="400"/>
      <c r="GA28" s="400"/>
      <c r="GB28" s="400"/>
      <c r="GC28" s="400"/>
      <c r="GD28" s="400"/>
      <c r="GE28" s="400"/>
      <c r="GF28" s="400"/>
      <c r="GG28" s="400"/>
      <c r="GH28" s="400"/>
      <c r="GI28" s="400"/>
      <c r="GJ28" s="400"/>
    </row>
    <row r="29" spans="1:306" x14ac:dyDescent="0.35">
      <c r="A29" s="437"/>
      <c r="B29" s="437"/>
      <c r="C29" s="438"/>
      <c r="D29" s="439"/>
      <c r="E29" s="400"/>
      <c r="F29" s="400"/>
      <c r="G29" s="400"/>
      <c r="H29" s="400"/>
      <c r="I29" s="423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400"/>
      <c r="AS29" s="40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0"/>
      <c r="BV29" s="400"/>
      <c r="BW29" s="400"/>
      <c r="BX29" s="400"/>
      <c r="BY29" s="400"/>
      <c r="BZ29" s="400"/>
      <c r="CA29" s="400"/>
      <c r="CB29" s="400"/>
      <c r="CC29" s="400"/>
      <c r="CD29" s="400"/>
      <c r="CE29" s="400"/>
      <c r="CF29" s="400"/>
      <c r="CG29" s="400"/>
      <c r="CH29" s="400"/>
      <c r="CI29" s="400"/>
      <c r="CJ29" s="400"/>
      <c r="CK29" s="400"/>
      <c r="CL29" s="400"/>
      <c r="CM29" s="400"/>
      <c r="CN29" s="400"/>
      <c r="CO29" s="400"/>
      <c r="CP29" s="400"/>
      <c r="CQ29" s="400"/>
      <c r="CR29" s="400"/>
      <c r="CS29" s="400"/>
      <c r="CT29" s="400"/>
      <c r="CU29" s="400"/>
      <c r="CV29" s="400"/>
      <c r="CW29" s="400"/>
      <c r="CX29" s="400"/>
      <c r="CY29" s="400"/>
      <c r="CZ29" s="400"/>
      <c r="DA29" s="400"/>
      <c r="DB29" s="400"/>
      <c r="DC29" s="400"/>
      <c r="DD29" s="400"/>
      <c r="DE29" s="400"/>
      <c r="DF29" s="400"/>
      <c r="DG29" s="400"/>
      <c r="DH29" s="400"/>
      <c r="DI29" s="400"/>
      <c r="DJ29" s="400"/>
      <c r="DK29" s="400"/>
      <c r="DL29" s="400"/>
      <c r="DM29" s="400"/>
      <c r="DN29" s="400"/>
      <c r="DO29" s="400"/>
      <c r="DP29" s="400"/>
      <c r="DQ29" s="400"/>
      <c r="DR29" s="400"/>
      <c r="DS29" s="400"/>
      <c r="DT29" s="400"/>
      <c r="DU29" s="400"/>
      <c r="DV29" s="400"/>
      <c r="DW29" s="400"/>
      <c r="DX29" s="400"/>
      <c r="DY29" s="400"/>
      <c r="DZ29" s="400"/>
      <c r="EA29" s="400"/>
      <c r="EB29" s="400"/>
      <c r="EC29" s="400"/>
      <c r="ED29" s="400"/>
      <c r="EE29" s="400"/>
      <c r="EF29" s="400"/>
      <c r="EG29" s="400"/>
      <c r="EH29" s="400"/>
      <c r="EI29" s="400"/>
      <c r="EJ29" s="400"/>
      <c r="EK29" s="400"/>
      <c r="EL29" s="400"/>
      <c r="EM29" s="400"/>
      <c r="EN29" s="400"/>
      <c r="EO29" s="400"/>
      <c r="EP29" s="400"/>
      <c r="EQ29" s="400"/>
      <c r="ER29" s="400"/>
      <c r="ES29" s="400"/>
      <c r="ET29" s="400"/>
      <c r="EU29" s="400"/>
      <c r="EV29" s="400"/>
      <c r="EW29" s="400"/>
      <c r="EX29" s="400"/>
      <c r="EY29" s="400"/>
      <c r="EZ29" s="400"/>
      <c r="FA29" s="400"/>
      <c r="FB29" s="400"/>
      <c r="FC29" s="400"/>
      <c r="FD29" s="400"/>
      <c r="FE29" s="400"/>
      <c r="FF29" s="400"/>
      <c r="FG29" s="400"/>
      <c r="FH29" s="400"/>
      <c r="FI29" s="400"/>
      <c r="FJ29" s="400"/>
      <c r="FK29" s="400"/>
      <c r="FL29" s="400"/>
      <c r="FM29" s="400"/>
      <c r="FN29" s="400"/>
      <c r="FO29" s="400"/>
      <c r="FP29" s="400"/>
      <c r="FQ29" s="400"/>
      <c r="FR29" s="400"/>
      <c r="FS29" s="400"/>
      <c r="FT29" s="400"/>
      <c r="FU29" s="400"/>
      <c r="FV29" s="400"/>
      <c r="FW29" s="400"/>
      <c r="FX29" s="400"/>
      <c r="FY29" s="400"/>
      <c r="FZ29" s="400"/>
      <c r="GA29" s="400"/>
      <c r="GB29" s="400"/>
      <c r="GC29" s="400"/>
      <c r="GD29" s="400"/>
      <c r="GE29" s="400"/>
      <c r="GF29" s="400"/>
      <c r="GG29" s="400"/>
      <c r="GH29" s="400"/>
      <c r="GI29" s="400"/>
      <c r="GJ29" s="400"/>
    </row>
    <row r="30" spans="1:306" s="434" customFormat="1" x14ac:dyDescent="0.35">
      <c r="A30" s="549"/>
      <c r="B30" s="549"/>
      <c r="C30" s="550"/>
      <c r="D30" s="551"/>
      <c r="E30" s="552" t="s">
        <v>1555</v>
      </c>
      <c r="F30" s="552">
        <v>0</v>
      </c>
      <c r="G30" s="552" t="s">
        <v>101</v>
      </c>
      <c r="H30" s="552">
        <v>697886.58878542157</v>
      </c>
      <c r="I30" s="553">
        <v>0</v>
      </c>
      <c r="J30" s="554">
        <v>0</v>
      </c>
      <c r="K30" s="554">
        <v>0</v>
      </c>
      <c r="L30" s="554">
        <v>0</v>
      </c>
      <c r="M30" s="554">
        <v>0</v>
      </c>
      <c r="N30" s="554">
        <v>0</v>
      </c>
      <c r="O30" s="554">
        <v>0</v>
      </c>
      <c r="P30" s="554">
        <v>-7.7017830335535109E-8</v>
      </c>
      <c r="Q30" s="554">
        <v>-5.168615189177217E-7</v>
      </c>
      <c r="R30" s="554">
        <v>-6.3354286794492509E-7</v>
      </c>
      <c r="S30" s="554">
        <v>-7.8088851296342909E-7</v>
      </c>
      <c r="T30" s="554">
        <v>-8.6774798546684906E-7</v>
      </c>
      <c r="U30" s="554">
        <v>-9.9882754511781968E-7</v>
      </c>
      <c r="V30" s="554">
        <v>-1.0875774023588747E-6</v>
      </c>
      <c r="W30" s="554">
        <v>-1.0488770385563839E-6</v>
      </c>
      <c r="X30" s="554">
        <v>-1.2231148502905853E-6</v>
      </c>
      <c r="Y30" s="554">
        <v>-1.2271739251445979E-6</v>
      </c>
      <c r="Z30" s="554">
        <v>-1.299401446885895E-6</v>
      </c>
      <c r="AA30" s="554">
        <v>-1.2715195225609932E-6</v>
      </c>
      <c r="AB30" s="554">
        <v>-1.3165008567739278E-6</v>
      </c>
      <c r="AC30" s="554">
        <v>-1.3024514373682905E-6</v>
      </c>
      <c r="AD30" s="554">
        <v>-1.2337814041529782E-6</v>
      </c>
      <c r="AE30" s="554">
        <v>-1.2393079487083014E-6</v>
      </c>
      <c r="AF30" s="554">
        <v>-1.1503704797632963E-6</v>
      </c>
      <c r="AG30" s="554">
        <v>-1.1315947858747677E-6</v>
      </c>
      <c r="AH30" s="554">
        <v>-1.0597781283649965E-6</v>
      </c>
      <c r="AI30" s="554">
        <v>-9.1569211235764669E-7</v>
      </c>
      <c r="AJ30" s="554">
        <v>-9.0190565060765948E-7</v>
      </c>
      <c r="AK30" s="554">
        <v>-7.8275911619130056E-7</v>
      </c>
      <c r="AL30" s="554">
        <v>-7.1679698976367945E-7</v>
      </c>
      <c r="AM30" s="554">
        <v>-5.9671663166227518E-7</v>
      </c>
      <c r="AN30" s="554">
        <v>-5.2090194913034793E-7</v>
      </c>
      <c r="AO30" s="554">
        <v>-4.2004717215604614E-7</v>
      </c>
      <c r="AP30" s="554">
        <v>-3.1051695259520784E-7</v>
      </c>
      <c r="AQ30" s="554">
        <v>-2.3108350433176383E-7</v>
      </c>
      <c r="AR30" s="554">
        <v>-1.370972313452512E-7</v>
      </c>
      <c r="AS30" s="554">
        <v>-6.36352979199728E-8</v>
      </c>
      <c r="AT30" s="554">
        <v>1.0733401722973213E-8</v>
      </c>
      <c r="AU30" s="554">
        <v>6.8974941314081661E-8</v>
      </c>
      <c r="AV30" s="554">
        <v>1.1927409104828257E-7</v>
      </c>
      <c r="AW30" s="554">
        <v>1.5592650015605614E-7</v>
      </c>
      <c r="AX30" s="554">
        <v>1.9015351426787674E-7</v>
      </c>
      <c r="AY30" s="554">
        <v>2.0261768440832384E-7</v>
      </c>
      <c r="AZ30" s="554">
        <v>2.1446794562507421E-7</v>
      </c>
      <c r="BA30" s="554">
        <v>2.09213794732932E-7</v>
      </c>
      <c r="BB30" s="554">
        <v>1.8635955711943097E-7</v>
      </c>
      <c r="BC30" s="554">
        <v>1.6303965821862221E-7</v>
      </c>
      <c r="BD30" s="554">
        <v>1.1847077985294163E-7</v>
      </c>
      <c r="BE30" s="554">
        <v>7.1135218604467809E-8</v>
      </c>
      <c r="BF30" s="554">
        <v>6004.5684936169682</v>
      </c>
      <c r="BG30" s="554">
        <v>5019.0851569501892</v>
      </c>
      <c r="BH30" s="554">
        <v>5150.7596763523643</v>
      </c>
      <c r="BI30" s="554">
        <v>5181.1036494570762</v>
      </c>
      <c r="BJ30" s="554">
        <v>5059.7277570382284</v>
      </c>
      <c r="BK30" s="554">
        <v>5144.5622858739434</v>
      </c>
      <c r="BL30" s="554">
        <v>5279.5286682611722</v>
      </c>
      <c r="BM30" s="554">
        <v>5310.6312406935012</v>
      </c>
      <c r="BN30" s="554">
        <v>5248.4260958288414</v>
      </c>
      <c r="BO30" s="554">
        <v>5304.2789154531201</v>
      </c>
      <c r="BP30" s="554">
        <v>5411.5168849677002</v>
      </c>
      <c r="BQ30" s="554">
        <v>5443.3970217108381</v>
      </c>
      <c r="BR30" s="554">
        <v>5315.8764747382866</v>
      </c>
      <c r="BS30" s="554">
        <v>5405.0057515963099</v>
      </c>
      <c r="BT30" s="554">
        <v>5546.804807091894</v>
      </c>
      <c r="BU30" s="554">
        <v>5579.4819472536101</v>
      </c>
      <c r="BV30" s="554">
        <v>5448.7733866067438</v>
      </c>
      <c r="BW30" s="554">
        <v>5540.1308953862172</v>
      </c>
      <c r="BX30" s="554">
        <v>5685.4749272691888</v>
      </c>
      <c r="BY30" s="554">
        <v>5718.968995934948</v>
      </c>
      <c r="BZ30" s="554">
        <v>5584.9927212719131</v>
      </c>
      <c r="CA30" s="554">
        <v>5678.6341677708733</v>
      </c>
      <c r="CB30" s="554">
        <v>5827.6118004509199</v>
      </c>
      <c r="CC30" s="554">
        <v>5861.9432208333237</v>
      </c>
      <c r="CD30" s="554">
        <v>5793.280380068516</v>
      </c>
      <c r="CE30" s="554">
        <v>5854.9314423475462</v>
      </c>
      <c r="CF30" s="554">
        <v>5973.3020954621907</v>
      </c>
      <c r="CG30" s="554">
        <v>6008.4918013541546</v>
      </c>
      <c r="CH30" s="554">
        <v>5867.7329777863006</v>
      </c>
      <c r="CI30" s="554">
        <v>5966.1150225142719</v>
      </c>
      <c r="CJ30" s="554">
        <v>6122.6346478487467</v>
      </c>
      <c r="CK30" s="554">
        <v>6158.7040963880081</v>
      </c>
      <c r="CL30" s="554">
        <v>6014.4263022309597</v>
      </c>
      <c r="CM30" s="554">
        <v>6115.2678980771307</v>
      </c>
      <c r="CN30" s="554">
        <v>6275.7005140449637</v>
      </c>
      <c r="CO30" s="554">
        <v>6312.6716987977079</v>
      </c>
      <c r="CP30" s="554">
        <v>6164.786959786733</v>
      </c>
      <c r="CQ30" s="554">
        <v>6268.1495955290575</v>
      </c>
      <c r="CR30" s="554">
        <v>6432.5930268960874</v>
      </c>
      <c r="CS30" s="554">
        <v>6470.4884912676498</v>
      </c>
      <c r="CT30" s="554">
        <v>6394.697562524525</v>
      </c>
      <c r="CU30" s="554">
        <v>6462.7487997888456</v>
      </c>
      <c r="CV30" s="554">
        <v>6593.407852568489</v>
      </c>
      <c r="CW30" s="554">
        <v>6632.2507035493391</v>
      </c>
      <c r="CX30" s="554">
        <v>6476.8792996259344</v>
      </c>
      <c r="CY30" s="554">
        <v>6585.4746688027144</v>
      </c>
      <c r="CZ30" s="554">
        <v>6758.2430488827013</v>
      </c>
      <c r="DA30" s="554">
        <v>6798.0569711380749</v>
      </c>
      <c r="DB30" s="554">
        <v>6638.8012821165848</v>
      </c>
      <c r="DC30" s="554">
        <v>6750.111535522783</v>
      </c>
      <c r="DD30" s="554">
        <v>6927.1991251047693</v>
      </c>
      <c r="DE30" s="554">
        <v>6968.0083954165275</v>
      </c>
      <c r="DF30" s="554">
        <v>6804.7713141694985</v>
      </c>
      <c r="DG30" s="554">
        <v>6918.8643239108524</v>
      </c>
      <c r="DH30" s="554">
        <v>7100.379103232387</v>
      </c>
      <c r="DI30" s="554">
        <v>7142.2086053019375</v>
      </c>
      <c r="DJ30" s="554">
        <v>7058.5496011628375</v>
      </c>
      <c r="DK30" s="554">
        <v>7133.6654340781752</v>
      </c>
      <c r="DL30" s="554">
        <v>7277.8885808131981</v>
      </c>
      <c r="DM30" s="554">
        <v>7320.7638204344876</v>
      </c>
      <c r="DN30" s="554">
        <v>7149.2628619493289</v>
      </c>
      <c r="DO30" s="554">
        <v>7269.1318303088392</v>
      </c>
      <c r="DP30" s="554">
        <v>7459.835795333528</v>
      </c>
      <c r="DQ30" s="554">
        <v>7503.7829159453495</v>
      </c>
      <c r="DR30" s="554">
        <v>7327.994433498061</v>
      </c>
      <c r="DS30" s="554">
        <v>7450.8601260665591</v>
      </c>
      <c r="DT30" s="554">
        <v>7646.3316902168663</v>
      </c>
      <c r="DU30" s="554">
        <v>7691.3774888439839</v>
      </c>
      <c r="DV30" s="554">
        <v>7511.1942943355134</v>
      </c>
      <c r="DW30" s="554">
        <v>7637.1316292182219</v>
      </c>
      <c r="DX30" s="554">
        <v>7837.4899824722852</v>
      </c>
      <c r="DY30" s="554">
        <v>7883.6619260650796</v>
      </c>
      <c r="DZ30" s="554">
        <v>7791.318038879489</v>
      </c>
      <c r="EA30" s="554">
        <v>7874.2318635414731</v>
      </c>
      <c r="EB30" s="554">
        <v>8033.4272320340933</v>
      </c>
      <c r="EC30" s="554">
        <v>8080.7534742167081</v>
      </c>
      <c r="ED30" s="554">
        <v>7891.4485054862444</v>
      </c>
      <c r="EE30" s="554">
        <v>8023.761417947394</v>
      </c>
      <c r="EF30" s="554">
        <v>8234.2629128349472</v>
      </c>
      <c r="EG30" s="554">
        <v>8282.772311072129</v>
      </c>
      <c r="EH30" s="554">
        <v>8088.7347181234036</v>
      </c>
      <c r="EI30" s="554">
        <v>8224.3554533960796</v>
      </c>
      <c r="EJ30" s="554">
        <v>8440.1194856558195</v>
      </c>
      <c r="EK30" s="554">
        <v>8489.84161884893</v>
      </c>
      <c r="EL30" s="554">
        <v>8290.953086076488</v>
      </c>
      <c r="EM30" s="554">
        <v>8429.9643397309792</v>
      </c>
      <c r="EN30" s="554">
        <v>8651.1224727972149</v>
      </c>
      <c r="EO30" s="554">
        <v>8702.0876593201538</v>
      </c>
      <c r="EP30" s="554">
        <v>8600.157286274276</v>
      </c>
      <c r="EQ30" s="554">
        <v>8691.6786347471934</v>
      </c>
      <c r="ER30" s="554">
        <v>8867.4005346171452</v>
      </c>
      <c r="ES30" s="554">
        <v>8919.6398508031562</v>
      </c>
      <c r="ET30" s="554">
        <v>8710.6825860591071</v>
      </c>
      <c r="EU30" s="554">
        <v>8856.7312844298613</v>
      </c>
      <c r="EV30" s="554">
        <v>9089.0855479825696</v>
      </c>
      <c r="EW30" s="554">
        <v>9142.6308470732311</v>
      </c>
      <c r="EX30" s="554">
        <v>8928.4496507105832</v>
      </c>
      <c r="EY30" s="554">
        <v>9078.1495665406037</v>
      </c>
      <c r="EZ30" s="554">
        <v>9316.3126866821331</v>
      </c>
      <c r="FA30" s="554">
        <v>9371.1966182500619</v>
      </c>
      <c r="FB30" s="554">
        <v>3123.732206083354</v>
      </c>
      <c r="FC30" s="554">
        <v>0</v>
      </c>
      <c r="FD30" s="554">
        <v>0</v>
      </c>
      <c r="FE30" s="554">
        <v>0</v>
      </c>
      <c r="FF30" s="554">
        <v>0</v>
      </c>
      <c r="FG30" s="554">
        <v>0</v>
      </c>
      <c r="FH30" s="554">
        <v>0</v>
      </c>
      <c r="FI30" s="554">
        <v>0</v>
      </c>
      <c r="FJ30" s="554">
        <v>0</v>
      </c>
      <c r="FK30" s="554">
        <v>0</v>
      </c>
      <c r="FL30" s="554">
        <v>0</v>
      </c>
      <c r="FM30" s="554">
        <v>0</v>
      </c>
      <c r="FN30" s="554">
        <v>0</v>
      </c>
      <c r="FO30" s="554">
        <v>0</v>
      </c>
      <c r="FP30" s="554">
        <v>0</v>
      </c>
      <c r="FQ30" s="554">
        <v>0</v>
      </c>
      <c r="FR30" s="554">
        <v>0</v>
      </c>
      <c r="FS30" s="554">
        <v>0</v>
      </c>
      <c r="FT30" s="554">
        <v>0</v>
      </c>
      <c r="FU30" s="554">
        <v>0</v>
      </c>
      <c r="FV30" s="554">
        <v>0</v>
      </c>
      <c r="FW30" s="554">
        <v>0</v>
      </c>
      <c r="FX30" s="554">
        <v>0</v>
      </c>
      <c r="FY30" s="554">
        <v>0</v>
      </c>
      <c r="FZ30" s="554">
        <v>0</v>
      </c>
      <c r="GA30" s="554">
        <v>0</v>
      </c>
      <c r="GB30" s="554">
        <v>0</v>
      </c>
      <c r="GC30" s="554">
        <v>0</v>
      </c>
      <c r="GD30" s="554">
        <v>0</v>
      </c>
      <c r="GE30" s="554">
        <v>0</v>
      </c>
      <c r="GF30" s="554">
        <v>0</v>
      </c>
      <c r="GG30" s="554">
        <v>0</v>
      </c>
      <c r="GH30" s="554">
        <v>0</v>
      </c>
      <c r="GI30" s="554">
        <v>0</v>
      </c>
      <c r="GJ30" s="554">
        <v>0</v>
      </c>
      <c r="GK30" s="434">
        <v>0</v>
      </c>
      <c r="GL30" s="434">
        <v>0</v>
      </c>
      <c r="GM30" s="434">
        <v>0</v>
      </c>
      <c r="GN30" s="434">
        <v>0</v>
      </c>
      <c r="GO30" s="434">
        <v>0</v>
      </c>
      <c r="GP30" s="434">
        <v>0</v>
      </c>
      <c r="GQ30" s="434">
        <v>0</v>
      </c>
      <c r="GR30" s="434">
        <v>0</v>
      </c>
      <c r="GS30" s="434">
        <v>0</v>
      </c>
      <c r="GT30" s="434">
        <v>0</v>
      </c>
      <c r="GU30" s="434">
        <v>0</v>
      </c>
      <c r="GV30" s="434">
        <v>0</v>
      </c>
      <c r="GW30" s="434">
        <v>0</v>
      </c>
      <c r="GX30" s="434">
        <v>0</v>
      </c>
      <c r="GY30" s="434">
        <v>0</v>
      </c>
      <c r="GZ30" s="434">
        <v>0</v>
      </c>
      <c r="HA30" s="434">
        <v>0</v>
      </c>
      <c r="HB30" s="434">
        <v>0</v>
      </c>
      <c r="HC30" s="434">
        <v>0</v>
      </c>
      <c r="HD30" s="434">
        <v>0</v>
      </c>
      <c r="HE30" s="434">
        <v>0</v>
      </c>
      <c r="HF30" s="434">
        <v>0</v>
      </c>
      <c r="HG30" s="434">
        <v>0</v>
      </c>
      <c r="HH30" s="434">
        <v>0</v>
      </c>
      <c r="HI30" s="434">
        <v>0</v>
      </c>
      <c r="HJ30" s="434">
        <v>0</v>
      </c>
      <c r="HK30" s="434">
        <v>0</v>
      </c>
      <c r="HL30" s="434">
        <v>0</v>
      </c>
      <c r="HM30" s="434">
        <v>0</v>
      </c>
      <c r="HN30" s="434">
        <v>0</v>
      </c>
      <c r="HO30" s="434">
        <v>0</v>
      </c>
      <c r="HP30" s="434">
        <v>0</v>
      </c>
      <c r="HQ30" s="434">
        <v>0</v>
      </c>
      <c r="HR30" s="434">
        <v>0</v>
      </c>
      <c r="HS30" s="434">
        <v>0</v>
      </c>
      <c r="HT30" s="434">
        <v>0</v>
      </c>
      <c r="HU30" s="434">
        <v>0</v>
      </c>
      <c r="HV30" s="434">
        <v>0</v>
      </c>
      <c r="HW30" s="434">
        <v>0</v>
      </c>
      <c r="HX30" s="434">
        <v>0</v>
      </c>
      <c r="HY30" s="434">
        <v>0</v>
      </c>
      <c r="HZ30" s="434">
        <v>0</v>
      </c>
      <c r="IA30" s="434">
        <v>0</v>
      </c>
      <c r="IB30" s="434">
        <v>0</v>
      </c>
      <c r="IC30" s="434">
        <v>0</v>
      </c>
      <c r="ID30" s="434">
        <v>0</v>
      </c>
      <c r="IE30" s="434">
        <v>0</v>
      </c>
      <c r="IF30" s="434">
        <v>0</v>
      </c>
      <c r="IG30" s="434">
        <v>0</v>
      </c>
      <c r="IH30" s="434">
        <v>0</v>
      </c>
      <c r="II30" s="434">
        <v>0</v>
      </c>
      <c r="IJ30" s="434">
        <v>0</v>
      </c>
      <c r="IK30" s="434">
        <v>0</v>
      </c>
      <c r="IL30" s="434">
        <v>0</v>
      </c>
      <c r="IM30" s="434">
        <v>0</v>
      </c>
      <c r="IN30" s="434">
        <v>0</v>
      </c>
      <c r="IO30" s="434">
        <v>0</v>
      </c>
      <c r="IP30" s="434">
        <v>0</v>
      </c>
      <c r="IQ30" s="434">
        <v>0</v>
      </c>
      <c r="IR30" s="434">
        <v>0</v>
      </c>
      <c r="IS30" s="434">
        <v>0</v>
      </c>
      <c r="IT30" s="434">
        <v>0</v>
      </c>
      <c r="IU30" s="434">
        <v>0</v>
      </c>
      <c r="IV30" s="434">
        <v>0</v>
      </c>
      <c r="IW30" s="434">
        <v>0</v>
      </c>
      <c r="IX30" s="434">
        <v>0</v>
      </c>
      <c r="IY30" s="434">
        <v>0</v>
      </c>
      <c r="IZ30" s="434">
        <v>0</v>
      </c>
      <c r="JA30" s="434">
        <v>0</v>
      </c>
      <c r="JB30" s="434">
        <v>0</v>
      </c>
      <c r="JC30" s="434">
        <v>0</v>
      </c>
      <c r="JD30" s="434">
        <v>0</v>
      </c>
      <c r="JE30" s="434">
        <v>0</v>
      </c>
      <c r="JF30" s="434">
        <v>0</v>
      </c>
      <c r="JG30" s="434">
        <v>0</v>
      </c>
      <c r="JH30" s="434">
        <v>0</v>
      </c>
      <c r="JI30" s="434">
        <v>0</v>
      </c>
      <c r="JJ30" s="434">
        <v>0</v>
      </c>
      <c r="JK30" s="434">
        <v>0</v>
      </c>
      <c r="JL30" s="434">
        <v>0</v>
      </c>
      <c r="JM30" s="434">
        <v>0</v>
      </c>
      <c r="JN30" s="434">
        <v>0</v>
      </c>
      <c r="JO30" s="434">
        <v>0</v>
      </c>
      <c r="JP30" s="434">
        <v>0</v>
      </c>
      <c r="JQ30" s="434">
        <v>0</v>
      </c>
      <c r="JR30" s="434">
        <v>0</v>
      </c>
      <c r="JS30" s="434">
        <v>0</v>
      </c>
      <c r="JT30" s="434">
        <v>0</v>
      </c>
      <c r="JU30" s="434">
        <v>0</v>
      </c>
      <c r="JV30" s="434">
        <v>0</v>
      </c>
      <c r="JW30" s="434">
        <v>0</v>
      </c>
      <c r="JX30" s="434">
        <v>0</v>
      </c>
      <c r="JY30" s="434">
        <v>0</v>
      </c>
      <c r="JZ30" s="434">
        <v>0</v>
      </c>
      <c r="KA30" s="434">
        <v>0</v>
      </c>
      <c r="KB30" s="434">
        <v>0</v>
      </c>
      <c r="KC30" s="434">
        <v>0</v>
      </c>
      <c r="KD30" s="434">
        <v>0</v>
      </c>
      <c r="KE30" s="434">
        <v>0</v>
      </c>
      <c r="KF30" s="434">
        <v>0</v>
      </c>
      <c r="KG30" s="434">
        <v>0</v>
      </c>
      <c r="KH30" s="434">
        <v>0</v>
      </c>
      <c r="KI30" s="434">
        <v>0</v>
      </c>
      <c r="KJ30" s="434">
        <v>0</v>
      </c>
      <c r="KK30" s="434">
        <v>0</v>
      </c>
      <c r="KL30" s="434">
        <v>0</v>
      </c>
      <c r="KM30" s="434">
        <v>0</v>
      </c>
      <c r="KN30" s="434">
        <v>0</v>
      </c>
      <c r="KO30" s="434">
        <v>0</v>
      </c>
      <c r="KP30" s="434">
        <v>0</v>
      </c>
      <c r="KQ30" s="434">
        <v>0</v>
      </c>
      <c r="KR30" s="434">
        <v>0</v>
      </c>
      <c r="KS30" s="434">
        <v>0</v>
      </c>
      <c r="KT30" s="434">
        <v>0</v>
      </c>
    </row>
    <row r="31" spans="1:306" ht="12.75" x14ac:dyDescent="0.35">
      <c r="A31"/>
      <c r="B31"/>
      <c r="C31"/>
      <c r="D31"/>
      <c r="E31" t="s">
        <v>1557</v>
      </c>
      <c r="F31">
        <v>0</v>
      </c>
      <c r="G31" t="s">
        <v>101</v>
      </c>
      <c r="H31">
        <v>312038.56365895027</v>
      </c>
      <c r="I31">
        <v>0</v>
      </c>
      <c r="J31" s="544">
        <v>0</v>
      </c>
      <c r="K31" s="544">
        <v>0</v>
      </c>
      <c r="L31" s="544">
        <v>0</v>
      </c>
      <c r="M31" s="544">
        <v>0</v>
      </c>
      <c r="N31" s="544">
        <v>0</v>
      </c>
      <c r="O31" s="544">
        <v>5650</v>
      </c>
      <c r="P31" s="544">
        <v>31808.608109952562</v>
      </c>
      <c r="Q31" s="544">
        <v>7294.771270816771</v>
      </c>
      <c r="R31" s="544">
        <v>7301.6094096152956</v>
      </c>
      <c r="S31" s="544">
        <v>7327.594609768963</v>
      </c>
      <c r="T31" s="544">
        <v>7333.4453610570881</v>
      </c>
      <c r="U31" s="544">
        <v>7360.5633500939521</v>
      </c>
      <c r="V31" s="544">
        <v>7377.1152797123232</v>
      </c>
      <c r="W31" s="544">
        <v>7357.0202091576493</v>
      </c>
      <c r="X31" s="544">
        <v>7410.2483922197971</v>
      </c>
      <c r="Y31" s="544">
        <v>7413.6127629303064</v>
      </c>
      <c r="Z31" s="544">
        <v>7443.5832736459806</v>
      </c>
      <c r="AA31" s="544">
        <v>7445.9448686908245</v>
      </c>
      <c r="AB31" s="544">
        <v>7477.0658224851886</v>
      </c>
      <c r="AC31" s="544">
        <v>7493.8797348658391</v>
      </c>
      <c r="AD31" s="544">
        <v>7494.7283181579978</v>
      </c>
      <c r="AE31" s="544">
        <v>7527.5850878072715</v>
      </c>
      <c r="AF31" s="544">
        <v>7418.2323432007915</v>
      </c>
      <c r="AG31" s="544">
        <v>7349.8637495104631</v>
      </c>
      <c r="AH31" s="544">
        <v>7250.1598619574315</v>
      </c>
      <c r="AI31" s="544">
        <v>7119.8960127614982</v>
      </c>
      <c r="AJ31" s="544">
        <v>7099.3211861449836</v>
      </c>
      <c r="AK31" s="544">
        <v>6951.1549904358908</v>
      </c>
      <c r="AL31" s="544">
        <v>6901.9755936757374</v>
      </c>
      <c r="AM31" s="544">
        <v>6762.9272418453584</v>
      </c>
      <c r="AN31" s="544">
        <v>6697.599145067772</v>
      </c>
      <c r="AO31" s="544">
        <v>6568.2510940961502</v>
      </c>
      <c r="AP31" s="544">
        <v>6448.9249394964281</v>
      </c>
      <c r="AQ31" s="544">
        <v>6417.0117857964669</v>
      </c>
      <c r="AR31" s="544">
        <v>6253.0894975003794</v>
      </c>
      <c r="AS31" s="544">
        <v>6228.8897115744749</v>
      </c>
      <c r="AT31" s="544">
        <v>6080.4365149786017</v>
      </c>
      <c r="AU31" s="544">
        <v>5908.8153969548566</v>
      </c>
      <c r="AV31" s="544">
        <v>6067.6846048632497</v>
      </c>
      <c r="AW31" s="544">
        <v>5759.9625657592915</v>
      </c>
      <c r="AX31" s="544">
        <v>5754.9202982968582</v>
      </c>
      <c r="AY31" s="544">
        <v>5561.1869716510355</v>
      </c>
      <c r="AZ31" s="544">
        <v>5506.8923516034256</v>
      </c>
      <c r="BA31" s="544">
        <v>5326.8506778239498</v>
      </c>
      <c r="BB31" s="544">
        <v>5196.7618739152895</v>
      </c>
      <c r="BC31" s="544">
        <v>5209.8970434245957</v>
      </c>
      <c r="BD31" s="544">
        <v>5104.693737748531</v>
      </c>
      <c r="BE31" s="544">
        <v>5883.0917871635966</v>
      </c>
      <c r="BF31" s="544">
        <v>0</v>
      </c>
      <c r="BG31" s="544">
        <v>0</v>
      </c>
      <c r="BH31" s="544">
        <v>0</v>
      </c>
      <c r="BI31" s="544">
        <v>0</v>
      </c>
      <c r="BJ31" s="544">
        <v>0</v>
      </c>
      <c r="BK31" s="544">
        <v>0</v>
      </c>
      <c r="BL31" s="544">
        <v>0</v>
      </c>
      <c r="BM31" s="544">
        <v>0</v>
      </c>
      <c r="BN31" s="544">
        <v>0</v>
      </c>
      <c r="BO31" s="544">
        <v>0</v>
      </c>
      <c r="BP31" s="544">
        <v>0</v>
      </c>
      <c r="BQ31" s="544">
        <v>0</v>
      </c>
      <c r="BR31" s="544">
        <v>0</v>
      </c>
      <c r="BS31" s="544">
        <v>0</v>
      </c>
      <c r="BT31" s="544">
        <v>0</v>
      </c>
      <c r="BU31" s="544">
        <v>0</v>
      </c>
      <c r="BV31" s="544">
        <v>0</v>
      </c>
      <c r="BW31" s="544">
        <v>0</v>
      </c>
      <c r="BX31" s="544">
        <v>0</v>
      </c>
      <c r="BY31" s="544">
        <v>0</v>
      </c>
      <c r="BZ31" s="544">
        <v>0</v>
      </c>
      <c r="CA31" s="544">
        <v>0</v>
      </c>
      <c r="CB31" s="544">
        <v>0</v>
      </c>
      <c r="CC31" s="544">
        <v>0</v>
      </c>
      <c r="CD31" s="544">
        <v>0</v>
      </c>
      <c r="CE31" s="544">
        <v>0</v>
      </c>
      <c r="CF31" s="544">
        <v>0</v>
      </c>
      <c r="CG31" s="544">
        <v>0</v>
      </c>
      <c r="CH31" s="544">
        <v>0</v>
      </c>
      <c r="CI31" s="544">
        <v>0</v>
      </c>
      <c r="CJ31" s="544">
        <v>0</v>
      </c>
      <c r="CK31" s="544">
        <v>0</v>
      </c>
      <c r="CL31" s="544">
        <v>0</v>
      </c>
      <c r="CM31" s="544">
        <v>0</v>
      </c>
      <c r="CN31" s="544">
        <v>0</v>
      </c>
      <c r="CO31" s="544">
        <v>0</v>
      </c>
      <c r="CP31" s="544">
        <v>0</v>
      </c>
      <c r="CQ31" s="544">
        <v>0</v>
      </c>
      <c r="CR31" s="544">
        <v>0</v>
      </c>
      <c r="CS31" s="544">
        <v>0</v>
      </c>
      <c r="CT31" s="544">
        <v>0</v>
      </c>
      <c r="CU31" s="544">
        <v>0</v>
      </c>
      <c r="CV31" s="544">
        <v>0</v>
      </c>
      <c r="CW31" s="544">
        <v>0</v>
      </c>
      <c r="CX31" s="544">
        <v>0</v>
      </c>
      <c r="CY31" s="544">
        <v>0</v>
      </c>
      <c r="CZ31" s="544">
        <v>0</v>
      </c>
      <c r="DA31" s="544">
        <v>0</v>
      </c>
      <c r="DB31" s="544">
        <v>0</v>
      </c>
      <c r="DC31" s="544">
        <v>0</v>
      </c>
      <c r="DD31" s="544">
        <v>0</v>
      </c>
      <c r="DE31" s="544">
        <v>0</v>
      </c>
      <c r="DF31" s="544">
        <v>0</v>
      </c>
      <c r="DG31" s="544">
        <v>0</v>
      </c>
      <c r="DH31" s="544">
        <v>0</v>
      </c>
      <c r="DI31" s="544">
        <v>0</v>
      </c>
      <c r="DJ31" s="544">
        <v>0</v>
      </c>
      <c r="DK31" s="544">
        <v>0</v>
      </c>
      <c r="DL31" s="544">
        <v>0</v>
      </c>
      <c r="DM31" s="544">
        <v>0</v>
      </c>
      <c r="DN31" s="544">
        <v>0</v>
      </c>
      <c r="DO31" s="544">
        <v>0</v>
      </c>
      <c r="DP31" s="544">
        <v>0</v>
      </c>
      <c r="DQ31" s="544">
        <v>0</v>
      </c>
      <c r="DR31" s="544">
        <v>0</v>
      </c>
      <c r="DS31" s="544">
        <v>0</v>
      </c>
      <c r="DT31" s="544">
        <v>0</v>
      </c>
      <c r="DU31" s="544">
        <v>0</v>
      </c>
      <c r="DV31" s="544">
        <v>0</v>
      </c>
      <c r="DW31" s="544">
        <v>0</v>
      </c>
      <c r="DX31" s="544">
        <v>0</v>
      </c>
      <c r="DY31" s="544">
        <v>0</v>
      </c>
      <c r="DZ31" s="544">
        <v>0</v>
      </c>
      <c r="EA31" s="544">
        <v>0</v>
      </c>
      <c r="EB31" s="544">
        <v>0</v>
      </c>
      <c r="EC31" s="544">
        <v>0</v>
      </c>
      <c r="ED31" s="544">
        <v>0</v>
      </c>
      <c r="EE31" s="544">
        <v>0</v>
      </c>
      <c r="EF31" s="544">
        <v>0</v>
      </c>
      <c r="EG31" s="544">
        <v>0</v>
      </c>
      <c r="EH31" s="544">
        <v>0</v>
      </c>
      <c r="EI31" s="544">
        <v>0</v>
      </c>
      <c r="EJ31" s="544">
        <v>0</v>
      </c>
      <c r="EK31" s="544">
        <v>0</v>
      </c>
      <c r="EL31" s="544">
        <v>0</v>
      </c>
      <c r="EM31" s="544">
        <v>0</v>
      </c>
      <c r="EN31" s="544">
        <v>0</v>
      </c>
      <c r="EO31" s="544">
        <v>0</v>
      </c>
      <c r="EP31" s="544">
        <v>0</v>
      </c>
      <c r="EQ31" s="544">
        <v>0</v>
      </c>
      <c r="ER31" s="544">
        <v>0</v>
      </c>
      <c r="ES31" s="544">
        <v>0</v>
      </c>
      <c r="ET31" s="544">
        <v>0</v>
      </c>
      <c r="EU31" s="544">
        <v>0</v>
      </c>
      <c r="EV31" s="544">
        <v>0</v>
      </c>
      <c r="EW31" s="544">
        <v>0</v>
      </c>
      <c r="EX31" s="544">
        <v>0</v>
      </c>
      <c r="EY31" s="544">
        <v>0</v>
      </c>
      <c r="EZ31" s="544">
        <v>0</v>
      </c>
      <c r="FA31" s="544">
        <v>0</v>
      </c>
      <c r="FB31" s="544">
        <v>0</v>
      </c>
      <c r="FC31" s="544">
        <v>0</v>
      </c>
      <c r="FD31" s="544">
        <v>0</v>
      </c>
      <c r="FE31" s="544">
        <v>0</v>
      </c>
      <c r="FF31" s="544">
        <v>0</v>
      </c>
      <c r="FG31" s="544">
        <v>0</v>
      </c>
      <c r="FH31" s="544">
        <v>0</v>
      </c>
      <c r="FI31" s="544">
        <v>0</v>
      </c>
      <c r="FJ31" s="544">
        <v>0</v>
      </c>
      <c r="FK31" s="544">
        <v>0</v>
      </c>
      <c r="FL31" s="544">
        <v>0</v>
      </c>
      <c r="FM31" s="544">
        <v>0</v>
      </c>
      <c r="FN31" s="544">
        <v>0</v>
      </c>
      <c r="FO31" s="544">
        <v>0</v>
      </c>
      <c r="FP31" s="544">
        <v>0</v>
      </c>
      <c r="FQ31" s="544">
        <v>0</v>
      </c>
      <c r="FR31" s="544">
        <v>0</v>
      </c>
      <c r="FS31" s="544">
        <v>0</v>
      </c>
      <c r="FT31" s="544">
        <v>0</v>
      </c>
      <c r="FU31" s="544">
        <v>0</v>
      </c>
      <c r="FV31" s="544">
        <v>0</v>
      </c>
      <c r="FW31" s="544">
        <v>0</v>
      </c>
      <c r="FX31" s="544">
        <v>0</v>
      </c>
      <c r="FY31" s="544">
        <v>0</v>
      </c>
      <c r="FZ31" s="544">
        <v>0</v>
      </c>
      <c r="GA31" s="544">
        <v>0</v>
      </c>
      <c r="GB31" s="544">
        <v>0</v>
      </c>
      <c r="GC31" s="544">
        <v>0</v>
      </c>
      <c r="GD31" s="544">
        <v>0</v>
      </c>
      <c r="GE31" s="544">
        <v>0</v>
      </c>
      <c r="GF31" s="544">
        <v>0</v>
      </c>
      <c r="GG31" s="544">
        <v>0</v>
      </c>
      <c r="GH31" s="544">
        <v>0</v>
      </c>
      <c r="GI31" s="544">
        <v>0</v>
      </c>
      <c r="GJ31" s="544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</row>
    <row r="32" spans="1:306" ht="12.7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306" ht="12.7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306" ht="12.7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306" ht="12.7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306" ht="12.7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306" ht="12.7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</row>
    <row r="38" spans="1:306" ht="12.7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306" ht="12.7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306" s="408" customFormat="1" x14ac:dyDescent="0.35">
      <c r="A40" s="456"/>
      <c r="B40" s="456"/>
      <c r="C40" s="457"/>
      <c r="D40" s="458"/>
      <c r="E40" s="459"/>
      <c r="F40" s="459"/>
      <c r="G40" s="459"/>
      <c r="H40" s="459"/>
      <c r="I40" s="460"/>
      <c r="J40" s="459"/>
      <c r="K40" s="459"/>
      <c r="L40" s="459"/>
      <c r="M40" s="459"/>
      <c r="N40" s="459"/>
      <c r="O40" s="459"/>
      <c r="P40" s="459"/>
      <c r="Q40" s="459"/>
      <c r="R40" s="459"/>
      <c r="S40" s="459"/>
      <c r="T40" s="459"/>
      <c r="U40" s="459"/>
      <c r="V40" s="459"/>
      <c r="W40" s="459"/>
      <c r="X40" s="459"/>
      <c r="Y40" s="459"/>
      <c r="Z40" s="459"/>
      <c r="AA40" s="459"/>
      <c r="AB40" s="459"/>
      <c r="AC40" s="459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59"/>
      <c r="AP40" s="459"/>
      <c r="AQ40" s="459"/>
      <c r="AR40" s="459"/>
      <c r="AS40" s="459"/>
      <c r="AT40" s="459"/>
      <c r="AU40" s="459"/>
      <c r="AV40" s="459"/>
      <c r="AW40" s="459"/>
      <c r="AX40" s="459"/>
      <c r="AY40" s="459"/>
      <c r="AZ40" s="459"/>
      <c r="BA40" s="459"/>
      <c r="BB40" s="459"/>
      <c r="BC40" s="459"/>
      <c r="BD40" s="459"/>
      <c r="BE40" s="459"/>
      <c r="BF40" s="459"/>
      <c r="BG40" s="459"/>
      <c r="BH40" s="459"/>
      <c r="BI40" s="459"/>
      <c r="BJ40" s="459"/>
      <c r="BK40" s="459"/>
      <c r="BL40" s="459"/>
      <c r="BM40" s="459"/>
      <c r="BN40" s="459"/>
      <c r="BO40" s="459"/>
      <c r="BP40" s="459"/>
      <c r="BQ40" s="459"/>
      <c r="BR40" s="459"/>
      <c r="BS40" s="459"/>
      <c r="BT40" s="459"/>
      <c r="BU40" s="459"/>
      <c r="BV40" s="459"/>
      <c r="BW40" s="459"/>
      <c r="BX40" s="459"/>
      <c r="BY40" s="459"/>
      <c r="BZ40" s="459"/>
      <c r="CA40" s="459"/>
      <c r="CB40" s="459"/>
      <c r="CC40" s="459"/>
      <c r="CD40" s="459"/>
      <c r="CE40" s="459"/>
      <c r="CF40" s="459"/>
      <c r="CG40" s="459"/>
      <c r="CH40" s="459"/>
      <c r="CI40" s="459"/>
      <c r="CJ40" s="459"/>
      <c r="CK40" s="459"/>
      <c r="CL40" s="459"/>
      <c r="CM40" s="459"/>
      <c r="CN40" s="459"/>
      <c r="CO40" s="459"/>
      <c r="CP40" s="459"/>
      <c r="CQ40" s="459"/>
      <c r="CR40" s="459"/>
      <c r="CS40" s="459"/>
      <c r="CT40" s="459"/>
      <c r="CU40" s="459"/>
      <c r="CV40" s="459"/>
      <c r="CW40" s="459"/>
      <c r="CX40" s="459"/>
      <c r="CY40" s="459"/>
      <c r="CZ40" s="459"/>
      <c r="DA40" s="459"/>
      <c r="DB40" s="459"/>
      <c r="DC40" s="459"/>
      <c r="DD40" s="459"/>
      <c r="DE40" s="459"/>
      <c r="DF40" s="459"/>
      <c r="DG40" s="459"/>
      <c r="DH40" s="459"/>
      <c r="DI40" s="459"/>
      <c r="DJ40" s="459"/>
      <c r="DK40" s="459"/>
      <c r="DL40" s="459"/>
      <c r="DM40" s="459"/>
      <c r="DN40" s="459"/>
      <c r="DO40" s="459"/>
      <c r="DP40" s="459"/>
      <c r="DQ40" s="459"/>
      <c r="DR40" s="459"/>
      <c r="DS40" s="459"/>
      <c r="DT40" s="459"/>
      <c r="DU40" s="459"/>
      <c r="DV40" s="459"/>
      <c r="DW40" s="459"/>
      <c r="DX40" s="459"/>
      <c r="DY40" s="459"/>
      <c r="DZ40" s="459"/>
      <c r="EA40" s="459"/>
      <c r="EB40" s="459"/>
      <c r="EC40" s="459"/>
      <c r="ED40" s="459"/>
      <c r="EE40" s="459"/>
      <c r="EF40" s="459"/>
      <c r="EG40" s="459"/>
      <c r="EH40" s="459"/>
      <c r="EI40" s="459"/>
      <c r="EJ40" s="459"/>
      <c r="EK40" s="459"/>
      <c r="EL40" s="459"/>
      <c r="EM40" s="459"/>
      <c r="EN40" s="459"/>
      <c r="EO40" s="459"/>
      <c r="EP40" s="459"/>
      <c r="EQ40" s="459"/>
      <c r="ER40" s="459"/>
      <c r="ES40" s="459"/>
      <c r="ET40" s="459"/>
      <c r="EU40" s="459"/>
      <c r="EV40" s="459"/>
      <c r="EW40" s="459"/>
      <c r="EX40" s="459"/>
      <c r="EY40" s="459"/>
      <c r="EZ40" s="459"/>
      <c r="FA40" s="459"/>
      <c r="FB40" s="459"/>
      <c r="FC40" s="459"/>
      <c r="FD40" s="459"/>
      <c r="FE40" s="459"/>
      <c r="FF40" s="459"/>
      <c r="FG40" s="459"/>
      <c r="FH40" s="459"/>
      <c r="FI40" s="459"/>
      <c r="FJ40" s="459"/>
      <c r="FK40" s="459"/>
      <c r="FL40" s="459"/>
      <c r="FM40" s="459"/>
      <c r="FN40" s="459"/>
      <c r="FO40" s="459"/>
      <c r="FP40" s="459"/>
      <c r="FQ40" s="459"/>
      <c r="FR40" s="459"/>
      <c r="FS40" s="459"/>
      <c r="FT40" s="459"/>
      <c r="FU40" s="459"/>
      <c r="FV40" s="459"/>
      <c r="FW40" s="459"/>
      <c r="FX40" s="459"/>
      <c r="FY40" s="459"/>
      <c r="FZ40" s="459"/>
      <c r="GA40" s="459"/>
      <c r="GB40" s="459"/>
      <c r="GC40" s="459"/>
      <c r="GD40" s="459"/>
      <c r="GE40" s="459"/>
      <c r="GF40" s="459"/>
      <c r="GG40" s="459"/>
      <c r="GH40" s="459"/>
      <c r="GI40" s="459"/>
      <c r="GJ40" s="459"/>
    </row>
    <row r="41" spans="1:306" x14ac:dyDescent="0.35">
      <c r="A41" s="437"/>
      <c r="B41" s="437"/>
      <c r="C41" s="438"/>
      <c r="D41" s="439"/>
      <c r="E41" s="400"/>
      <c r="F41" s="400"/>
      <c r="G41" s="400"/>
      <c r="H41" s="400"/>
      <c r="I41" s="423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AD41" s="400"/>
      <c r="AE41" s="400"/>
      <c r="AF41" s="400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BJ41" s="400"/>
      <c r="BK41" s="400"/>
      <c r="BL41" s="400"/>
      <c r="BM41" s="400"/>
      <c r="BN41" s="400"/>
      <c r="BO41" s="400"/>
      <c r="BP41" s="400"/>
      <c r="BQ41" s="400"/>
      <c r="BR41" s="400"/>
      <c r="BS41" s="400"/>
      <c r="BT41" s="400"/>
      <c r="BU41" s="400"/>
      <c r="BV41" s="400"/>
      <c r="BW41" s="400"/>
      <c r="BX41" s="400"/>
      <c r="BY41" s="400"/>
      <c r="BZ41" s="400"/>
      <c r="CA41" s="400"/>
      <c r="CB41" s="400"/>
      <c r="CC41" s="400"/>
      <c r="CD41" s="400"/>
      <c r="CE41" s="400"/>
      <c r="CF41" s="400"/>
      <c r="CG41" s="400"/>
      <c r="CH41" s="400"/>
      <c r="CI41" s="400"/>
      <c r="CJ41" s="400"/>
      <c r="CK41" s="400"/>
      <c r="CL41" s="400"/>
      <c r="CM41" s="400"/>
      <c r="CN41" s="400"/>
      <c r="CO41" s="400"/>
      <c r="CP41" s="400"/>
      <c r="CQ41" s="400"/>
      <c r="CR41" s="400"/>
      <c r="CS41" s="400"/>
      <c r="CT41" s="400"/>
      <c r="CU41" s="400"/>
      <c r="CV41" s="400"/>
      <c r="CW41" s="400"/>
      <c r="CX41" s="400"/>
      <c r="CY41" s="400"/>
      <c r="CZ41" s="400"/>
      <c r="DA41" s="400"/>
      <c r="DB41" s="400"/>
      <c r="DC41" s="400"/>
      <c r="DD41" s="400"/>
      <c r="DE41" s="400"/>
      <c r="DF41" s="400"/>
      <c r="DG41" s="400"/>
      <c r="DH41" s="400"/>
      <c r="DI41" s="400"/>
      <c r="DJ41" s="400"/>
      <c r="DK41" s="400"/>
      <c r="DL41" s="400"/>
      <c r="DM41" s="400"/>
      <c r="DN41" s="400"/>
      <c r="DO41" s="400"/>
      <c r="DP41" s="400"/>
      <c r="DQ41" s="400"/>
      <c r="DR41" s="400"/>
      <c r="DS41" s="400"/>
      <c r="DT41" s="400"/>
      <c r="DU41" s="400"/>
      <c r="DV41" s="400"/>
      <c r="DW41" s="400"/>
      <c r="DX41" s="400"/>
      <c r="DY41" s="400"/>
      <c r="DZ41" s="400"/>
      <c r="EA41" s="400"/>
      <c r="EB41" s="400"/>
      <c r="EC41" s="400"/>
      <c r="ED41" s="400"/>
      <c r="EE41" s="400"/>
      <c r="EF41" s="400"/>
      <c r="EG41" s="400"/>
      <c r="EH41" s="400"/>
      <c r="EI41" s="400"/>
      <c r="EJ41" s="400"/>
      <c r="EK41" s="400"/>
      <c r="EL41" s="400"/>
      <c r="EM41" s="400"/>
      <c r="EN41" s="400"/>
      <c r="EO41" s="400"/>
      <c r="EP41" s="400"/>
      <c r="EQ41" s="400"/>
      <c r="ER41" s="400"/>
      <c r="ES41" s="400"/>
      <c r="ET41" s="400"/>
      <c r="EU41" s="400"/>
      <c r="EV41" s="400"/>
      <c r="EW41" s="400"/>
      <c r="EX41" s="400"/>
      <c r="EY41" s="400"/>
      <c r="EZ41" s="400"/>
      <c r="FA41" s="400"/>
      <c r="FB41" s="400"/>
      <c r="FC41" s="400"/>
      <c r="FD41" s="400"/>
      <c r="FE41" s="400"/>
      <c r="FF41" s="400"/>
      <c r="FG41" s="400"/>
      <c r="FH41" s="400"/>
      <c r="FI41" s="400"/>
      <c r="FJ41" s="400"/>
      <c r="FK41" s="400"/>
      <c r="FL41" s="400"/>
      <c r="FM41" s="400"/>
      <c r="FN41" s="400"/>
      <c r="FO41" s="400"/>
      <c r="FP41" s="400"/>
      <c r="FQ41" s="400"/>
      <c r="FR41" s="400"/>
      <c r="FS41" s="400"/>
      <c r="FT41" s="400"/>
      <c r="FU41" s="400"/>
      <c r="FV41" s="400"/>
      <c r="FW41" s="400"/>
      <c r="FX41" s="400"/>
      <c r="FY41" s="400"/>
      <c r="FZ41" s="400"/>
      <c r="GA41" s="400"/>
      <c r="GB41" s="400"/>
      <c r="GC41" s="400"/>
      <c r="GD41" s="400"/>
      <c r="GE41" s="400"/>
      <c r="GF41" s="400"/>
      <c r="GG41" s="400"/>
      <c r="GH41" s="400"/>
      <c r="GI41" s="400"/>
      <c r="GJ41" s="400"/>
    </row>
    <row r="42" spans="1:306" x14ac:dyDescent="0.35">
      <c r="A42" s="437" t="s">
        <v>211</v>
      </c>
      <c r="B42" s="437"/>
      <c r="C42" s="438"/>
      <c r="D42" s="439"/>
      <c r="E42" s="400"/>
      <c r="F42" s="400"/>
      <c r="G42" s="400"/>
      <c r="H42" s="400"/>
      <c r="I42" s="423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400"/>
      <c r="Z42" s="400"/>
      <c r="AA42" s="400"/>
      <c r="AB42" s="400"/>
      <c r="AC42" s="400"/>
      <c r="AD42" s="400"/>
      <c r="AE42" s="400"/>
      <c r="AF42" s="400"/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AV42" s="400"/>
      <c r="AW42" s="400"/>
      <c r="AX42" s="400"/>
      <c r="AY42" s="400"/>
      <c r="AZ42" s="400"/>
      <c r="BA42" s="400"/>
      <c r="BB42" s="400"/>
      <c r="BC42" s="400"/>
      <c r="BD42" s="400"/>
      <c r="BE42" s="400"/>
      <c r="BF42" s="400"/>
      <c r="BG42" s="400"/>
      <c r="BH42" s="400"/>
      <c r="BI42" s="400"/>
      <c r="BJ42" s="400"/>
      <c r="BK42" s="400"/>
      <c r="BL42" s="400"/>
      <c r="BM42" s="400"/>
      <c r="BN42" s="400"/>
      <c r="BO42" s="400"/>
      <c r="BP42" s="400"/>
      <c r="BQ42" s="400"/>
      <c r="BR42" s="400"/>
      <c r="BS42" s="400"/>
      <c r="BT42" s="400"/>
      <c r="BU42" s="400"/>
      <c r="BV42" s="400"/>
      <c r="BW42" s="400"/>
      <c r="BX42" s="400"/>
      <c r="BY42" s="400"/>
      <c r="BZ42" s="400"/>
      <c r="CA42" s="400"/>
      <c r="CB42" s="400"/>
      <c r="CC42" s="400"/>
      <c r="CD42" s="400"/>
      <c r="CE42" s="400"/>
      <c r="CF42" s="400"/>
      <c r="CG42" s="400"/>
      <c r="CH42" s="400"/>
      <c r="CI42" s="400"/>
      <c r="CJ42" s="400"/>
      <c r="CK42" s="400"/>
      <c r="CL42" s="400"/>
      <c r="CM42" s="400"/>
      <c r="CN42" s="400"/>
      <c r="CO42" s="400"/>
      <c r="CP42" s="400"/>
      <c r="CQ42" s="400"/>
      <c r="CR42" s="400"/>
      <c r="CS42" s="400"/>
      <c r="CT42" s="400"/>
      <c r="CU42" s="400"/>
      <c r="CV42" s="400"/>
      <c r="CW42" s="400"/>
      <c r="CX42" s="400"/>
      <c r="CY42" s="400"/>
      <c r="CZ42" s="400"/>
      <c r="DA42" s="400"/>
      <c r="DB42" s="400"/>
      <c r="DC42" s="400"/>
      <c r="DD42" s="400"/>
      <c r="DE42" s="400"/>
      <c r="DF42" s="400"/>
      <c r="DG42" s="400"/>
      <c r="DH42" s="400"/>
      <c r="DI42" s="400"/>
      <c r="DJ42" s="400"/>
      <c r="DK42" s="400"/>
      <c r="DL42" s="400"/>
      <c r="DM42" s="400"/>
      <c r="DN42" s="400"/>
      <c r="DO42" s="400"/>
      <c r="DP42" s="400"/>
      <c r="DQ42" s="400"/>
      <c r="DR42" s="400"/>
      <c r="DS42" s="400"/>
      <c r="DT42" s="400"/>
      <c r="DU42" s="400"/>
      <c r="DV42" s="400"/>
      <c r="DW42" s="400"/>
      <c r="DX42" s="400"/>
      <c r="DY42" s="400"/>
      <c r="DZ42" s="400"/>
      <c r="EA42" s="400"/>
      <c r="EB42" s="400"/>
      <c r="EC42" s="400"/>
      <c r="ED42" s="400"/>
      <c r="EE42" s="400"/>
      <c r="EF42" s="400"/>
      <c r="EG42" s="400"/>
      <c r="EH42" s="400"/>
      <c r="EI42" s="400"/>
      <c r="EJ42" s="400"/>
      <c r="EK42" s="400"/>
      <c r="EL42" s="400"/>
      <c r="EM42" s="400"/>
      <c r="EN42" s="400"/>
      <c r="EO42" s="400"/>
      <c r="EP42" s="400"/>
      <c r="EQ42" s="400"/>
      <c r="ER42" s="400"/>
      <c r="ES42" s="400"/>
      <c r="ET42" s="400"/>
      <c r="EU42" s="400"/>
      <c r="EV42" s="400"/>
      <c r="EW42" s="400"/>
      <c r="EX42" s="400"/>
      <c r="EY42" s="400"/>
      <c r="EZ42" s="400"/>
      <c r="FA42" s="400"/>
      <c r="FB42" s="400"/>
      <c r="FC42" s="400"/>
      <c r="FD42" s="400"/>
      <c r="FE42" s="400"/>
      <c r="FF42" s="400"/>
      <c r="FG42" s="400"/>
      <c r="FH42" s="400"/>
      <c r="FI42" s="400"/>
      <c r="FJ42" s="400"/>
      <c r="FK42" s="400"/>
      <c r="FL42" s="400"/>
      <c r="FM42" s="400"/>
      <c r="FN42" s="400"/>
      <c r="FO42" s="400"/>
      <c r="FP42" s="400"/>
      <c r="FQ42" s="400"/>
      <c r="FR42" s="400"/>
      <c r="FS42" s="400"/>
      <c r="FT42" s="400"/>
      <c r="FU42" s="400"/>
      <c r="FV42" s="400"/>
      <c r="FW42" s="400"/>
      <c r="FX42" s="400"/>
      <c r="FY42" s="400"/>
      <c r="FZ42" s="400"/>
      <c r="GA42" s="400"/>
      <c r="GB42" s="400"/>
      <c r="GC42" s="400"/>
      <c r="GD42" s="400"/>
      <c r="GE42" s="400"/>
      <c r="GF42" s="400"/>
      <c r="GG42" s="400"/>
      <c r="GH42" s="400"/>
      <c r="GI42" s="400"/>
      <c r="GJ42" s="400"/>
    </row>
    <row r="43" spans="1:306" x14ac:dyDescent="0.35">
      <c r="A43" s="437"/>
      <c r="B43" s="437"/>
      <c r="C43" s="438"/>
      <c r="D43" s="439"/>
      <c r="E43" s="400"/>
      <c r="F43" s="400"/>
      <c r="G43" s="400"/>
      <c r="H43" s="400"/>
      <c r="I43" s="423"/>
      <c r="J43" s="400"/>
      <c r="K43" s="400"/>
      <c r="L43" s="400"/>
      <c r="M43" s="400"/>
      <c r="N43" s="400"/>
      <c r="O43" s="400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AD43" s="400"/>
      <c r="AE43" s="400"/>
      <c r="AF43" s="400"/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BC43" s="400"/>
      <c r="BD43" s="400"/>
      <c r="BE43" s="400"/>
      <c r="BF43" s="400"/>
      <c r="BG43" s="400"/>
      <c r="BH43" s="400"/>
      <c r="BI43" s="400"/>
      <c r="BJ43" s="400"/>
      <c r="BK43" s="400"/>
      <c r="BL43" s="400"/>
      <c r="BM43" s="400"/>
      <c r="BN43" s="400"/>
      <c r="BO43" s="400"/>
      <c r="BP43" s="400"/>
      <c r="BQ43" s="400"/>
      <c r="BR43" s="400"/>
      <c r="BS43" s="400"/>
      <c r="BT43" s="400"/>
      <c r="BU43" s="400"/>
      <c r="BV43" s="400"/>
      <c r="BW43" s="400"/>
      <c r="BX43" s="400"/>
      <c r="BY43" s="400"/>
      <c r="BZ43" s="400"/>
      <c r="CA43" s="400"/>
      <c r="CB43" s="400"/>
      <c r="CC43" s="400"/>
      <c r="CD43" s="400"/>
      <c r="CE43" s="400"/>
      <c r="CF43" s="400"/>
      <c r="CG43" s="400"/>
      <c r="CH43" s="400"/>
      <c r="CI43" s="400"/>
      <c r="CJ43" s="400"/>
      <c r="CK43" s="400"/>
      <c r="CL43" s="400"/>
      <c r="CM43" s="400"/>
      <c r="CN43" s="400"/>
      <c r="CO43" s="400"/>
      <c r="CP43" s="400"/>
      <c r="CQ43" s="400"/>
      <c r="CR43" s="400"/>
      <c r="CS43" s="400"/>
      <c r="CT43" s="400"/>
      <c r="CU43" s="400"/>
      <c r="CV43" s="400"/>
      <c r="CW43" s="400"/>
      <c r="CX43" s="400"/>
      <c r="CY43" s="400"/>
      <c r="CZ43" s="400"/>
      <c r="DA43" s="400"/>
      <c r="DB43" s="400"/>
      <c r="DC43" s="400"/>
      <c r="DD43" s="400"/>
      <c r="DE43" s="400"/>
      <c r="DF43" s="400"/>
      <c r="DG43" s="400"/>
      <c r="DH43" s="400"/>
      <c r="DI43" s="400"/>
      <c r="DJ43" s="400"/>
      <c r="DK43" s="400"/>
      <c r="DL43" s="400"/>
      <c r="DM43" s="400"/>
      <c r="DN43" s="400"/>
      <c r="DO43" s="400"/>
      <c r="DP43" s="400"/>
      <c r="DQ43" s="400"/>
      <c r="DR43" s="400"/>
      <c r="DS43" s="400"/>
      <c r="DT43" s="400"/>
      <c r="DU43" s="400"/>
      <c r="DV43" s="400"/>
      <c r="DW43" s="400"/>
      <c r="DX43" s="400"/>
      <c r="DY43" s="400"/>
      <c r="DZ43" s="400"/>
      <c r="EA43" s="400"/>
      <c r="EB43" s="400"/>
      <c r="EC43" s="400"/>
      <c r="ED43" s="400"/>
      <c r="EE43" s="400"/>
      <c r="EF43" s="400"/>
      <c r="EG43" s="400"/>
      <c r="EH43" s="400"/>
      <c r="EI43" s="400"/>
      <c r="EJ43" s="400"/>
      <c r="EK43" s="400"/>
      <c r="EL43" s="400"/>
      <c r="EM43" s="400"/>
      <c r="EN43" s="400"/>
      <c r="EO43" s="400"/>
      <c r="EP43" s="400"/>
      <c r="EQ43" s="400"/>
      <c r="ER43" s="400"/>
      <c r="ES43" s="400"/>
      <c r="ET43" s="400"/>
      <c r="EU43" s="400"/>
      <c r="EV43" s="400"/>
      <c r="EW43" s="400"/>
      <c r="EX43" s="400"/>
      <c r="EY43" s="400"/>
      <c r="EZ43" s="400"/>
      <c r="FA43" s="400"/>
      <c r="FB43" s="400"/>
      <c r="FC43" s="400"/>
      <c r="FD43" s="400"/>
      <c r="FE43" s="400"/>
      <c r="FF43" s="400"/>
      <c r="FG43" s="400"/>
      <c r="FH43" s="400"/>
      <c r="FI43" s="400"/>
      <c r="FJ43" s="400"/>
      <c r="FK43" s="400"/>
      <c r="FL43" s="400"/>
      <c r="FM43" s="400"/>
      <c r="FN43" s="400"/>
      <c r="FO43" s="400"/>
      <c r="FP43" s="400"/>
      <c r="FQ43" s="400"/>
      <c r="FR43" s="400"/>
      <c r="FS43" s="400"/>
      <c r="FT43" s="400"/>
      <c r="FU43" s="400"/>
      <c r="FV43" s="400"/>
      <c r="FW43" s="400"/>
      <c r="FX43" s="400"/>
      <c r="FY43" s="400"/>
      <c r="FZ43" s="400"/>
      <c r="GA43" s="400"/>
      <c r="GB43" s="400"/>
      <c r="GC43" s="400"/>
      <c r="GD43" s="400"/>
      <c r="GE43" s="400"/>
      <c r="GF43" s="400"/>
      <c r="GG43" s="400"/>
      <c r="GH43" s="400"/>
      <c r="GI43" s="400"/>
      <c r="GJ43" s="400"/>
    </row>
    <row r="44" spans="1:306" s="407" customFormat="1" x14ac:dyDescent="0.35">
      <c r="A44" s="440"/>
      <c r="B44" s="440"/>
      <c r="C44" s="441"/>
      <c r="D44" s="442"/>
      <c r="E44" s="443" t="s">
        <v>1556</v>
      </c>
      <c r="F44" s="461">
        <f xml:space="preserve"> IF(SUM(J44:GJ44) &gt; CHK_TOL, 1, 0)</f>
        <v>0</v>
      </c>
      <c r="G44" s="443" t="s">
        <v>20</v>
      </c>
      <c r="H44" s="443"/>
      <c r="I44" s="444"/>
      <c r="J44" s="472">
        <f t="shared" ref="J44:BU45" si="0" xml:space="preserve"> ABS( J16 - J30)</f>
        <v>0</v>
      </c>
      <c r="K44" s="472">
        <f t="shared" si="0"/>
        <v>0</v>
      </c>
      <c r="L44" s="472">
        <f t="shared" si="0"/>
        <v>0</v>
      </c>
      <c r="M44" s="472">
        <f t="shared" si="0"/>
        <v>0</v>
      </c>
      <c r="N44" s="472">
        <f t="shared" si="0"/>
        <v>0</v>
      </c>
      <c r="O44" s="472">
        <f t="shared" si="0"/>
        <v>0</v>
      </c>
      <c r="P44" s="472">
        <f t="shared" si="0"/>
        <v>7.7970980782993138E-8</v>
      </c>
      <c r="Q44" s="472">
        <f t="shared" si="0"/>
        <v>5.2300651987025049E-7</v>
      </c>
      <c r="R44" s="472">
        <f t="shared" si="0"/>
        <v>6.3955531004467048E-7</v>
      </c>
      <c r="S44" s="472">
        <f t="shared" si="0"/>
        <v>7.8690891314181499E-7</v>
      </c>
      <c r="T44" s="472">
        <f t="shared" si="0"/>
        <v>8.7306989371427335E-7</v>
      </c>
      <c r="U44" s="472">
        <f t="shared" si="0"/>
        <v>1.0036128514911979E-6</v>
      </c>
      <c r="V44" s="472">
        <f t="shared" si="0"/>
        <v>1.0913581718341447E-6</v>
      </c>
      <c r="W44" s="472">
        <f t="shared" si="0"/>
        <v>1.0512071639823262E-6</v>
      </c>
      <c r="X44" s="472">
        <f t="shared" si="0"/>
        <v>1.2245759535289835E-6</v>
      </c>
      <c r="Y44" s="472">
        <f t="shared" si="0"/>
        <v>1.2271370906091761E-6</v>
      </c>
      <c r="Z44" s="472">
        <f t="shared" si="0"/>
        <v>1.2978534869034775E-6</v>
      </c>
      <c r="AA44" s="472">
        <f t="shared" si="0"/>
        <v>1.268408141186228E-6</v>
      </c>
      <c r="AB44" s="472">
        <f t="shared" si="0"/>
        <v>1.3116832633386366E-6</v>
      </c>
      <c r="AC44" s="472">
        <f t="shared" si="0"/>
        <v>1.2959339983353857E-6</v>
      </c>
      <c r="AD44" s="472">
        <f t="shared" si="0"/>
        <v>1.2258628885319922E-6</v>
      </c>
      <c r="AE44" s="472">
        <f t="shared" si="0"/>
        <v>1.2296159184188582E-6</v>
      </c>
      <c r="AF44" s="472">
        <f t="shared" si="0"/>
        <v>1.1395236469979864E-6</v>
      </c>
      <c r="AG44" s="472">
        <f t="shared" si="0"/>
        <v>1.1190504665137269E-6</v>
      </c>
      <c r="AH44" s="472">
        <f t="shared" si="0"/>
        <v>1.0459280019858852E-6</v>
      </c>
      <c r="AI44" s="472">
        <f t="shared" si="0"/>
        <v>9.0165053734381218E-7</v>
      </c>
      <c r="AJ44" s="472">
        <f t="shared" si="0"/>
        <v>8.8603701442480087E-7</v>
      </c>
      <c r="AK44" s="472">
        <f t="shared" si="0"/>
        <v>7.665983048354974E-7</v>
      </c>
      <c r="AL44" s="472">
        <f t="shared" si="0"/>
        <v>6.9950897341186646E-7</v>
      </c>
      <c r="AM44" s="472">
        <f t="shared" si="0"/>
        <v>5.7955367083195597E-7</v>
      </c>
      <c r="AN44" s="472">
        <f t="shared" si="0"/>
        <v>5.0296580411668401E-7</v>
      </c>
      <c r="AO44" s="472">
        <f t="shared" si="0"/>
        <v>4.02069872507127E-7</v>
      </c>
      <c r="AP44" s="472">
        <f t="shared" si="0"/>
        <v>2.9327679840207566E-7</v>
      </c>
      <c r="AQ44" s="472">
        <f t="shared" si="0"/>
        <v>2.136584953404963E-7</v>
      </c>
      <c r="AR44" s="472">
        <f t="shared" si="0"/>
        <v>1.2077930477971677E-7</v>
      </c>
      <c r="AS44" s="472">
        <f t="shared" si="0"/>
        <v>4.7520188672933728E-8</v>
      </c>
      <c r="AT44" s="472">
        <f t="shared" si="0"/>
        <v>2.5942426873371005E-8</v>
      </c>
      <c r="AU44" s="472">
        <f t="shared" si="0"/>
        <v>8.1762891568359919E-8</v>
      </c>
      <c r="AV44" s="472">
        <f t="shared" si="0"/>
        <v>1.3228054740466177E-7</v>
      </c>
      <c r="AW44" s="472">
        <f t="shared" si="0"/>
        <v>1.6726266949262936E-7</v>
      </c>
      <c r="AX44" s="472">
        <f t="shared" si="0"/>
        <v>2.00546310225036E-7</v>
      </c>
      <c r="AY44" s="472">
        <f t="shared" si="0"/>
        <v>2.1132200345164165E-7</v>
      </c>
      <c r="AZ44" s="472">
        <f t="shared" si="0"/>
        <v>2.2206950234249234E-7</v>
      </c>
      <c r="BA44" s="472">
        <f t="shared" si="0"/>
        <v>2.1540290617849678E-7</v>
      </c>
      <c r="BB44" s="472">
        <f t="shared" si="0"/>
        <v>1.9102390069747344E-7</v>
      </c>
      <c r="BC44" s="472">
        <f t="shared" si="0"/>
        <v>1.6656485968269408E-7</v>
      </c>
      <c r="BD44" s="472">
        <f t="shared" si="0"/>
        <v>1.2067721399944276E-7</v>
      </c>
      <c r="BE44" s="472">
        <f t="shared" si="0"/>
        <v>7.2286638896912336E-8</v>
      </c>
      <c r="BF44" s="472">
        <f t="shared" si="0"/>
        <v>0</v>
      </c>
      <c r="BG44" s="472">
        <f t="shared" si="0"/>
        <v>0</v>
      </c>
      <c r="BH44" s="472">
        <f t="shared" si="0"/>
        <v>0</v>
      </c>
      <c r="BI44" s="472">
        <f t="shared" si="0"/>
        <v>0</v>
      </c>
      <c r="BJ44" s="472">
        <f t="shared" si="0"/>
        <v>0</v>
      </c>
      <c r="BK44" s="472">
        <f t="shared" si="0"/>
        <v>0</v>
      </c>
      <c r="BL44" s="472">
        <f t="shared" si="0"/>
        <v>0</v>
      </c>
      <c r="BM44" s="472">
        <f t="shared" si="0"/>
        <v>0</v>
      </c>
      <c r="BN44" s="472">
        <f t="shared" si="0"/>
        <v>0</v>
      </c>
      <c r="BO44" s="472">
        <f t="shared" si="0"/>
        <v>0</v>
      </c>
      <c r="BP44" s="472">
        <f t="shared" si="0"/>
        <v>0</v>
      </c>
      <c r="BQ44" s="472">
        <f t="shared" si="0"/>
        <v>0</v>
      </c>
      <c r="BR44" s="472">
        <f t="shared" si="0"/>
        <v>0</v>
      </c>
      <c r="BS44" s="472">
        <f t="shared" si="0"/>
        <v>0</v>
      </c>
      <c r="BT44" s="472">
        <f t="shared" si="0"/>
        <v>0</v>
      </c>
      <c r="BU44" s="472">
        <f t="shared" si="0"/>
        <v>0</v>
      </c>
      <c r="BV44" s="472">
        <f t="shared" ref="BV44:EG45" si="1" xml:space="preserve"> ABS( BV16 - BV30)</f>
        <v>0</v>
      </c>
      <c r="BW44" s="472">
        <f t="shared" si="1"/>
        <v>0</v>
      </c>
      <c r="BX44" s="472">
        <f t="shared" si="1"/>
        <v>0</v>
      </c>
      <c r="BY44" s="472">
        <f t="shared" si="1"/>
        <v>0</v>
      </c>
      <c r="BZ44" s="472">
        <f t="shared" si="1"/>
        <v>0</v>
      </c>
      <c r="CA44" s="472">
        <f t="shared" si="1"/>
        <v>0</v>
      </c>
      <c r="CB44" s="472">
        <f t="shared" si="1"/>
        <v>0</v>
      </c>
      <c r="CC44" s="472">
        <f t="shared" si="1"/>
        <v>0</v>
      </c>
      <c r="CD44" s="472">
        <f t="shared" si="1"/>
        <v>0</v>
      </c>
      <c r="CE44" s="472">
        <f t="shared" si="1"/>
        <v>0</v>
      </c>
      <c r="CF44" s="472">
        <f t="shared" si="1"/>
        <v>0</v>
      </c>
      <c r="CG44" s="472">
        <f t="shared" si="1"/>
        <v>0</v>
      </c>
      <c r="CH44" s="472">
        <f t="shared" si="1"/>
        <v>0</v>
      </c>
      <c r="CI44" s="472">
        <f t="shared" si="1"/>
        <v>0</v>
      </c>
      <c r="CJ44" s="472">
        <f t="shared" si="1"/>
        <v>0</v>
      </c>
      <c r="CK44" s="472">
        <f t="shared" si="1"/>
        <v>0</v>
      </c>
      <c r="CL44" s="472">
        <f t="shared" si="1"/>
        <v>0</v>
      </c>
      <c r="CM44" s="472">
        <f t="shared" si="1"/>
        <v>0</v>
      </c>
      <c r="CN44" s="472">
        <f t="shared" si="1"/>
        <v>0</v>
      </c>
      <c r="CO44" s="472">
        <f t="shared" si="1"/>
        <v>0</v>
      </c>
      <c r="CP44" s="472">
        <f t="shared" si="1"/>
        <v>0</v>
      </c>
      <c r="CQ44" s="472">
        <f t="shared" si="1"/>
        <v>0</v>
      </c>
      <c r="CR44" s="472">
        <f t="shared" si="1"/>
        <v>0</v>
      </c>
      <c r="CS44" s="472">
        <f t="shared" si="1"/>
        <v>0</v>
      </c>
      <c r="CT44" s="472">
        <f t="shared" si="1"/>
        <v>0</v>
      </c>
      <c r="CU44" s="472">
        <f t="shared" si="1"/>
        <v>0</v>
      </c>
      <c r="CV44" s="472">
        <f t="shared" si="1"/>
        <v>0</v>
      </c>
      <c r="CW44" s="472">
        <f t="shared" si="1"/>
        <v>0</v>
      </c>
      <c r="CX44" s="472">
        <f t="shared" si="1"/>
        <v>0</v>
      </c>
      <c r="CY44" s="472">
        <f t="shared" si="1"/>
        <v>0</v>
      </c>
      <c r="CZ44" s="472">
        <f t="shared" si="1"/>
        <v>0</v>
      </c>
      <c r="DA44" s="472">
        <f t="shared" si="1"/>
        <v>0</v>
      </c>
      <c r="DB44" s="472">
        <f t="shared" si="1"/>
        <v>0</v>
      </c>
      <c r="DC44" s="472">
        <f t="shared" si="1"/>
        <v>0</v>
      </c>
      <c r="DD44" s="472">
        <f t="shared" si="1"/>
        <v>0</v>
      </c>
      <c r="DE44" s="472">
        <f t="shared" si="1"/>
        <v>0</v>
      </c>
      <c r="DF44" s="472">
        <f t="shared" si="1"/>
        <v>0</v>
      </c>
      <c r="DG44" s="472">
        <f t="shared" si="1"/>
        <v>0</v>
      </c>
      <c r="DH44" s="472">
        <f t="shared" si="1"/>
        <v>0</v>
      </c>
      <c r="DI44" s="472">
        <f t="shared" si="1"/>
        <v>0</v>
      </c>
      <c r="DJ44" s="472">
        <f t="shared" si="1"/>
        <v>0</v>
      </c>
      <c r="DK44" s="472">
        <f t="shared" si="1"/>
        <v>0</v>
      </c>
      <c r="DL44" s="472">
        <f t="shared" si="1"/>
        <v>0</v>
      </c>
      <c r="DM44" s="472">
        <f t="shared" si="1"/>
        <v>0</v>
      </c>
      <c r="DN44" s="472">
        <f t="shared" si="1"/>
        <v>0</v>
      </c>
      <c r="DO44" s="472">
        <f t="shared" si="1"/>
        <v>0</v>
      </c>
      <c r="DP44" s="472">
        <f t="shared" si="1"/>
        <v>0</v>
      </c>
      <c r="DQ44" s="472">
        <f t="shared" si="1"/>
        <v>0</v>
      </c>
      <c r="DR44" s="472">
        <f t="shared" si="1"/>
        <v>0</v>
      </c>
      <c r="DS44" s="472">
        <f t="shared" si="1"/>
        <v>0</v>
      </c>
      <c r="DT44" s="472">
        <f t="shared" si="1"/>
        <v>0</v>
      </c>
      <c r="DU44" s="472">
        <f t="shared" si="1"/>
        <v>0</v>
      </c>
      <c r="DV44" s="472">
        <f t="shared" si="1"/>
        <v>0</v>
      </c>
      <c r="DW44" s="472">
        <f t="shared" si="1"/>
        <v>0</v>
      </c>
      <c r="DX44" s="472">
        <f t="shared" si="1"/>
        <v>0</v>
      </c>
      <c r="DY44" s="472">
        <f t="shared" si="1"/>
        <v>0</v>
      </c>
      <c r="DZ44" s="472">
        <f t="shared" si="1"/>
        <v>0</v>
      </c>
      <c r="EA44" s="472">
        <f t="shared" si="1"/>
        <v>0</v>
      </c>
      <c r="EB44" s="472">
        <f t="shared" si="1"/>
        <v>0</v>
      </c>
      <c r="EC44" s="472">
        <f t="shared" si="1"/>
        <v>0</v>
      </c>
      <c r="ED44" s="472">
        <f t="shared" si="1"/>
        <v>0</v>
      </c>
      <c r="EE44" s="472">
        <f t="shared" si="1"/>
        <v>0</v>
      </c>
      <c r="EF44" s="472">
        <f t="shared" si="1"/>
        <v>0</v>
      </c>
      <c r="EG44" s="472">
        <f t="shared" si="1"/>
        <v>0</v>
      </c>
      <c r="EH44" s="472">
        <f t="shared" ref="EH44:GS45" si="2" xml:space="preserve"> ABS( EH16 - EH30)</f>
        <v>0</v>
      </c>
      <c r="EI44" s="472">
        <f t="shared" si="2"/>
        <v>0</v>
      </c>
      <c r="EJ44" s="472">
        <f t="shared" si="2"/>
        <v>0</v>
      </c>
      <c r="EK44" s="472">
        <f t="shared" si="2"/>
        <v>0</v>
      </c>
      <c r="EL44" s="472">
        <f t="shared" si="2"/>
        <v>0</v>
      </c>
      <c r="EM44" s="472">
        <f t="shared" si="2"/>
        <v>0</v>
      </c>
      <c r="EN44" s="472">
        <f t="shared" si="2"/>
        <v>0</v>
      </c>
      <c r="EO44" s="472">
        <f t="shared" si="2"/>
        <v>0</v>
      </c>
      <c r="EP44" s="472">
        <f t="shared" si="2"/>
        <v>0</v>
      </c>
      <c r="EQ44" s="472">
        <f t="shared" si="2"/>
        <v>0</v>
      </c>
      <c r="ER44" s="472">
        <f t="shared" si="2"/>
        <v>0</v>
      </c>
      <c r="ES44" s="472">
        <f t="shared" si="2"/>
        <v>0</v>
      </c>
      <c r="ET44" s="472">
        <f t="shared" si="2"/>
        <v>0</v>
      </c>
      <c r="EU44" s="472">
        <f t="shared" si="2"/>
        <v>0</v>
      </c>
      <c r="EV44" s="472">
        <f t="shared" si="2"/>
        <v>0</v>
      </c>
      <c r="EW44" s="472">
        <f t="shared" si="2"/>
        <v>0</v>
      </c>
      <c r="EX44" s="472">
        <f t="shared" si="2"/>
        <v>0</v>
      </c>
      <c r="EY44" s="472">
        <f t="shared" si="2"/>
        <v>0</v>
      </c>
      <c r="EZ44" s="472">
        <f t="shared" si="2"/>
        <v>0</v>
      </c>
      <c r="FA44" s="472">
        <f t="shared" si="2"/>
        <v>0</v>
      </c>
      <c r="FB44" s="472">
        <f t="shared" si="2"/>
        <v>0</v>
      </c>
      <c r="FC44" s="472">
        <f t="shared" si="2"/>
        <v>0</v>
      </c>
      <c r="FD44" s="472">
        <f t="shared" si="2"/>
        <v>0</v>
      </c>
      <c r="FE44" s="472">
        <f t="shared" si="2"/>
        <v>0</v>
      </c>
      <c r="FF44" s="472">
        <f t="shared" si="2"/>
        <v>0</v>
      </c>
      <c r="FG44" s="472">
        <f t="shared" si="2"/>
        <v>0</v>
      </c>
      <c r="FH44" s="472">
        <f t="shared" si="2"/>
        <v>0</v>
      </c>
      <c r="FI44" s="472">
        <f t="shared" si="2"/>
        <v>0</v>
      </c>
      <c r="FJ44" s="472">
        <f t="shared" si="2"/>
        <v>0</v>
      </c>
      <c r="FK44" s="472">
        <f t="shared" si="2"/>
        <v>0</v>
      </c>
      <c r="FL44" s="472">
        <f t="shared" si="2"/>
        <v>0</v>
      </c>
      <c r="FM44" s="472">
        <f t="shared" si="2"/>
        <v>0</v>
      </c>
      <c r="FN44" s="472">
        <f t="shared" si="2"/>
        <v>0</v>
      </c>
      <c r="FO44" s="472">
        <f t="shared" si="2"/>
        <v>0</v>
      </c>
      <c r="FP44" s="472">
        <f t="shared" si="2"/>
        <v>0</v>
      </c>
      <c r="FQ44" s="472">
        <f t="shared" si="2"/>
        <v>0</v>
      </c>
      <c r="FR44" s="472">
        <f t="shared" si="2"/>
        <v>0</v>
      </c>
      <c r="FS44" s="472">
        <f t="shared" si="2"/>
        <v>0</v>
      </c>
      <c r="FT44" s="472">
        <f t="shared" si="2"/>
        <v>0</v>
      </c>
      <c r="FU44" s="472">
        <f t="shared" si="2"/>
        <v>0</v>
      </c>
      <c r="FV44" s="472">
        <f t="shared" si="2"/>
        <v>0</v>
      </c>
      <c r="FW44" s="472">
        <f t="shared" si="2"/>
        <v>0</v>
      </c>
      <c r="FX44" s="472">
        <f t="shared" si="2"/>
        <v>0</v>
      </c>
      <c r="FY44" s="472">
        <f t="shared" si="2"/>
        <v>0</v>
      </c>
      <c r="FZ44" s="472">
        <f t="shared" si="2"/>
        <v>0</v>
      </c>
      <c r="GA44" s="472">
        <f t="shared" si="2"/>
        <v>0</v>
      </c>
      <c r="GB44" s="472">
        <f t="shared" si="2"/>
        <v>0</v>
      </c>
      <c r="GC44" s="472">
        <f t="shared" si="2"/>
        <v>0</v>
      </c>
      <c r="GD44" s="472">
        <f t="shared" si="2"/>
        <v>0</v>
      </c>
      <c r="GE44" s="472">
        <f t="shared" si="2"/>
        <v>0</v>
      </c>
      <c r="GF44" s="472">
        <f t="shared" si="2"/>
        <v>0</v>
      </c>
      <c r="GG44" s="472">
        <f t="shared" si="2"/>
        <v>0</v>
      </c>
      <c r="GH44" s="472">
        <f t="shared" si="2"/>
        <v>0</v>
      </c>
      <c r="GI44" s="472">
        <f t="shared" si="2"/>
        <v>0</v>
      </c>
      <c r="GJ44" s="472">
        <f t="shared" si="2"/>
        <v>0</v>
      </c>
      <c r="GK44" s="472">
        <f t="shared" si="2"/>
        <v>0</v>
      </c>
      <c r="GL44" s="472">
        <f t="shared" si="2"/>
        <v>0</v>
      </c>
      <c r="GM44" s="472">
        <f t="shared" si="2"/>
        <v>0</v>
      </c>
      <c r="GN44" s="472">
        <f t="shared" si="2"/>
        <v>0</v>
      </c>
      <c r="GO44" s="472">
        <f t="shared" si="2"/>
        <v>0</v>
      </c>
      <c r="GP44" s="472">
        <f t="shared" si="2"/>
        <v>0</v>
      </c>
      <c r="GQ44" s="472">
        <f t="shared" si="2"/>
        <v>0</v>
      </c>
      <c r="GR44" s="472">
        <f t="shared" si="2"/>
        <v>0</v>
      </c>
      <c r="GS44" s="472">
        <f t="shared" si="2"/>
        <v>0</v>
      </c>
      <c r="GT44" s="472">
        <f t="shared" ref="GT44:JE44" si="3" xml:space="preserve"> ABS( GT16 - GT30)</f>
        <v>0</v>
      </c>
      <c r="GU44" s="472">
        <f t="shared" si="3"/>
        <v>0</v>
      </c>
      <c r="GV44" s="472">
        <f t="shared" si="3"/>
        <v>0</v>
      </c>
      <c r="GW44" s="472">
        <f t="shared" si="3"/>
        <v>0</v>
      </c>
      <c r="GX44" s="472">
        <f t="shared" si="3"/>
        <v>0</v>
      </c>
      <c r="GY44" s="472">
        <f t="shared" si="3"/>
        <v>0</v>
      </c>
      <c r="GZ44" s="472">
        <f t="shared" si="3"/>
        <v>0</v>
      </c>
      <c r="HA44" s="472">
        <f t="shared" si="3"/>
        <v>0</v>
      </c>
      <c r="HB44" s="472">
        <f t="shared" si="3"/>
        <v>0</v>
      </c>
      <c r="HC44" s="472">
        <f t="shared" si="3"/>
        <v>0</v>
      </c>
      <c r="HD44" s="472">
        <f t="shared" si="3"/>
        <v>0</v>
      </c>
      <c r="HE44" s="472">
        <f t="shared" si="3"/>
        <v>0</v>
      </c>
      <c r="HF44" s="472">
        <f t="shared" si="3"/>
        <v>0</v>
      </c>
      <c r="HG44" s="472">
        <f t="shared" si="3"/>
        <v>0</v>
      </c>
      <c r="HH44" s="472">
        <f t="shared" si="3"/>
        <v>0</v>
      </c>
      <c r="HI44" s="472">
        <f t="shared" si="3"/>
        <v>0</v>
      </c>
      <c r="HJ44" s="472">
        <f t="shared" si="3"/>
        <v>0</v>
      </c>
      <c r="HK44" s="472">
        <f t="shared" si="3"/>
        <v>0</v>
      </c>
      <c r="HL44" s="472">
        <f t="shared" si="3"/>
        <v>0</v>
      </c>
      <c r="HM44" s="472">
        <f t="shared" si="3"/>
        <v>0</v>
      </c>
      <c r="HN44" s="472">
        <f t="shared" si="3"/>
        <v>0</v>
      </c>
      <c r="HO44" s="472">
        <f t="shared" si="3"/>
        <v>0</v>
      </c>
      <c r="HP44" s="472">
        <f t="shared" si="3"/>
        <v>0</v>
      </c>
      <c r="HQ44" s="472">
        <f t="shared" si="3"/>
        <v>0</v>
      </c>
      <c r="HR44" s="472">
        <f t="shared" si="3"/>
        <v>0</v>
      </c>
      <c r="HS44" s="472">
        <f t="shared" si="3"/>
        <v>0</v>
      </c>
      <c r="HT44" s="472">
        <f t="shared" si="3"/>
        <v>0</v>
      </c>
      <c r="HU44" s="472">
        <f t="shared" si="3"/>
        <v>0</v>
      </c>
      <c r="HV44" s="472">
        <f t="shared" si="3"/>
        <v>0</v>
      </c>
      <c r="HW44" s="472">
        <f t="shared" si="3"/>
        <v>0</v>
      </c>
      <c r="HX44" s="472">
        <f t="shared" si="3"/>
        <v>0</v>
      </c>
      <c r="HY44" s="472">
        <f t="shared" si="3"/>
        <v>0</v>
      </c>
      <c r="HZ44" s="472">
        <f t="shared" si="3"/>
        <v>0</v>
      </c>
      <c r="IA44" s="472">
        <f t="shared" si="3"/>
        <v>0</v>
      </c>
      <c r="IB44" s="472">
        <f t="shared" si="3"/>
        <v>0</v>
      </c>
      <c r="IC44" s="472">
        <f t="shared" si="3"/>
        <v>0</v>
      </c>
      <c r="ID44" s="472">
        <f t="shared" si="3"/>
        <v>0</v>
      </c>
      <c r="IE44" s="472">
        <f t="shared" si="3"/>
        <v>0</v>
      </c>
      <c r="IF44" s="472">
        <f t="shared" si="3"/>
        <v>0</v>
      </c>
      <c r="IG44" s="472">
        <f t="shared" si="3"/>
        <v>0</v>
      </c>
      <c r="IH44" s="472">
        <f t="shared" si="3"/>
        <v>0</v>
      </c>
      <c r="II44" s="472">
        <f t="shared" si="3"/>
        <v>0</v>
      </c>
      <c r="IJ44" s="472">
        <f t="shared" si="3"/>
        <v>0</v>
      </c>
      <c r="IK44" s="472">
        <f t="shared" si="3"/>
        <v>0</v>
      </c>
      <c r="IL44" s="472">
        <f t="shared" si="3"/>
        <v>0</v>
      </c>
      <c r="IM44" s="472">
        <f t="shared" si="3"/>
        <v>0</v>
      </c>
      <c r="IN44" s="472">
        <f t="shared" si="3"/>
        <v>0</v>
      </c>
      <c r="IO44" s="472">
        <f t="shared" si="3"/>
        <v>0</v>
      </c>
      <c r="IP44" s="472">
        <f t="shared" si="3"/>
        <v>0</v>
      </c>
      <c r="IQ44" s="472">
        <f t="shared" si="3"/>
        <v>0</v>
      </c>
      <c r="IR44" s="472">
        <f t="shared" si="3"/>
        <v>0</v>
      </c>
      <c r="IS44" s="472">
        <f t="shared" si="3"/>
        <v>0</v>
      </c>
      <c r="IT44" s="472">
        <f t="shared" si="3"/>
        <v>0</v>
      </c>
      <c r="IU44" s="472">
        <f t="shared" si="3"/>
        <v>0</v>
      </c>
      <c r="IV44" s="472">
        <f t="shared" si="3"/>
        <v>0</v>
      </c>
      <c r="IW44" s="472">
        <f t="shared" si="3"/>
        <v>0</v>
      </c>
      <c r="IX44" s="472">
        <f t="shared" si="3"/>
        <v>0</v>
      </c>
      <c r="IY44" s="472">
        <f t="shared" si="3"/>
        <v>0</v>
      </c>
      <c r="IZ44" s="472">
        <f t="shared" si="3"/>
        <v>0</v>
      </c>
      <c r="JA44" s="472">
        <f t="shared" si="3"/>
        <v>0</v>
      </c>
      <c r="JB44" s="472">
        <f t="shared" si="3"/>
        <v>0</v>
      </c>
      <c r="JC44" s="472">
        <f t="shared" si="3"/>
        <v>0</v>
      </c>
      <c r="JD44" s="472">
        <f t="shared" si="3"/>
        <v>0</v>
      </c>
      <c r="JE44" s="472">
        <f t="shared" si="3"/>
        <v>0</v>
      </c>
      <c r="JF44" s="472">
        <f t="shared" ref="JF44:KT44" si="4" xml:space="preserve"> ABS( JF16 - JF30)</f>
        <v>0</v>
      </c>
      <c r="JG44" s="472">
        <f t="shared" si="4"/>
        <v>0</v>
      </c>
      <c r="JH44" s="472">
        <f t="shared" si="4"/>
        <v>0</v>
      </c>
      <c r="JI44" s="472">
        <f t="shared" si="4"/>
        <v>0</v>
      </c>
      <c r="JJ44" s="472">
        <f t="shared" si="4"/>
        <v>0</v>
      </c>
      <c r="JK44" s="472">
        <f t="shared" si="4"/>
        <v>0</v>
      </c>
      <c r="JL44" s="472">
        <f t="shared" si="4"/>
        <v>0</v>
      </c>
      <c r="JM44" s="472">
        <f t="shared" si="4"/>
        <v>0</v>
      </c>
      <c r="JN44" s="472">
        <f t="shared" si="4"/>
        <v>0</v>
      </c>
      <c r="JO44" s="472">
        <f t="shared" si="4"/>
        <v>0</v>
      </c>
      <c r="JP44" s="472">
        <f t="shared" si="4"/>
        <v>0</v>
      </c>
      <c r="JQ44" s="472">
        <f t="shared" si="4"/>
        <v>0</v>
      </c>
      <c r="JR44" s="472">
        <f t="shared" si="4"/>
        <v>0</v>
      </c>
      <c r="JS44" s="472">
        <f t="shared" si="4"/>
        <v>0</v>
      </c>
      <c r="JT44" s="472">
        <f t="shared" si="4"/>
        <v>0</v>
      </c>
      <c r="JU44" s="472">
        <f t="shared" si="4"/>
        <v>0</v>
      </c>
      <c r="JV44" s="472">
        <f t="shared" si="4"/>
        <v>0</v>
      </c>
      <c r="JW44" s="472">
        <f t="shared" si="4"/>
        <v>0</v>
      </c>
      <c r="JX44" s="472">
        <f t="shared" si="4"/>
        <v>0</v>
      </c>
      <c r="JY44" s="472">
        <f t="shared" si="4"/>
        <v>0</v>
      </c>
      <c r="JZ44" s="472">
        <f t="shared" si="4"/>
        <v>0</v>
      </c>
      <c r="KA44" s="472">
        <f t="shared" si="4"/>
        <v>0</v>
      </c>
      <c r="KB44" s="472">
        <f t="shared" si="4"/>
        <v>0</v>
      </c>
      <c r="KC44" s="472">
        <f t="shared" si="4"/>
        <v>0</v>
      </c>
      <c r="KD44" s="472">
        <f t="shared" si="4"/>
        <v>0</v>
      </c>
      <c r="KE44" s="472">
        <f t="shared" si="4"/>
        <v>0</v>
      </c>
      <c r="KF44" s="472">
        <f t="shared" si="4"/>
        <v>0</v>
      </c>
      <c r="KG44" s="472">
        <f t="shared" si="4"/>
        <v>0</v>
      </c>
      <c r="KH44" s="472">
        <f t="shared" si="4"/>
        <v>0</v>
      </c>
      <c r="KI44" s="472">
        <f t="shared" si="4"/>
        <v>0</v>
      </c>
      <c r="KJ44" s="472">
        <f t="shared" si="4"/>
        <v>0</v>
      </c>
      <c r="KK44" s="472">
        <f t="shared" si="4"/>
        <v>0</v>
      </c>
      <c r="KL44" s="472">
        <f t="shared" si="4"/>
        <v>0</v>
      </c>
      <c r="KM44" s="472">
        <f t="shared" si="4"/>
        <v>0</v>
      </c>
      <c r="KN44" s="472">
        <f t="shared" si="4"/>
        <v>0</v>
      </c>
      <c r="KO44" s="472">
        <f t="shared" si="4"/>
        <v>0</v>
      </c>
      <c r="KP44" s="472">
        <f t="shared" si="4"/>
        <v>0</v>
      </c>
      <c r="KQ44" s="472">
        <f t="shared" si="4"/>
        <v>0</v>
      </c>
      <c r="KR44" s="472">
        <f t="shared" si="4"/>
        <v>0</v>
      </c>
      <c r="KS44" s="472">
        <f t="shared" si="4"/>
        <v>0</v>
      </c>
      <c r="KT44" s="472">
        <f t="shared" si="4"/>
        <v>0</v>
      </c>
    </row>
    <row r="45" spans="1:306" s="406" customFormat="1" x14ac:dyDescent="0.35">
      <c r="A45" s="437"/>
      <c r="B45" s="437"/>
      <c r="C45" s="438"/>
      <c r="D45" s="439"/>
      <c r="E45" s="445" t="s">
        <v>1558</v>
      </c>
      <c r="F45" s="462">
        <f xml:space="preserve"> IF(SUM(J45:GJ45) &gt; CHK_TOL, 1, 0)</f>
        <v>0</v>
      </c>
      <c r="G45" s="445" t="s">
        <v>20</v>
      </c>
      <c r="H45" s="445"/>
      <c r="I45" s="446"/>
      <c r="J45" s="545">
        <f t="shared" si="0"/>
        <v>0</v>
      </c>
      <c r="K45" s="545">
        <f t="shared" si="0"/>
        <v>0</v>
      </c>
      <c r="L45" s="545">
        <f t="shared" si="0"/>
        <v>0</v>
      </c>
      <c r="M45" s="545">
        <f t="shared" si="0"/>
        <v>0</v>
      </c>
      <c r="N45" s="545">
        <f t="shared" si="0"/>
        <v>0</v>
      </c>
      <c r="O45" s="545">
        <f t="shared" si="0"/>
        <v>0</v>
      </c>
      <c r="P45" s="545">
        <f t="shared" si="0"/>
        <v>9.5315044745802879E-10</v>
      </c>
      <c r="Q45" s="545">
        <f t="shared" si="0"/>
        <v>6.1445462051779032E-9</v>
      </c>
      <c r="R45" s="545">
        <f t="shared" si="0"/>
        <v>6.0126694734208286E-9</v>
      </c>
      <c r="S45" s="545">
        <f t="shared" si="0"/>
        <v>6.0208549257367849E-9</v>
      </c>
      <c r="T45" s="545">
        <f t="shared" si="0"/>
        <v>5.322362994775176E-9</v>
      </c>
      <c r="U45" s="545">
        <f t="shared" si="0"/>
        <v>4.7857611207291484E-9</v>
      </c>
      <c r="V45" s="545">
        <f t="shared" si="0"/>
        <v>3.7807694752700627E-9</v>
      </c>
      <c r="W45" s="545">
        <f t="shared" si="0"/>
        <v>2.3301254259422421E-9</v>
      </c>
      <c r="X45" s="545">
        <f t="shared" si="0"/>
        <v>1.4615579857490957E-9</v>
      </c>
      <c r="Y45" s="545">
        <f t="shared" si="0"/>
        <v>3.7289282772690058E-11</v>
      </c>
      <c r="Z45" s="545">
        <f t="shared" si="0"/>
        <v>1.5479599824175239E-9</v>
      </c>
      <c r="AA45" s="545">
        <f t="shared" si="0"/>
        <v>3.1113813747651875E-9</v>
      </c>
      <c r="AB45" s="545">
        <f t="shared" si="0"/>
        <v>4.8175934352912009E-9</v>
      </c>
      <c r="AC45" s="545">
        <f t="shared" si="0"/>
        <v>6.5174390329048038E-9</v>
      </c>
      <c r="AD45" s="545">
        <f t="shared" si="0"/>
        <v>7.9180608736351132E-9</v>
      </c>
      <c r="AE45" s="545">
        <f t="shared" si="0"/>
        <v>9.6924850367940962E-9</v>
      </c>
      <c r="AF45" s="545">
        <f t="shared" si="0"/>
        <v>1.0847543308045715E-8</v>
      </c>
      <c r="AG45" s="545">
        <f t="shared" si="0"/>
        <v>1.2544660421553999E-8</v>
      </c>
      <c r="AH45" s="545">
        <f t="shared" si="0"/>
        <v>1.3849785318598151E-8</v>
      </c>
      <c r="AI45" s="545">
        <f t="shared" si="0"/>
        <v>1.4041688700672239E-8</v>
      </c>
      <c r="AJ45" s="545">
        <f t="shared" si="0"/>
        <v>1.5868863556534052E-8</v>
      </c>
      <c r="AK45" s="545">
        <f t="shared" si="0"/>
        <v>1.6160811355803162E-8</v>
      </c>
      <c r="AL45" s="545">
        <f t="shared" si="0"/>
        <v>1.728767529129982E-8</v>
      </c>
      <c r="AM45" s="545">
        <f t="shared" si="0"/>
        <v>1.7163074517156929E-8</v>
      </c>
      <c r="AN45" s="545">
        <f t="shared" si="0"/>
        <v>1.7936145013663918E-8</v>
      </c>
      <c r="AO45" s="545">
        <f t="shared" si="0"/>
        <v>1.79770722752437E-8</v>
      </c>
      <c r="AP45" s="545">
        <f t="shared" si="0"/>
        <v>1.7239472072105855E-8</v>
      </c>
      <c r="AQ45" s="545">
        <f t="shared" si="0"/>
        <v>1.7425918485969305E-8</v>
      </c>
      <c r="AR45" s="545">
        <f t="shared" si="0"/>
        <v>1.6318153939209878E-8</v>
      </c>
      <c r="AS45" s="545">
        <f t="shared" si="0"/>
        <v>1.6115336620714515E-8</v>
      </c>
      <c r="AT45" s="545">
        <f t="shared" si="0"/>
        <v>1.5208570403046906E-8</v>
      </c>
      <c r="AU45" s="545">
        <f t="shared" si="0"/>
        <v>1.2787495506927371E-8</v>
      </c>
      <c r="AV45" s="545">
        <f t="shared" si="0"/>
        <v>1.3006683730054647E-8</v>
      </c>
      <c r="AW45" s="545">
        <f t="shared" si="0"/>
        <v>1.1335941962897778E-8</v>
      </c>
      <c r="AX45" s="545">
        <f t="shared" si="0"/>
        <v>1.0392795957159251E-8</v>
      </c>
      <c r="AY45" s="545">
        <f t="shared" si="0"/>
        <v>8.7038642959669232E-9</v>
      </c>
      <c r="AZ45" s="545">
        <f t="shared" si="0"/>
        <v>7.6015567174181342E-9</v>
      </c>
      <c r="BA45" s="545">
        <f t="shared" si="0"/>
        <v>6.1891114455647767E-9</v>
      </c>
      <c r="BB45" s="545">
        <f t="shared" si="0"/>
        <v>4.663888830691576E-9</v>
      </c>
      <c r="BC45" s="545">
        <f t="shared" si="0"/>
        <v>3.5252014640718699E-9</v>
      </c>
      <c r="BD45" s="545">
        <f t="shared" si="0"/>
        <v>2.2064341465011239E-9</v>
      </c>
      <c r="BE45" s="545">
        <f t="shared" si="0"/>
        <v>1.1514202924445271E-9</v>
      </c>
      <c r="BF45" s="545">
        <f t="shared" si="0"/>
        <v>0</v>
      </c>
      <c r="BG45" s="545">
        <f t="shared" si="0"/>
        <v>0</v>
      </c>
      <c r="BH45" s="545">
        <f t="shared" si="0"/>
        <v>0</v>
      </c>
      <c r="BI45" s="545">
        <f t="shared" si="0"/>
        <v>0</v>
      </c>
      <c r="BJ45" s="545">
        <f t="shared" si="0"/>
        <v>0</v>
      </c>
      <c r="BK45" s="545">
        <f t="shared" si="0"/>
        <v>0</v>
      </c>
      <c r="BL45" s="545">
        <f t="shared" si="0"/>
        <v>0</v>
      </c>
      <c r="BM45" s="545">
        <f t="shared" si="0"/>
        <v>0</v>
      </c>
      <c r="BN45" s="545">
        <f t="shared" si="0"/>
        <v>0</v>
      </c>
      <c r="BO45" s="545">
        <f t="shared" si="0"/>
        <v>0</v>
      </c>
      <c r="BP45" s="545">
        <f t="shared" si="0"/>
        <v>0</v>
      </c>
      <c r="BQ45" s="545">
        <f t="shared" si="0"/>
        <v>0</v>
      </c>
      <c r="BR45" s="545">
        <f t="shared" si="0"/>
        <v>0</v>
      </c>
      <c r="BS45" s="545">
        <f t="shared" si="0"/>
        <v>0</v>
      </c>
      <c r="BT45" s="545">
        <f t="shared" si="0"/>
        <v>0</v>
      </c>
      <c r="BU45" s="545">
        <f t="shared" si="0"/>
        <v>0</v>
      </c>
      <c r="BV45" s="545">
        <f t="shared" si="1"/>
        <v>0</v>
      </c>
      <c r="BW45" s="545">
        <f t="shared" si="1"/>
        <v>0</v>
      </c>
      <c r="BX45" s="545">
        <f t="shared" si="1"/>
        <v>0</v>
      </c>
      <c r="BY45" s="545">
        <f t="shared" si="1"/>
        <v>0</v>
      </c>
      <c r="BZ45" s="545">
        <f t="shared" si="1"/>
        <v>0</v>
      </c>
      <c r="CA45" s="545">
        <f t="shared" si="1"/>
        <v>0</v>
      </c>
      <c r="CB45" s="545">
        <f t="shared" si="1"/>
        <v>0</v>
      </c>
      <c r="CC45" s="545">
        <f t="shared" si="1"/>
        <v>0</v>
      </c>
      <c r="CD45" s="545">
        <f t="shared" si="1"/>
        <v>0</v>
      </c>
      <c r="CE45" s="545">
        <f t="shared" si="1"/>
        <v>0</v>
      </c>
      <c r="CF45" s="545">
        <f t="shared" si="1"/>
        <v>0</v>
      </c>
      <c r="CG45" s="545">
        <f t="shared" si="1"/>
        <v>0</v>
      </c>
      <c r="CH45" s="545">
        <f t="shared" si="1"/>
        <v>0</v>
      </c>
      <c r="CI45" s="545">
        <f t="shared" si="1"/>
        <v>0</v>
      </c>
      <c r="CJ45" s="545">
        <f t="shared" si="1"/>
        <v>0</v>
      </c>
      <c r="CK45" s="545">
        <f t="shared" si="1"/>
        <v>0</v>
      </c>
      <c r="CL45" s="545">
        <f t="shared" si="1"/>
        <v>0</v>
      </c>
      <c r="CM45" s="545">
        <f t="shared" si="1"/>
        <v>0</v>
      </c>
      <c r="CN45" s="545">
        <f t="shared" si="1"/>
        <v>0</v>
      </c>
      <c r="CO45" s="545">
        <f t="shared" si="1"/>
        <v>0</v>
      </c>
      <c r="CP45" s="545">
        <f t="shared" si="1"/>
        <v>0</v>
      </c>
      <c r="CQ45" s="545">
        <f t="shared" si="1"/>
        <v>0</v>
      </c>
      <c r="CR45" s="545">
        <f t="shared" si="1"/>
        <v>0</v>
      </c>
      <c r="CS45" s="545">
        <f t="shared" si="1"/>
        <v>0</v>
      </c>
      <c r="CT45" s="545">
        <f t="shared" si="1"/>
        <v>0</v>
      </c>
      <c r="CU45" s="545">
        <f t="shared" si="1"/>
        <v>0</v>
      </c>
      <c r="CV45" s="545">
        <f t="shared" si="1"/>
        <v>0</v>
      </c>
      <c r="CW45" s="545">
        <f t="shared" si="1"/>
        <v>0</v>
      </c>
      <c r="CX45" s="545">
        <f t="shared" si="1"/>
        <v>0</v>
      </c>
      <c r="CY45" s="545">
        <f t="shared" si="1"/>
        <v>0</v>
      </c>
      <c r="CZ45" s="545">
        <f t="shared" si="1"/>
        <v>0</v>
      </c>
      <c r="DA45" s="545">
        <f t="shared" si="1"/>
        <v>0</v>
      </c>
      <c r="DB45" s="545">
        <f t="shared" si="1"/>
        <v>0</v>
      </c>
      <c r="DC45" s="545">
        <f t="shared" si="1"/>
        <v>0</v>
      </c>
      <c r="DD45" s="545">
        <f t="shared" si="1"/>
        <v>0</v>
      </c>
      <c r="DE45" s="545">
        <f t="shared" si="1"/>
        <v>0</v>
      </c>
      <c r="DF45" s="545">
        <f t="shared" si="1"/>
        <v>0</v>
      </c>
      <c r="DG45" s="545">
        <f t="shared" si="1"/>
        <v>0</v>
      </c>
      <c r="DH45" s="545">
        <f t="shared" si="1"/>
        <v>0</v>
      </c>
      <c r="DI45" s="545">
        <f t="shared" si="1"/>
        <v>0</v>
      </c>
      <c r="DJ45" s="545">
        <f t="shared" si="1"/>
        <v>0</v>
      </c>
      <c r="DK45" s="545">
        <f t="shared" si="1"/>
        <v>0</v>
      </c>
      <c r="DL45" s="545">
        <f t="shared" si="1"/>
        <v>0</v>
      </c>
      <c r="DM45" s="545">
        <f t="shared" si="1"/>
        <v>0</v>
      </c>
      <c r="DN45" s="545">
        <f t="shared" si="1"/>
        <v>0</v>
      </c>
      <c r="DO45" s="545">
        <f t="shared" si="1"/>
        <v>0</v>
      </c>
      <c r="DP45" s="545">
        <f t="shared" si="1"/>
        <v>0</v>
      </c>
      <c r="DQ45" s="545">
        <f t="shared" si="1"/>
        <v>0</v>
      </c>
      <c r="DR45" s="545">
        <f t="shared" si="1"/>
        <v>0</v>
      </c>
      <c r="DS45" s="545">
        <f t="shared" si="1"/>
        <v>0</v>
      </c>
      <c r="DT45" s="545">
        <f t="shared" si="1"/>
        <v>0</v>
      </c>
      <c r="DU45" s="545">
        <f t="shared" si="1"/>
        <v>0</v>
      </c>
      <c r="DV45" s="545">
        <f t="shared" si="1"/>
        <v>0</v>
      </c>
      <c r="DW45" s="545">
        <f t="shared" si="1"/>
        <v>0</v>
      </c>
      <c r="DX45" s="545">
        <f t="shared" si="1"/>
        <v>0</v>
      </c>
      <c r="DY45" s="545">
        <f t="shared" si="1"/>
        <v>0</v>
      </c>
      <c r="DZ45" s="545">
        <f t="shared" si="1"/>
        <v>0</v>
      </c>
      <c r="EA45" s="545">
        <f t="shared" si="1"/>
        <v>0</v>
      </c>
      <c r="EB45" s="545">
        <f t="shared" si="1"/>
        <v>0</v>
      </c>
      <c r="EC45" s="545">
        <f t="shared" si="1"/>
        <v>0</v>
      </c>
      <c r="ED45" s="545">
        <f t="shared" si="1"/>
        <v>0</v>
      </c>
      <c r="EE45" s="545">
        <f t="shared" si="1"/>
        <v>0</v>
      </c>
      <c r="EF45" s="545">
        <f t="shared" si="1"/>
        <v>0</v>
      </c>
      <c r="EG45" s="545">
        <f t="shared" si="1"/>
        <v>0</v>
      </c>
      <c r="EH45" s="545">
        <f t="shared" si="2"/>
        <v>0</v>
      </c>
      <c r="EI45" s="545">
        <f t="shared" si="2"/>
        <v>0</v>
      </c>
      <c r="EJ45" s="545">
        <f t="shared" si="2"/>
        <v>0</v>
      </c>
      <c r="EK45" s="545">
        <f t="shared" si="2"/>
        <v>0</v>
      </c>
      <c r="EL45" s="545">
        <f t="shared" si="2"/>
        <v>0</v>
      </c>
      <c r="EM45" s="545">
        <f t="shared" si="2"/>
        <v>0</v>
      </c>
      <c r="EN45" s="545">
        <f t="shared" si="2"/>
        <v>0</v>
      </c>
      <c r="EO45" s="545">
        <f t="shared" si="2"/>
        <v>0</v>
      </c>
      <c r="EP45" s="545">
        <f t="shared" si="2"/>
        <v>0</v>
      </c>
      <c r="EQ45" s="545">
        <f t="shared" si="2"/>
        <v>0</v>
      </c>
      <c r="ER45" s="545">
        <f t="shared" si="2"/>
        <v>0</v>
      </c>
      <c r="ES45" s="545">
        <f t="shared" si="2"/>
        <v>0</v>
      </c>
      <c r="ET45" s="545">
        <f t="shared" si="2"/>
        <v>0</v>
      </c>
      <c r="EU45" s="545">
        <f t="shared" si="2"/>
        <v>0</v>
      </c>
      <c r="EV45" s="545">
        <f t="shared" si="2"/>
        <v>0</v>
      </c>
      <c r="EW45" s="545">
        <f t="shared" si="2"/>
        <v>0</v>
      </c>
      <c r="EX45" s="545">
        <f t="shared" si="2"/>
        <v>0</v>
      </c>
      <c r="EY45" s="545">
        <f t="shared" si="2"/>
        <v>0</v>
      </c>
      <c r="EZ45" s="545">
        <f t="shared" si="2"/>
        <v>0</v>
      </c>
      <c r="FA45" s="545">
        <f t="shared" si="2"/>
        <v>0</v>
      </c>
      <c r="FB45" s="545">
        <f t="shared" si="2"/>
        <v>0</v>
      </c>
      <c r="FC45" s="545">
        <f t="shared" si="2"/>
        <v>0</v>
      </c>
      <c r="FD45" s="545">
        <f t="shared" si="2"/>
        <v>0</v>
      </c>
      <c r="FE45" s="545">
        <f t="shared" si="2"/>
        <v>0</v>
      </c>
      <c r="FF45" s="545">
        <f t="shared" si="2"/>
        <v>0</v>
      </c>
      <c r="FG45" s="545">
        <f t="shared" si="2"/>
        <v>0</v>
      </c>
      <c r="FH45" s="545">
        <f t="shared" si="2"/>
        <v>0</v>
      </c>
      <c r="FI45" s="545">
        <f t="shared" si="2"/>
        <v>0</v>
      </c>
      <c r="FJ45" s="545">
        <f t="shared" si="2"/>
        <v>0</v>
      </c>
      <c r="FK45" s="545">
        <f t="shared" si="2"/>
        <v>0</v>
      </c>
      <c r="FL45" s="545">
        <f t="shared" si="2"/>
        <v>0</v>
      </c>
      <c r="FM45" s="545">
        <f t="shared" si="2"/>
        <v>0</v>
      </c>
      <c r="FN45" s="545">
        <f t="shared" si="2"/>
        <v>0</v>
      </c>
      <c r="FO45" s="545">
        <f t="shared" si="2"/>
        <v>0</v>
      </c>
      <c r="FP45" s="545">
        <f t="shared" si="2"/>
        <v>0</v>
      </c>
      <c r="FQ45" s="545">
        <f t="shared" si="2"/>
        <v>0</v>
      </c>
      <c r="FR45" s="545">
        <f t="shared" si="2"/>
        <v>0</v>
      </c>
      <c r="FS45" s="545">
        <f t="shared" si="2"/>
        <v>0</v>
      </c>
      <c r="FT45" s="545">
        <f t="shared" si="2"/>
        <v>0</v>
      </c>
      <c r="FU45" s="545">
        <f t="shared" si="2"/>
        <v>0</v>
      </c>
      <c r="FV45" s="545">
        <f t="shared" si="2"/>
        <v>0</v>
      </c>
      <c r="FW45" s="545">
        <f t="shared" si="2"/>
        <v>0</v>
      </c>
      <c r="FX45" s="545">
        <f t="shared" si="2"/>
        <v>0</v>
      </c>
      <c r="FY45" s="545">
        <f t="shared" si="2"/>
        <v>0</v>
      </c>
      <c r="FZ45" s="545">
        <f t="shared" si="2"/>
        <v>0</v>
      </c>
      <c r="GA45" s="545">
        <f t="shared" si="2"/>
        <v>0</v>
      </c>
      <c r="GB45" s="545">
        <f t="shared" si="2"/>
        <v>0</v>
      </c>
      <c r="GC45" s="545">
        <f t="shared" si="2"/>
        <v>0</v>
      </c>
      <c r="GD45" s="545">
        <f t="shared" si="2"/>
        <v>0</v>
      </c>
      <c r="GE45" s="545">
        <f t="shared" si="2"/>
        <v>0</v>
      </c>
      <c r="GF45" s="545">
        <f t="shared" si="2"/>
        <v>0</v>
      </c>
      <c r="GG45" s="545">
        <f t="shared" si="2"/>
        <v>0</v>
      </c>
      <c r="GH45" s="545">
        <f t="shared" si="2"/>
        <v>0</v>
      </c>
      <c r="GI45" s="545">
        <f t="shared" si="2"/>
        <v>0</v>
      </c>
      <c r="GJ45" s="545">
        <f t="shared" si="2"/>
        <v>0</v>
      </c>
    </row>
    <row r="46" spans="1:306" s="406" customFormat="1" x14ac:dyDescent="0.35">
      <c r="A46" s="437"/>
      <c r="B46" s="437"/>
      <c r="C46" s="438"/>
      <c r="D46" s="439"/>
      <c r="E46" s="445"/>
      <c r="F46" s="445"/>
      <c r="G46" s="445"/>
      <c r="H46" s="445"/>
      <c r="I46" s="446"/>
      <c r="J46" s="445"/>
      <c r="K46" s="445"/>
      <c r="L46" s="445"/>
      <c r="M46" s="445"/>
      <c r="N46" s="445"/>
      <c r="O46" s="445"/>
      <c r="P46" s="445"/>
      <c r="Q46" s="445"/>
      <c r="R46" s="445"/>
      <c r="S46" s="445"/>
      <c r="T46" s="445"/>
      <c r="U46" s="445"/>
      <c r="V46" s="445"/>
      <c r="W46" s="445"/>
      <c r="X46" s="445"/>
      <c r="Y46" s="445"/>
      <c r="Z46" s="445"/>
      <c r="AA46" s="445"/>
      <c r="AB46" s="445"/>
      <c r="AC46" s="445"/>
      <c r="AD46" s="445"/>
      <c r="AE46" s="445"/>
      <c r="AF46" s="445"/>
      <c r="AG46" s="445"/>
      <c r="AH46" s="445"/>
      <c r="AI46" s="445"/>
      <c r="AJ46" s="445"/>
      <c r="AK46" s="445"/>
      <c r="AL46" s="445"/>
      <c r="AM46" s="445"/>
      <c r="AN46" s="445"/>
      <c r="AO46" s="445"/>
      <c r="AP46" s="445"/>
      <c r="AQ46" s="445"/>
      <c r="AR46" s="445"/>
      <c r="AS46" s="445"/>
      <c r="AT46" s="445"/>
      <c r="AU46" s="445"/>
      <c r="AV46" s="445"/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45"/>
      <c r="CB46" s="445"/>
      <c r="CC46" s="445"/>
      <c r="CD46" s="445"/>
      <c r="CE46" s="445"/>
      <c r="CF46" s="445"/>
      <c r="CG46" s="445"/>
      <c r="CH46" s="445"/>
      <c r="CI46" s="445"/>
      <c r="CJ46" s="445"/>
      <c r="CK46" s="445"/>
      <c r="CL46" s="445"/>
      <c r="CM46" s="445"/>
      <c r="CN46" s="445"/>
      <c r="CO46" s="445"/>
      <c r="CP46" s="445"/>
      <c r="CQ46" s="445"/>
      <c r="CR46" s="445"/>
      <c r="CS46" s="445"/>
      <c r="CT46" s="445"/>
      <c r="CU46" s="445"/>
      <c r="CV46" s="445"/>
      <c r="CW46" s="445"/>
      <c r="CX46" s="445"/>
      <c r="CY46" s="445"/>
      <c r="CZ46" s="445"/>
      <c r="DA46" s="445"/>
      <c r="DB46" s="445"/>
      <c r="DC46" s="445"/>
      <c r="DD46" s="445"/>
      <c r="DE46" s="445"/>
      <c r="DF46" s="445"/>
      <c r="DG46" s="445"/>
      <c r="DH46" s="445"/>
      <c r="DI46" s="445"/>
      <c r="DJ46" s="445"/>
      <c r="DK46" s="445"/>
      <c r="DL46" s="445"/>
      <c r="DM46" s="445"/>
      <c r="DN46" s="445"/>
      <c r="DO46" s="445"/>
      <c r="DP46" s="445"/>
      <c r="DQ46" s="445"/>
      <c r="DR46" s="445"/>
      <c r="DS46" s="445"/>
      <c r="DT46" s="445"/>
      <c r="DU46" s="445"/>
      <c r="DV46" s="445"/>
      <c r="DW46" s="445"/>
      <c r="DX46" s="445"/>
      <c r="DY46" s="445"/>
      <c r="DZ46" s="445"/>
      <c r="EA46" s="445"/>
      <c r="EB46" s="445"/>
      <c r="EC46" s="445"/>
      <c r="ED46" s="445"/>
      <c r="EE46" s="445"/>
      <c r="EF46" s="445"/>
      <c r="EG46" s="445"/>
      <c r="EH46" s="445"/>
      <c r="EI46" s="445"/>
      <c r="EJ46" s="445"/>
      <c r="EK46" s="445"/>
      <c r="EL46" s="445"/>
      <c r="EM46" s="445"/>
      <c r="EN46" s="445"/>
      <c r="EO46" s="445"/>
      <c r="EP46" s="445"/>
      <c r="EQ46" s="445"/>
      <c r="ER46" s="445"/>
      <c r="ES46" s="445"/>
      <c r="ET46" s="445"/>
      <c r="EU46" s="445"/>
      <c r="EV46" s="445"/>
      <c r="EW46" s="445"/>
      <c r="EX46" s="445"/>
      <c r="EY46" s="445"/>
      <c r="EZ46" s="445"/>
      <c r="FA46" s="445"/>
      <c r="FB46" s="445"/>
      <c r="FC46" s="445"/>
      <c r="FD46" s="445"/>
      <c r="FE46" s="445"/>
      <c r="FF46" s="445"/>
      <c r="FG46" s="445"/>
      <c r="FH46" s="445"/>
      <c r="FI46" s="445"/>
      <c r="FJ46" s="445"/>
      <c r="FK46" s="445"/>
      <c r="FL46" s="445"/>
      <c r="FM46" s="445"/>
      <c r="FN46" s="445"/>
      <c r="FO46" s="445"/>
      <c r="FP46" s="445"/>
      <c r="FQ46" s="445"/>
      <c r="FR46" s="445"/>
      <c r="FS46" s="445"/>
      <c r="FT46" s="445"/>
      <c r="FU46" s="445"/>
      <c r="FV46" s="445"/>
      <c r="FW46" s="445"/>
      <c r="FX46" s="445"/>
      <c r="FY46" s="445"/>
      <c r="FZ46" s="445"/>
      <c r="GA46" s="445"/>
      <c r="GB46" s="445"/>
      <c r="GC46" s="445"/>
      <c r="GD46" s="445"/>
      <c r="GE46" s="445"/>
      <c r="GF46" s="445"/>
      <c r="GG46" s="445"/>
      <c r="GH46" s="445"/>
      <c r="GI46" s="445"/>
      <c r="GJ46" s="445"/>
    </row>
    <row r="47" spans="1:306" s="524" customFormat="1" x14ac:dyDescent="0.35">
      <c r="A47" s="463"/>
      <c r="B47" s="463"/>
      <c r="C47" s="464"/>
      <c r="D47" s="468"/>
      <c r="E47" s="469" t="s">
        <v>212</v>
      </c>
      <c r="F47" s="470">
        <f xml:space="preserve"> SUM( F44:F45 )</f>
        <v>0</v>
      </c>
      <c r="G47" s="469" t="s">
        <v>20</v>
      </c>
      <c r="H47" s="465"/>
      <c r="I47" s="466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  <c r="BC47" s="465"/>
      <c r="BD47" s="465"/>
      <c r="BE47" s="465"/>
      <c r="BF47" s="465"/>
      <c r="BG47" s="465"/>
      <c r="BH47" s="465"/>
      <c r="BI47" s="465"/>
      <c r="BJ47" s="465"/>
      <c r="BK47" s="465"/>
      <c r="BL47" s="465"/>
      <c r="BM47" s="465"/>
      <c r="BN47" s="465"/>
      <c r="BO47" s="465"/>
      <c r="BP47" s="465"/>
      <c r="BQ47" s="465"/>
      <c r="BR47" s="465"/>
      <c r="BS47" s="465"/>
      <c r="BT47" s="465"/>
      <c r="BU47" s="465"/>
      <c r="BV47" s="465"/>
      <c r="BW47" s="465"/>
      <c r="BX47" s="465"/>
      <c r="BY47" s="465"/>
      <c r="BZ47" s="465"/>
      <c r="CA47" s="465"/>
      <c r="CB47" s="465"/>
      <c r="CC47" s="465"/>
      <c r="CD47" s="465"/>
      <c r="CE47" s="465"/>
      <c r="CF47" s="465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S47" s="465"/>
      <c r="CT47" s="465"/>
      <c r="CU47" s="465"/>
      <c r="CV47" s="465"/>
      <c r="CW47" s="465"/>
      <c r="CX47" s="465"/>
      <c r="CY47" s="465"/>
      <c r="CZ47" s="465"/>
      <c r="DA47" s="465"/>
      <c r="DB47" s="465"/>
      <c r="DC47" s="465"/>
      <c r="DD47" s="465"/>
      <c r="DE47" s="465"/>
      <c r="DF47" s="465"/>
      <c r="DG47" s="465"/>
      <c r="DH47" s="465"/>
      <c r="DI47" s="465"/>
      <c r="DJ47" s="465"/>
      <c r="DK47" s="465"/>
      <c r="DL47" s="465"/>
      <c r="DM47" s="465"/>
      <c r="DN47" s="465"/>
      <c r="DO47" s="465"/>
      <c r="DP47" s="465"/>
      <c r="DQ47" s="465"/>
      <c r="DR47" s="465"/>
      <c r="DS47" s="465"/>
      <c r="DT47" s="465"/>
      <c r="DU47" s="465"/>
      <c r="DV47" s="465"/>
      <c r="DW47" s="465"/>
      <c r="DX47" s="465"/>
      <c r="DY47" s="465"/>
      <c r="DZ47" s="465"/>
      <c r="EA47" s="465"/>
      <c r="EB47" s="465"/>
      <c r="EC47" s="465"/>
      <c r="ED47" s="465"/>
      <c r="EE47" s="465"/>
      <c r="EF47" s="465"/>
      <c r="EG47" s="465"/>
      <c r="EH47" s="465"/>
      <c r="EI47" s="465"/>
      <c r="EJ47" s="465"/>
      <c r="EK47" s="465"/>
      <c r="EL47" s="465"/>
      <c r="EM47" s="465"/>
      <c r="EN47" s="465"/>
      <c r="EO47" s="465"/>
      <c r="EP47" s="465"/>
      <c r="EQ47" s="465"/>
      <c r="ER47" s="465"/>
      <c r="ES47" s="465"/>
      <c r="ET47" s="465"/>
      <c r="EU47" s="465"/>
      <c r="EV47" s="465"/>
      <c r="EW47" s="465"/>
      <c r="EX47" s="465"/>
      <c r="EY47" s="465"/>
      <c r="EZ47" s="465"/>
      <c r="FA47" s="465"/>
      <c r="FB47" s="465"/>
      <c r="FC47" s="465"/>
      <c r="FD47" s="465"/>
      <c r="FE47" s="465"/>
      <c r="FF47" s="465"/>
      <c r="FG47" s="465"/>
      <c r="FH47" s="465"/>
      <c r="FI47" s="465"/>
      <c r="FJ47" s="465"/>
      <c r="FK47" s="465"/>
      <c r="FL47" s="465"/>
      <c r="FM47" s="465"/>
      <c r="FN47" s="465"/>
      <c r="FO47" s="465"/>
      <c r="FP47" s="465"/>
      <c r="FQ47" s="465"/>
      <c r="FR47" s="465"/>
      <c r="FS47" s="465"/>
      <c r="FT47" s="465"/>
      <c r="FU47" s="465"/>
      <c r="FV47" s="465"/>
      <c r="FW47" s="465"/>
      <c r="FX47" s="465"/>
      <c r="FY47" s="465"/>
      <c r="FZ47" s="465"/>
      <c r="GA47" s="465"/>
      <c r="GB47" s="465"/>
      <c r="GC47" s="465"/>
      <c r="GD47" s="465"/>
      <c r="GE47" s="465"/>
      <c r="GF47" s="465"/>
      <c r="GG47" s="465"/>
      <c r="GH47" s="465"/>
      <c r="GI47" s="465"/>
      <c r="GJ47" s="465"/>
    </row>
    <row r="48" spans="1:306" x14ac:dyDescent="0.35">
      <c r="A48" s="437"/>
      <c r="B48" s="437"/>
      <c r="C48" s="438"/>
      <c r="D48" s="439"/>
      <c r="E48" s="400"/>
      <c r="F48" s="400"/>
      <c r="G48" s="400"/>
      <c r="H48" s="400"/>
      <c r="I48" s="423"/>
      <c r="J48" s="400"/>
      <c r="K48" s="400"/>
      <c r="L48" s="400"/>
      <c r="M48" s="400"/>
      <c r="N48" s="400"/>
      <c r="O48" s="400"/>
      <c r="P48" s="400"/>
      <c r="Q48" s="400"/>
      <c r="R48" s="400"/>
      <c r="S48" s="400"/>
      <c r="T48" s="400"/>
      <c r="U48" s="400"/>
      <c r="V48" s="400"/>
      <c r="W48" s="400"/>
      <c r="X48" s="400"/>
      <c r="Y48" s="400"/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BC48" s="400"/>
      <c r="BD48" s="400"/>
      <c r="BE48" s="400"/>
      <c r="BF48" s="400"/>
      <c r="BG48" s="400"/>
      <c r="BH48" s="400"/>
      <c r="BI48" s="400"/>
      <c r="BJ48" s="400"/>
      <c r="BK48" s="400"/>
      <c r="BL48" s="400"/>
      <c r="BM48" s="400"/>
      <c r="BN48" s="400"/>
      <c r="BO48" s="400"/>
      <c r="BP48" s="400"/>
      <c r="BQ48" s="400"/>
      <c r="BR48" s="400"/>
      <c r="BS48" s="400"/>
      <c r="BT48" s="400"/>
      <c r="BU48" s="400"/>
      <c r="BV48" s="400"/>
      <c r="BW48" s="400"/>
      <c r="BX48" s="400"/>
      <c r="BY48" s="400"/>
      <c r="BZ48" s="400"/>
      <c r="CA48" s="400"/>
      <c r="CB48" s="400"/>
      <c r="CC48" s="400"/>
      <c r="CD48" s="400"/>
      <c r="CE48" s="400"/>
      <c r="CF48" s="400"/>
      <c r="CG48" s="400"/>
      <c r="CH48" s="400"/>
      <c r="CI48" s="400"/>
      <c r="CJ48" s="400"/>
      <c r="CK48" s="400"/>
      <c r="CL48" s="400"/>
      <c r="CM48" s="400"/>
      <c r="CN48" s="400"/>
      <c r="CO48" s="400"/>
      <c r="CP48" s="400"/>
      <c r="CQ48" s="400"/>
      <c r="CR48" s="400"/>
      <c r="CS48" s="400"/>
      <c r="CT48" s="400"/>
      <c r="CU48" s="400"/>
      <c r="CV48" s="400"/>
      <c r="CW48" s="400"/>
      <c r="CX48" s="400"/>
      <c r="CY48" s="400"/>
      <c r="CZ48" s="400"/>
      <c r="DA48" s="400"/>
      <c r="DB48" s="400"/>
      <c r="DC48" s="400"/>
      <c r="DD48" s="400"/>
      <c r="DE48" s="400"/>
      <c r="DF48" s="400"/>
      <c r="DG48" s="400"/>
      <c r="DH48" s="400"/>
      <c r="DI48" s="400"/>
      <c r="DJ48" s="400"/>
      <c r="DK48" s="400"/>
      <c r="DL48" s="400"/>
      <c r="DM48" s="400"/>
      <c r="DN48" s="400"/>
      <c r="DO48" s="400"/>
      <c r="DP48" s="400"/>
      <c r="DQ48" s="400"/>
      <c r="DR48" s="400"/>
      <c r="DS48" s="400"/>
      <c r="DT48" s="400"/>
      <c r="DU48" s="400"/>
      <c r="DV48" s="400"/>
      <c r="DW48" s="400"/>
      <c r="DX48" s="400"/>
      <c r="DY48" s="400"/>
      <c r="DZ48" s="400"/>
      <c r="EA48" s="400"/>
      <c r="EB48" s="400"/>
      <c r="EC48" s="400"/>
      <c r="ED48" s="400"/>
      <c r="EE48" s="400"/>
      <c r="EF48" s="400"/>
      <c r="EG48" s="400"/>
      <c r="EH48" s="400"/>
      <c r="EI48" s="400"/>
      <c r="EJ48" s="400"/>
      <c r="EK48" s="400"/>
      <c r="EL48" s="400"/>
      <c r="EM48" s="400"/>
      <c r="EN48" s="400"/>
      <c r="EO48" s="400"/>
      <c r="EP48" s="400"/>
      <c r="EQ48" s="400"/>
      <c r="ER48" s="400"/>
      <c r="ES48" s="400"/>
      <c r="ET48" s="400"/>
      <c r="EU48" s="400"/>
      <c r="EV48" s="400"/>
      <c r="EW48" s="400"/>
      <c r="EX48" s="400"/>
      <c r="EY48" s="400"/>
      <c r="EZ48" s="400"/>
      <c r="FA48" s="400"/>
      <c r="FB48" s="400"/>
      <c r="FC48" s="400"/>
      <c r="FD48" s="400"/>
      <c r="FE48" s="400"/>
      <c r="FF48" s="400"/>
      <c r="FG48" s="400"/>
      <c r="FH48" s="400"/>
      <c r="FI48" s="400"/>
      <c r="FJ48" s="400"/>
      <c r="FK48" s="400"/>
      <c r="FL48" s="400"/>
      <c r="FM48" s="400"/>
      <c r="FN48" s="400"/>
      <c r="FO48" s="400"/>
      <c r="FP48" s="400"/>
      <c r="FQ48" s="400"/>
      <c r="FR48" s="400"/>
      <c r="FS48" s="400"/>
      <c r="FT48" s="400"/>
      <c r="FU48" s="400"/>
      <c r="FV48" s="400"/>
      <c r="FW48" s="400"/>
      <c r="FX48" s="400"/>
      <c r="FY48" s="400"/>
      <c r="FZ48" s="400"/>
      <c r="GA48" s="400"/>
      <c r="GB48" s="400"/>
      <c r="GC48" s="400"/>
      <c r="GD48" s="400"/>
      <c r="GE48" s="400"/>
      <c r="GF48" s="400"/>
      <c r="GG48" s="400"/>
      <c r="GH48" s="400"/>
      <c r="GI48" s="400"/>
      <c r="GJ48" s="400"/>
    </row>
  </sheetData>
  <conditionalFormatting sqref="J3:GJ3">
    <cfRule type="cellIs" dxfId="181" priority="16" stopIfTrue="1" operator="equal">
      <formula>"Construction"</formula>
    </cfRule>
    <cfRule type="cellIs" dxfId="180" priority="17" stopIfTrue="1" operator="equal">
      <formula>"Operations"</formula>
    </cfRule>
  </conditionalFormatting>
  <conditionalFormatting sqref="J3:GJ3">
    <cfRule type="cellIs" dxfId="179" priority="15" operator="equal">
      <formula>"Fin Close"</formula>
    </cfRule>
  </conditionalFormatting>
  <conditionalFormatting sqref="J3:GJ3">
    <cfRule type="cellIs" dxfId="178" priority="13" operator="equal">
      <formula>"PPA ext."</formula>
    </cfRule>
    <cfRule type="cellIs" dxfId="177" priority="14" operator="equal">
      <formula>"Delay"</formula>
    </cfRule>
  </conditionalFormatting>
  <conditionalFormatting sqref="F2:F4">
    <cfRule type="cellIs" dxfId="176" priority="9" stopIfTrue="1" operator="notEqual">
      <formula>0</formula>
    </cfRule>
    <cfRule type="cellIs" dxfId="175" priority="10" stopIfTrue="1" operator="equal">
      <formula>""</formula>
    </cfRule>
  </conditionalFormatting>
  <conditionalFormatting sqref="F2:F4">
    <cfRule type="cellIs" dxfId="174" priority="11" stopIfTrue="1" operator="notEqual">
      <formula>0</formula>
    </cfRule>
    <cfRule type="cellIs" dxfId="173" priority="12" stopIfTrue="1" operator="equal">
      <formula>""</formula>
    </cfRule>
  </conditionalFormatting>
  <conditionalFormatting sqref="F44:F45">
    <cfRule type="cellIs" dxfId="172" priority="5" stopIfTrue="1" operator="notEqual">
      <formula>0</formula>
    </cfRule>
    <cfRule type="cellIs" dxfId="171" priority="6" stopIfTrue="1" operator="equal">
      <formula>""</formula>
    </cfRule>
  </conditionalFormatting>
  <conditionalFormatting sqref="F44:F45">
    <cfRule type="cellIs" dxfId="170" priority="7" stopIfTrue="1" operator="notEqual">
      <formula>0</formula>
    </cfRule>
    <cfRule type="cellIs" dxfId="169" priority="8" stopIfTrue="1" operator="equal">
      <formula>""</formula>
    </cfRule>
  </conditionalFormatting>
  <conditionalFormatting sqref="F47">
    <cfRule type="cellIs" dxfId="168" priority="1" stopIfTrue="1" operator="notEqual">
      <formula>0</formula>
    </cfRule>
    <cfRule type="cellIs" dxfId="167" priority="2" stopIfTrue="1" operator="equal">
      <formula>""</formula>
    </cfRule>
  </conditionalFormatting>
  <conditionalFormatting sqref="F47">
    <cfRule type="cellIs" dxfId="166" priority="3" stopIfTrue="1" operator="notEqual">
      <formula>0</formula>
    </cfRule>
    <cfRule type="cellIs" dxfId="16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GJ199"/>
  <sheetViews>
    <sheetView showGridLines="0" defaultGridColor="0" colorId="28" zoomScaleNormal="100" workbookViewId="0">
      <pane xSplit="9" ySplit="5" topLeftCell="J46" activePane="bottomRight" state="frozen"/>
      <selection activeCell="H18" sqref="H18"/>
      <selection pane="topRight" activeCell="H18" sqref="H18"/>
      <selection pane="bottomLeft" activeCell="H18" sqref="H18"/>
      <selection pane="bottomRight" activeCell="E74" sqref="E74"/>
    </sheetView>
  </sheetViews>
  <sheetFormatPr defaultColWidth="0" defaultRowHeight="13.15" outlineLevelRow="2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Time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35">
      <c r="A7" s="14" t="s">
        <v>3</v>
      </c>
      <c r="E7" s="7"/>
      <c r="F7" s="7"/>
      <c r="G7" s="8"/>
      <c r="H7" s="7"/>
      <c r="I7" s="44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192" outlineLevel="1" x14ac:dyDescent="0.35">
      <c r="E8" s="7"/>
      <c r="F8" s="7"/>
      <c r="G8" s="8"/>
      <c r="H8" s="7"/>
      <c r="I8" s="44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192" outlineLevel="1" collapsed="1" x14ac:dyDescent="0.35">
      <c r="B9" s="14" t="s">
        <v>75</v>
      </c>
      <c r="E9" s="7"/>
      <c r="F9" s="7"/>
      <c r="G9" s="8"/>
      <c r="H9" s="7"/>
      <c r="I9" s="44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192" s="181" customFormat="1" hidden="1" outlineLevel="2" x14ac:dyDescent="0.35">
      <c r="A10" s="219"/>
      <c r="B10" s="219"/>
      <c r="C10" s="220"/>
      <c r="D10" s="221"/>
      <c r="E10" s="181" t="s">
        <v>0</v>
      </c>
      <c r="G10" s="181" t="s">
        <v>14</v>
      </c>
      <c r="I10" s="222"/>
      <c r="J10" s="181">
        <f t="shared" ref="J10:BU10" si="0" xml:space="preserve"> I10 + 1</f>
        <v>1</v>
      </c>
      <c r="K10" s="181">
        <f t="shared" si="0"/>
        <v>2</v>
      </c>
      <c r="L10" s="181">
        <f t="shared" si="0"/>
        <v>3</v>
      </c>
      <c r="M10" s="181">
        <f t="shared" si="0"/>
        <v>4</v>
      </c>
      <c r="N10" s="181">
        <f t="shared" si="0"/>
        <v>5</v>
      </c>
      <c r="O10" s="181">
        <f t="shared" si="0"/>
        <v>6</v>
      </c>
      <c r="P10" s="181">
        <f t="shared" si="0"/>
        <v>7</v>
      </c>
      <c r="Q10" s="181">
        <f t="shared" si="0"/>
        <v>8</v>
      </c>
      <c r="R10" s="181">
        <f t="shared" si="0"/>
        <v>9</v>
      </c>
      <c r="S10" s="181">
        <f t="shared" si="0"/>
        <v>10</v>
      </c>
      <c r="T10" s="181">
        <f t="shared" si="0"/>
        <v>11</v>
      </c>
      <c r="U10" s="181">
        <f t="shared" si="0"/>
        <v>12</v>
      </c>
      <c r="V10" s="181">
        <f t="shared" si="0"/>
        <v>13</v>
      </c>
      <c r="W10" s="181">
        <f t="shared" si="0"/>
        <v>14</v>
      </c>
      <c r="X10" s="181">
        <f t="shared" si="0"/>
        <v>15</v>
      </c>
      <c r="Y10" s="181">
        <f t="shared" si="0"/>
        <v>16</v>
      </c>
      <c r="Z10" s="181">
        <f t="shared" si="0"/>
        <v>17</v>
      </c>
      <c r="AA10" s="181">
        <f t="shared" si="0"/>
        <v>18</v>
      </c>
      <c r="AB10" s="181">
        <f t="shared" si="0"/>
        <v>19</v>
      </c>
      <c r="AC10" s="181">
        <f t="shared" si="0"/>
        <v>20</v>
      </c>
      <c r="AD10" s="181">
        <f t="shared" si="0"/>
        <v>21</v>
      </c>
      <c r="AE10" s="181">
        <f t="shared" si="0"/>
        <v>22</v>
      </c>
      <c r="AF10" s="181">
        <f t="shared" si="0"/>
        <v>23</v>
      </c>
      <c r="AG10" s="181">
        <f t="shared" si="0"/>
        <v>24</v>
      </c>
      <c r="AH10" s="181">
        <f t="shared" si="0"/>
        <v>25</v>
      </c>
      <c r="AI10" s="181">
        <f t="shared" si="0"/>
        <v>26</v>
      </c>
      <c r="AJ10" s="181">
        <f t="shared" si="0"/>
        <v>27</v>
      </c>
      <c r="AK10" s="181">
        <f t="shared" si="0"/>
        <v>28</v>
      </c>
      <c r="AL10" s="181">
        <f t="shared" si="0"/>
        <v>29</v>
      </c>
      <c r="AM10" s="181">
        <f t="shared" si="0"/>
        <v>30</v>
      </c>
      <c r="AN10" s="181">
        <f t="shared" si="0"/>
        <v>31</v>
      </c>
      <c r="AO10" s="181">
        <f t="shared" si="0"/>
        <v>32</v>
      </c>
      <c r="AP10" s="181">
        <f t="shared" si="0"/>
        <v>33</v>
      </c>
      <c r="AQ10" s="181">
        <f t="shared" si="0"/>
        <v>34</v>
      </c>
      <c r="AR10" s="181">
        <f t="shared" si="0"/>
        <v>35</v>
      </c>
      <c r="AS10" s="181">
        <f t="shared" si="0"/>
        <v>36</v>
      </c>
      <c r="AT10" s="181">
        <f t="shared" si="0"/>
        <v>37</v>
      </c>
      <c r="AU10" s="181">
        <f t="shared" si="0"/>
        <v>38</v>
      </c>
      <c r="AV10" s="181">
        <f t="shared" si="0"/>
        <v>39</v>
      </c>
      <c r="AW10" s="181">
        <f t="shared" si="0"/>
        <v>40</v>
      </c>
      <c r="AX10" s="181">
        <f t="shared" si="0"/>
        <v>41</v>
      </c>
      <c r="AY10" s="181">
        <f t="shared" si="0"/>
        <v>42</v>
      </c>
      <c r="AZ10" s="181">
        <f t="shared" si="0"/>
        <v>43</v>
      </c>
      <c r="BA10" s="181">
        <f t="shared" si="0"/>
        <v>44</v>
      </c>
      <c r="BB10" s="181">
        <f t="shared" si="0"/>
        <v>45</v>
      </c>
      <c r="BC10" s="181">
        <f t="shared" si="0"/>
        <v>46</v>
      </c>
      <c r="BD10" s="181">
        <f t="shared" si="0"/>
        <v>47</v>
      </c>
      <c r="BE10" s="181">
        <f t="shared" si="0"/>
        <v>48</v>
      </c>
      <c r="BF10" s="181">
        <f t="shared" si="0"/>
        <v>49</v>
      </c>
      <c r="BG10" s="181">
        <f t="shared" si="0"/>
        <v>50</v>
      </c>
      <c r="BH10" s="181">
        <f t="shared" si="0"/>
        <v>51</v>
      </c>
      <c r="BI10" s="181">
        <f t="shared" si="0"/>
        <v>52</v>
      </c>
      <c r="BJ10" s="181">
        <f t="shared" si="0"/>
        <v>53</v>
      </c>
      <c r="BK10" s="181">
        <f t="shared" si="0"/>
        <v>54</v>
      </c>
      <c r="BL10" s="181">
        <f t="shared" si="0"/>
        <v>55</v>
      </c>
      <c r="BM10" s="181">
        <f t="shared" si="0"/>
        <v>56</v>
      </c>
      <c r="BN10" s="181">
        <f t="shared" si="0"/>
        <v>57</v>
      </c>
      <c r="BO10" s="181">
        <f t="shared" si="0"/>
        <v>58</v>
      </c>
      <c r="BP10" s="181">
        <f t="shared" si="0"/>
        <v>59</v>
      </c>
      <c r="BQ10" s="181">
        <f t="shared" si="0"/>
        <v>60</v>
      </c>
      <c r="BR10" s="181">
        <f t="shared" si="0"/>
        <v>61</v>
      </c>
      <c r="BS10" s="181">
        <f t="shared" si="0"/>
        <v>62</v>
      </c>
      <c r="BT10" s="181">
        <f t="shared" si="0"/>
        <v>63</v>
      </c>
      <c r="BU10" s="181">
        <f t="shared" si="0"/>
        <v>64</v>
      </c>
      <c r="BV10" s="181">
        <f t="shared" ref="BV10:EG10" si="1" xml:space="preserve"> BU10 + 1</f>
        <v>65</v>
      </c>
      <c r="BW10" s="181">
        <f t="shared" si="1"/>
        <v>66</v>
      </c>
      <c r="BX10" s="181">
        <f t="shared" si="1"/>
        <v>67</v>
      </c>
      <c r="BY10" s="181">
        <f t="shared" si="1"/>
        <v>68</v>
      </c>
      <c r="BZ10" s="181">
        <f t="shared" si="1"/>
        <v>69</v>
      </c>
      <c r="CA10" s="181">
        <f t="shared" si="1"/>
        <v>70</v>
      </c>
      <c r="CB10" s="181">
        <f t="shared" si="1"/>
        <v>71</v>
      </c>
      <c r="CC10" s="181">
        <f t="shared" si="1"/>
        <v>72</v>
      </c>
      <c r="CD10" s="181">
        <f t="shared" si="1"/>
        <v>73</v>
      </c>
      <c r="CE10" s="181">
        <f t="shared" si="1"/>
        <v>74</v>
      </c>
      <c r="CF10" s="181">
        <f t="shared" si="1"/>
        <v>75</v>
      </c>
      <c r="CG10" s="181">
        <f t="shared" si="1"/>
        <v>76</v>
      </c>
      <c r="CH10" s="181">
        <f t="shared" si="1"/>
        <v>77</v>
      </c>
      <c r="CI10" s="181">
        <f t="shared" si="1"/>
        <v>78</v>
      </c>
      <c r="CJ10" s="181">
        <f t="shared" si="1"/>
        <v>79</v>
      </c>
      <c r="CK10" s="181">
        <f t="shared" si="1"/>
        <v>80</v>
      </c>
      <c r="CL10" s="181">
        <f t="shared" si="1"/>
        <v>81</v>
      </c>
      <c r="CM10" s="181">
        <f t="shared" si="1"/>
        <v>82</v>
      </c>
      <c r="CN10" s="181">
        <f t="shared" si="1"/>
        <v>83</v>
      </c>
      <c r="CO10" s="181">
        <f t="shared" si="1"/>
        <v>84</v>
      </c>
      <c r="CP10" s="181">
        <f t="shared" si="1"/>
        <v>85</v>
      </c>
      <c r="CQ10" s="181">
        <f t="shared" si="1"/>
        <v>86</v>
      </c>
      <c r="CR10" s="181">
        <f t="shared" si="1"/>
        <v>87</v>
      </c>
      <c r="CS10" s="181">
        <f t="shared" si="1"/>
        <v>88</v>
      </c>
      <c r="CT10" s="181">
        <f t="shared" si="1"/>
        <v>89</v>
      </c>
      <c r="CU10" s="181">
        <f t="shared" si="1"/>
        <v>90</v>
      </c>
      <c r="CV10" s="181">
        <f t="shared" si="1"/>
        <v>91</v>
      </c>
      <c r="CW10" s="181">
        <f t="shared" si="1"/>
        <v>92</v>
      </c>
      <c r="CX10" s="181">
        <f t="shared" si="1"/>
        <v>93</v>
      </c>
      <c r="CY10" s="181">
        <f t="shared" si="1"/>
        <v>94</v>
      </c>
      <c r="CZ10" s="181">
        <f t="shared" si="1"/>
        <v>95</v>
      </c>
      <c r="DA10" s="181">
        <f t="shared" si="1"/>
        <v>96</v>
      </c>
      <c r="DB10" s="181">
        <f t="shared" si="1"/>
        <v>97</v>
      </c>
      <c r="DC10" s="181">
        <f t="shared" si="1"/>
        <v>98</v>
      </c>
      <c r="DD10" s="181">
        <f t="shared" si="1"/>
        <v>99</v>
      </c>
      <c r="DE10" s="181">
        <f t="shared" si="1"/>
        <v>100</v>
      </c>
      <c r="DF10" s="181">
        <f t="shared" si="1"/>
        <v>101</v>
      </c>
      <c r="DG10" s="181">
        <f t="shared" si="1"/>
        <v>102</v>
      </c>
      <c r="DH10" s="181">
        <f t="shared" si="1"/>
        <v>103</v>
      </c>
      <c r="DI10" s="181">
        <f t="shared" si="1"/>
        <v>104</v>
      </c>
      <c r="DJ10" s="181">
        <f t="shared" si="1"/>
        <v>105</v>
      </c>
      <c r="DK10" s="181">
        <f t="shared" si="1"/>
        <v>106</v>
      </c>
      <c r="DL10" s="181">
        <f t="shared" si="1"/>
        <v>107</v>
      </c>
      <c r="DM10" s="181">
        <f t="shared" si="1"/>
        <v>108</v>
      </c>
      <c r="DN10" s="181">
        <f t="shared" si="1"/>
        <v>109</v>
      </c>
      <c r="DO10" s="181">
        <f t="shared" si="1"/>
        <v>110</v>
      </c>
      <c r="DP10" s="181">
        <f t="shared" si="1"/>
        <v>111</v>
      </c>
      <c r="DQ10" s="181">
        <f t="shared" si="1"/>
        <v>112</v>
      </c>
      <c r="DR10" s="181">
        <f t="shared" si="1"/>
        <v>113</v>
      </c>
      <c r="DS10" s="181">
        <f t="shared" si="1"/>
        <v>114</v>
      </c>
      <c r="DT10" s="181">
        <f t="shared" si="1"/>
        <v>115</v>
      </c>
      <c r="DU10" s="181">
        <f t="shared" si="1"/>
        <v>116</v>
      </c>
      <c r="DV10" s="181">
        <f t="shared" si="1"/>
        <v>117</v>
      </c>
      <c r="DW10" s="181">
        <f t="shared" si="1"/>
        <v>118</v>
      </c>
      <c r="DX10" s="181">
        <f t="shared" si="1"/>
        <v>119</v>
      </c>
      <c r="DY10" s="181">
        <f t="shared" si="1"/>
        <v>120</v>
      </c>
      <c r="DZ10" s="181">
        <f t="shared" si="1"/>
        <v>121</v>
      </c>
      <c r="EA10" s="181">
        <f t="shared" si="1"/>
        <v>122</v>
      </c>
      <c r="EB10" s="181">
        <f t="shared" si="1"/>
        <v>123</v>
      </c>
      <c r="EC10" s="181">
        <f t="shared" si="1"/>
        <v>124</v>
      </c>
      <c r="ED10" s="181">
        <f t="shared" si="1"/>
        <v>125</v>
      </c>
      <c r="EE10" s="181">
        <f t="shared" si="1"/>
        <v>126</v>
      </c>
      <c r="EF10" s="181">
        <f t="shared" si="1"/>
        <v>127</v>
      </c>
      <c r="EG10" s="181">
        <f t="shared" si="1"/>
        <v>128</v>
      </c>
      <c r="EH10" s="181">
        <f t="shared" ref="EH10:GG10" si="2" xml:space="preserve"> EG10 + 1</f>
        <v>129</v>
      </c>
      <c r="EI10" s="181">
        <f t="shared" si="2"/>
        <v>130</v>
      </c>
      <c r="EJ10" s="181">
        <f t="shared" si="2"/>
        <v>131</v>
      </c>
      <c r="EK10" s="181">
        <f t="shared" si="2"/>
        <v>132</v>
      </c>
      <c r="EL10" s="181">
        <f t="shared" si="2"/>
        <v>133</v>
      </c>
      <c r="EM10" s="181">
        <f t="shared" si="2"/>
        <v>134</v>
      </c>
      <c r="EN10" s="181">
        <f t="shared" si="2"/>
        <v>135</v>
      </c>
      <c r="EO10" s="181">
        <f t="shared" si="2"/>
        <v>136</v>
      </c>
      <c r="EP10" s="181">
        <f t="shared" si="2"/>
        <v>137</v>
      </c>
      <c r="EQ10" s="181">
        <f t="shared" si="2"/>
        <v>138</v>
      </c>
      <c r="ER10" s="181">
        <f t="shared" si="2"/>
        <v>139</v>
      </c>
      <c r="ES10" s="181">
        <f t="shared" si="2"/>
        <v>140</v>
      </c>
      <c r="ET10" s="181">
        <f t="shared" si="2"/>
        <v>141</v>
      </c>
      <c r="EU10" s="181">
        <f t="shared" si="2"/>
        <v>142</v>
      </c>
      <c r="EV10" s="181">
        <f t="shared" si="2"/>
        <v>143</v>
      </c>
      <c r="EW10" s="181">
        <f t="shared" si="2"/>
        <v>144</v>
      </c>
      <c r="EX10" s="181">
        <f t="shared" si="2"/>
        <v>145</v>
      </c>
      <c r="EY10" s="181">
        <f t="shared" si="2"/>
        <v>146</v>
      </c>
      <c r="EZ10" s="181">
        <f t="shared" si="2"/>
        <v>147</v>
      </c>
      <c r="FA10" s="181">
        <f t="shared" si="2"/>
        <v>148</v>
      </c>
      <c r="FB10" s="181">
        <f t="shared" si="2"/>
        <v>149</v>
      </c>
      <c r="FC10" s="181">
        <f t="shared" si="2"/>
        <v>150</v>
      </c>
      <c r="FD10" s="181">
        <f t="shared" si="2"/>
        <v>151</v>
      </c>
      <c r="FE10" s="181">
        <f t="shared" si="2"/>
        <v>152</v>
      </c>
      <c r="FF10" s="181">
        <f t="shared" si="2"/>
        <v>153</v>
      </c>
      <c r="FG10" s="181">
        <f t="shared" si="2"/>
        <v>154</v>
      </c>
      <c r="FH10" s="181">
        <f t="shared" si="2"/>
        <v>155</v>
      </c>
      <c r="FI10" s="181">
        <f t="shared" si="2"/>
        <v>156</v>
      </c>
      <c r="FJ10" s="181">
        <f t="shared" si="2"/>
        <v>157</v>
      </c>
      <c r="FK10" s="181">
        <f t="shared" si="2"/>
        <v>158</v>
      </c>
      <c r="FL10" s="181">
        <f t="shared" si="2"/>
        <v>159</v>
      </c>
      <c r="FM10" s="181">
        <f t="shared" si="2"/>
        <v>160</v>
      </c>
      <c r="FN10" s="181">
        <f t="shared" si="2"/>
        <v>161</v>
      </c>
      <c r="FO10" s="181">
        <f t="shared" si="2"/>
        <v>162</v>
      </c>
      <c r="FP10" s="181">
        <f t="shared" si="2"/>
        <v>163</v>
      </c>
      <c r="FQ10" s="181">
        <f t="shared" si="2"/>
        <v>164</v>
      </c>
      <c r="FR10" s="181">
        <f t="shared" si="2"/>
        <v>165</v>
      </c>
      <c r="FS10" s="181">
        <f t="shared" si="2"/>
        <v>166</v>
      </c>
      <c r="FT10" s="181">
        <f t="shared" si="2"/>
        <v>167</v>
      </c>
      <c r="FU10" s="181">
        <f t="shared" si="2"/>
        <v>168</v>
      </c>
      <c r="FV10" s="181">
        <f t="shared" si="2"/>
        <v>169</v>
      </c>
      <c r="FW10" s="181">
        <f t="shared" si="2"/>
        <v>170</v>
      </c>
      <c r="FX10" s="181">
        <f t="shared" si="2"/>
        <v>171</v>
      </c>
      <c r="FY10" s="181">
        <f t="shared" si="2"/>
        <v>172</v>
      </c>
      <c r="FZ10" s="181">
        <f t="shared" si="2"/>
        <v>173</v>
      </c>
      <c r="GA10" s="181">
        <f t="shared" si="2"/>
        <v>174</v>
      </c>
      <c r="GB10" s="181">
        <f t="shared" si="2"/>
        <v>175</v>
      </c>
      <c r="GC10" s="181">
        <f t="shared" si="2"/>
        <v>176</v>
      </c>
      <c r="GD10" s="181">
        <f t="shared" si="2"/>
        <v>177</v>
      </c>
      <c r="GE10" s="181">
        <f t="shared" si="2"/>
        <v>178</v>
      </c>
      <c r="GF10" s="181">
        <f t="shared" si="2"/>
        <v>179</v>
      </c>
      <c r="GG10" s="181">
        <f t="shared" si="2"/>
        <v>180</v>
      </c>
      <c r="GH10" s="181">
        <f xml:space="preserve"> GG10 + 1</f>
        <v>181</v>
      </c>
      <c r="GI10" s="181">
        <f xml:space="preserve"> GH10 + 1</f>
        <v>182</v>
      </c>
      <c r="GJ10" s="181">
        <f xml:space="preserve"> GI10 + 1</f>
        <v>183</v>
      </c>
    </row>
    <row r="11" spans="1:192" hidden="1" outlineLevel="2" x14ac:dyDescent="0.35">
      <c r="A11" s="50"/>
      <c r="B11" s="51"/>
      <c r="C11" s="52"/>
      <c r="D11" s="53"/>
      <c r="E11" s="27" t="s">
        <v>22</v>
      </c>
      <c r="F11" s="26">
        <f xml:space="preserve"> MAX(J10:PU10)</f>
        <v>183</v>
      </c>
      <c r="G11" s="27" t="s">
        <v>21</v>
      </c>
      <c r="H11" s="27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</row>
    <row r="12" spans="1:192" hidden="1" outlineLevel="2" x14ac:dyDescent="0.35">
      <c r="D12" s="36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</row>
    <row r="13" spans="1:192" hidden="1" outlineLevel="2" x14ac:dyDescent="0.35">
      <c r="A13" s="49"/>
      <c r="B13" s="49"/>
      <c r="C13" s="32"/>
      <c r="D13" s="33"/>
      <c r="E13" s="497" t="str">
        <f t="shared" ref="E13:BP13" si="3" xml:space="preserve"> E$10</f>
        <v>Model column counter</v>
      </c>
      <c r="F13" s="497">
        <f t="shared" si="3"/>
        <v>0</v>
      </c>
      <c r="G13" s="497" t="str">
        <f t="shared" si="3"/>
        <v>counter</v>
      </c>
      <c r="H13" s="497">
        <f t="shared" si="3"/>
        <v>0</v>
      </c>
      <c r="I13" s="497">
        <f t="shared" si="3"/>
        <v>0</v>
      </c>
      <c r="J13" s="497">
        <f t="shared" si="3"/>
        <v>1</v>
      </c>
      <c r="K13" s="497">
        <f t="shared" si="3"/>
        <v>2</v>
      </c>
      <c r="L13" s="497">
        <f t="shared" si="3"/>
        <v>3</v>
      </c>
      <c r="M13" s="497">
        <f t="shared" si="3"/>
        <v>4</v>
      </c>
      <c r="N13" s="497">
        <f t="shared" si="3"/>
        <v>5</v>
      </c>
      <c r="O13" s="497">
        <f t="shared" si="3"/>
        <v>6</v>
      </c>
      <c r="P13" s="497">
        <f t="shared" si="3"/>
        <v>7</v>
      </c>
      <c r="Q13" s="497">
        <f t="shared" si="3"/>
        <v>8</v>
      </c>
      <c r="R13" s="497">
        <f t="shared" si="3"/>
        <v>9</v>
      </c>
      <c r="S13" s="497">
        <f t="shared" si="3"/>
        <v>10</v>
      </c>
      <c r="T13" s="497">
        <f t="shared" si="3"/>
        <v>11</v>
      </c>
      <c r="U13" s="497">
        <f t="shared" si="3"/>
        <v>12</v>
      </c>
      <c r="V13" s="497">
        <f t="shared" si="3"/>
        <v>13</v>
      </c>
      <c r="W13" s="497">
        <f t="shared" si="3"/>
        <v>14</v>
      </c>
      <c r="X13" s="497">
        <f t="shared" si="3"/>
        <v>15</v>
      </c>
      <c r="Y13" s="497">
        <f t="shared" si="3"/>
        <v>16</v>
      </c>
      <c r="Z13" s="497">
        <f t="shared" si="3"/>
        <v>17</v>
      </c>
      <c r="AA13" s="497">
        <f t="shared" si="3"/>
        <v>18</v>
      </c>
      <c r="AB13" s="497">
        <f t="shared" si="3"/>
        <v>19</v>
      </c>
      <c r="AC13" s="497">
        <f t="shared" si="3"/>
        <v>20</v>
      </c>
      <c r="AD13" s="497">
        <f t="shared" si="3"/>
        <v>21</v>
      </c>
      <c r="AE13" s="497">
        <f t="shared" si="3"/>
        <v>22</v>
      </c>
      <c r="AF13" s="497">
        <f t="shared" si="3"/>
        <v>23</v>
      </c>
      <c r="AG13" s="497">
        <f t="shared" si="3"/>
        <v>24</v>
      </c>
      <c r="AH13" s="497">
        <f t="shared" si="3"/>
        <v>25</v>
      </c>
      <c r="AI13" s="497">
        <f t="shared" si="3"/>
        <v>26</v>
      </c>
      <c r="AJ13" s="497">
        <f t="shared" si="3"/>
        <v>27</v>
      </c>
      <c r="AK13" s="497">
        <f t="shared" si="3"/>
        <v>28</v>
      </c>
      <c r="AL13" s="497">
        <f t="shared" si="3"/>
        <v>29</v>
      </c>
      <c r="AM13" s="497">
        <f t="shared" si="3"/>
        <v>30</v>
      </c>
      <c r="AN13" s="497">
        <f t="shared" si="3"/>
        <v>31</v>
      </c>
      <c r="AO13" s="497">
        <f t="shared" si="3"/>
        <v>32</v>
      </c>
      <c r="AP13" s="497">
        <f t="shared" si="3"/>
        <v>33</v>
      </c>
      <c r="AQ13" s="497">
        <f t="shared" si="3"/>
        <v>34</v>
      </c>
      <c r="AR13" s="497">
        <f t="shared" si="3"/>
        <v>35</v>
      </c>
      <c r="AS13" s="497">
        <f t="shared" si="3"/>
        <v>36</v>
      </c>
      <c r="AT13" s="497">
        <f t="shared" si="3"/>
        <v>37</v>
      </c>
      <c r="AU13" s="497">
        <f t="shared" si="3"/>
        <v>38</v>
      </c>
      <c r="AV13" s="497">
        <f t="shared" si="3"/>
        <v>39</v>
      </c>
      <c r="AW13" s="497">
        <f t="shared" si="3"/>
        <v>40</v>
      </c>
      <c r="AX13" s="497">
        <f t="shared" si="3"/>
        <v>41</v>
      </c>
      <c r="AY13" s="497">
        <f t="shared" si="3"/>
        <v>42</v>
      </c>
      <c r="AZ13" s="497">
        <f t="shared" si="3"/>
        <v>43</v>
      </c>
      <c r="BA13" s="497">
        <f t="shared" si="3"/>
        <v>44</v>
      </c>
      <c r="BB13" s="497">
        <f t="shared" si="3"/>
        <v>45</v>
      </c>
      <c r="BC13" s="497">
        <f t="shared" si="3"/>
        <v>46</v>
      </c>
      <c r="BD13" s="497">
        <f t="shared" si="3"/>
        <v>47</v>
      </c>
      <c r="BE13" s="497">
        <f t="shared" si="3"/>
        <v>48</v>
      </c>
      <c r="BF13" s="497">
        <f t="shared" si="3"/>
        <v>49</v>
      </c>
      <c r="BG13" s="497">
        <f t="shared" si="3"/>
        <v>50</v>
      </c>
      <c r="BH13" s="497">
        <f t="shared" si="3"/>
        <v>51</v>
      </c>
      <c r="BI13" s="497">
        <f t="shared" si="3"/>
        <v>52</v>
      </c>
      <c r="BJ13" s="497">
        <f t="shared" si="3"/>
        <v>53</v>
      </c>
      <c r="BK13" s="497">
        <f t="shared" si="3"/>
        <v>54</v>
      </c>
      <c r="BL13" s="497">
        <f t="shared" si="3"/>
        <v>55</v>
      </c>
      <c r="BM13" s="497">
        <f t="shared" si="3"/>
        <v>56</v>
      </c>
      <c r="BN13" s="497">
        <f t="shared" si="3"/>
        <v>57</v>
      </c>
      <c r="BO13" s="497">
        <f t="shared" si="3"/>
        <v>58</v>
      </c>
      <c r="BP13" s="497">
        <f t="shared" si="3"/>
        <v>59</v>
      </c>
      <c r="BQ13" s="497">
        <f t="shared" ref="BQ13:EB13" si="4" xml:space="preserve"> BQ$10</f>
        <v>60</v>
      </c>
      <c r="BR13" s="497">
        <f t="shared" si="4"/>
        <v>61</v>
      </c>
      <c r="BS13" s="497">
        <f t="shared" si="4"/>
        <v>62</v>
      </c>
      <c r="BT13" s="497">
        <f t="shared" si="4"/>
        <v>63</v>
      </c>
      <c r="BU13" s="497">
        <f t="shared" si="4"/>
        <v>64</v>
      </c>
      <c r="BV13" s="497">
        <f t="shared" si="4"/>
        <v>65</v>
      </c>
      <c r="BW13" s="497">
        <f t="shared" si="4"/>
        <v>66</v>
      </c>
      <c r="BX13" s="497">
        <f t="shared" si="4"/>
        <v>67</v>
      </c>
      <c r="BY13" s="497">
        <f t="shared" si="4"/>
        <v>68</v>
      </c>
      <c r="BZ13" s="497">
        <f t="shared" si="4"/>
        <v>69</v>
      </c>
      <c r="CA13" s="497">
        <f t="shared" si="4"/>
        <v>70</v>
      </c>
      <c r="CB13" s="497">
        <f t="shared" si="4"/>
        <v>71</v>
      </c>
      <c r="CC13" s="497">
        <f t="shared" si="4"/>
        <v>72</v>
      </c>
      <c r="CD13" s="497">
        <f t="shared" si="4"/>
        <v>73</v>
      </c>
      <c r="CE13" s="497">
        <f t="shared" si="4"/>
        <v>74</v>
      </c>
      <c r="CF13" s="497">
        <f t="shared" si="4"/>
        <v>75</v>
      </c>
      <c r="CG13" s="497">
        <f t="shared" si="4"/>
        <v>76</v>
      </c>
      <c r="CH13" s="497">
        <f t="shared" si="4"/>
        <v>77</v>
      </c>
      <c r="CI13" s="497">
        <f t="shared" si="4"/>
        <v>78</v>
      </c>
      <c r="CJ13" s="497">
        <f t="shared" si="4"/>
        <v>79</v>
      </c>
      <c r="CK13" s="497">
        <f t="shared" si="4"/>
        <v>80</v>
      </c>
      <c r="CL13" s="497">
        <f t="shared" si="4"/>
        <v>81</v>
      </c>
      <c r="CM13" s="497">
        <f t="shared" si="4"/>
        <v>82</v>
      </c>
      <c r="CN13" s="497">
        <f t="shared" si="4"/>
        <v>83</v>
      </c>
      <c r="CO13" s="497">
        <f t="shared" si="4"/>
        <v>84</v>
      </c>
      <c r="CP13" s="497">
        <f t="shared" si="4"/>
        <v>85</v>
      </c>
      <c r="CQ13" s="497">
        <f t="shared" si="4"/>
        <v>86</v>
      </c>
      <c r="CR13" s="497">
        <f t="shared" si="4"/>
        <v>87</v>
      </c>
      <c r="CS13" s="497">
        <f t="shared" si="4"/>
        <v>88</v>
      </c>
      <c r="CT13" s="497">
        <f t="shared" si="4"/>
        <v>89</v>
      </c>
      <c r="CU13" s="497">
        <f t="shared" si="4"/>
        <v>90</v>
      </c>
      <c r="CV13" s="497">
        <f t="shared" si="4"/>
        <v>91</v>
      </c>
      <c r="CW13" s="497">
        <f t="shared" si="4"/>
        <v>92</v>
      </c>
      <c r="CX13" s="497">
        <f t="shared" si="4"/>
        <v>93</v>
      </c>
      <c r="CY13" s="497">
        <f t="shared" si="4"/>
        <v>94</v>
      </c>
      <c r="CZ13" s="497">
        <f t="shared" si="4"/>
        <v>95</v>
      </c>
      <c r="DA13" s="497">
        <f t="shared" si="4"/>
        <v>96</v>
      </c>
      <c r="DB13" s="497">
        <f t="shared" si="4"/>
        <v>97</v>
      </c>
      <c r="DC13" s="497">
        <f t="shared" si="4"/>
        <v>98</v>
      </c>
      <c r="DD13" s="497">
        <f t="shared" si="4"/>
        <v>99</v>
      </c>
      <c r="DE13" s="497">
        <f t="shared" si="4"/>
        <v>100</v>
      </c>
      <c r="DF13" s="497">
        <f t="shared" si="4"/>
        <v>101</v>
      </c>
      <c r="DG13" s="497">
        <f t="shared" si="4"/>
        <v>102</v>
      </c>
      <c r="DH13" s="497">
        <f t="shared" si="4"/>
        <v>103</v>
      </c>
      <c r="DI13" s="497">
        <f t="shared" si="4"/>
        <v>104</v>
      </c>
      <c r="DJ13" s="497">
        <f t="shared" si="4"/>
        <v>105</v>
      </c>
      <c r="DK13" s="497">
        <f t="shared" si="4"/>
        <v>106</v>
      </c>
      <c r="DL13" s="497">
        <f t="shared" si="4"/>
        <v>107</v>
      </c>
      <c r="DM13" s="497">
        <f t="shared" si="4"/>
        <v>108</v>
      </c>
      <c r="DN13" s="497">
        <f t="shared" si="4"/>
        <v>109</v>
      </c>
      <c r="DO13" s="497">
        <f t="shared" si="4"/>
        <v>110</v>
      </c>
      <c r="DP13" s="497">
        <f t="shared" si="4"/>
        <v>111</v>
      </c>
      <c r="DQ13" s="497">
        <f t="shared" si="4"/>
        <v>112</v>
      </c>
      <c r="DR13" s="497">
        <f t="shared" si="4"/>
        <v>113</v>
      </c>
      <c r="DS13" s="497">
        <f t="shared" si="4"/>
        <v>114</v>
      </c>
      <c r="DT13" s="497">
        <f t="shared" si="4"/>
        <v>115</v>
      </c>
      <c r="DU13" s="497">
        <f t="shared" si="4"/>
        <v>116</v>
      </c>
      <c r="DV13" s="497">
        <f t="shared" si="4"/>
        <v>117</v>
      </c>
      <c r="DW13" s="497">
        <f t="shared" si="4"/>
        <v>118</v>
      </c>
      <c r="DX13" s="497">
        <f t="shared" si="4"/>
        <v>119</v>
      </c>
      <c r="DY13" s="497">
        <f t="shared" si="4"/>
        <v>120</v>
      </c>
      <c r="DZ13" s="497">
        <f t="shared" si="4"/>
        <v>121</v>
      </c>
      <c r="EA13" s="497">
        <f t="shared" si="4"/>
        <v>122</v>
      </c>
      <c r="EB13" s="497">
        <f t="shared" si="4"/>
        <v>123</v>
      </c>
      <c r="EC13" s="497">
        <f t="shared" ref="EC13:GJ13" si="5" xml:space="preserve"> EC$10</f>
        <v>124</v>
      </c>
      <c r="ED13" s="497">
        <f t="shared" si="5"/>
        <v>125</v>
      </c>
      <c r="EE13" s="497">
        <f t="shared" si="5"/>
        <v>126</v>
      </c>
      <c r="EF13" s="497">
        <f t="shared" si="5"/>
        <v>127</v>
      </c>
      <c r="EG13" s="497">
        <f t="shared" si="5"/>
        <v>128</v>
      </c>
      <c r="EH13" s="497">
        <f t="shared" si="5"/>
        <v>129</v>
      </c>
      <c r="EI13" s="497">
        <f t="shared" si="5"/>
        <v>130</v>
      </c>
      <c r="EJ13" s="497">
        <f t="shared" si="5"/>
        <v>131</v>
      </c>
      <c r="EK13" s="497">
        <f t="shared" si="5"/>
        <v>132</v>
      </c>
      <c r="EL13" s="497">
        <f t="shared" si="5"/>
        <v>133</v>
      </c>
      <c r="EM13" s="497">
        <f t="shared" si="5"/>
        <v>134</v>
      </c>
      <c r="EN13" s="497">
        <f t="shared" si="5"/>
        <v>135</v>
      </c>
      <c r="EO13" s="497">
        <f t="shared" si="5"/>
        <v>136</v>
      </c>
      <c r="EP13" s="497">
        <f t="shared" si="5"/>
        <v>137</v>
      </c>
      <c r="EQ13" s="497">
        <f t="shared" si="5"/>
        <v>138</v>
      </c>
      <c r="ER13" s="497">
        <f t="shared" si="5"/>
        <v>139</v>
      </c>
      <c r="ES13" s="497">
        <f t="shared" si="5"/>
        <v>140</v>
      </c>
      <c r="ET13" s="497">
        <f t="shared" si="5"/>
        <v>141</v>
      </c>
      <c r="EU13" s="497">
        <f t="shared" si="5"/>
        <v>142</v>
      </c>
      <c r="EV13" s="497">
        <f t="shared" si="5"/>
        <v>143</v>
      </c>
      <c r="EW13" s="497">
        <f t="shared" si="5"/>
        <v>144</v>
      </c>
      <c r="EX13" s="497">
        <f t="shared" si="5"/>
        <v>145</v>
      </c>
      <c r="EY13" s="497">
        <f t="shared" si="5"/>
        <v>146</v>
      </c>
      <c r="EZ13" s="497">
        <f t="shared" si="5"/>
        <v>147</v>
      </c>
      <c r="FA13" s="497">
        <f t="shared" si="5"/>
        <v>148</v>
      </c>
      <c r="FB13" s="497">
        <f t="shared" si="5"/>
        <v>149</v>
      </c>
      <c r="FC13" s="497">
        <f t="shared" si="5"/>
        <v>150</v>
      </c>
      <c r="FD13" s="497">
        <f t="shared" si="5"/>
        <v>151</v>
      </c>
      <c r="FE13" s="497">
        <f t="shared" si="5"/>
        <v>152</v>
      </c>
      <c r="FF13" s="497">
        <f t="shared" si="5"/>
        <v>153</v>
      </c>
      <c r="FG13" s="497">
        <f t="shared" si="5"/>
        <v>154</v>
      </c>
      <c r="FH13" s="497">
        <f t="shared" si="5"/>
        <v>155</v>
      </c>
      <c r="FI13" s="497">
        <f t="shared" si="5"/>
        <v>156</v>
      </c>
      <c r="FJ13" s="497">
        <f t="shared" si="5"/>
        <v>157</v>
      </c>
      <c r="FK13" s="497">
        <f t="shared" si="5"/>
        <v>158</v>
      </c>
      <c r="FL13" s="497">
        <f t="shared" si="5"/>
        <v>159</v>
      </c>
      <c r="FM13" s="497">
        <f t="shared" si="5"/>
        <v>160</v>
      </c>
      <c r="FN13" s="497">
        <f t="shared" si="5"/>
        <v>161</v>
      </c>
      <c r="FO13" s="497">
        <f t="shared" si="5"/>
        <v>162</v>
      </c>
      <c r="FP13" s="497">
        <f t="shared" si="5"/>
        <v>163</v>
      </c>
      <c r="FQ13" s="497">
        <f t="shared" si="5"/>
        <v>164</v>
      </c>
      <c r="FR13" s="497">
        <f t="shared" si="5"/>
        <v>165</v>
      </c>
      <c r="FS13" s="497">
        <f t="shared" si="5"/>
        <v>166</v>
      </c>
      <c r="FT13" s="497">
        <f t="shared" si="5"/>
        <v>167</v>
      </c>
      <c r="FU13" s="497">
        <f t="shared" si="5"/>
        <v>168</v>
      </c>
      <c r="FV13" s="497">
        <f t="shared" si="5"/>
        <v>169</v>
      </c>
      <c r="FW13" s="497">
        <f t="shared" si="5"/>
        <v>170</v>
      </c>
      <c r="FX13" s="497">
        <f t="shared" si="5"/>
        <v>171</v>
      </c>
      <c r="FY13" s="497">
        <f t="shared" si="5"/>
        <v>172</v>
      </c>
      <c r="FZ13" s="497">
        <f t="shared" si="5"/>
        <v>173</v>
      </c>
      <c r="GA13" s="497">
        <f t="shared" si="5"/>
        <v>174</v>
      </c>
      <c r="GB13" s="497">
        <f t="shared" si="5"/>
        <v>175</v>
      </c>
      <c r="GC13" s="497">
        <f t="shared" si="5"/>
        <v>176</v>
      </c>
      <c r="GD13" s="497">
        <f t="shared" si="5"/>
        <v>177</v>
      </c>
      <c r="GE13" s="497">
        <f t="shared" si="5"/>
        <v>178</v>
      </c>
      <c r="GF13" s="497">
        <f t="shared" si="5"/>
        <v>179</v>
      </c>
      <c r="GG13" s="497">
        <f t="shared" si="5"/>
        <v>180</v>
      </c>
      <c r="GH13" s="497">
        <f t="shared" si="5"/>
        <v>181</v>
      </c>
      <c r="GI13" s="497">
        <f t="shared" si="5"/>
        <v>182</v>
      </c>
      <c r="GJ13" s="497">
        <f t="shared" si="5"/>
        <v>183</v>
      </c>
    </row>
    <row r="14" spans="1:192" s="181" customFormat="1" hidden="1" outlineLevel="2" x14ac:dyDescent="0.35">
      <c r="A14" s="132"/>
      <c r="B14" s="132"/>
      <c r="C14" s="133"/>
      <c r="D14" s="134"/>
      <c r="E14" s="180" t="s">
        <v>1</v>
      </c>
      <c r="F14" s="180"/>
      <c r="G14" s="180" t="s">
        <v>5</v>
      </c>
      <c r="H14" s="181">
        <f xml:space="preserve"> SUM(J14:GJ14)</f>
        <v>1</v>
      </c>
      <c r="I14" s="135"/>
      <c r="J14" s="180">
        <f t="shared" ref="J14:BU14" si="6" xml:space="preserve"> IF(J13 = 1, 1, 0)</f>
        <v>1</v>
      </c>
      <c r="K14" s="180">
        <f t="shared" si="6"/>
        <v>0</v>
      </c>
      <c r="L14" s="180">
        <f t="shared" si="6"/>
        <v>0</v>
      </c>
      <c r="M14" s="180">
        <f t="shared" si="6"/>
        <v>0</v>
      </c>
      <c r="N14" s="180">
        <f t="shared" si="6"/>
        <v>0</v>
      </c>
      <c r="O14" s="180">
        <f t="shared" si="6"/>
        <v>0</v>
      </c>
      <c r="P14" s="180">
        <f t="shared" si="6"/>
        <v>0</v>
      </c>
      <c r="Q14" s="180">
        <f t="shared" si="6"/>
        <v>0</v>
      </c>
      <c r="R14" s="180">
        <f t="shared" si="6"/>
        <v>0</v>
      </c>
      <c r="S14" s="180">
        <f t="shared" si="6"/>
        <v>0</v>
      </c>
      <c r="T14" s="180">
        <f t="shared" si="6"/>
        <v>0</v>
      </c>
      <c r="U14" s="180">
        <f t="shared" si="6"/>
        <v>0</v>
      </c>
      <c r="V14" s="180">
        <f t="shared" si="6"/>
        <v>0</v>
      </c>
      <c r="W14" s="180">
        <f t="shared" si="6"/>
        <v>0</v>
      </c>
      <c r="X14" s="180">
        <f t="shared" si="6"/>
        <v>0</v>
      </c>
      <c r="Y14" s="180">
        <f t="shared" si="6"/>
        <v>0</v>
      </c>
      <c r="Z14" s="180">
        <f t="shared" si="6"/>
        <v>0</v>
      </c>
      <c r="AA14" s="180">
        <f t="shared" si="6"/>
        <v>0</v>
      </c>
      <c r="AB14" s="180">
        <f t="shared" si="6"/>
        <v>0</v>
      </c>
      <c r="AC14" s="180">
        <f t="shared" si="6"/>
        <v>0</v>
      </c>
      <c r="AD14" s="180">
        <f t="shared" si="6"/>
        <v>0</v>
      </c>
      <c r="AE14" s="180">
        <f t="shared" si="6"/>
        <v>0</v>
      </c>
      <c r="AF14" s="180">
        <f t="shared" si="6"/>
        <v>0</v>
      </c>
      <c r="AG14" s="180">
        <f t="shared" si="6"/>
        <v>0</v>
      </c>
      <c r="AH14" s="180">
        <f t="shared" si="6"/>
        <v>0</v>
      </c>
      <c r="AI14" s="180">
        <f t="shared" si="6"/>
        <v>0</v>
      </c>
      <c r="AJ14" s="180">
        <f t="shared" si="6"/>
        <v>0</v>
      </c>
      <c r="AK14" s="180">
        <f t="shared" si="6"/>
        <v>0</v>
      </c>
      <c r="AL14" s="180">
        <f t="shared" si="6"/>
        <v>0</v>
      </c>
      <c r="AM14" s="180">
        <f t="shared" si="6"/>
        <v>0</v>
      </c>
      <c r="AN14" s="180">
        <f t="shared" si="6"/>
        <v>0</v>
      </c>
      <c r="AO14" s="180">
        <f t="shared" si="6"/>
        <v>0</v>
      </c>
      <c r="AP14" s="180">
        <f t="shared" si="6"/>
        <v>0</v>
      </c>
      <c r="AQ14" s="180">
        <f t="shared" si="6"/>
        <v>0</v>
      </c>
      <c r="AR14" s="180">
        <f t="shared" si="6"/>
        <v>0</v>
      </c>
      <c r="AS14" s="180">
        <f t="shared" si="6"/>
        <v>0</v>
      </c>
      <c r="AT14" s="180">
        <f t="shared" si="6"/>
        <v>0</v>
      </c>
      <c r="AU14" s="180">
        <f t="shared" si="6"/>
        <v>0</v>
      </c>
      <c r="AV14" s="180">
        <f t="shared" si="6"/>
        <v>0</v>
      </c>
      <c r="AW14" s="180">
        <f t="shared" si="6"/>
        <v>0</v>
      </c>
      <c r="AX14" s="180">
        <f t="shared" si="6"/>
        <v>0</v>
      </c>
      <c r="AY14" s="180">
        <f t="shared" si="6"/>
        <v>0</v>
      </c>
      <c r="AZ14" s="180">
        <f t="shared" si="6"/>
        <v>0</v>
      </c>
      <c r="BA14" s="180">
        <f t="shared" si="6"/>
        <v>0</v>
      </c>
      <c r="BB14" s="180">
        <f t="shared" si="6"/>
        <v>0</v>
      </c>
      <c r="BC14" s="180">
        <f t="shared" si="6"/>
        <v>0</v>
      </c>
      <c r="BD14" s="180">
        <f t="shared" si="6"/>
        <v>0</v>
      </c>
      <c r="BE14" s="180">
        <f t="shared" si="6"/>
        <v>0</v>
      </c>
      <c r="BF14" s="180">
        <f t="shared" si="6"/>
        <v>0</v>
      </c>
      <c r="BG14" s="180">
        <f t="shared" si="6"/>
        <v>0</v>
      </c>
      <c r="BH14" s="180">
        <f t="shared" si="6"/>
        <v>0</v>
      </c>
      <c r="BI14" s="180">
        <f t="shared" si="6"/>
        <v>0</v>
      </c>
      <c r="BJ14" s="180">
        <f t="shared" si="6"/>
        <v>0</v>
      </c>
      <c r="BK14" s="180">
        <f t="shared" si="6"/>
        <v>0</v>
      </c>
      <c r="BL14" s="180">
        <f t="shared" si="6"/>
        <v>0</v>
      </c>
      <c r="BM14" s="180">
        <f t="shared" si="6"/>
        <v>0</v>
      </c>
      <c r="BN14" s="180">
        <f t="shared" si="6"/>
        <v>0</v>
      </c>
      <c r="BO14" s="180">
        <f t="shared" si="6"/>
        <v>0</v>
      </c>
      <c r="BP14" s="180">
        <f t="shared" si="6"/>
        <v>0</v>
      </c>
      <c r="BQ14" s="180">
        <f t="shared" si="6"/>
        <v>0</v>
      </c>
      <c r="BR14" s="180">
        <f t="shared" si="6"/>
        <v>0</v>
      </c>
      <c r="BS14" s="180">
        <f t="shared" si="6"/>
        <v>0</v>
      </c>
      <c r="BT14" s="180">
        <f t="shared" si="6"/>
        <v>0</v>
      </c>
      <c r="BU14" s="180">
        <f t="shared" si="6"/>
        <v>0</v>
      </c>
      <c r="BV14" s="180">
        <f t="shared" ref="BV14:EG14" si="7" xml:space="preserve"> IF(BV13 = 1, 1, 0)</f>
        <v>0</v>
      </c>
      <c r="BW14" s="180">
        <f t="shared" si="7"/>
        <v>0</v>
      </c>
      <c r="BX14" s="180">
        <f t="shared" si="7"/>
        <v>0</v>
      </c>
      <c r="BY14" s="180">
        <f t="shared" si="7"/>
        <v>0</v>
      </c>
      <c r="BZ14" s="180">
        <f t="shared" si="7"/>
        <v>0</v>
      </c>
      <c r="CA14" s="180">
        <f t="shared" si="7"/>
        <v>0</v>
      </c>
      <c r="CB14" s="180">
        <f t="shared" si="7"/>
        <v>0</v>
      </c>
      <c r="CC14" s="180">
        <f t="shared" si="7"/>
        <v>0</v>
      </c>
      <c r="CD14" s="180">
        <f t="shared" si="7"/>
        <v>0</v>
      </c>
      <c r="CE14" s="180">
        <f t="shared" si="7"/>
        <v>0</v>
      </c>
      <c r="CF14" s="180">
        <f t="shared" si="7"/>
        <v>0</v>
      </c>
      <c r="CG14" s="180">
        <f t="shared" si="7"/>
        <v>0</v>
      </c>
      <c r="CH14" s="180">
        <f t="shared" si="7"/>
        <v>0</v>
      </c>
      <c r="CI14" s="180">
        <f t="shared" si="7"/>
        <v>0</v>
      </c>
      <c r="CJ14" s="180">
        <f t="shared" si="7"/>
        <v>0</v>
      </c>
      <c r="CK14" s="180">
        <f t="shared" si="7"/>
        <v>0</v>
      </c>
      <c r="CL14" s="180">
        <f t="shared" si="7"/>
        <v>0</v>
      </c>
      <c r="CM14" s="180">
        <f t="shared" si="7"/>
        <v>0</v>
      </c>
      <c r="CN14" s="180">
        <f t="shared" si="7"/>
        <v>0</v>
      </c>
      <c r="CO14" s="180">
        <f t="shared" si="7"/>
        <v>0</v>
      </c>
      <c r="CP14" s="180">
        <f t="shared" si="7"/>
        <v>0</v>
      </c>
      <c r="CQ14" s="180">
        <f t="shared" si="7"/>
        <v>0</v>
      </c>
      <c r="CR14" s="180">
        <f t="shared" si="7"/>
        <v>0</v>
      </c>
      <c r="CS14" s="180">
        <f t="shared" si="7"/>
        <v>0</v>
      </c>
      <c r="CT14" s="180">
        <f t="shared" si="7"/>
        <v>0</v>
      </c>
      <c r="CU14" s="180">
        <f t="shared" si="7"/>
        <v>0</v>
      </c>
      <c r="CV14" s="180">
        <f t="shared" si="7"/>
        <v>0</v>
      </c>
      <c r="CW14" s="180">
        <f t="shared" si="7"/>
        <v>0</v>
      </c>
      <c r="CX14" s="180">
        <f t="shared" si="7"/>
        <v>0</v>
      </c>
      <c r="CY14" s="180">
        <f t="shared" si="7"/>
        <v>0</v>
      </c>
      <c r="CZ14" s="180">
        <f t="shared" si="7"/>
        <v>0</v>
      </c>
      <c r="DA14" s="180">
        <f t="shared" si="7"/>
        <v>0</v>
      </c>
      <c r="DB14" s="180">
        <f t="shared" si="7"/>
        <v>0</v>
      </c>
      <c r="DC14" s="180">
        <f t="shared" si="7"/>
        <v>0</v>
      </c>
      <c r="DD14" s="180">
        <f t="shared" si="7"/>
        <v>0</v>
      </c>
      <c r="DE14" s="180">
        <f t="shared" si="7"/>
        <v>0</v>
      </c>
      <c r="DF14" s="180">
        <f t="shared" si="7"/>
        <v>0</v>
      </c>
      <c r="DG14" s="180">
        <f t="shared" si="7"/>
        <v>0</v>
      </c>
      <c r="DH14" s="180">
        <f t="shared" si="7"/>
        <v>0</v>
      </c>
      <c r="DI14" s="180">
        <f t="shared" si="7"/>
        <v>0</v>
      </c>
      <c r="DJ14" s="180">
        <f t="shared" si="7"/>
        <v>0</v>
      </c>
      <c r="DK14" s="180">
        <f t="shared" si="7"/>
        <v>0</v>
      </c>
      <c r="DL14" s="180">
        <f t="shared" si="7"/>
        <v>0</v>
      </c>
      <c r="DM14" s="180">
        <f t="shared" si="7"/>
        <v>0</v>
      </c>
      <c r="DN14" s="180">
        <f t="shared" si="7"/>
        <v>0</v>
      </c>
      <c r="DO14" s="180">
        <f t="shared" si="7"/>
        <v>0</v>
      </c>
      <c r="DP14" s="180">
        <f t="shared" si="7"/>
        <v>0</v>
      </c>
      <c r="DQ14" s="180">
        <f t="shared" si="7"/>
        <v>0</v>
      </c>
      <c r="DR14" s="180">
        <f t="shared" si="7"/>
        <v>0</v>
      </c>
      <c r="DS14" s="180">
        <f t="shared" si="7"/>
        <v>0</v>
      </c>
      <c r="DT14" s="180">
        <f t="shared" si="7"/>
        <v>0</v>
      </c>
      <c r="DU14" s="180">
        <f t="shared" si="7"/>
        <v>0</v>
      </c>
      <c r="DV14" s="180">
        <f t="shared" si="7"/>
        <v>0</v>
      </c>
      <c r="DW14" s="180">
        <f t="shared" si="7"/>
        <v>0</v>
      </c>
      <c r="DX14" s="180">
        <f t="shared" si="7"/>
        <v>0</v>
      </c>
      <c r="DY14" s="180">
        <f t="shared" si="7"/>
        <v>0</v>
      </c>
      <c r="DZ14" s="180">
        <f t="shared" si="7"/>
        <v>0</v>
      </c>
      <c r="EA14" s="180">
        <f t="shared" si="7"/>
        <v>0</v>
      </c>
      <c r="EB14" s="180">
        <f t="shared" si="7"/>
        <v>0</v>
      </c>
      <c r="EC14" s="180">
        <f t="shared" si="7"/>
        <v>0</v>
      </c>
      <c r="ED14" s="180">
        <f t="shared" si="7"/>
        <v>0</v>
      </c>
      <c r="EE14" s="180">
        <f t="shared" si="7"/>
        <v>0</v>
      </c>
      <c r="EF14" s="180">
        <f t="shared" si="7"/>
        <v>0</v>
      </c>
      <c r="EG14" s="180">
        <f t="shared" si="7"/>
        <v>0</v>
      </c>
      <c r="EH14" s="180">
        <f t="shared" ref="EH14:GG14" si="8" xml:space="preserve"> IF(EH13 = 1, 1, 0)</f>
        <v>0</v>
      </c>
      <c r="EI14" s="180">
        <f t="shared" si="8"/>
        <v>0</v>
      </c>
      <c r="EJ14" s="180">
        <f t="shared" si="8"/>
        <v>0</v>
      </c>
      <c r="EK14" s="180">
        <f t="shared" si="8"/>
        <v>0</v>
      </c>
      <c r="EL14" s="180">
        <f t="shared" si="8"/>
        <v>0</v>
      </c>
      <c r="EM14" s="180">
        <f t="shared" si="8"/>
        <v>0</v>
      </c>
      <c r="EN14" s="180">
        <f t="shared" si="8"/>
        <v>0</v>
      </c>
      <c r="EO14" s="180">
        <f t="shared" si="8"/>
        <v>0</v>
      </c>
      <c r="EP14" s="180">
        <f t="shared" si="8"/>
        <v>0</v>
      </c>
      <c r="EQ14" s="180">
        <f t="shared" si="8"/>
        <v>0</v>
      </c>
      <c r="ER14" s="180">
        <f t="shared" si="8"/>
        <v>0</v>
      </c>
      <c r="ES14" s="180">
        <f t="shared" si="8"/>
        <v>0</v>
      </c>
      <c r="ET14" s="180">
        <f t="shared" si="8"/>
        <v>0</v>
      </c>
      <c r="EU14" s="180">
        <f t="shared" si="8"/>
        <v>0</v>
      </c>
      <c r="EV14" s="180">
        <f t="shared" si="8"/>
        <v>0</v>
      </c>
      <c r="EW14" s="180">
        <f t="shared" si="8"/>
        <v>0</v>
      </c>
      <c r="EX14" s="180">
        <f t="shared" si="8"/>
        <v>0</v>
      </c>
      <c r="EY14" s="180">
        <f t="shared" si="8"/>
        <v>0</v>
      </c>
      <c r="EZ14" s="180">
        <f t="shared" si="8"/>
        <v>0</v>
      </c>
      <c r="FA14" s="180">
        <f t="shared" si="8"/>
        <v>0</v>
      </c>
      <c r="FB14" s="180">
        <f t="shared" si="8"/>
        <v>0</v>
      </c>
      <c r="FC14" s="180">
        <f t="shared" si="8"/>
        <v>0</v>
      </c>
      <c r="FD14" s="180">
        <f t="shared" si="8"/>
        <v>0</v>
      </c>
      <c r="FE14" s="180">
        <f t="shared" si="8"/>
        <v>0</v>
      </c>
      <c r="FF14" s="180">
        <f t="shared" si="8"/>
        <v>0</v>
      </c>
      <c r="FG14" s="180">
        <f t="shared" si="8"/>
        <v>0</v>
      </c>
      <c r="FH14" s="180">
        <f t="shared" si="8"/>
        <v>0</v>
      </c>
      <c r="FI14" s="180">
        <f t="shared" si="8"/>
        <v>0</v>
      </c>
      <c r="FJ14" s="180">
        <f t="shared" si="8"/>
        <v>0</v>
      </c>
      <c r="FK14" s="180">
        <f t="shared" si="8"/>
        <v>0</v>
      </c>
      <c r="FL14" s="180">
        <f t="shared" si="8"/>
        <v>0</v>
      </c>
      <c r="FM14" s="180">
        <f t="shared" si="8"/>
        <v>0</v>
      </c>
      <c r="FN14" s="180">
        <f t="shared" si="8"/>
        <v>0</v>
      </c>
      <c r="FO14" s="180">
        <f t="shared" si="8"/>
        <v>0</v>
      </c>
      <c r="FP14" s="180">
        <f t="shared" si="8"/>
        <v>0</v>
      </c>
      <c r="FQ14" s="180">
        <f t="shared" si="8"/>
        <v>0</v>
      </c>
      <c r="FR14" s="180">
        <f t="shared" si="8"/>
        <v>0</v>
      </c>
      <c r="FS14" s="180">
        <f t="shared" si="8"/>
        <v>0</v>
      </c>
      <c r="FT14" s="180">
        <f t="shared" si="8"/>
        <v>0</v>
      </c>
      <c r="FU14" s="180">
        <f t="shared" si="8"/>
        <v>0</v>
      </c>
      <c r="FV14" s="180">
        <f t="shared" si="8"/>
        <v>0</v>
      </c>
      <c r="FW14" s="180">
        <f t="shared" si="8"/>
        <v>0</v>
      </c>
      <c r="FX14" s="180">
        <f t="shared" si="8"/>
        <v>0</v>
      </c>
      <c r="FY14" s="180">
        <f t="shared" si="8"/>
        <v>0</v>
      </c>
      <c r="FZ14" s="180">
        <f t="shared" si="8"/>
        <v>0</v>
      </c>
      <c r="GA14" s="180">
        <f t="shared" si="8"/>
        <v>0</v>
      </c>
      <c r="GB14" s="180">
        <f t="shared" si="8"/>
        <v>0</v>
      </c>
      <c r="GC14" s="180">
        <f t="shared" si="8"/>
        <v>0</v>
      </c>
      <c r="GD14" s="180">
        <f t="shared" si="8"/>
        <v>0</v>
      </c>
      <c r="GE14" s="180">
        <f t="shared" si="8"/>
        <v>0</v>
      </c>
      <c r="GF14" s="180">
        <f t="shared" si="8"/>
        <v>0</v>
      </c>
      <c r="GG14" s="180">
        <f t="shared" si="8"/>
        <v>0</v>
      </c>
      <c r="GH14" s="180">
        <f xml:space="preserve"> IF(GH13 = 1, 1, 0)</f>
        <v>0</v>
      </c>
      <c r="GI14" s="180">
        <f xml:space="preserve"> IF(GI13 = 1, 1, 0)</f>
        <v>0</v>
      </c>
      <c r="GJ14" s="180">
        <f xml:space="preserve"> IF(GJ13 = 1, 1, 0)</f>
        <v>0</v>
      </c>
    </row>
    <row r="15" spans="1:192" outlineLevel="1" x14ac:dyDescent="0.35">
      <c r="E15" s="2"/>
      <c r="F15" s="2"/>
      <c r="G15" s="2"/>
      <c r="H15" s="2"/>
      <c r="I15" s="15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</row>
    <row r="16" spans="1:192" outlineLevel="1" collapsed="1" x14ac:dyDescent="0.35">
      <c r="B16" s="14" t="s">
        <v>965</v>
      </c>
      <c r="E16" s="2"/>
      <c r="F16" s="2"/>
      <c r="G16" s="2"/>
      <c r="H16" s="2"/>
      <c r="I16" s="15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</row>
    <row r="17" spans="1:192" hidden="1" outlineLevel="2" x14ac:dyDescent="0.35">
      <c r="A17" s="51"/>
      <c r="B17" s="51"/>
      <c r="C17" s="54"/>
      <c r="D17" s="55"/>
      <c r="E17" s="282" t="str">
        <f xml:space="preserve"> InpC!E$13</f>
        <v>First date of time rulers</v>
      </c>
      <c r="F17" s="282">
        <f xml:space="preserve"> InpC!F$13</f>
        <v>46023</v>
      </c>
      <c r="G17" s="282" t="str">
        <f xml:space="preserve"> InpC!G$13</f>
        <v>date</v>
      </c>
      <c r="H17" s="43"/>
      <c r="I17" s="24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</row>
    <row r="18" spans="1:192" hidden="1" outlineLevel="2" x14ac:dyDescent="0.35">
      <c r="A18" s="51"/>
      <c r="C18" s="54"/>
      <c r="D18" s="55"/>
      <c r="E18" s="282" t="str">
        <f xml:space="preserve"> Time!E$59</f>
        <v>End of construction period date</v>
      </c>
      <c r="F18" s="282">
        <f xml:space="preserve"> Time!F$59</f>
        <v>47483</v>
      </c>
      <c r="G18" s="282" t="str">
        <f xml:space="preserve"> Time!G$59</f>
        <v>date</v>
      </c>
      <c r="H18" s="43"/>
      <c r="I18" s="24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</row>
    <row r="19" spans="1:192" hidden="1" outlineLevel="2" x14ac:dyDescent="0.35">
      <c r="A19" s="51"/>
      <c r="C19" s="54"/>
      <c r="D19" s="55"/>
      <c r="E19" s="496" t="str">
        <f xml:space="preserve"> InpC!E$131</f>
        <v>Months in year</v>
      </c>
      <c r="F19" s="496">
        <f xml:space="preserve"> InpC!F$131</f>
        <v>12</v>
      </c>
      <c r="G19" s="496" t="str">
        <f xml:space="preserve"> InpC!G$131</f>
        <v>months</v>
      </c>
      <c r="H19" s="43"/>
      <c r="I19" s="24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</row>
    <row r="20" spans="1:192" hidden="1" outlineLevel="2" x14ac:dyDescent="0.35">
      <c r="E20" s="2" t="s">
        <v>962</v>
      </c>
      <c r="F20" s="2">
        <f xml:space="preserve"> ROUND(YEARFRAC(EOMONTH(F17, -1) +1, EOMONTH(F18, 0)) * F19, 0)</f>
        <v>48</v>
      </c>
      <c r="G20" s="2" t="s">
        <v>10</v>
      </c>
      <c r="H20" s="2"/>
      <c r="I20" s="15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</row>
    <row r="21" spans="1:192" hidden="1" outlineLevel="2" x14ac:dyDescent="0.35">
      <c r="E21" s="2"/>
      <c r="F21" s="2"/>
      <c r="G21" s="2"/>
      <c r="H21" s="2"/>
      <c r="I21" s="15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</row>
    <row r="22" spans="1:192" hidden="1" outlineLevel="2" x14ac:dyDescent="0.35">
      <c r="E22" s="11" t="str">
        <f t="shared" ref="E22:G22" si="9" xml:space="preserve"> E$20</f>
        <v>Number of monthly periods</v>
      </c>
      <c r="F22" s="11">
        <f t="shared" si="9"/>
        <v>48</v>
      </c>
      <c r="G22" s="11" t="str">
        <f t="shared" si="9"/>
        <v>months</v>
      </c>
      <c r="H22" s="2"/>
      <c r="I22" s="15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</row>
    <row r="23" spans="1:192" hidden="1" outlineLevel="2" x14ac:dyDescent="0.35">
      <c r="A23" s="49"/>
      <c r="B23" s="49"/>
      <c r="C23" s="32"/>
      <c r="D23" s="33"/>
      <c r="E23" s="30" t="str">
        <f t="shared" ref="E23:AJ23" si="10" xml:space="preserve"> E$10</f>
        <v>Model column counter</v>
      </c>
      <c r="F23" s="30">
        <f t="shared" si="10"/>
        <v>0</v>
      </c>
      <c r="G23" s="30" t="str">
        <f t="shared" si="10"/>
        <v>counter</v>
      </c>
      <c r="H23" s="30">
        <f t="shared" si="10"/>
        <v>0</v>
      </c>
      <c r="I23" s="30">
        <f t="shared" si="10"/>
        <v>0</v>
      </c>
      <c r="J23" s="30">
        <f t="shared" si="10"/>
        <v>1</v>
      </c>
      <c r="K23" s="30">
        <f t="shared" si="10"/>
        <v>2</v>
      </c>
      <c r="L23" s="30">
        <f t="shared" si="10"/>
        <v>3</v>
      </c>
      <c r="M23" s="30">
        <f t="shared" si="10"/>
        <v>4</v>
      </c>
      <c r="N23" s="30">
        <f t="shared" si="10"/>
        <v>5</v>
      </c>
      <c r="O23" s="30">
        <f t="shared" si="10"/>
        <v>6</v>
      </c>
      <c r="P23" s="30">
        <f t="shared" si="10"/>
        <v>7</v>
      </c>
      <c r="Q23" s="30">
        <f t="shared" si="10"/>
        <v>8</v>
      </c>
      <c r="R23" s="30">
        <f t="shared" si="10"/>
        <v>9</v>
      </c>
      <c r="S23" s="30">
        <f t="shared" si="10"/>
        <v>10</v>
      </c>
      <c r="T23" s="30">
        <f t="shared" si="10"/>
        <v>11</v>
      </c>
      <c r="U23" s="30">
        <f t="shared" si="10"/>
        <v>12</v>
      </c>
      <c r="V23" s="30">
        <f t="shared" si="10"/>
        <v>13</v>
      </c>
      <c r="W23" s="30">
        <f t="shared" si="10"/>
        <v>14</v>
      </c>
      <c r="X23" s="30">
        <f t="shared" si="10"/>
        <v>15</v>
      </c>
      <c r="Y23" s="30">
        <f t="shared" si="10"/>
        <v>16</v>
      </c>
      <c r="Z23" s="30">
        <f t="shared" si="10"/>
        <v>17</v>
      </c>
      <c r="AA23" s="30">
        <f t="shared" si="10"/>
        <v>18</v>
      </c>
      <c r="AB23" s="30">
        <f t="shared" si="10"/>
        <v>19</v>
      </c>
      <c r="AC23" s="30">
        <f t="shared" si="10"/>
        <v>20</v>
      </c>
      <c r="AD23" s="30">
        <f t="shared" si="10"/>
        <v>21</v>
      </c>
      <c r="AE23" s="30">
        <f t="shared" si="10"/>
        <v>22</v>
      </c>
      <c r="AF23" s="30">
        <f t="shared" si="10"/>
        <v>23</v>
      </c>
      <c r="AG23" s="30">
        <f t="shared" si="10"/>
        <v>24</v>
      </c>
      <c r="AH23" s="30">
        <f t="shared" si="10"/>
        <v>25</v>
      </c>
      <c r="AI23" s="30">
        <f t="shared" si="10"/>
        <v>26</v>
      </c>
      <c r="AJ23" s="30">
        <f t="shared" si="10"/>
        <v>27</v>
      </c>
      <c r="AK23" s="30">
        <f t="shared" ref="AK23:BP23" si="11" xml:space="preserve"> AK$10</f>
        <v>28</v>
      </c>
      <c r="AL23" s="30">
        <f t="shared" si="11"/>
        <v>29</v>
      </c>
      <c r="AM23" s="30">
        <f t="shared" si="11"/>
        <v>30</v>
      </c>
      <c r="AN23" s="30">
        <f t="shared" si="11"/>
        <v>31</v>
      </c>
      <c r="AO23" s="30">
        <f t="shared" si="11"/>
        <v>32</v>
      </c>
      <c r="AP23" s="30">
        <f t="shared" si="11"/>
        <v>33</v>
      </c>
      <c r="AQ23" s="30">
        <f t="shared" si="11"/>
        <v>34</v>
      </c>
      <c r="AR23" s="30">
        <f t="shared" si="11"/>
        <v>35</v>
      </c>
      <c r="AS23" s="30">
        <f t="shared" si="11"/>
        <v>36</v>
      </c>
      <c r="AT23" s="30">
        <f t="shared" si="11"/>
        <v>37</v>
      </c>
      <c r="AU23" s="30">
        <f t="shared" si="11"/>
        <v>38</v>
      </c>
      <c r="AV23" s="30">
        <f t="shared" si="11"/>
        <v>39</v>
      </c>
      <c r="AW23" s="30">
        <f t="shared" si="11"/>
        <v>40</v>
      </c>
      <c r="AX23" s="30">
        <f t="shared" si="11"/>
        <v>41</v>
      </c>
      <c r="AY23" s="30">
        <f t="shared" si="11"/>
        <v>42</v>
      </c>
      <c r="AZ23" s="30">
        <f t="shared" si="11"/>
        <v>43</v>
      </c>
      <c r="BA23" s="30">
        <f t="shared" si="11"/>
        <v>44</v>
      </c>
      <c r="BB23" s="30">
        <f t="shared" si="11"/>
        <v>45</v>
      </c>
      <c r="BC23" s="30">
        <f t="shared" si="11"/>
        <v>46</v>
      </c>
      <c r="BD23" s="30">
        <f t="shared" si="11"/>
        <v>47</v>
      </c>
      <c r="BE23" s="30">
        <f t="shared" si="11"/>
        <v>48</v>
      </c>
      <c r="BF23" s="30">
        <f t="shared" si="11"/>
        <v>49</v>
      </c>
      <c r="BG23" s="30">
        <f t="shared" si="11"/>
        <v>50</v>
      </c>
      <c r="BH23" s="30">
        <f t="shared" si="11"/>
        <v>51</v>
      </c>
      <c r="BI23" s="30">
        <f t="shared" si="11"/>
        <v>52</v>
      </c>
      <c r="BJ23" s="30">
        <f t="shared" si="11"/>
        <v>53</v>
      </c>
      <c r="BK23" s="30">
        <f t="shared" si="11"/>
        <v>54</v>
      </c>
      <c r="BL23" s="30">
        <f t="shared" si="11"/>
        <v>55</v>
      </c>
      <c r="BM23" s="30">
        <f t="shared" si="11"/>
        <v>56</v>
      </c>
      <c r="BN23" s="30">
        <f t="shared" si="11"/>
        <v>57</v>
      </c>
      <c r="BO23" s="30">
        <f t="shared" si="11"/>
        <v>58</v>
      </c>
      <c r="BP23" s="30">
        <f t="shared" si="11"/>
        <v>59</v>
      </c>
      <c r="BQ23" s="30">
        <f t="shared" ref="BQ23:CV23" si="12" xml:space="preserve"> BQ$10</f>
        <v>60</v>
      </c>
      <c r="BR23" s="30">
        <f t="shared" si="12"/>
        <v>61</v>
      </c>
      <c r="BS23" s="30">
        <f t="shared" si="12"/>
        <v>62</v>
      </c>
      <c r="BT23" s="30">
        <f t="shared" si="12"/>
        <v>63</v>
      </c>
      <c r="BU23" s="30">
        <f t="shared" si="12"/>
        <v>64</v>
      </c>
      <c r="BV23" s="30">
        <f t="shared" si="12"/>
        <v>65</v>
      </c>
      <c r="BW23" s="30">
        <f t="shared" si="12"/>
        <v>66</v>
      </c>
      <c r="BX23" s="30">
        <f t="shared" si="12"/>
        <v>67</v>
      </c>
      <c r="BY23" s="30">
        <f t="shared" si="12"/>
        <v>68</v>
      </c>
      <c r="BZ23" s="30">
        <f t="shared" si="12"/>
        <v>69</v>
      </c>
      <c r="CA23" s="30">
        <f t="shared" si="12"/>
        <v>70</v>
      </c>
      <c r="CB23" s="30">
        <f t="shared" si="12"/>
        <v>71</v>
      </c>
      <c r="CC23" s="30">
        <f t="shared" si="12"/>
        <v>72</v>
      </c>
      <c r="CD23" s="30">
        <f t="shared" si="12"/>
        <v>73</v>
      </c>
      <c r="CE23" s="30">
        <f t="shared" si="12"/>
        <v>74</v>
      </c>
      <c r="CF23" s="30">
        <f t="shared" si="12"/>
        <v>75</v>
      </c>
      <c r="CG23" s="30">
        <f t="shared" si="12"/>
        <v>76</v>
      </c>
      <c r="CH23" s="30">
        <f t="shared" si="12"/>
        <v>77</v>
      </c>
      <c r="CI23" s="30">
        <f t="shared" si="12"/>
        <v>78</v>
      </c>
      <c r="CJ23" s="30">
        <f t="shared" si="12"/>
        <v>79</v>
      </c>
      <c r="CK23" s="30">
        <f t="shared" si="12"/>
        <v>80</v>
      </c>
      <c r="CL23" s="30">
        <f t="shared" si="12"/>
        <v>81</v>
      </c>
      <c r="CM23" s="30">
        <f t="shared" si="12"/>
        <v>82</v>
      </c>
      <c r="CN23" s="30">
        <f t="shared" si="12"/>
        <v>83</v>
      </c>
      <c r="CO23" s="30">
        <f t="shared" si="12"/>
        <v>84</v>
      </c>
      <c r="CP23" s="30">
        <f t="shared" si="12"/>
        <v>85</v>
      </c>
      <c r="CQ23" s="30">
        <f t="shared" si="12"/>
        <v>86</v>
      </c>
      <c r="CR23" s="30">
        <f t="shared" si="12"/>
        <v>87</v>
      </c>
      <c r="CS23" s="30">
        <f t="shared" si="12"/>
        <v>88</v>
      </c>
      <c r="CT23" s="30">
        <f t="shared" si="12"/>
        <v>89</v>
      </c>
      <c r="CU23" s="30">
        <f t="shared" si="12"/>
        <v>90</v>
      </c>
      <c r="CV23" s="30">
        <f t="shared" si="12"/>
        <v>91</v>
      </c>
      <c r="CW23" s="30">
        <f t="shared" ref="CW23:EB23" si="13" xml:space="preserve"> CW$10</f>
        <v>92</v>
      </c>
      <c r="CX23" s="30">
        <f t="shared" si="13"/>
        <v>93</v>
      </c>
      <c r="CY23" s="30">
        <f t="shared" si="13"/>
        <v>94</v>
      </c>
      <c r="CZ23" s="30">
        <f t="shared" si="13"/>
        <v>95</v>
      </c>
      <c r="DA23" s="30">
        <f t="shared" si="13"/>
        <v>96</v>
      </c>
      <c r="DB23" s="30">
        <f t="shared" si="13"/>
        <v>97</v>
      </c>
      <c r="DC23" s="30">
        <f t="shared" si="13"/>
        <v>98</v>
      </c>
      <c r="DD23" s="30">
        <f t="shared" si="13"/>
        <v>99</v>
      </c>
      <c r="DE23" s="30">
        <f t="shared" si="13"/>
        <v>100</v>
      </c>
      <c r="DF23" s="30">
        <f t="shared" si="13"/>
        <v>101</v>
      </c>
      <c r="DG23" s="30">
        <f t="shared" si="13"/>
        <v>102</v>
      </c>
      <c r="DH23" s="30">
        <f t="shared" si="13"/>
        <v>103</v>
      </c>
      <c r="DI23" s="30">
        <f t="shared" si="13"/>
        <v>104</v>
      </c>
      <c r="DJ23" s="30">
        <f t="shared" si="13"/>
        <v>105</v>
      </c>
      <c r="DK23" s="30">
        <f t="shared" si="13"/>
        <v>106</v>
      </c>
      <c r="DL23" s="30">
        <f t="shared" si="13"/>
        <v>107</v>
      </c>
      <c r="DM23" s="30">
        <f t="shared" si="13"/>
        <v>108</v>
      </c>
      <c r="DN23" s="30">
        <f t="shared" si="13"/>
        <v>109</v>
      </c>
      <c r="DO23" s="30">
        <f t="shared" si="13"/>
        <v>110</v>
      </c>
      <c r="DP23" s="30">
        <f t="shared" si="13"/>
        <v>111</v>
      </c>
      <c r="DQ23" s="30">
        <f t="shared" si="13"/>
        <v>112</v>
      </c>
      <c r="DR23" s="30">
        <f t="shared" si="13"/>
        <v>113</v>
      </c>
      <c r="DS23" s="30">
        <f t="shared" si="13"/>
        <v>114</v>
      </c>
      <c r="DT23" s="30">
        <f t="shared" si="13"/>
        <v>115</v>
      </c>
      <c r="DU23" s="30">
        <f t="shared" si="13"/>
        <v>116</v>
      </c>
      <c r="DV23" s="30">
        <f t="shared" si="13"/>
        <v>117</v>
      </c>
      <c r="DW23" s="30">
        <f t="shared" si="13"/>
        <v>118</v>
      </c>
      <c r="DX23" s="30">
        <f t="shared" si="13"/>
        <v>119</v>
      </c>
      <c r="DY23" s="30">
        <f t="shared" si="13"/>
        <v>120</v>
      </c>
      <c r="DZ23" s="30">
        <f t="shared" si="13"/>
        <v>121</v>
      </c>
      <c r="EA23" s="30">
        <f t="shared" si="13"/>
        <v>122</v>
      </c>
      <c r="EB23" s="30">
        <f t="shared" si="13"/>
        <v>123</v>
      </c>
      <c r="EC23" s="30">
        <f t="shared" ref="EC23:FH23" si="14" xml:space="preserve"> EC$10</f>
        <v>124</v>
      </c>
      <c r="ED23" s="30">
        <f t="shared" si="14"/>
        <v>125</v>
      </c>
      <c r="EE23" s="30">
        <f t="shared" si="14"/>
        <v>126</v>
      </c>
      <c r="EF23" s="30">
        <f t="shared" si="14"/>
        <v>127</v>
      </c>
      <c r="EG23" s="30">
        <f t="shared" si="14"/>
        <v>128</v>
      </c>
      <c r="EH23" s="30">
        <f t="shared" si="14"/>
        <v>129</v>
      </c>
      <c r="EI23" s="30">
        <f t="shared" si="14"/>
        <v>130</v>
      </c>
      <c r="EJ23" s="30">
        <f t="shared" si="14"/>
        <v>131</v>
      </c>
      <c r="EK23" s="30">
        <f t="shared" si="14"/>
        <v>132</v>
      </c>
      <c r="EL23" s="30">
        <f t="shared" si="14"/>
        <v>133</v>
      </c>
      <c r="EM23" s="30">
        <f t="shared" si="14"/>
        <v>134</v>
      </c>
      <c r="EN23" s="30">
        <f t="shared" si="14"/>
        <v>135</v>
      </c>
      <c r="EO23" s="30">
        <f t="shared" si="14"/>
        <v>136</v>
      </c>
      <c r="EP23" s="30">
        <f t="shared" si="14"/>
        <v>137</v>
      </c>
      <c r="EQ23" s="30">
        <f t="shared" si="14"/>
        <v>138</v>
      </c>
      <c r="ER23" s="30">
        <f t="shared" si="14"/>
        <v>139</v>
      </c>
      <c r="ES23" s="30">
        <f t="shared" si="14"/>
        <v>140</v>
      </c>
      <c r="ET23" s="30">
        <f t="shared" si="14"/>
        <v>141</v>
      </c>
      <c r="EU23" s="30">
        <f t="shared" si="14"/>
        <v>142</v>
      </c>
      <c r="EV23" s="30">
        <f t="shared" si="14"/>
        <v>143</v>
      </c>
      <c r="EW23" s="30">
        <f t="shared" si="14"/>
        <v>144</v>
      </c>
      <c r="EX23" s="30">
        <f t="shared" si="14"/>
        <v>145</v>
      </c>
      <c r="EY23" s="30">
        <f t="shared" si="14"/>
        <v>146</v>
      </c>
      <c r="EZ23" s="30">
        <f t="shared" si="14"/>
        <v>147</v>
      </c>
      <c r="FA23" s="30">
        <f t="shared" si="14"/>
        <v>148</v>
      </c>
      <c r="FB23" s="30">
        <f t="shared" si="14"/>
        <v>149</v>
      </c>
      <c r="FC23" s="30">
        <f t="shared" si="14"/>
        <v>150</v>
      </c>
      <c r="FD23" s="30">
        <f t="shared" si="14"/>
        <v>151</v>
      </c>
      <c r="FE23" s="30">
        <f t="shared" si="14"/>
        <v>152</v>
      </c>
      <c r="FF23" s="30">
        <f t="shared" si="14"/>
        <v>153</v>
      </c>
      <c r="FG23" s="30">
        <f t="shared" si="14"/>
        <v>154</v>
      </c>
      <c r="FH23" s="30">
        <f t="shared" si="14"/>
        <v>155</v>
      </c>
      <c r="FI23" s="30">
        <f t="shared" ref="FI23:GJ23" si="15" xml:space="preserve"> FI$10</f>
        <v>156</v>
      </c>
      <c r="FJ23" s="30">
        <f t="shared" si="15"/>
        <v>157</v>
      </c>
      <c r="FK23" s="30">
        <f t="shared" si="15"/>
        <v>158</v>
      </c>
      <c r="FL23" s="30">
        <f t="shared" si="15"/>
        <v>159</v>
      </c>
      <c r="FM23" s="30">
        <f t="shared" si="15"/>
        <v>160</v>
      </c>
      <c r="FN23" s="30">
        <f t="shared" si="15"/>
        <v>161</v>
      </c>
      <c r="FO23" s="30">
        <f t="shared" si="15"/>
        <v>162</v>
      </c>
      <c r="FP23" s="30">
        <f t="shared" si="15"/>
        <v>163</v>
      </c>
      <c r="FQ23" s="30">
        <f t="shared" si="15"/>
        <v>164</v>
      </c>
      <c r="FR23" s="30">
        <f t="shared" si="15"/>
        <v>165</v>
      </c>
      <c r="FS23" s="30">
        <f t="shared" si="15"/>
        <v>166</v>
      </c>
      <c r="FT23" s="30">
        <f t="shared" si="15"/>
        <v>167</v>
      </c>
      <c r="FU23" s="30">
        <f t="shared" si="15"/>
        <v>168</v>
      </c>
      <c r="FV23" s="30">
        <f t="shared" si="15"/>
        <v>169</v>
      </c>
      <c r="FW23" s="30">
        <f t="shared" si="15"/>
        <v>170</v>
      </c>
      <c r="FX23" s="30">
        <f t="shared" si="15"/>
        <v>171</v>
      </c>
      <c r="FY23" s="30">
        <f t="shared" si="15"/>
        <v>172</v>
      </c>
      <c r="FZ23" s="30">
        <f t="shared" si="15"/>
        <v>173</v>
      </c>
      <c r="GA23" s="30">
        <f t="shared" si="15"/>
        <v>174</v>
      </c>
      <c r="GB23" s="30">
        <f t="shared" si="15"/>
        <v>175</v>
      </c>
      <c r="GC23" s="30">
        <f t="shared" si="15"/>
        <v>176</v>
      </c>
      <c r="GD23" s="30">
        <f t="shared" si="15"/>
        <v>177</v>
      </c>
      <c r="GE23" s="30">
        <f t="shared" si="15"/>
        <v>178</v>
      </c>
      <c r="GF23" s="30">
        <f t="shared" si="15"/>
        <v>179</v>
      </c>
      <c r="GG23" s="30">
        <f t="shared" si="15"/>
        <v>180</v>
      </c>
      <c r="GH23" s="30">
        <f t="shared" si="15"/>
        <v>181</v>
      </c>
      <c r="GI23" s="30">
        <f t="shared" si="15"/>
        <v>182</v>
      </c>
      <c r="GJ23" s="30">
        <f t="shared" si="15"/>
        <v>183</v>
      </c>
    </row>
    <row r="24" spans="1:192" hidden="1" outlineLevel="2" x14ac:dyDescent="0.35">
      <c r="E24" s="2" t="s">
        <v>963</v>
      </c>
      <c r="F24" s="2"/>
      <c r="G24" s="2" t="s">
        <v>5</v>
      </c>
      <c r="H24" s="2">
        <f xml:space="preserve"> SUM(J24:GJ24)</f>
        <v>48</v>
      </c>
      <c r="I24" s="15"/>
      <c r="J24" s="29">
        <f t="shared" ref="J24:AO24" si="16" xml:space="preserve"> IF($F22 &gt;= J23, 1, 0 )</f>
        <v>1</v>
      </c>
      <c r="K24" s="29">
        <f t="shared" si="16"/>
        <v>1</v>
      </c>
      <c r="L24" s="29">
        <f t="shared" si="16"/>
        <v>1</v>
      </c>
      <c r="M24" s="29">
        <f t="shared" si="16"/>
        <v>1</v>
      </c>
      <c r="N24" s="29">
        <f t="shared" si="16"/>
        <v>1</v>
      </c>
      <c r="O24" s="29">
        <f t="shared" si="16"/>
        <v>1</v>
      </c>
      <c r="P24" s="29">
        <f t="shared" si="16"/>
        <v>1</v>
      </c>
      <c r="Q24" s="29">
        <f t="shared" si="16"/>
        <v>1</v>
      </c>
      <c r="R24" s="29">
        <f t="shared" si="16"/>
        <v>1</v>
      </c>
      <c r="S24" s="29">
        <f t="shared" si="16"/>
        <v>1</v>
      </c>
      <c r="T24" s="29">
        <f t="shared" si="16"/>
        <v>1</v>
      </c>
      <c r="U24" s="29">
        <f t="shared" si="16"/>
        <v>1</v>
      </c>
      <c r="V24" s="29">
        <f t="shared" si="16"/>
        <v>1</v>
      </c>
      <c r="W24" s="29">
        <f t="shared" si="16"/>
        <v>1</v>
      </c>
      <c r="X24" s="29">
        <f t="shared" si="16"/>
        <v>1</v>
      </c>
      <c r="Y24" s="29">
        <f t="shared" si="16"/>
        <v>1</v>
      </c>
      <c r="Z24" s="29">
        <f t="shared" si="16"/>
        <v>1</v>
      </c>
      <c r="AA24" s="29">
        <f t="shared" si="16"/>
        <v>1</v>
      </c>
      <c r="AB24" s="29">
        <f t="shared" si="16"/>
        <v>1</v>
      </c>
      <c r="AC24" s="29">
        <f t="shared" si="16"/>
        <v>1</v>
      </c>
      <c r="AD24" s="29">
        <f t="shared" si="16"/>
        <v>1</v>
      </c>
      <c r="AE24" s="29">
        <f t="shared" si="16"/>
        <v>1</v>
      </c>
      <c r="AF24" s="29">
        <f t="shared" si="16"/>
        <v>1</v>
      </c>
      <c r="AG24" s="29">
        <f t="shared" si="16"/>
        <v>1</v>
      </c>
      <c r="AH24" s="29">
        <f t="shared" si="16"/>
        <v>1</v>
      </c>
      <c r="AI24" s="29">
        <f t="shared" si="16"/>
        <v>1</v>
      </c>
      <c r="AJ24" s="29">
        <f t="shared" si="16"/>
        <v>1</v>
      </c>
      <c r="AK24" s="29">
        <f t="shared" si="16"/>
        <v>1</v>
      </c>
      <c r="AL24" s="29">
        <f t="shared" si="16"/>
        <v>1</v>
      </c>
      <c r="AM24" s="29">
        <f t="shared" si="16"/>
        <v>1</v>
      </c>
      <c r="AN24" s="29">
        <f t="shared" si="16"/>
        <v>1</v>
      </c>
      <c r="AO24" s="29">
        <f t="shared" si="16"/>
        <v>1</v>
      </c>
      <c r="AP24" s="29">
        <f t="shared" ref="AP24:BU24" si="17" xml:space="preserve"> IF($F22 &gt;= AP23, 1, 0 )</f>
        <v>1</v>
      </c>
      <c r="AQ24" s="29">
        <f t="shared" si="17"/>
        <v>1</v>
      </c>
      <c r="AR24" s="29">
        <f t="shared" si="17"/>
        <v>1</v>
      </c>
      <c r="AS24" s="29">
        <f t="shared" si="17"/>
        <v>1</v>
      </c>
      <c r="AT24" s="29">
        <f t="shared" si="17"/>
        <v>1</v>
      </c>
      <c r="AU24" s="29">
        <f t="shared" si="17"/>
        <v>1</v>
      </c>
      <c r="AV24" s="29">
        <f t="shared" si="17"/>
        <v>1</v>
      </c>
      <c r="AW24" s="29">
        <f t="shared" si="17"/>
        <v>1</v>
      </c>
      <c r="AX24" s="29">
        <f t="shared" si="17"/>
        <v>1</v>
      </c>
      <c r="AY24" s="29">
        <f t="shared" si="17"/>
        <v>1</v>
      </c>
      <c r="AZ24" s="29">
        <f t="shared" si="17"/>
        <v>1</v>
      </c>
      <c r="BA24" s="29">
        <f t="shared" si="17"/>
        <v>1</v>
      </c>
      <c r="BB24" s="29">
        <f t="shared" si="17"/>
        <v>1</v>
      </c>
      <c r="BC24" s="29">
        <f t="shared" si="17"/>
        <v>1</v>
      </c>
      <c r="BD24" s="29">
        <f t="shared" si="17"/>
        <v>1</v>
      </c>
      <c r="BE24" s="29">
        <f t="shared" si="17"/>
        <v>1</v>
      </c>
      <c r="BF24" s="29">
        <f t="shared" si="17"/>
        <v>0</v>
      </c>
      <c r="BG24" s="29">
        <f t="shared" si="17"/>
        <v>0</v>
      </c>
      <c r="BH24" s="29">
        <f t="shared" si="17"/>
        <v>0</v>
      </c>
      <c r="BI24" s="29">
        <f t="shared" si="17"/>
        <v>0</v>
      </c>
      <c r="BJ24" s="29">
        <f t="shared" si="17"/>
        <v>0</v>
      </c>
      <c r="BK24" s="29">
        <f t="shared" si="17"/>
        <v>0</v>
      </c>
      <c r="BL24" s="29">
        <f t="shared" si="17"/>
        <v>0</v>
      </c>
      <c r="BM24" s="29">
        <f t="shared" si="17"/>
        <v>0</v>
      </c>
      <c r="BN24" s="29">
        <f t="shared" si="17"/>
        <v>0</v>
      </c>
      <c r="BO24" s="29">
        <f t="shared" si="17"/>
        <v>0</v>
      </c>
      <c r="BP24" s="29">
        <f t="shared" si="17"/>
        <v>0</v>
      </c>
      <c r="BQ24" s="29">
        <f t="shared" si="17"/>
        <v>0</v>
      </c>
      <c r="BR24" s="29">
        <f t="shared" si="17"/>
        <v>0</v>
      </c>
      <c r="BS24" s="29">
        <f t="shared" si="17"/>
        <v>0</v>
      </c>
      <c r="BT24" s="29">
        <f t="shared" si="17"/>
        <v>0</v>
      </c>
      <c r="BU24" s="29">
        <f t="shared" si="17"/>
        <v>0</v>
      </c>
      <c r="BV24" s="29">
        <f t="shared" ref="BV24:DA24" si="18" xml:space="preserve"> IF($F22 &gt;= BV23, 1, 0 )</f>
        <v>0</v>
      </c>
      <c r="BW24" s="29">
        <f t="shared" si="18"/>
        <v>0</v>
      </c>
      <c r="BX24" s="29">
        <f t="shared" si="18"/>
        <v>0</v>
      </c>
      <c r="BY24" s="29">
        <f t="shared" si="18"/>
        <v>0</v>
      </c>
      <c r="BZ24" s="29">
        <f t="shared" si="18"/>
        <v>0</v>
      </c>
      <c r="CA24" s="29">
        <f t="shared" si="18"/>
        <v>0</v>
      </c>
      <c r="CB24" s="29">
        <f t="shared" si="18"/>
        <v>0</v>
      </c>
      <c r="CC24" s="29">
        <f t="shared" si="18"/>
        <v>0</v>
      </c>
      <c r="CD24" s="29">
        <f t="shared" si="18"/>
        <v>0</v>
      </c>
      <c r="CE24" s="29">
        <f t="shared" si="18"/>
        <v>0</v>
      </c>
      <c r="CF24" s="29">
        <f t="shared" si="18"/>
        <v>0</v>
      </c>
      <c r="CG24" s="29">
        <f t="shared" si="18"/>
        <v>0</v>
      </c>
      <c r="CH24" s="29">
        <f t="shared" si="18"/>
        <v>0</v>
      </c>
      <c r="CI24" s="29">
        <f t="shared" si="18"/>
        <v>0</v>
      </c>
      <c r="CJ24" s="29">
        <f t="shared" si="18"/>
        <v>0</v>
      </c>
      <c r="CK24" s="29">
        <f t="shared" si="18"/>
        <v>0</v>
      </c>
      <c r="CL24" s="29">
        <f t="shared" si="18"/>
        <v>0</v>
      </c>
      <c r="CM24" s="29">
        <f t="shared" si="18"/>
        <v>0</v>
      </c>
      <c r="CN24" s="29">
        <f t="shared" si="18"/>
        <v>0</v>
      </c>
      <c r="CO24" s="29">
        <f t="shared" si="18"/>
        <v>0</v>
      </c>
      <c r="CP24" s="29">
        <f t="shared" si="18"/>
        <v>0</v>
      </c>
      <c r="CQ24" s="29">
        <f t="shared" si="18"/>
        <v>0</v>
      </c>
      <c r="CR24" s="29">
        <f t="shared" si="18"/>
        <v>0</v>
      </c>
      <c r="CS24" s="29">
        <f t="shared" si="18"/>
        <v>0</v>
      </c>
      <c r="CT24" s="29">
        <f t="shared" si="18"/>
        <v>0</v>
      </c>
      <c r="CU24" s="29">
        <f t="shared" si="18"/>
        <v>0</v>
      </c>
      <c r="CV24" s="29">
        <f t="shared" si="18"/>
        <v>0</v>
      </c>
      <c r="CW24" s="29">
        <f t="shared" si="18"/>
        <v>0</v>
      </c>
      <c r="CX24" s="29">
        <f t="shared" si="18"/>
        <v>0</v>
      </c>
      <c r="CY24" s="29">
        <f t="shared" si="18"/>
        <v>0</v>
      </c>
      <c r="CZ24" s="29">
        <f t="shared" si="18"/>
        <v>0</v>
      </c>
      <c r="DA24" s="29">
        <f t="shared" si="18"/>
        <v>0</v>
      </c>
      <c r="DB24" s="29">
        <f t="shared" ref="DB24:EG24" si="19" xml:space="preserve"> IF($F22 &gt;= DB23, 1, 0 )</f>
        <v>0</v>
      </c>
      <c r="DC24" s="29">
        <f t="shared" si="19"/>
        <v>0</v>
      </c>
      <c r="DD24" s="29">
        <f t="shared" si="19"/>
        <v>0</v>
      </c>
      <c r="DE24" s="29">
        <f t="shared" si="19"/>
        <v>0</v>
      </c>
      <c r="DF24" s="29">
        <f t="shared" si="19"/>
        <v>0</v>
      </c>
      <c r="DG24" s="29">
        <f t="shared" si="19"/>
        <v>0</v>
      </c>
      <c r="DH24" s="29">
        <f t="shared" si="19"/>
        <v>0</v>
      </c>
      <c r="DI24" s="29">
        <f t="shared" si="19"/>
        <v>0</v>
      </c>
      <c r="DJ24" s="29">
        <f t="shared" si="19"/>
        <v>0</v>
      </c>
      <c r="DK24" s="29">
        <f t="shared" si="19"/>
        <v>0</v>
      </c>
      <c r="DL24" s="29">
        <f t="shared" si="19"/>
        <v>0</v>
      </c>
      <c r="DM24" s="29">
        <f t="shared" si="19"/>
        <v>0</v>
      </c>
      <c r="DN24" s="29">
        <f t="shared" si="19"/>
        <v>0</v>
      </c>
      <c r="DO24" s="29">
        <f t="shared" si="19"/>
        <v>0</v>
      </c>
      <c r="DP24" s="29">
        <f t="shared" si="19"/>
        <v>0</v>
      </c>
      <c r="DQ24" s="29">
        <f t="shared" si="19"/>
        <v>0</v>
      </c>
      <c r="DR24" s="29">
        <f t="shared" si="19"/>
        <v>0</v>
      </c>
      <c r="DS24" s="29">
        <f t="shared" si="19"/>
        <v>0</v>
      </c>
      <c r="DT24" s="29">
        <f t="shared" si="19"/>
        <v>0</v>
      </c>
      <c r="DU24" s="29">
        <f t="shared" si="19"/>
        <v>0</v>
      </c>
      <c r="DV24" s="29">
        <f t="shared" si="19"/>
        <v>0</v>
      </c>
      <c r="DW24" s="29">
        <f t="shared" si="19"/>
        <v>0</v>
      </c>
      <c r="DX24" s="29">
        <f t="shared" si="19"/>
        <v>0</v>
      </c>
      <c r="DY24" s="29">
        <f t="shared" si="19"/>
        <v>0</v>
      </c>
      <c r="DZ24" s="29">
        <f t="shared" si="19"/>
        <v>0</v>
      </c>
      <c r="EA24" s="29">
        <f t="shared" si="19"/>
        <v>0</v>
      </c>
      <c r="EB24" s="29">
        <f t="shared" si="19"/>
        <v>0</v>
      </c>
      <c r="EC24" s="29">
        <f t="shared" si="19"/>
        <v>0</v>
      </c>
      <c r="ED24" s="29">
        <f t="shared" si="19"/>
        <v>0</v>
      </c>
      <c r="EE24" s="29">
        <f t="shared" si="19"/>
        <v>0</v>
      </c>
      <c r="EF24" s="29">
        <f t="shared" si="19"/>
        <v>0</v>
      </c>
      <c r="EG24" s="29">
        <f t="shared" si="19"/>
        <v>0</v>
      </c>
      <c r="EH24" s="29">
        <f t="shared" ref="EH24:FM24" si="20" xml:space="preserve"> IF($F22 &gt;= EH23, 1, 0 )</f>
        <v>0</v>
      </c>
      <c r="EI24" s="29">
        <f t="shared" si="20"/>
        <v>0</v>
      </c>
      <c r="EJ24" s="29">
        <f t="shared" si="20"/>
        <v>0</v>
      </c>
      <c r="EK24" s="29">
        <f t="shared" si="20"/>
        <v>0</v>
      </c>
      <c r="EL24" s="29">
        <f t="shared" si="20"/>
        <v>0</v>
      </c>
      <c r="EM24" s="29">
        <f t="shared" si="20"/>
        <v>0</v>
      </c>
      <c r="EN24" s="29">
        <f t="shared" si="20"/>
        <v>0</v>
      </c>
      <c r="EO24" s="29">
        <f t="shared" si="20"/>
        <v>0</v>
      </c>
      <c r="EP24" s="29">
        <f t="shared" si="20"/>
        <v>0</v>
      </c>
      <c r="EQ24" s="29">
        <f t="shared" si="20"/>
        <v>0</v>
      </c>
      <c r="ER24" s="29">
        <f t="shared" si="20"/>
        <v>0</v>
      </c>
      <c r="ES24" s="29">
        <f t="shared" si="20"/>
        <v>0</v>
      </c>
      <c r="ET24" s="29">
        <f t="shared" si="20"/>
        <v>0</v>
      </c>
      <c r="EU24" s="29">
        <f t="shared" si="20"/>
        <v>0</v>
      </c>
      <c r="EV24" s="29">
        <f t="shared" si="20"/>
        <v>0</v>
      </c>
      <c r="EW24" s="29">
        <f t="shared" si="20"/>
        <v>0</v>
      </c>
      <c r="EX24" s="29">
        <f t="shared" si="20"/>
        <v>0</v>
      </c>
      <c r="EY24" s="29">
        <f t="shared" si="20"/>
        <v>0</v>
      </c>
      <c r="EZ24" s="29">
        <f t="shared" si="20"/>
        <v>0</v>
      </c>
      <c r="FA24" s="29">
        <f t="shared" si="20"/>
        <v>0</v>
      </c>
      <c r="FB24" s="29">
        <f t="shared" si="20"/>
        <v>0</v>
      </c>
      <c r="FC24" s="29">
        <f t="shared" si="20"/>
        <v>0</v>
      </c>
      <c r="FD24" s="29">
        <f t="shared" si="20"/>
        <v>0</v>
      </c>
      <c r="FE24" s="29">
        <f t="shared" si="20"/>
        <v>0</v>
      </c>
      <c r="FF24" s="29">
        <f t="shared" si="20"/>
        <v>0</v>
      </c>
      <c r="FG24" s="29">
        <f t="shared" si="20"/>
        <v>0</v>
      </c>
      <c r="FH24" s="29">
        <f t="shared" si="20"/>
        <v>0</v>
      </c>
      <c r="FI24" s="29">
        <f t="shared" si="20"/>
        <v>0</v>
      </c>
      <c r="FJ24" s="29">
        <f t="shared" si="20"/>
        <v>0</v>
      </c>
      <c r="FK24" s="29">
        <f t="shared" si="20"/>
        <v>0</v>
      </c>
      <c r="FL24" s="29">
        <f t="shared" si="20"/>
        <v>0</v>
      </c>
      <c r="FM24" s="29">
        <f t="shared" si="20"/>
        <v>0</v>
      </c>
      <c r="FN24" s="29">
        <f t="shared" ref="FN24:GJ24" si="21" xml:space="preserve"> IF($F22 &gt;= FN23, 1, 0 )</f>
        <v>0</v>
      </c>
      <c r="FO24" s="29">
        <f t="shared" si="21"/>
        <v>0</v>
      </c>
      <c r="FP24" s="29">
        <f t="shared" si="21"/>
        <v>0</v>
      </c>
      <c r="FQ24" s="29">
        <f t="shared" si="21"/>
        <v>0</v>
      </c>
      <c r="FR24" s="29">
        <f t="shared" si="21"/>
        <v>0</v>
      </c>
      <c r="FS24" s="29">
        <f t="shared" si="21"/>
        <v>0</v>
      </c>
      <c r="FT24" s="29">
        <f t="shared" si="21"/>
        <v>0</v>
      </c>
      <c r="FU24" s="29">
        <f t="shared" si="21"/>
        <v>0</v>
      </c>
      <c r="FV24" s="29">
        <f t="shared" si="21"/>
        <v>0</v>
      </c>
      <c r="FW24" s="29">
        <f t="shared" si="21"/>
        <v>0</v>
      </c>
      <c r="FX24" s="29">
        <f t="shared" si="21"/>
        <v>0</v>
      </c>
      <c r="FY24" s="29">
        <f t="shared" si="21"/>
        <v>0</v>
      </c>
      <c r="FZ24" s="29">
        <f t="shared" si="21"/>
        <v>0</v>
      </c>
      <c r="GA24" s="29">
        <f t="shared" si="21"/>
        <v>0</v>
      </c>
      <c r="GB24" s="29">
        <f t="shared" si="21"/>
        <v>0</v>
      </c>
      <c r="GC24" s="29">
        <f t="shared" si="21"/>
        <v>0</v>
      </c>
      <c r="GD24" s="29">
        <f t="shared" si="21"/>
        <v>0</v>
      </c>
      <c r="GE24" s="29">
        <f t="shared" si="21"/>
        <v>0</v>
      </c>
      <c r="GF24" s="29">
        <f t="shared" si="21"/>
        <v>0</v>
      </c>
      <c r="GG24" s="29">
        <f t="shared" si="21"/>
        <v>0</v>
      </c>
      <c r="GH24" s="29">
        <f t="shared" si="21"/>
        <v>0</v>
      </c>
      <c r="GI24" s="29">
        <f t="shared" si="21"/>
        <v>0</v>
      </c>
      <c r="GJ24" s="29">
        <f t="shared" si="21"/>
        <v>0</v>
      </c>
    </row>
    <row r="25" spans="1:192" hidden="1" outlineLevel="2" x14ac:dyDescent="0.35">
      <c r="E25" s="2"/>
      <c r="F25" s="2"/>
      <c r="G25" s="2"/>
      <c r="H25" s="2"/>
      <c r="I25" s="15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</row>
    <row r="26" spans="1:192" hidden="1" outlineLevel="2" x14ac:dyDescent="0.35">
      <c r="E26" s="11" t="str">
        <f t="shared" ref="E26:AJ26" si="22" xml:space="preserve"> E$24</f>
        <v>Monthly period flag</v>
      </c>
      <c r="F26" s="11">
        <f t="shared" si="22"/>
        <v>0</v>
      </c>
      <c r="G26" s="11" t="str">
        <f t="shared" si="22"/>
        <v>flag</v>
      </c>
      <c r="H26" s="11">
        <f t="shared" si="22"/>
        <v>48</v>
      </c>
      <c r="I26" s="11">
        <f t="shared" si="22"/>
        <v>0</v>
      </c>
      <c r="J26" s="11">
        <f t="shared" si="22"/>
        <v>1</v>
      </c>
      <c r="K26" s="11">
        <f t="shared" si="22"/>
        <v>1</v>
      </c>
      <c r="L26" s="11">
        <f t="shared" si="22"/>
        <v>1</v>
      </c>
      <c r="M26" s="11">
        <f t="shared" si="22"/>
        <v>1</v>
      </c>
      <c r="N26" s="11">
        <f t="shared" si="22"/>
        <v>1</v>
      </c>
      <c r="O26" s="11">
        <f t="shared" si="22"/>
        <v>1</v>
      </c>
      <c r="P26" s="11">
        <f t="shared" si="22"/>
        <v>1</v>
      </c>
      <c r="Q26" s="11">
        <f t="shared" si="22"/>
        <v>1</v>
      </c>
      <c r="R26" s="11">
        <f t="shared" si="22"/>
        <v>1</v>
      </c>
      <c r="S26" s="11">
        <f t="shared" si="22"/>
        <v>1</v>
      </c>
      <c r="T26" s="11">
        <f t="shared" si="22"/>
        <v>1</v>
      </c>
      <c r="U26" s="11">
        <f t="shared" si="22"/>
        <v>1</v>
      </c>
      <c r="V26" s="11">
        <f t="shared" si="22"/>
        <v>1</v>
      </c>
      <c r="W26" s="11">
        <f t="shared" si="22"/>
        <v>1</v>
      </c>
      <c r="X26" s="11">
        <f t="shared" si="22"/>
        <v>1</v>
      </c>
      <c r="Y26" s="11">
        <f t="shared" si="22"/>
        <v>1</v>
      </c>
      <c r="Z26" s="11">
        <f t="shared" si="22"/>
        <v>1</v>
      </c>
      <c r="AA26" s="11">
        <f t="shared" si="22"/>
        <v>1</v>
      </c>
      <c r="AB26" s="11">
        <f t="shared" si="22"/>
        <v>1</v>
      </c>
      <c r="AC26" s="11">
        <f t="shared" si="22"/>
        <v>1</v>
      </c>
      <c r="AD26" s="11">
        <f t="shared" si="22"/>
        <v>1</v>
      </c>
      <c r="AE26" s="11">
        <f t="shared" si="22"/>
        <v>1</v>
      </c>
      <c r="AF26" s="11">
        <f t="shared" si="22"/>
        <v>1</v>
      </c>
      <c r="AG26" s="11">
        <f t="shared" si="22"/>
        <v>1</v>
      </c>
      <c r="AH26" s="11">
        <f t="shared" si="22"/>
        <v>1</v>
      </c>
      <c r="AI26" s="11">
        <f t="shared" si="22"/>
        <v>1</v>
      </c>
      <c r="AJ26" s="11">
        <f t="shared" si="22"/>
        <v>1</v>
      </c>
      <c r="AK26" s="11">
        <f t="shared" ref="AK26:BP26" si="23" xml:space="preserve"> AK$24</f>
        <v>1</v>
      </c>
      <c r="AL26" s="11">
        <f t="shared" si="23"/>
        <v>1</v>
      </c>
      <c r="AM26" s="11">
        <f t="shared" si="23"/>
        <v>1</v>
      </c>
      <c r="AN26" s="11">
        <f t="shared" si="23"/>
        <v>1</v>
      </c>
      <c r="AO26" s="11">
        <f t="shared" si="23"/>
        <v>1</v>
      </c>
      <c r="AP26" s="11">
        <f t="shared" si="23"/>
        <v>1</v>
      </c>
      <c r="AQ26" s="11">
        <f t="shared" si="23"/>
        <v>1</v>
      </c>
      <c r="AR26" s="11">
        <f t="shared" si="23"/>
        <v>1</v>
      </c>
      <c r="AS26" s="11">
        <f t="shared" si="23"/>
        <v>1</v>
      </c>
      <c r="AT26" s="11">
        <f t="shared" si="23"/>
        <v>1</v>
      </c>
      <c r="AU26" s="11">
        <f t="shared" si="23"/>
        <v>1</v>
      </c>
      <c r="AV26" s="11">
        <f t="shared" si="23"/>
        <v>1</v>
      </c>
      <c r="AW26" s="11">
        <f t="shared" si="23"/>
        <v>1</v>
      </c>
      <c r="AX26" s="11">
        <f t="shared" si="23"/>
        <v>1</v>
      </c>
      <c r="AY26" s="11">
        <f t="shared" si="23"/>
        <v>1</v>
      </c>
      <c r="AZ26" s="11">
        <f t="shared" si="23"/>
        <v>1</v>
      </c>
      <c r="BA26" s="11">
        <f t="shared" si="23"/>
        <v>1</v>
      </c>
      <c r="BB26" s="11">
        <f t="shared" si="23"/>
        <v>1</v>
      </c>
      <c r="BC26" s="11">
        <f t="shared" si="23"/>
        <v>1</v>
      </c>
      <c r="BD26" s="11">
        <f t="shared" si="23"/>
        <v>1</v>
      </c>
      <c r="BE26" s="11">
        <f t="shared" si="23"/>
        <v>1</v>
      </c>
      <c r="BF26" s="11">
        <f t="shared" si="23"/>
        <v>0</v>
      </c>
      <c r="BG26" s="11">
        <f t="shared" si="23"/>
        <v>0</v>
      </c>
      <c r="BH26" s="11">
        <f t="shared" si="23"/>
        <v>0</v>
      </c>
      <c r="BI26" s="11">
        <f t="shared" si="23"/>
        <v>0</v>
      </c>
      <c r="BJ26" s="11">
        <f t="shared" si="23"/>
        <v>0</v>
      </c>
      <c r="BK26" s="11">
        <f t="shared" si="23"/>
        <v>0</v>
      </c>
      <c r="BL26" s="11">
        <f t="shared" si="23"/>
        <v>0</v>
      </c>
      <c r="BM26" s="11">
        <f t="shared" si="23"/>
        <v>0</v>
      </c>
      <c r="BN26" s="11">
        <f t="shared" si="23"/>
        <v>0</v>
      </c>
      <c r="BO26" s="11">
        <f t="shared" si="23"/>
        <v>0</v>
      </c>
      <c r="BP26" s="11">
        <f t="shared" si="23"/>
        <v>0</v>
      </c>
      <c r="BQ26" s="11">
        <f t="shared" ref="BQ26:CV26" si="24" xml:space="preserve"> BQ$24</f>
        <v>0</v>
      </c>
      <c r="BR26" s="11">
        <f t="shared" si="24"/>
        <v>0</v>
      </c>
      <c r="BS26" s="11">
        <f t="shared" si="24"/>
        <v>0</v>
      </c>
      <c r="BT26" s="11">
        <f t="shared" si="24"/>
        <v>0</v>
      </c>
      <c r="BU26" s="11">
        <f t="shared" si="24"/>
        <v>0</v>
      </c>
      <c r="BV26" s="11">
        <f t="shared" si="24"/>
        <v>0</v>
      </c>
      <c r="BW26" s="11">
        <f t="shared" si="24"/>
        <v>0</v>
      </c>
      <c r="BX26" s="11">
        <f t="shared" si="24"/>
        <v>0</v>
      </c>
      <c r="BY26" s="11">
        <f t="shared" si="24"/>
        <v>0</v>
      </c>
      <c r="BZ26" s="11">
        <f t="shared" si="24"/>
        <v>0</v>
      </c>
      <c r="CA26" s="11">
        <f t="shared" si="24"/>
        <v>0</v>
      </c>
      <c r="CB26" s="11">
        <f t="shared" si="24"/>
        <v>0</v>
      </c>
      <c r="CC26" s="11">
        <f t="shared" si="24"/>
        <v>0</v>
      </c>
      <c r="CD26" s="11">
        <f t="shared" si="24"/>
        <v>0</v>
      </c>
      <c r="CE26" s="11">
        <f t="shared" si="24"/>
        <v>0</v>
      </c>
      <c r="CF26" s="11">
        <f t="shared" si="24"/>
        <v>0</v>
      </c>
      <c r="CG26" s="11">
        <f t="shared" si="24"/>
        <v>0</v>
      </c>
      <c r="CH26" s="11">
        <f t="shared" si="24"/>
        <v>0</v>
      </c>
      <c r="CI26" s="11">
        <f t="shared" si="24"/>
        <v>0</v>
      </c>
      <c r="CJ26" s="11">
        <f t="shared" si="24"/>
        <v>0</v>
      </c>
      <c r="CK26" s="11">
        <f t="shared" si="24"/>
        <v>0</v>
      </c>
      <c r="CL26" s="11">
        <f t="shared" si="24"/>
        <v>0</v>
      </c>
      <c r="CM26" s="11">
        <f t="shared" si="24"/>
        <v>0</v>
      </c>
      <c r="CN26" s="11">
        <f t="shared" si="24"/>
        <v>0</v>
      </c>
      <c r="CO26" s="11">
        <f t="shared" si="24"/>
        <v>0</v>
      </c>
      <c r="CP26" s="11">
        <f t="shared" si="24"/>
        <v>0</v>
      </c>
      <c r="CQ26" s="11">
        <f t="shared" si="24"/>
        <v>0</v>
      </c>
      <c r="CR26" s="11">
        <f t="shared" si="24"/>
        <v>0</v>
      </c>
      <c r="CS26" s="11">
        <f t="shared" si="24"/>
        <v>0</v>
      </c>
      <c r="CT26" s="11">
        <f t="shared" si="24"/>
        <v>0</v>
      </c>
      <c r="CU26" s="11">
        <f t="shared" si="24"/>
        <v>0</v>
      </c>
      <c r="CV26" s="11">
        <f t="shared" si="24"/>
        <v>0</v>
      </c>
      <c r="CW26" s="11">
        <f t="shared" ref="CW26:EB26" si="25" xml:space="preserve"> CW$24</f>
        <v>0</v>
      </c>
      <c r="CX26" s="11">
        <f t="shared" si="25"/>
        <v>0</v>
      </c>
      <c r="CY26" s="11">
        <f t="shared" si="25"/>
        <v>0</v>
      </c>
      <c r="CZ26" s="11">
        <f t="shared" si="25"/>
        <v>0</v>
      </c>
      <c r="DA26" s="11">
        <f t="shared" si="25"/>
        <v>0</v>
      </c>
      <c r="DB26" s="11">
        <f t="shared" si="25"/>
        <v>0</v>
      </c>
      <c r="DC26" s="11">
        <f t="shared" si="25"/>
        <v>0</v>
      </c>
      <c r="DD26" s="11">
        <f t="shared" si="25"/>
        <v>0</v>
      </c>
      <c r="DE26" s="11">
        <f t="shared" si="25"/>
        <v>0</v>
      </c>
      <c r="DF26" s="11">
        <f t="shared" si="25"/>
        <v>0</v>
      </c>
      <c r="DG26" s="11">
        <f t="shared" si="25"/>
        <v>0</v>
      </c>
      <c r="DH26" s="11">
        <f t="shared" si="25"/>
        <v>0</v>
      </c>
      <c r="DI26" s="11">
        <f t="shared" si="25"/>
        <v>0</v>
      </c>
      <c r="DJ26" s="11">
        <f t="shared" si="25"/>
        <v>0</v>
      </c>
      <c r="DK26" s="11">
        <f t="shared" si="25"/>
        <v>0</v>
      </c>
      <c r="DL26" s="11">
        <f t="shared" si="25"/>
        <v>0</v>
      </c>
      <c r="DM26" s="11">
        <f t="shared" si="25"/>
        <v>0</v>
      </c>
      <c r="DN26" s="11">
        <f t="shared" si="25"/>
        <v>0</v>
      </c>
      <c r="DO26" s="11">
        <f t="shared" si="25"/>
        <v>0</v>
      </c>
      <c r="DP26" s="11">
        <f t="shared" si="25"/>
        <v>0</v>
      </c>
      <c r="DQ26" s="11">
        <f t="shared" si="25"/>
        <v>0</v>
      </c>
      <c r="DR26" s="11">
        <f t="shared" si="25"/>
        <v>0</v>
      </c>
      <c r="DS26" s="11">
        <f t="shared" si="25"/>
        <v>0</v>
      </c>
      <c r="DT26" s="11">
        <f t="shared" si="25"/>
        <v>0</v>
      </c>
      <c r="DU26" s="11">
        <f t="shared" si="25"/>
        <v>0</v>
      </c>
      <c r="DV26" s="11">
        <f t="shared" si="25"/>
        <v>0</v>
      </c>
      <c r="DW26" s="11">
        <f t="shared" si="25"/>
        <v>0</v>
      </c>
      <c r="DX26" s="11">
        <f t="shared" si="25"/>
        <v>0</v>
      </c>
      <c r="DY26" s="11">
        <f t="shared" si="25"/>
        <v>0</v>
      </c>
      <c r="DZ26" s="11">
        <f t="shared" si="25"/>
        <v>0</v>
      </c>
      <c r="EA26" s="11">
        <f t="shared" si="25"/>
        <v>0</v>
      </c>
      <c r="EB26" s="11">
        <f t="shared" si="25"/>
        <v>0</v>
      </c>
      <c r="EC26" s="11">
        <f t="shared" ref="EC26:FH26" si="26" xml:space="preserve"> EC$24</f>
        <v>0</v>
      </c>
      <c r="ED26" s="11">
        <f t="shared" si="26"/>
        <v>0</v>
      </c>
      <c r="EE26" s="11">
        <f t="shared" si="26"/>
        <v>0</v>
      </c>
      <c r="EF26" s="11">
        <f t="shared" si="26"/>
        <v>0</v>
      </c>
      <c r="EG26" s="11">
        <f t="shared" si="26"/>
        <v>0</v>
      </c>
      <c r="EH26" s="11">
        <f t="shared" si="26"/>
        <v>0</v>
      </c>
      <c r="EI26" s="11">
        <f t="shared" si="26"/>
        <v>0</v>
      </c>
      <c r="EJ26" s="11">
        <f t="shared" si="26"/>
        <v>0</v>
      </c>
      <c r="EK26" s="11">
        <f t="shared" si="26"/>
        <v>0</v>
      </c>
      <c r="EL26" s="11">
        <f t="shared" si="26"/>
        <v>0</v>
      </c>
      <c r="EM26" s="11">
        <f t="shared" si="26"/>
        <v>0</v>
      </c>
      <c r="EN26" s="11">
        <f t="shared" si="26"/>
        <v>0</v>
      </c>
      <c r="EO26" s="11">
        <f t="shared" si="26"/>
        <v>0</v>
      </c>
      <c r="EP26" s="11">
        <f t="shared" si="26"/>
        <v>0</v>
      </c>
      <c r="EQ26" s="11">
        <f t="shared" si="26"/>
        <v>0</v>
      </c>
      <c r="ER26" s="11">
        <f t="shared" si="26"/>
        <v>0</v>
      </c>
      <c r="ES26" s="11">
        <f t="shared" si="26"/>
        <v>0</v>
      </c>
      <c r="ET26" s="11">
        <f t="shared" si="26"/>
        <v>0</v>
      </c>
      <c r="EU26" s="11">
        <f t="shared" si="26"/>
        <v>0</v>
      </c>
      <c r="EV26" s="11">
        <f t="shared" si="26"/>
        <v>0</v>
      </c>
      <c r="EW26" s="11">
        <f t="shared" si="26"/>
        <v>0</v>
      </c>
      <c r="EX26" s="11">
        <f t="shared" si="26"/>
        <v>0</v>
      </c>
      <c r="EY26" s="11">
        <f t="shared" si="26"/>
        <v>0</v>
      </c>
      <c r="EZ26" s="11">
        <f t="shared" si="26"/>
        <v>0</v>
      </c>
      <c r="FA26" s="11">
        <f t="shared" si="26"/>
        <v>0</v>
      </c>
      <c r="FB26" s="11">
        <f t="shared" si="26"/>
        <v>0</v>
      </c>
      <c r="FC26" s="11">
        <f t="shared" si="26"/>
        <v>0</v>
      </c>
      <c r="FD26" s="11">
        <f t="shared" si="26"/>
        <v>0</v>
      </c>
      <c r="FE26" s="11">
        <f t="shared" si="26"/>
        <v>0</v>
      </c>
      <c r="FF26" s="11">
        <f t="shared" si="26"/>
        <v>0</v>
      </c>
      <c r="FG26" s="11">
        <f t="shared" si="26"/>
        <v>0</v>
      </c>
      <c r="FH26" s="11">
        <f t="shared" si="26"/>
        <v>0</v>
      </c>
      <c r="FI26" s="11">
        <f t="shared" ref="FI26:GJ26" si="27" xml:space="preserve"> FI$24</f>
        <v>0</v>
      </c>
      <c r="FJ26" s="11">
        <f t="shared" si="27"/>
        <v>0</v>
      </c>
      <c r="FK26" s="11">
        <f t="shared" si="27"/>
        <v>0</v>
      </c>
      <c r="FL26" s="11">
        <f t="shared" si="27"/>
        <v>0</v>
      </c>
      <c r="FM26" s="11">
        <f t="shared" si="27"/>
        <v>0</v>
      </c>
      <c r="FN26" s="11">
        <f t="shared" si="27"/>
        <v>0</v>
      </c>
      <c r="FO26" s="11">
        <f t="shared" si="27"/>
        <v>0</v>
      </c>
      <c r="FP26" s="11">
        <f t="shared" si="27"/>
        <v>0</v>
      </c>
      <c r="FQ26" s="11">
        <f t="shared" si="27"/>
        <v>0</v>
      </c>
      <c r="FR26" s="11">
        <f t="shared" si="27"/>
        <v>0</v>
      </c>
      <c r="FS26" s="11">
        <f t="shared" si="27"/>
        <v>0</v>
      </c>
      <c r="FT26" s="11">
        <f t="shared" si="27"/>
        <v>0</v>
      </c>
      <c r="FU26" s="11">
        <f t="shared" si="27"/>
        <v>0</v>
      </c>
      <c r="FV26" s="11">
        <f t="shared" si="27"/>
        <v>0</v>
      </c>
      <c r="FW26" s="11">
        <f t="shared" si="27"/>
        <v>0</v>
      </c>
      <c r="FX26" s="11">
        <f t="shared" si="27"/>
        <v>0</v>
      </c>
      <c r="FY26" s="11">
        <f t="shared" si="27"/>
        <v>0</v>
      </c>
      <c r="FZ26" s="11">
        <f t="shared" si="27"/>
        <v>0</v>
      </c>
      <c r="GA26" s="11">
        <f t="shared" si="27"/>
        <v>0</v>
      </c>
      <c r="GB26" s="11">
        <f t="shared" si="27"/>
        <v>0</v>
      </c>
      <c r="GC26" s="11">
        <f t="shared" si="27"/>
        <v>0</v>
      </c>
      <c r="GD26" s="11">
        <f t="shared" si="27"/>
        <v>0</v>
      </c>
      <c r="GE26" s="11">
        <f t="shared" si="27"/>
        <v>0</v>
      </c>
      <c r="GF26" s="11">
        <f t="shared" si="27"/>
        <v>0</v>
      </c>
      <c r="GG26" s="11">
        <f t="shared" si="27"/>
        <v>0</v>
      </c>
      <c r="GH26" s="11">
        <f t="shared" si="27"/>
        <v>0</v>
      </c>
      <c r="GI26" s="11">
        <f t="shared" si="27"/>
        <v>0</v>
      </c>
      <c r="GJ26" s="11">
        <f t="shared" si="27"/>
        <v>0</v>
      </c>
    </row>
    <row r="27" spans="1:192" hidden="1" outlineLevel="2" x14ac:dyDescent="0.35">
      <c r="E27" s="2" t="s">
        <v>964</v>
      </c>
      <c r="F27" s="2"/>
      <c r="G27" s="2" t="s">
        <v>5</v>
      </c>
      <c r="H27" s="2">
        <f xml:space="preserve"> SUM(J27:GJ27)</f>
        <v>135</v>
      </c>
      <c r="I27" s="15"/>
      <c r="J27" s="2">
        <f t="shared" ref="J27:AO27" si="28" xml:space="preserve"> 1- J26</f>
        <v>0</v>
      </c>
      <c r="K27" s="2">
        <f t="shared" si="28"/>
        <v>0</v>
      </c>
      <c r="L27" s="2">
        <f t="shared" si="28"/>
        <v>0</v>
      </c>
      <c r="M27" s="2">
        <f t="shared" si="28"/>
        <v>0</v>
      </c>
      <c r="N27" s="2">
        <f t="shared" si="28"/>
        <v>0</v>
      </c>
      <c r="O27" s="2">
        <f t="shared" si="28"/>
        <v>0</v>
      </c>
      <c r="P27" s="2">
        <f t="shared" si="28"/>
        <v>0</v>
      </c>
      <c r="Q27" s="2">
        <f t="shared" si="28"/>
        <v>0</v>
      </c>
      <c r="R27" s="2">
        <f t="shared" si="28"/>
        <v>0</v>
      </c>
      <c r="S27" s="2">
        <f t="shared" si="28"/>
        <v>0</v>
      </c>
      <c r="T27" s="2">
        <f t="shared" si="28"/>
        <v>0</v>
      </c>
      <c r="U27" s="2">
        <f t="shared" si="28"/>
        <v>0</v>
      </c>
      <c r="V27" s="2">
        <f t="shared" si="28"/>
        <v>0</v>
      </c>
      <c r="W27" s="2">
        <f t="shared" si="28"/>
        <v>0</v>
      </c>
      <c r="X27" s="2">
        <f t="shared" si="28"/>
        <v>0</v>
      </c>
      <c r="Y27" s="2">
        <f t="shared" si="28"/>
        <v>0</v>
      </c>
      <c r="Z27" s="2">
        <f t="shared" si="28"/>
        <v>0</v>
      </c>
      <c r="AA27" s="2">
        <f t="shared" si="28"/>
        <v>0</v>
      </c>
      <c r="AB27" s="2">
        <f t="shared" si="28"/>
        <v>0</v>
      </c>
      <c r="AC27" s="2">
        <f t="shared" si="28"/>
        <v>0</v>
      </c>
      <c r="AD27" s="2">
        <f t="shared" si="28"/>
        <v>0</v>
      </c>
      <c r="AE27" s="2">
        <f t="shared" si="28"/>
        <v>0</v>
      </c>
      <c r="AF27" s="2">
        <f t="shared" si="28"/>
        <v>0</v>
      </c>
      <c r="AG27" s="2">
        <f t="shared" si="28"/>
        <v>0</v>
      </c>
      <c r="AH27" s="2">
        <f t="shared" si="28"/>
        <v>0</v>
      </c>
      <c r="AI27" s="2">
        <f t="shared" si="28"/>
        <v>0</v>
      </c>
      <c r="AJ27" s="2">
        <f t="shared" si="28"/>
        <v>0</v>
      </c>
      <c r="AK27" s="2">
        <f t="shared" si="28"/>
        <v>0</v>
      </c>
      <c r="AL27" s="2">
        <f t="shared" si="28"/>
        <v>0</v>
      </c>
      <c r="AM27" s="2">
        <f t="shared" si="28"/>
        <v>0</v>
      </c>
      <c r="AN27" s="2">
        <f t="shared" si="28"/>
        <v>0</v>
      </c>
      <c r="AO27" s="2">
        <f t="shared" si="28"/>
        <v>0</v>
      </c>
      <c r="AP27" s="2">
        <f t="shared" ref="AP27:BU27" si="29" xml:space="preserve"> 1- AP26</f>
        <v>0</v>
      </c>
      <c r="AQ27" s="2">
        <f t="shared" si="29"/>
        <v>0</v>
      </c>
      <c r="AR27" s="2">
        <f t="shared" si="29"/>
        <v>0</v>
      </c>
      <c r="AS27" s="2">
        <f t="shared" si="29"/>
        <v>0</v>
      </c>
      <c r="AT27" s="2">
        <f t="shared" si="29"/>
        <v>0</v>
      </c>
      <c r="AU27" s="2">
        <f t="shared" si="29"/>
        <v>0</v>
      </c>
      <c r="AV27" s="2">
        <f t="shared" si="29"/>
        <v>0</v>
      </c>
      <c r="AW27" s="2">
        <f t="shared" si="29"/>
        <v>0</v>
      </c>
      <c r="AX27" s="2">
        <f t="shared" si="29"/>
        <v>0</v>
      </c>
      <c r="AY27" s="2">
        <f t="shared" si="29"/>
        <v>0</v>
      </c>
      <c r="AZ27" s="2">
        <f t="shared" si="29"/>
        <v>0</v>
      </c>
      <c r="BA27" s="2">
        <f t="shared" si="29"/>
        <v>0</v>
      </c>
      <c r="BB27" s="2">
        <f t="shared" si="29"/>
        <v>0</v>
      </c>
      <c r="BC27" s="2">
        <f t="shared" si="29"/>
        <v>0</v>
      </c>
      <c r="BD27" s="2">
        <f t="shared" si="29"/>
        <v>0</v>
      </c>
      <c r="BE27" s="2">
        <f t="shared" si="29"/>
        <v>0</v>
      </c>
      <c r="BF27" s="2">
        <f t="shared" si="29"/>
        <v>1</v>
      </c>
      <c r="BG27" s="2">
        <f t="shared" si="29"/>
        <v>1</v>
      </c>
      <c r="BH27" s="2">
        <f t="shared" si="29"/>
        <v>1</v>
      </c>
      <c r="BI27" s="2">
        <f t="shared" si="29"/>
        <v>1</v>
      </c>
      <c r="BJ27" s="2">
        <f t="shared" si="29"/>
        <v>1</v>
      </c>
      <c r="BK27" s="2">
        <f t="shared" si="29"/>
        <v>1</v>
      </c>
      <c r="BL27" s="2">
        <f t="shared" si="29"/>
        <v>1</v>
      </c>
      <c r="BM27" s="2">
        <f t="shared" si="29"/>
        <v>1</v>
      </c>
      <c r="BN27" s="2">
        <f t="shared" si="29"/>
        <v>1</v>
      </c>
      <c r="BO27" s="2">
        <f t="shared" si="29"/>
        <v>1</v>
      </c>
      <c r="BP27" s="2">
        <f t="shared" si="29"/>
        <v>1</v>
      </c>
      <c r="BQ27" s="2">
        <f t="shared" si="29"/>
        <v>1</v>
      </c>
      <c r="BR27" s="2">
        <f t="shared" si="29"/>
        <v>1</v>
      </c>
      <c r="BS27" s="2">
        <f t="shared" si="29"/>
        <v>1</v>
      </c>
      <c r="BT27" s="2">
        <f t="shared" si="29"/>
        <v>1</v>
      </c>
      <c r="BU27" s="2">
        <f t="shared" si="29"/>
        <v>1</v>
      </c>
      <c r="BV27" s="2">
        <f t="shared" ref="BV27:DA27" si="30" xml:space="preserve"> 1- BV26</f>
        <v>1</v>
      </c>
      <c r="BW27" s="2">
        <f t="shared" si="30"/>
        <v>1</v>
      </c>
      <c r="BX27" s="2">
        <f t="shared" si="30"/>
        <v>1</v>
      </c>
      <c r="BY27" s="2">
        <f t="shared" si="30"/>
        <v>1</v>
      </c>
      <c r="BZ27" s="2">
        <f t="shared" si="30"/>
        <v>1</v>
      </c>
      <c r="CA27" s="2">
        <f t="shared" si="30"/>
        <v>1</v>
      </c>
      <c r="CB27" s="2">
        <f t="shared" si="30"/>
        <v>1</v>
      </c>
      <c r="CC27" s="2">
        <f t="shared" si="30"/>
        <v>1</v>
      </c>
      <c r="CD27" s="2">
        <f t="shared" si="30"/>
        <v>1</v>
      </c>
      <c r="CE27" s="2">
        <f t="shared" si="30"/>
        <v>1</v>
      </c>
      <c r="CF27" s="2">
        <f t="shared" si="30"/>
        <v>1</v>
      </c>
      <c r="CG27" s="2">
        <f t="shared" si="30"/>
        <v>1</v>
      </c>
      <c r="CH27" s="2">
        <f t="shared" si="30"/>
        <v>1</v>
      </c>
      <c r="CI27" s="2">
        <f t="shared" si="30"/>
        <v>1</v>
      </c>
      <c r="CJ27" s="2">
        <f t="shared" si="30"/>
        <v>1</v>
      </c>
      <c r="CK27" s="2">
        <f t="shared" si="30"/>
        <v>1</v>
      </c>
      <c r="CL27" s="2">
        <f t="shared" si="30"/>
        <v>1</v>
      </c>
      <c r="CM27" s="2">
        <f t="shared" si="30"/>
        <v>1</v>
      </c>
      <c r="CN27" s="2">
        <f t="shared" si="30"/>
        <v>1</v>
      </c>
      <c r="CO27" s="2">
        <f t="shared" si="30"/>
        <v>1</v>
      </c>
      <c r="CP27" s="2">
        <f t="shared" si="30"/>
        <v>1</v>
      </c>
      <c r="CQ27" s="2">
        <f t="shared" si="30"/>
        <v>1</v>
      </c>
      <c r="CR27" s="2">
        <f t="shared" si="30"/>
        <v>1</v>
      </c>
      <c r="CS27" s="2">
        <f t="shared" si="30"/>
        <v>1</v>
      </c>
      <c r="CT27" s="2">
        <f t="shared" si="30"/>
        <v>1</v>
      </c>
      <c r="CU27" s="2">
        <f t="shared" si="30"/>
        <v>1</v>
      </c>
      <c r="CV27" s="2">
        <f t="shared" si="30"/>
        <v>1</v>
      </c>
      <c r="CW27" s="2">
        <f t="shared" si="30"/>
        <v>1</v>
      </c>
      <c r="CX27" s="2">
        <f t="shared" si="30"/>
        <v>1</v>
      </c>
      <c r="CY27" s="2">
        <f t="shared" si="30"/>
        <v>1</v>
      </c>
      <c r="CZ27" s="2">
        <f t="shared" si="30"/>
        <v>1</v>
      </c>
      <c r="DA27" s="2">
        <f t="shared" si="30"/>
        <v>1</v>
      </c>
      <c r="DB27" s="2">
        <f t="shared" ref="DB27:EG27" si="31" xml:space="preserve"> 1- DB26</f>
        <v>1</v>
      </c>
      <c r="DC27" s="2">
        <f t="shared" si="31"/>
        <v>1</v>
      </c>
      <c r="DD27" s="2">
        <f t="shared" si="31"/>
        <v>1</v>
      </c>
      <c r="DE27" s="2">
        <f t="shared" si="31"/>
        <v>1</v>
      </c>
      <c r="DF27" s="2">
        <f t="shared" si="31"/>
        <v>1</v>
      </c>
      <c r="DG27" s="2">
        <f t="shared" si="31"/>
        <v>1</v>
      </c>
      <c r="DH27" s="2">
        <f t="shared" si="31"/>
        <v>1</v>
      </c>
      <c r="DI27" s="2">
        <f t="shared" si="31"/>
        <v>1</v>
      </c>
      <c r="DJ27" s="2">
        <f t="shared" si="31"/>
        <v>1</v>
      </c>
      <c r="DK27" s="2">
        <f t="shared" si="31"/>
        <v>1</v>
      </c>
      <c r="DL27" s="2">
        <f t="shared" si="31"/>
        <v>1</v>
      </c>
      <c r="DM27" s="2">
        <f t="shared" si="31"/>
        <v>1</v>
      </c>
      <c r="DN27" s="2">
        <f t="shared" si="31"/>
        <v>1</v>
      </c>
      <c r="DO27" s="2">
        <f t="shared" si="31"/>
        <v>1</v>
      </c>
      <c r="DP27" s="2">
        <f t="shared" si="31"/>
        <v>1</v>
      </c>
      <c r="DQ27" s="2">
        <f t="shared" si="31"/>
        <v>1</v>
      </c>
      <c r="DR27" s="2">
        <f t="shared" si="31"/>
        <v>1</v>
      </c>
      <c r="DS27" s="2">
        <f t="shared" si="31"/>
        <v>1</v>
      </c>
      <c r="DT27" s="2">
        <f t="shared" si="31"/>
        <v>1</v>
      </c>
      <c r="DU27" s="2">
        <f t="shared" si="31"/>
        <v>1</v>
      </c>
      <c r="DV27" s="2">
        <f t="shared" si="31"/>
        <v>1</v>
      </c>
      <c r="DW27" s="2">
        <f t="shared" si="31"/>
        <v>1</v>
      </c>
      <c r="DX27" s="2">
        <f t="shared" si="31"/>
        <v>1</v>
      </c>
      <c r="DY27" s="2">
        <f t="shared" si="31"/>
        <v>1</v>
      </c>
      <c r="DZ27" s="2">
        <f t="shared" si="31"/>
        <v>1</v>
      </c>
      <c r="EA27" s="2">
        <f t="shared" si="31"/>
        <v>1</v>
      </c>
      <c r="EB27" s="2">
        <f t="shared" si="31"/>
        <v>1</v>
      </c>
      <c r="EC27" s="2">
        <f t="shared" si="31"/>
        <v>1</v>
      </c>
      <c r="ED27" s="2">
        <f t="shared" si="31"/>
        <v>1</v>
      </c>
      <c r="EE27" s="2">
        <f t="shared" si="31"/>
        <v>1</v>
      </c>
      <c r="EF27" s="2">
        <f t="shared" si="31"/>
        <v>1</v>
      </c>
      <c r="EG27" s="2">
        <f t="shared" si="31"/>
        <v>1</v>
      </c>
      <c r="EH27" s="2">
        <f t="shared" ref="EH27:FM27" si="32" xml:space="preserve"> 1- EH26</f>
        <v>1</v>
      </c>
      <c r="EI27" s="2">
        <f t="shared" si="32"/>
        <v>1</v>
      </c>
      <c r="EJ27" s="2">
        <f t="shared" si="32"/>
        <v>1</v>
      </c>
      <c r="EK27" s="2">
        <f t="shared" si="32"/>
        <v>1</v>
      </c>
      <c r="EL27" s="2">
        <f t="shared" si="32"/>
        <v>1</v>
      </c>
      <c r="EM27" s="2">
        <f t="shared" si="32"/>
        <v>1</v>
      </c>
      <c r="EN27" s="2">
        <f t="shared" si="32"/>
        <v>1</v>
      </c>
      <c r="EO27" s="2">
        <f t="shared" si="32"/>
        <v>1</v>
      </c>
      <c r="EP27" s="2">
        <f t="shared" si="32"/>
        <v>1</v>
      </c>
      <c r="EQ27" s="2">
        <f t="shared" si="32"/>
        <v>1</v>
      </c>
      <c r="ER27" s="2">
        <f t="shared" si="32"/>
        <v>1</v>
      </c>
      <c r="ES27" s="2">
        <f t="shared" si="32"/>
        <v>1</v>
      </c>
      <c r="ET27" s="2">
        <f t="shared" si="32"/>
        <v>1</v>
      </c>
      <c r="EU27" s="2">
        <f t="shared" si="32"/>
        <v>1</v>
      </c>
      <c r="EV27" s="2">
        <f t="shared" si="32"/>
        <v>1</v>
      </c>
      <c r="EW27" s="2">
        <f t="shared" si="32"/>
        <v>1</v>
      </c>
      <c r="EX27" s="2">
        <f t="shared" si="32"/>
        <v>1</v>
      </c>
      <c r="EY27" s="2">
        <f t="shared" si="32"/>
        <v>1</v>
      </c>
      <c r="EZ27" s="2">
        <f t="shared" si="32"/>
        <v>1</v>
      </c>
      <c r="FA27" s="2">
        <f t="shared" si="32"/>
        <v>1</v>
      </c>
      <c r="FB27" s="2">
        <f t="shared" si="32"/>
        <v>1</v>
      </c>
      <c r="FC27" s="2">
        <f t="shared" si="32"/>
        <v>1</v>
      </c>
      <c r="FD27" s="2">
        <f t="shared" si="32"/>
        <v>1</v>
      </c>
      <c r="FE27" s="2">
        <f t="shared" si="32"/>
        <v>1</v>
      </c>
      <c r="FF27" s="2">
        <f t="shared" si="32"/>
        <v>1</v>
      </c>
      <c r="FG27" s="2">
        <f t="shared" si="32"/>
        <v>1</v>
      </c>
      <c r="FH27" s="2">
        <f t="shared" si="32"/>
        <v>1</v>
      </c>
      <c r="FI27" s="2">
        <f t="shared" si="32"/>
        <v>1</v>
      </c>
      <c r="FJ27" s="2">
        <f t="shared" si="32"/>
        <v>1</v>
      </c>
      <c r="FK27" s="2">
        <f t="shared" si="32"/>
        <v>1</v>
      </c>
      <c r="FL27" s="2">
        <f t="shared" si="32"/>
        <v>1</v>
      </c>
      <c r="FM27" s="2">
        <f t="shared" si="32"/>
        <v>1</v>
      </c>
      <c r="FN27" s="2">
        <f t="shared" ref="FN27:GJ27" si="33" xml:space="preserve"> 1- FN26</f>
        <v>1</v>
      </c>
      <c r="FO27" s="2">
        <f t="shared" si="33"/>
        <v>1</v>
      </c>
      <c r="FP27" s="2">
        <f t="shared" si="33"/>
        <v>1</v>
      </c>
      <c r="FQ27" s="2">
        <f t="shared" si="33"/>
        <v>1</v>
      </c>
      <c r="FR27" s="2">
        <f t="shared" si="33"/>
        <v>1</v>
      </c>
      <c r="FS27" s="2">
        <f t="shared" si="33"/>
        <v>1</v>
      </c>
      <c r="FT27" s="2">
        <f t="shared" si="33"/>
        <v>1</v>
      </c>
      <c r="FU27" s="2">
        <f t="shared" si="33"/>
        <v>1</v>
      </c>
      <c r="FV27" s="2">
        <f t="shared" si="33"/>
        <v>1</v>
      </c>
      <c r="FW27" s="2">
        <f t="shared" si="33"/>
        <v>1</v>
      </c>
      <c r="FX27" s="2">
        <f t="shared" si="33"/>
        <v>1</v>
      </c>
      <c r="FY27" s="2">
        <f t="shared" si="33"/>
        <v>1</v>
      </c>
      <c r="FZ27" s="2">
        <f t="shared" si="33"/>
        <v>1</v>
      </c>
      <c r="GA27" s="2">
        <f t="shared" si="33"/>
        <v>1</v>
      </c>
      <c r="GB27" s="2">
        <f t="shared" si="33"/>
        <v>1</v>
      </c>
      <c r="GC27" s="2">
        <f t="shared" si="33"/>
        <v>1</v>
      </c>
      <c r="GD27" s="2">
        <f t="shared" si="33"/>
        <v>1</v>
      </c>
      <c r="GE27" s="2">
        <f t="shared" si="33"/>
        <v>1</v>
      </c>
      <c r="GF27" s="2">
        <f t="shared" si="33"/>
        <v>1</v>
      </c>
      <c r="GG27" s="2">
        <f t="shared" si="33"/>
        <v>1</v>
      </c>
      <c r="GH27" s="2">
        <f t="shared" si="33"/>
        <v>1</v>
      </c>
      <c r="GI27" s="2">
        <f t="shared" si="33"/>
        <v>1</v>
      </c>
      <c r="GJ27" s="2">
        <f t="shared" si="33"/>
        <v>1</v>
      </c>
    </row>
    <row r="28" spans="1:192" hidden="1" outlineLevel="2" x14ac:dyDescent="0.35">
      <c r="E28" s="2"/>
      <c r="F28" s="2"/>
      <c r="G28" s="2"/>
      <c r="H28" s="2"/>
      <c r="I28" s="15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</row>
    <row r="29" spans="1:192" hidden="1" outlineLevel="2" x14ac:dyDescent="0.35">
      <c r="E29" s="182" t="str">
        <f xml:space="preserve"> InpC!E$16</f>
        <v>Length of operating period</v>
      </c>
      <c r="F29" s="182">
        <f xml:space="preserve"> InpC!F$16</f>
        <v>3</v>
      </c>
      <c r="G29" s="182" t="str">
        <f xml:space="preserve"> InpC!G$16</f>
        <v>months</v>
      </c>
      <c r="H29" s="2"/>
      <c r="I29" s="15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</row>
    <row r="30" spans="1:192" hidden="1" outlineLevel="2" x14ac:dyDescent="0.35">
      <c r="E30" s="11" t="str">
        <f t="shared" ref="E30:AJ30" si="34" xml:space="preserve"> E$24</f>
        <v>Monthly period flag</v>
      </c>
      <c r="F30" s="11">
        <f t="shared" si="34"/>
        <v>0</v>
      </c>
      <c r="G30" s="11" t="str">
        <f t="shared" si="34"/>
        <v>flag</v>
      </c>
      <c r="H30" s="11">
        <f t="shared" si="34"/>
        <v>48</v>
      </c>
      <c r="I30" s="11">
        <f t="shared" si="34"/>
        <v>0</v>
      </c>
      <c r="J30" s="11">
        <f t="shared" si="34"/>
        <v>1</v>
      </c>
      <c r="K30" s="11">
        <f t="shared" si="34"/>
        <v>1</v>
      </c>
      <c r="L30" s="11">
        <f t="shared" si="34"/>
        <v>1</v>
      </c>
      <c r="M30" s="11">
        <f t="shared" si="34"/>
        <v>1</v>
      </c>
      <c r="N30" s="11">
        <f t="shared" si="34"/>
        <v>1</v>
      </c>
      <c r="O30" s="11">
        <f t="shared" si="34"/>
        <v>1</v>
      </c>
      <c r="P30" s="11">
        <f t="shared" si="34"/>
        <v>1</v>
      </c>
      <c r="Q30" s="11">
        <f t="shared" si="34"/>
        <v>1</v>
      </c>
      <c r="R30" s="11">
        <f t="shared" si="34"/>
        <v>1</v>
      </c>
      <c r="S30" s="11">
        <f t="shared" si="34"/>
        <v>1</v>
      </c>
      <c r="T30" s="11">
        <f t="shared" si="34"/>
        <v>1</v>
      </c>
      <c r="U30" s="11">
        <f t="shared" si="34"/>
        <v>1</v>
      </c>
      <c r="V30" s="11">
        <f t="shared" si="34"/>
        <v>1</v>
      </c>
      <c r="W30" s="11">
        <f t="shared" si="34"/>
        <v>1</v>
      </c>
      <c r="X30" s="11">
        <f t="shared" si="34"/>
        <v>1</v>
      </c>
      <c r="Y30" s="11">
        <f t="shared" si="34"/>
        <v>1</v>
      </c>
      <c r="Z30" s="11">
        <f t="shared" si="34"/>
        <v>1</v>
      </c>
      <c r="AA30" s="11">
        <f t="shared" si="34"/>
        <v>1</v>
      </c>
      <c r="AB30" s="11">
        <f t="shared" si="34"/>
        <v>1</v>
      </c>
      <c r="AC30" s="11">
        <f t="shared" si="34"/>
        <v>1</v>
      </c>
      <c r="AD30" s="11">
        <f t="shared" si="34"/>
        <v>1</v>
      </c>
      <c r="AE30" s="11">
        <f t="shared" si="34"/>
        <v>1</v>
      </c>
      <c r="AF30" s="11">
        <f t="shared" si="34"/>
        <v>1</v>
      </c>
      <c r="AG30" s="11">
        <f t="shared" si="34"/>
        <v>1</v>
      </c>
      <c r="AH30" s="11">
        <f t="shared" si="34"/>
        <v>1</v>
      </c>
      <c r="AI30" s="11">
        <f t="shared" si="34"/>
        <v>1</v>
      </c>
      <c r="AJ30" s="11">
        <f t="shared" si="34"/>
        <v>1</v>
      </c>
      <c r="AK30" s="11">
        <f t="shared" ref="AK30:BP30" si="35" xml:space="preserve"> AK$24</f>
        <v>1</v>
      </c>
      <c r="AL30" s="11">
        <f t="shared" si="35"/>
        <v>1</v>
      </c>
      <c r="AM30" s="11">
        <f t="shared" si="35"/>
        <v>1</v>
      </c>
      <c r="AN30" s="11">
        <f t="shared" si="35"/>
        <v>1</v>
      </c>
      <c r="AO30" s="11">
        <f t="shared" si="35"/>
        <v>1</v>
      </c>
      <c r="AP30" s="11">
        <f t="shared" si="35"/>
        <v>1</v>
      </c>
      <c r="AQ30" s="11">
        <f t="shared" si="35"/>
        <v>1</v>
      </c>
      <c r="AR30" s="11">
        <f t="shared" si="35"/>
        <v>1</v>
      </c>
      <c r="AS30" s="11">
        <f t="shared" si="35"/>
        <v>1</v>
      </c>
      <c r="AT30" s="11">
        <f t="shared" si="35"/>
        <v>1</v>
      </c>
      <c r="AU30" s="11">
        <f t="shared" si="35"/>
        <v>1</v>
      </c>
      <c r="AV30" s="11">
        <f t="shared" si="35"/>
        <v>1</v>
      </c>
      <c r="AW30" s="11">
        <f t="shared" si="35"/>
        <v>1</v>
      </c>
      <c r="AX30" s="11">
        <f t="shared" si="35"/>
        <v>1</v>
      </c>
      <c r="AY30" s="11">
        <f t="shared" si="35"/>
        <v>1</v>
      </c>
      <c r="AZ30" s="11">
        <f t="shared" si="35"/>
        <v>1</v>
      </c>
      <c r="BA30" s="11">
        <f t="shared" si="35"/>
        <v>1</v>
      </c>
      <c r="BB30" s="11">
        <f t="shared" si="35"/>
        <v>1</v>
      </c>
      <c r="BC30" s="11">
        <f t="shared" si="35"/>
        <v>1</v>
      </c>
      <c r="BD30" s="11">
        <f t="shared" si="35"/>
        <v>1</v>
      </c>
      <c r="BE30" s="11">
        <f t="shared" si="35"/>
        <v>1</v>
      </c>
      <c r="BF30" s="11">
        <f t="shared" si="35"/>
        <v>0</v>
      </c>
      <c r="BG30" s="11">
        <f t="shared" si="35"/>
        <v>0</v>
      </c>
      <c r="BH30" s="11">
        <f t="shared" si="35"/>
        <v>0</v>
      </c>
      <c r="BI30" s="11">
        <f t="shared" si="35"/>
        <v>0</v>
      </c>
      <c r="BJ30" s="11">
        <f t="shared" si="35"/>
        <v>0</v>
      </c>
      <c r="BK30" s="11">
        <f t="shared" si="35"/>
        <v>0</v>
      </c>
      <c r="BL30" s="11">
        <f t="shared" si="35"/>
        <v>0</v>
      </c>
      <c r="BM30" s="11">
        <f t="shared" si="35"/>
        <v>0</v>
      </c>
      <c r="BN30" s="11">
        <f t="shared" si="35"/>
        <v>0</v>
      </c>
      <c r="BO30" s="11">
        <f t="shared" si="35"/>
        <v>0</v>
      </c>
      <c r="BP30" s="11">
        <f t="shared" si="35"/>
        <v>0</v>
      </c>
      <c r="BQ30" s="11">
        <f t="shared" ref="BQ30:CV30" si="36" xml:space="preserve"> BQ$24</f>
        <v>0</v>
      </c>
      <c r="BR30" s="11">
        <f t="shared" si="36"/>
        <v>0</v>
      </c>
      <c r="BS30" s="11">
        <f t="shared" si="36"/>
        <v>0</v>
      </c>
      <c r="BT30" s="11">
        <f t="shared" si="36"/>
        <v>0</v>
      </c>
      <c r="BU30" s="11">
        <f t="shared" si="36"/>
        <v>0</v>
      </c>
      <c r="BV30" s="11">
        <f t="shared" si="36"/>
        <v>0</v>
      </c>
      <c r="BW30" s="11">
        <f t="shared" si="36"/>
        <v>0</v>
      </c>
      <c r="BX30" s="11">
        <f t="shared" si="36"/>
        <v>0</v>
      </c>
      <c r="BY30" s="11">
        <f t="shared" si="36"/>
        <v>0</v>
      </c>
      <c r="BZ30" s="11">
        <f t="shared" si="36"/>
        <v>0</v>
      </c>
      <c r="CA30" s="11">
        <f t="shared" si="36"/>
        <v>0</v>
      </c>
      <c r="CB30" s="11">
        <f t="shared" si="36"/>
        <v>0</v>
      </c>
      <c r="CC30" s="11">
        <f t="shared" si="36"/>
        <v>0</v>
      </c>
      <c r="CD30" s="11">
        <f t="shared" si="36"/>
        <v>0</v>
      </c>
      <c r="CE30" s="11">
        <f t="shared" si="36"/>
        <v>0</v>
      </c>
      <c r="CF30" s="11">
        <f t="shared" si="36"/>
        <v>0</v>
      </c>
      <c r="CG30" s="11">
        <f t="shared" si="36"/>
        <v>0</v>
      </c>
      <c r="CH30" s="11">
        <f t="shared" si="36"/>
        <v>0</v>
      </c>
      <c r="CI30" s="11">
        <f t="shared" si="36"/>
        <v>0</v>
      </c>
      <c r="CJ30" s="11">
        <f t="shared" si="36"/>
        <v>0</v>
      </c>
      <c r="CK30" s="11">
        <f t="shared" si="36"/>
        <v>0</v>
      </c>
      <c r="CL30" s="11">
        <f t="shared" si="36"/>
        <v>0</v>
      </c>
      <c r="CM30" s="11">
        <f t="shared" si="36"/>
        <v>0</v>
      </c>
      <c r="CN30" s="11">
        <f t="shared" si="36"/>
        <v>0</v>
      </c>
      <c r="CO30" s="11">
        <f t="shared" si="36"/>
        <v>0</v>
      </c>
      <c r="CP30" s="11">
        <f t="shared" si="36"/>
        <v>0</v>
      </c>
      <c r="CQ30" s="11">
        <f t="shared" si="36"/>
        <v>0</v>
      </c>
      <c r="CR30" s="11">
        <f t="shared" si="36"/>
        <v>0</v>
      </c>
      <c r="CS30" s="11">
        <f t="shared" si="36"/>
        <v>0</v>
      </c>
      <c r="CT30" s="11">
        <f t="shared" si="36"/>
        <v>0</v>
      </c>
      <c r="CU30" s="11">
        <f t="shared" si="36"/>
        <v>0</v>
      </c>
      <c r="CV30" s="11">
        <f t="shared" si="36"/>
        <v>0</v>
      </c>
      <c r="CW30" s="11">
        <f t="shared" ref="CW30:EB30" si="37" xml:space="preserve"> CW$24</f>
        <v>0</v>
      </c>
      <c r="CX30" s="11">
        <f t="shared" si="37"/>
        <v>0</v>
      </c>
      <c r="CY30" s="11">
        <f t="shared" si="37"/>
        <v>0</v>
      </c>
      <c r="CZ30" s="11">
        <f t="shared" si="37"/>
        <v>0</v>
      </c>
      <c r="DA30" s="11">
        <f t="shared" si="37"/>
        <v>0</v>
      </c>
      <c r="DB30" s="11">
        <f t="shared" si="37"/>
        <v>0</v>
      </c>
      <c r="DC30" s="11">
        <f t="shared" si="37"/>
        <v>0</v>
      </c>
      <c r="DD30" s="11">
        <f t="shared" si="37"/>
        <v>0</v>
      </c>
      <c r="DE30" s="11">
        <f t="shared" si="37"/>
        <v>0</v>
      </c>
      <c r="DF30" s="11">
        <f t="shared" si="37"/>
        <v>0</v>
      </c>
      <c r="DG30" s="11">
        <f t="shared" si="37"/>
        <v>0</v>
      </c>
      <c r="DH30" s="11">
        <f t="shared" si="37"/>
        <v>0</v>
      </c>
      <c r="DI30" s="11">
        <f t="shared" si="37"/>
        <v>0</v>
      </c>
      <c r="DJ30" s="11">
        <f t="shared" si="37"/>
        <v>0</v>
      </c>
      <c r="DK30" s="11">
        <f t="shared" si="37"/>
        <v>0</v>
      </c>
      <c r="DL30" s="11">
        <f t="shared" si="37"/>
        <v>0</v>
      </c>
      <c r="DM30" s="11">
        <f t="shared" si="37"/>
        <v>0</v>
      </c>
      <c r="DN30" s="11">
        <f t="shared" si="37"/>
        <v>0</v>
      </c>
      <c r="DO30" s="11">
        <f t="shared" si="37"/>
        <v>0</v>
      </c>
      <c r="DP30" s="11">
        <f t="shared" si="37"/>
        <v>0</v>
      </c>
      <c r="DQ30" s="11">
        <f t="shared" si="37"/>
        <v>0</v>
      </c>
      <c r="DR30" s="11">
        <f t="shared" si="37"/>
        <v>0</v>
      </c>
      <c r="DS30" s="11">
        <f t="shared" si="37"/>
        <v>0</v>
      </c>
      <c r="DT30" s="11">
        <f t="shared" si="37"/>
        <v>0</v>
      </c>
      <c r="DU30" s="11">
        <f t="shared" si="37"/>
        <v>0</v>
      </c>
      <c r="DV30" s="11">
        <f t="shared" si="37"/>
        <v>0</v>
      </c>
      <c r="DW30" s="11">
        <f t="shared" si="37"/>
        <v>0</v>
      </c>
      <c r="DX30" s="11">
        <f t="shared" si="37"/>
        <v>0</v>
      </c>
      <c r="DY30" s="11">
        <f t="shared" si="37"/>
        <v>0</v>
      </c>
      <c r="DZ30" s="11">
        <f t="shared" si="37"/>
        <v>0</v>
      </c>
      <c r="EA30" s="11">
        <f t="shared" si="37"/>
        <v>0</v>
      </c>
      <c r="EB30" s="11">
        <f t="shared" si="37"/>
        <v>0</v>
      </c>
      <c r="EC30" s="11">
        <f t="shared" ref="EC30:FH30" si="38" xml:space="preserve"> EC$24</f>
        <v>0</v>
      </c>
      <c r="ED30" s="11">
        <f t="shared" si="38"/>
        <v>0</v>
      </c>
      <c r="EE30" s="11">
        <f t="shared" si="38"/>
        <v>0</v>
      </c>
      <c r="EF30" s="11">
        <f t="shared" si="38"/>
        <v>0</v>
      </c>
      <c r="EG30" s="11">
        <f t="shared" si="38"/>
        <v>0</v>
      </c>
      <c r="EH30" s="11">
        <f t="shared" si="38"/>
        <v>0</v>
      </c>
      <c r="EI30" s="11">
        <f t="shared" si="38"/>
        <v>0</v>
      </c>
      <c r="EJ30" s="11">
        <f t="shared" si="38"/>
        <v>0</v>
      </c>
      <c r="EK30" s="11">
        <f t="shared" si="38"/>
        <v>0</v>
      </c>
      <c r="EL30" s="11">
        <f t="shared" si="38"/>
        <v>0</v>
      </c>
      <c r="EM30" s="11">
        <f t="shared" si="38"/>
        <v>0</v>
      </c>
      <c r="EN30" s="11">
        <f t="shared" si="38"/>
        <v>0</v>
      </c>
      <c r="EO30" s="11">
        <f t="shared" si="38"/>
        <v>0</v>
      </c>
      <c r="EP30" s="11">
        <f t="shared" si="38"/>
        <v>0</v>
      </c>
      <c r="EQ30" s="11">
        <f t="shared" si="38"/>
        <v>0</v>
      </c>
      <c r="ER30" s="11">
        <f t="shared" si="38"/>
        <v>0</v>
      </c>
      <c r="ES30" s="11">
        <f t="shared" si="38"/>
        <v>0</v>
      </c>
      <c r="ET30" s="11">
        <f t="shared" si="38"/>
        <v>0</v>
      </c>
      <c r="EU30" s="11">
        <f t="shared" si="38"/>
        <v>0</v>
      </c>
      <c r="EV30" s="11">
        <f t="shared" si="38"/>
        <v>0</v>
      </c>
      <c r="EW30" s="11">
        <f t="shared" si="38"/>
        <v>0</v>
      </c>
      <c r="EX30" s="11">
        <f t="shared" si="38"/>
        <v>0</v>
      </c>
      <c r="EY30" s="11">
        <f t="shared" si="38"/>
        <v>0</v>
      </c>
      <c r="EZ30" s="11">
        <f t="shared" si="38"/>
        <v>0</v>
      </c>
      <c r="FA30" s="11">
        <f t="shared" si="38"/>
        <v>0</v>
      </c>
      <c r="FB30" s="11">
        <f t="shared" si="38"/>
        <v>0</v>
      </c>
      <c r="FC30" s="11">
        <f t="shared" si="38"/>
        <v>0</v>
      </c>
      <c r="FD30" s="11">
        <f t="shared" si="38"/>
        <v>0</v>
      </c>
      <c r="FE30" s="11">
        <f t="shared" si="38"/>
        <v>0</v>
      </c>
      <c r="FF30" s="11">
        <f t="shared" si="38"/>
        <v>0</v>
      </c>
      <c r="FG30" s="11">
        <f t="shared" si="38"/>
        <v>0</v>
      </c>
      <c r="FH30" s="11">
        <f t="shared" si="38"/>
        <v>0</v>
      </c>
      <c r="FI30" s="11">
        <f t="shared" ref="FI30:GJ30" si="39" xml:space="preserve"> FI$24</f>
        <v>0</v>
      </c>
      <c r="FJ30" s="11">
        <f t="shared" si="39"/>
        <v>0</v>
      </c>
      <c r="FK30" s="11">
        <f t="shared" si="39"/>
        <v>0</v>
      </c>
      <c r="FL30" s="11">
        <f t="shared" si="39"/>
        <v>0</v>
      </c>
      <c r="FM30" s="11">
        <f t="shared" si="39"/>
        <v>0</v>
      </c>
      <c r="FN30" s="11">
        <f t="shared" si="39"/>
        <v>0</v>
      </c>
      <c r="FO30" s="11">
        <f t="shared" si="39"/>
        <v>0</v>
      </c>
      <c r="FP30" s="11">
        <f t="shared" si="39"/>
        <v>0</v>
      </c>
      <c r="FQ30" s="11">
        <f t="shared" si="39"/>
        <v>0</v>
      </c>
      <c r="FR30" s="11">
        <f t="shared" si="39"/>
        <v>0</v>
      </c>
      <c r="FS30" s="11">
        <f t="shared" si="39"/>
        <v>0</v>
      </c>
      <c r="FT30" s="11">
        <f t="shared" si="39"/>
        <v>0</v>
      </c>
      <c r="FU30" s="11">
        <f t="shared" si="39"/>
        <v>0</v>
      </c>
      <c r="FV30" s="11">
        <f t="shared" si="39"/>
        <v>0</v>
      </c>
      <c r="FW30" s="11">
        <f t="shared" si="39"/>
        <v>0</v>
      </c>
      <c r="FX30" s="11">
        <f t="shared" si="39"/>
        <v>0</v>
      </c>
      <c r="FY30" s="11">
        <f t="shared" si="39"/>
        <v>0</v>
      </c>
      <c r="FZ30" s="11">
        <f t="shared" si="39"/>
        <v>0</v>
      </c>
      <c r="GA30" s="11">
        <f t="shared" si="39"/>
        <v>0</v>
      </c>
      <c r="GB30" s="11">
        <f t="shared" si="39"/>
        <v>0</v>
      </c>
      <c r="GC30" s="11">
        <f t="shared" si="39"/>
        <v>0</v>
      </c>
      <c r="GD30" s="11">
        <f t="shared" si="39"/>
        <v>0</v>
      </c>
      <c r="GE30" s="11">
        <f t="shared" si="39"/>
        <v>0</v>
      </c>
      <c r="GF30" s="11">
        <f t="shared" si="39"/>
        <v>0</v>
      </c>
      <c r="GG30" s="11">
        <f t="shared" si="39"/>
        <v>0</v>
      </c>
      <c r="GH30" s="11">
        <f t="shared" si="39"/>
        <v>0</v>
      </c>
      <c r="GI30" s="11">
        <f t="shared" si="39"/>
        <v>0</v>
      </c>
      <c r="GJ30" s="11">
        <f t="shared" si="39"/>
        <v>0</v>
      </c>
    </row>
    <row r="31" spans="1:192" hidden="1" outlineLevel="2" x14ac:dyDescent="0.35">
      <c r="E31" s="11" t="str">
        <f t="shared" ref="E31:AJ31" si="40" xml:space="preserve"> E$27</f>
        <v>Primary timeline period flag</v>
      </c>
      <c r="F31" s="11">
        <f t="shared" si="40"/>
        <v>0</v>
      </c>
      <c r="G31" s="11" t="str">
        <f t="shared" si="40"/>
        <v>flag</v>
      </c>
      <c r="H31" s="11">
        <f t="shared" si="40"/>
        <v>135</v>
      </c>
      <c r="I31" s="11">
        <f t="shared" si="40"/>
        <v>0</v>
      </c>
      <c r="J31" s="11">
        <f t="shared" si="40"/>
        <v>0</v>
      </c>
      <c r="K31" s="11">
        <f t="shared" si="40"/>
        <v>0</v>
      </c>
      <c r="L31" s="11">
        <f t="shared" si="40"/>
        <v>0</v>
      </c>
      <c r="M31" s="11">
        <f t="shared" si="40"/>
        <v>0</v>
      </c>
      <c r="N31" s="11">
        <f t="shared" si="40"/>
        <v>0</v>
      </c>
      <c r="O31" s="11">
        <f t="shared" si="40"/>
        <v>0</v>
      </c>
      <c r="P31" s="11">
        <f t="shared" si="40"/>
        <v>0</v>
      </c>
      <c r="Q31" s="11">
        <f t="shared" si="40"/>
        <v>0</v>
      </c>
      <c r="R31" s="11">
        <f t="shared" si="40"/>
        <v>0</v>
      </c>
      <c r="S31" s="11">
        <f t="shared" si="40"/>
        <v>0</v>
      </c>
      <c r="T31" s="11">
        <f t="shared" si="40"/>
        <v>0</v>
      </c>
      <c r="U31" s="11">
        <f t="shared" si="40"/>
        <v>0</v>
      </c>
      <c r="V31" s="11">
        <f t="shared" si="40"/>
        <v>0</v>
      </c>
      <c r="W31" s="11">
        <f t="shared" si="40"/>
        <v>0</v>
      </c>
      <c r="X31" s="11">
        <f t="shared" si="40"/>
        <v>0</v>
      </c>
      <c r="Y31" s="11">
        <f t="shared" si="40"/>
        <v>0</v>
      </c>
      <c r="Z31" s="11">
        <f t="shared" si="40"/>
        <v>0</v>
      </c>
      <c r="AA31" s="11">
        <f t="shared" si="40"/>
        <v>0</v>
      </c>
      <c r="AB31" s="11">
        <f t="shared" si="40"/>
        <v>0</v>
      </c>
      <c r="AC31" s="11">
        <f t="shared" si="40"/>
        <v>0</v>
      </c>
      <c r="AD31" s="11">
        <f t="shared" si="40"/>
        <v>0</v>
      </c>
      <c r="AE31" s="11">
        <f t="shared" si="40"/>
        <v>0</v>
      </c>
      <c r="AF31" s="11">
        <f t="shared" si="40"/>
        <v>0</v>
      </c>
      <c r="AG31" s="11">
        <f t="shared" si="40"/>
        <v>0</v>
      </c>
      <c r="AH31" s="11">
        <f t="shared" si="40"/>
        <v>0</v>
      </c>
      <c r="AI31" s="11">
        <f t="shared" si="40"/>
        <v>0</v>
      </c>
      <c r="AJ31" s="11">
        <f t="shared" si="40"/>
        <v>0</v>
      </c>
      <c r="AK31" s="11">
        <f t="shared" ref="AK31:BP31" si="41" xml:space="preserve"> AK$27</f>
        <v>0</v>
      </c>
      <c r="AL31" s="11">
        <f t="shared" si="41"/>
        <v>0</v>
      </c>
      <c r="AM31" s="11">
        <f t="shared" si="41"/>
        <v>0</v>
      </c>
      <c r="AN31" s="11">
        <f t="shared" si="41"/>
        <v>0</v>
      </c>
      <c r="AO31" s="11">
        <f t="shared" si="41"/>
        <v>0</v>
      </c>
      <c r="AP31" s="11">
        <f t="shared" si="41"/>
        <v>0</v>
      </c>
      <c r="AQ31" s="11">
        <f t="shared" si="41"/>
        <v>0</v>
      </c>
      <c r="AR31" s="11">
        <f t="shared" si="41"/>
        <v>0</v>
      </c>
      <c r="AS31" s="11">
        <f t="shared" si="41"/>
        <v>0</v>
      </c>
      <c r="AT31" s="11">
        <f t="shared" si="41"/>
        <v>0</v>
      </c>
      <c r="AU31" s="11">
        <f t="shared" si="41"/>
        <v>0</v>
      </c>
      <c r="AV31" s="11">
        <f t="shared" si="41"/>
        <v>0</v>
      </c>
      <c r="AW31" s="11">
        <f t="shared" si="41"/>
        <v>0</v>
      </c>
      <c r="AX31" s="11">
        <f t="shared" si="41"/>
        <v>0</v>
      </c>
      <c r="AY31" s="11">
        <f t="shared" si="41"/>
        <v>0</v>
      </c>
      <c r="AZ31" s="11">
        <f t="shared" si="41"/>
        <v>0</v>
      </c>
      <c r="BA31" s="11">
        <f t="shared" si="41"/>
        <v>0</v>
      </c>
      <c r="BB31" s="11">
        <f t="shared" si="41"/>
        <v>0</v>
      </c>
      <c r="BC31" s="11">
        <f t="shared" si="41"/>
        <v>0</v>
      </c>
      <c r="BD31" s="11">
        <f t="shared" si="41"/>
        <v>0</v>
      </c>
      <c r="BE31" s="11">
        <f t="shared" si="41"/>
        <v>0</v>
      </c>
      <c r="BF31" s="11">
        <f t="shared" si="41"/>
        <v>1</v>
      </c>
      <c r="BG31" s="11">
        <f t="shared" si="41"/>
        <v>1</v>
      </c>
      <c r="BH31" s="11">
        <f t="shared" si="41"/>
        <v>1</v>
      </c>
      <c r="BI31" s="11">
        <f t="shared" si="41"/>
        <v>1</v>
      </c>
      <c r="BJ31" s="11">
        <f t="shared" si="41"/>
        <v>1</v>
      </c>
      <c r="BK31" s="11">
        <f t="shared" si="41"/>
        <v>1</v>
      </c>
      <c r="BL31" s="11">
        <f t="shared" si="41"/>
        <v>1</v>
      </c>
      <c r="BM31" s="11">
        <f t="shared" si="41"/>
        <v>1</v>
      </c>
      <c r="BN31" s="11">
        <f t="shared" si="41"/>
        <v>1</v>
      </c>
      <c r="BO31" s="11">
        <f t="shared" si="41"/>
        <v>1</v>
      </c>
      <c r="BP31" s="11">
        <f t="shared" si="41"/>
        <v>1</v>
      </c>
      <c r="BQ31" s="11">
        <f t="shared" ref="BQ31:CV31" si="42" xml:space="preserve"> BQ$27</f>
        <v>1</v>
      </c>
      <c r="BR31" s="11">
        <f t="shared" si="42"/>
        <v>1</v>
      </c>
      <c r="BS31" s="11">
        <f t="shared" si="42"/>
        <v>1</v>
      </c>
      <c r="BT31" s="11">
        <f t="shared" si="42"/>
        <v>1</v>
      </c>
      <c r="BU31" s="11">
        <f t="shared" si="42"/>
        <v>1</v>
      </c>
      <c r="BV31" s="11">
        <f t="shared" si="42"/>
        <v>1</v>
      </c>
      <c r="BW31" s="11">
        <f t="shared" si="42"/>
        <v>1</v>
      </c>
      <c r="BX31" s="11">
        <f t="shared" si="42"/>
        <v>1</v>
      </c>
      <c r="BY31" s="11">
        <f t="shared" si="42"/>
        <v>1</v>
      </c>
      <c r="BZ31" s="11">
        <f t="shared" si="42"/>
        <v>1</v>
      </c>
      <c r="CA31" s="11">
        <f t="shared" si="42"/>
        <v>1</v>
      </c>
      <c r="CB31" s="11">
        <f t="shared" si="42"/>
        <v>1</v>
      </c>
      <c r="CC31" s="11">
        <f t="shared" si="42"/>
        <v>1</v>
      </c>
      <c r="CD31" s="11">
        <f t="shared" si="42"/>
        <v>1</v>
      </c>
      <c r="CE31" s="11">
        <f t="shared" si="42"/>
        <v>1</v>
      </c>
      <c r="CF31" s="11">
        <f t="shared" si="42"/>
        <v>1</v>
      </c>
      <c r="CG31" s="11">
        <f t="shared" si="42"/>
        <v>1</v>
      </c>
      <c r="CH31" s="11">
        <f t="shared" si="42"/>
        <v>1</v>
      </c>
      <c r="CI31" s="11">
        <f t="shared" si="42"/>
        <v>1</v>
      </c>
      <c r="CJ31" s="11">
        <f t="shared" si="42"/>
        <v>1</v>
      </c>
      <c r="CK31" s="11">
        <f t="shared" si="42"/>
        <v>1</v>
      </c>
      <c r="CL31" s="11">
        <f t="shared" si="42"/>
        <v>1</v>
      </c>
      <c r="CM31" s="11">
        <f t="shared" si="42"/>
        <v>1</v>
      </c>
      <c r="CN31" s="11">
        <f t="shared" si="42"/>
        <v>1</v>
      </c>
      <c r="CO31" s="11">
        <f t="shared" si="42"/>
        <v>1</v>
      </c>
      <c r="CP31" s="11">
        <f t="shared" si="42"/>
        <v>1</v>
      </c>
      <c r="CQ31" s="11">
        <f t="shared" si="42"/>
        <v>1</v>
      </c>
      <c r="CR31" s="11">
        <f t="shared" si="42"/>
        <v>1</v>
      </c>
      <c r="CS31" s="11">
        <f t="shared" si="42"/>
        <v>1</v>
      </c>
      <c r="CT31" s="11">
        <f t="shared" si="42"/>
        <v>1</v>
      </c>
      <c r="CU31" s="11">
        <f t="shared" si="42"/>
        <v>1</v>
      </c>
      <c r="CV31" s="11">
        <f t="shared" si="42"/>
        <v>1</v>
      </c>
      <c r="CW31" s="11">
        <f t="shared" ref="CW31:EB31" si="43" xml:space="preserve"> CW$27</f>
        <v>1</v>
      </c>
      <c r="CX31" s="11">
        <f t="shared" si="43"/>
        <v>1</v>
      </c>
      <c r="CY31" s="11">
        <f t="shared" si="43"/>
        <v>1</v>
      </c>
      <c r="CZ31" s="11">
        <f t="shared" si="43"/>
        <v>1</v>
      </c>
      <c r="DA31" s="11">
        <f t="shared" si="43"/>
        <v>1</v>
      </c>
      <c r="DB31" s="11">
        <f t="shared" si="43"/>
        <v>1</v>
      </c>
      <c r="DC31" s="11">
        <f t="shared" si="43"/>
        <v>1</v>
      </c>
      <c r="DD31" s="11">
        <f t="shared" si="43"/>
        <v>1</v>
      </c>
      <c r="DE31" s="11">
        <f t="shared" si="43"/>
        <v>1</v>
      </c>
      <c r="DF31" s="11">
        <f t="shared" si="43"/>
        <v>1</v>
      </c>
      <c r="DG31" s="11">
        <f t="shared" si="43"/>
        <v>1</v>
      </c>
      <c r="DH31" s="11">
        <f t="shared" si="43"/>
        <v>1</v>
      </c>
      <c r="DI31" s="11">
        <f t="shared" si="43"/>
        <v>1</v>
      </c>
      <c r="DJ31" s="11">
        <f t="shared" si="43"/>
        <v>1</v>
      </c>
      <c r="DK31" s="11">
        <f t="shared" si="43"/>
        <v>1</v>
      </c>
      <c r="DL31" s="11">
        <f t="shared" si="43"/>
        <v>1</v>
      </c>
      <c r="DM31" s="11">
        <f t="shared" si="43"/>
        <v>1</v>
      </c>
      <c r="DN31" s="11">
        <f t="shared" si="43"/>
        <v>1</v>
      </c>
      <c r="DO31" s="11">
        <f t="shared" si="43"/>
        <v>1</v>
      </c>
      <c r="DP31" s="11">
        <f t="shared" si="43"/>
        <v>1</v>
      </c>
      <c r="DQ31" s="11">
        <f t="shared" si="43"/>
        <v>1</v>
      </c>
      <c r="DR31" s="11">
        <f t="shared" si="43"/>
        <v>1</v>
      </c>
      <c r="DS31" s="11">
        <f t="shared" si="43"/>
        <v>1</v>
      </c>
      <c r="DT31" s="11">
        <f t="shared" si="43"/>
        <v>1</v>
      </c>
      <c r="DU31" s="11">
        <f t="shared" si="43"/>
        <v>1</v>
      </c>
      <c r="DV31" s="11">
        <f t="shared" si="43"/>
        <v>1</v>
      </c>
      <c r="DW31" s="11">
        <f t="shared" si="43"/>
        <v>1</v>
      </c>
      <c r="DX31" s="11">
        <f t="shared" si="43"/>
        <v>1</v>
      </c>
      <c r="DY31" s="11">
        <f t="shared" si="43"/>
        <v>1</v>
      </c>
      <c r="DZ31" s="11">
        <f t="shared" si="43"/>
        <v>1</v>
      </c>
      <c r="EA31" s="11">
        <f t="shared" si="43"/>
        <v>1</v>
      </c>
      <c r="EB31" s="11">
        <f t="shared" si="43"/>
        <v>1</v>
      </c>
      <c r="EC31" s="11">
        <f t="shared" ref="EC31:FH31" si="44" xml:space="preserve"> EC$27</f>
        <v>1</v>
      </c>
      <c r="ED31" s="11">
        <f t="shared" si="44"/>
        <v>1</v>
      </c>
      <c r="EE31" s="11">
        <f t="shared" si="44"/>
        <v>1</v>
      </c>
      <c r="EF31" s="11">
        <f t="shared" si="44"/>
        <v>1</v>
      </c>
      <c r="EG31" s="11">
        <f t="shared" si="44"/>
        <v>1</v>
      </c>
      <c r="EH31" s="11">
        <f t="shared" si="44"/>
        <v>1</v>
      </c>
      <c r="EI31" s="11">
        <f t="shared" si="44"/>
        <v>1</v>
      </c>
      <c r="EJ31" s="11">
        <f t="shared" si="44"/>
        <v>1</v>
      </c>
      <c r="EK31" s="11">
        <f t="shared" si="44"/>
        <v>1</v>
      </c>
      <c r="EL31" s="11">
        <f t="shared" si="44"/>
        <v>1</v>
      </c>
      <c r="EM31" s="11">
        <f t="shared" si="44"/>
        <v>1</v>
      </c>
      <c r="EN31" s="11">
        <f t="shared" si="44"/>
        <v>1</v>
      </c>
      <c r="EO31" s="11">
        <f t="shared" si="44"/>
        <v>1</v>
      </c>
      <c r="EP31" s="11">
        <f t="shared" si="44"/>
        <v>1</v>
      </c>
      <c r="EQ31" s="11">
        <f t="shared" si="44"/>
        <v>1</v>
      </c>
      <c r="ER31" s="11">
        <f t="shared" si="44"/>
        <v>1</v>
      </c>
      <c r="ES31" s="11">
        <f t="shared" si="44"/>
        <v>1</v>
      </c>
      <c r="ET31" s="11">
        <f t="shared" si="44"/>
        <v>1</v>
      </c>
      <c r="EU31" s="11">
        <f t="shared" si="44"/>
        <v>1</v>
      </c>
      <c r="EV31" s="11">
        <f t="shared" si="44"/>
        <v>1</v>
      </c>
      <c r="EW31" s="11">
        <f t="shared" si="44"/>
        <v>1</v>
      </c>
      <c r="EX31" s="11">
        <f t="shared" si="44"/>
        <v>1</v>
      </c>
      <c r="EY31" s="11">
        <f t="shared" si="44"/>
        <v>1</v>
      </c>
      <c r="EZ31" s="11">
        <f t="shared" si="44"/>
        <v>1</v>
      </c>
      <c r="FA31" s="11">
        <f t="shared" si="44"/>
        <v>1</v>
      </c>
      <c r="FB31" s="11">
        <f t="shared" si="44"/>
        <v>1</v>
      </c>
      <c r="FC31" s="11">
        <f t="shared" si="44"/>
        <v>1</v>
      </c>
      <c r="FD31" s="11">
        <f t="shared" si="44"/>
        <v>1</v>
      </c>
      <c r="FE31" s="11">
        <f t="shared" si="44"/>
        <v>1</v>
      </c>
      <c r="FF31" s="11">
        <f t="shared" si="44"/>
        <v>1</v>
      </c>
      <c r="FG31" s="11">
        <f t="shared" si="44"/>
        <v>1</v>
      </c>
      <c r="FH31" s="11">
        <f t="shared" si="44"/>
        <v>1</v>
      </c>
      <c r="FI31" s="11">
        <f t="shared" ref="FI31:GJ31" si="45" xml:space="preserve"> FI$27</f>
        <v>1</v>
      </c>
      <c r="FJ31" s="11">
        <f t="shared" si="45"/>
        <v>1</v>
      </c>
      <c r="FK31" s="11">
        <f t="shared" si="45"/>
        <v>1</v>
      </c>
      <c r="FL31" s="11">
        <f t="shared" si="45"/>
        <v>1</v>
      </c>
      <c r="FM31" s="11">
        <f t="shared" si="45"/>
        <v>1</v>
      </c>
      <c r="FN31" s="11">
        <f t="shared" si="45"/>
        <v>1</v>
      </c>
      <c r="FO31" s="11">
        <f t="shared" si="45"/>
        <v>1</v>
      </c>
      <c r="FP31" s="11">
        <f t="shared" si="45"/>
        <v>1</v>
      </c>
      <c r="FQ31" s="11">
        <f t="shared" si="45"/>
        <v>1</v>
      </c>
      <c r="FR31" s="11">
        <f t="shared" si="45"/>
        <v>1</v>
      </c>
      <c r="FS31" s="11">
        <f t="shared" si="45"/>
        <v>1</v>
      </c>
      <c r="FT31" s="11">
        <f t="shared" si="45"/>
        <v>1</v>
      </c>
      <c r="FU31" s="11">
        <f t="shared" si="45"/>
        <v>1</v>
      </c>
      <c r="FV31" s="11">
        <f t="shared" si="45"/>
        <v>1</v>
      </c>
      <c r="FW31" s="11">
        <f t="shared" si="45"/>
        <v>1</v>
      </c>
      <c r="FX31" s="11">
        <f t="shared" si="45"/>
        <v>1</v>
      </c>
      <c r="FY31" s="11">
        <f t="shared" si="45"/>
        <v>1</v>
      </c>
      <c r="FZ31" s="11">
        <f t="shared" si="45"/>
        <v>1</v>
      </c>
      <c r="GA31" s="11">
        <f t="shared" si="45"/>
        <v>1</v>
      </c>
      <c r="GB31" s="11">
        <f t="shared" si="45"/>
        <v>1</v>
      </c>
      <c r="GC31" s="11">
        <f t="shared" si="45"/>
        <v>1</v>
      </c>
      <c r="GD31" s="11">
        <f t="shared" si="45"/>
        <v>1</v>
      </c>
      <c r="GE31" s="11">
        <f t="shared" si="45"/>
        <v>1</v>
      </c>
      <c r="GF31" s="11">
        <f t="shared" si="45"/>
        <v>1</v>
      </c>
      <c r="GG31" s="11">
        <f t="shared" si="45"/>
        <v>1</v>
      </c>
      <c r="GH31" s="11">
        <f t="shared" si="45"/>
        <v>1</v>
      </c>
      <c r="GI31" s="11">
        <f t="shared" si="45"/>
        <v>1</v>
      </c>
      <c r="GJ31" s="11">
        <f t="shared" si="45"/>
        <v>1</v>
      </c>
    </row>
    <row r="32" spans="1:192" s="181" customFormat="1" hidden="1" outlineLevel="2" x14ac:dyDescent="0.35">
      <c r="A32" s="132"/>
      <c r="B32" s="132"/>
      <c r="C32" s="133"/>
      <c r="D32" s="134"/>
      <c r="E32" s="180" t="s">
        <v>965</v>
      </c>
      <c r="F32" s="180"/>
      <c r="G32" s="180" t="s">
        <v>10</v>
      </c>
      <c r="H32" s="180"/>
      <c r="I32" s="135"/>
      <c r="J32" s="222">
        <f t="shared" ref="J32:AO32" si="46" xml:space="preserve"> (J30 * 1 ) + $F29 * J31</f>
        <v>1</v>
      </c>
      <c r="K32" s="222">
        <f t="shared" si="46"/>
        <v>1</v>
      </c>
      <c r="L32" s="222">
        <f t="shared" si="46"/>
        <v>1</v>
      </c>
      <c r="M32" s="222">
        <f t="shared" si="46"/>
        <v>1</v>
      </c>
      <c r="N32" s="222">
        <f t="shared" si="46"/>
        <v>1</v>
      </c>
      <c r="O32" s="222">
        <f t="shared" si="46"/>
        <v>1</v>
      </c>
      <c r="P32" s="222">
        <f t="shared" si="46"/>
        <v>1</v>
      </c>
      <c r="Q32" s="222">
        <f t="shared" si="46"/>
        <v>1</v>
      </c>
      <c r="R32" s="222">
        <f t="shared" si="46"/>
        <v>1</v>
      </c>
      <c r="S32" s="222">
        <f t="shared" si="46"/>
        <v>1</v>
      </c>
      <c r="T32" s="222">
        <f t="shared" si="46"/>
        <v>1</v>
      </c>
      <c r="U32" s="222">
        <f t="shared" si="46"/>
        <v>1</v>
      </c>
      <c r="V32" s="222">
        <f t="shared" si="46"/>
        <v>1</v>
      </c>
      <c r="W32" s="222">
        <f t="shared" si="46"/>
        <v>1</v>
      </c>
      <c r="X32" s="222">
        <f t="shared" si="46"/>
        <v>1</v>
      </c>
      <c r="Y32" s="222">
        <f t="shared" si="46"/>
        <v>1</v>
      </c>
      <c r="Z32" s="222">
        <f t="shared" si="46"/>
        <v>1</v>
      </c>
      <c r="AA32" s="222">
        <f t="shared" si="46"/>
        <v>1</v>
      </c>
      <c r="AB32" s="222">
        <f t="shared" si="46"/>
        <v>1</v>
      </c>
      <c r="AC32" s="222">
        <f t="shared" si="46"/>
        <v>1</v>
      </c>
      <c r="AD32" s="222">
        <f t="shared" si="46"/>
        <v>1</v>
      </c>
      <c r="AE32" s="222">
        <f t="shared" si="46"/>
        <v>1</v>
      </c>
      <c r="AF32" s="222">
        <f t="shared" si="46"/>
        <v>1</v>
      </c>
      <c r="AG32" s="222">
        <f t="shared" si="46"/>
        <v>1</v>
      </c>
      <c r="AH32" s="222">
        <f t="shared" si="46"/>
        <v>1</v>
      </c>
      <c r="AI32" s="222">
        <f t="shared" si="46"/>
        <v>1</v>
      </c>
      <c r="AJ32" s="222">
        <f t="shared" si="46"/>
        <v>1</v>
      </c>
      <c r="AK32" s="222">
        <f t="shared" si="46"/>
        <v>1</v>
      </c>
      <c r="AL32" s="222">
        <f t="shared" si="46"/>
        <v>1</v>
      </c>
      <c r="AM32" s="222">
        <f t="shared" si="46"/>
        <v>1</v>
      </c>
      <c r="AN32" s="222">
        <f t="shared" si="46"/>
        <v>1</v>
      </c>
      <c r="AO32" s="222">
        <f t="shared" si="46"/>
        <v>1</v>
      </c>
      <c r="AP32" s="222">
        <f t="shared" ref="AP32:BU32" si="47" xml:space="preserve"> (AP30 * 1 ) + $F29 * AP31</f>
        <v>1</v>
      </c>
      <c r="AQ32" s="222">
        <f t="shared" si="47"/>
        <v>1</v>
      </c>
      <c r="AR32" s="222">
        <f t="shared" si="47"/>
        <v>1</v>
      </c>
      <c r="AS32" s="222">
        <f t="shared" si="47"/>
        <v>1</v>
      </c>
      <c r="AT32" s="222">
        <f t="shared" si="47"/>
        <v>1</v>
      </c>
      <c r="AU32" s="222">
        <f t="shared" si="47"/>
        <v>1</v>
      </c>
      <c r="AV32" s="222">
        <f t="shared" si="47"/>
        <v>1</v>
      </c>
      <c r="AW32" s="222">
        <f t="shared" si="47"/>
        <v>1</v>
      </c>
      <c r="AX32" s="222">
        <f t="shared" si="47"/>
        <v>1</v>
      </c>
      <c r="AY32" s="222">
        <f t="shared" si="47"/>
        <v>1</v>
      </c>
      <c r="AZ32" s="222">
        <f t="shared" si="47"/>
        <v>1</v>
      </c>
      <c r="BA32" s="222">
        <f t="shared" si="47"/>
        <v>1</v>
      </c>
      <c r="BB32" s="222">
        <f t="shared" si="47"/>
        <v>1</v>
      </c>
      <c r="BC32" s="222">
        <f t="shared" si="47"/>
        <v>1</v>
      </c>
      <c r="BD32" s="222">
        <f t="shared" si="47"/>
        <v>1</v>
      </c>
      <c r="BE32" s="222">
        <f t="shared" si="47"/>
        <v>1</v>
      </c>
      <c r="BF32" s="222">
        <f t="shared" si="47"/>
        <v>3</v>
      </c>
      <c r="BG32" s="222">
        <f t="shared" si="47"/>
        <v>3</v>
      </c>
      <c r="BH32" s="222">
        <f t="shared" si="47"/>
        <v>3</v>
      </c>
      <c r="BI32" s="222">
        <f t="shared" si="47"/>
        <v>3</v>
      </c>
      <c r="BJ32" s="222">
        <f t="shared" si="47"/>
        <v>3</v>
      </c>
      <c r="BK32" s="222">
        <f t="shared" si="47"/>
        <v>3</v>
      </c>
      <c r="BL32" s="222">
        <f t="shared" si="47"/>
        <v>3</v>
      </c>
      <c r="BM32" s="222">
        <f t="shared" si="47"/>
        <v>3</v>
      </c>
      <c r="BN32" s="222">
        <f t="shared" si="47"/>
        <v>3</v>
      </c>
      <c r="BO32" s="222">
        <f t="shared" si="47"/>
        <v>3</v>
      </c>
      <c r="BP32" s="222">
        <f t="shared" si="47"/>
        <v>3</v>
      </c>
      <c r="BQ32" s="222">
        <f t="shared" si="47"/>
        <v>3</v>
      </c>
      <c r="BR32" s="222">
        <f t="shared" si="47"/>
        <v>3</v>
      </c>
      <c r="BS32" s="222">
        <f t="shared" si="47"/>
        <v>3</v>
      </c>
      <c r="BT32" s="222">
        <f t="shared" si="47"/>
        <v>3</v>
      </c>
      <c r="BU32" s="222">
        <f t="shared" si="47"/>
        <v>3</v>
      </c>
      <c r="BV32" s="222">
        <f t="shared" ref="BV32:DA32" si="48" xml:space="preserve"> (BV30 * 1 ) + $F29 * BV31</f>
        <v>3</v>
      </c>
      <c r="BW32" s="222">
        <f t="shared" si="48"/>
        <v>3</v>
      </c>
      <c r="BX32" s="222">
        <f t="shared" si="48"/>
        <v>3</v>
      </c>
      <c r="BY32" s="222">
        <f t="shared" si="48"/>
        <v>3</v>
      </c>
      <c r="BZ32" s="222">
        <f t="shared" si="48"/>
        <v>3</v>
      </c>
      <c r="CA32" s="222">
        <f t="shared" si="48"/>
        <v>3</v>
      </c>
      <c r="CB32" s="222">
        <f t="shared" si="48"/>
        <v>3</v>
      </c>
      <c r="CC32" s="222">
        <f t="shared" si="48"/>
        <v>3</v>
      </c>
      <c r="CD32" s="222">
        <f t="shared" si="48"/>
        <v>3</v>
      </c>
      <c r="CE32" s="222">
        <f t="shared" si="48"/>
        <v>3</v>
      </c>
      <c r="CF32" s="222">
        <f t="shared" si="48"/>
        <v>3</v>
      </c>
      <c r="CG32" s="222">
        <f t="shared" si="48"/>
        <v>3</v>
      </c>
      <c r="CH32" s="222">
        <f t="shared" si="48"/>
        <v>3</v>
      </c>
      <c r="CI32" s="222">
        <f t="shared" si="48"/>
        <v>3</v>
      </c>
      <c r="CJ32" s="222">
        <f t="shared" si="48"/>
        <v>3</v>
      </c>
      <c r="CK32" s="222">
        <f t="shared" si="48"/>
        <v>3</v>
      </c>
      <c r="CL32" s="222">
        <f t="shared" si="48"/>
        <v>3</v>
      </c>
      <c r="CM32" s="222">
        <f t="shared" si="48"/>
        <v>3</v>
      </c>
      <c r="CN32" s="222">
        <f t="shared" si="48"/>
        <v>3</v>
      </c>
      <c r="CO32" s="222">
        <f t="shared" si="48"/>
        <v>3</v>
      </c>
      <c r="CP32" s="222">
        <f t="shared" si="48"/>
        <v>3</v>
      </c>
      <c r="CQ32" s="222">
        <f t="shared" si="48"/>
        <v>3</v>
      </c>
      <c r="CR32" s="222">
        <f t="shared" si="48"/>
        <v>3</v>
      </c>
      <c r="CS32" s="222">
        <f t="shared" si="48"/>
        <v>3</v>
      </c>
      <c r="CT32" s="222">
        <f t="shared" si="48"/>
        <v>3</v>
      </c>
      <c r="CU32" s="222">
        <f t="shared" si="48"/>
        <v>3</v>
      </c>
      <c r="CV32" s="222">
        <f t="shared" si="48"/>
        <v>3</v>
      </c>
      <c r="CW32" s="222">
        <f t="shared" si="48"/>
        <v>3</v>
      </c>
      <c r="CX32" s="222">
        <f t="shared" si="48"/>
        <v>3</v>
      </c>
      <c r="CY32" s="222">
        <f t="shared" si="48"/>
        <v>3</v>
      </c>
      <c r="CZ32" s="222">
        <f t="shared" si="48"/>
        <v>3</v>
      </c>
      <c r="DA32" s="222">
        <f t="shared" si="48"/>
        <v>3</v>
      </c>
      <c r="DB32" s="222">
        <f t="shared" ref="DB32:EG32" si="49" xml:space="preserve"> (DB30 * 1 ) + $F29 * DB31</f>
        <v>3</v>
      </c>
      <c r="DC32" s="222">
        <f t="shared" si="49"/>
        <v>3</v>
      </c>
      <c r="DD32" s="222">
        <f t="shared" si="49"/>
        <v>3</v>
      </c>
      <c r="DE32" s="222">
        <f t="shared" si="49"/>
        <v>3</v>
      </c>
      <c r="DF32" s="222">
        <f t="shared" si="49"/>
        <v>3</v>
      </c>
      <c r="DG32" s="222">
        <f t="shared" si="49"/>
        <v>3</v>
      </c>
      <c r="DH32" s="222">
        <f t="shared" si="49"/>
        <v>3</v>
      </c>
      <c r="DI32" s="222">
        <f t="shared" si="49"/>
        <v>3</v>
      </c>
      <c r="DJ32" s="222">
        <f t="shared" si="49"/>
        <v>3</v>
      </c>
      <c r="DK32" s="222">
        <f t="shared" si="49"/>
        <v>3</v>
      </c>
      <c r="DL32" s="222">
        <f t="shared" si="49"/>
        <v>3</v>
      </c>
      <c r="DM32" s="222">
        <f t="shared" si="49"/>
        <v>3</v>
      </c>
      <c r="DN32" s="222">
        <f t="shared" si="49"/>
        <v>3</v>
      </c>
      <c r="DO32" s="222">
        <f t="shared" si="49"/>
        <v>3</v>
      </c>
      <c r="DP32" s="222">
        <f t="shared" si="49"/>
        <v>3</v>
      </c>
      <c r="DQ32" s="222">
        <f t="shared" si="49"/>
        <v>3</v>
      </c>
      <c r="DR32" s="222">
        <f t="shared" si="49"/>
        <v>3</v>
      </c>
      <c r="DS32" s="222">
        <f t="shared" si="49"/>
        <v>3</v>
      </c>
      <c r="DT32" s="222">
        <f t="shared" si="49"/>
        <v>3</v>
      </c>
      <c r="DU32" s="222">
        <f t="shared" si="49"/>
        <v>3</v>
      </c>
      <c r="DV32" s="222">
        <f t="shared" si="49"/>
        <v>3</v>
      </c>
      <c r="DW32" s="222">
        <f t="shared" si="49"/>
        <v>3</v>
      </c>
      <c r="DX32" s="222">
        <f t="shared" si="49"/>
        <v>3</v>
      </c>
      <c r="DY32" s="222">
        <f t="shared" si="49"/>
        <v>3</v>
      </c>
      <c r="DZ32" s="222">
        <f t="shared" si="49"/>
        <v>3</v>
      </c>
      <c r="EA32" s="222">
        <f t="shared" si="49"/>
        <v>3</v>
      </c>
      <c r="EB32" s="222">
        <f t="shared" si="49"/>
        <v>3</v>
      </c>
      <c r="EC32" s="222">
        <f t="shared" si="49"/>
        <v>3</v>
      </c>
      <c r="ED32" s="222">
        <f t="shared" si="49"/>
        <v>3</v>
      </c>
      <c r="EE32" s="222">
        <f t="shared" si="49"/>
        <v>3</v>
      </c>
      <c r="EF32" s="222">
        <f t="shared" si="49"/>
        <v>3</v>
      </c>
      <c r="EG32" s="222">
        <f t="shared" si="49"/>
        <v>3</v>
      </c>
      <c r="EH32" s="222">
        <f t="shared" ref="EH32:FM32" si="50" xml:space="preserve"> (EH30 * 1 ) + $F29 * EH31</f>
        <v>3</v>
      </c>
      <c r="EI32" s="222">
        <f t="shared" si="50"/>
        <v>3</v>
      </c>
      <c r="EJ32" s="222">
        <f t="shared" si="50"/>
        <v>3</v>
      </c>
      <c r="EK32" s="222">
        <f t="shared" si="50"/>
        <v>3</v>
      </c>
      <c r="EL32" s="222">
        <f t="shared" si="50"/>
        <v>3</v>
      </c>
      <c r="EM32" s="222">
        <f t="shared" si="50"/>
        <v>3</v>
      </c>
      <c r="EN32" s="222">
        <f t="shared" si="50"/>
        <v>3</v>
      </c>
      <c r="EO32" s="222">
        <f t="shared" si="50"/>
        <v>3</v>
      </c>
      <c r="EP32" s="222">
        <f t="shared" si="50"/>
        <v>3</v>
      </c>
      <c r="EQ32" s="222">
        <f t="shared" si="50"/>
        <v>3</v>
      </c>
      <c r="ER32" s="222">
        <f t="shared" si="50"/>
        <v>3</v>
      </c>
      <c r="ES32" s="222">
        <f t="shared" si="50"/>
        <v>3</v>
      </c>
      <c r="ET32" s="222">
        <f t="shared" si="50"/>
        <v>3</v>
      </c>
      <c r="EU32" s="222">
        <f t="shared" si="50"/>
        <v>3</v>
      </c>
      <c r="EV32" s="222">
        <f t="shared" si="50"/>
        <v>3</v>
      </c>
      <c r="EW32" s="222">
        <f t="shared" si="50"/>
        <v>3</v>
      </c>
      <c r="EX32" s="222">
        <f t="shared" si="50"/>
        <v>3</v>
      </c>
      <c r="EY32" s="222">
        <f t="shared" si="50"/>
        <v>3</v>
      </c>
      <c r="EZ32" s="222">
        <f t="shared" si="50"/>
        <v>3</v>
      </c>
      <c r="FA32" s="222">
        <f t="shared" si="50"/>
        <v>3</v>
      </c>
      <c r="FB32" s="222">
        <f t="shared" si="50"/>
        <v>3</v>
      </c>
      <c r="FC32" s="222">
        <f t="shared" si="50"/>
        <v>3</v>
      </c>
      <c r="FD32" s="222">
        <f t="shared" si="50"/>
        <v>3</v>
      </c>
      <c r="FE32" s="222">
        <f t="shared" si="50"/>
        <v>3</v>
      </c>
      <c r="FF32" s="222">
        <f t="shared" si="50"/>
        <v>3</v>
      </c>
      <c r="FG32" s="222">
        <f t="shared" si="50"/>
        <v>3</v>
      </c>
      <c r="FH32" s="222">
        <f t="shared" si="50"/>
        <v>3</v>
      </c>
      <c r="FI32" s="222">
        <f t="shared" si="50"/>
        <v>3</v>
      </c>
      <c r="FJ32" s="222">
        <f t="shared" si="50"/>
        <v>3</v>
      </c>
      <c r="FK32" s="222">
        <f t="shared" si="50"/>
        <v>3</v>
      </c>
      <c r="FL32" s="222">
        <f t="shared" si="50"/>
        <v>3</v>
      </c>
      <c r="FM32" s="222">
        <f t="shared" si="50"/>
        <v>3</v>
      </c>
      <c r="FN32" s="222">
        <f t="shared" ref="FN32:GJ32" si="51" xml:space="preserve"> (FN30 * 1 ) + $F29 * FN31</f>
        <v>3</v>
      </c>
      <c r="FO32" s="222">
        <f t="shared" si="51"/>
        <v>3</v>
      </c>
      <c r="FP32" s="222">
        <f t="shared" si="51"/>
        <v>3</v>
      </c>
      <c r="FQ32" s="222">
        <f t="shared" si="51"/>
        <v>3</v>
      </c>
      <c r="FR32" s="222">
        <f t="shared" si="51"/>
        <v>3</v>
      </c>
      <c r="FS32" s="222">
        <f t="shared" si="51"/>
        <v>3</v>
      </c>
      <c r="FT32" s="222">
        <f t="shared" si="51"/>
        <v>3</v>
      </c>
      <c r="FU32" s="222">
        <f t="shared" si="51"/>
        <v>3</v>
      </c>
      <c r="FV32" s="222">
        <f t="shared" si="51"/>
        <v>3</v>
      </c>
      <c r="FW32" s="222">
        <f t="shared" si="51"/>
        <v>3</v>
      </c>
      <c r="FX32" s="222">
        <f t="shared" si="51"/>
        <v>3</v>
      </c>
      <c r="FY32" s="222">
        <f t="shared" si="51"/>
        <v>3</v>
      </c>
      <c r="FZ32" s="222">
        <f t="shared" si="51"/>
        <v>3</v>
      </c>
      <c r="GA32" s="222">
        <f t="shared" si="51"/>
        <v>3</v>
      </c>
      <c r="GB32" s="222">
        <f t="shared" si="51"/>
        <v>3</v>
      </c>
      <c r="GC32" s="222">
        <f t="shared" si="51"/>
        <v>3</v>
      </c>
      <c r="GD32" s="222">
        <f t="shared" si="51"/>
        <v>3</v>
      </c>
      <c r="GE32" s="222">
        <f t="shared" si="51"/>
        <v>3</v>
      </c>
      <c r="GF32" s="222">
        <f t="shared" si="51"/>
        <v>3</v>
      </c>
      <c r="GG32" s="222">
        <f t="shared" si="51"/>
        <v>3</v>
      </c>
      <c r="GH32" s="222">
        <f t="shared" si="51"/>
        <v>3</v>
      </c>
      <c r="GI32" s="222">
        <f t="shared" si="51"/>
        <v>3</v>
      </c>
      <c r="GJ32" s="222">
        <f t="shared" si="51"/>
        <v>3</v>
      </c>
    </row>
    <row r="33" spans="1:192" outlineLevel="1" x14ac:dyDescent="0.35">
      <c r="E33" s="2"/>
      <c r="F33" s="2"/>
      <c r="G33" s="2"/>
      <c r="H33" s="2"/>
      <c r="I33" s="15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</row>
    <row r="34" spans="1:192" outlineLevel="1" collapsed="1" x14ac:dyDescent="0.35">
      <c r="B34" s="14" t="s">
        <v>967</v>
      </c>
      <c r="E34" s="2"/>
      <c r="F34" s="2"/>
      <c r="G34" s="2"/>
      <c r="H34" s="2"/>
      <c r="I34" s="15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</row>
    <row r="35" spans="1:192" hidden="1" outlineLevel="2" x14ac:dyDescent="0.35">
      <c r="A35" s="51"/>
      <c r="B35" s="51"/>
      <c r="C35" s="54"/>
      <c r="D35" s="55"/>
      <c r="E35" s="282" t="str">
        <f xml:space="preserve"> InpC!E$13</f>
        <v>First date of time rulers</v>
      </c>
      <c r="F35" s="282">
        <f xml:space="preserve"> InpC!F$13</f>
        <v>46023</v>
      </c>
      <c r="G35" s="282" t="str">
        <f xml:space="preserve"> InpC!G$13</f>
        <v>date</v>
      </c>
      <c r="H35" s="43"/>
      <c r="I35" s="24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</row>
    <row r="36" spans="1:192" hidden="1" outlineLevel="2" x14ac:dyDescent="0.35">
      <c r="E36" s="11" t="str">
        <f t="shared" ref="E36:AJ36" si="52" xml:space="preserve"> E$14</f>
        <v>First model column flag</v>
      </c>
      <c r="F36" s="11">
        <f t="shared" si="52"/>
        <v>0</v>
      </c>
      <c r="G36" s="11" t="str">
        <f t="shared" si="52"/>
        <v>flag</v>
      </c>
      <c r="H36" s="11">
        <f t="shared" si="52"/>
        <v>1</v>
      </c>
      <c r="I36" s="11">
        <f t="shared" si="52"/>
        <v>0</v>
      </c>
      <c r="J36" s="11">
        <f t="shared" si="52"/>
        <v>1</v>
      </c>
      <c r="K36" s="11">
        <f t="shared" si="52"/>
        <v>0</v>
      </c>
      <c r="L36" s="11">
        <f t="shared" si="52"/>
        <v>0</v>
      </c>
      <c r="M36" s="11">
        <f t="shared" si="52"/>
        <v>0</v>
      </c>
      <c r="N36" s="11">
        <f t="shared" si="52"/>
        <v>0</v>
      </c>
      <c r="O36" s="11">
        <f t="shared" si="52"/>
        <v>0</v>
      </c>
      <c r="P36" s="11">
        <f t="shared" si="52"/>
        <v>0</v>
      </c>
      <c r="Q36" s="11">
        <f t="shared" si="52"/>
        <v>0</v>
      </c>
      <c r="R36" s="11">
        <f t="shared" si="52"/>
        <v>0</v>
      </c>
      <c r="S36" s="11">
        <f t="shared" si="52"/>
        <v>0</v>
      </c>
      <c r="T36" s="11">
        <f t="shared" si="52"/>
        <v>0</v>
      </c>
      <c r="U36" s="11">
        <f t="shared" si="52"/>
        <v>0</v>
      </c>
      <c r="V36" s="11">
        <f t="shared" si="52"/>
        <v>0</v>
      </c>
      <c r="W36" s="11">
        <f t="shared" si="52"/>
        <v>0</v>
      </c>
      <c r="X36" s="11">
        <f t="shared" si="52"/>
        <v>0</v>
      </c>
      <c r="Y36" s="11">
        <f t="shared" si="52"/>
        <v>0</v>
      </c>
      <c r="Z36" s="11">
        <f t="shared" si="52"/>
        <v>0</v>
      </c>
      <c r="AA36" s="11">
        <f t="shared" si="52"/>
        <v>0</v>
      </c>
      <c r="AB36" s="11">
        <f t="shared" si="52"/>
        <v>0</v>
      </c>
      <c r="AC36" s="11">
        <f t="shared" si="52"/>
        <v>0</v>
      </c>
      <c r="AD36" s="11">
        <f t="shared" si="52"/>
        <v>0</v>
      </c>
      <c r="AE36" s="11">
        <f t="shared" si="52"/>
        <v>0</v>
      </c>
      <c r="AF36" s="11">
        <f t="shared" si="52"/>
        <v>0</v>
      </c>
      <c r="AG36" s="11">
        <f t="shared" si="52"/>
        <v>0</v>
      </c>
      <c r="AH36" s="11">
        <f t="shared" si="52"/>
        <v>0</v>
      </c>
      <c r="AI36" s="11">
        <f t="shared" si="52"/>
        <v>0</v>
      </c>
      <c r="AJ36" s="11">
        <f t="shared" si="52"/>
        <v>0</v>
      </c>
      <c r="AK36" s="11">
        <f t="shared" ref="AK36:BP36" si="53" xml:space="preserve"> AK$14</f>
        <v>0</v>
      </c>
      <c r="AL36" s="11">
        <f t="shared" si="53"/>
        <v>0</v>
      </c>
      <c r="AM36" s="11">
        <f t="shared" si="53"/>
        <v>0</v>
      </c>
      <c r="AN36" s="11">
        <f t="shared" si="53"/>
        <v>0</v>
      </c>
      <c r="AO36" s="11">
        <f t="shared" si="53"/>
        <v>0</v>
      </c>
      <c r="AP36" s="11">
        <f t="shared" si="53"/>
        <v>0</v>
      </c>
      <c r="AQ36" s="11">
        <f t="shared" si="53"/>
        <v>0</v>
      </c>
      <c r="AR36" s="11">
        <f t="shared" si="53"/>
        <v>0</v>
      </c>
      <c r="AS36" s="11">
        <f t="shared" si="53"/>
        <v>0</v>
      </c>
      <c r="AT36" s="11">
        <f t="shared" si="53"/>
        <v>0</v>
      </c>
      <c r="AU36" s="11">
        <f t="shared" si="53"/>
        <v>0</v>
      </c>
      <c r="AV36" s="11">
        <f t="shared" si="53"/>
        <v>0</v>
      </c>
      <c r="AW36" s="11">
        <f t="shared" si="53"/>
        <v>0</v>
      </c>
      <c r="AX36" s="11">
        <f t="shared" si="53"/>
        <v>0</v>
      </c>
      <c r="AY36" s="11">
        <f t="shared" si="53"/>
        <v>0</v>
      </c>
      <c r="AZ36" s="11">
        <f t="shared" si="53"/>
        <v>0</v>
      </c>
      <c r="BA36" s="11">
        <f t="shared" si="53"/>
        <v>0</v>
      </c>
      <c r="BB36" s="11">
        <f t="shared" si="53"/>
        <v>0</v>
      </c>
      <c r="BC36" s="11">
        <f t="shared" si="53"/>
        <v>0</v>
      </c>
      <c r="BD36" s="11">
        <f t="shared" si="53"/>
        <v>0</v>
      </c>
      <c r="BE36" s="11">
        <f t="shared" si="53"/>
        <v>0</v>
      </c>
      <c r="BF36" s="11">
        <f t="shared" si="53"/>
        <v>0</v>
      </c>
      <c r="BG36" s="11">
        <f t="shared" si="53"/>
        <v>0</v>
      </c>
      <c r="BH36" s="11">
        <f t="shared" si="53"/>
        <v>0</v>
      </c>
      <c r="BI36" s="11">
        <f t="shared" si="53"/>
        <v>0</v>
      </c>
      <c r="BJ36" s="11">
        <f t="shared" si="53"/>
        <v>0</v>
      </c>
      <c r="BK36" s="11">
        <f t="shared" si="53"/>
        <v>0</v>
      </c>
      <c r="BL36" s="11">
        <f t="shared" si="53"/>
        <v>0</v>
      </c>
      <c r="BM36" s="11">
        <f t="shared" si="53"/>
        <v>0</v>
      </c>
      <c r="BN36" s="11">
        <f t="shared" si="53"/>
        <v>0</v>
      </c>
      <c r="BO36" s="11">
        <f t="shared" si="53"/>
        <v>0</v>
      </c>
      <c r="BP36" s="11">
        <f t="shared" si="53"/>
        <v>0</v>
      </c>
      <c r="BQ36" s="11">
        <f t="shared" ref="BQ36:CV36" si="54" xml:space="preserve"> BQ$14</f>
        <v>0</v>
      </c>
      <c r="BR36" s="11">
        <f t="shared" si="54"/>
        <v>0</v>
      </c>
      <c r="BS36" s="11">
        <f t="shared" si="54"/>
        <v>0</v>
      </c>
      <c r="BT36" s="11">
        <f t="shared" si="54"/>
        <v>0</v>
      </c>
      <c r="BU36" s="11">
        <f t="shared" si="54"/>
        <v>0</v>
      </c>
      <c r="BV36" s="11">
        <f t="shared" si="54"/>
        <v>0</v>
      </c>
      <c r="BW36" s="11">
        <f t="shared" si="54"/>
        <v>0</v>
      </c>
      <c r="BX36" s="11">
        <f t="shared" si="54"/>
        <v>0</v>
      </c>
      <c r="BY36" s="11">
        <f t="shared" si="54"/>
        <v>0</v>
      </c>
      <c r="BZ36" s="11">
        <f t="shared" si="54"/>
        <v>0</v>
      </c>
      <c r="CA36" s="11">
        <f t="shared" si="54"/>
        <v>0</v>
      </c>
      <c r="CB36" s="11">
        <f t="shared" si="54"/>
        <v>0</v>
      </c>
      <c r="CC36" s="11">
        <f t="shared" si="54"/>
        <v>0</v>
      </c>
      <c r="CD36" s="11">
        <f t="shared" si="54"/>
        <v>0</v>
      </c>
      <c r="CE36" s="11">
        <f t="shared" si="54"/>
        <v>0</v>
      </c>
      <c r="CF36" s="11">
        <f t="shared" si="54"/>
        <v>0</v>
      </c>
      <c r="CG36" s="11">
        <f t="shared" si="54"/>
        <v>0</v>
      </c>
      <c r="CH36" s="11">
        <f t="shared" si="54"/>
        <v>0</v>
      </c>
      <c r="CI36" s="11">
        <f t="shared" si="54"/>
        <v>0</v>
      </c>
      <c r="CJ36" s="11">
        <f t="shared" si="54"/>
        <v>0</v>
      </c>
      <c r="CK36" s="11">
        <f t="shared" si="54"/>
        <v>0</v>
      </c>
      <c r="CL36" s="11">
        <f t="shared" si="54"/>
        <v>0</v>
      </c>
      <c r="CM36" s="11">
        <f t="shared" si="54"/>
        <v>0</v>
      </c>
      <c r="CN36" s="11">
        <f t="shared" si="54"/>
        <v>0</v>
      </c>
      <c r="CO36" s="11">
        <f t="shared" si="54"/>
        <v>0</v>
      </c>
      <c r="CP36" s="11">
        <f t="shared" si="54"/>
        <v>0</v>
      </c>
      <c r="CQ36" s="11">
        <f t="shared" si="54"/>
        <v>0</v>
      </c>
      <c r="CR36" s="11">
        <f t="shared" si="54"/>
        <v>0</v>
      </c>
      <c r="CS36" s="11">
        <f t="shared" si="54"/>
        <v>0</v>
      </c>
      <c r="CT36" s="11">
        <f t="shared" si="54"/>
        <v>0</v>
      </c>
      <c r="CU36" s="11">
        <f t="shared" si="54"/>
        <v>0</v>
      </c>
      <c r="CV36" s="11">
        <f t="shared" si="54"/>
        <v>0</v>
      </c>
      <c r="CW36" s="11">
        <f t="shared" ref="CW36:EB36" si="55" xml:space="preserve"> CW$14</f>
        <v>0</v>
      </c>
      <c r="CX36" s="11">
        <f t="shared" si="55"/>
        <v>0</v>
      </c>
      <c r="CY36" s="11">
        <f t="shared" si="55"/>
        <v>0</v>
      </c>
      <c r="CZ36" s="11">
        <f t="shared" si="55"/>
        <v>0</v>
      </c>
      <c r="DA36" s="11">
        <f t="shared" si="55"/>
        <v>0</v>
      </c>
      <c r="DB36" s="11">
        <f t="shared" si="55"/>
        <v>0</v>
      </c>
      <c r="DC36" s="11">
        <f t="shared" si="55"/>
        <v>0</v>
      </c>
      <c r="DD36" s="11">
        <f t="shared" si="55"/>
        <v>0</v>
      </c>
      <c r="DE36" s="11">
        <f t="shared" si="55"/>
        <v>0</v>
      </c>
      <c r="DF36" s="11">
        <f t="shared" si="55"/>
        <v>0</v>
      </c>
      <c r="DG36" s="11">
        <f t="shared" si="55"/>
        <v>0</v>
      </c>
      <c r="DH36" s="11">
        <f t="shared" si="55"/>
        <v>0</v>
      </c>
      <c r="DI36" s="11">
        <f t="shared" si="55"/>
        <v>0</v>
      </c>
      <c r="DJ36" s="11">
        <f t="shared" si="55"/>
        <v>0</v>
      </c>
      <c r="DK36" s="11">
        <f t="shared" si="55"/>
        <v>0</v>
      </c>
      <c r="DL36" s="11">
        <f t="shared" si="55"/>
        <v>0</v>
      </c>
      <c r="DM36" s="11">
        <f t="shared" si="55"/>
        <v>0</v>
      </c>
      <c r="DN36" s="11">
        <f t="shared" si="55"/>
        <v>0</v>
      </c>
      <c r="DO36" s="11">
        <f t="shared" si="55"/>
        <v>0</v>
      </c>
      <c r="DP36" s="11">
        <f t="shared" si="55"/>
        <v>0</v>
      </c>
      <c r="DQ36" s="11">
        <f t="shared" si="55"/>
        <v>0</v>
      </c>
      <c r="DR36" s="11">
        <f t="shared" si="55"/>
        <v>0</v>
      </c>
      <c r="DS36" s="11">
        <f t="shared" si="55"/>
        <v>0</v>
      </c>
      <c r="DT36" s="11">
        <f t="shared" si="55"/>
        <v>0</v>
      </c>
      <c r="DU36" s="11">
        <f t="shared" si="55"/>
        <v>0</v>
      </c>
      <c r="DV36" s="11">
        <f t="shared" si="55"/>
        <v>0</v>
      </c>
      <c r="DW36" s="11">
        <f t="shared" si="55"/>
        <v>0</v>
      </c>
      <c r="DX36" s="11">
        <f t="shared" si="55"/>
        <v>0</v>
      </c>
      <c r="DY36" s="11">
        <f t="shared" si="55"/>
        <v>0</v>
      </c>
      <c r="DZ36" s="11">
        <f t="shared" si="55"/>
        <v>0</v>
      </c>
      <c r="EA36" s="11">
        <f t="shared" si="55"/>
        <v>0</v>
      </c>
      <c r="EB36" s="11">
        <f t="shared" si="55"/>
        <v>0</v>
      </c>
      <c r="EC36" s="11">
        <f t="shared" ref="EC36:FH36" si="56" xml:space="preserve"> EC$14</f>
        <v>0</v>
      </c>
      <c r="ED36" s="11">
        <f t="shared" si="56"/>
        <v>0</v>
      </c>
      <c r="EE36" s="11">
        <f t="shared" si="56"/>
        <v>0</v>
      </c>
      <c r="EF36" s="11">
        <f t="shared" si="56"/>
        <v>0</v>
      </c>
      <c r="EG36" s="11">
        <f t="shared" si="56"/>
        <v>0</v>
      </c>
      <c r="EH36" s="11">
        <f t="shared" si="56"/>
        <v>0</v>
      </c>
      <c r="EI36" s="11">
        <f t="shared" si="56"/>
        <v>0</v>
      </c>
      <c r="EJ36" s="11">
        <f t="shared" si="56"/>
        <v>0</v>
      </c>
      <c r="EK36" s="11">
        <f t="shared" si="56"/>
        <v>0</v>
      </c>
      <c r="EL36" s="11">
        <f t="shared" si="56"/>
        <v>0</v>
      </c>
      <c r="EM36" s="11">
        <f t="shared" si="56"/>
        <v>0</v>
      </c>
      <c r="EN36" s="11">
        <f t="shared" si="56"/>
        <v>0</v>
      </c>
      <c r="EO36" s="11">
        <f t="shared" si="56"/>
        <v>0</v>
      </c>
      <c r="EP36" s="11">
        <f t="shared" si="56"/>
        <v>0</v>
      </c>
      <c r="EQ36" s="11">
        <f t="shared" si="56"/>
        <v>0</v>
      </c>
      <c r="ER36" s="11">
        <f t="shared" si="56"/>
        <v>0</v>
      </c>
      <c r="ES36" s="11">
        <f t="shared" si="56"/>
        <v>0</v>
      </c>
      <c r="ET36" s="11">
        <f t="shared" si="56"/>
        <v>0</v>
      </c>
      <c r="EU36" s="11">
        <f t="shared" si="56"/>
        <v>0</v>
      </c>
      <c r="EV36" s="11">
        <f t="shared" si="56"/>
        <v>0</v>
      </c>
      <c r="EW36" s="11">
        <f t="shared" si="56"/>
        <v>0</v>
      </c>
      <c r="EX36" s="11">
        <f t="shared" si="56"/>
        <v>0</v>
      </c>
      <c r="EY36" s="11">
        <f t="shared" si="56"/>
        <v>0</v>
      </c>
      <c r="EZ36" s="11">
        <f t="shared" si="56"/>
        <v>0</v>
      </c>
      <c r="FA36" s="11">
        <f t="shared" si="56"/>
        <v>0</v>
      </c>
      <c r="FB36" s="11">
        <f t="shared" si="56"/>
        <v>0</v>
      </c>
      <c r="FC36" s="11">
        <f t="shared" si="56"/>
        <v>0</v>
      </c>
      <c r="FD36" s="11">
        <f t="shared" si="56"/>
        <v>0</v>
      </c>
      <c r="FE36" s="11">
        <f t="shared" si="56"/>
        <v>0</v>
      </c>
      <c r="FF36" s="11">
        <f t="shared" si="56"/>
        <v>0</v>
      </c>
      <c r="FG36" s="11">
        <f t="shared" si="56"/>
        <v>0</v>
      </c>
      <c r="FH36" s="11">
        <f t="shared" si="56"/>
        <v>0</v>
      </c>
      <c r="FI36" s="11">
        <f t="shared" ref="FI36:GJ36" si="57" xml:space="preserve"> FI$14</f>
        <v>0</v>
      </c>
      <c r="FJ36" s="11">
        <f t="shared" si="57"/>
        <v>0</v>
      </c>
      <c r="FK36" s="11">
        <f t="shared" si="57"/>
        <v>0</v>
      </c>
      <c r="FL36" s="11">
        <f t="shared" si="57"/>
        <v>0</v>
      </c>
      <c r="FM36" s="11">
        <f t="shared" si="57"/>
        <v>0</v>
      </c>
      <c r="FN36" s="11">
        <f t="shared" si="57"/>
        <v>0</v>
      </c>
      <c r="FO36" s="11">
        <f t="shared" si="57"/>
        <v>0</v>
      </c>
      <c r="FP36" s="11">
        <f t="shared" si="57"/>
        <v>0</v>
      </c>
      <c r="FQ36" s="11">
        <f t="shared" si="57"/>
        <v>0</v>
      </c>
      <c r="FR36" s="11">
        <f t="shared" si="57"/>
        <v>0</v>
      </c>
      <c r="FS36" s="11">
        <f t="shared" si="57"/>
        <v>0</v>
      </c>
      <c r="FT36" s="11">
        <f t="shared" si="57"/>
        <v>0</v>
      </c>
      <c r="FU36" s="11">
        <f t="shared" si="57"/>
        <v>0</v>
      </c>
      <c r="FV36" s="11">
        <f t="shared" si="57"/>
        <v>0</v>
      </c>
      <c r="FW36" s="11">
        <f t="shared" si="57"/>
        <v>0</v>
      </c>
      <c r="FX36" s="11">
        <f t="shared" si="57"/>
        <v>0</v>
      </c>
      <c r="FY36" s="11">
        <f t="shared" si="57"/>
        <v>0</v>
      </c>
      <c r="FZ36" s="11">
        <f t="shared" si="57"/>
        <v>0</v>
      </c>
      <c r="GA36" s="11">
        <f t="shared" si="57"/>
        <v>0</v>
      </c>
      <c r="GB36" s="11">
        <f t="shared" si="57"/>
        <v>0</v>
      </c>
      <c r="GC36" s="11">
        <f t="shared" si="57"/>
        <v>0</v>
      </c>
      <c r="GD36" s="11">
        <f t="shared" si="57"/>
        <v>0</v>
      </c>
      <c r="GE36" s="11">
        <f t="shared" si="57"/>
        <v>0</v>
      </c>
      <c r="GF36" s="11">
        <f t="shared" si="57"/>
        <v>0</v>
      </c>
      <c r="GG36" s="11">
        <f t="shared" si="57"/>
        <v>0</v>
      </c>
      <c r="GH36" s="11">
        <f t="shared" si="57"/>
        <v>0</v>
      </c>
      <c r="GI36" s="11">
        <f t="shared" si="57"/>
        <v>0</v>
      </c>
      <c r="GJ36" s="11">
        <f t="shared" si="57"/>
        <v>0</v>
      </c>
    </row>
    <row r="37" spans="1:192" hidden="1" outlineLevel="2" x14ac:dyDescent="0.35">
      <c r="E37" s="11" t="str">
        <f t="shared" ref="E37:AJ37" si="58" xml:space="preserve"> E$32</f>
        <v>Months per model period</v>
      </c>
      <c r="F37" s="11">
        <f t="shared" si="58"/>
        <v>0</v>
      </c>
      <c r="G37" s="11" t="str">
        <f t="shared" si="58"/>
        <v>months</v>
      </c>
      <c r="H37" s="11">
        <f t="shared" si="58"/>
        <v>0</v>
      </c>
      <c r="I37" s="11">
        <f t="shared" si="58"/>
        <v>0</v>
      </c>
      <c r="J37" s="11">
        <f t="shared" si="58"/>
        <v>1</v>
      </c>
      <c r="K37" s="11">
        <f t="shared" si="58"/>
        <v>1</v>
      </c>
      <c r="L37" s="11">
        <f t="shared" si="58"/>
        <v>1</v>
      </c>
      <c r="M37" s="11">
        <f t="shared" si="58"/>
        <v>1</v>
      </c>
      <c r="N37" s="11">
        <f t="shared" si="58"/>
        <v>1</v>
      </c>
      <c r="O37" s="11">
        <f t="shared" si="58"/>
        <v>1</v>
      </c>
      <c r="P37" s="11">
        <f t="shared" si="58"/>
        <v>1</v>
      </c>
      <c r="Q37" s="11">
        <f t="shared" si="58"/>
        <v>1</v>
      </c>
      <c r="R37" s="11">
        <f t="shared" si="58"/>
        <v>1</v>
      </c>
      <c r="S37" s="11">
        <f t="shared" si="58"/>
        <v>1</v>
      </c>
      <c r="T37" s="11">
        <f t="shared" si="58"/>
        <v>1</v>
      </c>
      <c r="U37" s="11">
        <f t="shared" si="58"/>
        <v>1</v>
      </c>
      <c r="V37" s="11">
        <f t="shared" si="58"/>
        <v>1</v>
      </c>
      <c r="W37" s="11">
        <f t="shared" si="58"/>
        <v>1</v>
      </c>
      <c r="X37" s="11">
        <f t="shared" si="58"/>
        <v>1</v>
      </c>
      <c r="Y37" s="11">
        <f t="shared" si="58"/>
        <v>1</v>
      </c>
      <c r="Z37" s="11">
        <f t="shared" si="58"/>
        <v>1</v>
      </c>
      <c r="AA37" s="11">
        <f t="shared" si="58"/>
        <v>1</v>
      </c>
      <c r="AB37" s="11">
        <f t="shared" si="58"/>
        <v>1</v>
      </c>
      <c r="AC37" s="11">
        <f t="shared" si="58"/>
        <v>1</v>
      </c>
      <c r="AD37" s="11">
        <f t="shared" si="58"/>
        <v>1</v>
      </c>
      <c r="AE37" s="11">
        <f t="shared" si="58"/>
        <v>1</v>
      </c>
      <c r="AF37" s="11">
        <f t="shared" si="58"/>
        <v>1</v>
      </c>
      <c r="AG37" s="11">
        <f t="shared" si="58"/>
        <v>1</v>
      </c>
      <c r="AH37" s="11">
        <f t="shared" si="58"/>
        <v>1</v>
      </c>
      <c r="AI37" s="11">
        <f t="shared" si="58"/>
        <v>1</v>
      </c>
      <c r="AJ37" s="11">
        <f t="shared" si="58"/>
        <v>1</v>
      </c>
      <c r="AK37" s="11">
        <f t="shared" ref="AK37:BP37" si="59" xml:space="preserve"> AK$32</f>
        <v>1</v>
      </c>
      <c r="AL37" s="11">
        <f t="shared" si="59"/>
        <v>1</v>
      </c>
      <c r="AM37" s="11">
        <f t="shared" si="59"/>
        <v>1</v>
      </c>
      <c r="AN37" s="11">
        <f t="shared" si="59"/>
        <v>1</v>
      </c>
      <c r="AO37" s="11">
        <f t="shared" si="59"/>
        <v>1</v>
      </c>
      <c r="AP37" s="11">
        <f t="shared" si="59"/>
        <v>1</v>
      </c>
      <c r="AQ37" s="11">
        <f t="shared" si="59"/>
        <v>1</v>
      </c>
      <c r="AR37" s="11">
        <f t="shared" si="59"/>
        <v>1</v>
      </c>
      <c r="AS37" s="11">
        <f t="shared" si="59"/>
        <v>1</v>
      </c>
      <c r="AT37" s="11">
        <f t="shared" si="59"/>
        <v>1</v>
      </c>
      <c r="AU37" s="11">
        <f t="shared" si="59"/>
        <v>1</v>
      </c>
      <c r="AV37" s="11">
        <f t="shared" si="59"/>
        <v>1</v>
      </c>
      <c r="AW37" s="11">
        <f t="shared" si="59"/>
        <v>1</v>
      </c>
      <c r="AX37" s="11">
        <f t="shared" si="59"/>
        <v>1</v>
      </c>
      <c r="AY37" s="11">
        <f t="shared" si="59"/>
        <v>1</v>
      </c>
      <c r="AZ37" s="11">
        <f t="shared" si="59"/>
        <v>1</v>
      </c>
      <c r="BA37" s="11">
        <f t="shared" si="59"/>
        <v>1</v>
      </c>
      <c r="BB37" s="11">
        <f t="shared" si="59"/>
        <v>1</v>
      </c>
      <c r="BC37" s="11">
        <f t="shared" si="59"/>
        <v>1</v>
      </c>
      <c r="BD37" s="11">
        <f t="shared" si="59"/>
        <v>1</v>
      </c>
      <c r="BE37" s="11">
        <f t="shared" si="59"/>
        <v>1</v>
      </c>
      <c r="BF37" s="11">
        <f t="shared" si="59"/>
        <v>3</v>
      </c>
      <c r="BG37" s="11">
        <f t="shared" si="59"/>
        <v>3</v>
      </c>
      <c r="BH37" s="11">
        <f t="shared" si="59"/>
        <v>3</v>
      </c>
      <c r="BI37" s="11">
        <f t="shared" si="59"/>
        <v>3</v>
      </c>
      <c r="BJ37" s="11">
        <f t="shared" si="59"/>
        <v>3</v>
      </c>
      <c r="BK37" s="11">
        <f t="shared" si="59"/>
        <v>3</v>
      </c>
      <c r="BL37" s="11">
        <f t="shared" si="59"/>
        <v>3</v>
      </c>
      <c r="BM37" s="11">
        <f t="shared" si="59"/>
        <v>3</v>
      </c>
      <c r="BN37" s="11">
        <f t="shared" si="59"/>
        <v>3</v>
      </c>
      <c r="BO37" s="11">
        <f t="shared" si="59"/>
        <v>3</v>
      </c>
      <c r="BP37" s="11">
        <f t="shared" si="59"/>
        <v>3</v>
      </c>
      <c r="BQ37" s="11">
        <f t="shared" ref="BQ37:CV37" si="60" xml:space="preserve"> BQ$32</f>
        <v>3</v>
      </c>
      <c r="BR37" s="11">
        <f t="shared" si="60"/>
        <v>3</v>
      </c>
      <c r="BS37" s="11">
        <f t="shared" si="60"/>
        <v>3</v>
      </c>
      <c r="BT37" s="11">
        <f t="shared" si="60"/>
        <v>3</v>
      </c>
      <c r="BU37" s="11">
        <f t="shared" si="60"/>
        <v>3</v>
      </c>
      <c r="BV37" s="11">
        <f t="shared" si="60"/>
        <v>3</v>
      </c>
      <c r="BW37" s="11">
        <f t="shared" si="60"/>
        <v>3</v>
      </c>
      <c r="BX37" s="11">
        <f t="shared" si="60"/>
        <v>3</v>
      </c>
      <c r="BY37" s="11">
        <f t="shared" si="60"/>
        <v>3</v>
      </c>
      <c r="BZ37" s="11">
        <f t="shared" si="60"/>
        <v>3</v>
      </c>
      <c r="CA37" s="11">
        <f t="shared" si="60"/>
        <v>3</v>
      </c>
      <c r="CB37" s="11">
        <f t="shared" si="60"/>
        <v>3</v>
      </c>
      <c r="CC37" s="11">
        <f t="shared" si="60"/>
        <v>3</v>
      </c>
      <c r="CD37" s="11">
        <f t="shared" si="60"/>
        <v>3</v>
      </c>
      <c r="CE37" s="11">
        <f t="shared" si="60"/>
        <v>3</v>
      </c>
      <c r="CF37" s="11">
        <f t="shared" si="60"/>
        <v>3</v>
      </c>
      <c r="CG37" s="11">
        <f t="shared" si="60"/>
        <v>3</v>
      </c>
      <c r="CH37" s="11">
        <f t="shared" si="60"/>
        <v>3</v>
      </c>
      <c r="CI37" s="11">
        <f t="shared" si="60"/>
        <v>3</v>
      </c>
      <c r="CJ37" s="11">
        <f t="shared" si="60"/>
        <v>3</v>
      </c>
      <c r="CK37" s="11">
        <f t="shared" si="60"/>
        <v>3</v>
      </c>
      <c r="CL37" s="11">
        <f t="shared" si="60"/>
        <v>3</v>
      </c>
      <c r="CM37" s="11">
        <f t="shared" si="60"/>
        <v>3</v>
      </c>
      <c r="CN37" s="11">
        <f t="shared" si="60"/>
        <v>3</v>
      </c>
      <c r="CO37" s="11">
        <f t="shared" si="60"/>
        <v>3</v>
      </c>
      <c r="CP37" s="11">
        <f t="shared" si="60"/>
        <v>3</v>
      </c>
      <c r="CQ37" s="11">
        <f t="shared" si="60"/>
        <v>3</v>
      </c>
      <c r="CR37" s="11">
        <f t="shared" si="60"/>
        <v>3</v>
      </c>
      <c r="CS37" s="11">
        <f t="shared" si="60"/>
        <v>3</v>
      </c>
      <c r="CT37" s="11">
        <f t="shared" si="60"/>
        <v>3</v>
      </c>
      <c r="CU37" s="11">
        <f t="shared" si="60"/>
        <v>3</v>
      </c>
      <c r="CV37" s="11">
        <f t="shared" si="60"/>
        <v>3</v>
      </c>
      <c r="CW37" s="11">
        <f t="shared" ref="CW37:EB37" si="61" xml:space="preserve"> CW$32</f>
        <v>3</v>
      </c>
      <c r="CX37" s="11">
        <f t="shared" si="61"/>
        <v>3</v>
      </c>
      <c r="CY37" s="11">
        <f t="shared" si="61"/>
        <v>3</v>
      </c>
      <c r="CZ37" s="11">
        <f t="shared" si="61"/>
        <v>3</v>
      </c>
      <c r="DA37" s="11">
        <f t="shared" si="61"/>
        <v>3</v>
      </c>
      <c r="DB37" s="11">
        <f t="shared" si="61"/>
        <v>3</v>
      </c>
      <c r="DC37" s="11">
        <f t="shared" si="61"/>
        <v>3</v>
      </c>
      <c r="DD37" s="11">
        <f t="shared" si="61"/>
        <v>3</v>
      </c>
      <c r="DE37" s="11">
        <f t="shared" si="61"/>
        <v>3</v>
      </c>
      <c r="DF37" s="11">
        <f t="shared" si="61"/>
        <v>3</v>
      </c>
      <c r="DG37" s="11">
        <f t="shared" si="61"/>
        <v>3</v>
      </c>
      <c r="DH37" s="11">
        <f t="shared" si="61"/>
        <v>3</v>
      </c>
      <c r="DI37" s="11">
        <f t="shared" si="61"/>
        <v>3</v>
      </c>
      <c r="DJ37" s="11">
        <f t="shared" si="61"/>
        <v>3</v>
      </c>
      <c r="DK37" s="11">
        <f t="shared" si="61"/>
        <v>3</v>
      </c>
      <c r="DL37" s="11">
        <f t="shared" si="61"/>
        <v>3</v>
      </c>
      <c r="DM37" s="11">
        <f t="shared" si="61"/>
        <v>3</v>
      </c>
      <c r="DN37" s="11">
        <f t="shared" si="61"/>
        <v>3</v>
      </c>
      <c r="DO37" s="11">
        <f t="shared" si="61"/>
        <v>3</v>
      </c>
      <c r="DP37" s="11">
        <f t="shared" si="61"/>
        <v>3</v>
      </c>
      <c r="DQ37" s="11">
        <f t="shared" si="61"/>
        <v>3</v>
      </c>
      <c r="DR37" s="11">
        <f t="shared" si="61"/>
        <v>3</v>
      </c>
      <c r="DS37" s="11">
        <f t="shared" si="61"/>
        <v>3</v>
      </c>
      <c r="DT37" s="11">
        <f t="shared" si="61"/>
        <v>3</v>
      </c>
      <c r="DU37" s="11">
        <f t="shared" si="61"/>
        <v>3</v>
      </c>
      <c r="DV37" s="11">
        <f t="shared" si="61"/>
        <v>3</v>
      </c>
      <c r="DW37" s="11">
        <f t="shared" si="61"/>
        <v>3</v>
      </c>
      <c r="DX37" s="11">
        <f t="shared" si="61"/>
        <v>3</v>
      </c>
      <c r="DY37" s="11">
        <f t="shared" si="61"/>
        <v>3</v>
      </c>
      <c r="DZ37" s="11">
        <f t="shared" si="61"/>
        <v>3</v>
      </c>
      <c r="EA37" s="11">
        <f t="shared" si="61"/>
        <v>3</v>
      </c>
      <c r="EB37" s="11">
        <f t="shared" si="61"/>
        <v>3</v>
      </c>
      <c r="EC37" s="11">
        <f t="shared" ref="EC37:FH37" si="62" xml:space="preserve"> EC$32</f>
        <v>3</v>
      </c>
      <c r="ED37" s="11">
        <f t="shared" si="62"/>
        <v>3</v>
      </c>
      <c r="EE37" s="11">
        <f t="shared" si="62"/>
        <v>3</v>
      </c>
      <c r="EF37" s="11">
        <f t="shared" si="62"/>
        <v>3</v>
      </c>
      <c r="EG37" s="11">
        <f t="shared" si="62"/>
        <v>3</v>
      </c>
      <c r="EH37" s="11">
        <f t="shared" si="62"/>
        <v>3</v>
      </c>
      <c r="EI37" s="11">
        <f t="shared" si="62"/>
        <v>3</v>
      </c>
      <c r="EJ37" s="11">
        <f t="shared" si="62"/>
        <v>3</v>
      </c>
      <c r="EK37" s="11">
        <f t="shared" si="62"/>
        <v>3</v>
      </c>
      <c r="EL37" s="11">
        <f t="shared" si="62"/>
        <v>3</v>
      </c>
      <c r="EM37" s="11">
        <f t="shared" si="62"/>
        <v>3</v>
      </c>
      <c r="EN37" s="11">
        <f t="shared" si="62"/>
        <v>3</v>
      </c>
      <c r="EO37" s="11">
        <f t="shared" si="62"/>
        <v>3</v>
      </c>
      <c r="EP37" s="11">
        <f t="shared" si="62"/>
        <v>3</v>
      </c>
      <c r="EQ37" s="11">
        <f t="shared" si="62"/>
        <v>3</v>
      </c>
      <c r="ER37" s="11">
        <f t="shared" si="62"/>
        <v>3</v>
      </c>
      <c r="ES37" s="11">
        <f t="shared" si="62"/>
        <v>3</v>
      </c>
      <c r="ET37" s="11">
        <f t="shared" si="62"/>
        <v>3</v>
      </c>
      <c r="EU37" s="11">
        <f t="shared" si="62"/>
        <v>3</v>
      </c>
      <c r="EV37" s="11">
        <f t="shared" si="62"/>
        <v>3</v>
      </c>
      <c r="EW37" s="11">
        <f t="shared" si="62"/>
        <v>3</v>
      </c>
      <c r="EX37" s="11">
        <f t="shared" si="62"/>
        <v>3</v>
      </c>
      <c r="EY37" s="11">
        <f t="shared" si="62"/>
        <v>3</v>
      </c>
      <c r="EZ37" s="11">
        <f t="shared" si="62"/>
        <v>3</v>
      </c>
      <c r="FA37" s="11">
        <f t="shared" si="62"/>
        <v>3</v>
      </c>
      <c r="FB37" s="11">
        <f t="shared" si="62"/>
        <v>3</v>
      </c>
      <c r="FC37" s="11">
        <f t="shared" si="62"/>
        <v>3</v>
      </c>
      <c r="FD37" s="11">
        <f t="shared" si="62"/>
        <v>3</v>
      </c>
      <c r="FE37" s="11">
        <f t="shared" si="62"/>
        <v>3</v>
      </c>
      <c r="FF37" s="11">
        <f t="shared" si="62"/>
        <v>3</v>
      </c>
      <c r="FG37" s="11">
        <f t="shared" si="62"/>
        <v>3</v>
      </c>
      <c r="FH37" s="11">
        <f t="shared" si="62"/>
        <v>3</v>
      </c>
      <c r="FI37" s="11">
        <f t="shared" ref="FI37:GJ37" si="63" xml:space="preserve"> FI$32</f>
        <v>3</v>
      </c>
      <c r="FJ37" s="11">
        <f t="shared" si="63"/>
        <v>3</v>
      </c>
      <c r="FK37" s="11">
        <f t="shared" si="63"/>
        <v>3</v>
      </c>
      <c r="FL37" s="11">
        <f t="shared" si="63"/>
        <v>3</v>
      </c>
      <c r="FM37" s="11">
        <f t="shared" si="63"/>
        <v>3</v>
      </c>
      <c r="FN37" s="11">
        <f t="shared" si="63"/>
        <v>3</v>
      </c>
      <c r="FO37" s="11">
        <f t="shared" si="63"/>
        <v>3</v>
      </c>
      <c r="FP37" s="11">
        <f t="shared" si="63"/>
        <v>3</v>
      </c>
      <c r="FQ37" s="11">
        <f t="shared" si="63"/>
        <v>3</v>
      </c>
      <c r="FR37" s="11">
        <f t="shared" si="63"/>
        <v>3</v>
      </c>
      <c r="FS37" s="11">
        <f t="shared" si="63"/>
        <v>3</v>
      </c>
      <c r="FT37" s="11">
        <f t="shared" si="63"/>
        <v>3</v>
      </c>
      <c r="FU37" s="11">
        <f t="shared" si="63"/>
        <v>3</v>
      </c>
      <c r="FV37" s="11">
        <f t="shared" si="63"/>
        <v>3</v>
      </c>
      <c r="FW37" s="11">
        <f t="shared" si="63"/>
        <v>3</v>
      </c>
      <c r="FX37" s="11">
        <f t="shared" si="63"/>
        <v>3</v>
      </c>
      <c r="FY37" s="11">
        <f t="shared" si="63"/>
        <v>3</v>
      </c>
      <c r="FZ37" s="11">
        <f t="shared" si="63"/>
        <v>3</v>
      </c>
      <c r="GA37" s="11">
        <f t="shared" si="63"/>
        <v>3</v>
      </c>
      <c r="GB37" s="11">
        <f t="shared" si="63"/>
        <v>3</v>
      </c>
      <c r="GC37" s="11">
        <f t="shared" si="63"/>
        <v>3</v>
      </c>
      <c r="GD37" s="11">
        <f t="shared" si="63"/>
        <v>3</v>
      </c>
      <c r="GE37" s="11">
        <f t="shared" si="63"/>
        <v>3</v>
      </c>
      <c r="GF37" s="11">
        <f t="shared" si="63"/>
        <v>3</v>
      </c>
      <c r="GG37" s="11">
        <f t="shared" si="63"/>
        <v>3</v>
      </c>
      <c r="GH37" s="11">
        <f t="shared" si="63"/>
        <v>3</v>
      </c>
      <c r="GI37" s="11">
        <f t="shared" si="63"/>
        <v>3</v>
      </c>
      <c r="GJ37" s="11">
        <f t="shared" si="63"/>
        <v>3</v>
      </c>
    </row>
    <row r="38" spans="1:192" hidden="1" outlineLevel="2" x14ac:dyDescent="0.35">
      <c r="A38" s="46"/>
      <c r="B38" s="51"/>
      <c r="C38" s="47"/>
      <c r="D38" s="48"/>
      <c r="E38" s="25" t="s">
        <v>16</v>
      </c>
      <c r="F38" s="25"/>
      <c r="G38" s="25" t="s">
        <v>6</v>
      </c>
      <c r="H38" s="25"/>
      <c r="I38" s="126"/>
      <c r="J38" s="34">
        <f t="shared" ref="J38:AO38" si="64" xml:space="preserve"> IF( J36 = 1, $F35, EDATE(I38,I37))</f>
        <v>46023</v>
      </c>
      <c r="K38" s="34">
        <f t="shared" si="64"/>
        <v>46054</v>
      </c>
      <c r="L38" s="34">
        <f t="shared" si="64"/>
        <v>46082</v>
      </c>
      <c r="M38" s="34">
        <f t="shared" si="64"/>
        <v>46113</v>
      </c>
      <c r="N38" s="34">
        <f t="shared" si="64"/>
        <v>46143</v>
      </c>
      <c r="O38" s="34">
        <f t="shared" si="64"/>
        <v>46174</v>
      </c>
      <c r="P38" s="34">
        <f t="shared" si="64"/>
        <v>46204</v>
      </c>
      <c r="Q38" s="34">
        <f t="shared" si="64"/>
        <v>46235</v>
      </c>
      <c r="R38" s="34">
        <f t="shared" si="64"/>
        <v>46266</v>
      </c>
      <c r="S38" s="34">
        <f t="shared" si="64"/>
        <v>46296</v>
      </c>
      <c r="T38" s="34">
        <f t="shared" si="64"/>
        <v>46327</v>
      </c>
      <c r="U38" s="34">
        <f t="shared" si="64"/>
        <v>46357</v>
      </c>
      <c r="V38" s="34">
        <f t="shared" si="64"/>
        <v>46388</v>
      </c>
      <c r="W38" s="34">
        <f t="shared" si="64"/>
        <v>46419</v>
      </c>
      <c r="X38" s="34">
        <f t="shared" si="64"/>
        <v>46447</v>
      </c>
      <c r="Y38" s="34">
        <f t="shared" si="64"/>
        <v>46478</v>
      </c>
      <c r="Z38" s="34">
        <f t="shared" si="64"/>
        <v>46508</v>
      </c>
      <c r="AA38" s="34">
        <f t="shared" si="64"/>
        <v>46539</v>
      </c>
      <c r="AB38" s="34">
        <f t="shared" si="64"/>
        <v>46569</v>
      </c>
      <c r="AC38" s="34">
        <f t="shared" si="64"/>
        <v>46600</v>
      </c>
      <c r="AD38" s="34">
        <f t="shared" si="64"/>
        <v>46631</v>
      </c>
      <c r="AE38" s="34">
        <f t="shared" si="64"/>
        <v>46661</v>
      </c>
      <c r="AF38" s="34">
        <f t="shared" si="64"/>
        <v>46692</v>
      </c>
      <c r="AG38" s="34">
        <f t="shared" si="64"/>
        <v>46722</v>
      </c>
      <c r="AH38" s="34">
        <f t="shared" si="64"/>
        <v>46753</v>
      </c>
      <c r="AI38" s="34">
        <f t="shared" si="64"/>
        <v>46784</v>
      </c>
      <c r="AJ38" s="34">
        <f t="shared" si="64"/>
        <v>46813</v>
      </c>
      <c r="AK38" s="34">
        <f t="shared" si="64"/>
        <v>46844</v>
      </c>
      <c r="AL38" s="34">
        <f t="shared" si="64"/>
        <v>46874</v>
      </c>
      <c r="AM38" s="34">
        <f t="shared" si="64"/>
        <v>46905</v>
      </c>
      <c r="AN38" s="34">
        <f t="shared" si="64"/>
        <v>46935</v>
      </c>
      <c r="AO38" s="34">
        <f t="shared" si="64"/>
        <v>46966</v>
      </c>
      <c r="AP38" s="34">
        <f t="shared" ref="AP38:BU38" si="65" xml:space="preserve"> IF( AP36 = 1, $F35, EDATE(AO38,AO37))</f>
        <v>46997</v>
      </c>
      <c r="AQ38" s="34">
        <f t="shared" si="65"/>
        <v>47027</v>
      </c>
      <c r="AR38" s="34">
        <f t="shared" si="65"/>
        <v>47058</v>
      </c>
      <c r="AS38" s="34">
        <f t="shared" si="65"/>
        <v>47088</v>
      </c>
      <c r="AT38" s="34">
        <f t="shared" si="65"/>
        <v>47119</v>
      </c>
      <c r="AU38" s="34">
        <f t="shared" si="65"/>
        <v>47150</v>
      </c>
      <c r="AV38" s="34">
        <f t="shared" si="65"/>
        <v>47178</v>
      </c>
      <c r="AW38" s="34">
        <f t="shared" si="65"/>
        <v>47209</v>
      </c>
      <c r="AX38" s="34">
        <f t="shared" si="65"/>
        <v>47239</v>
      </c>
      <c r="AY38" s="34">
        <f t="shared" si="65"/>
        <v>47270</v>
      </c>
      <c r="AZ38" s="34">
        <f t="shared" si="65"/>
        <v>47300</v>
      </c>
      <c r="BA38" s="34">
        <f t="shared" si="65"/>
        <v>47331</v>
      </c>
      <c r="BB38" s="34">
        <f t="shared" si="65"/>
        <v>47362</v>
      </c>
      <c r="BC38" s="34">
        <f t="shared" si="65"/>
        <v>47392</v>
      </c>
      <c r="BD38" s="34">
        <f t="shared" si="65"/>
        <v>47423</v>
      </c>
      <c r="BE38" s="34">
        <f t="shared" si="65"/>
        <v>47453</v>
      </c>
      <c r="BF38" s="34">
        <f t="shared" si="65"/>
        <v>47484</v>
      </c>
      <c r="BG38" s="34">
        <f t="shared" si="65"/>
        <v>47574</v>
      </c>
      <c r="BH38" s="34">
        <f t="shared" si="65"/>
        <v>47665</v>
      </c>
      <c r="BI38" s="34">
        <f t="shared" si="65"/>
        <v>47757</v>
      </c>
      <c r="BJ38" s="34">
        <f t="shared" si="65"/>
        <v>47849</v>
      </c>
      <c r="BK38" s="34">
        <f t="shared" si="65"/>
        <v>47939</v>
      </c>
      <c r="BL38" s="34">
        <f t="shared" si="65"/>
        <v>48030</v>
      </c>
      <c r="BM38" s="34">
        <f t="shared" si="65"/>
        <v>48122</v>
      </c>
      <c r="BN38" s="34">
        <f t="shared" si="65"/>
        <v>48214</v>
      </c>
      <c r="BO38" s="34">
        <f t="shared" si="65"/>
        <v>48305</v>
      </c>
      <c r="BP38" s="34">
        <f t="shared" si="65"/>
        <v>48396</v>
      </c>
      <c r="BQ38" s="34">
        <f t="shared" si="65"/>
        <v>48488</v>
      </c>
      <c r="BR38" s="34">
        <f t="shared" si="65"/>
        <v>48580</v>
      </c>
      <c r="BS38" s="34">
        <f t="shared" si="65"/>
        <v>48670</v>
      </c>
      <c r="BT38" s="34">
        <f t="shared" si="65"/>
        <v>48761</v>
      </c>
      <c r="BU38" s="34">
        <f t="shared" si="65"/>
        <v>48853</v>
      </c>
      <c r="BV38" s="34">
        <f t="shared" ref="BV38:DA38" si="66" xml:space="preserve"> IF( BV36 = 1, $F35, EDATE(BU38,BU37))</f>
        <v>48945</v>
      </c>
      <c r="BW38" s="34">
        <f t="shared" si="66"/>
        <v>49035</v>
      </c>
      <c r="BX38" s="34">
        <f t="shared" si="66"/>
        <v>49126</v>
      </c>
      <c r="BY38" s="34">
        <f t="shared" si="66"/>
        <v>49218</v>
      </c>
      <c r="BZ38" s="34">
        <f t="shared" si="66"/>
        <v>49310</v>
      </c>
      <c r="CA38" s="34">
        <f t="shared" si="66"/>
        <v>49400</v>
      </c>
      <c r="CB38" s="34">
        <f t="shared" si="66"/>
        <v>49491</v>
      </c>
      <c r="CC38" s="34">
        <f t="shared" si="66"/>
        <v>49583</v>
      </c>
      <c r="CD38" s="34">
        <f t="shared" si="66"/>
        <v>49675</v>
      </c>
      <c r="CE38" s="34">
        <f t="shared" si="66"/>
        <v>49766</v>
      </c>
      <c r="CF38" s="34">
        <f t="shared" si="66"/>
        <v>49857</v>
      </c>
      <c r="CG38" s="34">
        <f t="shared" si="66"/>
        <v>49949</v>
      </c>
      <c r="CH38" s="34">
        <f t="shared" si="66"/>
        <v>50041</v>
      </c>
      <c r="CI38" s="34">
        <f t="shared" si="66"/>
        <v>50131</v>
      </c>
      <c r="CJ38" s="34">
        <f t="shared" si="66"/>
        <v>50222</v>
      </c>
      <c r="CK38" s="34">
        <f t="shared" si="66"/>
        <v>50314</v>
      </c>
      <c r="CL38" s="34">
        <f t="shared" si="66"/>
        <v>50406</v>
      </c>
      <c r="CM38" s="34">
        <f t="shared" si="66"/>
        <v>50496</v>
      </c>
      <c r="CN38" s="34">
        <f t="shared" si="66"/>
        <v>50587</v>
      </c>
      <c r="CO38" s="34">
        <f t="shared" si="66"/>
        <v>50679</v>
      </c>
      <c r="CP38" s="34">
        <f t="shared" si="66"/>
        <v>50771</v>
      </c>
      <c r="CQ38" s="34">
        <f t="shared" si="66"/>
        <v>50861</v>
      </c>
      <c r="CR38" s="34">
        <f t="shared" si="66"/>
        <v>50952</v>
      </c>
      <c r="CS38" s="34">
        <f t="shared" si="66"/>
        <v>51044</v>
      </c>
      <c r="CT38" s="34">
        <f t="shared" si="66"/>
        <v>51136</v>
      </c>
      <c r="CU38" s="34">
        <f t="shared" si="66"/>
        <v>51227</v>
      </c>
      <c r="CV38" s="34">
        <f t="shared" si="66"/>
        <v>51318</v>
      </c>
      <c r="CW38" s="34">
        <f t="shared" si="66"/>
        <v>51410</v>
      </c>
      <c r="CX38" s="34">
        <f t="shared" si="66"/>
        <v>51502</v>
      </c>
      <c r="CY38" s="34">
        <f t="shared" si="66"/>
        <v>51592</v>
      </c>
      <c r="CZ38" s="34">
        <f t="shared" si="66"/>
        <v>51683</v>
      </c>
      <c r="DA38" s="34">
        <f t="shared" si="66"/>
        <v>51775</v>
      </c>
      <c r="DB38" s="34">
        <f t="shared" ref="DB38:EG38" si="67" xml:space="preserve"> IF( DB36 = 1, $F35, EDATE(DA38,DA37))</f>
        <v>51867</v>
      </c>
      <c r="DC38" s="34">
        <f t="shared" si="67"/>
        <v>51957</v>
      </c>
      <c r="DD38" s="34">
        <f t="shared" si="67"/>
        <v>52048</v>
      </c>
      <c r="DE38" s="34">
        <f t="shared" si="67"/>
        <v>52140</v>
      </c>
      <c r="DF38" s="34">
        <f t="shared" si="67"/>
        <v>52232</v>
      </c>
      <c r="DG38" s="34">
        <f t="shared" si="67"/>
        <v>52322</v>
      </c>
      <c r="DH38" s="34">
        <f t="shared" si="67"/>
        <v>52413</v>
      </c>
      <c r="DI38" s="34">
        <f t="shared" si="67"/>
        <v>52505</v>
      </c>
      <c r="DJ38" s="34">
        <f t="shared" si="67"/>
        <v>52597</v>
      </c>
      <c r="DK38" s="34">
        <f t="shared" si="67"/>
        <v>52688</v>
      </c>
      <c r="DL38" s="34">
        <f t="shared" si="67"/>
        <v>52779</v>
      </c>
      <c r="DM38" s="34">
        <f t="shared" si="67"/>
        <v>52871</v>
      </c>
      <c r="DN38" s="34">
        <f t="shared" si="67"/>
        <v>52963</v>
      </c>
      <c r="DO38" s="34">
        <f t="shared" si="67"/>
        <v>53053</v>
      </c>
      <c r="DP38" s="34">
        <f t="shared" si="67"/>
        <v>53144</v>
      </c>
      <c r="DQ38" s="34">
        <f t="shared" si="67"/>
        <v>53236</v>
      </c>
      <c r="DR38" s="34">
        <f t="shared" si="67"/>
        <v>53328</v>
      </c>
      <c r="DS38" s="34">
        <f t="shared" si="67"/>
        <v>53418</v>
      </c>
      <c r="DT38" s="34">
        <f t="shared" si="67"/>
        <v>53509</v>
      </c>
      <c r="DU38" s="34">
        <f t="shared" si="67"/>
        <v>53601</v>
      </c>
      <c r="DV38" s="34">
        <f t="shared" si="67"/>
        <v>53693</v>
      </c>
      <c r="DW38" s="34">
        <f t="shared" si="67"/>
        <v>53783</v>
      </c>
      <c r="DX38" s="34">
        <f t="shared" si="67"/>
        <v>53874</v>
      </c>
      <c r="DY38" s="34">
        <f t="shared" si="67"/>
        <v>53966</v>
      </c>
      <c r="DZ38" s="34">
        <f t="shared" si="67"/>
        <v>54058</v>
      </c>
      <c r="EA38" s="34">
        <f t="shared" si="67"/>
        <v>54149</v>
      </c>
      <c r="EB38" s="34">
        <f t="shared" si="67"/>
        <v>54240</v>
      </c>
      <c r="EC38" s="34">
        <f t="shared" si="67"/>
        <v>54332</v>
      </c>
      <c r="ED38" s="34">
        <f t="shared" si="67"/>
        <v>54424</v>
      </c>
      <c r="EE38" s="34">
        <f t="shared" si="67"/>
        <v>54514</v>
      </c>
      <c r="EF38" s="34">
        <f t="shared" si="67"/>
        <v>54605</v>
      </c>
      <c r="EG38" s="34">
        <f t="shared" si="67"/>
        <v>54697</v>
      </c>
      <c r="EH38" s="34">
        <f t="shared" ref="EH38:FM38" si="68" xml:space="preserve"> IF( EH36 = 1, $F35, EDATE(EG38,EG37))</f>
        <v>54789</v>
      </c>
      <c r="EI38" s="34">
        <f t="shared" si="68"/>
        <v>54879</v>
      </c>
      <c r="EJ38" s="34">
        <f t="shared" si="68"/>
        <v>54970</v>
      </c>
      <c r="EK38" s="34">
        <f t="shared" si="68"/>
        <v>55062</v>
      </c>
      <c r="EL38" s="34">
        <f t="shared" si="68"/>
        <v>55154</v>
      </c>
      <c r="EM38" s="34">
        <f t="shared" si="68"/>
        <v>55244</v>
      </c>
      <c r="EN38" s="34">
        <f t="shared" si="68"/>
        <v>55335</v>
      </c>
      <c r="EO38" s="34">
        <f t="shared" si="68"/>
        <v>55427</v>
      </c>
      <c r="EP38" s="34">
        <f t="shared" si="68"/>
        <v>55519</v>
      </c>
      <c r="EQ38" s="34">
        <f t="shared" si="68"/>
        <v>55610</v>
      </c>
      <c r="ER38" s="34">
        <f t="shared" si="68"/>
        <v>55701</v>
      </c>
      <c r="ES38" s="34">
        <f t="shared" si="68"/>
        <v>55793</v>
      </c>
      <c r="ET38" s="34">
        <f t="shared" si="68"/>
        <v>55885</v>
      </c>
      <c r="EU38" s="34">
        <f t="shared" si="68"/>
        <v>55975</v>
      </c>
      <c r="EV38" s="34">
        <f t="shared" si="68"/>
        <v>56066</v>
      </c>
      <c r="EW38" s="34">
        <f t="shared" si="68"/>
        <v>56158</v>
      </c>
      <c r="EX38" s="34">
        <f t="shared" si="68"/>
        <v>56250</v>
      </c>
      <c r="EY38" s="34">
        <f t="shared" si="68"/>
        <v>56340</v>
      </c>
      <c r="EZ38" s="34">
        <f t="shared" si="68"/>
        <v>56431</v>
      </c>
      <c r="FA38" s="34">
        <f t="shared" si="68"/>
        <v>56523</v>
      </c>
      <c r="FB38" s="34">
        <f t="shared" si="68"/>
        <v>56615</v>
      </c>
      <c r="FC38" s="34">
        <f t="shared" si="68"/>
        <v>56705</v>
      </c>
      <c r="FD38" s="34">
        <f t="shared" si="68"/>
        <v>56796</v>
      </c>
      <c r="FE38" s="34">
        <f t="shared" si="68"/>
        <v>56888</v>
      </c>
      <c r="FF38" s="34">
        <f t="shared" si="68"/>
        <v>56980</v>
      </c>
      <c r="FG38" s="34">
        <f t="shared" si="68"/>
        <v>57071</v>
      </c>
      <c r="FH38" s="34">
        <f t="shared" si="68"/>
        <v>57162</v>
      </c>
      <c r="FI38" s="34">
        <f t="shared" si="68"/>
        <v>57254</v>
      </c>
      <c r="FJ38" s="34">
        <f t="shared" si="68"/>
        <v>57346</v>
      </c>
      <c r="FK38" s="34">
        <f t="shared" si="68"/>
        <v>57436</v>
      </c>
      <c r="FL38" s="34">
        <f t="shared" si="68"/>
        <v>57527</v>
      </c>
      <c r="FM38" s="34">
        <f t="shared" si="68"/>
        <v>57619</v>
      </c>
      <c r="FN38" s="34">
        <f t="shared" ref="FN38:GJ38" si="69" xml:space="preserve"> IF( FN36 = 1, $F35, EDATE(FM38,FM37))</f>
        <v>57711</v>
      </c>
      <c r="FO38" s="34">
        <f t="shared" si="69"/>
        <v>57801</v>
      </c>
      <c r="FP38" s="34">
        <f t="shared" si="69"/>
        <v>57892</v>
      </c>
      <c r="FQ38" s="34">
        <f t="shared" si="69"/>
        <v>57984</v>
      </c>
      <c r="FR38" s="34">
        <f t="shared" si="69"/>
        <v>58076</v>
      </c>
      <c r="FS38" s="34">
        <f t="shared" si="69"/>
        <v>58166</v>
      </c>
      <c r="FT38" s="34">
        <f t="shared" si="69"/>
        <v>58257</v>
      </c>
      <c r="FU38" s="34">
        <f t="shared" si="69"/>
        <v>58349</v>
      </c>
      <c r="FV38" s="34">
        <f t="shared" si="69"/>
        <v>58441</v>
      </c>
      <c r="FW38" s="34">
        <f t="shared" si="69"/>
        <v>58532</v>
      </c>
      <c r="FX38" s="34">
        <f t="shared" si="69"/>
        <v>58623</v>
      </c>
      <c r="FY38" s="34">
        <f t="shared" si="69"/>
        <v>58715</v>
      </c>
      <c r="FZ38" s="34">
        <f t="shared" si="69"/>
        <v>58807</v>
      </c>
      <c r="GA38" s="34">
        <f t="shared" si="69"/>
        <v>58897</v>
      </c>
      <c r="GB38" s="34">
        <f t="shared" si="69"/>
        <v>58988</v>
      </c>
      <c r="GC38" s="34">
        <f t="shared" si="69"/>
        <v>59080</v>
      </c>
      <c r="GD38" s="34">
        <f t="shared" si="69"/>
        <v>59172</v>
      </c>
      <c r="GE38" s="34">
        <f t="shared" si="69"/>
        <v>59262</v>
      </c>
      <c r="GF38" s="34">
        <f t="shared" si="69"/>
        <v>59353</v>
      </c>
      <c r="GG38" s="34">
        <f t="shared" si="69"/>
        <v>59445</v>
      </c>
      <c r="GH38" s="34">
        <f t="shared" si="69"/>
        <v>59537</v>
      </c>
      <c r="GI38" s="34">
        <f t="shared" si="69"/>
        <v>59627</v>
      </c>
      <c r="GJ38" s="34">
        <f t="shared" si="69"/>
        <v>59718</v>
      </c>
    </row>
    <row r="39" spans="1:192" outlineLevel="1" x14ac:dyDescent="0.35">
      <c r="E39" s="2"/>
      <c r="F39" s="2"/>
      <c r="G39" s="34"/>
      <c r="H39" s="2"/>
      <c r="I39" s="15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</row>
    <row r="40" spans="1:192" outlineLevel="1" collapsed="1" x14ac:dyDescent="0.35">
      <c r="B40" s="14" t="s">
        <v>966</v>
      </c>
      <c r="E40" s="2"/>
      <c r="F40" s="2"/>
      <c r="G40" s="34"/>
      <c r="H40" s="2"/>
      <c r="I40" s="15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</row>
    <row r="41" spans="1:192" hidden="1" outlineLevel="2" x14ac:dyDescent="0.35">
      <c r="E41" s="498" t="str">
        <f t="shared" ref="E41:AJ41" si="70" xml:space="preserve"> E$38</f>
        <v>Model period beginning</v>
      </c>
      <c r="F41" s="498">
        <f t="shared" si="70"/>
        <v>0</v>
      </c>
      <c r="G41" s="498" t="str">
        <f t="shared" si="70"/>
        <v>date</v>
      </c>
      <c r="H41" s="498">
        <f t="shared" si="70"/>
        <v>0</v>
      </c>
      <c r="I41" s="498">
        <f t="shared" si="70"/>
        <v>0</v>
      </c>
      <c r="J41" s="498">
        <f t="shared" si="70"/>
        <v>46023</v>
      </c>
      <c r="K41" s="498">
        <f t="shared" si="70"/>
        <v>46054</v>
      </c>
      <c r="L41" s="498">
        <f t="shared" si="70"/>
        <v>46082</v>
      </c>
      <c r="M41" s="498">
        <f t="shared" si="70"/>
        <v>46113</v>
      </c>
      <c r="N41" s="498">
        <f t="shared" si="70"/>
        <v>46143</v>
      </c>
      <c r="O41" s="498">
        <f t="shared" si="70"/>
        <v>46174</v>
      </c>
      <c r="P41" s="498">
        <f t="shared" si="70"/>
        <v>46204</v>
      </c>
      <c r="Q41" s="498">
        <f t="shared" si="70"/>
        <v>46235</v>
      </c>
      <c r="R41" s="498">
        <f t="shared" si="70"/>
        <v>46266</v>
      </c>
      <c r="S41" s="498">
        <f t="shared" si="70"/>
        <v>46296</v>
      </c>
      <c r="T41" s="498">
        <f t="shared" si="70"/>
        <v>46327</v>
      </c>
      <c r="U41" s="498">
        <f t="shared" si="70"/>
        <v>46357</v>
      </c>
      <c r="V41" s="498">
        <f t="shared" si="70"/>
        <v>46388</v>
      </c>
      <c r="W41" s="498">
        <f t="shared" si="70"/>
        <v>46419</v>
      </c>
      <c r="X41" s="498">
        <f t="shared" si="70"/>
        <v>46447</v>
      </c>
      <c r="Y41" s="498">
        <f t="shared" si="70"/>
        <v>46478</v>
      </c>
      <c r="Z41" s="498">
        <f t="shared" si="70"/>
        <v>46508</v>
      </c>
      <c r="AA41" s="498">
        <f t="shared" si="70"/>
        <v>46539</v>
      </c>
      <c r="AB41" s="498">
        <f t="shared" si="70"/>
        <v>46569</v>
      </c>
      <c r="AC41" s="498">
        <f t="shared" si="70"/>
        <v>46600</v>
      </c>
      <c r="AD41" s="498">
        <f t="shared" si="70"/>
        <v>46631</v>
      </c>
      <c r="AE41" s="498">
        <f t="shared" si="70"/>
        <v>46661</v>
      </c>
      <c r="AF41" s="498">
        <f t="shared" si="70"/>
        <v>46692</v>
      </c>
      <c r="AG41" s="498">
        <f t="shared" si="70"/>
        <v>46722</v>
      </c>
      <c r="AH41" s="498">
        <f t="shared" si="70"/>
        <v>46753</v>
      </c>
      <c r="AI41" s="498">
        <f t="shared" si="70"/>
        <v>46784</v>
      </c>
      <c r="AJ41" s="498">
        <f t="shared" si="70"/>
        <v>46813</v>
      </c>
      <c r="AK41" s="498">
        <f t="shared" ref="AK41:BP41" si="71" xml:space="preserve"> AK$38</f>
        <v>46844</v>
      </c>
      <c r="AL41" s="498">
        <f t="shared" si="71"/>
        <v>46874</v>
      </c>
      <c r="AM41" s="498">
        <f t="shared" si="71"/>
        <v>46905</v>
      </c>
      <c r="AN41" s="498">
        <f t="shared" si="71"/>
        <v>46935</v>
      </c>
      <c r="AO41" s="498">
        <f t="shared" si="71"/>
        <v>46966</v>
      </c>
      <c r="AP41" s="498">
        <f t="shared" si="71"/>
        <v>46997</v>
      </c>
      <c r="AQ41" s="498">
        <f t="shared" si="71"/>
        <v>47027</v>
      </c>
      <c r="AR41" s="498">
        <f t="shared" si="71"/>
        <v>47058</v>
      </c>
      <c r="AS41" s="498">
        <f t="shared" si="71"/>
        <v>47088</v>
      </c>
      <c r="AT41" s="498">
        <f t="shared" si="71"/>
        <v>47119</v>
      </c>
      <c r="AU41" s="498">
        <f t="shared" si="71"/>
        <v>47150</v>
      </c>
      <c r="AV41" s="498">
        <f t="shared" si="71"/>
        <v>47178</v>
      </c>
      <c r="AW41" s="498">
        <f t="shared" si="71"/>
        <v>47209</v>
      </c>
      <c r="AX41" s="498">
        <f t="shared" si="71"/>
        <v>47239</v>
      </c>
      <c r="AY41" s="498">
        <f t="shared" si="71"/>
        <v>47270</v>
      </c>
      <c r="AZ41" s="498">
        <f t="shared" si="71"/>
        <v>47300</v>
      </c>
      <c r="BA41" s="498">
        <f t="shared" si="71"/>
        <v>47331</v>
      </c>
      <c r="BB41" s="498">
        <f t="shared" si="71"/>
        <v>47362</v>
      </c>
      <c r="BC41" s="498">
        <f t="shared" si="71"/>
        <v>47392</v>
      </c>
      <c r="BD41" s="498">
        <f t="shared" si="71"/>
        <v>47423</v>
      </c>
      <c r="BE41" s="498">
        <f t="shared" si="71"/>
        <v>47453</v>
      </c>
      <c r="BF41" s="498">
        <f t="shared" si="71"/>
        <v>47484</v>
      </c>
      <c r="BG41" s="498">
        <f t="shared" si="71"/>
        <v>47574</v>
      </c>
      <c r="BH41" s="498">
        <f t="shared" si="71"/>
        <v>47665</v>
      </c>
      <c r="BI41" s="498">
        <f t="shared" si="71"/>
        <v>47757</v>
      </c>
      <c r="BJ41" s="498">
        <f t="shared" si="71"/>
        <v>47849</v>
      </c>
      <c r="BK41" s="498">
        <f t="shared" si="71"/>
        <v>47939</v>
      </c>
      <c r="BL41" s="498">
        <f t="shared" si="71"/>
        <v>48030</v>
      </c>
      <c r="BM41" s="498">
        <f t="shared" si="71"/>
        <v>48122</v>
      </c>
      <c r="BN41" s="498">
        <f t="shared" si="71"/>
        <v>48214</v>
      </c>
      <c r="BO41" s="498">
        <f t="shared" si="71"/>
        <v>48305</v>
      </c>
      <c r="BP41" s="498">
        <f t="shared" si="71"/>
        <v>48396</v>
      </c>
      <c r="BQ41" s="498">
        <f t="shared" ref="BQ41:CV41" si="72" xml:space="preserve"> BQ$38</f>
        <v>48488</v>
      </c>
      <c r="BR41" s="498">
        <f t="shared" si="72"/>
        <v>48580</v>
      </c>
      <c r="BS41" s="498">
        <f t="shared" si="72"/>
        <v>48670</v>
      </c>
      <c r="BT41" s="498">
        <f t="shared" si="72"/>
        <v>48761</v>
      </c>
      <c r="BU41" s="498">
        <f t="shared" si="72"/>
        <v>48853</v>
      </c>
      <c r="BV41" s="498">
        <f t="shared" si="72"/>
        <v>48945</v>
      </c>
      <c r="BW41" s="498">
        <f t="shared" si="72"/>
        <v>49035</v>
      </c>
      <c r="BX41" s="498">
        <f t="shared" si="72"/>
        <v>49126</v>
      </c>
      <c r="BY41" s="498">
        <f t="shared" si="72"/>
        <v>49218</v>
      </c>
      <c r="BZ41" s="498">
        <f t="shared" si="72"/>
        <v>49310</v>
      </c>
      <c r="CA41" s="498">
        <f t="shared" si="72"/>
        <v>49400</v>
      </c>
      <c r="CB41" s="498">
        <f t="shared" si="72"/>
        <v>49491</v>
      </c>
      <c r="CC41" s="498">
        <f t="shared" si="72"/>
        <v>49583</v>
      </c>
      <c r="CD41" s="498">
        <f t="shared" si="72"/>
        <v>49675</v>
      </c>
      <c r="CE41" s="498">
        <f t="shared" si="72"/>
        <v>49766</v>
      </c>
      <c r="CF41" s="498">
        <f t="shared" si="72"/>
        <v>49857</v>
      </c>
      <c r="CG41" s="498">
        <f t="shared" si="72"/>
        <v>49949</v>
      </c>
      <c r="CH41" s="498">
        <f t="shared" si="72"/>
        <v>50041</v>
      </c>
      <c r="CI41" s="498">
        <f t="shared" si="72"/>
        <v>50131</v>
      </c>
      <c r="CJ41" s="498">
        <f t="shared" si="72"/>
        <v>50222</v>
      </c>
      <c r="CK41" s="498">
        <f t="shared" si="72"/>
        <v>50314</v>
      </c>
      <c r="CL41" s="498">
        <f t="shared" si="72"/>
        <v>50406</v>
      </c>
      <c r="CM41" s="498">
        <f t="shared" si="72"/>
        <v>50496</v>
      </c>
      <c r="CN41" s="498">
        <f t="shared" si="72"/>
        <v>50587</v>
      </c>
      <c r="CO41" s="498">
        <f t="shared" si="72"/>
        <v>50679</v>
      </c>
      <c r="CP41" s="498">
        <f t="shared" si="72"/>
        <v>50771</v>
      </c>
      <c r="CQ41" s="498">
        <f t="shared" si="72"/>
        <v>50861</v>
      </c>
      <c r="CR41" s="498">
        <f t="shared" si="72"/>
        <v>50952</v>
      </c>
      <c r="CS41" s="498">
        <f t="shared" si="72"/>
        <v>51044</v>
      </c>
      <c r="CT41" s="498">
        <f t="shared" si="72"/>
        <v>51136</v>
      </c>
      <c r="CU41" s="498">
        <f t="shared" si="72"/>
        <v>51227</v>
      </c>
      <c r="CV41" s="498">
        <f t="shared" si="72"/>
        <v>51318</v>
      </c>
      <c r="CW41" s="498">
        <f t="shared" ref="CW41:EB41" si="73" xml:space="preserve"> CW$38</f>
        <v>51410</v>
      </c>
      <c r="CX41" s="498">
        <f t="shared" si="73"/>
        <v>51502</v>
      </c>
      <c r="CY41" s="498">
        <f t="shared" si="73"/>
        <v>51592</v>
      </c>
      <c r="CZ41" s="498">
        <f t="shared" si="73"/>
        <v>51683</v>
      </c>
      <c r="DA41" s="498">
        <f t="shared" si="73"/>
        <v>51775</v>
      </c>
      <c r="DB41" s="498">
        <f t="shared" si="73"/>
        <v>51867</v>
      </c>
      <c r="DC41" s="498">
        <f t="shared" si="73"/>
        <v>51957</v>
      </c>
      <c r="DD41" s="498">
        <f t="shared" si="73"/>
        <v>52048</v>
      </c>
      <c r="DE41" s="498">
        <f t="shared" si="73"/>
        <v>52140</v>
      </c>
      <c r="DF41" s="498">
        <f t="shared" si="73"/>
        <v>52232</v>
      </c>
      <c r="DG41" s="498">
        <f t="shared" si="73"/>
        <v>52322</v>
      </c>
      <c r="DH41" s="498">
        <f t="shared" si="73"/>
        <v>52413</v>
      </c>
      <c r="DI41" s="498">
        <f t="shared" si="73"/>
        <v>52505</v>
      </c>
      <c r="DJ41" s="498">
        <f t="shared" si="73"/>
        <v>52597</v>
      </c>
      <c r="DK41" s="498">
        <f t="shared" si="73"/>
        <v>52688</v>
      </c>
      <c r="DL41" s="498">
        <f t="shared" si="73"/>
        <v>52779</v>
      </c>
      <c r="DM41" s="498">
        <f t="shared" si="73"/>
        <v>52871</v>
      </c>
      <c r="DN41" s="498">
        <f t="shared" si="73"/>
        <v>52963</v>
      </c>
      <c r="DO41" s="498">
        <f t="shared" si="73"/>
        <v>53053</v>
      </c>
      <c r="DP41" s="498">
        <f t="shared" si="73"/>
        <v>53144</v>
      </c>
      <c r="DQ41" s="498">
        <f t="shared" si="73"/>
        <v>53236</v>
      </c>
      <c r="DR41" s="498">
        <f t="shared" si="73"/>
        <v>53328</v>
      </c>
      <c r="DS41" s="498">
        <f t="shared" si="73"/>
        <v>53418</v>
      </c>
      <c r="DT41" s="498">
        <f t="shared" si="73"/>
        <v>53509</v>
      </c>
      <c r="DU41" s="498">
        <f t="shared" si="73"/>
        <v>53601</v>
      </c>
      <c r="DV41" s="498">
        <f t="shared" si="73"/>
        <v>53693</v>
      </c>
      <c r="DW41" s="498">
        <f t="shared" si="73"/>
        <v>53783</v>
      </c>
      <c r="DX41" s="498">
        <f t="shared" si="73"/>
        <v>53874</v>
      </c>
      <c r="DY41" s="498">
        <f t="shared" si="73"/>
        <v>53966</v>
      </c>
      <c r="DZ41" s="498">
        <f t="shared" si="73"/>
        <v>54058</v>
      </c>
      <c r="EA41" s="498">
        <f t="shared" si="73"/>
        <v>54149</v>
      </c>
      <c r="EB41" s="498">
        <f t="shared" si="73"/>
        <v>54240</v>
      </c>
      <c r="EC41" s="498">
        <f t="shared" ref="EC41:FH41" si="74" xml:space="preserve"> EC$38</f>
        <v>54332</v>
      </c>
      <c r="ED41" s="498">
        <f t="shared" si="74"/>
        <v>54424</v>
      </c>
      <c r="EE41" s="498">
        <f t="shared" si="74"/>
        <v>54514</v>
      </c>
      <c r="EF41" s="498">
        <f t="shared" si="74"/>
        <v>54605</v>
      </c>
      <c r="EG41" s="498">
        <f t="shared" si="74"/>
        <v>54697</v>
      </c>
      <c r="EH41" s="498">
        <f t="shared" si="74"/>
        <v>54789</v>
      </c>
      <c r="EI41" s="498">
        <f t="shared" si="74"/>
        <v>54879</v>
      </c>
      <c r="EJ41" s="498">
        <f t="shared" si="74"/>
        <v>54970</v>
      </c>
      <c r="EK41" s="498">
        <f t="shared" si="74"/>
        <v>55062</v>
      </c>
      <c r="EL41" s="498">
        <f t="shared" si="74"/>
        <v>55154</v>
      </c>
      <c r="EM41" s="498">
        <f t="shared" si="74"/>
        <v>55244</v>
      </c>
      <c r="EN41" s="498">
        <f t="shared" si="74"/>
        <v>55335</v>
      </c>
      <c r="EO41" s="498">
        <f t="shared" si="74"/>
        <v>55427</v>
      </c>
      <c r="EP41" s="498">
        <f t="shared" si="74"/>
        <v>55519</v>
      </c>
      <c r="EQ41" s="498">
        <f t="shared" si="74"/>
        <v>55610</v>
      </c>
      <c r="ER41" s="498">
        <f t="shared" si="74"/>
        <v>55701</v>
      </c>
      <c r="ES41" s="498">
        <f t="shared" si="74"/>
        <v>55793</v>
      </c>
      <c r="ET41" s="498">
        <f t="shared" si="74"/>
        <v>55885</v>
      </c>
      <c r="EU41" s="498">
        <f t="shared" si="74"/>
        <v>55975</v>
      </c>
      <c r="EV41" s="498">
        <f t="shared" si="74"/>
        <v>56066</v>
      </c>
      <c r="EW41" s="498">
        <f t="shared" si="74"/>
        <v>56158</v>
      </c>
      <c r="EX41" s="498">
        <f t="shared" si="74"/>
        <v>56250</v>
      </c>
      <c r="EY41" s="498">
        <f t="shared" si="74"/>
        <v>56340</v>
      </c>
      <c r="EZ41" s="498">
        <f t="shared" si="74"/>
        <v>56431</v>
      </c>
      <c r="FA41" s="498">
        <f t="shared" si="74"/>
        <v>56523</v>
      </c>
      <c r="FB41" s="498">
        <f t="shared" si="74"/>
        <v>56615</v>
      </c>
      <c r="FC41" s="498">
        <f t="shared" si="74"/>
        <v>56705</v>
      </c>
      <c r="FD41" s="498">
        <f t="shared" si="74"/>
        <v>56796</v>
      </c>
      <c r="FE41" s="498">
        <f t="shared" si="74"/>
        <v>56888</v>
      </c>
      <c r="FF41" s="498">
        <f t="shared" si="74"/>
        <v>56980</v>
      </c>
      <c r="FG41" s="498">
        <f t="shared" si="74"/>
        <v>57071</v>
      </c>
      <c r="FH41" s="498">
        <f t="shared" si="74"/>
        <v>57162</v>
      </c>
      <c r="FI41" s="498">
        <f t="shared" ref="FI41:GJ41" si="75" xml:space="preserve"> FI$38</f>
        <v>57254</v>
      </c>
      <c r="FJ41" s="498">
        <f t="shared" si="75"/>
        <v>57346</v>
      </c>
      <c r="FK41" s="498">
        <f t="shared" si="75"/>
        <v>57436</v>
      </c>
      <c r="FL41" s="498">
        <f t="shared" si="75"/>
        <v>57527</v>
      </c>
      <c r="FM41" s="498">
        <f t="shared" si="75"/>
        <v>57619</v>
      </c>
      <c r="FN41" s="498">
        <f t="shared" si="75"/>
        <v>57711</v>
      </c>
      <c r="FO41" s="498">
        <f t="shared" si="75"/>
        <v>57801</v>
      </c>
      <c r="FP41" s="498">
        <f t="shared" si="75"/>
        <v>57892</v>
      </c>
      <c r="FQ41" s="498">
        <f t="shared" si="75"/>
        <v>57984</v>
      </c>
      <c r="FR41" s="498">
        <f t="shared" si="75"/>
        <v>58076</v>
      </c>
      <c r="FS41" s="498">
        <f t="shared" si="75"/>
        <v>58166</v>
      </c>
      <c r="FT41" s="498">
        <f t="shared" si="75"/>
        <v>58257</v>
      </c>
      <c r="FU41" s="498">
        <f t="shared" si="75"/>
        <v>58349</v>
      </c>
      <c r="FV41" s="498">
        <f t="shared" si="75"/>
        <v>58441</v>
      </c>
      <c r="FW41" s="498">
        <f t="shared" si="75"/>
        <v>58532</v>
      </c>
      <c r="FX41" s="498">
        <f t="shared" si="75"/>
        <v>58623</v>
      </c>
      <c r="FY41" s="498">
        <f t="shared" si="75"/>
        <v>58715</v>
      </c>
      <c r="FZ41" s="498">
        <f t="shared" si="75"/>
        <v>58807</v>
      </c>
      <c r="GA41" s="498">
        <f t="shared" si="75"/>
        <v>58897</v>
      </c>
      <c r="GB41" s="498">
        <f t="shared" si="75"/>
        <v>58988</v>
      </c>
      <c r="GC41" s="498">
        <f t="shared" si="75"/>
        <v>59080</v>
      </c>
      <c r="GD41" s="498">
        <f t="shared" si="75"/>
        <v>59172</v>
      </c>
      <c r="GE41" s="498">
        <f t="shared" si="75"/>
        <v>59262</v>
      </c>
      <c r="GF41" s="498">
        <f t="shared" si="75"/>
        <v>59353</v>
      </c>
      <c r="GG41" s="498">
        <f t="shared" si="75"/>
        <v>59445</v>
      </c>
      <c r="GH41" s="498">
        <f t="shared" si="75"/>
        <v>59537</v>
      </c>
      <c r="GI41" s="498">
        <f t="shared" si="75"/>
        <v>59627</v>
      </c>
      <c r="GJ41" s="498">
        <f t="shared" si="75"/>
        <v>59718</v>
      </c>
    </row>
    <row r="42" spans="1:192" hidden="1" outlineLevel="2" x14ac:dyDescent="0.35">
      <c r="E42" s="11" t="str">
        <f t="shared" ref="E42:BP42" si="76" xml:space="preserve"> E$32</f>
        <v>Months per model period</v>
      </c>
      <c r="F42" s="11">
        <f t="shared" si="76"/>
        <v>0</v>
      </c>
      <c r="G42" s="11" t="str">
        <f t="shared" si="76"/>
        <v>months</v>
      </c>
      <c r="H42" s="11">
        <f t="shared" si="76"/>
        <v>0</v>
      </c>
      <c r="I42" s="11">
        <f t="shared" si="76"/>
        <v>0</v>
      </c>
      <c r="J42" s="11">
        <f t="shared" si="76"/>
        <v>1</v>
      </c>
      <c r="K42" s="11">
        <f t="shared" si="76"/>
        <v>1</v>
      </c>
      <c r="L42" s="11">
        <f t="shared" si="76"/>
        <v>1</v>
      </c>
      <c r="M42" s="11">
        <f t="shared" si="76"/>
        <v>1</v>
      </c>
      <c r="N42" s="11">
        <f t="shared" si="76"/>
        <v>1</v>
      </c>
      <c r="O42" s="11">
        <f t="shared" si="76"/>
        <v>1</v>
      </c>
      <c r="P42" s="11">
        <f t="shared" si="76"/>
        <v>1</v>
      </c>
      <c r="Q42" s="11">
        <f t="shared" si="76"/>
        <v>1</v>
      </c>
      <c r="R42" s="11">
        <f t="shared" si="76"/>
        <v>1</v>
      </c>
      <c r="S42" s="11">
        <f t="shared" si="76"/>
        <v>1</v>
      </c>
      <c r="T42" s="11">
        <f t="shared" si="76"/>
        <v>1</v>
      </c>
      <c r="U42" s="11">
        <f t="shared" si="76"/>
        <v>1</v>
      </c>
      <c r="V42" s="11">
        <f t="shared" si="76"/>
        <v>1</v>
      </c>
      <c r="W42" s="11">
        <f t="shared" si="76"/>
        <v>1</v>
      </c>
      <c r="X42" s="11">
        <f t="shared" si="76"/>
        <v>1</v>
      </c>
      <c r="Y42" s="11">
        <f t="shared" si="76"/>
        <v>1</v>
      </c>
      <c r="Z42" s="11">
        <f t="shared" si="76"/>
        <v>1</v>
      </c>
      <c r="AA42" s="11">
        <f t="shared" si="76"/>
        <v>1</v>
      </c>
      <c r="AB42" s="11">
        <f t="shared" si="76"/>
        <v>1</v>
      </c>
      <c r="AC42" s="11">
        <f t="shared" si="76"/>
        <v>1</v>
      </c>
      <c r="AD42" s="11">
        <f t="shared" si="76"/>
        <v>1</v>
      </c>
      <c r="AE42" s="11">
        <f t="shared" si="76"/>
        <v>1</v>
      </c>
      <c r="AF42" s="11">
        <f t="shared" si="76"/>
        <v>1</v>
      </c>
      <c r="AG42" s="11">
        <f t="shared" si="76"/>
        <v>1</v>
      </c>
      <c r="AH42" s="11">
        <f t="shared" si="76"/>
        <v>1</v>
      </c>
      <c r="AI42" s="11">
        <f t="shared" si="76"/>
        <v>1</v>
      </c>
      <c r="AJ42" s="11">
        <f t="shared" si="76"/>
        <v>1</v>
      </c>
      <c r="AK42" s="11">
        <f t="shared" si="76"/>
        <v>1</v>
      </c>
      <c r="AL42" s="11">
        <f t="shared" si="76"/>
        <v>1</v>
      </c>
      <c r="AM42" s="11">
        <f t="shared" si="76"/>
        <v>1</v>
      </c>
      <c r="AN42" s="11">
        <f t="shared" si="76"/>
        <v>1</v>
      </c>
      <c r="AO42" s="11">
        <f t="shared" si="76"/>
        <v>1</v>
      </c>
      <c r="AP42" s="11">
        <f t="shared" si="76"/>
        <v>1</v>
      </c>
      <c r="AQ42" s="11">
        <f t="shared" si="76"/>
        <v>1</v>
      </c>
      <c r="AR42" s="11">
        <f t="shared" si="76"/>
        <v>1</v>
      </c>
      <c r="AS42" s="11">
        <f t="shared" si="76"/>
        <v>1</v>
      </c>
      <c r="AT42" s="11">
        <f t="shared" si="76"/>
        <v>1</v>
      </c>
      <c r="AU42" s="11">
        <f t="shared" si="76"/>
        <v>1</v>
      </c>
      <c r="AV42" s="11">
        <f t="shared" si="76"/>
        <v>1</v>
      </c>
      <c r="AW42" s="11">
        <f t="shared" si="76"/>
        <v>1</v>
      </c>
      <c r="AX42" s="11">
        <f t="shared" si="76"/>
        <v>1</v>
      </c>
      <c r="AY42" s="11">
        <f t="shared" si="76"/>
        <v>1</v>
      </c>
      <c r="AZ42" s="11">
        <f t="shared" si="76"/>
        <v>1</v>
      </c>
      <c r="BA42" s="11">
        <f t="shared" si="76"/>
        <v>1</v>
      </c>
      <c r="BB42" s="11">
        <f t="shared" si="76"/>
        <v>1</v>
      </c>
      <c r="BC42" s="11">
        <f t="shared" si="76"/>
        <v>1</v>
      </c>
      <c r="BD42" s="11">
        <f t="shared" si="76"/>
        <v>1</v>
      </c>
      <c r="BE42" s="11">
        <f t="shared" si="76"/>
        <v>1</v>
      </c>
      <c r="BF42" s="11">
        <f t="shared" si="76"/>
        <v>3</v>
      </c>
      <c r="BG42" s="11">
        <f t="shared" si="76"/>
        <v>3</v>
      </c>
      <c r="BH42" s="11">
        <f t="shared" si="76"/>
        <v>3</v>
      </c>
      <c r="BI42" s="11">
        <f t="shared" si="76"/>
        <v>3</v>
      </c>
      <c r="BJ42" s="11">
        <f t="shared" si="76"/>
        <v>3</v>
      </c>
      <c r="BK42" s="11">
        <f t="shared" si="76"/>
        <v>3</v>
      </c>
      <c r="BL42" s="11">
        <f t="shared" si="76"/>
        <v>3</v>
      </c>
      <c r="BM42" s="11">
        <f t="shared" si="76"/>
        <v>3</v>
      </c>
      <c r="BN42" s="11">
        <f t="shared" si="76"/>
        <v>3</v>
      </c>
      <c r="BO42" s="11">
        <f t="shared" si="76"/>
        <v>3</v>
      </c>
      <c r="BP42" s="11">
        <f t="shared" si="76"/>
        <v>3</v>
      </c>
      <c r="BQ42" s="11">
        <f t="shared" ref="BQ42:EB42" si="77" xml:space="preserve"> BQ$32</f>
        <v>3</v>
      </c>
      <c r="BR42" s="11">
        <f t="shared" si="77"/>
        <v>3</v>
      </c>
      <c r="BS42" s="11">
        <f t="shared" si="77"/>
        <v>3</v>
      </c>
      <c r="BT42" s="11">
        <f t="shared" si="77"/>
        <v>3</v>
      </c>
      <c r="BU42" s="11">
        <f t="shared" si="77"/>
        <v>3</v>
      </c>
      <c r="BV42" s="11">
        <f t="shared" si="77"/>
        <v>3</v>
      </c>
      <c r="BW42" s="11">
        <f t="shared" si="77"/>
        <v>3</v>
      </c>
      <c r="BX42" s="11">
        <f t="shared" si="77"/>
        <v>3</v>
      </c>
      <c r="BY42" s="11">
        <f t="shared" si="77"/>
        <v>3</v>
      </c>
      <c r="BZ42" s="11">
        <f t="shared" si="77"/>
        <v>3</v>
      </c>
      <c r="CA42" s="11">
        <f t="shared" si="77"/>
        <v>3</v>
      </c>
      <c r="CB42" s="11">
        <f t="shared" si="77"/>
        <v>3</v>
      </c>
      <c r="CC42" s="11">
        <f t="shared" si="77"/>
        <v>3</v>
      </c>
      <c r="CD42" s="11">
        <f t="shared" si="77"/>
        <v>3</v>
      </c>
      <c r="CE42" s="11">
        <f t="shared" si="77"/>
        <v>3</v>
      </c>
      <c r="CF42" s="11">
        <f t="shared" si="77"/>
        <v>3</v>
      </c>
      <c r="CG42" s="11">
        <f t="shared" si="77"/>
        <v>3</v>
      </c>
      <c r="CH42" s="11">
        <f t="shared" si="77"/>
        <v>3</v>
      </c>
      <c r="CI42" s="11">
        <f t="shared" si="77"/>
        <v>3</v>
      </c>
      <c r="CJ42" s="11">
        <f t="shared" si="77"/>
        <v>3</v>
      </c>
      <c r="CK42" s="11">
        <f t="shared" si="77"/>
        <v>3</v>
      </c>
      <c r="CL42" s="11">
        <f t="shared" si="77"/>
        <v>3</v>
      </c>
      <c r="CM42" s="11">
        <f t="shared" si="77"/>
        <v>3</v>
      </c>
      <c r="CN42" s="11">
        <f t="shared" si="77"/>
        <v>3</v>
      </c>
      <c r="CO42" s="11">
        <f t="shared" si="77"/>
        <v>3</v>
      </c>
      <c r="CP42" s="11">
        <f t="shared" si="77"/>
        <v>3</v>
      </c>
      <c r="CQ42" s="11">
        <f t="shared" si="77"/>
        <v>3</v>
      </c>
      <c r="CR42" s="11">
        <f t="shared" si="77"/>
        <v>3</v>
      </c>
      <c r="CS42" s="11">
        <f t="shared" si="77"/>
        <v>3</v>
      </c>
      <c r="CT42" s="11">
        <f t="shared" si="77"/>
        <v>3</v>
      </c>
      <c r="CU42" s="11">
        <f t="shared" si="77"/>
        <v>3</v>
      </c>
      <c r="CV42" s="11">
        <f t="shared" si="77"/>
        <v>3</v>
      </c>
      <c r="CW42" s="11">
        <f t="shared" si="77"/>
        <v>3</v>
      </c>
      <c r="CX42" s="11">
        <f t="shared" si="77"/>
        <v>3</v>
      </c>
      <c r="CY42" s="11">
        <f t="shared" si="77"/>
        <v>3</v>
      </c>
      <c r="CZ42" s="11">
        <f t="shared" si="77"/>
        <v>3</v>
      </c>
      <c r="DA42" s="11">
        <f t="shared" si="77"/>
        <v>3</v>
      </c>
      <c r="DB42" s="11">
        <f t="shared" si="77"/>
        <v>3</v>
      </c>
      <c r="DC42" s="11">
        <f t="shared" si="77"/>
        <v>3</v>
      </c>
      <c r="DD42" s="11">
        <f t="shared" si="77"/>
        <v>3</v>
      </c>
      <c r="DE42" s="11">
        <f t="shared" si="77"/>
        <v>3</v>
      </c>
      <c r="DF42" s="11">
        <f t="shared" si="77"/>
        <v>3</v>
      </c>
      <c r="DG42" s="11">
        <f t="shared" si="77"/>
        <v>3</v>
      </c>
      <c r="DH42" s="11">
        <f t="shared" si="77"/>
        <v>3</v>
      </c>
      <c r="DI42" s="11">
        <f t="shared" si="77"/>
        <v>3</v>
      </c>
      <c r="DJ42" s="11">
        <f t="shared" si="77"/>
        <v>3</v>
      </c>
      <c r="DK42" s="11">
        <f t="shared" si="77"/>
        <v>3</v>
      </c>
      <c r="DL42" s="11">
        <f t="shared" si="77"/>
        <v>3</v>
      </c>
      <c r="DM42" s="11">
        <f t="shared" si="77"/>
        <v>3</v>
      </c>
      <c r="DN42" s="11">
        <f t="shared" si="77"/>
        <v>3</v>
      </c>
      <c r="DO42" s="11">
        <f t="shared" si="77"/>
        <v>3</v>
      </c>
      <c r="DP42" s="11">
        <f t="shared" si="77"/>
        <v>3</v>
      </c>
      <c r="DQ42" s="11">
        <f t="shared" si="77"/>
        <v>3</v>
      </c>
      <c r="DR42" s="11">
        <f t="shared" si="77"/>
        <v>3</v>
      </c>
      <c r="DS42" s="11">
        <f t="shared" si="77"/>
        <v>3</v>
      </c>
      <c r="DT42" s="11">
        <f t="shared" si="77"/>
        <v>3</v>
      </c>
      <c r="DU42" s="11">
        <f t="shared" si="77"/>
        <v>3</v>
      </c>
      <c r="DV42" s="11">
        <f t="shared" si="77"/>
        <v>3</v>
      </c>
      <c r="DW42" s="11">
        <f t="shared" si="77"/>
        <v>3</v>
      </c>
      <c r="DX42" s="11">
        <f t="shared" si="77"/>
        <v>3</v>
      </c>
      <c r="DY42" s="11">
        <f t="shared" si="77"/>
        <v>3</v>
      </c>
      <c r="DZ42" s="11">
        <f t="shared" si="77"/>
        <v>3</v>
      </c>
      <c r="EA42" s="11">
        <f t="shared" si="77"/>
        <v>3</v>
      </c>
      <c r="EB42" s="11">
        <f t="shared" si="77"/>
        <v>3</v>
      </c>
      <c r="EC42" s="11">
        <f t="shared" ref="EC42:GJ42" si="78" xml:space="preserve"> EC$32</f>
        <v>3</v>
      </c>
      <c r="ED42" s="11">
        <f t="shared" si="78"/>
        <v>3</v>
      </c>
      <c r="EE42" s="11">
        <f t="shared" si="78"/>
        <v>3</v>
      </c>
      <c r="EF42" s="11">
        <f t="shared" si="78"/>
        <v>3</v>
      </c>
      <c r="EG42" s="11">
        <f t="shared" si="78"/>
        <v>3</v>
      </c>
      <c r="EH42" s="11">
        <f t="shared" si="78"/>
        <v>3</v>
      </c>
      <c r="EI42" s="11">
        <f t="shared" si="78"/>
        <v>3</v>
      </c>
      <c r="EJ42" s="11">
        <f t="shared" si="78"/>
        <v>3</v>
      </c>
      <c r="EK42" s="11">
        <f t="shared" si="78"/>
        <v>3</v>
      </c>
      <c r="EL42" s="11">
        <f t="shared" si="78"/>
        <v>3</v>
      </c>
      <c r="EM42" s="11">
        <f t="shared" si="78"/>
        <v>3</v>
      </c>
      <c r="EN42" s="11">
        <f t="shared" si="78"/>
        <v>3</v>
      </c>
      <c r="EO42" s="11">
        <f t="shared" si="78"/>
        <v>3</v>
      </c>
      <c r="EP42" s="11">
        <f t="shared" si="78"/>
        <v>3</v>
      </c>
      <c r="EQ42" s="11">
        <f t="shared" si="78"/>
        <v>3</v>
      </c>
      <c r="ER42" s="11">
        <f t="shared" si="78"/>
        <v>3</v>
      </c>
      <c r="ES42" s="11">
        <f t="shared" si="78"/>
        <v>3</v>
      </c>
      <c r="ET42" s="11">
        <f t="shared" si="78"/>
        <v>3</v>
      </c>
      <c r="EU42" s="11">
        <f t="shared" si="78"/>
        <v>3</v>
      </c>
      <c r="EV42" s="11">
        <f t="shared" si="78"/>
        <v>3</v>
      </c>
      <c r="EW42" s="11">
        <f t="shared" si="78"/>
        <v>3</v>
      </c>
      <c r="EX42" s="11">
        <f t="shared" si="78"/>
        <v>3</v>
      </c>
      <c r="EY42" s="11">
        <f t="shared" si="78"/>
        <v>3</v>
      </c>
      <c r="EZ42" s="11">
        <f t="shared" si="78"/>
        <v>3</v>
      </c>
      <c r="FA42" s="11">
        <f t="shared" si="78"/>
        <v>3</v>
      </c>
      <c r="FB42" s="11">
        <f t="shared" si="78"/>
        <v>3</v>
      </c>
      <c r="FC42" s="11">
        <f t="shared" si="78"/>
        <v>3</v>
      </c>
      <c r="FD42" s="11">
        <f t="shared" si="78"/>
        <v>3</v>
      </c>
      <c r="FE42" s="11">
        <f t="shared" si="78"/>
        <v>3</v>
      </c>
      <c r="FF42" s="11">
        <f t="shared" si="78"/>
        <v>3</v>
      </c>
      <c r="FG42" s="11">
        <f t="shared" si="78"/>
        <v>3</v>
      </c>
      <c r="FH42" s="11">
        <f t="shared" si="78"/>
        <v>3</v>
      </c>
      <c r="FI42" s="11">
        <f t="shared" si="78"/>
        <v>3</v>
      </c>
      <c r="FJ42" s="11">
        <f t="shared" si="78"/>
        <v>3</v>
      </c>
      <c r="FK42" s="11">
        <f t="shared" si="78"/>
        <v>3</v>
      </c>
      <c r="FL42" s="11">
        <f t="shared" si="78"/>
        <v>3</v>
      </c>
      <c r="FM42" s="11">
        <f t="shared" si="78"/>
        <v>3</v>
      </c>
      <c r="FN42" s="11">
        <f t="shared" si="78"/>
        <v>3</v>
      </c>
      <c r="FO42" s="11">
        <f t="shared" si="78"/>
        <v>3</v>
      </c>
      <c r="FP42" s="11">
        <f t="shared" si="78"/>
        <v>3</v>
      </c>
      <c r="FQ42" s="11">
        <f t="shared" si="78"/>
        <v>3</v>
      </c>
      <c r="FR42" s="11">
        <f t="shared" si="78"/>
        <v>3</v>
      </c>
      <c r="FS42" s="11">
        <f t="shared" si="78"/>
        <v>3</v>
      </c>
      <c r="FT42" s="11">
        <f t="shared" si="78"/>
        <v>3</v>
      </c>
      <c r="FU42" s="11">
        <f t="shared" si="78"/>
        <v>3</v>
      </c>
      <c r="FV42" s="11">
        <f t="shared" si="78"/>
        <v>3</v>
      </c>
      <c r="FW42" s="11">
        <f t="shared" si="78"/>
        <v>3</v>
      </c>
      <c r="FX42" s="11">
        <f t="shared" si="78"/>
        <v>3</v>
      </c>
      <c r="FY42" s="11">
        <f t="shared" si="78"/>
        <v>3</v>
      </c>
      <c r="FZ42" s="11">
        <f t="shared" si="78"/>
        <v>3</v>
      </c>
      <c r="GA42" s="11">
        <f t="shared" si="78"/>
        <v>3</v>
      </c>
      <c r="GB42" s="11">
        <f t="shared" si="78"/>
        <v>3</v>
      </c>
      <c r="GC42" s="11">
        <f t="shared" si="78"/>
        <v>3</v>
      </c>
      <c r="GD42" s="11">
        <f t="shared" si="78"/>
        <v>3</v>
      </c>
      <c r="GE42" s="11">
        <f t="shared" si="78"/>
        <v>3</v>
      </c>
      <c r="GF42" s="11">
        <f t="shared" si="78"/>
        <v>3</v>
      </c>
      <c r="GG42" s="11">
        <f t="shared" si="78"/>
        <v>3</v>
      </c>
      <c r="GH42" s="11">
        <f t="shared" si="78"/>
        <v>3</v>
      </c>
      <c r="GI42" s="11">
        <f t="shared" si="78"/>
        <v>3</v>
      </c>
      <c r="GJ42" s="11">
        <f t="shared" si="78"/>
        <v>3</v>
      </c>
    </row>
    <row r="43" spans="1:192" s="181" customFormat="1" hidden="1" outlineLevel="2" x14ac:dyDescent="0.35">
      <c r="A43" s="122"/>
      <c r="B43" s="132"/>
      <c r="C43" s="123"/>
      <c r="D43" s="186"/>
      <c r="E43" s="130" t="s">
        <v>11</v>
      </c>
      <c r="F43" s="130"/>
      <c r="G43" s="130" t="s">
        <v>6</v>
      </c>
      <c r="H43" s="130"/>
      <c r="I43" s="130"/>
      <c r="J43" s="130">
        <f t="shared" ref="J43:AO43" si="79" xml:space="preserve"> EOMONTH(J41, J42 - 1)</f>
        <v>46053</v>
      </c>
      <c r="K43" s="130">
        <f t="shared" si="79"/>
        <v>46081</v>
      </c>
      <c r="L43" s="130">
        <f t="shared" si="79"/>
        <v>46112</v>
      </c>
      <c r="M43" s="130">
        <f t="shared" si="79"/>
        <v>46142</v>
      </c>
      <c r="N43" s="130">
        <f t="shared" si="79"/>
        <v>46173</v>
      </c>
      <c r="O43" s="130">
        <f t="shared" si="79"/>
        <v>46203</v>
      </c>
      <c r="P43" s="130">
        <f t="shared" si="79"/>
        <v>46234</v>
      </c>
      <c r="Q43" s="130">
        <f t="shared" si="79"/>
        <v>46265</v>
      </c>
      <c r="R43" s="130">
        <f t="shared" si="79"/>
        <v>46295</v>
      </c>
      <c r="S43" s="130">
        <f t="shared" si="79"/>
        <v>46326</v>
      </c>
      <c r="T43" s="130">
        <f t="shared" si="79"/>
        <v>46356</v>
      </c>
      <c r="U43" s="130">
        <f t="shared" si="79"/>
        <v>46387</v>
      </c>
      <c r="V43" s="130">
        <f t="shared" si="79"/>
        <v>46418</v>
      </c>
      <c r="W43" s="130">
        <f t="shared" si="79"/>
        <v>46446</v>
      </c>
      <c r="X43" s="130">
        <f t="shared" si="79"/>
        <v>46477</v>
      </c>
      <c r="Y43" s="130">
        <f t="shared" si="79"/>
        <v>46507</v>
      </c>
      <c r="Z43" s="130">
        <f t="shared" si="79"/>
        <v>46538</v>
      </c>
      <c r="AA43" s="130">
        <f t="shared" si="79"/>
        <v>46568</v>
      </c>
      <c r="AB43" s="130">
        <f t="shared" si="79"/>
        <v>46599</v>
      </c>
      <c r="AC43" s="130">
        <f t="shared" si="79"/>
        <v>46630</v>
      </c>
      <c r="AD43" s="130">
        <f t="shared" si="79"/>
        <v>46660</v>
      </c>
      <c r="AE43" s="130">
        <f t="shared" si="79"/>
        <v>46691</v>
      </c>
      <c r="AF43" s="130">
        <f t="shared" si="79"/>
        <v>46721</v>
      </c>
      <c r="AG43" s="130">
        <f t="shared" si="79"/>
        <v>46752</v>
      </c>
      <c r="AH43" s="130">
        <f t="shared" si="79"/>
        <v>46783</v>
      </c>
      <c r="AI43" s="130">
        <f t="shared" si="79"/>
        <v>46812</v>
      </c>
      <c r="AJ43" s="130">
        <f t="shared" si="79"/>
        <v>46843</v>
      </c>
      <c r="AK43" s="130">
        <f t="shared" si="79"/>
        <v>46873</v>
      </c>
      <c r="AL43" s="130">
        <f t="shared" si="79"/>
        <v>46904</v>
      </c>
      <c r="AM43" s="130">
        <f t="shared" si="79"/>
        <v>46934</v>
      </c>
      <c r="AN43" s="130">
        <f t="shared" si="79"/>
        <v>46965</v>
      </c>
      <c r="AO43" s="130">
        <f t="shared" si="79"/>
        <v>46996</v>
      </c>
      <c r="AP43" s="130">
        <f t="shared" ref="AP43:BU43" si="80" xml:space="preserve"> EOMONTH(AP41, AP42 - 1)</f>
        <v>47026</v>
      </c>
      <c r="AQ43" s="130">
        <f t="shared" si="80"/>
        <v>47057</v>
      </c>
      <c r="AR43" s="130">
        <f t="shared" si="80"/>
        <v>47087</v>
      </c>
      <c r="AS43" s="130">
        <f t="shared" si="80"/>
        <v>47118</v>
      </c>
      <c r="AT43" s="130">
        <f t="shared" si="80"/>
        <v>47149</v>
      </c>
      <c r="AU43" s="130">
        <f t="shared" si="80"/>
        <v>47177</v>
      </c>
      <c r="AV43" s="130">
        <f t="shared" si="80"/>
        <v>47208</v>
      </c>
      <c r="AW43" s="130">
        <f t="shared" si="80"/>
        <v>47238</v>
      </c>
      <c r="AX43" s="130">
        <f t="shared" si="80"/>
        <v>47269</v>
      </c>
      <c r="AY43" s="130">
        <f t="shared" si="80"/>
        <v>47299</v>
      </c>
      <c r="AZ43" s="130">
        <f t="shared" si="80"/>
        <v>47330</v>
      </c>
      <c r="BA43" s="130">
        <f t="shared" si="80"/>
        <v>47361</v>
      </c>
      <c r="BB43" s="130">
        <f t="shared" si="80"/>
        <v>47391</v>
      </c>
      <c r="BC43" s="130">
        <f t="shared" si="80"/>
        <v>47422</v>
      </c>
      <c r="BD43" s="130">
        <f t="shared" si="80"/>
        <v>47452</v>
      </c>
      <c r="BE43" s="130">
        <f t="shared" si="80"/>
        <v>47483</v>
      </c>
      <c r="BF43" s="130">
        <f t="shared" si="80"/>
        <v>47573</v>
      </c>
      <c r="BG43" s="130">
        <f t="shared" si="80"/>
        <v>47664</v>
      </c>
      <c r="BH43" s="130">
        <f t="shared" si="80"/>
        <v>47756</v>
      </c>
      <c r="BI43" s="130">
        <f t="shared" si="80"/>
        <v>47848</v>
      </c>
      <c r="BJ43" s="130">
        <f t="shared" si="80"/>
        <v>47938</v>
      </c>
      <c r="BK43" s="130">
        <f t="shared" si="80"/>
        <v>48029</v>
      </c>
      <c r="BL43" s="130">
        <f t="shared" si="80"/>
        <v>48121</v>
      </c>
      <c r="BM43" s="130">
        <f t="shared" si="80"/>
        <v>48213</v>
      </c>
      <c r="BN43" s="130">
        <f t="shared" si="80"/>
        <v>48304</v>
      </c>
      <c r="BO43" s="130">
        <f t="shared" si="80"/>
        <v>48395</v>
      </c>
      <c r="BP43" s="130">
        <f t="shared" si="80"/>
        <v>48487</v>
      </c>
      <c r="BQ43" s="130">
        <f t="shared" si="80"/>
        <v>48579</v>
      </c>
      <c r="BR43" s="130">
        <f t="shared" si="80"/>
        <v>48669</v>
      </c>
      <c r="BS43" s="130">
        <f t="shared" si="80"/>
        <v>48760</v>
      </c>
      <c r="BT43" s="130">
        <f t="shared" si="80"/>
        <v>48852</v>
      </c>
      <c r="BU43" s="130">
        <f t="shared" si="80"/>
        <v>48944</v>
      </c>
      <c r="BV43" s="130">
        <f t="shared" ref="BV43:DA43" si="81" xml:space="preserve"> EOMONTH(BV41, BV42 - 1)</f>
        <v>49034</v>
      </c>
      <c r="BW43" s="130">
        <f t="shared" si="81"/>
        <v>49125</v>
      </c>
      <c r="BX43" s="130">
        <f t="shared" si="81"/>
        <v>49217</v>
      </c>
      <c r="BY43" s="130">
        <f t="shared" si="81"/>
        <v>49309</v>
      </c>
      <c r="BZ43" s="130">
        <f t="shared" si="81"/>
        <v>49399</v>
      </c>
      <c r="CA43" s="130">
        <f t="shared" si="81"/>
        <v>49490</v>
      </c>
      <c r="CB43" s="130">
        <f t="shared" si="81"/>
        <v>49582</v>
      </c>
      <c r="CC43" s="130">
        <f t="shared" si="81"/>
        <v>49674</v>
      </c>
      <c r="CD43" s="130">
        <f t="shared" si="81"/>
        <v>49765</v>
      </c>
      <c r="CE43" s="130">
        <f t="shared" si="81"/>
        <v>49856</v>
      </c>
      <c r="CF43" s="130">
        <f t="shared" si="81"/>
        <v>49948</v>
      </c>
      <c r="CG43" s="130">
        <f t="shared" si="81"/>
        <v>50040</v>
      </c>
      <c r="CH43" s="130">
        <f t="shared" si="81"/>
        <v>50130</v>
      </c>
      <c r="CI43" s="130">
        <f t="shared" si="81"/>
        <v>50221</v>
      </c>
      <c r="CJ43" s="130">
        <f t="shared" si="81"/>
        <v>50313</v>
      </c>
      <c r="CK43" s="130">
        <f t="shared" si="81"/>
        <v>50405</v>
      </c>
      <c r="CL43" s="130">
        <f t="shared" si="81"/>
        <v>50495</v>
      </c>
      <c r="CM43" s="130">
        <f t="shared" si="81"/>
        <v>50586</v>
      </c>
      <c r="CN43" s="130">
        <f t="shared" si="81"/>
        <v>50678</v>
      </c>
      <c r="CO43" s="130">
        <f t="shared" si="81"/>
        <v>50770</v>
      </c>
      <c r="CP43" s="130">
        <f t="shared" si="81"/>
        <v>50860</v>
      </c>
      <c r="CQ43" s="130">
        <f t="shared" si="81"/>
        <v>50951</v>
      </c>
      <c r="CR43" s="130">
        <f t="shared" si="81"/>
        <v>51043</v>
      </c>
      <c r="CS43" s="130">
        <f t="shared" si="81"/>
        <v>51135</v>
      </c>
      <c r="CT43" s="130">
        <f t="shared" si="81"/>
        <v>51226</v>
      </c>
      <c r="CU43" s="130">
        <f t="shared" si="81"/>
        <v>51317</v>
      </c>
      <c r="CV43" s="130">
        <f t="shared" si="81"/>
        <v>51409</v>
      </c>
      <c r="CW43" s="130">
        <f t="shared" si="81"/>
        <v>51501</v>
      </c>
      <c r="CX43" s="130">
        <f t="shared" si="81"/>
        <v>51591</v>
      </c>
      <c r="CY43" s="130">
        <f t="shared" si="81"/>
        <v>51682</v>
      </c>
      <c r="CZ43" s="130">
        <f t="shared" si="81"/>
        <v>51774</v>
      </c>
      <c r="DA43" s="130">
        <f t="shared" si="81"/>
        <v>51866</v>
      </c>
      <c r="DB43" s="130">
        <f t="shared" ref="DB43:EG43" si="82" xml:space="preserve"> EOMONTH(DB41, DB42 - 1)</f>
        <v>51956</v>
      </c>
      <c r="DC43" s="130">
        <f t="shared" si="82"/>
        <v>52047</v>
      </c>
      <c r="DD43" s="130">
        <f t="shared" si="82"/>
        <v>52139</v>
      </c>
      <c r="DE43" s="130">
        <f t="shared" si="82"/>
        <v>52231</v>
      </c>
      <c r="DF43" s="130">
        <f t="shared" si="82"/>
        <v>52321</v>
      </c>
      <c r="DG43" s="130">
        <f t="shared" si="82"/>
        <v>52412</v>
      </c>
      <c r="DH43" s="130">
        <f t="shared" si="82"/>
        <v>52504</v>
      </c>
      <c r="DI43" s="130">
        <f t="shared" si="82"/>
        <v>52596</v>
      </c>
      <c r="DJ43" s="130">
        <f t="shared" si="82"/>
        <v>52687</v>
      </c>
      <c r="DK43" s="130">
        <f t="shared" si="82"/>
        <v>52778</v>
      </c>
      <c r="DL43" s="130">
        <f t="shared" si="82"/>
        <v>52870</v>
      </c>
      <c r="DM43" s="130">
        <f t="shared" si="82"/>
        <v>52962</v>
      </c>
      <c r="DN43" s="130">
        <f t="shared" si="82"/>
        <v>53052</v>
      </c>
      <c r="DO43" s="130">
        <f t="shared" si="82"/>
        <v>53143</v>
      </c>
      <c r="DP43" s="130">
        <f t="shared" si="82"/>
        <v>53235</v>
      </c>
      <c r="DQ43" s="130">
        <f t="shared" si="82"/>
        <v>53327</v>
      </c>
      <c r="DR43" s="130">
        <f t="shared" si="82"/>
        <v>53417</v>
      </c>
      <c r="DS43" s="130">
        <f t="shared" si="82"/>
        <v>53508</v>
      </c>
      <c r="DT43" s="130">
        <f t="shared" si="82"/>
        <v>53600</v>
      </c>
      <c r="DU43" s="130">
        <f t="shared" si="82"/>
        <v>53692</v>
      </c>
      <c r="DV43" s="130">
        <f t="shared" si="82"/>
        <v>53782</v>
      </c>
      <c r="DW43" s="130">
        <f t="shared" si="82"/>
        <v>53873</v>
      </c>
      <c r="DX43" s="130">
        <f t="shared" si="82"/>
        <v>53965</v>
      </c>
      <c r="DY43" s="130">
        <f t="shared" si="82"/>
        <v>54057</v>
      </c>
      <c r="DZ43" s="130">
        <f t="shared" si="82"/>
        <v>54148</v>
      </c>
      <c r="EA43" s="130">
        <f t="shared" si="82"/>
        <v>54239</v>
      </c>
      <c r="EB43" s="130">
        <f t="shared" si="82"/>
        <v>54331</v>
      </c>
      <c r="EC43" s="130">
        <f t="shared" si="82"/>
        <v>54423</v>
      </c>
      <c r="ED43" s="130">
        <f t="shared" si="82"/>
        <v>54513</v>
      </c>
      <c r="EE43" s="130">
        <f t="shared" si="82"/>
        <v>54604</v>
      </c>
      <c r="EF43" s="130">
        <f t="shared" si="82"/>
        <v>54696</v>
      </c>
      <c r="EG43" s="130">
        <f t="shared" si="82"/>
        <v>54788</v>
      </c>
      <c r="EH43" s="130">
        <f t="shared" ref="EH43:FM43" si="83" xml:space="preserve"> EOMONTH(EH41, EH42 - 1)</f>
        <v>54878</v>
      </c>
      <c r="EI43" s="130">
        <f t="shared" si="83"/>
        <v>54969</v>
      </c>
      <c r="EJ43" s="130">
        <f t="shared" si="83"/>
        <v>55061</v>
      </c>
      <c r="EK43" s="130">
        <f t="shared" si="83"/>
        <v>55153</v>
      </c>
      <c r="EL43" s="130">
        <f t="shared" si="83"/>
        <v>55243</v>
      </c>
      <c r="EM43" s="130">
        <f t="shared" si="83"/>
        <v>55334</v>
      </c>
      <c r="EN43" s="130">
        <f t="shared" si="83"/>
        <v>55426</v>
      </c>
      <c r="EO43" s="130">
        <f t="shared" si="83"/>
        <v>55518</v>
      </c>
      <c r="EP43" s="130">
        <f t="shared" si="83"/>
        <v>55609</v>
      </c>
      <c r="EQ43" s="130">
        <f t="shared" si="83"/>
        <v>55700</v>
      </c>
      <c r="ER43" s="130">
        <f t="shared" si="83"/>
        <v>55792</v>
      </c>
      <c r="ES43" s="130">
        <f t="shared" si="83"/>
        <v>55884</v>
      </c>
      <c r="ET43" s="130">
        <f t="shared" si="83"/>
        <v>55974</v>
      </c>
      <c r="EU43" s="130">
        <f t="shared" si="83"/>
        <v>56065</v>
      </c>
      <c r="EV43" s="130">
        <f t="shared" si="83"/>
        <v>56157</v>
      </c>
      <c r="EW43" s="130">
        <f t="shared" si="83"/>
        <v>56249</v>
      </c>
      <c r="EX43" s="130">
        <f t="shared" si="83"/>
        <v>56339</v>
      </c>
      <c r="EY43" s="130">
        <f t="shared" si="83"/>
        <v>56430</v>
      </c>
      <c r="EZ43" s="130">
        <f t="shared" si="83"/>
        <v>56522</v>
      </c>
      <c r="FA43" s="130">
        <f t="shared" si="83"/>
        <v>56614</v>
      </c>
      <c r="FB43" s="130">
        <f t="shared" si="83"/>
        <v>56704</v>
      </c>
      <c r="FC43" s="130">
        <f t="shared" si="83"/>
        <v>56795</v>
      </c>
      <c r="FD43" s="130">
        <f t="shared" si="83"/>
        <v>56887</v>
      </c>
      <c r="FE43" s="130">
        <f t="shared" si="83"/>
        <v>56979</v>
      </c>
      <c r="FF43" s="130">
        <f t="shared" si="83"/>
        <v>57070</v>
      </c>
      <c r="FG43" s="130">
        <f t="shared" si="83"/>
        <v>57161</v>
      </c>
      <c r="FH43" s="130">
        <f t="shared" si="83"/>
        <v>57253</v>
      </c>
      <c r="FI43" s="130">
        <f t="shared" si="83"/>
        <v>57345</v>
      </c>
      <c r="FJ43" s="130">
        <f t="shared" si="83"/>
        <v>57435</v>
      </c>
      <c r="FK43" s="130">
        <f t="shared" si="83"/>
        <v>57526</v>
      </c>
      <c r="FL43" s="130">
        <f t="shared" si="83"/>
        <v>57618</v>
      </c>
      <c r="FM43" s="130">
        <f t="shared" si="83"/>
        <v>57710</v>
      </c>
      <c r="FN43" s="130">
        <f t="shared" ref="FN43:GJ43" si="84" xml:space="preserve"> EOMONTH(FN41, FN42 - 1)</f>
        <v>57800</v>
      </c>
      <c r="FO43" s="130">
        <f t="shared" si="84"/>
        <v>57891</v>
      </c>
      <c r="FP43" s="130">
        <f t="shared" si="84"/>
        <v>57983</v>
      </c>
      <c r="FQ43" s="130">
        <f t="shared" si="84"/>
        <v>58075</v>
      </c>
      <c r="FR43" s="130">
        <f t="shared" si="84"/>
        <v>58165</v>
      </c>
      <c r="FS43" s="130">
        <f t="shared" si="84"/>
        <v>58256</v>
      </c>
      <c r="FT43" s="130">
        <f t="shared" si="84"/>
        <v>58348</v>
      </c>
      <c r="FU43" s="130">
        <f t="shared" si="84"/>
        <v>58440</v>
      </c>
      <c r="FV43" s="130">
        <f t="shared" si="84"/>
        <v>58531</v>
      </c>
      <c r="FW43" s="130">
        <f t="shared" si="84"/>
        <v>58622</v>
      </c>
      <c r="FX43" s="130">
        <f t="shared" si="84"/>
        <v>58714</v>
      </c>
      <c r="FY43" s="130">
        <f t="shared" si="84"/>
        <v>58806</v>
      </c>
      <c r="FZ43" s="130">
        <f t="shared" si="84"/>
        <v>58896</v>
      </c>
      <c r="GA43" s="130">
        <f t="shared" si="84"/>
        <v>58987</v>
      </c>
      <c r="GB43" s="130">
        <f t="shared" si="84"/>
        <v>59079</v>
      </c>
      <c r="GC43" s="130">
        <f t="shared" si="84"/>
        <v>59171</v>
      </c>
      <c r="GD43" s="130">
        <f t="shared" si="84"/>
        <v>59261</v>
      </c>
      <c r="GE43" s="130">
        <f t="shared" si="84"/>
        <v>59352</v>
      </c>
      <c r="GF43" s="130">
        <f t="shared" si="84"/>
        <v>59444</v>
      </c>
      <c r="GG43" s="130">
        <f t="shared" si="84"/>
        <v>59536</v>
      </c>
      <c r="GH43" s="130">
        <f t="shared" si="84"/>
        <v>59626</v>
      </c>
      <c r="GI43" s="130">
        <f t="shared" si="84"/>
        <v>59717</v>
      </c>
      <c r="GJ43" s="130">
        <f t="shared" si="84"/>
        <v>59809</v>
      </c>
    </row>
    <row r="44" spans="1:192" x14ac:dyDescent="0.35">
      <c r="E44" s="2"/>
      <c r="F44" s="2"/>
      <c r="G44" s="2"/>
      <c r="H44" s="2"/>
      <c r="I44" s="15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</row>
    <row r="45" spans="1:192" x14ac:dyDescent="0.35">
      <c r="A45" s="46" t="s">
        <v>2</v>
      </c>
      <c r="C45" s="47"/>
      <c r="D45" s="48"/>
      <c r="E45" s="12"/>
      <c r="F45" s="12"/>
      <c r="G45" s="12"/>
      <c r="H45" s="12"/>
      <c r="I45" s="12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</row>
    <row r="46" spans="1:192" outlineLevel="1" x14ac:dyDescent="0.35">
      <c r="A46" s="46"/>
      <c r="C46" s="47"/>
      <c r="D46" s="48"/>
      <c r="E46" s="12"/>
      <c r="F46" s="12"/>
      <c r="G46" s="12"/>
      <c r="H46" s="12"/>
      <c r="I46" s="12"/>
      <c r="J46" s="15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</row>
    <row r="47" spans="1:192" outlineLevel="1" collapsed="1" x14ac:dyDescent="0.35">
      <c r="A47" s="46"/>
      <c r="B47" s="14" t="s">
        <v>42</v>
      </c>
      <c r="C47" s="47"/>
      <c r="D47" s="48"/>
      <c r="E47" s="12"/>
      <c r="F47" s="12"/>
      <c r="G47" s="12"/>
      <c r="H47" s="12"/>
      <c r="I47" s="12"/>
      <c r="J47" s="15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</row>
    <row r="48" spans="1:192" hidden="1" outlineLevel="2" x14ac:dyDescent="0.35">
      <c r="A48" s="51"/>
      <c r="C48" s="54"/>
      <c r="D48" s="55"/>
      <c r="E48" s="13" t="str">
        <f xml:space="preserve"> InpC!E$19</f>
        <v>Financial close date</v>
      </c>
      <c r="F48" s="13">
        <f xml:space="preserve"> InpC!F$19</f>
        <v>46203</v>
      </c>
      <c r="G48" s="13" t="str">
        <f xml:space="preserve"> InpC!G$19</f>
        <v>date</v>
      </c>
      <c r="H48" s="43"/>
      <c r="I48" s="24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</row>
    <row r="49" spans="1:192" hidden="1" outlineLevel="2" x14ac:dyDescent="0.35">
      <c r="A49" s="46"/>
      <c r="C49" s="47"/>
      <c r="D49" s="48"/>
      <c r="E49" s="10" t="str">
        <f t="shared" ref="E49:AJ49" si="85" xml:space="preserve"> E$43</f>
        <v>Model period ending</v>
      </c>
      <c r="F49" s="10">
        <f t="shared" si="85"/>
        <v>0</v>
      </c>
      <c r="G49" s="10" t="str">
        <f t="shared" si="85"/>
        <v>date</v>
      </c>
      <c r="H49" s="10">
        <f t="shared" si="85"/>
        <v>0</v>
      </c>
      <c r="I49" s="127">
        <f t="shared" si="85"/>
        <v>0</v>
      </c>
      <c r="J49" s="10">
        <f t="shared" si="85"/>
        <v>46053</v>
      </c>
      <c r="K49" s="10">
        <f t="shared" si="85"/>
        <v>46081</v>
      </c>
      <c r="L49" s="10">
        <f t="shared" si="85"/>
        <v>46112</v>
      </c>
      <c r="M49" s="10">
        <f t="shared" si="85"/>
        <v>46142</v>
      </c>
      <c r="N49" s="10">
        <f t="shared" si="85"/>
        <v>46173</v>
      </c>
      <c r="O49" s="10">
        <f t="shared" si="85"/>
        <v>46203</v>
      </c>
      <c r="P49" s="10">
        <f t="shared" si="85"/>
        <v>46234</v>
      </c>
      <c r="Q49" s="10">
        <f t="shared" si="85"/>
        <v>46265</v>
      </c>
      <c r="R49" s="10">
        <f t="shared" si="85"/>
        <v>46295</v>
      </c>
      <c r="S49" s="10">
        <f t="shared" si="85"/>
        <v>46326</v>
      </c>
      <c r="T49" s="10">
        <f t="shared" si="85"/>
        <v>46356</v>
      </c>
      <c r="U49" s="10">
        <f t="shared" si="85"/>
        <v>46387</v>
      </c>
      <c r="V49" s="10">
        <f t="shared" si="85"/>
        <v>46418</v>
      </c>
      <c r="W49" s="10">
        <f t="shared" si="85"/>
        <v>46446</v>
      </c>
      <c r="X49" s="10">
        <f t="shared" si="85"/>
        <v>46477</v>
      </c>
      <c r="Y49" s="10">
        <f t="shared" si="85"/>
        <v>46507</v>
      </c>
      <c r="Z49" s="10">
        <f t="shared" si="85"/>
        <v>46538</v>
      </c>
      <c r="AA49" s="10">
        <f t="shared" si="85"/>
        <v>46568</v>
      </c>
      <c r="AB49" s="10">
        <f t="shared" si="85"/>
        <v>46599</v>
      </c>
      <c r="AC49" s="10">
        <f t="shared" si="85"/>
        <v>46630</v>
      </c>
      <c r="AD49" s="10">
        <f t="shared" si="85"/>
        <v>46660</v>
      </c>
      <c r="AE49" s="10">
        <f t="shared" si="85"/>
        <v>46691</v>
      </c>
      <c r="AF49" s="10">
        <f t="shared" si="85"/>
        <v>46721</v>
      </c>
      <c r="AG49" s="10">
        <f t="shared" si="85"/>
        <v>46752</v>
      </c>
      <c r="AH49" s="10">
        <f t="shared" si="85"/>
        <v>46783</v>
      </c>
      <c r="AI49" s="10">
        <f t="shared" si="85"/>
        <v>46812</v>
      </c>
      <c r="AJ49" s="10">
        <f t="shared" si="85"/>
        <v>46843</v>
      </c>
      <c r="AK49" s="10">
        <f t="shared" ref="AK49:BP49" si="86" xml:space="preserve"> AK$43</f>
        <v>46873</v>
      </c>
      <c r="AL49" s="10">
        <f t="shared" si="86"/>
        <v>46904</v>
      </c>
      <c r="AM49" s="10">
        <f t="shared" si="86"/>
        <v>46934</v>
      </c>
      <c r="AN49" s="10">
        <f t="shared" si="86"/>
        <v>46965</v>
      </c>
      <c r="AO49" s="10">
        <f t="shared" si="86"/>
        <v>46996</v>
      </c>
      <c r="AP49" s="10">
        <f t="shared" si="86"/>
        <v>47026</v>
      </c>
      <c r="AQ49" s="10">
        <f t="shared" si="86"/>
        <v>47057</v>
      </c>
      <c r="AR49" s="10">
        <f t="shared" si="86"/>
        <v>47087</v>
      </c>
      <c r="AS49" s="10">
        <f t="shared" si="86"/>
        <v>47118</v>
      </c>
      <c r="AT49" s="10">
        <f t="shared" si="86"/>
        <v>47149</v>
      </c>
      <c r="AU49" s="10">
        <f t="shared" si="86"/>
        <v>47177</v>
      </c>
      <c r="AV49" s="10">
        <f t="shared" si="86"/>
        <v>47208</v>
      </c>
      <c r="AW49" s="10">
        <f t="shared" si="86"/>
        <v>47238</v>
      </c>
      <c r="AX49" s="10">
        <f t="shared" si="86"/>
        <v>47269</v>
      </c>
      <c r="AY49" s="10">
        <f t="shared" si="86"/>
        <v>47299</v>
      </c>
      <c r="AZ49" s="10">
        <f t="shared" si="86"/>
        <v>47330</v>
      </c>
      <c r="BA49" s="10">
        <f t="shared" si="86"/>
        <v>47361</v>
      </c>
      <c r="BB49" s="10">
        <f t="shared" si="86"/>
        <v>47391</v>
      </c>
      <c r="BC49" s="10">
        <f t="shared" si="86"/>
        <v>47422</v>
      </c>
      <c r="BD49" s="10">
        <f t="shared" si="86"/>
        <v>47452</v>
      </c>
      <c r="BE49" s="10">
        <f t="shared" si="86"/>
        <v>47483</v>
      </c>
      <c r="BF49" s="10">
        <f t="shared" si="86"/>
        <v>47573</v>
      </c>
      <c r="BG49" s="10">
        <f t="shared" si="86"/>
        <v>47664</v>
      </c>
      <c r="BH49" s="10">
        <f t="shared" si="86"/>
        <v>47756</v>
      </c>
      <c r="BI49" s="10">
        <f t="shared" si="86"/>
        <v>47848</v>
      </c>
      <c r="BJ49" s="10">
        <f t="shared" si="86"/>
        <v>47938</v>
      </c>
      <c r="BK49" s="10">
        <f t="shared" si="86"/>
        <v>48029</v>
      </c>
      <c r="BL49" s="10">
        <f t="shared" si="86"/>
        <v>48121</v>
      </c>
      <c r="BM49" s="10">
        <f t="shared" si="86"/>
        <v>48213</v>
      </c>
      <c r="BN49" s="10">
        <f t="shared" si="86"/>
        <v>48304</v>
      </c>
      <c r="BO49" s="10">
        <f t="shared" si="86"/>
        <v>48395</v>
      </c>
      <c r="BP49" s="10">
        <f t="shared" si="86"/>
        <v>48487</v>
      </c>
      <c r="BQ49" s="10">
        <f t="shared" ref="BQ49:CV49" si="87" xml:space="preserve"> BQ$43</f>
        <v>48579</v>
      </c>
      <c r="BR49" s="10">
        <f t="shared" si="87"/>
        <v>48669</v>
      </c>
      <c r="BS49" s="10">
        <f t="shared" si="87"/>
        <v>48760</v>
      </c>
      <c r="BT49" s="10">
        <f t="shared" si="87"/>
        <v>48852</v>
      </c>
      <c r="BU49" s="10">
        <f t="shared" si="87"/>
        <v>48944</v>
      </c>
      <c r="BV49" s="10">
        <f t="shared" si="87"/>
        <v>49034</v>
      </c>
      <c r="BW49" s="10">
        <f t="shared" si="87"/>
        <v>49125</v>
      </c>
      <c r="BX49" s="10">
        <f t="shared" si="87"/>
        <v>49217</v>
      </c>
      <c r="BY49" s="10">
        <f t="shared" si="87"/>
        <v>49309</v>
      </c>
      <c r="BZ49" s="10">
        <f t="shared" si="87"/>
        <v>49399</v>
      </c>
      <c r="CA49" s="10">
        <f t="shared" si="87"/>
        <v>49490</v>
      </c>
      <c r="CB49" s="10">
        <f t="shared" si="87"/>
        <v>49582</v>
      </c>
      <c r="CC49" s="10">
        <f t="shared" si="87"/>
        <v>49674</v>
      </c>
      <c r="CD49" s="10">
        <f t="shared" si="87"/>
        <v>49765</v>
      </c>
      <c r="CE49" s="10">
        <f t="shared" si="87"/>
        <v>49856</v>
      </c>
      <c r="CF49" s="10">
        <f t="shared" si="87"/>
        <v>49948</v>
      </c>
      <c r="CG49" s="10">
        <f t="shared" si="87"/>
        <v>50040</v>
      </c>
      <c r="CH49" s="10">
        <f t="shared" si="87"/>
        <v>50130</v>
      </c>
      <c r="CI49" s="10">
        <f t="shared" si="87"/>
        <v>50221</v>
      </c>
      <c r="CJ49" s="10">
        <f t="shared" si="87"/>
        <v>50313</v>
      </c>
      <c r="CK49" s="10">
        <f t="shared" si="87"/>
        <v>50405</v>
      </c>
      <c r="CL49" s="10">
        <f t="shared" si="87"/>
        <v>50495</v>
      </c>
      <c r="CM49" s="10">
        <f t="shared" si="87"/>
        <v>50586</v>
      </c>
      <c r="CN49" s="10">
        <f t="shared" si="87"/>
        <v>50678</v>
      </c>
      <c r="CO49" s="10">
        <f t="shared" si="87"/>
        <v>50770</v>
      </c>
      <c r="CP49" s="10">
        <f t="shared" si="87"/>
        <v>50860</v>
      </c>
      <c r="CQ49" s="10">
        <f t="shared" si="87"/>
        <v>50951</v>
      </c>
      <c r="CR49" s="10">
        <f t="shared" si="87"/>
        <v>51043</v>
      </c>
      <c r="CS49" s="10">
        <f t="shared" si="87"/>
        <v>51135</v>
      </c>
      <c r="CT49" s="10">
        <f t="shared" si="87"/>
        <v>51226</v>
      </c>
      <c r="CU49" s="10">
        <f t="shared" si="87"/>
        <v>51317</v>
      </c>
      <c r="CV49" s="10">
        <f t="shared" si="87"/>
        <v>51409</v>
      </c>
      <c r="CW49" s="10">
        <f t="shared" ref="CW49:EB49" si="88" xml:space="preserve"> CW$43</f>
        <v>51501</v>
      </c>
      <c r="CX49" s="10">
        <f t="shared" si="88"/>
        <v>51591</v>
      </c>
      <c r="CY49" s="10">
        <f t="shared" si="88"/>
        <v>51682</v>
      </c>
      <c r="CZ49" s="10">
        <f t="shared" si="88"/>
        <v>51774</v>
      </c>
      <c r="DA49" s="10">
        <f t="shared" si="88"/>
        <v>51866</v>
      </c>
      <c r="DB49" s="10">
        <f t="shared" si="88"/>
        <v>51956</v>
      </c>
      <c r="DC49" s="10">
        <f t="shared" si="88"/>
        <v>52047</v>
      </c>
      <c r="DD49" s="10">
        <f t="shared" si="88"/>
        <v>52139</v>
      </c>
      <c r="DE49" s="10">
        <f t="shared" si="88"/>
        <v>52231</v>
      </c>
      <c r="DF49" s="10">
        <f t="shared" si="88"/>
        <v>52321</v>
      </c>
      <c r="DG49" s="10">
        <f t="shared" si="88"/>
        <v>52412</v>
      </c>
      <c r="DH49" s="10">
        <f t="shared" si="88"/>
        <v>52504</v>
      </c>
      <c r="DI49" s="10">
        <f t="shared" si="88"/>
        <v>52596</v>
      </c>
      <c r="DJ49" s="10">
        <f t="shared" si="88"/>
        <v>52687</v>
      </c>
      <c r="DK49" s="10">
        <f t="shared" si="88"/>
        <v>52778</v>
      </c>
      <c r="DL49" s="10">
        <f t="shared" si="88"/>
        <v>52870</v>
      </c>
      <c r="DM49" s="10">
        <f t="shared" si="88"/>
        <v>52962</v>
      </c>
      <c r="DN49" s="10">
        <f t="shared" si="88"/>
        <v>53052</v>
      </c>
      <c r="DO49" s="10">
        <f t="shared" si="88"/>
        <v>53143</v>
      </c>
      <c r="DP49" s="10">
        <f t="shared" si="88"/>
        <v>53235</v>
      </c>
      <c r="DQ49" s="10">
        <f t="shared" si="88"/>
        <v>53327</v>
      </c>
      <c r="DR49" s="10">
        <f t="shared" si="88"/>
        <v>53417</v>
      </c>
      <c r="DS49" s="10">
        <f t="shared" si="88"/>
        <v>53508</v>
      </c>
      <c r="DT49" s="10">
        <f t="shared" si="88"/>
        <v>53600</v>
      </c>
      <c r="DU49" s="10">
        <f t="shared" si="88"/>
        <v>53692</v>
      </c>
      <c r="DV49" s="10">
        <f t="shared" si="88"/>
        <v>53782</v>
      </c>
      <c r="DW49" s="10">
        <f t="shared" si="88"/>
        <v>53873</v>
      </c>
      <c r="DX49" s="10">
        <f t="shared" si="88"/>
        <v>53965</v>
      </c>
      <c r="DY49" s="10">
        <f t="shared" si="88"/>
        <v>54057</v>
      </c>
      <c r="DZ49" s="10">
        <f t="shared" si="88"/>
        <v>54148</v>
      </c>
      <c r="EA49" s="10">
        <f t="shared" si="88"/>
        <v>54239</v>
      </c>
      <c r="EB49" s="10">
        <f t="shared" si="88"/>
        <v>54331</v>
      </c>
      <c r="EC49" s="10">
        <f t="shared" ref="EC49:FH49" si="89" xml:space="preserve"> EC$43</f>
        <v>54423</v>
      </c>
      <c r="ED49" s="10">
        <f t="shared" si="89"/>
        <v>54513</v>
      </c>
      <c r="EE49" s="10">
        <f t="shared" si="89"/>
        <v>54604</v>
      </c>
      <c r="EF49" s="10">
        <f t="shared" si="89"/>
        <v>54696</v>
      </c>
      <c r="EG49" s="10">
        <f t="shared" si="89"/>
        <v>54788</v>
      </c>
      <c r="EH49" s="10">
        <f t="shared" si="89"/>
        <v>54878</v>
      </c>
      <c r="EI49" s="10">
        <f t="shared" si="89"/>
        <v>54969</v>
      </c>
      <c r="EJ49" s="10">
        <f t="shared" si="89"/>
        <v>55061</v>
      </c>
      <c r="EK49" s="10">
        <f t="shared" si="89"/>
        <v>55153</v>
      </c>
      <c r="EL49" s="10">
        <f t="shared" si="89"/>
        <v>55243</v>
      </c>
      <c r="EM49" s="10">
        <f t="shared" si="89"/>
        <v>55334</v>
      </c>
      <c r="EN49" s="10">
        <f t="shared" si="89"/>
        <v>55426</v>
      </c>
      <c r="EO49" s="10">
        <f t="shared" si="89"/>
        <v>55518</v>
      </c>
      <c r="EP49" s="10">
        <f t="shared" si="89"/>
        <v>55609</v>
      </c>
      <c r="EQ49" s="10">
        <f t="shared" si="89"/>
        <v>55700</v>
      </c>
      <c r="ER49" s="10">
        <f t="shared" si="89"/>
        <v>55792</v>
      </c>
      <c r="ES49" s="10">
        <f t="shared" si="89"/>
        <v>55884</v>
      </c>
      <c r="ET49" s="10">
        <f t="shared" si="89"/>
        <v>55974</v>
      </c>
      <c r="EU49" s="10">
        <f t="shared" si="89"/>
        <v>56065</v>
      </c>
      <c r="EV49" s="10">
        <f t="shared" si="89"/>
        <v>56157</v>
      </c>
      <c r="EW49" s="10">
        <f t="shared" si="89"/>
        <v>56249</v>
      </c>
      <c r="EX49" s="10">
        <f t="shared" si="89"/>
        <v>56339</v>
      </c>
      <c r="EY49" s="10">
        <f t="shared" si="89"/>
        <v>56430</v>
      </c>
      <c r="EZ49" s="10">
        <f t="shared" si="89"/>
        <v>56522</v>
      </c>
      <c r="FA49" s="10">
        <f t="shared" si="89"/>
        <v>56614</v>
      </c>
      <c r="FB49" s="10">
        <f t="shared" si="89"/>
        <v>56704</v>
      </c>
      <c r="FC49" s="10">
        <f t="shared" si="89"/>
        <v>56795</v>
      </c>
      <c r="FD49" s="10">
        <f t="shared" si="89"/>
        <v>56887</v>
      </c>
      <c r="FE49" s="10">
        <f t="shared" si="89"/>
        <v>56979</v>
      </c>
      <c r="FF49" s="10">
        <f t="shared" si="89"/>
        <v>57070</v>
      </c>
      <c r="FG49" s="10">
        <f t="shared" si="89"/>
        <v>57161</v>
      </c>
      <c r="FH49" s="10">
        <f t="shared" si="89"/>
        <v>57253</v>
      </c>
      <c r="FI49" s="10">
        <f t="shared" ref="FI49:GJ49" si="90" xml:space="preserve"> FI$43</f>
        <v>57345</v>
      </c>
      <c r="FJ49" s="10">
        <f t="shared" si="90"/>
        <v>57435</v>
      </c>
      <c r="FK49" s="10">
        <f t="shared" si="90"/>
        <v>57526</v>
      </c>
      <c r="FL49" s="10">
        <f t="shared" si="90"/>
        <v>57618</v>
      </c>
      <c r="FM49" s="10">
        <f t="shared" si="90"/>
        <v>57710</v>
      </c>
      <c r="FN49" s="10">
        <f t="shared" si="90"/>
        <v>57800</v>
      </c>
      <c r="FO49" s="10">
        <f t="shared" si="90"/>
        <v>57891</v>
      </c>
      <c r="FP49" s="10">
        <f t="shared" si="90"/>
        <v>57983</v>
      </c>
      <c r="FQ49" s="10">
        <f t="shared" si="90"/>
        <v>58075</v>
      </c>
      <c r="FR49" s="10">
        <f t="shared" si="90"/>
        <v>58165</v>
      </c>
      <c r="FS49" s="10">
        <f t="shared" si="90"/>
        <v>58256</v>
      </c>
      <c r="FT49" s="10">
        <f t="shared" si="90"/>
        <v>58348</v>
      </c>
      <c r="FU49" s="10">
        <f t="shared" si="90"/>
        <v>58440</v>
      </c>
      <c r="FV49" s="10">
        <f t="shared" si="90"/>
        <v>58531</v>
      </c>
      <c r="FW49" s="10">
        <f t="shared" si="90"/>
        <v>58622</v>
      </c>
      <c r="FX49" s="10">
        <f t="shared" si="90"/>
        <v>58714</v>
      </c>
      <c r="FY49" s="10">
        <f t="shared" si="90"/>
        <v>58806</v>
      </c>
      <c r="FZ49" s="10">
        <f t="shared" si="90"/>
        <v>58896</v>
      </c>
      <c r="GA49" s="10">
        <f t="shared" si="90"/>
        <v>58987</v>
      </c>
      <c r="GB49" s="10">
        <f t="shared" si="90"/>
        <v>59079</v>
      </c>
      <c r="GC49" s="10">
        <f t="shared" si="90"/>
        <v>59171</v>
      </c>
      <c r="GD49" s="10">
        <f t="shared" si="90"/>
        <v>59261</v>
      </c>
      <c r="GE49" s="10">
        <f t="shared" si="90"/>
        <v>59352</v>
      </c>
      <c r="GF49" s="10">
        <f t="shared" si="90"/>
        <v>59444</v>
      </c>
      <c r="GG49" s="10">
        <f t="shared" si="90"/>
        <v>59536</v>
      </c>
      <c r="GH49" s="10">
        <f t="shared" si="90"/>
        <v>59626</v>
      </c>
      <c r="GI49" s="10">
        <f t="shared" si="90"/>
        <v>59717</v>
      </c>
      <c r="GJ49" s="10">
        <f t="shared" si="90"/>
        <v>59809</v>
      </c>
    </row>
    <row r="50" spans="1:192" s="181" customFormat="1" hidden="1" outlineLevel="2" x14ac:dyDescent="0.35">
      <c r="A50" s="219"/>
      <c r="B50" s="219"/>
      <c r="C50" s="220"/>
      <c r="D50" s="221"/>
      <c r="E50" s="181" t="s">
        <v>42</v>
      </c>
      <c r="G50" s="181" t="s">
        <v>5</v>
      </c>
      <c r="H50" s="181">
        <f xml:space="preserve"> SUM(J50:GJ50)</f>
        <v>1</v>
      </c>
      <c r="I50" s="222"/>
      <c r="J50" s="181">
        <f t="shared" ref="J50:AO50" si="91" xml:space="preserve"> IF(AND(I49 &lt; $F48, J49 &gt;= $F48), 1, 0)</f>
        <v>0</v>
      </c>
      <c r="K50" s="181">
        <f t="shared" si="91"/>
        <v>0</v>
      </c>
      <c r="L50" s="181">
        <f t="shared" si="91"/>
        <v>0</v>
      </c>
      <c r="M50" s="181">
        <f t="shared" si="91"/>
        <v>0</v>
      </c>
      <c r="N50" s="181">
        <f t="shared" si="91"/>
        <v>0</v>
      </c>
      <c r="O50" s="181">
        <f t="shared" si="91"/>
        <v>1</v>
      </c>
      <c r="P50" s="181">
        <f t="shared" si="91"/>
        <v>0</v>
      </c>
      <c r="Q50" s="181">
        <f t="shared" si="91"/>
        <v>0</v>
      </c>
      <c r="R50" s="181">
        <f t="shared" si="91"/>
        <v>0</v>
      </c>
      <c r="S50" s="181">
        <f t="shared" si="91"/>
        <v>0</v>
      </c>
      <c r="T50" s="181">
        <f t="shared" si="91"/>
        <v>0</v>
      </c>
      <c r="U50" s="181">
        <f t="shared" si="91"/>
        <v>0</v>
      </c>
      <c r="V50" s="181">
        <f t="shared" si="91"/>
        <v>0</v>
      </c>
      <c r="W50" s="181">
        <f t="shared" si="91"/>
        <v>0</v>
      </c>
      <c r="X50" s="181">
        <f t="shared" si="91"/>
        <v>0</v>
      </c>
      <c r="Y50" s="181">
        <f t="shared" si="91"/>
        <v>0</v>
      </c>
      <c r="Z50" s="181">
        <f t="shared" si="91"/>
        <v>0</v>
      </c>
      <c r="AA50" s="181">
        <f t="shared" si="91"/>
        <v>0</v>
      </c>
      <c r="AB50" s="181">
        <f t="shared" si="91"/>
        <v>0</v>
      </c>
      <c r="AC50" s="181">
        <f t="shared" si="91"/>
        <v>0</v>
      </c>
      <c r="AD50" s="181">
        <f t="shared" si="91"/>
        <v>0</v>
      </c>
      <c r="AE50" s="181">
        <f t="shared" si="91"/>
        <v>0</v>
      </c>
      <c r="AF50" s="181">
        <f t="shared" si="91"/>
        <v>0</v>
      </c>
      <c r="AG50" s="181">
        <f t="shared" si="91"/>
        <v>0</v>
      </c>
      <c r="AH50" s="181">
        <f t="shared" si="91"/>
        <v>0</v>
      </c>
      <c r="AI50" s="181">
        <f t="shared" si="91"/>
        <v>0</v>
      </c>
      <c r="AJ50" s="181">
        <f t="shared" si="91"/>
        <v>0</v>
      </c>
      <c r="AK50" s="181">
        <f t="shared" si="91"/>
        <v>0</v>
      </c>
      <c r="AL50" s="181">
        <f t="shared" si="91"/>
        <v>0</v>
      </c>
      <c r="AM50" s="181">
        <f t="shared" si="91"/>
        <v>0</v>
      </c>
      <c r="AN50" s="181">
        <f t="shared" si="91"/>
        <v>0</v>
      </c>
      <c r="AO50" s="181">
        <f t="shared" si="91"/>
        <v>0</v>
      </c>
      <c r="AP50" s="181">
        <f t="shared" ref="AP50:BU50" si="92" xml:space="preserve"> IF(AND(AO49 &lt; $F48, AP49 &gt;= $F48), 1, 0)</f>
        <v>0</v>
      </c>
      <c r="AQ50" s="181">
        <f t="shared" si="92"/>
        <v>0</v>
      </c>
      <c r="AR50" s="181">
        <f t="shared" si="92"/>
        <v>0</v>
      </c>
      <c r="AS50" s="181">
        <f t="shared" si="92"/>
        <v>0</v>
      </c>
      <c r="AT50" s="181">
        <f t="shared" si="92"/>
        <v>0</v>
      </c>
      <c r="AU50" s="181">
        <f t="shared" si="92"/>
        <v>0</v>
      </c>
      <c r="AV50" s="181">
        <f t="shared" si="92"/>
        <v>0</v>
      </c>
      <c r="AW50" s="181">
        <f t="shared" si="92"/>
        <v>0</v>
      </c>
      <c r="AX50" s="181">
        <f t="shared" si="92"/>
        <v>0</v>
      </c>
      <c r="AY50" s="181">
        <f t="shared" si="92"/>
        <v>0</v>
      </c>
      <c r="AZ50" s="181">
        <f t="shared" si="92"/>
        <v>0</v>
      </c>
      <c r="BA50" s="181">
        <f t="shared" si="92"/>
        <v>0</v>
      </c>
      <c r="BB50" s="181">
        <f t="shared" si="92"/>
        <v>0</v>
      </c>
      <c r="BC50" s="181">
        <f t="shared" si="92"/>
        <v>0</v>
      </c>
      <c r="BD50" s="181">
        <f t="shared" si="92"/>
        <v>0</v>
      </c>
      <c r="BE50" s="181">
        <f t="shared" si="92"/>
        <v>0</v>
      </c>
      <c r="BF50" s="181">
        <f t="shared" si="92"/>
        <v>0</v>
      </c>
      <c r="BG50" s="181">
        <f t="shared" si="92"/>
        <v>0</v>
      </c>
      <c r="BH50" s="181">
        <f t="shared" si="92"/>
        <v>0</v>
      </c>
      <c r="BI50" s="181">
        <f t="shared" si="92"/>
        <v>0</v>
      </c>
      <c r="BJ50" s="181">
        <f t="shared" si="92"/>
        <v>0</v>
      </c>
      <c r="BK50" s="181">
        <f t="shared" si="92"/>
        <v>0</v>
      </c>
      <c r="BL50" s="181">
        <f t="shared" si="92"/>
        <v>0</v>
      </c>
      <c r="BM50" s="181">
        <f t="shared" si="92"/>
        <v>0</v>
      </c>
      <c r="BN50" s="181">
        <f t="shared" si="92"/>
        <v>0</v>
      </c>
      <c r="BO50" s="181">
        <f t="shared" si="92"/>
        <v>0</v>
      </c>
      <c r="BP50" s="181">
        <f t="shared" si="92"/>
        <v>0</v>
      </c>
      <c r="BQ50" s="181">
        <f t="shared" si="92"/>
        <v>0</v>
      </c>
      <c r="BR50" s="181">
        <f t="shared" si="92"/>
        <v>0</v>
      </c>
      <c r="BS50" s="181">
        <f t="shared" si="92"/>
        <v>0</v>
      </c>
      <c r="BT50" s="181">
        <f t="shared" si="92"/>
        <v>0</v>
      </c>
      <c r="BU50" s="181">
        <f t="shared" si="92"/>
        <v>0</v>
      </c>
      <c r="BV50" s="181">
        <f t="shared" ref="BV50:DA50" si="93" xml:space="preserve"> IF(AND(BU49 &lt; $F48, BV49 &gt;= $F48), 1, 0)</f>
        <v>0</v>
      </c>
      <c r="BW50" s="181">
        <f t="shared" si="93"/>
        <v>0</v>
      </c>
      <c r="BX50" s="181">
        <f t="shared" si="93"/>
        <v>0</v>
      </c>
      <c r="BY50" s="181">
        <f t="shared" si="93"/>
        <v>0</v>
      </c>
      <c r="BZ50" s="181">
        <f t="shared" si="93"/>
        <v>0</v>
      </c>
      <c r="CA50" s="181">
        <f t="shared" si="93"/>
        <v>0</v>
      </c>
      <c r="CB50" s="181">
        <f t="shared" si="93"/>
        <v>0</v>
      </c>
      <c r="CC50" s="181">
        <f t="shared" si="93"/>
        <v>0</v>
      </c>
      <c r="CD50" s="181">
        <f t="shared" si="93"/>
        <v>0</v>
      </c>
      <c r="CE50" s="181">
        <f t="shared" si="93"/>
        <v>0</v>
      </c>
      <c r="CF50" s="181">
        <f t="shared" si="93"/>
        <v>0</v>
      </c>
      <c r="CG50" s="181">
        <f t="shared" si="93"/>
        <v>0</v>
      </c>
      <c r="CH50" s="181">
        <f t="shared" si="93"/>
        <v>0</v>
      </c>
      <c r="CI50" s="181">
        <f t="shared" si="93"/>
        <v>0</v>
      </c>
      <c r="CJ50" s="181">
        <f t="shared" si="93"/>
        <v>0</v>
      </c>
      <c r="CK50" s="181">
        <f t="shared" si="93"/>
        <v>0</v>
      </c>
      <c r="CL50" s="181">
        <f t="shared" si="93"/>
        <v>0</v>
      </c>
      <c r="CM50" s="181">
        <f t="shared" si="93"/>
        <v>0</v>
      </c>
      <c r="CN50" s="181">
        <f t="shared" si="93"/>
        <v>0</v>
      </c>
      <c r="CO50" s="181">
        <f t="shared" si="93"/>
        <v>0</v>
      </c>
      <c r="CP50" s="181">
        <f t="shared" si="93"/>
        <v>0</v>
      </c>
      <c r="CQ50" s="181">
        <f t="shared" si="93"/>
        <v>0</v>
      </c>
      <c r="CR50" s="181">
        <f t="shared" si="93"/>
        <v>0</v>
      </c>
      <c r="CS50" s="181">
        <f t="shared" si="93"/>
        <v>0</v>
      </c>
      <c r="CT50" s="181">
        <f t="shared" si="93"/>
        <v>0</v>
      </c>
      <c r="CU50" s="181">
        <f t="shared" si="93"/>
        <v>0</v>
      </c>
      <c r="CV50" s="181">
        <f t="shared" si="93"/>
        <v>0</v>
      </c>
      <c r="CW50" s="181">
        <f t="shared" si="93"/>
        <v>0</v>
      </c>
      <c r="CX50" s="181">
        <f t="shared" si="93"/>
        <v>0</v>
      </c>
      <c r="CY50" s="181">
        <f t="shared" si="93"/>
        <v>0</v>
      </c>
      <c r="CZ50" s="181">
        <f t="shared" si="93"/>
        <v>0</v>
      </c>
      <c r="DA50" s="181">
        <f t="shared" si="93"/>
        <v>0</v>
      </c>
      <c r="DB50" s="181">
        <f t="shared" ref="DB50:EG50" si="94" xml:space="preserve"> IF(AND(DA49 &lt; $F48, DB49 &gt;= $F48), 1, 0)</f>
        <v>0</v>
      </c>
      <c r="DC50" s="181">
        <f t="shared" si="94"/>
        <v>0</v>
      </c>
      <c r="DD50" s="181">
        <f t="shared" si="94"/>
        <v>0</v>
      </c>
      <c r="DE50" s="181">
        <f t="shared" si="94"/>
        <v>0</v>
      </c>
      <c r="DF50" s="181">
        <f t="shared" si="94"/>
        <v>0</v>
      </c>
      <c r="DG50" s="181">
        <f t="shared" si="94"/>
        <v>0</v>
      </c>
      <c r="DH50" s="181">
        <f t="shared" si="94"/>
        <v>0</v>
      </c>
      <c r="DI50" s="181">
        <f t="shared" si="94"/>
        <v>0</v>
      </c>
      <c r="DJ50" s="181">
        <f t="shared" si="94"/>
        <v>0</v>
      </c>
      <c r="DK50" s="181">
        <f t="shared" si="94"/>
        <v>0</v>
      </c>
      <c r="DL50" s="181">
        <f t="shared" si="94"/>
        <v>0</v>
      </c>
      <c r="DM50" s="181">
        <f t="shared" si="94"/>
        <v>0</v>
      </c>
      <c r="DN50" s="181">
        <f t="shared" si="94"/>
        <v>0</v>
      </c>
      <c r="DO50" s="181">
        <f t="shared" si="94"/>
        <v>0</v>
      </c>
      <c r="DP50" s="181">
        <f t="shared" si="94"/>
        <v>0</v>
      </c>
      <c r="DQ50" s="181">
        <f t="shared" si="94"/>
        <v>0</v>
      </c>
      <c r="DR50" s="181">
        <f t="shared" si="94"/>
        <v>0</v>
      </c>
      <c r="DS50" s="181">
        <f t="shared" si="94"/>
        <v>0</v>
      </c>
      <c r="DT50" s="181">
        <f t="shared" si="94"/>
        <v>0</v>
      </c>
      <c r="DU50" s="181">
        <f t="shared" si="94"/>
        <v>0</v>
      </c>
      <c r="DV50" s="181">
        <f t="shared" si="94"/>
        <v>0</v>
      </c>
      <c r="DW50" s="181">
        <f t="shared" si="94"/>
        <v>0</v>
      </c>
      <c r="DX50" s="181">
        <f t="shared" si="94"/>
        <v>0</v>
      </c>
      <c r="DY50" s="181">
        <f t="shared" si="94"/>
        <v>0</v>
      </c>
      <c r="DZ50" s="181">
        <f t="shared" si="94"/>
        <v>0</v>
      </c>
      <c r="EA50" s="181">
        <f t="shared" si="94"/>
        <v>0</v>
      </c>
      <c r="EB50" s="181">
        <f t="shared" si="94"/>
        <v>0</v>
      </c>
      <c r="EC50" s="181">
        <f t="shared" si="94"/>
        <v>0</v>
      </c>
      <c r="ED50" s="181">
        <f t="shared" si="94"/>
        <v>0</v>
      </c>
      <c r="EE50" s="181">
        <f t="shared" si="94"/>
        <v>0</v>
      </c>
      <c r="EF50" s="181">
        <f t="shared" si="94"/>
        <v>0</v>
      </c>
      <c r="EG50" s="181">
        <f t="shared" si="94"/>
        <v>0</v>
      </c>
      <c r="EH50" s="181">
        <f t="shared" ref="EH50:FM50" si="95" xml:space="preserve"> IF(AND(EG49 &lt; $F48, EH49 &gt;= $F48), 1, 0)</f>
        <v>0</v>
      </c>
      <c r="EI50" s="181">
        <f t="shared" si="95"/>
        <v>0</v>
      </c>
      <c r="EJ50" s="181">
        <f t="shared" si="95"/>
        <v>0</v>
      </c>
      <c r="EK50" s="181">
        <f t="shared" si="95"/>
        <v>0</v>
      </c>
      <c r="EL50" s="181">
        <f t="shared" si="95"/>
        <v>0</v>
      </c>
      <c r="EM50" s="181">
        <f t="shared" si="95"/>
        <v>0</v>
      </c>
      <c r="EN50" s="181">
        <f t="shared" si="95"/>
        <v>0</v>
      </c>
      <c r="EO50" s="181">
        <f t="shared" si="95"/>
        <v>0</v>
      </c>
      <c r="EP50" s="181">
        <f t="shared" si="95"/>
        <v>0</v>
      </c>
      <c r="EQ50" s="181">
        <f t="shared" si="95"/>
        <v>0</v>
      </c>
      <c r="ER50" s="181">
        <f t="shared" si="95"/>
        <v>0</v>
      </c>
      <c r="ES50" s="181">
        <f t="shared" si="95"/>
        <v>0</v>
      </c>
      <c r="ET50" s="181">
        <f t="shared" si="95"/>
        <v>0</v>
      </c>
      <c r="EU50" s="181">
        <f t="shared" si="95"/>
        <v>0</v>
      </c>
      <c r="EV50" s="181">
        <f t="shared" si="95"/>
        <v>0</v>
      </c>
      <c r="EW50" s="181">
        <f t="shared" si="95"/>
        <v>0</v>
      </c>
      <c r="EX50" s="181">
        <f t="shared" si="95"/>
        <v>0</v>
      </c>
      <c r="EY50" s="181">
        <f t="shared" si="95"/>
        <v>0</v>
      </c>
      <c r="EZ50" s="181">
        <f t="shared" si="95"/>
        <v>0</v>
      </c>
      <c r="FA50" s="181">
        <f t="shared" si="95"/>
        <v>0</v>
      </c>
      <c r="FB50" s="181">
        <f t="shared" si="95"/>
        <v>0</v>
      </c>
      <c r="FC50" s="181">
        <f t="shared" si="95"/>
        <v>0</v>
      </c>
      <c r="FD50" s="181">
        <f t="shared" si="95"/>
        <v>0</v>
      </c>
      <c r="FE50" s="181">
        <f t="shared" si="95"/>
        <v>0</v>
      </c>
      <c r="FF50" s="181">
        <f t="shared" si="95"/>
        <v>0</v>
      </c>
      <c r="FG50" s="181">
        <f t="shared" si="95"/>
        <v>0</v>
      </c>
      <c r="FH50" s="181">
        <f t="shared" si="95"/>
        <v>0</v>
      </c>
      <c r="FI50" s="181">
        <f t="shared" si="95"/>
        <v>0</v>
      </c>
      <c r="FJ50" s="181">
        <f t="shared" si="95"/>
        <v>0</v>
      </c>
      <c r="FK50" s="181">
        <f t="shared" si="95"/>
        <v>0</v>
      </c>
      <c r="FL50" s="181">
        <f t="shared" si="95"/>
        <v>0</v>
      </c>
      <c r="FM50" s="181">
        <f t="shared" si="95"/>
        <v>0</v>
      </c>
      <c r="FN50" s="181">
        <f t="shared" ref="FN50:GJ50" si="96" xml:space="preserve"> IF(AND(FM49 &lt; $F48, FN49 &gt;= $F48), 1, 0)</f>
        <v>0</v>
      </c>
      <c r="FO50" s="181">
        <f t="shared" si="96"/>
        <v>0</v>
      </c>
      <c r="FP50" s="181">
        <f t="shared" si="96"/>
        <v>0</v>
      </c>
      <c r="FQ50" s="181">
        <f t="shared" si="96"/>
        <v>0</v>
      </c>
      <c r="FR50" s="181">
        <f t="shared" si="96"/>
        <v>0</v>
      </c>
      <c r="FS50" s="181">
        <f t="shared" si="96"/>
        <v>0</v>
      </c>
      <c r="FT50" s="181">
        <f t="shared" si="96"/>
        <v>0</v>
      </c>
      <c r="FU50" s="181">
        <f t="shared" si="96"/>
        <v>0</v>
      </c>
      <c r="FV50" s="181">
        <f t="shared" si="96"/>
        <v>0</v>
      </c>
      <c r="FW50" s="181">
        <f t="shared" si="96"/>
        <v>0</v>
      </c>
      <c r="FX50" s="181">
        <f t="shared" si="96"/>
        <v>0</v>
      </c>
      <c r="FY50" s="181">
        <f t="shared" si="96"/>
        <v>0</v>
      </c>
      <c r="FZ50" s="181">
        <f t="shared" si="96"/>
        <v>0</v>
      </c>
      <c r="GA50" s="181">
        <f t="shared" si="96"/>
        <v>0</v>
      </c>
      <c r="GB50" s="181">
        <f t="shared" si="96"/>
        <v>0</v>
      </c>
      <c r="GC50" s="181">
        <f t="shared" si="96"/>
        <v>0</v>
      </c>
      <c r="GD50" s="181">
        <f t="shared" si="96"/>
        <v>0</v>
      </c>
      <c r="GE50" s="181">
        <f t="shared" si="96"/>
        <v>0</v>
      </c>
      <c r="GF50" s="181">
        <f t="shared" si="96"/>
        <v>0</v>
      </c>
      <c r="GG50" s="181">
        <f t="shared" si="96"/>
        <v>0</v>
      </c>
      <c r="GH50" s="181">
        <f t="shared" si="96"/>
        <v>0</v>
      </c>
      <c r="GI50" s="181">
        <f t="shared" si="96"/>
        <v>0</v>
      </c>
      <c r="GJ50" s="181">
        <f t="shared" si="96"/>
        <v>0</v>
      </c>
    </row>
    <row r="51" spans="1:192" outlineLevel="1" x14ac:dyDescent="0.35">
      <c r="E51" s="6"/>
      <c r="F51" s="6"/>
      <c r="G51" s="6"/>
      <c r="H51" s="6"/>
      <c r="I51" s="68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</row>
    <row r="52" spans="1:192" outlineLevel="1" collapsed="1" x14ac:dyDescent="0.35">
      <c r="B52" s="14" t="s">
        <v>155</v>
      </c>
      <c r="E52" s="6"/>
      <c r="F52" s="6"/>
      <c r="G52" s="6"/>
      <c r="H52" s="6"/>
      <c r="I52" s="68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</row>
    <row r="53" spans="1:192" hidden="1" outlineLevel="2" x14ac:dyDescent="0.35">
      <c r="E53" s="190" t="str">
        <f t="shared" ref="E53:AJ53" si="97" xml:space="preserve"> E$50</f>
        <v>Financial close date flag</v>
      </c>
      <c r="F53" s="190">
        <f t="shared" si="97"/>
        <v>0</v>
      </c>
      <c r="G53" s="190" t="str">
        <f t="shared" si="97"/>
        <v>flag</v>
      </c>
      <c r="H53" s="190">
        <f t="shared" si="97"/>
        <v>1</v>
      </c>
      <c r="I53" s="190">
        <f t="shared" si="97"/>
        <v>0</v>
      </c>
      <c r="J53" s="190">
        <f t="shared" si="97"/>
        <v>0</v>
      </c>
      <c r="K53" s="190">
        <f t="shared" si="97"/>
        <v>0</v>
      </c>
      <c r="L53" s="190">
        <f t="shared" si="97"/>
        <v>0</v>
      </c>
      <c r="M53" s="190">
        <f t="shared" si="97"/>
        <v>0</v>
      </c>
      <c r="N53" s="190">
        <f t="shared" si="97"/>
        <v>0</v>
      </c>
      <c r="O53" s="190">
        <f t="shared" si="97"/>
        <v>1</v>
      </c>
      <c r="P53" s="190">
        <f t="shared" si="97"/>
        <v>0</v>
      </c>
      <c r="Q53" s="190">
        <f t="shared" si="97"/>
        <v>0</v>
      </c>
      <c r="R53" s="190">
        <f t="shared" si="97"/>
        <v>0</v>
      </c>
      <c r="S53" s="190">
        <f t="shared" si="97"/>
        <v>0</v>
      </c>
      <c r="T53" s="190">
        <f t="shared" si="97"/>
        <v>0</v>
      </c>
      <c r="U53" s="190">
        <f t="shared" si="97"/>
        <v>0</v>
      </c>
      <c r="V53" s="190">
        <f t="shared" si="97"/>
        <v>0</v>
      </c>
      <c r="W53" s="190">
        <f t="shared" si="97"/>
        <v>0</v>
      </c>
      <c r="X53" s="190">
        <f t="shared" si="97"/>
        <v>0</v>
      </c>
      <c r="Y53" s="190">
        <f t="shared" si="97"/>
        <v>0</v>
      </c>
      <c r="Z53" s="190">
        <f t="shared" si="97"/>
        <v>0</v>
      </c>
      <c r="AA53" s="190">
        <f t="shared" si="97"/>
        <v>0</v>
      </c>
      <c r="AB53" s="190">
        <f t="shared" si="97"/>
        <v>0</v>
      </c>
      <c r="AC53" s="190">
        <f t="shared" si="97"/>
        <v>0</v>
      </c>
      <c r="AD53" s="190">
        <f t="shared" si="97"/>
        <v>0</v>
      </c>
      <c r="AE53" s="190">
        <f t="shared" si="97"/>
        <v>0</v>
      </c>
      <c r="AF53" s="190">
        <f t="shared" si="97"/>
        <v>0</v>
      </c>
      <c r="AG53" s="190">
        <f t="shared" si="97"/>
        <v>0</v>
      </c>
      <c r="AH53" s="190">
        <f t="shared" si="97"/>
        <v>0</v>
      </c>
      <c r="AI53" s="190">
        <f t="shared" si="97"/>
        <v>0</v>
      </c>
      <c r="AJ53" s="190">
        <f t="shared" si="97"/>
        <v>0</v>
      </c>
      <c r="AK53" s="190">
        <f t="shared" ref="AK53:BP53" si="98" xml:space="preserve"> AK$50</f>
        <v>0</v>
      </c>
      <c r="AL53" s="190">
        <f t="shared" si="98"/>
        <v>0</v>
      </c>
      <c r="AM53" s="190">
        <f t="shared" si="98"/>
        <v>0</v>
      </c>
      <c r="AN53" s="190">
        <f t="shared" si="98"/>
        <v>0</v>
      </c>
      <c r="AO53" s="190">
        <f t="shared" si="98"/>
        <v>0</v>
      </c>
      <c r="AP53" s="190">
        <f t="shared" si="98"/>
        <v>0</v>
      </c>
      <c r="AQ53" s="190">
        <f t="shared" si="98"/>
        <v>0</v>
      </c>
      <c r="AR53" s="190">
        <f t="shared" si="98"/>
        <v>0</v>
      </c>
      <c r="AS53" s="190">
        <f t="shared" si="98"/>
        <v>0</v>
      </c>
      <c r="AT53" s="190">
        <f t="shared" si="98"/>
        <v>0</v>
      </c>
      <c r="AU53" s="190">
        <f t="shared" si="98"/>
        <v>0</v>
      </c>
      <c r="AV53" s="190">
        <f t="shared" si="98"/>
        <v>0</v>
      </c>
      <c r="AW53" s="190">
        <f t="shared" si="98"/>
        <v>0</v>
      </c>
      <c r="AX53" s="190">
        <f t="shared" si="98"/>
        <v>0</v>
      </c>
      <c r="AY53" s="190">
        <f t="shared" si="98"/>
        <v>0</v>
      </c>
      <c r="AZ53" s="190">
        <f t="shared" si="98"/>
        <v>0</v>
      </c>
      <c r="BA53" s="190">
        <f t="shared" si="98"/>
        <v>0</v>
      </c>
      <c r="BB53" s="190">
        <f t="shared" si="98"/>
        <v>0</v>
      </c>
      <c r="BC53" s="190">
        <f t="shared" si="98"/>
        <v>0</v>
      </c>
      <c r="BD53" s="190">
        <f t="shared" si="98"/>
        <v>0</v>
      </c>
      <c r="BE53" s="190">
        <f t="shared" si="98"/>
        <v>0</v>
      </c>
      <c r="BF53" s="190">
        <f t="shared" si="98"/>
        <v>0</v>
      </c>
      <c r="BG53" s="190">
        <f t="shared" si="98"/>
        <v>0</v>
      </c>
      <c r="BH53" s="190">
        <f t="shared" si="98"/>
        <v>0</v>
      </c>
      <c r="BI53" s="190">
        <f t="shared" si="98"/>
        <v>0</v>
      </c>
      <c r="BJ53" s="190">
        <f t="shared" si="98"/>
        <v>0</v>
      </c>
      <c r="BK53" s="190">
        <f t="shared" si="98"/>
        <v>0</v>
      </c>
      <c r="BL53" s="190">
        <f t="shared" si="98"/>
        <v>0</v>
      </c>
      <c r="BM53" s="190">
        <f t="shared" si="98"/>
        <v>0</v>
      </c>
      <c r="BN53" s="190">
        <f t="shared" si="98"/>
        <v>0</v>
      </c>
      <c r="BO53" s="190">
        <f t="shared" si="98"/>
        <v>0</v>
      </c>
      <c r="BP53" s="190">
        <f t="shared" si="98"/>
        <v>0</v>
      </c>
      <c r="BQ53" s="190">
        <f t="shared" ref="BQ53:CV53" si="99" xml:space="preserve"> BQ$50</f>
        <v>0</v>
      </c>
      <c r="BR53" s="190">
        <f t="shared" si="99"/>
        <v>0</v>
      </c>
      <c r="BS53" s="190">
        <f t="shared" si="99"/>
        <v>0</v>
      </c>
      <c r="BT53" s="190">
        <f t="shared" si="99"/>
        <v>0</v>
      </c>
      <c r="BU53" s="190">
        <f t="shared" si="99"/>
        <v>0</v>
      </c>
      <c r="BV53" s="190">
        <f t="shared" si="99"/>
        <v>0</v>
      </c>
      <c r="BW53" s="190">
        <f t="shared" si="99"/>
        <v>0</v>
      </c>
      <c r="BX53" s="190">
        <f t="shared" si="99"/>
        <v>0</v>
      </c>
      <c r="BY53" s="190">
        <f t="shared" si="99"/>
        <v>0</v>
      </c>
      <c r="BZ53" s="190">
        <f t="shared" si="99"/>
        <v>0</v>
      </c>
      <c r="CA53" s="190">
        <f t="shared" si="99"/>
        <v>0</v>
      </c>
      <c r="CB53" s="190">
        <f t="shared" si="99"/>
        <v>0</v>
      </c>
      <c r="CC53" s="190">
        <f t="shared" si="99"/>
        <v>0</v>
      </c>
      <c r="CD53" s="190">
        <f t="shared" si="99"/>
        <v>0</v>
      </c>
      <c r="CE53" s="190">
        <f t="shared" si="99"/>
        <v>0</v>
      </c>
      <c r="CF53" s="190">
        <f t="shared" si="99"/>
        <v>0</v>
      </c>
      <c r="CG53" s="190">
        <f t="shared" si="99"/>
        <v>0</v>
      </c>
      <c r="CH53" s="190">
        <f t="shared" si="99"/>
        <v>0</v>
      </c>
      <c r="CI53" s="190">
        <f t="shared" si="99"/>
        <v>0</v>
      </c>
      <c r="CJ53" s="190">
        <f t="shared" si="99"/>
        <v>0</v>
      </c>
      <c r="CK53" s="190">
        <f t="shared" si="99"/>
        <v>0</v>
      </c>
      <c r="CL53" s="190">
        <f t="shared" si="99"/>
        <v>0</v>
      </c>
      <c r="CM53" s="190">
        <f t="shared" si="99"/>
        <v>0</v>
      </c>
      <c r="CN53" s="190">
        <f t="shared" si="99"/>
        <v>0</v>
      </c>
      <c r="CO53" s="190">
        <f t="shared" si="99"/>
        <v>0</v>
      </c>
      <c r="CP53" s="190">
        <f t="shared" si="99"/>
        <v>0</v>
      </c>
      <c r="CQ53" s="190">
        <f t="shared" si="99"/>
        <v>0</v>
      </c>
      <c r="CR53" s="190">
        <f t="shared" si="99"/>
        <v>0</v>
      </c>
      <c r="CS53" s="190">
        <f t="shared" si="99"/>
        <v>0</v>
      </c>
      <c r="CT53" s="190">
        <f t="shared" si="99"/>
        <v>0</v>
      </c>
      <c r="CU53" s="190">
        <f t="shared" si="99"/>
        <v>0</v>
      </c>
      <c r="CV53" s="190">
        <f t="shared" si="99"/>
        <v>0</v>
      </c>
      <c r="CW53" s="190">
        <f t="shared" ref="CW53:EB53" si="100" xml:space="preserve"> CW$50</f>
        <v>0</v>
      </c>
      <c r="CX53" s="190">
        <f t="shared" si="100"/>
        <v>0</v>
      </c>
      <c r="CY53" s="190">
        <f t="shared" si="100"/>
        <v>0</v>
      </c>
      <c r="CZ53" s="190">
        <f t="shared" si="100"/>
        <v>0</v>
      </c>
      <c r="DA53" s="190">
        <f t="shared" si="100"/>
        <v>0</v>
      </c>
      <c r="DB53" s="190">
        <f t="shared" si="100"/>
        <v>0</v>
      </c>
      <c r="DC53" s="190">
        <f t="shared" si="100"/>
        <v>0</v>
      </c>
      <c r="DD53" s="190">
        <f t="shared" si="100"/>
        <v>0</v>
      </c>
      <c r="DE53" s="190">
        <f t="shared" si="100"/>
        <v>0</v>
      </c>
      <c r="DF53" s="190">
        <f t="shared" si="100"/>
        <v>0</v>
      </c>
      <c r="DG53" s="190">
        <f t="shared" si="100"/>
        <v>0</v>
      </c>
      <c r="DH53" s="190">
        <f t="shared" si="100"/>
        <v>0</v>
      </c>
      <c r="DI53" s="190">
        <f t="shared" si="100"/>
        <v>0</v>
      </c>
      <c r="DJ53" s="190">
        <f t="shared" si="100"/>
        <v>0</v>
      </c>
      <c r="DK53" s="190">
        <f t="shared" si="100"/>
        <v>0</v>
      </c>
      <c r="DL53" s="190">
        <f t="shared" si="100"/>
        <v>0</v>
      </c>
      <c r="DM53" s="190">
        <f t="shared" si="100"/>
        <v>0</v>
      </c>
      <c r="DN53" s="190">
        <f t="shared" si="100"/>
        <v>0</v>
      </c>
      <c r="DO53" s="190">
        <f t="shared" si="100"/>
        <v>0</v>
      </c>
      <c r="DP53" s="190">
        <f t="shared" si="100"/>
        <v>0</v>
      </c>
      <c r="DQ53" s="190">
        <f t="shared" si="100"/>
        <v>0</v>
      </c>
      <c r="DR53" s="190">
        <f t="shared" si="100"/>
        <v>0</v>
      </c>
      <c r="DS53" s="190">
        <f t="shared" si="100"/>
        <v>0</v>
      </c>
      <c r="DT53" s="190">
        <f t="shared" si="100"/>
        <v>0</v>
      </c>
      <c r="DU53" s="190">
        <f t="shared" si="100"/>
        <v>0</v>
      </c>
      <c r="DV53" s="190">
        <f t="shared" si="100"/>
        <v>0</v>
      </c>
      <c r="DW53" s="190">
        <f t="shared" si="100"/>
        <v>0</v>
      </c>
      <c r="DX53" s="190">
        <f t="shared" si="100"/>
        <v>0</v>
      </c>
      <c r="DY53" s="190">
        <f t="shared" si="100"/>
        <v>0</v>
      </c>
      <c r="DZ53" s="190">
        <f t="shared" si="100"/>
        <v>0</v>
      </c>
      <c r="EA53" s="190">
        <f t="shared" si="100"/>
        <v>0</v>
      </c>
      <c r="EB53" s="190">
        <f t="shared" si="100"/>
        <v>0</v>
      </c>
      <c r="EC53" s="190">
        <f t="shared" ref="EC53:FH53" si="101" xml:space="preserve"> EC$50</f>
        <v>0</v>
      </c>
      <c r="ED53" s="190">
        <f t="shared" si="101"/>
        <v>0</v>
      </c>
      <c r="EE53" s="190">
        <f t="shared" si="101"/>
        <v>0</v>
      </c>
      <c r="EF53" s="190">
        <f t="shared" si="101"/>
        <v>0</v>
      </c>
      <c r="EG53" s="190">
        <f t="shared" si="101"/>
        <v>0</v>
      </c>
      <c r="EH53" s="190">
        <f t="shared" si="101"/>
        <v>0</v>
      </c>
      <c r="EI53" s="190">
        <f t="shared" si="101"/>
        <v>0</v>
      </c>
      <c r="EJ53" s="190">
        <f t="shared" si="101"/>
        <v>0</v>
      </c>
      <c r="EK53" s="190">
        <f t="shared" si="101"/>
        <v>0</v>
      </c>
      <c r="EL53" s="190">
        <f t="shared" si="101"/>
        <v>0</v>
      </c>
      <c r="EM53" s="190">
        <f t="shared" si="101"/>
        <v>0</v>
      </c>
      <c r="EN53" s="190">
        <f t="shared" si="101"/>
        <v>0</v>
      </c>
      <c r="EO53" s="190">
        <f t="shared" si="101"/>
        <v>0</v>
      </c>
      <c r="EP53" s="190">
        <f t="shared" si="101"/>
        <v>0</v>
      </c>
      <c r="EQ53" s="190">
        <f t="shared" si="101"/>
        <v>0</v>
      </c>
      <c r="ER53" s="190">
        <f t="shared" si="101"/>
        <v>0</v>
      </c>
      <c r="ES53" s="190">
        <f t="shared" si="101"/>
        <v>0</v>
      </c>
      <c r="ET53" s="190">
        <f t="shared" si="101"/>
        <v>0</v>
      </c>
      <c r="EU53" s="190">
        <f t="shared" si="101"/>
        <v>0</v>
      </c>
      <c r="EV53" s="190">
        <f t="shared" si="101"/>
        <v>0</v>
      </c>
      <c r="EW53" s="190">
        <f t="shared" si="101"/>
        <v>0</v>
      </c>
      <c r="EX53" s="190">
        <f t="shared" si="101"/>
        <v>0</v>
      </c>
      <c r="EY53" s="190">
        <f t="shared" si="101"/>
        <v>0</v>
      </c>
      <c r="EZ53" s="190">
        <f t="shared" si="101"/>
        <v>0</v>
      </c>
      <c r="FA53" s="190">
        <f t="shared" si="101"/>
        <v>0</v>
      </c>
      <c r="FB53" s="190">
        <f t="shared" si="101"/>
        <v>0</v>
      </c>
      <c r="FC53" s="190">
        <f t="shared" si="101"/>
        <v>0</v>
      </c>
      <c r="FD53" s="190">
        <f t="shared" si="101"/>
        <v>0</v>
      </c>
      <c r="FE53" s="190">
        <f t="shared" si="101"/>
        <v>0</v>
      </c>
      <c r="FF53" s="190">
        <f t="shared" si="101"/>
        <v>0</v>
      </c>
      <c r="FG53" s="190">
        <f t="shared" si="101"/>
        <v>0</v>
      </c>
      <c r="FH53" s="190">
        <f t="shared" si="101"/>
        <v>0</v>
      </c>
      <c r="FI53" s="190">
        <f t="shared" ref="FI53:GJ53" si="102" xml:space="preserve"> FI$50</f>
        <v>0</v>
      </c>
      <c r="FJ53" s="190">
        <f t="shared" si="102"/>
        <v>0</v>
      </c>
      <c r="FK53" s="190">
        <f t="shared" si="102"/>
        <v>0</v>
      </c>
      <c r="FL53" s="190">
        <f t="shared" si="102"/>
        <v>0</v>
      </c>
      <c r="FM53" s="190">
        <f t="shared" si="102"/>
        <v>0</v>
      </c>
      <c r="FN53" s="190">
        <f t="shared" si="102"/>
        <v>0</v>
      </c>
      <c r="FO53" s="190">
        <f t="shared" si="102"/>
        <v>0</v>
      </c>
      <c r="FP53" s="190">
        <f t="shared" si="102"/>
        <v>0</v>
      </c>
      <c r="FQ53" s="190">
        <f t="shared" si="102"/>
        <v>0</v>
      </c>
      <c r="FR53" s="190">
        <f t="shared" si="102"/>
        <v>0</v>
      </c>
      <c r="FS53" s="190">
        <f t="shared" si="102"/>
        <v>0</v>
      </c>
      <c r="FT53" s="190">
        <f t="shared" si="102"/>
        <v>0</v>
      </c>
      <c r="FU53" s="190">
        <f t="shared" si="102"/>
        <v>0</v>
      </c>
      <c r="FV53" s="190">
        <f t="shared" si="102"/>
        <v>0</v>
      </c>
      <c r="FW53" s="190">
        <f t="shared" si="102"/>
        <v>0</v>
      </c>
      <c r="FX53" s="190">
        <f t="shared" si="102"/>
        <v>0</v>
      </c>
      <c r="FY53" s="190">
        <f t="shared" si="102"/>
        <v>0</v>
      </c>
      <c r="FZ53" s="190">
        <f t="shared" si="102"/>
        <v>0</v>
      </c>
      <c r="GA53" s="190">
        <f t="shared" si="102"/>
        <v>0</v>
      </c>
      <c r="GB53" s="190">
        <f t="shared" si="102"/>
        <v>0</v>
      </c>
      <c r="GC53" s="190">
        <f t="shared" si="102"/>
        <v>0</v>
      </c>
      <c r="GD53" s="190">
        <f t="shared" si="102"/>
        <v>0</v>
      </c>
      <c r="GE53" s="190">
        <f t="shared" si="102"/>
        <v>0</v>
      </c>
      <c r="GF53" s="190">
        <f t="shared" si="102"/>
        <v>0</v>
      </c>
      <c r="GG53" s="190">
        <f t="shared" si="102"/>
        <v>0</v>
      </c>
      <c r="GH53" s="190">
        <f t="shared" si="102"/>
        <v>0</v>
      </c>
      <c r="GI53" s="190">
        <f t="shared" si="102"/>
        <v>0</v>
      </c>
      <c r="GJ53" s="190">
        <f t="shared" si="102"/>
        <v>0</v>
      </c>
    </row>
    <row r="54" spans="1:192" hidden="1" outlineLevel="2" x14ac:dyDescent="0.35">
      <c r="E54" s="6" t="s">
        <v>155</v>
      </c>
      <c r="F54" s="6"/>
      <c r="G54" s="6" t="s">
        <v>5</v>
      </c>
      <c r="H54" s="6">
        <f xml:space="preserve"> SUM(J54:GJ54)</f>
        <v>1</v>
      </c>
      <c r="I54" s="68"/>
      <c r="J54" s="6">
        <f t="shared" ref="J54:AO54" si="103" xml:space="preserve"> I53</f>
        <v>0</v>
      </c>
      <c r="K54" s="6">
        <f t="shared" si="103"/>
        <v>0</v>
      </c>
      <c r="L54" s="6">
        <f t="shared" si="103"/>
        <v>0</v>
      </c>
      <c r="M54" s="6">
        <f t="shared" si="103"/>
        <v>0</v>
      </c>
      <c r="N54" s="6">
        <f t="shared" si="103"/>
        <v>0</v>
      </c>
      <c r="O54" s="6">
        <f t="shared" si="103"/>
        <v>0</v>
      </c>
      <c r="P54" s="6">
        <f t="shared" si="103"/>
        <v>1</v>
      </c>
      <c r="Q54" s="6">
        <f t="shared" si="103"/>
        <v>0</v>
      </c>
      <c r="R54" s="6">
        <f t="shared" si="103"/>
        <v>0</v>
      </c>
      <c r="S54" s="6">
        <f t="shared" si="103"/>
        <v>0</v>
      </c>
      <c r="T54" s="6">
        <f t="shared" si="103"/>
        <v>0</v>
      </c>
      <c r="U54" s="6">
        <f t="shared" si="103"/>
        <v>0</v>
      </c>
      <c r="V54" s="6">
        <f t="shared" si="103"/>
        <v>0</v>
      </c>
      <c r="W54" s="6">
        <f t="shared" si="103"/>
        <v>0</v>
      </c>
      <c r="X54" s="6">
        <f t="shared" si="103"/>
        <v>0</v>
      </c>
      <c r="Y54" s="6">
        <f t="shared" si="103"/>
        <v>0</v>
      </c>
      <c r="Z54" s="6">
        <f t="shared" si="103"/>
        <v>0</v>
      </c>
      <c r="AA54" s="6">
        <f t="shared" si="103"/>
        <v>0</v>
      </c>
      <c r="AB54" s="6">
        <f t="shared" si="103"/>
        <v>0</v>
      </c>
      <c r="AC54" s="6">
        <f t="shared" si="103"/>
        <v>0</v>
      </c>
      <c r="AD54" s="6">
        <f t="shared" si="103"/>
        <v>0</v>
      </c>
      <c r="AE54" s="6">
        <f t="shared" si="103"/>
        <v>0</v>
      </c>
      <c r="AF54" s="6">
        <f t="shared" si="103"/>
        <v>0</v>
      </c>
      <c r="AG54" s="6">
        <f t="shared" si="103"/>
        <v>0</v>
      </c>
      <c r="AH54" s="6">
        <f t="shared" si="103"/>
        <v>0</v>
      </c>
      <c r="AI54" s="6">
        <f t="shared" si="103"/>
        <v>0</v>
      </c>
      <c r="AJ54" s="6">
        <f t="shared" si="103"/>
        <v>0</v>
      </c>
      <c r="AK54" s="6">
        <f t="shared" si="103"/>
        <v>0</v>
      </c>
      <c r="AL54" s="6">
        <f t="shared" si="103"/>
        <v>0</v>
      </c>
      <c r="AM54" s="6">
        <f t="shared" si="103"/>
        <v>0</v>
      </c>
      <c r="AN54" s="6">
        <f t="shared" si="103"/>
        <v>0</v>
      </c>
      <c r="AO54" s="6">
        <f t="shared" si="103"/>
        <v>0</v>
      </c>
      <c r="AP54" s="6">
        <f t="shared" ref="AP54:BU54" si="104" xml:space="preserve"> AO53</f>
        <v>0</v>
      </c>
      <c r="AQ54" s="6">
        <f t="shared" si="104"/>
        <v>0</v>
      </c>
      <c r="AR54" s="6">
        <f t="shared" si="104"/>
        <v>0</v>
      </c>
      <c r="AS54" s="6">
        <f t="shared" si="104"/>
        <v>0</v>
      </c>
      <c r="AT54" s="6">
        <f t="shared" si="104"/>
        <v>0</v>
      </c>
      <c r="AU54" s="6">
        <f t="shared" si="104"/>
        <v>0</v>
      </c>
      <c r="AV54" s="6">
        <f t="shared" si="104"/>
        <v>0</v>
      </c>
      <c r="AW54" s="6">
        <f t="shared" si="104"/>
        <v>0</v>
      </c>
      <c r="AX54" s="6">
        <f t="shared" si="104"/>
        <v>0</v>
      </c>
      <c r="AY54" s="6">
        <f t="shared" si="104"/>
        <v>0</v>
      </c>
      <c r="AZ54" s="6">
        <f t="shared" si="104"/>
        <v>0</v>
      </c>
      <c r="BA54" s="6">
        <f t="shared" si="104"/>
        <v>0</v>
      </c>
      <c r="BB54" s="6">
        <f t="shared" si="104"/>
        <v>0</v>
      </c>
      <c r="BC54" s="6">
        <f t="shared" si="104"/>
        <v>0</v>
      </c>
      <c r="BD54" s="6">
        <f t="shared" si="104"/>
        <v>0</v>
      </c>
      <c r="BE54" s="6">
        <f t="shared" si="104"/>
        <v>0</v>
      </c>
      <c r="BF54" s="6">
        <f t="shared" si="104"/>
        <v>0</v>
      </c>
      <c r="BG54" s="6">
        <f t="shared" si="104"/>
        <v>0</v>
      </c>
      <c r="BH54" s="6">
        <f t="shared" si="104"/>
        <v>0</v>
      </c>
      <c r="BI54" s="6">
        <f t="shared" si="104"/>
        <v>0</v>
      </c>
      <c r="BJ54" s="6">
        <f t="shared" si="104"/>
        <v>0</v>
      </c>
      <c r="BK54" s="6">
        <f t="shared" si="104"/>
        <v>0</v>
      </c>
      <c r="BL54" s="6">
        <f t="shared" si="104"/>
        <v>0</v>
      </c>
      <c r="BM54" s="6">
        <f t="shared" si="104"/>
        <v>0</v>
      </c>
      <c r="BN54" s="6">
        <f t="shared" si="104"/>
        <v>0</v>
      </c>
      <c r="BO54" s="6">
        <f t="shared" si="104"/>
        <v>0</v>
      </c>
      <c r="BP54" s="6">
        <f t="shared" si="104"/>
        <v>0</v>
      </c>
      <c r="BQ54" s="6">
        <f t="shared" si="104"/>
        <v>0</v>
      </c>
      <c r="BR54" s="6">
        <f t="shared" si="104"/>
        <v>0</v>
      </c>
      <c r="BS54" s="6">
        <f t="shared" si="104"/>
        <v>0</v>
      </c>
      <c r="BT54" s="6">
        <f t="shared" si="104"/>
        <v>0</v>
      </c>
      <c r="BU54" s="6">
        <f t="shared" si="104"/>
        <v>0</v>
      </c>
      <c r="BV54" s="6">
        <f t="shared" ref="BV54:DA54" si="105" xml:space="preserve"> BU53</f>
        <v>0</v>
      </c>
      <c r="BW54" s="6">
        <f t="shared" si="105"/>
        <v>0</v>
      </c>
      <c r="BX54" s="6">
        <f t="shared" si="105"/>
        <v>0</v>
      </c>
      <c r="BY54" s="6">
        <f t="shared" si="105"/>
        <v>0</v>
      </c>
      <c r="BZ54" s="6">
        <f t="shared" si="105"/>
        <v>0</v>
      </c>
      <c r="CA54" s="6">
        <f t="shared" si="105"/>
        <v>0</v>
      </c>
      <c r="CB54" s="6">
        <f t="shared" si="105"/>
        <v>0</v>
      </c>
      <c r="CC54" s="6">
        <f t="shared" si="105"/>
        <v>0</v>
      </c>
      <c r="CD54" s="6">
        <f t="shared" si="105"/>
        <v>0</v>
      </c>
      <c r="CE54" s="6">
        <f t="shared" si="105"/>
        <v>0</v>
      </c>
      <c r="CF54" s="6">
        <f t="shared" si="105"/>
        <v>0</v>
      </c>
      <c r="CG54" s="6">
        <f t="shared" si="105"/>
        <v>0</v>
      </c>
      <c r="CH54" s="6">
        <f t="shared" si="105"/>
        <v>0</v>
      </c>
      <c r="CI54" s="6">
        <f t="shared" si="105"/>
        <v>0</v>
      </c>
      <c r="CJ54" s="6">
        <f t="shared" si="105"/>
        <v>0</v>
      </c>
      <c r="CK54" s="6">
        <f t="shared" si="105"/>
        <v>0</v>
      </c>
      <c r="CL54" s="6">
        <f t="shared" si="105"/>
        <v>0</v>
      </c>
      <c r="CM54" s="6">
        <f t="shared" si="105"/>
        <v>0</v>
      </c>
      <c r="CN54" s="6">
        <f t="shared" si="105"/>
        <v>0</v>
      </c>
      <c r="CO54" s="6">
        <f t="shared" si="105"/>
        <v>0</v>
      </c>
      <c r="CP54" s="6">
        <f t="shared" si="105"/>
        <v>0</v>
      </c>
      <c r="CQ54" s="6">
        <f t="shared" si="105"/>
        <v>0</v>
      </c>
      <c r="CR54" s="6">
        <f t="shared" si="105"/>
        <v>0</v>
      </c>
      <c r="CS54" s="6">
        <f t="shared" si="105"/>
        <v>0</v>
      </c>
      <c r="CT54" s="6">
        <f t="shared" si="105"/>
        <v>0</v>
      </c>
      <c r="CU54" s="6">
        <f t="shared" si="105"/>
        <v>0</v>
      </c>
      <c r="CV54" s="6">
        <f t="shared" si="105"/>
        <v>0</v>
      </c>
      <c r="CW54" s="6">
        <f t="shared" si="105"/>
        <v>0</v>
      </c>
      <c r="CX54" s="6">
        <f t="shared" si="105"/>
        <v>0</v>
      </c>
      <c r="CY54" s="6">
        <f t="shared" si="105"/>
        <v>0</v>
      </c>
      <c r="CZ54" s="6">
        <f t="shared" si="105"/>
        <v>0</v>
      </c>
      <c r="DA54" s="6">
        <f t="shared" si="105"/>
        <v>0</v>
      </c>
      <c r="DB54" s="6">
        <f t="shared" ref="DB54:EG54" si="106" xml:space="preserve"> DA53</f>
        <v>0</v>
      </c>
      <c r="DC54" s="6">
        <f t="shared" si="106"/>
        <v>0</v>
      </c>
      <c r="DD54" s="6">
        <f t="shared" si="106"/>
        <v>0</v>
      </c>
      <c r="DE54" s="6">
        <f t="shared" si="106"/>
        <v>0</v>
      </c>
      <c r="DF54" s="6">
        <f t="shared" si="106"/>
        <v>0</v>
      </c>
      <c r="DG54" s="6">
        <f t="shared" si="106"/>
        <v>0</v>
      </c>
      <c r="DH54" s="6">
        <f t="shared" si="106"/>
        <v>0</v>
      </c>
      <c r="DI54" s="6">
        <f t="shared" si="106"/>
        <v>0</v>
      </c>
      <c r="DJ54" s="6">
        <f t="shared" si="106"/>
        <v>0</v>
      </c>
      <c r="DK54" s="6">
        <f t="shared" si="106"/>
        <v>0</v>
      </c>
      <c r="DL54" s="6">
        <f t="shared" si="106"/>
        <v>0</v>
      </c>
      <c r="DM54" s="6">
        <f t="shared" si="106"/>
        <v>0</v>
      </c>
      <c r="DN54" s="6">
        <f t="shared" si="106"/>
        <v>0</v>
      </c>
      <c r="DO54" s="6">
        <f t="shared" si="106"/>
        <v>0</v>
      </c>
      <c r="DP54" s="6">
        <f t="shared" si="106"/>
        <v>0</v>
      </c>
      <c r="DQ54" s="6">
        <f t="shared" si="106"/>
        <v>0</v>
      </c>
      <c r="DR54" s="6">
        <f t="shared" si="106"/>
        <v>0</v>
      </c>
      <c r="DS54" s="6">
        <f t="shared" si="106"/>
        <v>0</v>
      </c>
      <c r="DT54" s="6">
        <f t="shared" si="106"/>
        <v>0</v>
      </c>
      <c r="DU54" s="6">
        <f t="shared" si="106"/>
        <v>0</v>
      </c>
      <c r="DV54" s="6">
        <f t="shared" si="106"/>
        <v>0</v>
      </c>
      <c r="DW54" s="6">
        <f t="shared" si="106"/>
        <v>0</v>
      </c>
      <c r="DX54" s="6">
        <f t="shared" si="106"/>
        <v>0</v>
      </c>
      <c r="DY54" s="6">
        <f t="shared" si="106"/>
        <v>0</v>
      </c>
      <c r="DZ54" s="6">
        <f t="shared" si="106"/>
        <v>0</v>
      </c>
      <c r="EA54" s="6">
        <f t="shared" si="106"/>
        <v>0</v>
      </c>
      <c r="EB54" s="6">
        <f t="shared" si="106"/>
        <v>0</v>
      </c>
      <c r="EC54" s="6">
        <f t="shared" si="106"/>
        <v>0</v>
      </c>
      <c r="ED54" s="6">
        <f t="shared" si="106"/>
        <v>0</v>
      </c>
      <c r="EE54" s="6">
        <f t="shared" si="106"/>
        <v>0</v>
      </c>
      <c r="EF54" s="6">
        <f t="shared" si="106"/>
        <v>0</v>
      </c>
      <c r="EG54" s="6">
        <f t="shared" si="106"/>
        <v>0</v>
      </c>
      <c r="EH54" s="6">
        <f t="shared" ref="EH54:FM54" si="107" xml:space="preserve"> EG53</f>
        <v>0</v>
      </c>
      <c r="EI54" s="6">
        <f t="shared" si="107"/>
        <v>0</v>
      </c>
      <c r="EJ54" s="6">
        <f t="shared" si="107"/>
        <v>0</v>
      </c>
      <c r="EK54" s="6">
        <f t="shared" si="107"/>
        <v>0</v>
      </c>
      <c r="EL54" s="6">
        <f t="shared" si="107"/>
        <v>0</v>
      </c>
      <c r="EM54" s="6">
        <f t="shared" si="107"/>
        <v>0</v>
      </c>
      <c r="EN54" s="6">
        <f t="shared" si="107"/>
        <v>0</v>
      </c>
      <c r="EO54" s="6">
        <f t="shared" si="107"/>
        <v>0</v>
      </c>
      <c r="EP54" s="6">
        <f t="shared" si="107"/>
        <v>0</v>
      </c>
      <c r="EQ54" s="6">
        <f t="shared" si="107"/>
        <v>0</v>
      </c>
      <c r="ER54" s="6">
        <f t="shared" si="107"/>
        <v>0</v>
      </c>
      <c r="ES54" s="6">
        <f t="shared" si="107"/>
        <v>0</v>
      </c>
      <c r="ET54" s="6">
        <f t="shared" si="107"/>
        <v>0</v>
      </c>
      <c r="EU54" s="6">
        <f t="shared" si="107"/>
        <v>0</v>
      </c>
      <c r="EV54" s="6">
        <f t="shared" si="107"/>
        <v>0</v>
      </c>
      <c r="EW54" s="6">
        <f t="shared" si="107"/>
        <v>0</v>
      </c>
      <c r="EX54" s="6">
        <f t="shared" si="107"/>
        <v>0</v>
      </c>
      <c r="EY54" s="6">
        <f t="shared" si="107"/>
        <v>0</v>
      </c>
      <c r="EZ54" s="6">
        <f t="shared" si="107"/>
        <v>0</v>
      </c>
      <c r="FA54" s="6">
        <f t="shared" si="107"/>
        <v>0</v>
      </c>
      <c r="FB54" s="6">
        <f t="shared" si="107"/>
        <v>0</v>
      </c>
      <c r="FC54" s="6">
        <f t="shared" si="107"/>
        <v>0</v>
      </c>
      <c r="FD54" s="6">
        <f t="shared" si="107"/>
        <v>0</v>
      </c>
      <c r="FE54" s="6">
        <f t="shared" si="107"/>
        <v>0</v>
      </c>
      <c r="FF54" s="6">
        <f t="shared" si="107"/>
        <v>0</v>
      </c>
      <c r="FG54" s="6">
        <f t="shared" si="107"/>
        <v>0</v>
      </c>
      <c r="FH54" s="6">
        <f t="shared" si="107"/>
        <v>0</v>
      </c>
      <c r="FI54" s="6">
        <f t="shared" si="107"/>
        <v>0</v>
      </c>
      <c r="FJ54" s="6">
        <f t="shared" si="107"/>
        <v>0</v>
      </c>
      <c r="FK54" s="6">
        <f t="shared" si="107"/>
        <v>0</v>
      </c>
      <c r="FL54" s="6">
        <f t="shared" si="107"/>
        <v>0</v>
      </c>
      <c r="FM54" s="6">
        <f t="shared" si="107"/>
        <v>0</v>
      </c>
      <c r="FN54" s="6">
        <f t="shared" ref="FN54:GJ54" si="108" xml:space="preserve"> FM53</f>
        <v>0</v>
      </c>
      <c r="FO54" s="6">
        <f t="shared" si="108"/>
        <v>0</v>
      </c>
      <c r="FP54" s="6">
        <f t="shared" si="108"/>
        <v>0</v>
      </c>
      <c r="FQ54" s="6">
        <f t="shared" si="108"/>
        <v>0</v>
      </c>
      <c r="FR54" s="6">
        <f t="shared" si="108"/>
        <v>0</v>
      </c>
      <c r="FS54" s="6">
        <f t="shared" si="108"/>
        <v>0</v>
      </c>
      <c r="FT54" s="6">
        <f t="shared" si="108"/>
        <v>0</v>
      </c>
      <c r="FU54" s="6">
        <f t="shared" si="108"/>
        <v>0</v>
      </c>
      <c r="FV54" s="6">
        <f t="shared" si="108"/>
        <v>0</v>
      </c>
      <c r="FW54" s="6">
        <f t="shared" si="108"/>
        <v>0</v>
      </c>
      <c r="FX54" s="6">
        <f t="shared" si="108"/>
        <v>0</v>
      </c>
      <c r="FY54" s="6">
        <f t="shared" si="108"/>
        <v>0</v>
      </c>
      <c r="FZ54" s="6">
        <f t="shared" si="108"/>
        <v>0</v>
      </c>
      <c r="GA54" s="6">
        <f t="shared" si="108"/>
        <v>0</v>
      </c>
      <c r="GB54" s="6">
        <f t="shared" si="108"/>
        <v>0</v>
      </c>
      <c r="GC54" s="6">
        <f t="shared" si="108"/>
        <v>0</v>
      </c>
      <c r="GD54" s="6">
        <f t="shared" si="108"/>
        <v>0</v>
      </c>
      <c r="GE54" s="6">
        <f t="shared" si="108"/>
        <v>0</v>
      </c>
      <c r="GF54" s="6">
        <f t="shared" si="108"/>
        <v>0</v>
      </c>
      <c r="GG54" s="6">
        <f t="shared" si="108"/>
        <v>0</v>
      </c>
      <c r="GH54" s="6">
        <f t="shared" si="108"/>
        <v>0</v>
      </c>
      <c r="GI54" s="6">
        <f t="shared" si="108"/>
        <v>0</v>
      </c>
      <c r="GJ54" s="6">
        <f t="shared" si="108"/>
        <v>0</v>
      </c>
    </row>
    <row r="55" spans="1:192" outlineLevel="1" x14ac:dyDescent="0.35">
      <c r="E55" s="6"/>
      <c r="F55" s="6"/>
      <c r="G55" s="6"/>
      <c r="H55" s="6"/>
      <c r="I55" s="68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</row>
    <row r="56" spans="1:192" outlineLevel="1" collapsed="1" x14ac:dyDescent="0.35">
      <c r="B56" s="14" t="s">
        <v>154</v>
      </c>
      <c r="E56" s="6"/>
      <c r="F56" s="6"/>
      <c r="G56" s="6"/>
      <c r="H56" s="6"/>
      <c r="I56" s="68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</row>
    <row r="57" spans="1:192" hidden="1" outlineLevel="2" x14ac:dyDescent="0.35">
      <c r="A57" s="51"/>
      <c r="C57" s="54"/>
      <c r="D57" s="55"/>
      <c r="E57" s="13" t="str">
        <f xml:space="preserve"> InpC!E$19</f>
        <v>Financial close date</v>
      </c>
      <c r="F57" s="13">
        <f xml:space="preserve"> InpC!F$19</f>
        <v>46203</v>
      </c>
      <c r="G57" s="13" t="str">
        <f xml:space="preserve"> InpC!G$19</f>
        <v>date</v>
      </c>
      <c r="H57" s="43"/>
      <c r="I57" s="24"/>
      <c r="J57" s="43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</row>
    <row r="58" spans="1:192" hidden="1" outlineLevel="2" x14ac:dyDescent="0.35">
      <c r="E58" s="179" t="str">
        <f xml:space="preserve"> InpC!E$20</f>
        <v>Construction period length</v>
      </c>
      <c r="F58" s="179">
        <f xml:space="preserve"> InpC!F$20</f>
        <v>42</v>
      </c>
      <c r="G58" s="179" t="str">
        <f xml:space="preserve"> InpC!G$20</f>
        <v>months</v>
      </c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s="395" customFormat="1" hidden="1" outlineLevel="2" x14ac:dyDescent="0.35">
      <c r="A59" s="392"/>
      <c r="B59" s="392"/>
      <c r="C59" s="393"/>
      <c r="D59" s="394"/>
      <c r="E59" s="395" t="s">
        <v>152</v>
      </c>
      <c r="F59" s="395">
        <f xml:space="preserve"> EOMONTH(F57, F58)</f>
        <v>47483</v>
      </c>
      <c r="G59" s="395" t="s">
        <v>6</v>
      </c>
      <c r="I59" s="396"/>
    </row>
    <row r="60" spans="1:192" hidden="1" outlineLevel="2" x14ac:dyDescent="0.35">
      <c r="E60" s="6"/>
      <c r="F60" s="6"/>
      <c r="G60" s="6"/>
      <c r="H60" s="6"/>
      <c r="I60" s="68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</row>
    <row r="61" spans="1:192" hidden="1" outlineLevel="2" x14ac:dyDescent="0.35">
      <c r="A61" s="51"/>
      <c r="C61" s="54"/>
      <c r="D61" s="55"/>
      <c r="E61" s="43" t="str">
        <f t="shared" ref="E61:G61" si="109" xml:space="preserve"> E$59</f>
        <v>End of construction period date</v>
      </c>
      <c r="F61" s="43">
        <f t="shared" si="109"/>
        <v>47483</v>
      </c>
      <c r="G61" s="43" t="str">
        <f t="shared" si="109"/>
        <v>date</v>
      </c>
      <c r="H61" s="282"/>
      <c r="I61" s="282"/>
      <c r="J61" s="282"/>
      <c r="K61" s="282"/>
      <c r="L61" s="282"/>
      <c r="M61" s="282"/>
      <c r="N61" s="282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82"/>
      <c r="AQ61" s="282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  <c r="BI61" s="282"/>
      <c r="BJ61" s="282"/>
      <c r="BK61" s="282"/>
      <c r="BL61" s="282"/>
      <c r="BM61" s="282"/>
      <c r="BN61" s="282"/>
      <c r="BO61" s="282"/>
      <c r="BP61" s="282"/>
      <c r="BQ61" s="282"/>
      <c r="BR61" s="282"/>
      <c r="BS61" s="282"/>
      <c r="BT61" s="282"/>
      <c r="BU61" s="282"/>
      <c r="BV61" s="282"/>
      <c r="BW61" s="282"/>
      <c r="BX61" s="282"/>
      <c r="BY61" s="282"/>
      <c r="BZ61" s="282"/>
      <c r="CA61" s="282"/>
      <c r="CB61" s="282"/>
      <c r="CC61" s="282"/>
      <c r="CD61" s="282"/>
      <c r="CE61" s="282"/>
      <c r="CF61" s="282"/>
      <c r="CG61" s="282"/>
      <c r="CH61" s="282"/>
      <c r="CI61" s="282"/>
      <c r="CJ61" s="282"/>
      <c r="CK61" s="282"/>
      <c r="CL61" s="282"/>
      <c r="CM61" s="282"/>
      <c r="CN61" s="282"/>
      <c r="CO61" s="282"/>
      <c r="CP61" s="282"/>
      <c r="CQ61" s="282"/>
      <c r="CR61" s="282"/>
      <c r="CS61" s="282"/>
      <c r="CT61" s="282"/>
      <c r="CU61" s="282"/>
      <c r="CV61" s="282"/>
      <c r="CW61" s="282"/>
      <c r="CX61" s="282"/>
      <c r="CY61" s="282"/>
      <c r="CZ61" s="282"/>
      <c r="DA61" s="282"/>
      <c r="DB61" s="282"/>
      <c r="DC61" s="282"/>
      <c r="DD61" s="282"/>
      <c r="DE61" s="282"/>
      <c r="DF61" s="282"/>
      <c r="DG61" s="282"/>
      <c r="DH61" s="282"/>
      <c r="DI61" s="282"/>
      <c r="DJ61" s="282"/>
      <c r="DK61" s="282"/>
      <c r="DL61" s="282"/>
      <c r="DM61" s="282"/>
      <c r="DN61" s="282"/>
      <c r="DO61" s="282"/>
      <c r="DP61" s="282"/>
      <c r="DQ61" s="282"/>
      <c r="DR61" s="282"/>
      <c r="DS61" s="282"/>
      <c r="DT61" s="282"/>
      <c r="DU61" s="282"/>
      <c r="DV61" s="282"/>
      <c r="DW61" s="282"/>
      <c r="DX61" s="282"/>
      <c r="DY61" s="282"/>
      <c r="DZ61" s="282"/>
      <c r="EA61" s="282"/>
      <c r="EB61" s="282"/>
      <c r="EC61" s="282"/>
      <c r="ED61" s="282"/>
      <c r="EE61" s="282"/>
      <c r="EF61" s="282"/>
      <c r="EG61" s="282"/>
      <c r="EH61" s="282"/>
      <c r="EI61" s="282"/>
      <c r="EJ61" s="282"/>
      <c r="EK61" s="282"/>
      <c r="EL61" s="282"/>
      <c r="EM61" s="282"/>
      <c r="EN61" s="282"/>
      <c r="EO61" s="282"/>
      <c r="EP61" s="282"/>
      <c r="EQ61" s="282"/>
      <c r="ER61" s="282"/>
      <c r="ES61" s="282"/>
      <c r="ET61" s="282"/>
      <c r="EU61" s="282"/>
      <c r="EV61" s="282"/>
      <c r="EW61" s="282"/>
      <c r="EX61" s="282"/>
      <c r="EY61" s="282"/>
      <c r="EZ61" s="282"/>
      <c r="FA61" s="282"/>
      <c r="FB61" s="282"/>
      <c r="FC61" s="282"/>
      <c r="FD61" s="282"/>
      <c r="FE61" s="282"/>
      <c r="FF61" s="282"/>
      <c r="FG61" s="282"/>
      <c r="FH61" s="282"/>
      <c r="FI61" s="282"/>
      <c r="FJ61" s="282"/>
      <c r="FK61" s="282"/>
      <c r="FL61" s="282"/>
      <c r="FM61" s="282"/>
      <c r="FN61" s="282"/>
      <c r="FO61" s="282"/>
      <c r="FP61" s="282"/>
      <c r="FQ61" s="282"/>
      <c r="FR61" s="282"/>
      <c r="FS61" s="282"/>
      <c r="FT61" s="282"/>
      <c r="FU61" s="282"/>
      <c r="FV61" s="282"/>
      <c r="FW61" s="282"/>
      <c r="FX61" s="282"/>
      <c r="FY61" s="282"/>
      <c r="FZ61" s="282"/>
      <c r="GA61" s="282"/>
      <c r="GB61" s="282"/>
      <c r="GC61" s="282"/>
      <c r="GD61" s="282"/>
      <c r="GE61" s="282"/>
      <c r="GF61" s="282"/>
      <c r="GG61" s="282"/>
      <c r="GH61" s="282"/>
      <c r="GI61" s="282"/>
      <c r="GJ61" s="282"/>
    </row>
    <row r="62" spans="1:192" hidden="1" outlineLevel="2" x14ac:dyDescent="0.35">
      <c r="A62" s="46"/>
      <c r="C62" s="47"/>
      <c r="D62" s="48"/>
      <c r="E62" s="10" t="str">
        <f t="shared" ref="E62:AJ62" si="110" xml:space="preserve"> E$43</f>
        <v>Model period ending</v>
      </c>
      <c r="F62" s="10">
        <f t="shared" si="110"/>
        <v>0</v>
      </c>
      <c r="G62" s="10" t="str">
        <f t="shared" si="110"/>
        <v>date</v>
      </c>
      <c r="H62" s="10">
        <f t="shared" si="110"/>
        <v>0</v>
      </c>
      <c r="I62" s="127">
        <f t="shared" si="110"/>
        <v>0</v>
      </c>
      <c r="J62" s="10">
        <f t="shared" si="110"/>
        <v>46053</v>
      </c>
      <c r="K62" s="10">
        <f t="shared" si="110"/>
        <v>46081</v>
      </c>
      <c r="L62" s="10">
        <f t="shared" si="110"/>
        <v>46112</v>
      </c>
      <c r="M62" s="10">
        <f t="shared" si="110"/>
        <v>46142</v>
      </c>
      <c r="N62" s="10">
        <f t="shared" si="110"/>
        <v>46173</v>
      </c>
      <c r="O62" s="10">
        <f t="shared" si="110"/>
        <v>46203</v>
      </c>
      <c r="P62" s="10">
        <f t="shared" si="110"/>
        <v>46234</v>
      </c>
      <c r="Q62" s="10">
        <f t="shared" si="110"/>
        <v>46265</v>
      </c>
      <c r="R62" s="10">
        <f t="shared" si="110"/>
        <v>46295</v>
      </c>
      <c r="S62" s="10">
        <f t="shared" si="110"/>
        <v>46326</v>
      </c>
      <c r="T62" s="10">
        <f t="shared" si="110"/>
        <v>46356</v>
      </c>
      <c r="U62" s="10">
        <f t="shared" si="110"/>
        <v>46387</v>
      </c>
      <c r="V62" s="10">
        <f t="shared" si="110"/>
        <v>46418</v>
      </c>
      <c r="W62" s="10">
        <f t="shared" si="110"/>
        <v>46446</v>
      </c>
      <c r="X62" s="10">
        <f t="shared" si="110"/>
        <v>46477</v>
      </c>
      <c r="Y62" s="10">
        <f t="shared" si="110"/>
        <v>46507</v>
      </c>
      <c r="Z62" s="10">
        <f t="shared" si="110"/>
        <v>46538</v>
      </c>
      <c r="AA62" s="10">
        <f t="shared" si="110"/>
        <v>46568</v>
      </c>
      <c r="AB62" s="10">
        <f t="shared" si="110"/>
        <v>46599</v>
      </c>
      <c r="AC62" s="10">
        <f t="shared" si="110"/>
        <v>46630</v>
      </c>
      <c r="AD62" s="10">
        <f t="shared" si="110"/>
        <v>46660</v>
      </c>
      <c r="AE62" s="10">
        <f t="shared" si="110"/>
        <v>46691</v>
      </c>
      <c r="AF62" s="10">
        <f t="shared" si="110"/>
        <v>46721</v>
      </c>
      <c r="AG62" s="10">
        <f t="shared" si="110"/>
        <v>46752</v>
      </c>
      <c r="AH62" s="10">
        <f t="shared" si="110"/>
        <v>46783</v>
      </c>
      <c r="AI62" s="10">
        <f t="shared" si="110"/>
        <v>46812</v>
      </c>
      <c r="AJ62" s="10">
        <f t="shared" si="110"/>
        <v>46843</v>
      </c>
      <c r="AK62" s="10">
        <f t="shared" ref="AK62:BP62" si="111" xml:space="preserve"> AK$43</f>
        <v>46873</v>
      </c>
      <c r="AL62" s="10">
        <f t="shared" si="111"/>
        <v>46904</v>
      </c>
      <c r="AM62" s="10">
        <f t="shared" si="111"/>
        <v>46934</v>
      </c>
      <c r="AN62" s="10">
        <f t="shared" si="111"/>
        <v>46965</v>
      </c>
      <c r="AO62" s="10">
        <f t="shared" si="111"/>
        <v>46996</v>
      </c>
      <c r="AP62" s="10">
        <f t="shared" si="111"/>
        <v>47026</v>
      </c>
      <c r="AQ62" s="10">
        <f t="shared" si="111"/>
        <v>47057</v>
      </c>
      <c r="AR62" s="10">
        <f t="shared" si="111"/>
        <v>47087</v>
      </c>
      <c r="AS62" s="10">
        <f t="shared" si="111"/>
        <v>47118</v>
      </c>
      <c r="AT62" s="10">
        <f t="shared" si="111"/>
        <v>47149</v>
      </c>
      <c r="AU62" s="10">
        <f t="shared" si="111"/>
        <v>47177</v>
      </c>
      <c r="AV62" s="10">
        <f t="shared" si="111"/>
        <v>47208</v>
      </c>
      <c r="AW62" s="10">
        <f t="shared" si="111"/>
        <v>47238</v>
      </c>
      <c r="AX62" s="10">
        <f t="shared" si="111"/>
        <v>47269</v>
      </c>
      <c r="AY62" s="10">
        <f t="shared" si="111"/>
        <v>47299</v>
      </c>
      <c r="AZ62" s="10">
        <f t="shared" si="111"/>
        <v>47330</v>
      </c>
      <c r="BA62" s="10">
        <f t="shared" si="111"/>
        <v>47361</v>
      </c>
      <c r="BB62" s="10">
        <f t="shared" si="111"/>
        <v>47391</v>
      </c>
      <c r="BC62" s="10">
        <f t="shared" si="111"/>
        <v>47422</v>
      </c>
      <c r="BD62" s="10">
        <f t="shared" si="111"/>
        <v>47452</v>
      </c>
      <c r="BE62" s="10">
        <f t="shared" si="111"/>
        <v>47483</v>
      </c>
      <c r="BF62" s="10">
        <f t="shared" si="111"/>
        <v>47573</v>
      </c>
      <c r="BG62" s="10">
        <f t="shared" si="111"/>
        <v>47664</v>
      </c>
      <c r="BH62" s="10">
        <f t="shared" si="111"/>
        <v>47756</v>
      </c>
      <c r="BI62" s="10">
        <f t="shared" si="111"/>
        <v>47848</v>
      </c>
      <c r="BJ62" s="10">
        <f t="shared" si="111"/>
        <v>47938</v>
      </c>
      <c r="BK62" s="10">
        <f t="shared" si="111"/>
        <v>48029</v>
      </c>
      <c r="BL62" s="10">
        <f t="shared" si="111"/>
        <v>48121</v>
      </c>
      <c r="BM62" s="10">
        <f t="shared" si="111"/>
        <v>48213</v>
      </c>
      <c r="BN62" s="10">
        <f t="shared" si="111"/>
        <v>48304</v>
      </c>
      <c r="BO62" s="10">
        <f t="shared" si="111"/>
        <v>48395</v>
      </c>
      <c r="BP62" s="10">
        <f t="shared" si="111"/>
        <v>48487</v>
      </c>
      <c r="BQ62" s="10">
        <f t="shared" ref="BQ62:CV62" si="112" xml:space="preserve"> BQ$43</f>
        <v>48579</v>
      </c>
      <c r="BR62" s="10">
        <f t="shared" si="112"/>
        <v>48669</v>
      </c>
      <c r="BS62" s="10">
        <f t="shared" si="112"/>
        <v>48760</v>
      </c>
      <c r="BT62" s="10">
        <f t="shared" si="112"/>
        <v>48852</v>
      </c>
      <c r="BU62" s="10">
        <f t="shared" si="112"/>
        <v>48944</v>
      </c>
      <c r="BV62" s="10">
        <f t="shared" si="112"/>
        <v>49034</v>
      </c>
      <c r="BW62" s="10">
        <f t="shared" si="112"/>
        <v>49125</v>
      </c>
      <c r="BX62" s="10">
        <f t="shared" si="112"/>
        <v>49217</v>
      </c>
      <c r="BY62" s="10">
        <f t="shared" si="112"/>
        <v>49309</v>
      </c>
      <c r="BZ62" s="10">
        <f t="shared" si="112"/>
        <v>49399</v>
      </c>
      <c r="CA62" s="10">
        <f t="shared" si="112"/>
        <v>49490</v>
      </c>
      <c r="CB62" s="10">
        <f t="shared" si="112"/>
        <v>49582</v>
      </c>
      <c r="CC62" s="10">
        <f t="shared" si="112"/>
        <v>49674</v>
      </c>
      <c r="CD62" s="10">
        <f t="shared" si="112"/>
        <v>49765</v>
      </c>
      <c r="CE62" s="10">
        <f t="shared" si="112"/>
        <v>49856</v>
      </c>
      <c r="CF62" s="10">
        <f t="shared" si="112"/>
        <v>49948</v>
      </c>
      <c r="CG62" s="10">
        <f t="shared" si="112"/>
        <v>50040</v>
      </c>
      <c r="CH62" s="10">
        <f t="shared" si="112"/>
        <v>50130</v>
      </c>
      <c r="CI62" s="10">
        <f t="shared" si="112"/>
        <v>50221</v>
      </c>
      <c r="CJ62" s="10">
        <f t="shared" si="112"/>
        <v>50313</v>
      </c>
      <c r="CK62" s="10">
        <f t="shared" si="112"/>
        <v>50405</v>
      </c>
      <c r="CL62" s="10">
        <f t="shared" si="112"/>
        <v>50495</v>
      </c>
      <c r="CM62" s="10">
        <f t="shared" si="112"/>
        <v>50586</v>
      </c>
      <c r="CN62" s="10">
        <f t="shared" si="112"/>
        <v>50678</v>
      </c>
      <c r="CO62" s="10">
        <f t="shared" si="112"/>
        <v>50770</v>
      </c>
      <c r="CP62" s="10">
        <f t="shared" si="112"/>
        <v>50860</v>
      </c>
      <c r="CQ62" s="10">
        <f t="shared" si="112"/>
        <v>50951</v>
      </c>
      <c r="CR62" s="10">
        <f t="shared" si="112"/>
        <v>51043</v>
      </c>
      <c r="CS62" s="10">
        <f t="shared" si="112"/>
        <v>51135</v>
      </c>
      <c r="CT62" s="10">
        <f t="shared" si="112"/>
        <v>51226</v>
      </c>
      <c r="CU62" s="10">
        <f t="shared" si="112"/>
        <v>51317</v>
      </c>
      <c r="CV62" s="10">
        <f t="shared" si="112"/>
        <v>51409</v>
      </c>
      <c r="CW62" s="10">
        <f t="shared" ref="CW62:EB62" si="113" xml:space="preserve"> CW$43</f>
        <v>51501</v>
      </c>
      <c r="CX62" s="10">
        <f t="shared" si="113"/>
        <v>51591</v>
      </c>
      <c r="CY62" s="10">
        <f t="shared" si="113"/>
        <v>51682</v>
      </c>
      <c r="CZ62" s="10">
        <f t="shared" si="113"/>
        <v>51774</v>
      </c>
      <c r="DA62" s="10">
        <f t="shared" si="113"/>
        <v>51866</v>
      </c>
      <c r="DB62" s="10">
        <f t="shared" si="113"/>
        <v>51956</v>
      </c>
      <c r="DC62" s="10">
        <f t="shared" si="113"/>
        <v>52047</v>
      </c>
      <c r="DD62" s="10">
        <f t="shared" si="113"/>
        <v>52139</v>
      </c>
      <c r="DE62" s="10">
        <f t="shared" si="113"/>
        <v>52231</v>
      </c>
      <c r="DF62" s="10">
        <f t="shared" si="113"/>
        <v>52321</v>
      </c>
      <c r="DG62" s="10">
        <f t="shared" si="113"/>
        <v>52412</v>
      </c>
      <c r="DH62" s="10">
        <f t="shared" si="113"/>
        <v>52504</v>
      </c>
      <c r="DI62" s="10">
        <f t="shared" si="113"/>
        <v>52596</v>
      </c>
      <c r="DJ62" s="10">
        <f t="shared" si="113"/>
        <v>52687</v>
      </c>
      <c r="DK62" s="10">
        <f t="shared" si="113"/>
        <v>52778</v>
      </c>
      <c r="DL62" s="10">
        <f t="shared" si="113"/>
        <v>52870</v>
      </c>
      <c r="DM62" s="10">
        <f t="shared" si="113"/>
        <v>52962</v>
      </c>
      <c r="DN62" s="10">
        <f t="shared" si="113"/>
        <v>53052</v>
      </c>
      <c r="DO62" s="10">
        <f t="shared" si="113"/>
        <v>53143</v>
      </c>
      <c r="DP62" s="10">
        <f t="shared" si="113"/>
        <v>53235</v>
      </c>
      <c r="DQ62" s="10">
        <f t="shared" si="113"/>
        <v>53327</v>
      </c>
      <c r="DR62" s="10">
        <f t="shared" si="113"/>
        <v>53417</v>
      </c>
      <c r="DS62" s="10">
        <f t="shared" si="113"/>
        <v>53508</v>
      </c>
      <c r="DT62" s="10">
        <f t="shared" si="113"/>
        <v>53600</v>
      </c>
      <c r="DU62" s="10">
        <f t="shared" si="113"/>
        <v>53692</v>
      </c>
      <c r="DV62" s="10">
        <f t="shared" si="113"/>
        <v>53782</v>
      </c>
      <c r="DW62" s="10">
        <f t="shared" si="113"/>
        <v>53873</v>
      </c>
      <c r="DX62" s="10">
        <f t="shared" si="113"/>
        <v>53965</v>
      </c>
      <c r="DY62" s="10">
        <f t="shared" si="113"/>
        <v>54057</v>
      </c>
      <c r="DZ62" s="10">
        <f t="shared" si="113"/>
        <v>54148</v>
      </c>
      <c r="EA62" s="10">
        <f t="shared" si="113"/>
        <v>54239</v>
      </c>
      <c r="EB62" s="10">
        <f t="shared" si="113"/>
        <v>54331</v>
      </c>
      <c r="EC62" s="10">
        <f t="shared" ref="EC62:FH62" si="114" xml:space="preserve"> EC$43</f>
        <v>54423</v>
      </c>
      <c r="ED62" s="10">
        <f t="shared" si="114"/>
        <v>54513</v>
      </c>
      <c r="EE62" s="10">
        <f t="shared" si="114"/>
        <v>54604</v>
      </c>
      <c r="EF62" s="10">
        <f t="shared" si="114"/>
        <v>54696</v>
      </c>
      <c r="EG62" s="10">
        <f t="shared" si="114"/>
        <v>54788</v>
      </c>
      <c r="EH62" s="10">
        <f t="shared" si="114"/>
        <v>54878</v>
      </c>
      <c r="EI62" s="10">
        <f t="shared" si="114"/>
        <v>54969</v>
      </c>
      <c r="EJ62" s="10">
        <f t="shared" si="114"/>
        <v>55061</v>
      </c>
      <c r="EK62" s="10">
        <f t="shared" si="114"/>
        <v>55153</v>
      </c>
      <c r="EL62" s="10">
        <f t="shared" si="114"/>
        <v>55243</v>
      </c>
      <c r="EM62" s="10">
        <f t="shared" si="114"/>
        <v>55334</v>
      </c>
      <c r="EN62" s="10">
        <f t="shared" si="114"/>
        <v>55426</v>
      </c>
      <c r="EO62" s="10">
        <f t="shared" si="114"/>
        <v>55518</v>
      </c>
      <c r="EP62" s="10">
        <f t="shared" si="114"/>
        <v>55609</v>
      </c>
      <c r="EQ62" s="10">
        <f t="shared" si="114"/>
        <v>55700</v>
      </c>
      <c r="ER62" s="10">
        <f t="shared" si="114"/>
        <v>55792</v>
      </c>
      <c r="ES62" s="10">
        <f t="shared" si="114"/>
        <v>55884</v>
      </c>
      <c r="ET62" s="10">
        <f t="shared" si="114"/>
        <v>55974</v>
      </c>
      <c r="EU62" s="10">
        <f t="shared" si="114"/>
        <v>56065</v>
      </c>
      <c r="EV62" s="10">
        <f t="shared" si="114"/>
        <v>56157</v>
      </c>
      <c r="EW62" s="10">
        <f t="shared" si="114"/>
        <v>56249</v>
      </c>
      <c r="EX62" s="10">
        <f t="shared" si="114"/>
        <v>56339</v>
      </c>
      <c r="EY62" s="10">
        <f t="shared" si="114"/>
        <v>56430</v>
      </c>
      <c r="EZ62" s="10">
        <f t="shared" si="114"/>
        <v>56522</v>
      </c>
      <c r="FA62" s="10">
        <f t="shared" si="114"/>
        <v>56614</v>
      </c>
      <c r="FB62" s="10">
        <f t="shared" si="114"/>
        <v>56704</v>
      </c>
      <c r="FC62" s="10">
        <f t="shared" si="114"/>
        <v>56795</v>
      </c>
      <c r="FD62" s="10">
        <f t="shared" si="114"/>
        <v>56887</v>
      </c>
      <c r="FE62" s="10">
        <f t="shared" si="114"/>
        <v>56979</v>
      </c>
      <c r="FF62" s="10">
        <f t="shared" si="114"/>
        <v>57070</v>
      </c>
      <c r="FG62" s="10">
        <f t="shared" si="114"/>
        <v>57161</v>
      </c>
      <c r="FH62" s="10">
        <f t="shared" si="114"/>
        <v>57253</v>
      </c>
      <c r="FI62" s="10">
        <f t="shared" ref="FI62:GJ62" si="115" xml:space="preserve"> FI$43</f>
        <v>57345</v>
      </c>
      <c r="FJ62" s="10">
        <f t="shared" si="115"/>
        <v>57435</v>
      </c>
      <c r="FK62" s="10">
        <f t="shared" si="115"/>
        <v>57526</v>
      </c>
      <c r="FL62" s="10">
        <f t="shared" si="115"/>
        <v>57618</v>
      </c>
      <c r="FM62" s="10">
        <f t="shared" si="115"/>
        <v>57710</v>
      </c>
      <c r="FN62" s="10">
        <f t="shared" si="115"/>
        <v>57800</v>
      </c>
      <c r="FO62" s="10">
        <f t="shared" si="115"/>
        <v>57891</v>
      </c>
      <c r="FP62" s="10">
        <f t="shared" si="115"/>
        <v>57983</v>
      </c>
      <c r="FQ62" s="10">
        <f t="shared" si="115"/>
        <v>58075</v>
      </c>
      <c r="FR62" s="10">
        <f t="shared" si="115"/>
        <v>58165</v>
      </c>
      <c r="FS62" s="10">
        <f t="shared" si="115"/>
        <v>58256</v>
      </c>
      <c r="FT62" s="10">
        <f t="shared" si="115"/>
        <v>58348</v>
      </c>
      <c r="FU62" s="10">
        <f t="shared" si="115"/>
        <v>58440</v>
      </c>
      <c r="FV62" s="10">
        <f t="shared" si="115"/>
        <v>58531</v>
      </c>
      <c r="FW62" s="10">
        <f t="shared" si="115"/>
        <v>58622</v>
      </c>
      <c r="FX62" s="10">
        <f t="shared" si="115"/>
        <v>58714</v>
      </c>
      <c r="FY62" s="10">
        <f t="shared" si="115"/>
        <v>58806</v>
      </c>
      <c r="FZ62" s="10">
        <f t="shared" si="115"/>
        <v>58896</v>
      </c>
      <c r="GA62" s="10">
        <f t="shared" si="115"/>
        <v>58987</v>
      </c>
      <c r="GB62" s="10">
        <f t="shared" si="115"/>
        <v>59079</v>
      </c>
      <c r="GC62" s="10">
        <f t="shared" si="115"/>
        <v>59171</v>
      </c>
      <c r="GD62" s="10">
        <f t="shared" si="115"/>
        <v>59261</v>
      </c>
      <c r="GE62" s="10">
        <f t="shared" si="115"/>
        <v>59352</v>
      </c>
      <c r="GF62" s="10">
        <f t="shared" si="115"/>
        <v>59444</v>
      </c>
      <c r="GG62" s="10">
        <f t="shared" si="115"/>
        <v>59536</v>
      </c>
      <c r="GH62" s="10">
        <f t="shared" si="115"/>
        <v>59626</v>
      </c>
      <c r="GI62" s="10">
        <f t="shared" si="115"/>
        <v>59717</v>
      </c>
      <c r="GJ62" s="10">
        <f t="shared" si="115"/>
        <v>59809</v>
      </c>
    </row>
    <row r="63" spans="1:192" s="181" customFormat="1" hidden="1" outlineLevel="2" x14ac:dyDescent="0.35">
      <c r="A63" s="219"/>
      <c r="B63" s="219"/>
      <c r="C63" s="220"/>
      <c r="D63" s="221"/>
      <c r="E63" s="181" t="s">
        <v>154</v>
      </c>
      <c r="G63" s="181" t="s">
        <v>5</v>
      </c>
      <c r="H63" s="181">
        <f xml:space="preserve"> SUM(J63:GJ63)</f>
        <v>1</v>
      </c>
      <c r="I63" s="222"/>
      <c r="J63" s="181">
        <f t="shared" ref="J63:AO63" si="116" xml:space="preserve"> IF(AND(I62 &lt; $F61, J62 &gt;= $F61), 1, 0)</f>
        <v>0</v>
      </c>
      <c r="K63" s="181">
        <f t="shared" si="116"/>
        <v>0</v>
      </c>
      <c r="L63" s="181">
        <f t="shared" si="116"/>
        <v>0</v>
      </c>
      <c r="M63" s="181">
        <f t="shared" si="116"/>
        <v>0</v>
      </c>
      <c r="N63" s="181">
        <f t="shared" si="116"/>
        <v>0</v>
      </c>
      <c r="O63" s="181">
        <f t="shared" si="116"/>
        <v>0</v>
      </c>
      <c r="P63" s="181">
        <f t="shared" si="116"/>
        <v>0</v>
      </c>
      <c r="Q63" s="181">
        <f t="shared" si="116"/>
        <v>0</v>
      </c>
      <c r="R63" s="181">
        <f t="shared" si="116"/>
        <v>0</v>
      </c>
      <c r="S63" s="181">
        <f t="shared" si="116"/>
        <v>0</v>
      </c>
      <c r="T63" s="181">
        <f t="shared" si="116"/>
        <v>0</v>
      </c>
      <c r="U63" s="181">
        <f t="shared" si="116"/>
        <v>0</v>
      </c>
      <c r="V63" s="181">
        <f t="shared" si="116"/>
        <v>0</v>
      </c>
      <c r="W63" s="181">
        <f t="shared" si="116"/>
        <v>0</v>
      </c>
      <c r="X63" s="181">
        <f t="shared" si="116"/>
        <v>0</v>
      </c>
      <c r="Y63" s="181">
        <f t="shared" si="116"/>
        <v>0</v>
      </c>
      <c r="Z63" s="181">
        <f t="shared" si="116"/>
        <v>0</v>
      </c>
      <c r="AA63" s="181">
        <f t="shared" si="116"/>
        <v>0</v>
      </c>
      <c r="AB63" s="181">
        <f t="shared" si="116"/>
        <v>0</v>
      </c>
      <c r="AC63" s="181">
        <f t="shared" si="116"/>
        <v>0</v>
      </c>
      <c r="AD63" s="181">
        <f t="shared" si="116"/>
        <v>0</v>
      </c>
      <c r="AE63" s="181">
        <f t="shared" si="116"/>
        <v>0</v>
      </c>
      <c r="AF63" s="181">
        <f t="shared" si="116"/>
        <v>0</v>
      </c>
      <c r="AG63" s="181">
        <f t="shared" si="116"/>
        <v>0</v>
      </c>
      <c r="AH63" s="181">
        <f t="shared" si="116"/>
        <v>0</v>
      </c>
      <c r="AI63" s="181">
        <f t="shared" si="116"/>
        <v>0</v>
      </c>
      <c r="AJ63" s="181">
        <f t="shared" si="116"/>
        <v>0</v>
      </c>
      <c r="AK63" s="181">
        <f t="shared" si="116"/>
        <v>0</v>
      </c>
      <c r="AL63" s="181">
        <f t="shared" si="116"/>
        <v>0</v>
      </c>
      <c r="AM63" s="181">
        <f t="shared" si="116"/>
        <v>0</v>
      </c>
      <c r="AN63" s="181">
        <f t="shared" si="116"/>
        <v>0</v>
      </c>
      <c r="AO63" s="181">
        <f t="shared" si="116"/>
        <v>0</v>
      </c>
      <c r="AP63" s="181">
        <f t="shared" ref="AP63:BU63" si="117" xml:space="preserve"> IF(AND(AO62 &lt; $F61, AP62 &gt;= $F61), 1, 0)</f>
        <v>0</v>
      </c>
      <c r="AQ63" s="181">
        <f t="shared" si="117"/>
        <v>0</v>
      </c>
      <c r="AR63" s="181">
        <f t="shared" si="117"/>
        <v>0</v>
      </c>
      <c r="AS63" s="181">
        <f t="shared" si="117"/>
        <v>0</v>
      </c>
      <c r="AT63" s="181">
        <f t="shared" si="117"/>
        <v>0</v>
      </c>
      <c r="AU63" s="181">
        <f t="shared" si="117"/>
        <v>0</v>
      </c>
      <c r="AV63" s="181">
        <f t="shared" si="117"/>
        <v>0</v>
      </c>
      <c r="AW63" s="181">
        <f t="shared" si="117"/>
        <v>0</v>
      </c>
      <c r="AX63" s="181">
        <f t="shared" si="117"/>
        <v>0</v>
      </c>
      <c r="AY63" s="181">
        <f t="shared" si="117"/>
        <v>0</v>
      </c>
      <c r="AZ63" s="181">
        <f t="shared" si="117"/>
        <v>0</v>
      </c>
      <c r="BA63" s="181">
        <f t="shared" si="117"/>
        <v>0</v>
      </c>
      <c r="BB63" s="181">
        <f t="shared" si="117"/>
        <v>0</v>
      </c>
      <c r="BC63" s="181">
        <f t="shared" si="117"/>
        <v>0</v>
      </c>
      <c r="BD63" s="181">
        <f t="shared" si="117"/>
        <v>0</v>
      </c>
      <c r="BE63" s="181">
        <f t="shared" si="117"/>
        <v>1</v>
      </c>
      <c r="BF63" s="181">
        <f t="shared" si="117"/>
        <v>0</v>
      </c>
      <c r="BG63" s="181">
        <f t="shared" si="117"/>
        <v>0</v>
      </c>
      <c r="BH63" s="181">
        <f t="shared" si="117"/>
        <v>0</v>
      </c>
      <c r="BI63" s="181">
        <f t="shared" si="117"/>
        <v>0</v>
      </c>
      <c r="BJ63" s="181">
        <f t="shared" si="117"/>
        <v>0</v>
      </c>
      <c r="BK63" s="181">
        <f t="shared" si="117"/>
        <v>0</v>
      </c>
      <c r="BL63" s="181">
        <f t="shared" si="117"/>
        <v>0</v>
      </c>
      <c r="BM63" s="181">
        <f t="shared" si="117"/>
        <v>0</v>
      </c>
      <c r="BN63" s="181">
        <f t="shared" si="117"/>
        <v>0</v>
      </c>
      <c r="BO63" s="181">
        <f t="shared" si="117"/>
        <v>0</v>
      </c>
      <c r="BP63" s="181">
        <f t="shared" si="117"/>
        <v>0</v>
      </c>
      <c r="BQ63" s="181">
        <f t="shared" si="117"/>
        <v>0</v>
      </c>
      <c r="BR63" s="181">
        <f t="shared" si="117"/>
        <v>0</v>
      </c>
      <c r="BS63" s="181">
        <f t="shared" si="117"/>
        <v>0</v>
      </c>
      <c r="BT63" s="181">
        <f t="shared" si="117"/>
        <v>0</v>
      </c>
      <c r="BU63" s="181">
        <f t="shared" si="117"/>
        <v>0</v>
      </c>
      <c r="BV63" s="181">
        <f t="shared" ref="BV63:DA63" si="118" xml:space="preserve"> IF(AND(BU62 &lt; $F61, BV62 &gt;= $F61), 1, 0)</f>
        <v>0</v>
      </c>
      <c r="BW63" s="181">
        <f t="shared" si="118"/>
        <v>0</v>
      </c>
      <c r="BX63" s="181">
        <f t="shared" si="118"/>
        <v>0</v>
      </c>
      <c r="BY63" s="181">
        <f t="shared" si="118"/>
        <v>0</v>
      </c>
      <c r="BZ63" s="181">
        <f t="shared" si="118"/>
        <v>0</v>
      </c>
      <c r="CA63" s="181">
        <f t="shared" si="118"/>
        <v>0</v>
      </c>
      <c r="CB63" s="181">
        <f t="shared" si="118"/>
        <v>0</v>
      </c>
      <c r="CC63" s="181">
        <f t="shared" si="118"/>
        <v>0</v>
      </c>
      <c r="CD63" s="181">
        <f t="shared" si="118"/>
        <v>0</v>
      </c>
      <c r="CE63" s="181">
        <f t="shared" si="118"/>
        <v>0</v>
      </c>
      <c r="CF63" s="181">
        <f t="shared" si="118"/>
        <v>0</v>
      </c>
      <c r="CG63" s="181">
        <f t="shared" si="118"/>
        <v>0</v>
      </c>
      <c r="CH63" s="181">
        <f t="shared" si="118"/>
        <v>0</v>
      </c>
      <c r="CI63" s="181">
        <f t="shared" si="118"/>
        <v>0</v>
      </c>
      <c r="CJ63" s="181">
        <f t="shared" si="118"/>
        <v>0</v>
      </c>
      <c r="CK63" s="181">
        <f t="shared" si="118"/>
        <v>0</v>
      </c>
      <c r="CL63" s="181">
        <f t="shared" si="118"/>
        <v>0</v>
      </c>
      <c r="CM63" s="181">
        <f t="shared" si="118"/>
        <v>0</v>
      </c>
      <c r="CN63" s="181">
        <f t="shared" si="118"/>
        <v>0</v>
      </c>
      <c r="CO63" s="181">
        <f t="shared" si="118"/>
        <v>0</v>
      </c>
      <c r="CP63" s="181">
        <f t="shared" si="118"/>
        <v>0</v>
      </c>
      <c r="CQ63" s="181">
        <f t="shared" si="118"/>
        <v>0</v>
      </c>
      <c r="CR63" s="181">
        <f t="shared" si="118"/>
        <v>0</v>
      </c>
      <c r="CS63" s="181">
        <f t="shared" si="118"/>
        <v>0</v>
      </c>
      <c r="CT63" s="181">
        <f t="shared" si="118"/>
        <v>0</v>
      </c>
      <c r="CU63" s="181">
        <f t="shared" si="118"/>
        <v>0</v>
      </c>
      <c r="CV63" s="181">
        <f t="shared" si="118"/>
        <v>0</v>
      </c>
      <c r="CW63" s="181">
        <f t="shared" si="118"/>
        <v>0</v>
      </c>
      <c r="CX63" s="181">
        <f t="shared" si="118"/>
        <v>0</v>
      </c>
      <c r="CY63" s="181">
        <f t="shared" si="118"/>
        <v>0</v>
      </c>
      <c r="CZ63" s="181">
        <f t="shared" si="118"/>
        <v>0</v>
      </c>
      <c r="DA63" s="181">
        <f t="shared" si="118"/>
        <v>0</v>
      </c>
      <c r="DB63" s="181">
        <f t="shared" ref="DB63:EG63" si="119" xml:space="preserve"> IF(AND(DA62 &lt; $F61, DB62 &gt;= $F61), 1, 0)</f>
        <v>0</v>
      </c>
      <c r="DC63" s="181">
        <f t="shared" si="119"/>
        <v>0</v>
      </c>
      <c r="DD63" s="181">
        <f t="shared" si="119"/>
        <v>0</v>
      </c>
      <c r="DE63" s="181">
        <f t="shared" si="119"/>
        <v>0</v>
      </c>
      <c r="DF63" s="181">
        <f t="shared" si="119"/>
        <v>0</v>
      </c>
      <c r="DG63" s="181">
        <f t="shared" si="119"/>
        <v>0</v>
      </c>
      <c r="DH63" s="181">
        <f t="shared" si="119"/>
        <v>0</v>
      </c>
      <c r="DI63" s="181">
        <f t="shared" si="119"/>
        <v>0</v>
      </c>
      <c r="DJ63" s="181">
        <f t="shared" si="119"/>
        <v>0</v>
      </c>
      <c r="DK63" s="181">
        <f t="shared" si="119"/>
        <v>0</v>
      </c>
      <c r="DL63" s="181">
        <f t="shared" si="119"/>
        <v>0</v>
      </c>
      <c r="DM63" s="181">
        <f t="shared" si="119"/>
        <v>0</v>
      </c>
      <c r="DN63" s="181">
        <f t="shared" si="119"/>
        <v>0</v>
      </c>
      <c r="DO63" s="181">
        <f t="shared" si="119"/>
        <v>0</v>
      </c>
      <c r="DP63" s="181">
        <f t="shared" si="119"/>
        <v>0</v>
      </c>
      <c r="DQ63" s="181">
        <f t="shared" si="119"/>
        <v>0</v>
      </c>
      <c r="DR63" s="181">
        <f t="shared" si="119"/>
        <v>0</v>
      </c>
      <c r="DS63" s="181">
        <f t="shared" si="119"/>
        <v>0</v>
      </c>
      <c r="DT63" s="181">
        <f t="shared" si="119"/>
        <v>0</v>
      </c>
      <c r="DU63" s="181">
        <f t="shared" si="119"/>
        <v>0</v>
      </c>
      <c r="DV63" s="181">
        <f t="shared" si="119"/>
        <v>0</v>
      </c>
      <c r="DW63" s="181">
        <f t="shared" si="119"/>
        <v>0</v>
      </c>
      <c r="DX63" s="181">
        <f t="shared" si="119"/>
        <v>0</v>
      </c>
      <c r="DY63" s="181">
        <f t="shared" si="119"/>
        <v>0</v>
      </c>
      <c r="DZ63" s="181">
        <f t="shared" si="119"/>
        <v>0</v>
      </c>
      <c r="EA63" s="181">
        <f t="shared" si="119"/>
        <v>0</v>
      </c>
      <c r="EB63" s="181">
        <f t="shared" si="119"/>
        <v>0</v>
      </c>
      <c r="EC63" s="181">
        <f t="shared" si="119"/>
        <v>0</v>
      </c>
      <c r="ED63" s="181">
        <f t="shared" si="119"/>
        <v>0</v>
      </c>
      <c r="EE63" s="181">
        <f t="shared" si="119"/>
        <v>0</v>
      </c>
      <c r="EF63" s="181">
        <f t="shared" si="119"/>
        <v>0</v>
      </c>
      <c r="EG63" s="181">
        <f t="shared" si="119"/>
        <v>0</v>
      </c>
      <c r="EH63" s="181">
        <f t="shared" ref="EH63:FM63" si="120" xml:space="preserve"> IF(AND(EG62 &lt; $F61, EH62 &gt;= $F61), 1, 0)</f>
        <v>0</v>
      </c>
      <c r="EI63" s="181">
        <f t="shared" si="120"/>
        <v>0</v>
      </c>
      <c r="EJ63" s="181">
        <f t="shared" si="120"/>
        <v>0</v>
      </c>
      <c r="EK63" s="181">
        <f t="shared" si="120"/>
        <v>0</v>
      </c>
      <c r="EL63" s="181">
        <f t="shared" si="120"/>
        <v>0</v>
      </c>
      <c r="EM63" s="181">
        <f t="shared" si="120"/>
        <v>0</v>
      </c>
      <c r="EN63" s="181">
        <f t="shared" si="120"/>
        <v>0</v>
      </c>
      <c r="EO63" s="181">
        <f t="shared" si="120"/>
        <v>0</v>
      </c>
      <c r="EP63" s="181">
        <f t="shared" si="120"/>
        <v>0</v>
      </c>
      <c r="EQ63" s="181">
        <f t="shared" si="120"/>
        <v>0</v>
      </c>
      <c r="ER63" s="181">
        <f t="shared" si="120"/>
        <v>0</v>
      </c>
      <c r="ES63" s="181">
        <f t="shared" si="120"/>
        <v>0</v>
      </c>
      <c r="ET63" s="181">
        <f t="shared" si="120"/>
        <v>0</v>
      </c>
      <c r="EU63" s="181">
        <f t="shared" si="120"/>
        <v>0</v>
      </c>
      <c r="EV63" s="181">
        <f t="shared" si="120"/>
        <v>0</v>
      </c>
      <c r="EW63" s="181">
        <f t="shared" si="120"/>
        <v>0</v>
      </c>
      <c r="EX63" s="181">
        <f t="shared" si="120"/>
        <v>0</v>
      </c>
      <c r="EY63" s="181">
        <f t="shared" si="120"/>
        <v>0</v>
      </c>
      <c r="EZ63" s="181">
        <f t="shared" si="120"/>
        <v>0</v>
      </c>
      <c r="FA63" s="181">
        <f t="shared" si="120"/>
        <v>0</v>
      </c>
      <c r="FB63" s="181">
        <f t="shared" si="120"/>
        <v>0</v>
      </c>
      <c r="FC63" s="181">
        <f t="shared" si="120"/>
        <v>0</v>
      </c>
      <c r="FD63" s="181">
        <f t="shared" si="120"/>
        <v>0</v>
      </c>
      <c r="FE63" s="181">
        <f t="shared" si="120"/>
        <v>0</v>
      </c>
      <c r="FF63" s="181">
        <f t="shared" si="120"/>
        <v>0</v>
      </c>
      <c r="FG63" s="181">
        <f t="shared" si="120"/>
        <v>0</v>
      </c>
      <c r="FH63" s="181">
        <f t="shared" si="120"/>
        <v>0</v>
      </c>
      <c r="FI63" s="181">
        <f t="shared" si="120"/>
        <v>0</v>
      </c>
      <c r="FJ63" s="181">
        <f t="shared" si="120"/>
        <v>0</v>
      </c>
      <c r="FK63" s="181">
        <f t="shared" si="120"/>
        <v>0</v>
      </c>
      <c r="FL63" s="181">
        <f t="shared" si="120"/>
        <v>0</v>
      </c>
      <c r="FM63" s="181">
        <f t="shared" si="120"/>
        <v>0</v>
      </c>
      <c r="FN63" s="181">
        <f t="shared" ref="FN63:GJ63" si="121" xml:space="preserve"> IF(AND(FM62 &lt; $F61, FN62 &gt;= $F61), 1, 0)</f>
        <v>0</v>
      </c>
      <c r="FO63" s="181">
        <f t="shared" si="121"/>
        <v>0</v>
      </c>
      <c r="FP63" s="181">
        <f t="shared" si="121"/>
        <v>0</v>
      </c>
      <c r="FQ63" s="181">
        <f t="shared" si="121"/>
        <v>0</v>
      </c>
      <c r="FR63" s="181">
        <f t="shared" si="121"/>
        <v>0</v>
      </c>
      <c r="FS63" s="181">
        <f t="shared" si="121"/>
        <v>0</v>
      </c>
      <c r="FT63" s="181">
        <f t="shared" si="121"/>
        <v>0</v>
      </c>
      <c r="FU63" s="181">
        <f t="shared" si="121"/>
        <v>0</v>
      </c>
      <c r="FV63" s="181">
        <f t="shared" si="121"/>
        <v>0</v>
      </c>
      <c r="FW63" s="181">
        <f t="shared" si="121"/>
        <v>0</v>
      </c>
      <c r="FX63" s="181">
        <f t="shared" si="121"/>
        <v>0</v>
      </c>
      <c r="FY63" s="181">
        <f t="shared" si="121"/>
        <v>0</v>
      </c>
      <c r="FZ63" s="181">
        <f t="shared" si="121"/>
        <v>0</v>
      </c>
      <c r="GA63" s="181">
        <f t="shared" si="121"/>
        <v>0</v>
      </c>
      <c r="GB63" s="181">
        <f t="shared" si="121"/>
        <v>0</v>
      </c>
      <c r="GC63" s="181">
        <f t="shared" si="121"/>
        <v>0</v>
      </c>
      <c r="GD63" s="181">
        <f t="shared" si="121"/>
        <v>0</v>
      </c>
      <c r="GE63" s="181">
        <f t="shared" si="121"/>
        <v>0</v>
      </c>
      <c r="GF63" s="181">
        <f t="shared" si="121"/>
        <v>0</v>
      </c>
      <c r="GG63" s="181">
        <f t="shared" si="121"/>
        <v>0</v>
      </c>
      <c r="GH63" s="181">
        <f t="shared" si="121"/>
        <v>0</v>
      </c>
      <c r="GI63" s="181">
        <f t="shared" si="121"/>
        <v>0</v>
      </c>
      <c r="GJ63" s="181">
        <f t="shared" si="121"/>
        <v>0</v>
      </c>
    </row>
    <row r="64" spans="1:192" outlineLevel="1" x14ac:dyDescent="0.35">
      <c r="E64" s="6"/>
      <c r="F64" s="6"/>
      <c r="G64" s="6"/>
      <c r="H64" s="6"/>
      <c r="I64" s="68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</row>
    <row r="65" spans="1:192" outlineLevel="1" collapsed="1" x14ac:dyDescent="0.35">
      <c r="B65" s="14" t="s">
        <v>153</v>
      </c>
      <c r="E65" s="6"/>
      <c r="F65" s="6"/>
      <c r="G65" s="6"/>
      <c r="H65" s="6"/>
      <c r="I65" s="68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</row>
    <row r="66" spans="1:192" hidden="1" outlineLevel="2" x14ac:dyDescent="0.35">
      <c r="E66" s="11" t="str">
        <f t="shared" ref="E66:AJ66" si="122" xml:space="preserve"> E$54</f>
        <v>First construction period flag</v>
      </c>
      <c r="F66" s="11">
        <f t="shared" si="122"/>
        <v>0</v>
      </c>
      <c r="G66" s="11" t="str">
        <f t="shared" si="122"/>
        <v>flag</v>
      </c>
      <c r="H66" s="11">
        <f t="shared" si="122"/>
        <v>1</v>
      </c>
      <c r="I66" s="11">
        <f t="shared" si="122"/>
        <v>0</v>
      </c>
      <c r="J66" s="11">
        <f t="shared" si="122"/>
        <v>0</v>
      </c>
      <c r="K66" s="11">
        <f t="shared" si="122"/>
        <v>0</v>
      </c>
      <c r="L66" s="11">
        <f t="shared" si="122"/>
        <v>0</v>
      </c>
      <c r="M66" s="11">
        <f t="shared" si="122"/>
        <v>0</v>
      </c>
      <c r="N66" s="11">
        <f t="shared" si="122"/>
        <v>0</v>
      </c>
      <c r="O66" s="11">
        <f t="shared" si="122"/>
        <v>0</v>
      </c>
      <c r="P66" s="11">
        <f t="shared" si="122"/>
        <v>1</v>
      </c>
      <c r="Q66" s="11">
        <f t="shared" si="122"/>
        <v>0</v>
      </c>
      <c r="R66" s="11">
        <f t="shared" si="122"/>
        <v>0</v>
      </c>
      <c r="S66" s="11">
        <f t="shared" si="122"/>
        <v>0</v>
      </c>
      <c r="T66" s="11">
        <f t="shared" si="122"/>
        <v>0</v>
      </c>
      <c r="U66" s="11">
        <f t="shared" si="122"/>
        <v>0</v>
      </c>
      <c r="V66" s="11">
        <f t="shared" si="122"/>
        <v>0</v>
      </c>
      <c r="W66" s="11">
        <f t="shared" si="122"/>
        <v>0</v>
      </c>
      <c r="X66" s="11">
        <f t="shared" si="122"/>
        <v>0</v>
      </c>
      <c r="Y66" s="11">
        <f t="shared" si="122"/>
        <v>0</v>
      </c>
      <c r="Z66" s="11">
        <f t="shared" si="122"/>
        <v>0</v>
      </c>
      <c r="AA66" s="11">
        <f t="shared" si="122"/>
        <v>0</v>
      </c>
      <c r="AB66" s="11">
        <f t="shared" si="122"/>
        <v>0</v>
      </c>
      <c r="AC66" s="11">
        <f t="shared" si="122"/>
        <v>0</v>
      </c>
      <c r="AD66" s="11">
        <f t="shared" si="122"/>
        <v>0</v>
      </c>
      <c r="AE66" s="11">
        <f t="shared" si="122"/>
        <v>0</v>
      </c>
      <c r="AF66" s="11">
        <f t="shared" si="122"/>
        <v>0</v>
      </c>
      <c r="AG66" s="11">
        <f t="shared" si="122"/>
        <v>0</v>
      </c>
      <c r="AH66" s="11">
        <f t="shared" si="122"/>
        <v>0</v>
      </c>
      <c r="AI66" s="11">
        <f t="shared" si="122"/>
        <v>0</v>
      </c>
      <c r="AJ66" s="11">
        <f t="shared" si="122"/>
        <v>0</v>
      </c>
      <c r="AK66" s="11">
        <f t="shared" ref="AK66:BP66" si="123" xml:space="preserve"> AK$54</f>
        <v>0</v>
      </c>
      <c r="AL66" s="11">
        <f t="shared" si="123"/>
        <v>0</v>
      </c>
      <c r="AM66" s="11">
        <f t="shared" si="123"/>
        <v>0</v>
      </c>
      <c r="AN66" s="11">
        <f t="shared" si="123"/>
        <v>0</v>
      </c>
      <c r="AO66" s="11">
        <f t="shared" si="123"/>
        <v>0</v>
      </c>
      <c r="AP66" s="11">
        <f t="shared" si="123"/>
        <v>0</v>
      </c>
      <c r="AQ66" s="11">
        <f t="shared" si="123"/>
        <v>0</v>
      </c>
      <c r="AR66" s="11">
        <f t="shared" si="123"/>
        <v>0</v>
      </c>
      <c r="AS66" s="11">
        <f t="shared" si="123"/>
        <v>0</v>
      </c>
      <c r="AT66" s="11">
        <f t="shared" si="123"/>
        <v>0</v>
      </c>
      <c r="AU66" s="11">
        <f t="shared" si="123"/>
        <v>0</v>
      </c>
      <c r="AV66" s="11">
        <f t="shared" si="123"/>
        <v>0</v>
      </c>
      <c r="AW66" s="11">
        <f t="shared" si="123"/>
        <v>0</v>
      </c>
      <c r="AX66" s="11">
        <f t="shared" si="123"/>
        <v>0</v>
      </c>
      <c r="AY66" s="11">
        <f t="shared" si="123"/>
        <v>0</v>
      </c>
      <c r="AZ66" s="11">
        <f t="shared" si="123"/>
        <v>0</v>
      </c>
      <c r="BA66" s="11">
        <f t="shared" si="123"/>
        <v>0</v>
      </c>
      <c r="BB66" s="11">
        <f t="shared" si="123"/>
        <v>0</v>
      </c>
      <c r="BC66" s="11">
        <f t="shared" si="123"/>
        <v>0</v>
      </c>
      <c r="BD66" s="11">
        <f t="shared" si="123"/>
        <v>0</v>
      </c>
      <c r="BE66" s="11">
        <f t="shared" si="123"/>
        <v>0</v>
      </c>
      <c r="BF66" s="11">
        <f t="shared" si="123"/>
        <v>0</v>
      </c>
      <c r="BG66" s="11">
        <f t="shared" si="123"/>
        <v>0</v>
      </c>
      <c r="BH66" s="11">
        <f t="shared" si="123"/>
        <v>0</v>
      </c>
      <c r="BI66" s="11">
        <f t="shared" si="123"/>
        <v>0</v>
      </c>
      <c r="BJ66" s="11">
        <f t="shared" si="123"/>
        <v>0</v>
      </c>
      <c r="BK66" s="11">
        <f t="shared" si="123"/>
        <v>0</v>
      </c>
      <c r="BL66" s="11">
        <f t="shared" si="123"/>
        <v>0</v>
      </c>
      <c r="BM66" s="11">
        <f t="shared" si="123"/>
        <v>0</v>
      </c>
      <c r="BN66" s="11">
        <f t="shared" si="123"/>
        <v>0</v>
      </c>
      <c r="BO66" s="11">
        <f t="shared" si="123"/>
        <v>0</v>
      </c>
      <c r="BP66" s="11">
        <f t="shared" si="123"/>
        <v>0</v>
      </c>
      <c r="BQ66" s="11">
        <f t="shared" ref="BQ66:CV66" si="124" xml:space="preserve"> BQ$54</f>
        <v>0</v>
      </c>
      <c r="BR66" s="11">
        <f t="shared" si="124"/>
        <v>0</v>
      </c>
      <c r="BS66" s="11">
        <f t="shared" si="124"/>
        <v>0</v>
      </c>
      <c r="BT66" s="11">
        <f t="shared" si="124"/>
        <v>0</v>
      </c>
      <c r="BU66" s="11">
        <f t="shared" si="124"/>
        <v>0</v>
      </c>
      <c r="BV66" s="11">
        <f t="shared" si="124"/>
        <v>0</v>
      </c>
      <c r="BW66" s="11">
        <f t="shared" si="124"/>
        <v>0</v>
      </c>
      <c r="BX66" s="11">
        <f t="shared" si="124"/>
        <v>0</v>
      </c>
      <c r="BY66" s="11">
        <f t="shared" si="124"/>
        <v>0</v>
      </c>
      <c r="BZ66" s="11">
        <f t="shared" si="124"/>
        <v>0</v>
      </c>
      <c r="CA66" s="11">
        <f t="shared" si="124"/>
        <v>0</v>
      </c>
      <c r="CB66" s="11">
        <f t="shared" si="124"/>
        <v>0</v>
      </c>
      <c r="CC66" s="11">
        <f t="shared" si="124"/>
        <v>0</v>
      </c>
      <c r="CD66" s="11">
        <f t="shared" si="124"/>
        <v>0</v>
      </c>
      <c r="CE66" s="11">
        <f t="shared" si="124"/>
        <v>0</v>
      </c>
      <c r="CF66" s="11">
        <f t="shared" si="124"/>
        <v>0</v>
      </c>
      <c r="CG66" s="11">
        <f t="shared" si="124"/>
        <v>0</v>
      </c>
      <c r="CH66" s="11">
        <f t="shared" si="124"/>
        <v>0</v>
      </c>
      <c r="CI66" s="11">
        <f t="shared" si="124"/>
        <v>0</v>
      </c>
      <c r="CJ66" s="11">
        <f t="shared" si="124"/>
        <v>0</v>
      </c>
      <c r="CK66" s="11">
        <f t="shared" si="124"/>
        <v>0</v>
      </c>
      <c r="CL66" s="11">
        <f t="shared" si="124"/>
        <v>0</v>
      </c>
      <c r="CM66" s="11">
        <f t="shared" si="124"/>
        <v>0</v>
      </c>
      <c r="CN66" s="11">
        <f t="shared" si="124"/>
        <v>0</v>
      </c>
      <c r="CO66" s="11">
        <f t="shared" si="124"/>
        <v>0</v>
      </c>
      <c r="CP66" s="11">
        <f t="shared" si="124"/>
        <v>0</v>
      </c>
      <c r="CQ66" s="11">
        <f t="shared" si="124"/>
        <v>0</v>
      </c>
      <c r="CR66" s="11">
        <f t="shared" si="124"/>
        <v>0</v>
      </c>
      <c r="CS66" s="11">
        <f t="shared" si="124"/>
        <v>0</v>
      </c>
      <c r="CT66" s="11">
        <f t="shared" si="124"/>
        <v>0</v>
      </c>
      <c r="CU66" s="11">
        <f t="shared" si="124"/>
        <v>0</v>
      </c>
      <c r="CV66" s="11">
        <f t="shared" si="124"/>
        <v>0</v>
      </c>
      <c r="CW66" s="11">
        <f t="shared" ref="CW66:EB66" si="125" xml:space="preserve"> CW$54</f>
        <v>0</v>
      </c>
      <c r="CX66" s="11">
        <f t="shared" si="125"/>
        <v>0</v>
      </c>
      <c r="CY66" s="11">
        <f t="shared" si="125"/>
        <v>0</v>
      </c>
      <c r="CZ66" s="11">
        <f t="shared" si="125"/>
        <v>0</v>
      </c>
      <c r="DA66" s="11">
        <f t="shared" si="125"/>
        <v>0</v>
      </c>
      <c r="DB66" s="11">
        <f t="shared" si="125"/>
        <v>0</v>
      </c>
      <c r="DC66" s="11">
        <f t="shared" si="125"/>
        <v>0</v>
      </c>
      <c r="DD66" s="11">
        <f t="shared" si="125"/>
        <v>0</v>
      </c>
      <c r="DE66" s="11">
        <f t="shared" si="125"/>
        <v>0</v>
      </c>
      <c r="DF66" s="11">
        <f t="shared" si="125"/>
        <v>0</v>
      </c>
      <c r="DG66" s="11">
        <f t="shared" si="125"/>
        <v>0</v>
      </c>
      <c r="DH66" s="11">
        <f t="shared" si="125"/>
        <v>0</v>
      </c>
      <c r="DI66" s="11">
        <f t="shared" si="125"/>
        <v>0</v>
      </c>
      <c r="DJ66" s="11">
        <f t="shared" si="125"/>
        <v>0</v>
      </c>
      <c r="DK66" s="11">
        <f t="shared" si="125"/>
        <v>0</v>
      </c>
      <c r="DL66" s="11">
        <f t="shared" si="125"/>
        <v>0</v>
      </c>
      <c r="DM66" s="11">
        <f t="shared" si="125"/>
        <v>0</v>
      </c>
      <c r="DN66" s="11">
        <f t="shared" si="125"/>
        <v>0</v>
      </c>
      <c r="DO66" s="11">
        <f t="shared" si="125"/>
        <v>0</v>
      </c>
      <c r="DP66" s="11">
        <f t="shared" si="125"/>
        <v>0</v>
      </c>
      <c r="DQ66" s="11">
        <f t="shared" si="125"/>
        <v>0</v>
      </c>
      <c r="DR66" s="11">
        <f t="shared" si="125"/>
        <v>0</v>
      </c>
      <c r="DS66" s="11">
        <f t="shared" si="125"/>
        <v>0</v>
      </c>
      <c r="DT66" s="11">
        <f t="shared" si="125"/>
        <v>0</v>
      </c>
      <c r="DU66" s="11">
        <f t="shared" si="125"/>
        <v>0</v>
      </c>
      <c r="DV66" s="11">
        <f t="shared" si="125"/>
        <v>0</v>
      </c>
      <c r="DW66" s="11">
        <f t="shared" si="125"/>
        <v>0</v>
      </c>
      <c r="DX66" s="11">
        <f t="shared" si="125"/>
        <v>0</v>
      </c>
      <c r="DY66" s="11">
        <f t="shared" si="125"/>
        <v>0</v>
      </c>
      <c r="DZ66" s="11">
        <f t="shared" si="125"/>
        <v>0</v>
      </c>
      <c r="EA66" s="11">
        <f t="shared" si="125"/>
        <v>0</v>
      </c>
      <c r="EB66" s="11">
        <f t="shared" si="125"/>
        <v>0</v>
      </c>
      <c r="EC66" s="11">
        <f t="shared" ref="EC66:FH66" si="126" xml:space="preserve"> EC$54</f>
        <v>0</v>
      </c>
      <c r="ED66" s="11">
        <f t="shared" si="126"/>
        <v>0</v>
      </c>
      <c r="EE66" s="11">
        <f t="shared" si="126"/>
        <v>0</v>
      </c>
      <c r="EF66" s="11">
        <f t="shared" si="126"/>
        <v>0</v>
      </c>
      <c r="EG66" s="11">
        <f t="shared" si="126"/>
        <v>0</v>
      </c>
      <c r="EH66" s="11">
        <f t="shared" si="126"/>
        <v>0</v>
      </c>
      <c r="EI66" s="11">
        <f t="shared" si="126"/>
        <v>0</v>
      </c>
      <c r="EJ66" s="11">
        <f t="shared" si="126"/>
        <v>0</v>
      </c>
      <c r="EK66" s="11">
        <f t="shared" si="126"/>
        <v>0</v>
      </c>
      <c r="EL66" s="11">
        <f t="shared" si="126"/>
        <v>0</v>
      </c>
      <c r="EM66" s="11">
        <f t="shared" si="126"/>
        <v>0</v>
      </c>
      <c r="EN66" s="11">
        <f t="shared" si="126"/>
        <v>0</v>
      </c>
      <c r="EO66" s="11">
        <f t="shared" si="126"/>
        <v>0</v>
      </c>
      <c r="EP66" s="11">
        <f t="shared" si="126"/>
        <v>0</v>
      </c>
      <c r="EQ66" s="11">
        <f t="shared" si="126"/>
        <v>0</v>
      </c>
      <c r="ER66" s="11">
        <f t="shared" si="126"/>
        <v>0</v>
      </c>
      <c r="ES66" s="11">
        <f t="shared" si="126"/>
        <v>0</v>
      </c>
      <c r="ET66" s="11">
        <f t="shared" si="126"/>
        <v>0</v>
      </c>
      <c r="EU66" s="11">
        <f t="shared" si="126"/>
        <v>0</v>
      </c>
      <c r="EV66" s="11">
        <f t="shared" si="126"/>
        <v>0</v>
      </c>
      <c r="EW66" s="11">
        <f t="shared" si="126"/>
        <v>0</v>
      </c>
      <c r="EX66" s="11">
        <f t="shared" si="126"/>
        <v>0</v>
      </c>
      <c r="EY66" s="11">
        <f t="shared" si="126"/>
        <v>0</v>
      </c>
      <c r="EZ66" s="11">
        <f t="shared" si="126"/>
        <v>0</v>
      </c>
      <c r="FA66" s="11">
        <f t="shared" si="126"/>
        <v>0</v>
      </c>
      <c r="FB66" s="11">
        <f t="shared" si="126"/>
        <v>0</v>
      </c>
      <c r="FC66" s="11">
        <f t="shared" si="126"/>
        <v>0</v>
      </c>
      <c r="FD66" s="11">
        <f t="shared" si="126"/>
        <v>0</v>
      </c>
      <c r="FE66" s="11">
        <f t="shared" si="126"/>
        <v>0</v>
      </c>
      <c r="FF66" s="11">
        <f t="shared" si="126"/>
        <v>0</v>
      </c>
      <c r="FG66" s="11">
        <f t="shared" si="126"/>
        <v>0</v>
      </c>
      <c r="FH66" s="11">
        <f t="shared" si="126"/>
        <v>0</v>
      </c>
      <c r="FI66" s="11">
        <f t="shared" ref="FI66:GJ66" si="127" xml:space="preserve"> FI$54</f>
        <v>0</v>
      </c>
      <c r="FJ66" s="11">
        <f t="shared" si="127"/>
        <v>0</v>
      </c>
      <c r="FK66" s="11">
        <f t="shared" si="127"/>
        <v>0</v>
      </c>
      <c r="FL66" s="11">
        <f t="shared" si="127"/>
        <v>0</v>
      </c>
      <c r="FM66" s="11">
        <f t="shared" si="127"/>
        <v>0</v>
      </c>
      <c r="FN66" s="11">
        <f t="shared" si="127"/>
        <v>0</v>
      </c>
      <c r="FO66" s="11">
        <f t="shared" si="127"/>
        <v>0</v>
      </c>
      <c r="FP66" s="11">
        <f t="shared" si="127"/>
        <v>0</v>
      </c>
      <c r="FQ66" s="11">
        <f t="shared" si="127"/>
        <v>0</v>
      </c>
      <c r="FR66" s="11">
        <f t="shared" si="127"/>
        <v>0</v>
      </c>
      <c r="FS66" s="11">
        <f t="shared" si="127"/>
        <v>0</v>
      </c>
      <c r="FT66" s="11">
        <f t="shared" si="127"/>
        <v>0</v>
      </c>
      <c r="FU66" s="11">
        <f t="shared" si="127"/>
        <v>0</v>
      </c>
      <c r="FV66" s="11">
        <f t="shared" si="127"/>
        <v>0</v>
      </c>
      <c r="FW66" s="11">
        <f t="shared" si="127"/>
        <v>0</v>
      </c>
      <c r="FX66" s="11">
        <f t="shared" si="127"/>
        <v>0</v>
      </c>
      <c r="FY66" s="11">
        <f t="shared" si="127"/>
        <v>0</v>
      </c>
      <c r="FZ66" s="11">
        <f t="shared" si="127"/>
        <v>0</v>
      </c>
      <c r="GA66" s="11">
        <f t="shared" si="127"/>
        <v>0</v>
      </c>
      <c r="GB66" s="11">
        <f t="shared" si="127"/>
        <v>0</v>
      </c>
      <c r="GC66" s="11">
        <f t="shared" si="127"/>
        <v>0</v>
      </c>
      <c r="GD66" s="11">
        <f t="shared" si="127"/>
        <v>0</v>
      </c>
      <c r="GE66" s="11">
        <f t="shared" si="127"/>
        <v>0</v>
      </c>
      <c r="GF66" s="11">
        <f t="shared" si="127"/>
        <v>0</v>
      </c>
      <c r="GG66" s="11">
        <f t="shared" si="127"/>
        <v>0</v>
      </c>
      <c r="GH66" s="11">
        <f t="shared" si="127"/>
        <v>0</v>
      </c>
      <c r="GI66" s="11">
        <f t="shared" si="127"/>
        <v>0</v>
      </c>
      <c r="GJ66" s="11">
        <f t="shared" si="127"/>
        <v>0</v>
      </c>
    </row>
    <row r="67" spans="1:192" hidden="1" outlineLevel="2" x14ac:dyDescent="0.35">
      <c r="E67" s="190" t="str">
        <f t="shared" ref="E67:AJ67" si="128" xml:space="preserve"> E$63</f>
        <v>End of construction period flag</v>
      </c>
      <c r="F67" s="190">
        <f t="shared" si="128"/>
        <v>0</v>
      </c>
      <c r="G67" s="190" t="str">
        <f t="shared" si="128"/>
        <v>flag</v>
      </c>
      <c r="H67" s="190">
        <f t="shared" si="128"/>
        <v>1</v>
      </c>
      <c r="I67" s="190">
        <f t="shared" si="128"/>
        <v>0</v>
      </c>
      <c r="J67" s="190">
        <f t="shared" si="128"/>
        <v>0</v>
      </c>
      <c r="K67" s="190">
        <f t="shared" si="128"/>
        <v>0</v>
      </c>
      <c r="L67" s="190">
        <f t="shared" si="128"/>
        <v>0</v>
      </c>
      <c r="M67" s="190">
        <f t="shared" si="128"/>
        <v>0</v>
      </c>
      <c r="N67" s="190">
        <f t="shared" si="128"/>
        <v>0</v>
      </c>
      <c r="O67" s="190">
        <f t="shared" si="128"/>
        <v>0</v>
      </c>
      <c r="P67" s="190">
        <f t="shared" si="128"/>
        <v>0</v>
      </c>
      <c r="Q67" s="190">
        <f t="shared" si="128"/>
        <v>0</v>
      </c>
      <c r="R67" s="190">
        <f t="shared" si="128"/>
        <v>0</v>
      </c>
      <c r="S67" s="190">
        <f t="shared" si="128"/>
        <v>0</v>
      </c>
      <c r="T67" s="190">
        <f t="shared" si="128"/>
        <v>0</v>
      </c>
      <c r="U67" s="190">
        <f t="shared" si="128"/>
        <v>0</v>
      </c>
      <c r="V67" s="190">
        <f t="shared" si="128"/>
        <v>0</v>
      </c>
      <c r="W67" s="190">
        <f t="shared" si="128"/>
        <v>0</v>
      </c>
      <c r="X67" s="190">
        <f t="shared" si="128"/>
        <v>0</v>
      </c>
      <c r="Y67" s="190">
        <f t="shared" si="128"/>
        <v>0</v>
      </c>
      <c r="Z67" s="190">
        <f t="shared" si="128"/>
        <v>0</v>
      </c>
      <c r="AA67" s="190">
        <f t="shared" si="128"/>
        <v>0</v>
      </c>
      <c r="AB67" s="190">
        <f t="shared" si="128"/>
        <v>0</v>
      </c>
      <c r="AC67" s="190">
        <f t="shared" si="128"/>
        <v>0</v>
      </c>
      <c r="AD67" s="190">
        <f t="shared" si="128"/>
        <v>0</v>
      </c>
      <c r="AE67" s="190">
        <f t="shared" si="128"/>
        <v>0</v>
      </c>
      <c r="AF67" s="190">
        <f t="shared" si="128"/>
        <v>0</v>
      </c>
      <c r="AG67" s="190">
        <f t="shared" si="128"/>
        <v>0</v>
      </c>
      <c r="AH67" s="190">
        <f t="shared" si="128"/>
        <v>0</v>
      </c>
      <c r="AI67" s="190">
        <f t="shared" si="128"/>
        <v>0</v>
      </c>
      <c r="AJ67" s="190">
        <f t="shared" si="128"/>
        <v>0</v>
      </c>
      <c r="AK67" s="190">
        <f t="shared" ref="AK67:BP67" si="129" xml:space="preserve"> AK$63</f>
        <v>0</v>
      </c>
      <c r="AL67" s="190">
        <f t="shared" si="129"/>
        <v>0</v>
      </c>
      <c r="AM67" s="190">
        <f t="shared" si="129"/>
        <v>0</v>
      </c>
      <c r="AN67" s="190">
        <f t="shared" si="129"/>
        <v>0</v>
      </c>
      <c r="AO67" s="190">
        <f t="shared" si="129"/>
        <v>0</v>
      </c>
      <c r="AP67" s="190">
        <f t="shared" si="129"/>
        <v>0</v>
      </c>
      <c r="AQ67" s="190">
        <f t="shared" si="129"/>
        <v>0</v>
      </c>
      <c r="AR67" s="190">
        <f t="shared" si="129"/>
        <v>0</v>
      </c>
      <c r="AS67" s="190">
        <f t="shared" si="129"/>
        <v>0</v>
      </c>
      <c r="AT67" s="190">
        <f t="shared" si="129"/>
        <v>0</v>
      </c>
      <c r="AU67" s="190">
        <f t="shared" si="129"/>
        <v>0</v>
      </c>
      <c r="AV67" s="190">
        <f t="shared" si="129"/>
        <v>0</v>
      </c>
      <c r="AW67" s="190">
        <f t="shared" si="129"/>
        <v>0</v>
      </c>
      <c r="AX67" s="190">
        <f t="shared" si="129"/>
        <v>0</v>
      </c>
      <c r="AY67" s="190">
        <f t="shared" si="129"/>
        <v>0</v>
      </c>
      <c r="AZ67" s="190">
        <f t="shared" si="129"/>
        <v>0</v>
      </c>
      <c r="BA67" s="190">
        <f t="shared" si="129"/>
        <v>0</v>
      </c>
      <c r="BB67" s="190">
        <f t="shared" si="129"/>
        <v>0</v>
      </c>
      <c r="BC67" s="190">
        <f t="shared" si="129"/>
        <v>0</v>
      </c>
      <c r="BD67" s="190">
        <f t="shared" si="129"/>
        <v>0</v>
      </c>
      <c r="BE67" s="190">
        <f t="shared" si="129"/>
        <v>1</v>
      </c>
      <c r="BF67" s="190">
        <f t="shared" si="129"/>
        <v>0</v>
      </c>
      <c r="BG67" s="190">
        <f t="shared" si="129"/>
        <v>0</v>
      </c>
      <c r="BH67" s="190">
        <f t="shared" si="129"/>
        <v>0</v>
      </c>
      <c r="BI67" s="190">
        <f t="shared" si="129"/>
        <v>0</v>
      </c>
      <c r="BJ67" s="190">
        <f t="shared" si="129"/>
        <v>0</v>
      </c>
      <c r="BK67" s="190">
        <f t="shared" si="129"/>
        <v>0</v>
      </c>
      <c r="BL67" s="190">
        <f t="shared" si="129"/>
        <v>0</v>
      </c>
      <c r="BM67" s="190">
        <f t="shared" si="129"/>
        <v>0</v>
      </c>
      <c r="BN67" s="190">
        <f t="shared" si="129"/>
        <v>0</v>
      </c>
      <c r="BO67" s="190">
        <f t="shared" si="129"/>
        <v>0</v>
      </c>
      <c r="BP67" s="190">
        <f t="shared" si="129"/>
        <v>0</v>
      </c>
      <c r="BQ67" s="190">
        <f t="shared" ref="BQ67:CV67" si="130" xml:space="preserve"> BQ$63</f>
        <v>0</v>
      </c>
      <c r="BR67" s="190">
        <f t="shared" si="130"/>
        <v>0</v>
      </c>
      <c r="BS67" s="190">
        <f t="shared" si="130"/>
        <v>0</v>
      </c>
      <c r="BT67" s="190">
        <f t="shared" si="130"/>
        <v>0</v>
      </c>
      <c r="BU67" s="190">
        <f t="shared" si="130"/>
        <v>0</v>
      </c>
      <c r="BV67" s="190">
        <f t="shared" si="130"/>
        <v>0</v>
      </c>
      <c r="BW67" s="190">
        <f t="shared" si="130"/>
        <v>0</v>
      </c>
      <c r="BX67" s="190">
        <f t="shared" si="130"/>
        <v>0</v>
      </c>
      <c r="BY67" s="190">
        <f t="shared" si="130"/>
        <v>0</v>
      </c>
      <c r="BZ67" s="190">
        <f t="shared" si="130"/>
        <v>0</v>
      </c>
      <c r="CA67" s="190">
        <f t="shared" si="130"/>
        <v>0</v>
      </c>
      <c r="CB67" s="190">
        <f t="shared" si="130"/>
        <v>0</v>
      </c>
      <c r="CC67" s="190">
        <f t="shared" si="130"/>
        <v>0</v>
      </c>
      <c r="CD67" s="190">
        <f t="shared" si="130"/>
        <v>0</v>
      </c>
      <c r="CE67" s="190">
        <f t="shared" si="130"/>
        <v>0</v>
      </c>
      <c r="CF67" s="190">
        <f t="shared" si="130"/>
        <v>0</v>
      </c>
      <c r="CG67" s="190">
        <f t="shared" si="130"/>
        <v>0</v>
      </c>
      <c r="CH67" s="190">
        <f t="shared" si="130"/>
        <v>0</v>
      </c>
      <c r="CI67" s="190">
        <f t="shared" si="130"/>
        <v>0</v>
      </c>
      <c r="CJ67" s="190">
        <f t="shared" si="130"/>
        <v>0</v>
      </c>
      <c r="CK67" s="190">
        <f t="shared" si="130"/>
        <v>0</v>
      </c>
      <c r="CL67" s="190">
        <f t="shared" si="130"/>
        <v>0</v>
      </c>
      <c r="CM67" s="190">
        <f t="shared" si="130"/>
        <v>0</v>
      </c>
      <c r="CN67" s="190">
        <f t="shared" si="130"/>
        <v>0</v>
      </c>
      <c r="CO67" s="190">
        <f t="shared" si="130"/>
        <v>0</v>
      </c>
      <c r="CP67" s="190">
        <f t="shared" si="130"/>
        <v>0</v>
      </c>
      <c r="CQ67" s="190">
        <f t="shared" si="130"/>
        <v>0</v>
      </c>
      <c r="CR67" s="190">
        <f t="shared" si="130"/>
        <v>0</v>
      </c>
      <c r="CS67" s="190">
        <f t="shared" si="130"/>
        <v>0</v>
      </c>
      <c r="CT67" s="190">
        <f t="shared" si="130"/>
        <v>0</v>
      </c>
      <c r="CU67" s="190">
        <f t="shared" si="130"/>
        <v>0</v>
      </c>
      <c r="CV67" s="190">
        <f t="shared" si="130"/>
        <v>0</v>
      </c>
      <c r="CW67" s="190">
        <f t="shared" ref="CW67:EB67" si="131" xml:space="preserve"> CW$63</f>
        <v>0</v>
      </c>
      <c r="CX67" s="190">
        <f t="shared" si="131"/>
        <v>0</v>
      </c>
      <c r="CY67" s="190">
        <f t="shared" si="131"/>
        <v>0</v>
      </c>
      <c r="CZ67" s="190">
        <f t="shared" si="131"/>
        <v>0</v>
      </c>
      <c r="DA67" s="190">
        <f t="shared" si="131"/>
        <v>0</v>
      </c>
      <c r="DB67" s="190">
        <f t="shared" si="131"/>
        <v>0</v>
      </c>
      <c r="DC67" s="190">
        <f t="shared" si="131"/>
        <v>0</v>
      </c>
      <c r="DD67" s="190">
        <f t="shared" si="131"/>
        <v>0</v>
      </c>
      <c r="DE67" s="190">
        <f t="shared" si="131"/>
        <v>0</v>
      </c>
      <c r="DF67" s="190">
        <f t="shared" si="131"/>
        <v>0</v>
      </c>
      <c r="DG67" s="190">
        <f t="shared" si="131"/>
        <v>0</v>
      </c>
      <c r="DH67" s="190">
        <f t="shared" si="131"/>
        <v>0</v>
      </c>
      <c r="DI67" s="190">
        <f t="shared" si="131"/>
        <v>0</v>
      </c>
      <c r="DJ67" s="190">
        <f t="shared" si="131"/>
        <v>0</v>
      </c>
      <c r="DK67" s="190">
        <f t="shared" si="131"/>
        <v>0</v>
      </c>
      <c r="DL67" s="190">
        <f t="shared" si="131"/>
        <v>0</v>
      </c>
      <c r="DM67" s="190">
        <f t="shared" si="131"/>
        <v>0</v>
      </c>
      <c r="DN67" s="190">
        <f t="shared" si="131"/>
        <v>0</v>
      </c>
      <c r="DO67" s="190">
        <f t="shared" si="131"/>
        <v>0</v>
      </c>
      <c r="DP67" s="190">
        <f t="shared" si="131"/>
        <v>0</v>
      </c>
      <c r="DQ67" s="190">
        <f t="shared" si="131"/>
        <v>0</v>
      </c>
      <c r="DR67" s="190">
        <f t="shared" si="131"/>
        <v>0</v>
      </c>
      <c r="DS67" s="190">
        <f t="shared" si="131"/>
        <v>0</v>
      </c>
      <c r="DT67" s="190">
        <f t="shared" si="131"/>
        <v>0</v>
      </c>
      <c r="DU67" s="190">
        <f t="shared" si="131"/>
        <v>0</v>
      </c>
      <c r="DV67" s="190">
        <f t="shared" si="131"/>
        <v>0</v>
      </c>
      <c r="DW67" s="190">
        <f t="shared" si="131"/>
        <v>0</v>
      </c>
      <c r="DX67" s="190">
        <f t="shared" si="131"/>
        <v>0</v>
      </c>
      <c r="DY67" s="190">
        <f t="shared" si="131"/>
        <v>0</v>
      </c>
      <c r="DZ67" s="190">
        <f t="shared" si="131"/>
        <v>0</v>
      </c>
      <c r="EA67" s="190">
        <f t="shared" si="131"/>
        <v>0</v>
      </c>
      <c r="EB67" s="190">
        <f t="shared" si="131"/>
        <v>0</v>
      </c>
      <c r="EC67" s="190">
        <f t="shared" ref="EC67:FH67" si="132" xml:space="preserve"> EC$63</f>
        <v>0</v>
      </c>
      <c r="ED67" s="190">
        <f t="shared" si="132"/>
        <v>0</v>
      </c>
      <c r="EE67" s="190">
        <f t="shared" si="132"/>
        <v>0</v>
      </c>
      <c r="EF67" s="190">
        <f t="shared" si="132"/>
        <v>0</v>
      </c>
      <c r="EG67" s="190">
        <f t="shared" si="132"/>
        <v>0</v>
      </c>
      <c r="EH67" s="190">
        <f t="shared" si="132"/>
        <v>0</v>
      </c>
      <c r="EI67" s="190">
        <f t="shared" si="132"/>
        <v>0</v>
      </c>
      <c r="EJ67" s="190">
        <f t="shared" si="132"/>
        <v>0</v>
      </c>
      <c r="EK67" s="190">
        <f t="shared" si="132"/>
        <v>0</v>
      </c>
      <c r="EL67" s="190">
        <f t="shared" si="132"/>
        <v>0</v>
      </c>
      <c r="EM67" s="190">
        <f t="shared" si="132"/>
        <v>0</v>
      </c>
      <c r="EN67" s="190">
        <f t="shared" si="132"/>
        <v>0</v>
      </c>
      <c r="EO67" s="190">
        <f t="shared" si="132"/>
        <v>0</v>
      </c>
      <c r="EP67" s="190">
        <f t="shared" si="132"/>
        <v>0</v>
      </c>
      <c r="EQ67" s="190">
        <f t="shared" si="132"/>
        <v>0</v>
      </c>
      <c r="ER67" s="190">
        <f t="shared" si="132"/>
        <v>0</v>
      </c>
      <c r="ES67" s="190">
        <f t="shared" si="132"/>
        <v>0</v>
      </c>
      <c r="ET67" s="190">
        <f t="shared" si="132"/>
        <v>0</v>
      </c>
      <c r="EU67" s="190">
        <f t="shared" si="132"/>
        <v>0</v>
      </c>
      <c r="EV67" s="190">
        <f t="shared" si="132"/>
        <v>0</v>
      </c>
      <c r="EW67" s="190">
        <f t="shared" si="132"/>
        <v>0</v>
      </c>
      <c r="EX67" s="190">
        <f t="shared" si="132"/>
        <v>0</v>
      </c>
      <c r="EY67" s="190">
        <f t="shared" si="132"/>
        <v>0</v>
      </c>
      <c r="EZ67" s="190">
        <f t="shared" si="132"/>
        <v>0</v>
      </c>
      <c r="FA67" s="190">
        <f t="shared" si="132"/>
        <v>0</v>
      </c>
      <c r="FB67" s="190">
        <f t="shared" si="132"/>
        <v>0</v>
      </c>
      <c r="FC67" s="190">
        <f t="shared" si="132"/>
        <v>0</v>
      </c>
      <c r="FD67" s="190">
        <f t="shared" si="132"/>
        <v>0</v>
      </c>
      <c r="FE67" s="190">
        <f t="shared" si="132"/>
        <v>0</v>
      </c>
      <c r="FF67" s="190">
        <f t="shared" si="132"/>
        <v>0</v>
      </c>
      <c r="FG67" s="190">
        <f t="shared" si="132"/>
        <v>0</v>
      </c>
      <c r="FH67" s="190">
        <f t="shared" si="132"/>
        <v>0</v>
      </c>
      <c r="FI67" s="190">
        <f t="shared" ref="FI67:GJ67" si="133" xml:space="preserve"> FI$63</f>
        <v>0</v>
      </c>
      <c r="FJ67" s="190">
        <f t="shared" si="133"/>
        <v>0</v>
      </c>
      <c r="FK67" s="190">
        <f t="shared" si="133"/>
        <v>0</v>
      </c>
      <c r="FL67" s="190">
        <f t="shared" si="133"/>
        <v>0</v>
      </c>
      <c r="FM67" s="190">
        <f t="shared" si="133"/>
        <v>0</v>
      </c>
      <c r="FN67" s="190">
        <f t="shared" si="133"/>
        <v>0</v>
      </c>
      <c r="FO67" s="190">
        <f t="shared" si="133"/>
        <v>0</v>
      </c>
      <c r="FP67" s="190">
        <f t="shared" si="133"/>
        <v>0</v>
      </c>
      <c r="FQ67" s="190">
        <f t="shared" si="133"/>
        <v>0</v>
      </c>
      <c r="FR67" s="190">
        <f t="shared" si="133"/>
        <v>0</v>
      </c>
      <c r="FS67" s="190">
        <f t="shared" si="133"/>
        <v>0</v>
      </c>
      <c r="FT67" s="190">
        <f t="shared" si="133"/>
        <v>0</v>
      </c>
      <c r="FU67" s="190">
        <f t="shared" si="133"/>
        <v>0</v>
      </c>
      <c r="FV67" s="190">
        <f t="shared" si="133"/>
        <v>0</v>
      </c>
      <c r="FW67" s="190">
        <f t="shared" si="133"/>
        <v>0</v>
      </c>
      <c r="FX67" s="190">
        <f t="shared" si="133"/>
        <v>0</v>
      </c>
      <c r="FY67" s="190">
        <f t="shared" si="133"/>
        <v>0</v>
      </c>
      <c r="FZ67" s="190">
        <f t="shared" si="133"/>
        <v>0</v>
      </c>
      <c r="GA67" s="190">
        <f t="shared" si="133"/>
        <v>0</v>
      </c>
      <c r="GB67" s="190">
        <f t="shared" si="133"/>
        <v>0</v>
      </c>
      <c r="GC67" s="190">
        <f t="shared" si="133"/>
        <v>0</v>
      </c>
      <c r="GD67" s="190">
        <f t="shared" si="133"/>
        <v>0</v>
      </c>
      <c r="GE67" s="190">
        <f t="shared" si="133"/>
        <v>0</v>
      </c>
      <c r="GF67" s="190">
        <f t="shared" si="133"/>
        <v>0</v>
      </c>
      <c r="GG67" s="190">
        <f t="shared" si="133"/>
        <v>0</v>
      </c>
      <c r="GH67" s="190">
        <f t="shared" si="133"/>
        <v>0</v>
      </c>
      <c r="GI67" s="190">
        <f t="shared" si="133"/>
        <v>0</v>
      </c>
      <c r="GJ67" s="190">
        <f t="shared" si="133"/>
        <v>0</v>
      </c>
    </row>
    <row r="68" spans="1:192" s="181" customFormat="1" hidden="1" outlineLevel="2" x14ac:dyDescent="0.35">
      <c r="A68" s="132"/>
      <c r="B68" s="132"/>
      <c r="C68" s="133"/>
      <c r="D68" s="134"/>
      <c r="E68" s="180" t="s">
        <v>153</v>
      </c>
      <c r="F68" s="180"/>
      <c r="G68" s="180" t="s">
        <v>5</v>
      </c>
      <c r="H68" s="180">
        <f xml:space="preserve"> SUM(J68:GJ68)</f>
        <v>42</v>
      </c>
      <c r="I68" s="135"/>
      <c r="J68" s="180">
        <f t="shared" ref="J68:AO68" si="134" xml:space="preserve"> I68 + J66 - I67</f>
        <v>0</v>
      </c>
      <c r="K68" s="180">
        <f t="shared" si="134"/>
        <v>0</v>
      </c>
      <c r="L68" s="180">
        <f t="shared" si="134"/>
        <v>0</v>
      </c>
      <c r="M68" s="180">
        <f t="shared" si="134"/>
        <v>0</v>
      </c>
      <c r="N68" s="180">
        <f t="shared" si="134"/>
        <v>0</v>
      </c>
      <c r="O68" s="180">
        <f t="shared" si="134"/>
        <v>0</v>
      </c>
      <c r="P68" s="180">
        <f t="shared" si="134"/>
        <v>1</v>
      </c>
      <c r="Q68" s="180">
        <f t="shared" si="134"/>
        <v>1</v>
      </c>
      <c r="R68" s="180">
        <f t="shared" si="134"/>
        <v>1</v>
      </c>
      <c r="S68" s="180">
        <f t="shared" si="134"/>
        <v>1</v>
      </c>
      <c r="T68" s="180">
        <f t="shared" si="134"/>
        <v>1</v>
      </c>
      <c r="U68" s="180">
        <f t="shared" si="134"/>
        <v>1</v>
      </c>
      <c r="V68" s="180">
        <f t="shared" si="134"/>
        <v>1</v>
      </c>
      <c r="W68" s="180">
        <f t="shared" si="134"/>
        <v>1</v>
      </c>
      <c r="X68" s="180">
        <f t="shared" si="134"/>
        <v>1</v>
      </c>
      <c r="Y68" s="180">
        <f t="shared" si="134"/>
        <v>1</v>
      </c>
      <c r="Z68" s="180">
        <f t="shared" si="134"/>
        <v>1</v>
      </c>
      <c r="AA68" s="180">
        <f t="shared" si="134"/>
        <v>1</v>
      </c>
      <c r="AB68" s="180">
        <f t="shared" si="134"/>
        <v>1</v>
      </c>
      <c r="AC68" s="180">
        <f t="shared" si="134"/>
        <v>1</v>
      </c>
      <c r="AD68" s="180">
        <f t="shared" si="134"/>
        <v>1</v>
      </c>
      <c r="AE68" s="180">
        <f t="shared" si="134"/>
        <v>1</v>
      </c>
      <c r="AF68" s="180">
        <f t="shared" si="134"/>
        <v>1</v>
      </c>
      <c r="AG68" s="180">
        <f t="shared" si="134"/>
        <v>1</v>
      </c>
      <c r="AH68" s="180">
        <f t="shared" si="134"/>
        <v>1</v>
      </c>
      <c r="AI68" s="180">
        <f t="shared" si="134"/>
        <v>1</v>
      </c>
      <c r="AJ68" s="180">
        <f t="shared" si="134"/>
        <v>1</v>
      </c>
      <c r="AK68" s="180">
        <f t="shared" si="134"/>
        <v>1</v>
      </c>
      <c r="AL68" s="180">
        <f t="shared" si="134"/>
        <v>1</v>
      </c>
      <c r="AM68" s="180">
        <f t="shared" si="134"/>
        <v>1</v>
      </c>
      <c r="AN68" s="180">
        <f t="shared" si="134"/>
        <v>1</v>
      </c>
      <c r="AO68" s="180">
        <f t="shared" si="134"/>
        <v>1</v>
      </c>
      <c r="AP68" s="180">
        <f t="shared" ref="AP68:BU68" si="135" xml:space="preserve"> AO68 + AP66 - AO67</f>
        <v>1</v>
      </c>
      <c r="AQ68" s="180">
        <f t="shared" si="135"/>
        <v>1</v>
      </c>
      <c r="AR68" s="180">
        <f t="shared" si="135"/>
        <v>1</v>
      </c>
      <c r="AS68" s="180">
        <f t="shared" si="135"/>
        <v>1</v>
      </c>
      <c r="AT68" s="180">
        <f t="shared" si="135"/>
        <v>1</v>
      </c>
      <c r="AU68" s="180">
        <f t="shared" si="135"/>
        <v>1</v>
      </c>
      <c r="AV68" s="180">
        <f t="shared" si="135"/>
        <v>1</v>
      </c>
      <c r="AW68" s="180">
        <f t="shared" si="135"/>
        <v>1</v>
      </c>
      <c r="AX68" s="180">
        <f t="shared" si="135"/>
        <v>1</v>
      </c>
      <c r="AY68" s="180">
        <f t="shared" si="135"/>
        <v>1</v>
      </c>
      <c r="AZ68" s="180">
        <f t="shared" si="135"/>
        <v>1</v>
      </c>
      <c r="BA68" s="180">
        <f t="shared" si="135"/>
        <v>1</v>
      </c>
      <c r="BB68" s="180">
        <f t="shared" si="135"/>
        <v>1</v>
      </c>
      <c r="BC68" s="180">
        <f t="shared" si="135"/>
        <v>1</v>
      </c>
      <c r="BD68" s="180">
        <f t="shared" si="135"/>
        <v>1</v>
      </c>
      <c r="BE68" s="180">
        <f t="shared" si="135"/>
        <v>1</v>
      </c>
      <c r="BF68" s="180">
        <f t="shared" si="135"/>
        <v>0</v>
      </c>
      <c r="BG68" s="180">
        <f t="shared" si="135"/>
        <v>0</v>
      </c>
      <c r="BH68" s="180">
        <f t="shared" si="135"/>
        <v>0</v>
      </c>
      <c r="BI68" s="180">
        <f t="shared" si="135"/>
        <v>0</v>
      </c>
      <c r="BJ68" s="180">
        <f t="shared" si="135"/>
        <v>0</v>
      </c>
      <c r="BK68" s="180">
        <f t="shared" si="135"/>
        <v>0</v>
      </c>
      <c r="BL68" s="180">
        <f t="shared" si="135"/>
        <v>0</v>
      </c>
      <c r="BM68" s="180">
        <f t="shared" si="135"/>
        <v>0</v>
      </c>
      <c r="BN68" s="180">
        <f t="shared" si="135"/>
        <v>0</v>
      </c>
      <c r="BO68" s="180">
        <f t="shared" si="135"/>
        <v>0</v>
      </c>
      <c r="BP68" s="180">
        <f t="shared" si="135"/>
        <v>0</v>
      </c>
      <c r="BQ68" s="180">
        <f t="shared" si="135"/>
        <v>0</v>
      </c>
      <c r="BR68" s="180">
        <f t="shared" si="135"/>
        <v>0</v>
      </c>
      <c r="BS68" s="180">
        <f t="shared" si="135"/>
        <v>0</v>
      </c>
      <c r="BT68" s="180">
        <f t="shared" si="135"/>
        <v>0</v>
      </c>
      <c r="BU68" s="180">
        <f t="shared" si="135"/>
        <v>0</v>
      </c>
      <c r="BV68" s="180">
        <f t="shared" ref="BV68:DA68" si="136" xml:space="preserve"> BU68 + BV66 - BU67</f>
        <v>0</v>
      </c>
      <c r="BW68" s="180">
        <f t="shared" si="136"/>
        <v>0</v>
      </c>
      <c r="BX68" s="180">
        <f t="shared" si="136"/>
        <v>0</v>
      </c>
      <c r="BY68" s="180">
        <f t="shared" si="136"/>
        <v>0</v>
      </c>
      <c r="BZ68" s="180">
        <f t="shared" si="136"/>
        <v>0</v>
      </c>
      <c r="CA68" s="180">
        <f t="shared" si="136"/>
        <v>0</v>
      </c>
      <c r="CB68" s="180">
        <f t="shared" si="136"/>
        <v>0</v>
      </c>
      <c r="CC68" s="180">
        <f t="shared" si="136"/>
        <v>0</v>
      </c>
      <c r="CD68" s="180">
        <f t="shared" si="136"/>
        <v>0</v>
      </c>
      <c r="CE68" s="180">
        <f t="shared" si="136"/>
        <v>0</v>
      </c>
      <c r="CF68" s="180">
        <f t="shared" si="136"/>
        <v>0</v>
      </c>
      <c r="CG68" s="180">
        <f t="shared" si="136"/>
        <v>0</v>
      </c>
      <c r="CH68" s="180">
        <f t="shared" si="136"/>
        <v>0</v>
      </c>
      <c r="CI68" s="180">
        <f t="shared" si="136"/>
        <v>0</v>
      </c>
      <c r="CJ68" s="180">
        <f t="shared" si="136"/>
        <v>0</v>
      </c>
      <c r="CK68" s="180">
        <f t="shared" si="136"/>
        <v>0</v>
      </c>
      <c r="CL68" s="180">
        <f t="shared" si="136"/>
        <v>0</v>
      </c>
      <c r="CM68" s="180">
        <f t="shared" si="136"/>
        <v>0</v>
      </c>
      <c r="CN68" s="180">
        <f t="shared" si="136"/>
        <v>0</v>
      </c>
      <c r="CO68" s="180">
        <f t="shared" si="136"/>
        <v>0</v>
      </c>
      <c r="CP68" s="180">
        <f t="shared" si="136"/>
        <v>0</v>
      </c>
      <c r="CQ68" s="180">
        <f t="shared" si="136"/>
        <v>0</v>
      </c>
      <c r="CR68" s="180">
        <f t="shared" si="136"/>
        <v>0</v>
      </c>
      <c r="CS68" s="180">
        <f t="shared" si="136"/>
        <v>0</v>
      </c>
      <c r="CT68" s="180">
        <f t="shared" si="136"/>
        <v>0</v>
      </c>
      <c r="CU68" s="180">
        <f t="shared" si="136"/>
        <v>0</v>
      </c>
      <c r="CV68" s="180">
        <f t="shared" si="136"/>
        <v>0</v>
      </c>
      <c r="CW68" s="180">
        <f t="shared" si="136"/>
        <v>0</v>
      </c>
      <c r="CX68" s="180">
        <f t="shared" si="136"/>
        <v>0</v>
      </c>
      <c r="CY68" s="180">
        <f t="shared" si="136"/>
        <v>0</v>
      </c>
      <c r="CZ68" s="180">
        <f t="shared" si="136"/>
        <v>0</v>
      </c>
      <c r="DA68" s="180">
        <f t="shared" si="136"/>
        <v>0</v>
      </c>
      <c r="DB68" s="180">
        <f t="shared" ref="DB68:EG68" si="137" xml:space="preserve"> DA68 + DB66 - DA67</f>
        <v>0</v>
      </c>
      <c r="DC68" s="180">
        <f t="shared" si="137"/>
        <v>0</v>
      </c>
      <c r="DD68" s="180">
        <f t="shared" si="137"/>
        <v>0</v>
      </c>
      <c r="DE68" s="180">
        <f t="shared" si="137"/>
        <v>0</v>
      </c>
      <c r="DF68" s="180">
        <f t="shared" si="137"/>
        <v>0</v>
      </c>
      <c r="DG68" s="180">
        <f t="shared" si="137"/>
        <v>0</v>
      </c>
      <c r="DH68" s="180">
        <f t="shared" si="137"/>
        <v>0</v>
      </c>
      <c r="DI68" s="180">
        <f t="shared" si="137"/>
        <v>0</v>
      </c>
      <c r="DJ68" s="180">
        <f t="shared" si="137"/>
        <v>0</v>
      </c>
      <c r="DK68" s="180">
        <f t="shared" si="137"/>
        <v>0</v>
      </c>
      <c r="DL68" s="180">
        <f t="shared" si="137"/>
        <v>0</v>
      </c>
      <c r="DM68" s="180">
        <f t="shared" si="137"/>
        <v>0</v>
      </c>
      <c r="DN68" s="180">
        <f t="shared" si="137"/>
        <v>0</v>
      </c>
      <c r="DO68" s="180">
        <f t="shared" si="137"/>
        <v>0</v>
      </c>
      <c r="DP68" s="180">
        <f t="shared" si="137"/>
        <v>0</v>
      </c>
      <c r="DQ68" s="180">
        <f t="shared" si="137"/>
        <v>0</v>
      </c>
      <c r="DR68" s="180">
        <f t="shared" si="137"/>
        <v>0</v>
      </c>
      <c r="DS68" s="180">
        <f t="shared" si="137"/>
        <v>0</v>
      </c>
      <c r="DT68" s="180">
        <f t="shared" si="137"/>
        <v>0</v>
      </c>
      <c r="DU68" s="180">
        <f t="shared" si="137"/>
        <v>0</v>
      </c>
      <c r="DV68" s="180">
        <f t="shared" si="137"/>
        <v>0</v>
      </c>
      <c r="DW68" s="180">
        <f t="shared" si="137"/>
        <v>0</v>
      </c>
      <c r="DX68" s="180">
        <f t="shared" si="137"/>
        <v>0</v>
      </c>
      <c r="DY68" s="180">
        <f t="shared" si="137"/>
        <v>0</v>
      </c>
      <c r="DZ68" s="180">
        <f t="shared" si="137"/>
        <v>0</v>
      </c>
      <c r="EA68" s="180">
        <f t="shared" si="137"/>
        <v>0</v>
      </c>
      <c r="EB68" s="180">
        <f t="shared" si="137"/>
        <v>0</v>
      </c>
      <c r="EC68" s="180">
        <f t="shared" si="137"/>
        <v>0</v>
      </c>
      <c r="ED68" s="180">
        <f t="shared" si="137"/>
        <v>0</v>
      </c>
      <c r="EE68" s="180">
        <f t="shared" si="137"/>
        <v>0</v>
      </c>
      <c r="EF68" s="180">
        <f t="shared" si="137"/>
        <v>0</v>
      </c>
      <c r="EG68" s="180">
        <f t="shared" si="137"/>
        <v>0</v>
      </c>
      <c r="EH68" s="180">
        <f t="shared" ref="EH68:FM68" si="138" xml:space="preserve"> EG68 + EH66 - EG67</f>
        <v>0</v>
      </c>
      <c r="EI68" s="180">
        <f t="shared" si="138"/>
        <v>0</v>
      </c>
      <c r="EJ68" s="180">
        <f t="shared" si="138"/>
        <v>0</v>
      </c>
      <c r="EK68" s="180">
        <f t="shared" si="138"/>
        <v>0</v>
      </c>
      <c r="EL68" s="180">
        <f t="shared" si="138"/>
        <v>0</v>
      </c>
      <c r="EM68" s="180">
        <f t="shared" si="138"/>
        <v>0</v>
      </c>
      <c r="EN68" s="180">
        <f t="shared" si="138"/>
        <v>0</v>
      </c>
      <c r="EO68" s="180">
        <f t="shared" si="138"/>
        <v>0</v>
      </c>
      <c r="EP68" s="180">
        <f t="shared" si="138"/>
        <v>0</v>
      </c>
      <c r="EQ68" s="180">
        <f t="shared" si="138"/>
        <v>0</v>
      </c>
      <c r="ER68" s="180">
        <f t="shared" si="138"/>
        <v>0</v>
      </c>
      <c r="ES68" s="180">
        <f t="shared" si="138"/>
        <v>0</v>
      </c>
      <c r="ET68" s="180">
        <f t="shared" si="138"/>
        <v>0</v>
      </c>
      <c r="EU68" s="180">
        <f t="shared" si="138"/>
        <v>0</v>
      </c>
      <c r="EV68" s="180">
        <f t="shared" si="138"/>
        <v>0</v>
      </c>
      <c r="EW68" s="180">
        <f t="shared" si="138"/>
        <v>0</v>
      </c>
      <c r="EX68" s="180">
        <f t="shared" si="138"/>
        <v>0</v>
      </c>
      <c r="EY68" s="180">
        <f t="shared" si="138"/>
        <v>0</v>
      </c>
      <c r="EZ68" s="180">
        <f t="shared" si="138"/>
        <v>0</v>
      </c>
      <c r="FA68" s="180">
        <f t="shared" si="138"/>
        <v>0</v>
      </c>
      <c r="FB68" s="180">
        <f t="shared" si="138"/>
        <v>0</v>
      </c>
      <c r="FC68" s="180">
        <f t="shared" si="138"/>
        <v>0</v>
      </c>
      <c r="FD68" s="180">
        <f t="shared" si="138"/>
        <v>0</v>
      </c>
      <c r="FE68" s="180">
        <f t="shared" si="138"/>
        <v>0</v>
      </c>
      <c r="FF68" s="180">
        <f t="shared" si="138"/>
        <v>0</v>
      </c>
      <c r="FG68" s="180">
        <f t="shared" si="138"/>
        <v>0</v>
      </c>
      <c r="FH68" s="180">
        <f t="shared" si="138"/>
        <v>0</v>
      </c>
      <c r="FI68" s="180">
        <f t="shared" si="138"/>
        <v>0</v>
      </c>
      <c r="FJ68" s="180">
        <f t="shared" si="138"/>
        <v>0</v>
      </c>
      <c r="FK68" s="180">
        <f t="shared" si="138"/>
        <v>0</v>
      </c>
      <c r="FL68" s="180">
        <f t="shared" si="138"/>
        <v>0</v>
      </c>
      <c r="FM68" s="180">
        <f t="shared" si="138"/>
        <v>0</v>
      </c>
      <c r="FN68" s="180">
        <f t="shared" ref="FN68:GJ68" si="139" xml:space="preserve"> FM68 + FN66 - FM67</f>
        <v>0</v>
      </c>
      <c r="FO68" s="180">
        <f t="shared" si="139"/>
        <v>0</v>
      </c>
      <c r="FP68" s="180">
        <f t="shared" si="139"/>
        <v>0</v>
      </c>
      <c r="FQ68" s="180">
        <f t="shared" si="139"/>
        <v>0</v>
      </c>
      <c r="FR68" s="180">
        <f t="shared" si="139"/>
        <v>0</v>
      </c>
      <c r="FS68" s="180">
        <f t="shared" si="139"/>
        <v>0</v>
      </c>
      <c r="FT68" s="180">
        <f t="shared" si="139"/>
        <v>0</v>
      </c>
      <c r="FU68" s="180">
        <f t="shared" si="139"/>
        <v>0</v>
      </c>
      <c r="FV68" s="180">
        <f t="shared" si="139"/>
        <v>0</v>
      </c>
      <c r="FW68" s="180">
        <f t="shared" si="139"/>
        <v>0</v>
      </c>
      <c r="FX68" s="180">
        <f t="shared" si="139"/>
        <v>0</v>
      </c>
      <c r="FY68" s="180">
        <f t="shared" si="139"/>
        <v>0</v>
      </c>
      <c r="FZ68" s="180">
        <f t="shared" si="139"/>
        <v>0</v>
      </c>
      <c r="GA68" s="180">
        <f t="shared" si="139"/>
        <v>0</v>
      </c>
      <c r="GB68" s="180">
        <f t="shared" si="139"/>
        <v>0</v>
      </c>
      <c r="GC68" s="180">
        <f t="shared" si="139"/>
        <v>0</v>
      </c>
      <c r="GD68" s="180">
        <f t="shared" si="139"/>
        <v>0</v>
      </c>
      <c r="GE68" s="180">
        <f t="shared" si="139"/>
        <v>0</v>
      </c>
      <c r="GF68" s="180">
        <f t="shared" si="139"/>
        <v>0</v>
      </c>
      <c r="GG68" s="180">
        <f t="shared" si="139"/>
        <v>0</v>
      </c>
      <c r="GH68" s="180">
        <f t="shared" si="139"/>
        <v>0</v>
      </c>
      <c r="GI68" s="180">
        <f t="shared" si="139"/>
        <v>0</v>
      </c>
      <c r="GJ68" s="180">
        <f t="shared" si="139"/>
        <v>0</v>
      </c>
    </row>
    <row r="69" spans="1:192" outlineLevel="1" x14ac:dyDescent="0.35">
      <c r="E69" s="6"/>
      <c r="F69" s="6"/>
      <c r="G69" s="6"/>
      <c r="H69" s="6"/>
      <c r="I69" s="68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</row>
    <row r="70" spans="1:192" outlineLevel="1" collapsed="1" x14ac:dyDescent="0.35">
      <c r="A70" s="19"/>
      <c r="B70" s="14" t="s">
        <v>44</v>
      </c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19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19"/>
      <c r="GB70" s="19"/>
      <c r="GC70" s="19"/>
      <c r="GD70" s="19"/>
      <c r="GE70" s="19"/>
      <c r="GF70" s="19"/>
      <c r="GG70" s="19"/>
      <c r="GH70" s="19"/>
      <c r="GI70" s="19"/>
      <c r="GJ70" s="19"/>
    </row>
    <row r="71" spans="1:192" hidden="1" outlineLevel="2" x14ac:dyDescent="0.35">
      <c r="E71" s="142" t="str">
        <f t="shared" ref="E71:AJ71" si="140" xml:space="preserve"> E$63</f>
        <v>End of construction period flag</v>
      </c>
      <c r="F71" s="142">
        <f t="shared" si="140"/>
        <v>0</v>
      </c>
      <c r="G71" s="142" t="str">
        <f t="shared" si="140"/>
        <v>flag</v>
      </c>
      <c r="H71" s="142">
        <f t="shared" si="140"/>
        <v>1</v>
      </c>
      <c r="I71" s="142">
        <f t="shared" si="140"/>
        <v>0</v>
      </c>
      <c r="J71" s="142">
        <f t="shared" si="140"/>
        <v>0</v>
      </c>
      <c r="K71" s="142">
        <f t="shared" si="140"/>
        <v>0</v>
      </c>
      <c r="L71" s="142">
        <f t="shared" si="140"/>
        <v>0</v>
      </c>
      <c r="M71" s="142">
        <f t="shared" si="140"/>
        <v>0</v>
      </c>
      <c r="N71" s="142">
        <f t="shared" si="140"/>
        <v>0</v>
      </c>
      <c r="O71" s="142">
        <f t="shared" si="140"/>
        <v>0</v>
      </c>
      <c r="P71" s="142">
        <f t="shared" si="140"/>
        <v>0</v>
      </c>
      <c r="Q71" s="142">
        <f t="shared" si="140"/>
        <v>0</v>
      </c>
      <c r="R71" s="142">
        <f t="shared" si="140"/>
        <v>0</v>
      </c>
      <c r="S71" s="142">
        <f t="shared" si="140"/>
        <v>0</v>
      </c>
      <c r="T71" s="142">
        <f t="shared" si="140"/>
        <v>0</v>
      </c>
      <c r="U71" s="142">
        <f t="shared" si="140"/>
        <v>0</v>
      </c>
      <c r="V71" s="142">
        <f t="shared" si="140"/>
        <v>0</v>
      </c>
      <c r="W71" s="142">
        <f t="shared" si="140"/>
        <v>0</v>
      </c>
      <c r="X71" s="142">
        <f t="shared" si="140"/>
        <v>0</v>
      </c>
      <c r="Y71" s="142">
        <f t="shared" si="140"/>
        <v>0</v>
      </c>
      <c r="Z71" s="142">
        <f t="shared" si="140"/>
        <v>0</v>
      </c>
      <c r="AA71" s="142">
        <f t="shared" si="140"/>
        <v>0</v>
      </c>
      <c r="AB71" s="142">
        <f t="shared" si="140"/>
        <v>0</v>
      </c>
      <c r="AC71" s="142">
        <f t="shared" si="140"/>
        <v>0</v>
      </c>
      <c r="AD71" s="142">
        <f t="shared" si="140"/>
        <v>0</v>
      </c>
      <c r="AE71" s="142">
        <f t="shared" si="140"/>
        <v>0</v>
      </c>
      <c r="AF71" s="142">
        <f t="shared" si="140"/>
        <v>0</v>
      </c>
      <c r="AG71" s="142">
        <f t="shared" si="140"/>
        <v>0</v>
      </c>
      <c r="AH71" s="142">
        <f t="shared" si="140"/>
        <v>0</v>
      </c>
      <c r="AI71" s="142">
        <f t="shared" si="140"/>
        <v>0</v>
      </c>
      <c r="AJ71" s="142">
        <f t="shared" si="140"/>
        <v>0</v>
      </c>
      <c r="AK71" s="142">
        <f t="shared" ref="AK71:BP71" si="141" xml:space="preserve"> AK$63</f>
        <v>0</v>
      </c>
      <c r="AL71" s="142">
        <f t="shared" si="141"/>
        <v>0</v>
      </c>
      <c r="AM71" s="142">
        <f t="shared" si="141"/>
        <v>0</v>
      </c>
      <c r="AN71" s="142">
        <f t="shared" si="141"/>
        <v>0</v>
      </c>
      <c r="AO71" s="142">
        <f t="shared" si="141"/>
        <v>0</v>
      </c>
      <c r="AP71" s="142">
        <f t="shared" si="141"/>
        <v>0</v>
      </c>
      <c r="AQ71" s="142">
        <f t="shared" si="141"/>
        <v>0</v>
      </c>
      <c r="AR71" s="142">
        <f t="shared" si="141"/>
        <v>0</v>
      </c>
      <c r="AS71" s="142">
        <f t="shared" si="141"/>
        <v>0</v>
      </c>
      <c r="AT71" s="142">
        <f t="shared" si="141"/>
        <v>0</v>
      </c>
      <c r="AU71" s="142">
        <f t="shared" si="141"/>
        <v>0</v>
      </c>
      <c r="AV71" s="142">
        <f t="shared" si="141"/>
        <v>0</v>
      </c>
      <c r="AW71" s="142">
        <f t="shared" si="141"/>
        <v>0</v>
      </c>
      <c r="AX71" s="142">
        <f t="shared" si="141"/>
        <v>0</v>
      </c>
      <c r="AY71" s="142">
        <f t="shared" si="141"/>
        <v>0</v>
      </c>
      <c r="AZ71" s="142">
        <f t="shared" si="141"/>
        <v>0</v>
      </c>
      <c r="BA71" s="142">
        <f t="shared" si="141"/>
        <v>0</v>
      </c>
      <c r="BB71" s="142">
        <f t="shared" si="141"/>
        <v>0</v>
      </c>
      <c r="BC71" s="142">
        <f t="shared" si="141"/>
        <v>0</v>
      </c>
      <c r="BD71" s="142">
        <f t="shared" si="141"/>
        <v>0</v>
      </c>
      <c r="BE71" s="142">
        <f t="shared" si="141"/>
        <v>1</v>
      </c>
      <c r="BF71" s="142">
        <f t="shared" si="141"/>
        <v>0</v>
      </c>
      <c r="BG71" s="142">
        <f t="shared" si="141"/>
        <v>0</v>
      </c>
      <c r="BH71" s="142">
        <f t="shared" si="141"/>
        <v>0</v>
      </c>
      <c r="BI71" s="142">
        <f t="shared" si="141"/>
        <v>0</v>
      </c>
      <c r="BJ71" s="142">
        <f t="shared" si="141"/>
        <v>0</v>
      </c>
      <c r="BK71" s="142">
        <f t="shared" si="141"/>
        <v>0</v>
      </c>
      <c r="BL71" s="142">
        <f t="shared" si="141"/>
        <v>0</v>
      </c>
      <c r="BM71" s="142">
        <f t="shared" si="141"/>
        <v>0</v>
      </c>
      <c r="BN71" s="142">
        <f t="shared" si="141"/>
        <v>0</v>
      </c>
      <c r="BO71" s="142">
        <f t="shared" si="141"/>
        <v>0</v>
      </c>
      <c r="BP71" s="142">
        <f t="shared" si="141"/>
        <v>0</v>
      </c>
      <c r="BQ71" s="142">
        <f t="shared" ref="BQ71:CV71" si="142" xml:space="preserve"> BQ$63</f>
        <v>0</v>
      </c>
      <c r="BR71" s="142">
        <f t="shared" si="142"/>
        <v>0</v>
      </c>
      <c r="BS71" s="142">
        <f t="shared" si="142"/>
        <v>0</v>
      </c>
      <c r="BT71" s="142">
        <f t="shared" si="142"/>
        <v>0</v>
      </c>
      <c r="BU71" s="142">
        <f t="shared" si="142"/>
        <v>0</v>
      </c>
      <c r="BV71" s="142">
        <f t="shared" si="142"/>
        <v>0</v>
      </c>
      <c r="BW71" s="142">
        <f t="shared" si="142"/>
        <v>0</v>
      </c>
      <c r="BX71" s="142">
        <f t="shared" si="142"/>
        <v>0</v>
      </c>
      <c r="BY71" s="142">
        <f t="shared" si="142"/>
        <v>0</v>
      </c>
      <c r="BZ71" s="142">
        <f t="shared" si="142"/>
        <v>0</v>
      </c>
      <c r="CA71" s="142">
        <f t="shared" si="142"/>
        <v>0</v>
      </c>
      <c r="CB71" s="142">
        <f t="shared" si="142"/>
        <v>0</v>
      </c>
      <c r="CC71" s="142">
        <f t="shared" si="142"/>
        <v>0</v>
      </c>
      <c r="CD71" s="142">
        <f t="shared" si="142"/>
        <v>0</v>
      </c>
      <c r="CE71" s="142">
        <f t="shared" si="142"/>
        <v>0</v>
      </c>
      <c r="CF71" s="142">
        <f t="shared" si="142"/>
        <v>0</v>
      </c>
      <c r="CG71" s="142">
        <f t="shared" si="142"/>
        <v>0</v>
      </c>
      <c r="CH71" s="142">
        <f t="shared" si="142"/>
        <v>0</v>
      </c>
      <c r="CI71" s="142">
        <f t="shared" si="142"/>
        <v>0</v>
      </c>
      <c r="CJ71" s="142">
        <f t="shared" si="142"/>
        <v>0</v>
      </c>
      <c r="CK71" s="142">
        <f t="shared" si="142"/>
        <v>0</v>
      </c>
      <c r="CL71" s="142">
        <f t="shared" si="142"/>
        <v>0</v>
      </c>
      <c r="CM71" s="142">
        <f t="shared" si="142"/>
        <v>0</v>
      </c>
      <c r="CN71" s="142">
        <f t="shared" si="142"/>
        <v>0</v>
      </c>
      <c r="CO71" s="142">
        <f t="shared" si="142"/>
        <v>0</v>
      </c>
      <c r="CP71" s="142">
        <f t="shared" si="142"/>
        <v>0</v>
      </c>
      <c r="CQ71" s="142">
        <f t="shared" si="142"/>
        <v>0</v>
      </c>
      <c r="CR71" s="142">
        <f t="shared" si="142"/>
        <v>0</v>
      </c>
      <c r="CS71" s="142">
        <f t="shared" si="142"/>
        <v>0</v>
      </c>
      <c r="CT71" s="142">
        <f t="shared" si="142"/>
        <v>0</v>
      </c>
      <c r="CU71" s="142">
        <f t="shared" si="142"/>
        <v>0</v>
      </c>
      <c r="CV71" s="142">
        <f t="shared" si="142"/>
        <v>0</v>
      </c>
      <c r="CW71" s="142">
        <f t="shared" ref="CW71:EB71" si="143" xml:space="preserve"> CW$63</f>
        <v>0</v>
      </c>
      <c r="CX71" s="142">
        <f t="shared" si="143"/>
        <v>0</v>
      </c>
      <c r="CY71" s="142">
        <f t="shared" si="143"/>
        <v>0</v>
      </c>
      <c r="CZ71" s="142">
        <f t="shared" si="143"/>
        <v>0</v>
      </c>
      <c r="DA71" s="142">
        <f t="shared" si="143"/>
        <v>0</v>
      </c>
      <c r="DB71" s="142">
        <f t="shared" si="143"/>
        <v>0</v>
      </c>
      <c r="DC71" s="142">
        <f t="shared" si="143"/>
        <v>0</v>
      </c>
      <c r="DD71" s="142">
        <f t="shared" si="143"/>
        <v>0</v>
      </c>
      <c r="DE71" s="142">
        <f t="shared" si="143"/>
        <v>0</v>
      </c>
      <c r="DF71" s="142">
        <f t="shared" si="143"/>
        <v>0</v>
      </c>
      <c r="DG71" s="142">
        <f t="shared" si="143"/>
        <v>0</v>
      </c>
      <c r="DH71" s="142">
        <f t="shared" si="143"/>
        <v>0</v>
      </c>
      <c r="DI71" s="142">
        <f t="shared" si="143"/>
        <v>0</v>
      </c>
      <c r="DJ71" s="142">
        <f t="shared" si="143"/>
        <v>0</v>
      </c>
      <c r="DK71" s="142">
        <f t="shared" si="143"/>
        <v>0</v>
      </c>
      <c r="DL71" s="142">
        <f t="shared" si="143"/>
        <v>0</v>
      </c>
      <c r="DM71" s="142">
        <f t="shared" si="143"/>
        <v>0</v>
      </c>
      <c r="DN71" s="142">
        <f t="shared" si="143"/>
        <v>0</v>
      </c>
      <c r="DO71" s="142">
        <f t="shared" si="143"/>
        <v>0</v>
      </c>
      <c r="DP71" s="142">
        <f t="shared" si="143"/>
        <v>0</v>
      </c>
      <c r="DQ71" s="142">
        <f t="shared" si="143"/>
        <v>0</v>
      </c>
      <c r="DR71" s="142">
        <f t="shared" si="143"/>
        <v>0</v>
      </c>
      <c r="DS71" s="142">
        <f t="shared" si="143"/>
        <v>0</v>
      </c>
      <c r="DT71" s="142">
        <f t="shared" si="143"/>
        <v>0</v>
      </c>
      <c r="DU71" s="142">
        <f t="shared" si="143"/>
        <v>0</v>
      </c>
      <c r="DV71" s="142">
        <f t="shared" si="143"/>
        <v>0</v>
      </c>
      <c r="DW71" s="142">
        <f t="shared" si="143"/>
        <v>0</v>
      </c>
      <c r="DX71" s="142">
        <f t="shared" si="143"/>
        <v>0</v>
      </c>
      <c r="DY71" s="142">
        <f t="shared" si="143"/>
        <v>0</v>
      </c>
      <c r="DZ71" s="142">
        <f t="shared" si="143"/>
        <v>0</v>
      </c>
      <c r="EA71" s="142">
        <f t="shared" si="143"/>
        <v>0</v>
      </c>
      <c r="EB71" s="142">
        <f t="shared" si="143"/>
        <v>0</v>
      </c>
      <c r="EC71" s="142">
        <f t="shared" ref="EC71:FH71" si="144" xml:space="preserve"> EC$63</f>
        <v>0</v>
      </c>
      <c r="ED71" s="142">
        <f t="shared" si="144"/>
        <v>0</v>
      </c>
      <c r="EE71" s="142">
        <f t="shared" si="144"/>
        <v>0</v>
      </c>
      <c r="EF71" s="142">
        <f t="shared" si="144"/>
        <v>0</v>
      </c>
      <c r="EG71" s="142">
        <f t="shared" si="144"/>
        <v>0</v>
      </c>
      <c r="EH71" s="142">
        <f t="shared" si="144"/>
        <v>0</v>
      </c>
      <c r="EI71" s="142">
        <f t="shared" si="144"/>
        <v>0</v>
      </c>
      <c r="EJ71" s="142">
        <f t="shared" si="144"/>
        <v>0</v>
      </c>
      <c r="EK71" s="142">
        <f t="shared" si="144"/>
        <v>0</v>
      </c>
      <c r="EL71" s="142">
        <f t="shared" si="144"/>
        <v>0</v>
      </c>
      <c r="EM71" s="142">
        <f t="shared" si="144"/>
        <v>0</v>
      </c>
      <c r="EN71" s="142">
        <f t="shared" si="144"/>
        <v>0</v>
      </c>
      <c r="EO71" s="142">
        <f t="shared" si="144"/>
        <v>0</v>
      </c>
      <c r="EP71" s="142">
        <f t="shared" si="144"/>
        <v>0</v>
      </c>
      <c r="EQ71" s="142">
        <f t="shared" si="144"/>
        <v>0</v>
      </c>
      <c r="ER71" s="142">
        <f t="shared" si="144"/>
        <v>0</v>
      </c>
      <c r="ES71" s="142">
        <f t="shared" si="144"/>
        <v>0</v>
      </c>
      <c r="ET71" s="142">
        <f t="shared" si="144"/>
        <v>0</v>
      </c>
      <c r="EU71" s="142">
        <f t="shared" si="144"/>
        <v>0</v>
      </c>
      <c r="EV71" s="142">
        <f t="shared" si="144"/>
        <v>0</v>
      </c>
      <c r="EW71" s="142">
        <f t="shared" si="144"/>
        <v>0</v>
      </c>
      <c r="EX71" s="142">
        <f t="shared" si="144"/>
        <v>0</v>
      </c>
      <c r="EY71" s="142">
        <f t="shared" si="144"/>
        <v>0</v>
      </c>
      <c r="EZ71" s="142">
        <f t="shared" si="144"/>
        <v>0</v>
      </c>
      <c r="FA71" s="142">
        <f t="shared" si="144"/>
        <v>0</v>
      </c>
      <c r="FB71" s="142">
        <f t="shared" si="144"/>
        <v>0</v>
      </c>
      <c r="FC71" s="142">
        <f t="shared" si="144"/>
        <v>0</v>
      </c>
      <c r="FD71" s="142">
        <f t="shared" si="144"/>
        <v>0</v>
      </c>
      <c r="FE71" s="142">
        <f t="shared" si="144"/>
        <v>0</v>
      </c>
      <c r="FF71" s="142">
        <f t="shared" si="144"/>
        <v>0</v>
      </c>
      <c r="FG71" s="142">
        <f t="shared" si="144"/>
        <v>0</v>
      </c>
      <c r="FH71" s="142">
        <f t="shared" si="144"/>
        <v>0</v>
      </c>
      <c r="FI71" s="142">
        <f t="shared" ref="FI71:GJ71" si="145" xml:space="preserve"> FI$63</f>
        <v>0</v>
      </c>
      <c r="FJ71" s="142">
        <f t="shared" si="145"/>
        <v>0</v>
      </c>
      <c r="FK71" s="142">
        <f t="shared" si="145"/>
        <v>0</v>
      </c>
      <c r="FL71" s="142">
        <f t="shared" si="145"/>
        <v>0</v>
      </c>
      <c r="FM71" s="142">
        <f t="shared" si="145"/>
        <v>0</v>
      </c>
      <c r="FN71" s="142">
        <f t="shared" si="145"/>
        <v>0</v>
      </c>
      <c r="FO71" s="142">
        <f t="shared" si="145"/>
        <v>0</v>
      </c>
      <c r="FP71" s="142">
        <f t="shared" si="145"/>
        <v>0</v>
      </c>
      <c r="FQ71" s="142">
        <f t="shared" si="145"/>
        <v>0</v>
      </c>
      <c r="FR71" s="142">
        <f t="shared" si="145"/>
        <v>0</v>
      </c>
      <c r="FS71" s="142">
        <f t="shared" si="145"/>
        <v>0</v>
      </c>
      <c r="FT71" s="142">
        <f t="shared" si="145"/>
        <v>0</v>
      </c>
      <c r="FU71" s="142">
        <f t="shared" si="145"/>
        <v>0</v>
      </c>
      <c r="FV71" s="142">
        <f t="shared" si="145"/>
        <v>0</v>
      </c>
      <c r="FW71" s="142">
        <f t="shared" si="145"/>
        <v>0</v>
      </c>
      <c r="FX71" s="142">
        <f t="shared" si="145"/>
        <v>0</v>
      </c>
      <c r="FY71" s="142">
        <f t="shared" si="145"/>
        <v>0</v>
      </c>
      <c r="FZ71" s="142">
        <f t="shared" si="145"/>
        <v>0</v>
      </c>
      <c r="GA71" s="142">
        <f t="shared" si="145"/>
        <v>0</v>
      </c>
      <c r="GB71" s="142">
        <f t="shared" si="145"/>
        <v>0</v>
      </c>
      <c r="GC71" s="142">
        <f t="shared" si="145"/>
        <v>0</v>
      </c>
      <c r="GD71" s="142">
        <f t="shared" si="145"/>
        <v>0</v>
      </c>
      <c r="GE71" s="142">
        <f t="shared" si="145"/>
        <v>0</v>
      </c>
      <c r="GF71" s="142">
        <f t="shared" si="145"/>
        <v>0</v>
      </c>
      <c r="GG71" s="142">
        <f t="shared" si="145"/>
        <v>0</v>
      </c>
      <c r="GH71" s="142">
        <f t="shared" si="145"/>
        <v>0</v>
      </c>
      <c r="GI71" s="142">
        <f t="shared" si="145"/>
        <v>0</v>
      </c>
      <c r="GJ71" s="142">
        <f t="shared" si="145"/>
        <v>0</v>
      </c>
    </row>
    <row r="72" spans="1:192" s="181" customFormat="1" hidden="1" outlineLevel="2" x14ac:dyDescent="0.35">
      <c r="A72" s="219"/>
      <c r="B72" s="219"/>
      <c r="C72" s="220"/>
      <c r="D72" s="221"/>
      <c r="E72" s="181" t="s">
        <v>44</v>
      </c>
      <c r="G72" s="181" t="s">
        <v>5</v>
      </c>
      <c r="H72" s="181">
        <f xml:space="preserve"> SUM(J72:GJ72)</f>
        <v>1</v>
      </c>
      <c r="I72" s="222"/>
      <c r="J72" s="180">
        <f t="shared" ref="J72:AO72" si="146" xml:space="preserve"> I71</f>
        <v>0</v>
      </c>
      <c r="K72" s="180">
        <f t="shared" si="146"/>
        <v>0</v>
      </c>
      <c r="L72" s="180">
        <f t="shared" si="146"/>
        <v>0</v>
      </c>
      <c r="M72" s="180">
        <f t="shared" si="146"/>
        <v>0</v>
      </c>
      <c r="N72" s="180">
        <f t="shared" si="146"/>
        <v>0</v>
      </c>
      <c r="O72" s="180">
        <f t="shared" si="146"/>
        <v>0</v>
      </c>
      <c r="P72" s="180">
        <f t="shared" si="146"/>
        <v>0</v>
      </c>
      <c r="Q72" s="180">
        <f t="shared" si="146"/>
        <v>0</v>
      </c>
      <c r="R72" s="180">
        <f t="shared" si="146"/>
        <v>0</v>
      </c>
      <c r="S72" s="180">
        <f t="shared" si="146"/>
        <v>0</v>
      </c>
      <c r="T72" s="180">
        <f t="shared" si="146"/>
        <v>0</v>
      </c>
      <c r="U72" s="180">
        <f t="shared" si="146"/>
        <v>0</v>
      </c>
      <c r="V72" s="180">
        <f t="shared" si="146"/>
        <v>0</v>
      </c>
      <c r="W72" s="180">
        <f t="shared" si="146"/>
        <v>0</v>
      </c>
      <c r="X72" s="180">
        <f t="shared" si="146"/>
        <v>0</v>
      </c>
      <c r="Y72" s="180">
        <f t="shared" si="146"/>
        <v>0</v>
      </c>
      <c r="Z72" s="180">
        <f t="shared" si="146"/>
        <v>0</v>
      </c>
      <c r="AA72" s="180">
        <f t="shared" si="146"/>
        <v>0</v>
      </c>
      <c r="AB72" s="180">
        <f t="shared" si="146"/>
        <v>0</v>
      </c>
      <c r="AC72" s="180">
        <f t="shared" si="146"/>
        <v>0</v>
      </c>
      <c r="AD72" s="180">
        <f t="shared" si="146"/>
        <v>0</v>
      </c>
      <c r="AE72" s="180">
        <f t="shared" si="146"/>
        <v>0</v>
      </c>
      <c r="AF72" s="180">
        <f t="shared" si="146"/>
        <v>0</v>
      </c>
      <c r="AG72" s="180">
        <f t="shared" si="146"/>
        <v>0</v>
      </c>
      <c r="AH72" s="180">
        <f t="shared" si="146"/>
        <v>0</v>
      </c>
      <c r="AI72" s="180">
        <f t="shared" si="146"/>
        <v>0</v>
      </c>
      <c r="AJ72" s="180">
        <f t="shared" si="146"/>
        <v>0</v>
      </c>
      <c r="AK72" s="180">
        <f t="shared" si="146"/>
        <v>0</v>
      </c>
      <c r="AL72" s="180">
        <f t="shared" si="146"/>
        <v>0</v>
      </c>
      <c r="AM72" s="180">
        <f t="shared" si="146"/>
        <v>0</v>
      </c>
      <c r="AN72" s="180">
        <f t="shared" si="146"/>
        <v>0</v>
      </c>
      <c r="AO72" s="180">
        <f t="shared" si="146"/>
        <v>0</v>
      </c>
      <c r="AP72" s="180">
        <f t="shared" ref="AP72:BU72" si="147" xml:space="preserve"> AO71</f>
        <v>0</v>
      </c>
      <c r="AQ72" s="180">
        <f t="shared" si="147"/>
        <v>0</v>
      </c>
      <c r="AR72" s="180">
        <f t="shared" si="147"/>
        <v>0</v>
      </c>
      <c r="AS72" s="180">
        <f t="shared" si="147"/>
        <v>0</v>
      </c>
      <c r="AT72" s="180">
        <f t="shared" si="147"/>
        <v>0</v>
      </c>
      <c r="AU72" s="180">
        <f t="shared" si="147"/>
        <v>0</v>
      </c>
      <c r="AV72" s="180">
        <f t="shared" si="147"/>
        <v>0</v>
      </c>
      <c r="AW72" s="180">
        <f t="shared" si="147"/>
        <v>0</v>
      </c>
      <c r="AX72" s="180">
        <f t="shared" si="147"/>
        <v>0</v>
      </c>
      <c r="AY72" s="180">
        <f t="shared" si="147"/>
        <v>0</v>
      </c>
      <c r="AZ72" s="180">
        <f t="shared" si="147"/>
        <v>0</v>
      </c>
      <c r="BA72" s="180">
        <f t="shared" si="147"/>
        <v>0</v>
      </c>
      <c r="BB72" s="180">
        <f t="shared" si="147"/>
        <v>0</v>
      </c>
      <c r="BC72" s="180">
        <f t="shared" si="147"/>
        <v>0</v>
      </c>
      <c r="BD72" s="180">
        <f t="shared" si="147"/>
        <v>0</v>
      </c>
      <c r="BE72" s="180">
        <f t="shared" si="147"/>
        <v>0</v>
      </c>
      <c r="BF72" s="180">
        <f t="shared" si="147"/>
        <v>1</v>
      </c>
      <c r="BG72" s="180">
        <f t="shared" si="147"/>
        <v>0</v>
      </c>
      <c r="BH72" s="180">
        <f t="shared" si="147"/>
        <v>0</v>
      </c>
      <c r="BI72" s="180">
        <f t="shared" si="147"/>
        <v>0</v>
      </c>
      <c r="BJ72" s="180">
        <f t="shared" si="147"/>
        <v>0</v>
      </c>
      <c r="BK72" s="180">
        <f t="shared" si="147"/>
        <v>0</v>
      </c>
      <c r="BL72" s="180">
        <f t="shared" si="147"/>
        <v>0</v>
      </c>
      <c r="BM72" s="180">
        <f t="shared" si="147"/>
        <v>0</v>
      </c>
      <c r="BN72" s="180">
        <f t="shared" si="147"/>
        <v>0</v>
      </c>
      <c r="BO72" s="180">
        <f t="shared" si="147"/>
        <v>0</v>
      </c>
      <c r="BP72" s="180">
        <f t="shared" si="147"/>
        <v>0</v>
      </c>
      <c r="BQ72" s="180">
        <f t="shared" si="147"/>
        <v>0</v>
      </c>
      <c r="BR72" s="180">
        <f t="shared" si="147"/>
        <v>0</v>
      </c>
      <c r="BS72" s="180">
        <f t="shared" si="147"/>
        <v>0</v>
      </c>
      <c r="BT72" s="180">
        <f t="shared" si="147"/>
        <v>0</v>
      </c>
      <c r="BU72" s="180">
        <f t="shared" si="147"/>
        <v>0</v>
      </c>
      <c r="BV72" s="180">
        <f t="shared" ref="BV72:DA72" si="148" xml:space="preserve"> BU71</f>
        <v>0</v>
      </c>
      <c r="BW72" s="180">
        <f t="shared" si="148"/>
        <v>0</v>
      </c>
      <c r="BX72" s="180">
        <f t="shared" si="148"/>
        <v>0</v>
      </c>
      <c r="BY72" s="180">
        <f t="shared" si="148"/>
        <v>0</v>
      </c>
      <c r="BZ72" s="180">
        <f t="shared" si="148"/>
        <v>0</v>
      </c>
      <c r="CA72" s="180">
        <f t="shared" si="148"/>
        <v>0</v>
      </c>
      <c r="CB72" s="180">
        <f t="shared" si="148"/>
        <v>0</v>
      </c>
      <c r="CC72" s="180">
        <f t="shared" si="148"/>
        <v>0</v>
      </c>
      <c r="CD72" s="180">
        <f t="shared" si="148"/>
        <v>0</v>
      </c>
      <c r="CE72" s="180">
        <f t="shared" si="148"/>
        <v>0</v>
      </c>
      <c r="CF72" s="180">
        <f t="shared" si="148"/>
        <v>0</v>
      </c>
      <c r="CG72" s="180">
        <f t="shared" si="148"/>
        <v>0</v>
      </c>
      <c r="CH72" s="180">
        <f t="shared" si="148"/>
        <v>0</v>
      </c>
      <c r="CI72" s="180">
        <f t="shared" si="148"/>
        <v>0</v>
      </c>
      <c r="CJ72" s="180">
        <f t="shared" si="148"/>
        <v>0</v>
      </c>
      <c r="CK72" s="180">
        <f t="shared" si="148"/>
        <v>0</v>
      </c>
      <c r="CL72" s="180">
        <f t="shared" si="148"/>
        <v>0</v>
      </c>
      <c r="CM72" s="180">
        <f t="shared" si="148"/>
        <v>0</v>
      </c>
      <c r="CN72" s="180">
        <f t="shared" si="148"/>
        <v>0</v>
      </c>
      <c r="CO72" s="180">
        <f t="shared" si="148"/>
        <v>0</v>
      </c>
      <c r="CP72" s="180">
        <f t="shared" si="148"/>
        <v>0</v>
      </c>
      <c r="CQ72" s="180">
        <f t="shared" si="148"/>
        <v>0</v>
      </c>
      <c r="CR72" s="180">
        <f t="shared" si="148"/>
        <v>0</v>
      </c>
      <c r="CS72" s="180">
        <f t="shared" si="148"/>
        <v>0</v>
      </c>
      <c r="CT72" s="180">
        <f t="shared" si="148"/>
        <v>0</v>
      </c>
      <c r="CU72" s="180">
        <f t="shared" si="148"/>
        <v>0</v>
      </c>
      <c r="CV72" s="180">
        <f t="shared" si="148"/>
        <v>0</v>
      </c>
      <c r="CW72" s="180">
        <f t="shared" si="148"/>
        <v>0</v>
      </c>
      <c r="CX72" s="180">
        <f t="shared" si="148"/>
        <v>0</v>
      </c>
      <c r="CY72" s="180">
        <f t="shared" si="148"/>
        <v>0</v>
      </c>
      <c r="CZ72" s="180">
        <f t="shared" si="148"/>
        <v>0</v>
      </c>
      <c r="DA72" s="180">
        <f t="shared" si="148"/>
        <v>0</v>
      </c>
      <c r="DB72" s="180">
        <f t="shared" ref="DB72:EG72" si="149" xml:space="preserve"> DA71</f>
        <v>0</v>
      </c>
      <c r="DC72" s="180">
        <f t="shared" si="149"/>
        <v>0</v>
      </c>
      <c r="DD72" s="180">
        <f t="shared" si="149"/>
        <v>0</v>
      </c>
      <c r="DE72" s="180">
        <f t="shared" si="149"/>
        <v>0</v>
      </c>
      <c r="DF72" s="180">
        <f t="shared" si="149"/>
        <v>0</v>
      </c>
      <c r="DG72" s="180">
        <f t="shared" si="149"/>
        <v>0</v>
      </c>
      <c r="DH72" s="180">
        <f t="shared" si="149"/>
        <v>0</v>
      </c>
      <c r="DI72" s="180">
        <f t="shared" si="149"/>
        <v>0</v>
      </c>
      <c r="DJ72" s="180">
        <f t="shared" si="149"/>
        <v>0</v>
      </c>
      <c r="DK72" s="180">
        <f t="shared" si="149"/>
        <v>0</v>
      </c>
      <c r="DL72" s="180">
        <f t="shared" si="149"/>
        <v>0</v>
      </c>
      <c r="DM72" s="180">
        <f t="shared" si="149"/>
        <v>0</v>
      </c>
      <c r="DN72" s="180">
        <f t="shared" si="149"/>
        <v>0</v>
      </c>
      <c r="DO72" s="180">
        <f t="shared" si="149"/>
        <v>0</v>
      </c>
      <c r="DP72" s="180">
        <f t="shared" si="149"/>
        <v>0</v>
      </c>
      <c r="DQ72" s="180">
        <f t="shared" si="149"/>
        <v>0</v>
      </c>
      <c r="DR72" s="180">
        <f t="shared" si="149"/>
        <v>0</v>
      </c>
      <c r="DS72" s="180">
        <f t="shared" si="149"/>
        <v>0</v>
      </c>
      <c r="DT72" s="180">
        <f t="shared" si="149"/>
        <v>0</v>
      </c>
      <c r="DU72" s="180">
        <f t="shared" si="149"/>
        <v>0</v>
      </c>
      <c r="DV72" s="180">
        <f t="shared" si="149"/>
        <v>0</v>
      </c>
      <c r="DW72" s="180">
        <f t="shared" si="149"/>
        <v>0</v>
      </c>
      <c r="DX72" s="180">
        <f t="shared" si="149"/>
        <v>0</v>
      </c>
      <c r="DY72" s="180">
        <f t="shared" si="149"/>
        <v>0</v>
      </c>
      <c r="DZ72" s="180">
        <f t="shared" si="149"/>
        <v>0</v>
      </c>
      <c r="EA72" s="180">
        <f t="shared" si="149"/>
        <v>0</v>
      </c>
      <c r="EB72" s="180">
        <f t="shared" si="149"/>
        <v>0</v>
      </c>
      <c r="EC72" s="180">
        <f t="shared" si="149"/>
        <v>0</v>
      </c>
      <c r="ED72" s="180">
        <f t="shared" si="149"/>
        <v>0</v>
      </c>
      <c r="EE72" s="180">
        <f t="shared" si="149"/>
        <v>0</v>
      </c>
      <c r="EF72" s="180">
        <f t="shared" si="149"/>
        <v>0</v>
      </c>
      <c r="EG72" s="180">
        <f t="shared" si="149"/>
        <v>0</v>
      </c>
      <c r="EH72" s="180">
        <f t="shared" ref="EH72:FM72" si="150" xml:space="preserve"> EG71</f>
        <v>0</v>
      </c>
      <c r="EI72" s="180">
        <f t="shared" si="150"/>
        <v>0</v>
      </c>
      <c r="EJ72" s="180">
        <f t="shared" si="150"/>
        <v>0</v>
      </c>
      <c r="EK72" s="180">
        <f t="shared" si="150"/>
        <v>0</v>
      </c>
      <c r="EL72" s="180">
        <f t="shared" si="150"/>
        <v>0</v>
      </c>
      <c r="EM72" s="180">
        <f t="shared" si="150"/>
        <v>0</v>
      </c>
      <c r="EN72" s="180">
        <f t="shared" si="150"/>
        <v>0</v>
      </c>
      <c r="EO72" s="180">
        <f t="shared" si="150"/>
        <v>0</v>
      </c>
      <c r="EP72" s="180">
        <f t="shared" si="150"/>
        <v>0</v>
      </c>
      <c r="EQ72" s="180">
        <f t="shared" si="150"/>
        <v>0</v>
      </c>
      <c r="ER72" s="180">
        <f t="shared" si="150"/>
        <v>0</v>
      </c>
      <c r="ES72" s="180">
        <f t="shared" si="150"/>
        <v>0</v>
      </c>
      <c r="ET72" s="180">
        <f t="shared" si="150"/>
        <v>0</v>
      </c>
      <c r="EU72" s="180">
        <f t="shared" si="150"/>
        <v>0</v>
      </c>
      <c r="EV72" s="180">
        <f t="shared" si="150"/>
        <v>0</v>
      </c>
      <c r="EW72" s="180">
        <f t="shared" si="150"/>
        <v>0</v>
      </c>
      <c r="EX72" s="180">
        <f t="shared" si="150"/>
        <v>0</v>
      </c>
      <c r="EY72" s="180">
        <f t="shared" si="150"/>
        <v>0</v>
      </c>
      <c r="EZ72" s="180">
        <f t="shared" si="150"/>
        <v>0</v>
      </c>
      <c r="FA72" s="180">
        <f t="shared" si="150"/>
        <v>0</v>
      </c>
      <c r="FB72" s="180">
        <f t="shared" si="150"/>
        <v>0</v>
      </c>
      <c r="FC72" s="180">
        <f t="shared" si="150"/>
        <v>0</v>
      </c>
      <c r="FD72" s="180">
        <f t="shared" si="150"/>
        <v>0</v>
      </c>
      <c r="FE72" s="180">
        <f t="shared" si="150"/>
        <v>0</v>
      </c>
      <c r="FF72" s="180">
        <f t="shared" si="150"/>
        <v>0</v>
      </c>
      <c r="FG72" s="180">
        <f t="shared" si="150"/>
        <v>0</v>
      </c>
      <c r="FH72" s="180">
        <f t="shared" si="150"/>
        <v>0</v>
      </c>
      <c r="FI72" s="180">
        <f t="shared" si="150"/>
        <v>0</v>
      </c>
      <c r="FJ72" s="180">
        <f t="shared" si="150"/>
        <v>0</v>
      </c>
      <c r="FK72" s="180">
        <f t="shared" si="150"/>
        <v>0</v>
      </c>
      <c r="FL72" s="180">
        <f t="shared" si="150"/>
        <v>0</v>
      </c>
      <c r="FM72" s="180">
        <f t="shared" si="150"/>
        <v>0</v>
      </c>
      <c r="FN72" s="180">
        <f t="shared" ref="FN72:GJ72" si="151" xml:space="preserve"> FM71</f>
        <v>0</v>
      </c>
      <c r="FO72" s="180">
        <f t="shared" si="151"/>
        <v>0</v>
      </c>
      <c r="FP72" s="180">
        <f t="shared" si="151"/>
        <v>0</v>
      </c>
      <c r="FQ72" s="180">
        <f t="shared" si="151"/>
        <v>0</v>
      </c>
      <c r="FR72" s="180">
        <f t="shared" si="151"/>
        <v>0</v>
      </c>
      <c r="FS72" s="180">
        <f t="shared" si="151"/>
        <v>0</v>
      </c>
      <c r="FT72" s="180">
        <f t="shared" si="151"/>
        <v>0</v>
      </c>
      <c r="FU72" s="180">
        <f t="shared" si="151"/>
        <v>0</v>
      </c>
      <c r="FV72" s="180">
        <f t="shared" si="151"/>
        <v>0</v>
      </c>
      <c r="FW72" s="180">
        <f t="shared" si="151"/>
        <v>0</v>
      </c>
      <c r="FX72" s="180">
        <f t="shared" si="151"/>
        <v>0</v>
      </c>
      <c r="FY72" s="180">
        <f t="shared" si="151"/>
        <v>0</v>
      </c>
      <c r="FZ72" s="180">
        <f t="shared" si="151"/>
        <v>0</v>
      </c>
      <c r="GA72" s="180">
        <f t="shared" si="151"/>
        <v>0</v>
      </c>
      <c r="GB72" s="180">
        <f t="shared" si="151"/>
        <v>0</v>
      </c>
      <c r="GC72" s="180">
        <f t="shared" si="151"/>
        <v>0</v>
      </c>
      <c r="GD72" s="180">
        <f t="shared" si="151"/>
        <v>0</v>
      </c>
      <c r="GE72" s="180">
        <f t="shared" si="151"/>
        <v>0</v>
      </c>
      <c r="GF72" s="180">
        <f t="shared" si="151"/>
        <v>0</v>
      </c>
      <c r="GG72" s="180">
        <f t="shared" si="151"/>
        <v>0</v>
      </c>
      <c r="GH72" s="180">
        <f t="shared" si="151"/>
        <v>0</v>
      </c>
      <c r="GI72" s="180">
        <f t="shared" si="151"/>
        <v>0</v>
      </c>
      <c r="GJ72" s="180">
        <f t="shared" si="151"/>
        <v>0</v>
      </c>
    </row>
    <row r="73" spans="1:192" outlineLevel="1" x14ac:dyDescent="0.35">
      <c r="E73" s="6"/>
      <c r="F73" s="6"/>
      <c r="G73" s="6"/>
      <c r="H73" s="6"/>
      <c r="I73" s="68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</row>
    <row r="74" spans="1:192" outlineLevel="1" collapsed="1" x14ac:dyDescent="0.35">
      <c r="B74" s="14" t="s">
        <v>45</v>
      </c>
      <c r="E74" s="6"/>
      <c r="F74" s="6"/>
      <c r="G74" s="6"/>
      <c r="H74" s="6"/>
      <c r="I74" s="68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</row>
    <row r="75" spans="1:192" hidden="1" outlineLevel="2" x14ac:dyDescent="0.35">
      <c r="A75" s="51"/>
      <c r="C75" s="54"/>
      <c r="D75" s="55"/>
      <c r="E75" s="282" t="str">
        <f xml:space="preserve"> Time!E$59</f>
        <v>End of construction period date</v>
      </c>
      <c r="F75" s="282">
        <f xml:space="preserve"> Time!F$59</f>
        <v>47483</v>
      </c>
      <c r="G75" s="282" t="str">
        <f xml:space="preserve"> Time!G$59</f>
        <v>date</v>
      </c>
      <c r="H75" s="43"/>
      <c r="I75" s="24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</row>
    <row r="76" spans="1:192" hidden="1" outlineLevel="2" x14ac:dyDescent="0.35">
      <c r="A76" s="72"/>
      <c r="B76" s="72"/>
      <c r="C76" s="73"/>
      <c r="D76" s="74"/>
      <c r="E76" s="74" t="str">
        <f xml:space="preserve"> InpC!E$22</f>
        <v>Length of PPA</v>
      </c>
      <c r="F76" s="74">
        <f xml:space="preserve"> InpC!F$22</f>
        <v>25</v>
      </c>
      <c r="G76" s="74" t="str">
        <f xml:space="preserve"> InpC!G$22</f>
        <v>years</v>
      </c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4"/>
      <c r="CV76" s="74"/>
      <c r="CW76" s="74"/>
      <c r="CX76" s="74"/>
      <c r="CY76" s="74"/>
      <c r="CZ76" s="74"/>
      <c r="DA76" s="74"/>
      <c r="DB76" s="74"/>
      <c r="DC76" s="74"/>
      <c r="DD76" s="74"/>
      <c r="DE76" s="74"/>
      <c r="DF76" s="74"/>
      <c r="DG76" s="74"/>
      <c r="DH76" s="74"/>
      <c r="DI76" s="74"/>
      <c r="DJ76" s="74"/>
      <c r="DK76" s="74"/>
      <c r="DL76" s="74"/>
      <c r="DM76" s="74"/>
      <c r="DN76" s="74"/>
      <c r="DO76" s="74"/>
      <c r="DP76" s="74"/>
      <c r="DQ76" s="74"/>
      <c r="DR76" s="74"/>
      <c r="DS76" s="74"/>
      <c r="DT76" s="74"/>
      <c r="DU76" s="74"/>
      <c r="DV76" s="74"/>
      <c r="DW76" s="74"/>
      <c r="DX76" s="74"/>
      <c r="DY76" s="74"/>
      <c r="DZ76" s="74"/>
      <c r="EA76" s="74"/>
      <c r="EB76" s="74"/>
      <c r="EC76" s="74"/>
      <c r="ED76" s="74"/>
      <c r="EE76" s="74"/>
      <c r="EF76" s="74"/>
      <c r="EG76" s="74"/>
      <c r="EH76" s="74"/>
      <c r="EI76" s="74"/>
      <c r="EJ76" s="74"/>
      <c r="EK76" s="74"/>
      <c r="EL76" s="74"/>
      <c r="EM76" s="74"/>
      <c r="EN76" s="74"/>
      <c r="EO76" s="74"/>
      <c r="EP76" s="74"/>
      <c r="EQ76" s="74"/>
      <c r="ER76" s="74"/>
      <c r="ES76" s="74"/>
      <c r="ET76" s="74"/>
      <c r="EU76" s="74"/>
      <c r="EV76" s="74"/>
      <c r="EW76" s="74"/>
      <c r="EX76" s="74"/>
      <c r="EY76" s="74"/>
      <c r="EZ76" s="74"/>
      <c r="FA76" s="74"/>
      <c r="FB76" s="74"/>
      <c r="FC76" s="74"/>
      <c r="FD76" s="74"/>
      <c r="FE76" s="74"/>
      <c r="FF76" s="74"/>
      <c r="FG76" s="74"/>
      <c r="FH76" s="74"/>
      <c r="FI76" s="74"/>
      <c r="FJ76" s="74"/>
      <c r="FK76" s="74"/>
      <c r="FL76" s="74"/>
      <c r="FM76" s="74"/>
      <c r="FN76" s="74"/>
      <c r="FO76" s="74"/>
      <c r="FP76" s="74"/>
      <c r="FQ76" s="74"/>
      <c r="FR76" s="74"/>
      <c r="FS76" s="74"/>
      <c r="FT76" s="74"/>
      <c r="FU76" s="74"/>
      <c r="FV76" s="74"/>
      <c r="FW76" s="74"/>
      <c r="FX76" s="74"/>
      <c r="FY76" s="74"/>
      <c r="FZ76" s="74"/>
      <c r="GA76" s="74"/>
      <c r="GB76" s="74"/>
      <c r="GC76" s="74"/>
      <c r="GD76" s="74"/>
      <c r="GE76" s="74"/>
      <c r="GF76" s="74"/>
      <c r="GG76" s="74"/>
      <c r="GH76" s="74"/>
      <c r="GI76" s="74"/>
      <c r="GJ76" s="74"/>
    </row>
    <row r="77" spans="1:192" hidden="1" outlineLevel="2" x14ac:dyDescent="0.35">
      <c r="A77" s="80"/>
      <c r="B77" s="80"/>
      <c r="C77" s="81"/>
      <c r="D77" s="82"/>
      <c r="E77" s="359" t="str">
        <f xml:space="preserve"> InpC!E$24</f>
        <v>Contract extension</v>
      </c>
      <c r="F77" s="359">
        <f xml:space="preserve"> InpC!F$24</f>
        <v>0</v>
      </c>
      <c r="G77" s="359" t="str">
        <f xml:space="preserve"> InpC!G$24</f>
        <v>years</v>
      </c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65"/>
      <c r="BQ77" s="65"/>
      <c r="BR77" s="65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  <c r="DQ77" s="65"/>
      <c r="DR77" s="65"/>
      <c r="DS77" s="65"/>
      <c r="DT77" s="65"/>
      <c r="DU77" s="65"/>
      <c r="DV77" s="65"/>
      <c r="DW77" s="65"/>
      <c r="DX77" s="65"/>
      <c r="DY77" s="65"/>
      <c r="DZ77" s="65"/>
      <c r="EA77" s="65"/>
      <c r="EB77" s="65"/>
      <c r="EC77" s="65"/>
      <c r="ED77" s="65"/>
      <c r="EE77" s="65"/>
      <c r="EF77" s="65"/>
      <c r="EG77" s="65"/>
      <c r="EH77" s="65"/>
      <c r="EI77" s="65"/>
      <c r="EJ77" s="65"/>
      <c r="EK77" s="65"/>
      <c r="EL77" s="65"/>
      <c r="EM77" s="65"/>
      <c r="EN77" s="65"/>
      <c r="EO77" s="65"/>
      <c r="EP77" s="65"/>
      <c r="EQ77" s="65"/>
      <c r="ER77" s="65"/>
      <c r="ES77" s="65"/>
      <c r="ET77" s="65"/>
      <c r="EU77" s="65"/>
      <c r="EV77" s="65"/>
      <c r="EW77" s="65"/>
      <c r="EX77" s="65"/>
      <c r="EY77" s="65"/>
      <c r="EZ77" s="65"/>
      <c r="FA77" s="65"/>
      <c r="FB77" s="65"/>
      <c r="FC77" s="65"/>
      <c r="FD77" s="65"/>
      <c r="FE77" s="65"/>
      <c r="FF77" s="65"/>
      <c r="FG77" s="65"/>
      <c r="FH77" s="65"/>
      <c r="FI77" s="65"/>
      <c r="FJ77" s="65"/>
      <c r="FK77" s="65"/>
      <c r="FL77" s="65"/>
      <c r="FM77" s="65"/>
      <c r="FN77" s="65"/>
      <c r="FO77" s="65"/>
      <c r="FP77" s="65"/>
      <c r="FQ77" s="65"/>
      <c r="FR77" s="65"/>
      <c r="FS77" s="65"/>
      <c r="FT77" s="65"/>
      <c r="FU77" s="65"/>
      <c r="FV77" s="65"/>
      <c r="FW77" s="65"/>
      <c r="FX77" s="65"/>
      <c r="FY77" s="65"/>
      <c r="FZ77" s="65"/>
      <c r="GA77" s="65"/>
      <c r="GB77" s="65"/>
      <c r="GC77" s="65"/>
      <c r="GD77" s="65"/>
      <c r="GE77" s="65"/>
      <c r="GF77" s="65"/>
      <c r="GG77" s="65"/>
      <c r="GH77" s="65"/>
      <c r="GI77" s="65"/>
      <c r="GJ77" s="65"/>
    </row>
    <row r="78" spans="1:192" hidden="1" outlineLevel="2" x14ac:dyDescent="0.35">
      <c r="A78" s="72"/>
      <c r="B78" s="72"/>
      <c r="C78" s="73"/>
      <c r="D78" s="74"/>
      <c r="E78" s="74" t="str">
        <f xml:space="preserve"> InpC!E$131</f>
        <v>Months in year</v>
      </c>
      <c r="F78" s="74">
        <f xml:space="preserve"> InpC!F$131</f>
        <v>12</v>
      </c>
      <c r="G78" s="74" t="str">
        <f xml:space="preserve"> InpC!G$131</f>
        <v>months</v>
      </c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4"/>
      <c r="CV78" s="74"/>
      <c r="CW78" s="74"/>
      <c r="CX78" s="74"/>
      <c r="CY78" s="74"/>
      <c r="CZ78" s="74"/>
      <c r="DA78" s="74"/>
      <c r="DB78" s="74"/>
      <c r="DC78" s="74"/>
      <c r="DD78" s="74"/>
      <c r="DE78" s="74"/>
      <c r="DF78" s="74"/>
      <c r="DG78" s="74"/>
      <c r="DH78" s="74"/>
      <c r="DI78" s="74"/>
      <c r="DJ78" s="74"/>
      <c r="DK78" s="74"/>
      <c r="DL78" s="74"/>
      <c r="DM78" s="74"/>
      <c r="DN78" s="74"/>
      <c r="DO78" s="74"/>
      <c r="DP78" s="74"/>
      <c r="DQ78" s="74"/>
      <c r="DR78" s="74"/>
      <c r="DS78" s="74"/>
      <c r="DT78" s="74"/>
      <c r="DU78" s="74"/>
      <c r="DV78" s="74"/>
      <c r="DW78" s="74"/>
      <c r="DX78" s="74"/>
      <c r="DY78" s="74"/>
      <c r="DZ78" s="74"/>
      <c r="EA78" s="74"/>
      <c r="EB78" s="74"/>
      <c r="EC78" s="74"/>
      <c r="ED78" s="74"/>
      <c r="EE78" s="74"/>
      <c r="EF78" s="74"/>
      <c r="EG78" s="74"/>
      <c r="EH78" s="74"/>
      <c r="EI78" s="74"/>
      <c r="EJ78" s="74"/>
      <c r="EK78" s="74"/>
      <c r="EL78" s="74"/>
      <c r="EM78" s="74"/>
      <c r="EN78" s="74"/>
      <c r="EO78" s="74"/>
      <c r="EP78" s="74"/>
      <c r="EQ78" s="74"/>
      <c r="ER78" s="74"/>
      <c r="ES78" s="74"/>
      <c r="ET78" s="74"/>
      <c r="EU78" s="74"/>
      <c r="EV78" s="74"/>
      <c r="EW78" s="74"/>
      <c r="EX78" s="74"/>
      <c r="EY78" s="74"/>
      <c r="EZ78" s="74"/>
      <c r="FA78" s="74"/>
      <c r="FB78" s="74"/>
      <c r="FC78" s="74"/>
      <c r="FD78" s="74"/>
      <c r="FE78" s="74"/>
      <c r="FF78" s="74"/>
      <c r="FG78" s="74"/>
      <c r="FH78" s="74"/>
      <c r="FI78" s="74"/>
      <c r="FJ78" s="74"/>
      <c r="FK78" s="74"/>
      <c r="FL78" s="74"/>
      <c r="FM78" s="74"/>
      <c r="FN78" s="74"/>
      <c r="FO78" s="74"/>
      <c r="FP78" s="74"/>
      <c r="FQ78" s="74"/>
      <c r="FR78" s="74"/>
      <c r="FS78" s="74"/>
      <c r="FT78" s="74"/>
      <c r="FU78" s="74"/>
      <c r="FV78" s="74"/>
      <c r="FW78" s="74"/>
      <c r="FX78" s="74"/>
      <c r="FY78" s="74"/>
      <c r="FZ78" s="74"/>
      <c r="GA78" s="74"/>
      <c r="GB78" s="74"/>
      <c r="GC78" s="74"/>
      <c r="GD78" s="74"/>
      <c r="GE78" s="74"/>
      <c r="GF78" s="74"/>
      <c r="GG78" s="74"/>
      <c r="GH78" s="74"/>
      <c r="GI78" s="74"/>
      <c r="GJ78" s="74"/>
    </row>
    <row r="79" spans="1:192" hidden="1" outlineLevel="2" x14ac:dyDescent="0.35">
      <c r="A79" s="69"/>
      <c r="B79" s="69"/>
      <c r="C79" s="70"/>
      <c r="D79" s="71"/>
      <c r="E79" s="24" t="s">
        <v>113</v>
      </c>
      <c r="F79" s="24">
        <f xml:space="preserve"> EOMONTH(F75, ((F76 + F77) * F78))</f>
        <v>56614</v>
      </c>
      <c r="G79" s="24" t="s">
        <v>6</v>
      </c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24"/>
      <c r="DD79" s="24"/>
      <c r="DE79" s="24"/>
      <c r="DF79" s="24"/>
      <c r="DG79" s="24"/>
      <c r="DH79" s="24"/>
      <c r="DI79" s="24"/>
      <c r="DJ79" s="24"/>
      <c r="DK79" s="24"/>
      <c r="DL79" s="24"/>
      <c r="DM79" s="24"/>
      <c r="DN79" s="24"/>
      <c r="DO79" s="24"/>
      <c r="DP79" s="24"/>
      <c r="DQ79" s="24"/>
      <c r="DR79" s="24"/>
      <c r="DS79" s="24"/>
      <c r="DT79" s="24"/>
      <c r="DU79" s="24"/>
      <c r="DV79" s="24"/>
      <c r="DW79" s="24"/>
      <c r="DX79" s="24"/>
      <c r="DY79" s="24"/>
      <c r="DZ79" s="24"/>
      <c r="EA79" s="24"/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24"/>
      <c r="EU79" s="24"/>
      <c r="EV79" s="24"/>
      <c r="EW79" s="24"/>
      <c r="EX79" s="24"/>
      <c r="EY79" s="24"/>
      <c r="EZ79" s="24"/>
      <c r="FA79" s="24"/>
      <c r="FB79" s="24"/>
      <c r="FC79" s="24"/>
      <c r="FD79" s="24"/>
      <c r="FE79" s="24"/>
      <c r="FF79" s="24"/>
      <c r="FG79" s="24"/>
      <c r="FH79" s="24"/>
      <c r="FI79" s="24"/>
      <c r="FJ79" s="24"/>
      <c r="FK79" s="24"/>
      <c r="FL79" s="24"/>
      <c r="FM79" s="24"/>
      <c r="FN79" s="24"/>
      <c r="FO79" s="24"/>
      <c r="FP79" s="24"/>
      <c r="FQ79" s="24"/>
      <c r="FR79" s="24"/>
      <c r="FS79" s="24"/>
      <c r="FT79" s="24"/>
      <c r="FU79" s="24"/>
      <c r="FV79" s="24"/>
      <c r="FW79" s="24"/>
      <c r="FX79" s="24"/>
      <c r="FY79" s="24"/>
      <c r="FZ79" s="24"/>
      <c r="GA79" s="24"/>
      <c r="GB79" s="24"/>
      <c r="GC79" s="24"/>
      <c r="GD79" s="24"/>
      <c r="GE79" s="24"/>
      <c r="GF79" s="24"/>
      <c r="GG79" s="24"/>
      <c r="GH79" s="24"/>
      <c r="GI79" s="24"/>
      <c r="GJ79" s="24"/>
    </row>
    <row r="80" spans="1:192" hidden="1" outlineLevel="2" x14ac:dyDescent="0.35">
      <c r="E80" s="6"/>
      <c r="F80" s="6"/>
      <c r="G80" s="6"/>
      <c r="H80" s="6"/>
      <c r="I80" s="68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</row>
    <row r="81" spans="1:192" hidden="1" outlineLevel="2" x14ac:dyDescent="0.35">
      <c r="A81" s="51"/>
      <c r="B81" s="51"/>
      <c r="C81" s="54"/>
      <c r="D81" s="66"/>
      <c r="E81" s="24" t="str">
        <f xml:space="preserve"> E$79</f>
        <v>End of operating period</v>
      </c>
      <c r="F81" s="24">
        <f xml:space="preserve"> F$79</f>
        <v>56614</v>
      </c>
      <c r="G81" s="24" t="str">
        <f xml:space="preserve"> G$79</f>
        <v>date</v>
      </c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/>
      <c r="GJ81" s="24"/>
    </row>
    <row r="82" spans="1:192" hidden="1" outlineLevel="2" x14ac:dyDescent="0.35">
      <c r="A82" s="46"/>
      <c r="C82" s="47"/>
      <c r="D82" s="48"/>
      <c r="E82" s="10" t="str">
        <f t="shared" ref="E82:AJ82" si="152" xml:space="preserve"> E$43</f>
        <v>Model period ending</v>
      </c>
      <c r="F82" s="10">
        <f t="shared" si="152"/>
        <v>0</v>
      </c>
      <c r="G82" s="10" t="str">
        <f t="shared" si="152"/>
        <v>date</v>
      </c>
      <c r="H82" s="10">
        <f t="shared" si="152"/>
        <v>0</v>
      </c>
      <c r="I82" s="127">
        <f t="shared" si="152"/>
        <v>0</v>
      </c>
      <c r="J82" s="10">
        <f t="shared" si="152"/>
        <v>46053</v>
      </c>
      <c r="K82" s="10">
        <f t="shared" si="152"/>
        <v>46081</v>
      </c>
      <c r="L82" s="10">
        <f t="shared" si="152"/>
        <v>46112</v>
      </c>
      <c r="M82" s="10">
        <f t="shared" si="152"/>
        <v>46142</v>
      </c>
      <c r="N82" s="10">
        <f t="shared" si="152"/>
        <v>46173</v>
      </c>
      <c r="O82" s="10">
        <f t="shared" si="152"/>
        <v>46203</v>
      </c>
      <c r="P82" s="10">
        <f t="shared" si="152"/>
        <v>46234</v>
      </c>
      <c r="Q82" s="10">
        <f t="shared" si="152"/>
        <v>46265</v>
      </c>
      <c r="R82" s="10">
        <f t="shared" si="152"/>
        <v>46295</v>
      </c>
      <c r="S82" s="10">
        <f t="shared" si="152"/>
        <v>46326</v>
      </c>
      <c r="T82" s="10">
        <f t="shared" si="152"/>
        <v>46356</v>
      </c>
      <c r="U82" s="10">
        <f t="shared" si="152"/>
        <v>46387</v>
      </c>
      <c r="V82" s="10">
        <f t="shared" si="152"/>
        <v>46418</v>
      </c>
      <c r="W82" s="10">
        <f t="shared" si="152"/>
        <v>46446</v>
      </c>
      <c r="X82" s="10">
        <f t="shared" si="152"/>
        <v>46477</v>
      </c>
      <c r="Y82" s="10">
        <f t="shared" si="152"/>
        <v>46507</v>
      </c>
      <c r="Z82" s="10">
        <f t="shared" si="152"/>
        <v>46538</v>
      </c>
      <c r="AA82" s="10">
        <f t="shared" si="152"/>
        <v>46568</v>
      </c>
      <c r="AB82" s="10">
        <f t="shared" si="152"/>
        <v>46599</v>
      </c>
      <c r="AC82" s="10">
        <f t="shared" si="152"/>
        <v>46630</v>
      </c>
      <c r="AD82" s="10">
        <f t="shared" si="152"/>
        <v>46660</v>
      </c>
      <c r="AE82" s="10">
        <f t="shared" si="152"/>
        <v>46691</v>
      </c>
      <c r="AF82" s="10">
        <f t="shared" si="152"/>
        <v>46721</v>
      </c>
      <c r="AG82" s="10">
        <f t="shared" si="152"/>
        <v>46752</v>
      </c>
      <c r="AH82" s="10">
        <f t="shared" si="152"/>
        <v>46783</v>
      </c>
      <c r="AI82" s="10">
        <f t="shared" si="152"/>
        <v>46812</v>
      </c>
      <c r="AJ82" s="10">
        <f t="shared" si="152"/>
        <v>46843</v>
      </c>
      <c r="AK82" s="10">
        <f t="shared" ref="AK82:BP82" si="153" xml:space="preserve"> AK$43</f>
        <v>46873</v>
      </c>
      <c r="AL82" s="10">
        <f t="shared" si="153"/>
        <v>46904</v>
      </c>
      <c r="AM82" s="10">
        <f t="shared" si="153"/>
        <v>46934</v>
      </c>
      <c r="AN82" s="10">
        <f t="shared" si="153"/>
        <v>46965</v>
      </c>
      <c r="AO82" s="10">
        <f t="shared" si="153"/>
        <v>46996</v>
      </c>
      <c r="AP82" s="10">
        <f t="shared" si="153"/>
        <v>47026</v>
      </c>
      <c r="AQ82" s="10">
        <f t="shared" si="153"/>
        <v>47057</v>
      </c>
      <c r="AR82" s="10">
        <f t="shared" si="153"/>
        <v>47087</v>
      </c>
      <c r="AS82" s="10">
        <f t="shared" si="153"/>
        <v>47118</v>
      </c>
      <c r="AT82" s="10">
        <f t="shared" si="153"/>
        <v>47149</v>
      </c>
      <c r="AU82" s="10">
        <f t="shared" si="153"/>
        <v>47177</v>
      </c>
      <c r="AV82" s="10">
        <f t="shared" si="153"/>
        <v>47208</v>
      </c>
      <c r="AW82" s="10">
        <f t="shared" si="153"/>
        <v>47238</v>
      </c>
      <c r="AX82" s="10">
        <f t="shared" si="153"/>
        <v>47269</v>
      </c>
      <c r="AY82" s="10">
        <f t="shared" si="153"/>
        <v>47299</v>
      </c>
      <c r="AZ82" s="10">
        <f t="shared" si="153"/>
        <v>47330</v>
      </c>
      <c r="BA82" s="10">
        <f t="shared" si="153"/>
        <v>47361</v>
      </c>
      <c r="BB82" s="10">
        <f t="shared" si="153"/>
        <v>47391</v>
      </c>
      <c r="BC82" s="10">
        <f t="shared" si="153"/>
        <v>47422</v>
      </c>
      <c r="BD82" s="10">
        <f t="shared" si="153"/>
        <v>47452</v>
      </c>
      <c r="BE82" s="10">
        <f t="shared" si="153"/>
        <v>47483</v>
      </c>
      <c r="BF82" s="10">
        <f t="shared" si="153"/>
        <v>47573</v>
      </c>
      <c r="BG82" s="10">
        <f t="shared" si="153"/>
        <v>47664</v>
      </c>
      <c r="BH82" s="10">
        <f t="shared" si="153"/>
        <v>47756</v>
      </c>
      <c r="BI82" s="10">
        <f t="shared" si="153"/>
        <v>47848</v>
      </c>
      <c r="BJ82" s="10">
        <f t="shared" si="153"/>
        <v>47938</v>
      </c>
      <c r="BK82" s="10">
        <f t="shared" si="153"/>
        <v>48029</v>
      </c>
      <c r="BL82" s="10">
        <f t="shared" si="153"/>
        <v>48121</v>
      </c>
      <c r="BM82" s="10">
        <f t="shared" si="153"/>
        <v>48213</v>
      </c>
      <c r="BN82" s="10">
        <f t="shared" si="153"/>
        <v>48304</v>
      </c>
      <c r="BO82" s="10">
        <f t="shared" si="153"/>
        <v>48395</v>
      </c>
      <c r="BP82" s="10">
        <f t="shared" si="153"/>
        <v>48487</v>
      </c>
      <c r="BQ82" s="10">
        <f t="shared" ref="BQ82:CV82" si="154" xml:space="preserve"> BQ$43</f>
        <v>48579</v>
      </c>
      <c r="BR82" s="10">
        <f t="shared" si="154"/>
        <v>48669</v>
      </c>
      <c r="BS82" s="10">
        <f t="shared" si="154"/>
        <v>48760</v>
      </c>
      <c r="BT82" s="10">
        <f t="shared" si="154"/>
        <v>48852</v>
      </c>
      <c r="BU82" s="10">
        <f t="shared" si="154"/>
        <v>48944</v>
      </c>
      <c r="BV82" s="10">
        <f t="shared" si="154"/>
        <v>49034</v>
      </c>
      <c r="BW82" s="10">
        <f t="shared" si="154"/>
        <v>49125</v>
      </c>
      <c r="BX82" s="10">
        <f t="shared" si="154"/>
        <v>49217</v>
      </c>
      <c r="BY82" s="10">
        <f t="shared" si="154"/>
        <v>49309</v>
      </c>
      <c r="BZ82" s="10">
        <f t="shared" si="154"/>
        <v>49399</v>
      </c>
      <c r="CA82" s="10">
        <f t="shared" si="154"/>
        <v>49490</v>
      </c>
      <c r="CB82" s="10">
        <f t="shared" si="154"/>
        <v>49582</v>
      </c>
      <c r="CC82" s="10">
        <f t="shared" si="154"/>
        <v>49674</v>
      </c>
      <c r="CD82" s="10">
        <f t="shared" si="154"/>
        <v>49765</v>
      </c>
      <c r="CE82" s="10">
        <f t="shared" si="154"/>
        <v>49856</v>
      </c>
      <c r="CF82" s="10">
        <f t="shared" si="154"/>
        <v>49948</v>
      </c>
      <c r="CG82" s="10">
        <f t="shared" si="154"/>
        <v>50040</v>
      </c>
      <c r="CH82" s="10">
        <f t="shared" si="154"/>
        <v>50130</v>
      </c>
      <c r="CI82" s="10">
        <f t="shared" si="154"/>
        <v>50221</v>
      </c>
      <c r="CJ82" s="10">
        <f t="shared" si="154"/>
        <v>50313</v>
      </c>
      <c r="CK82" s="10">
        <f t="shared" si="154"/>
        <v>50405</v>
      </c>
      <c r="CL82" s="10">
        <f t="shared" si="154"/>
        <v>50495</v>
      </c>
      <c r="CM82" s="10">
        <f t="shared" si="154"/>
        <v>50586</v>
      </c>
      <c r="CN82" s="10">
        <f t="shared" si="154"/>
        <v>50678</v>
      </c>
      <c r="CO82" s="10">
        <f t="shared" si="154"/>
        <v>50770</v>
      </c>
      <c r="CP82" s="10">
        <f t="shared" si="154"/>
        <v>50860</v>
      </c>
      <c r="CQ82" s="10">
        <f t="shared" si="154"/>
        <v>50951</v>
      </c>
      <c r="CR82" s="10">
        <f t="shared" si="154"/>
        <v>51043</v>
      </c>
      <c r="CS82" s="10">
        <f t="shared" si="154"/>
        <v>51135</v>
      </c>
      <c r="CT82" s="10">
        <f t="shared" si="154"/>
        <v>51226</v>
      </c>
      <c r="CU82" s="10">
        <f t="shared" si="154"/>
        <v>51317</v>
      </c>
      <c r="CV82" s="10">
        <f t="shared" si="154"/>
        <v>51409</v>
      </c>
      <c r="CW82" s="10">
        <f t="shared" ref="CW82:EB82" si="155" xml:space="preserve"> CW$43</f>
        <v>51501</v>
      </c>
      <c r="CX82" s="10">
        <f t="shared" si="155"/>
        <v>51591</v>
      </c>
      <c r="CY82" s="10">
        <f t="shared" si="155"/>
        <v>51682</v>
      </c>
      <c r="CZ82" s="10">
        <f t="shared" si="155"/>
        <v>51774</v>
      </c>
      <c r="DA82" s="10">
        <f t="shared" si="155"/>
        <v>51866</v>
      </c>
      <c r="DB82" s="10">
        <f t="shared" si="155"/>
        <v>51956</v>
      </c>
      <c r="DC82" s="10">
        <f t="shared" si="155"/>
        <v>52047</v>
      </c>
      <c r="DD82" s="10">
        <f t="shared" si="155"/>
        <v>52139</v>
      </c>
      <c r="DE82" s="10">
        <f t="shared" si="155"/>
        <v>52231</v>
      </c>
      <c r="DF82" s="10">
        <f t="shared" si="155"/>
        <v>52321</v>
      </c>
      <c r="DG82" s="10">
        <f t="shared" si="155"/>
        <v>52412</v>
      </c>
      <c r="DH82" s="10">
        <f t="shared" si="155"/>
        <v>52504</v>
      </c>
      <c r="DI82" s="10">
        <f t="shared" si="155"/>
        <v>52596</v>
      </c>
      <c r="DJ82" s="10">
        <f t="shared" si="155"/>
        <v>52687</v>
      </c>
      <c r="DK82" s="10">
        <f t="shared" si="155"/>
        <v>52778</v>
      </c>
      <c r="DL82" s="10">
        <f t="shared" si="155"/>
        <v>52870</v>
      </c>
      <c r="DM82" s="10">
        <f t="shared" si="155"/>
        <v>52962</v>
      </c>
      <c r="DN82" s="10">
        <f t="shared" si="155"/>
        <v>53052</v>
      </c>
      <c r="DO82" s="10">
        <f t="shared" si="155"/>
        <v>53143</v>
      </c>
      <c r="DP82" s="10">
        <f t="shared" si="155"/>
        <v>53235</v>
      </c>
      <c r="DQ82" s="10">
        <f t="shared" si="155"/>
        <v>53327</v>
      </c>
      <c r="DR82" s="10">
        <f t="shared" si="155"/>
        <v>53417</v>
      </c>
      <c r="DS82" s="10">
        <f t="shared" si="155"/>
        <v>53508</v>
      </c>
      <c r="DT82" s="10">
        <f t="shared" si="155"/>
        <v>53600</v>
      </c>
      <c r="DU82" s="10">
        <f t="shared" si="155"/>
        <v>53692</v>
      </c>
      <c r="DV82" s="10">
        <f t="shared" si="155"/>
        <v>53782</v>
      </c>
      <c r="DW82" s="10">
        <f t="shared" si="155"/>
        <v>53873</v>
      </c>
      <c r="DX82" s="10">
        <f t="shared" si="155"/>
        <v>53965</v>
      </c>
      <c r="DY82" s="10">
        <f t="shared" si="155"/>
        <v>54057</v>
      </c>
      <c r="DZ82" s="10">
        <f t="shared" si="155"/>
        <v>54148</v>
      </c>
      <c r="EA82" s="10">
        <f t="shared" si="155"/>
        <v>54239</v>
      </c>
      <c r="EB82" s="10">
        <f t="shared" si="155"/>
        <v>54331</v>
      </c>
      <c r="EC82" s="10">
        <f t="shared" ref="EC82:FH82" si="156" xml:space="preserve"> EC$43</f>
        <v>54423</v>
      </c>
      <c r="ED82" s="10">
        <f t="shared" si="156"/>
        <v>54513</v>
      </c>
      <c r="EE82" s="10">
        <f t="shared" si="156"/>
        <v>54604</v>
      </c>
      <c r="EF82" s="10">
        <f t="shared" si="156"/>
        <v>54696</v>
      </c>
      <c r="EG82" s="10">
        <f t="shared" si="156"/>
        <v>54788</v>
      </c>
      <c r="EH82" s="10">
        <f t="shared" si="156"/>
        <v>54878</v>
      </c>
      <c r="EI82" s="10">
        <f t="shared" si="156"/>
        <v>54969</v>
      </c>
      <c r="EJ82" s="10">
        <f t="shared" si="156"/>
        <v>55061</v>
      </c>
      <c r="EK82" s="10">
        <f t="shared" si="156"/>
        <v>55153</v>
      </c>
      <c r="EL82" s="10">
        <f t="shared" si="156"/>
        <v>55243</v>
      </c>
      <c r="EM82" s="10">
        <f t="shared" si="156"/>
        <v>55334</v>
      </c>
      <c r="EN82" s="10">
        <f t="shared" si="156"/>
        <v>55426</v>
      </c>
      <c r="EO82" s="10">
        <f t="shared" si="156"/>
        <v>55518</v>
      </c>
      <c r="EP82" s="10">
        <f t="shared" si="156"/>
        <v>55609</v>
      </c>
      <c r="EQ82" s="10">
        <f t="shared" si="156"/>
        <v>55700</v>
      </c>
      <c r="ER82" s="10">
        <f t="shared" si="156"/>
        <v>55792</v>
      </c>
      <c r="ES82" s="10">
        <f t="shared" si="156"/>
        <v>55884</v>
      </c>
      <c r="ET82" s="10">
        <f t="shared" si="156"/>
        <v>55974</v>
      </c>
      <c r="EU82" s="10">
        <f t="shared" si="156"/>
        <v>56065</v>
      </c>
      <c r="EV82" s="10">
        <f t="shared" si="156"/>
        <v>56157</v>
      </c>
      <c r="EW82" s="10">
        <f t="shared" si="156"/>
        <v>56249</v>
      </c>
      <c r="EX82" s="10">
        <f t="shared" si="156"/>
        <v>56339</v>
      </c>
      <c r="EY82" s="10">
        <f t="shared" si="156"/>
        <v>56430</v>
      </c>
      <c r="EZ82" s="10">
        <f t="shared" si="156"/>
        <v>56522</v>
      </c>
      <c r="FA82" s="10">
        <f t="shared" si="156"/>
        <v>56614</v>
      </c>
      <c r="FB82" s="10">
        <f t="shared" si="156"/>
        <v>56704</v>
      </c>
      <c r="FC82" s="10">
        <f t="shared" si="156"/>
        <v>56795</v>
      </c>
      <c r="FD82" s="10">
        <f t="shared" si="156"/>
        <v>56887</v>
      </c>
      <c r="FE82" s="10">
        <f t="shared" si="156"/>
        <v>56979</v>
      </c>
      <c r="FF82" s="10">
        <f t="shared" si="156"/>
        <v>57070</v>
      </c>
      <c r="FG82" s="10">
        <f t="shared" si="156"/>
        <v>57161</v>
      </c>
      <c r="FH82" s="10">
        <f t="shared" si="156"/>
        <v>57253</v>
      </c>
      <c r="FI82" s="10">
        <f t="shared" ref="FI82:GJ82" si="157" xml:space="preserve"> FI$43</f>
        <v>57345</v>
      </c>
      <c r="FJ82" s="10">
        <f t="shared" si="157"/>
        <v>57435</v>
      </c>
      <c r="FK82" s="10">
        <f t="shared" si="157"/>
        <v>57526</v>
      </c>
      <c r="FL82" s="10">
        <f t="shared" si="157"/>
        <v>57618</v>
      </c>
      <c r="FM82" s="10">
        <f t="shared" si="157"/>
        <v>57710</v>
      </c>
      <c r="FN82" s="10">
        <f t="shared" si="157"/>
        <v>57800</v>
      </c>
      <c r="FO82" s="10">
        <f t="shared" si="157"/>
        <v>57891</v>
      </c>
      <c r="FP82" s="10">
        <f t="shared" si="157"/>
        <v>57983</v>
      </c>
      <c r="FQ82" s="10">
        <f t="shared" si="157"/>
        <v>58075</v>
      </c>
      <c r="FR82" s="10">
        <f t="shared" si="157"/>
        <v>58165</v>
      </c>
      <c r="FS82" s="10">
        <f t="shared" si="157"/>
        <v>58256</v>
      </c>
      <c r="FT82" s="10">
        <f t="shared" si="157"/>
        <v>58348</v>
      </c>
      <c r="FU82" s="10">
        <f t="shared" si="157"/>
        <v>58440</v>
      </c>
      <c r="FV82" s="10">
        <f t="shared" si="157"/>
        <v>58531</v>
      </c>
      <c r="FW82" s="10">
        <f t="shared" si="157"/>
        <v>58622</v>
      </c>
      <c r="FX82" s="10">
        <f t="shared" si="157"/>
        <v>58714</v>
      </c>
      <c r="FY82" s="10">
        <f t="shared" si="157"/>
        <v>58806</v>
      </c>
      <c r="FZ82" s="10">
        <f t="shared" si="157"/>
        <v>58896</v>
      </c>
      <c r="GA82" s="10">
        <f t="shared" si="157"/>
        <v>58987</v>
      </c>
      <c r="GB82" s="10">
        <f t="shared" si="157"/>
        <v>59079</v>
      </c>
      <c r="GC82" s="10">
        <f t="shared" si="157"/>
        <v>59171</v>
      </c>
      <c r="GD82" s="10">
        <f t="shared" si="157"/>
        <v>59261</v>
      </c>
      <c r="GE82" s="10">
        <f t="shared" si="157"/>
        <v>59352</v>
      </c>
      <c r="GF82" s="10">
        <f t="shared" si="157"/>
        <v>59444</v>
      </c>
      <c r="GG82" s="10">
        <f t="shared" si="157"/>
        <v>59536</v>
      </c>
      <c r="GH82" s="10">
        <f t="shared" si="157"/>
        <v>59626</v>
      </c>
      <c r="GI82" s="10">
        <f t="shared" si="157"/>
        <v>59717</v>
      </c>
      <c r="GJ82" s="10">
        <f t="shared" si="157"/>
        <v>59809</v>
      </c>
    </row>
    <row r="83" spans="1:192" hidden="1" outlineLevel="2" x14ac:dyDescent="0.35">
      <c r="A83" s="219"/>
      <c r="B83" s="219"/>
      <c r="C83" s="220"/>
      <c r="D83" s="221"/>
      <c r="E83" s="181" t="s">
        <v>114</v>
      </c>
      <c r="F83" s="181"/>
      <c r="G83" s="181" t="s">
        <v>5</v>
      </c>
      <c r="H83" s="181">
        <f xml:space="preserve"> SUM(J83:GJ83)</f>
        <v>1</v>
      </c>
      <c r="I83" s="222"/>
      <c r="J83" s="180">
        <f t="shared" ref="J83:AO83" si="158" xml:space="preserve"> IF(J82 = $F81, 1, 0)</f>
        <v>0</v>
      </c>
      <c r="K83" s="180">
        <f t="shared" si="158"/>
        <v>0</v>
      </c>
      <c r="L83" s="180">
        <f t="shared" si="158"/>
        <v>0</v>
      </c>
      <c r="M83" s="180">
        <f t="shared" si="158"/>
        <v>0</v>
      </c>
      <c r="N83" s="180">
        <f t="shared" si="158"/>
        <v>0</v>
      </c>
      <c r="O83" s="180">
        <f t="shared" si="158"/>
        <v>0</v>
      </c>
      <c r="P83" s="180">
        <f t="shared" si="158"/>
        <v>0</v>
      </c>
      <c r="Q83" s="180">
        <f t="shared" si="158"/>
        <v>0</v>
      </c>
      <c r="R83" s="180">
        <f t="shared" si="158"/>
        <v>0</v>
      </c>
      <c r="S83" s="180">
        <f t="shared" si="158"/>
        <v>0</v>
      </c>
      <c r="T83" s="180">
        <f t="shared" si="158"/>
        <v>0</v>
      </c>
      <c r="U83" s="180">
        <f t="shared" si="158"/>
        <v>0</v>
      </c>
      <c r="V83" s="180">
        <f t="shared" si="158"/>
        <v>0</v>
      </c>
      <c r="W83" s="180">
        <f t="shared" si="158"/>
        <v>0</v>
      </c>
      <c r="X83" s="180">
        <f t="shared" si="158"/>
        <v>0</v>
      </c>
      <c r="Y83" s="180">
        <f t="shared" si="158"/>
        <v>0</v>
      </c>
      <c r="Z83" s="180">
        <f t="shared" si="158"/>
        <v>0</v>
      </c>
      <c r="AA83" s="180">
        <f t="shared" si="158"/>
        <v>0</v>
      </c>
      <c r="AB83" s="180">
        <f t="shared" si="158"/>
        <v>0</v>
      </c>
      <c r="AC83" s="180">
        <f t="shared" si="158"/>
        <v>0</v>
      </c>
      <c r="AD83" s="180">
        <f t="shared" si="158"/>
        <v>0</v>
      </c>
      <c r="AE83" s="180">
        <f t="shared" si="158"/>
        <v>0</v>
      </c>
      <c r="AF83" s="180">
        <f t="shared" si="158"/>
        <v>0</v>
      </c>
      <c r="AG83" s="180">
        <f t="shared" si="158"/>
        <v>0</v>
      </c>
      <c r="AH83" s="180">
        <f t="shared" si="158"/>
        <v>0</v>
      </c>
      <c r="AI83" s="180">
        <f t="shared" si="158"/>
        <v>0</v>
      </c>
      <c r="AJ83" s="180">
        <f t="shared" si="158"/>
        <v>0</v>
      </c>
      <c r="AK83" s="180">
        <f t="shared" si="158"/>
        <v>0</v>
      </c>
      <c r="AL83" s="180">
        <f t="shared" si="158"/>
        <v>0</v>
      </c>
      <c r="AM83" s="180">
        <f t="shared" si="158"/>
        <v>0</v>
      </c>
      <c r="AN83" s="180">
        <f t="shared" si="158"/>
        <v>0</v>
      </c>
      <c r="AO83" s="180">
        <f t="shared" si="158"/>
        <v>0</v>
      </c>
      <c r="AP83" s="180">
        <f t="shared" ref="AP83:BU83" si="159" xml:space="preserve"> IF(AP82 = $F81, 1, 0)</f>
        <v>0</v>
      </c>
      <c r="AQ83" s="180">
        <f t="shared" si="159"/>
        <v>0</v>
      </c>
      <c r="AR83" s="180">
        <f t="shared" si="159"/>
        <v>0</v>
      </c>
      <c r="AS83" s="180">
        <f t="shared" si="159"/>
        <v>0</v>
      </c>
      <c r="AT83" s="180">
        <f t="shared" si="159"/>
        <v>0</v>
      </c>
      <c r="AU83" s="180">
        <f t="shared" si="159"/>
        <v>0</v>
      </c>
      <c r="AV83" s="180">
        <f t="shared" si="159"/>
        <v>0</v>
      </c>
      <c r="AW83" s="180">
        <f t="shared" si="159"/>
        <v>0</v>
      </c>
      <c r="AX83" s="180">
        <f t="shared" si="159"/>
        <v>0</v>
      </c>
      <c r="AY83" s="180">
        <f t="shared" si="159"/>
        <v>0</v>
      </c>
      <c r="AZ83" s="180">
        <f t="shared" si="159"/>
        <v>0</v>
      </c>
      <c r="BA83" s="180">
        <f t="shared" si="159"/>
        <v>0</v>
      </c>
      <c r="BB83" s="180">
        <f t="shared" si="159"/>
        <v>0</v>
      </c>
      <c r="BC83" s="180">
        <f t="shared" si="159"/>
        <v>0</v>
      </c>
      <c r="BD83" s="180">
        <f t="shared" si="159"/>
        <v>0</v>
      </c>
      <c r="BE83" s="180">
        <f t="shared" si="159"/>
        <v>0</v>
      </c>
      <c r="BF83" s="180">
        <f t="shared" si="159"/>
        <v>0</v>
      </c>
      <c r="BG83" s="180">
        <f t="shared" si="159"/>
        <v>0</v>
      </c>
      <c r="BH83" s="180">
        <f t="shared" si="159"/>
        <v>0</v>
      </c>
      <c r="BI83" s="180">
        <f t="shared" si="159"/>
        <v>0</v>
      </c>
      <c r="BJ83" s="180">
        <f t="shared" si="159"/>
        <v>0</v>
      </c>
      <c r="BK83" s="180">
        <f t="shared" si="159"/>
        <v>0</v>
      </c>
      <c r="BL83" s="180">
        <f t="shared" si="159"/>
        <v>0</v>
      </c>
      <c r="BM83" s="180">
        <f t="shared" si="159"/>
        <v>0</v>
      </c>
      <c r="BN83" s="180">
        <f t="shared" si="159"/>
        <v>0</v>
      </c>
      <c r="BO83" s="180">
        <f t="shared" si="159"/>
        <v>0</v>
      </c>
      <c r="BP83" s="180">
        <f t="shared" si="159"/>
        <v>0</v>
      </c>
      <c r="BQ83" s="180">
        <f t="shared" si="159"/>
        <v>0</v>
      </c>
      <c r="BR83" s="180">
        <f t="shared" si="159"/>
        <v>0</v>
      </c>
      <c r="BS83" s="180">
        <f t="shared" si="159"/>
        <v>0</v>
      </c>
      <c r="BT83" s="180">
        <f t="shared" si="159"/>
        <v>0</v>
      </c>
      <c r="BU83" s="180">
        <f t="shared" si="159"/>
        <v>0</v>
      </c>
      <c r="BV83" s="180">
        <f t="shared" ref="BV83:DA83" si="160" xml:space="preserve"> IF(BV82 = $F81, 1, 0)</f>
        <v>0</v>
      </c>
      <c r="BW83" s="180">
        <f t="shared" si="160"/>
        <v>0</v>
      </c>
      <c r="BX83" s="180">
        <f t="shared" si="160"/>
        <v>0</v>
      </c>
      <c r="BY83" s="180">
        <f t="shared" si="160"/>
        <v>0</v>
      </c>
      <c r="BZ83" s="180">
        <f t="shared" si="160"/>
        <v>0</v>
      </c>
      <c r="CA83" s="180">
        <f t="shared" si="160"/>
        <v>0</v>
      </c>
      <c r="CB83" s="180">
        <f t="shared" si="160"/>
        <v>0</v>
      </c>
      <c r="CC83" s="180">
        <f t="shared" si="160"/>
        <v>0</v>
      </c>
      <c r="CD83" s="180">
        <f t="shared" si="160"/>
        <v>0</v>
      </c>
      <c r="CE83" s="180">
        <f t="shared" si="160"/>
        <v>0</v>
      </c>
      <c r="CF83" s="180">
        <f t="shared" si="160"/>
        <v>0</v>
      </c>
      <c r="CG83" s="180">
        <f t="shared" si="160"/>
        <v>0</v>
      </c>
      <c r="CH83" s="180">
        <f t="shared" si="160"/>
        <v>0</v>
      </c>
      <c r="CI83" s="180">
        <f t="shared" si="160"/>
        <v>0</v>
      </c>
      <c r="CJ83" s="180">
        <f t="shared" si="160"/>
        <v>0</v>
      </c>
      <c r="CK83" s="180">
        <f t="shared" si="160"/>
        <v>0</v>
      </c>
      <c r="CL83" s="180">
        <f t="shared" si="160"/>
        <v>0</v>
      </c>
      <c r="CM83" s="180">
        <f t="shared" si="160"/>
        <v>0</v>
      </c>
      <c r="CN83" s="180">
        <f t="shared" si="160"/>
        <v>0</v>
      </c>
      <c r="CO83" s="180">
        <f t="shared" si="160"/>
        <v>0</v>
      </c>
      <c r="CP83" s="180">
        <f t="shared" si="160"/>
        <v>0</v>
      </c>
      <c r="CQ83" s="180">
        <f t="shared" si="160"/>
        <v>0</v>
      </c>
      <c r="CR83" s="180">
        <f t="shared" si="160"/>
        <v>0</v>
      </c>
      <c r="CS83" s="180">
        <f t="shared" si="160"/>
        <v>0</v>
      </c>
      <c r="CT83" s="180">
        <f t="shared" si="160"/>
        <v>0</v>
      </c>
      <c r="CU83" s="180">
        <f t="shared" si="160"/>
        <v>0</v>
      </c>
      <c r="CV83" s="180">
        <f t="shared" si="160"/>
        <v>0</v>
      </c>
      <c r="CW83" s="180">
        <f t="shared" si="160"/>
        <v>0</v>
      </c>
      <c r="CX83" s="180">
        <f t="shared" si="160"/>
        <v>0</v>
      </c>
      <c r="CY83" s="180">
        <f t="shared" si="160"/>
        <v>0</v>
      </c>
      <c r="CZ83" s="180">
        <f t="shared" si="160"/>
        <v>0</v>
      </c>
      <c r="DA83" s="180">
        <f t="shared" si="160"/>
        <v>0</v>
      </c>
      <c r="DB83" s="180">
        <f t="shared" ref="DB83:EG83" si="161" xml:space="preserve"> IF(DB82 = $F81, 1, 0)</f>
        <v>0</v>
      </c>
      <c r="DC83" s="180">
        <f t="shared" si="161"/>
        <v>0</v>
      </c>
      <c r="DD83" s="180">
        <f t="shared" si="161"/>
        <v>0</v>
      </c>
      <c r="DE83" s="180">
        <f t="shared" si="161"/>
        <v>0</v>
      </c>
      <c r="DF83" s="180">
        <f t="shared" si="161"/>
        <v>0</v>
      </c>
      <c r="DG83" s="180">
        <f t="shared" si="161"/>
        <v>0</v>
      </c>
      <c r="DH83" s="180">
        <f t="shared" si="161"/>
        <v>0</v>
      </c>
      <c r="DI83" s="180">
        <f t="shared" si="161"/>
        <v>0</v>
      </c>
      <c r="DJ83" s="180">
        <f t="shared" si="161"/>
        <v>0</v>
      </c>
      <c r="DK83" s="180">
        <f t="shared" si="161"/>
        <v>0</v>
      </c>
      <c r="DL83" s="180">
        <f t="shared" si="161"/>
        <v>0</v>
      </c>
      <c r="DM83" s="180">
        <f t="shared" si="161"/>
        <v>0</v>
      </c>
      <c r="DN83" s="180">
        <f t="shared" si="161"/>
        <v>0</v>
      </c>
      <c r="DO83" s="180">
        <f t="shared" si="161"/>
        <v>0</v>
      </c>
      <c r="DP83" s="180">
        <f t="shared" si="161"/>
        <v>0</v>
      </c>
      <c r="DQ83" s="180">
        <f t="shared" si="161"/>
        <v>0</v>
      </c>
      <c r="DR83" s="180">
        <f t="shared" si="161"/>
        <v>0</v>
      </c>
      <c r="DS83" s="180">
        <f t="shared" si="161"/>
        <v>0</v>
      </c>
      <c r="DT83" s="180">
        <f t="shared" si="161"/>
        <v>0</v>
      </c>
      <c r="DU83" s="180">
        <f t="shared" si="161"/>
        <v>0</v>
      </c>
      <c r="DV83" s="180">
        <f t="shared" si="161"/>
        <v>0</v>
      </c>
      <c r="DW83" s="180">
        <f t="shared" si="161"/>
        <v>0</v>
      </c>
      <c r="DX83" s="180">
        <f t="shared" si="161"/>
        <v>0</v>
      </c>
      <c r="DY83" s="180">
        <f t="shared" si="161"/>
        <v>0</v>
      </c>
      <c r="DZ83" s="180">
        <f t="shared" si="161"/>
        <v>0</v>
      </c>
      <c r="EA83" s="180">
        <f t="shared" si="161"/>
        <v>0</v>
      </c>
      <c r="EB83" s="180">
        <f t="shared" si="161"/>
        <v>0</v>
      </c>
      <c r="EC83" s="180">
        <f t="shared" si="161"/>
        <v>0</v>
      </c>
      <c r="ED83" s="180">
        <f t="shared" si="161"/>
        <v>0</v>
      </c>
      <c r="EE83" s="180">
        <f t="shared" si="161"/>
        <v>0</v>
      </c>
      <c r="EF83" s="180">
        <f t="shared" si="161"/>
        <v>0</v>
      </c>
      <c r="EG83" s="180">
        <f t="shared" si="161"/>
        <v>0</v>
      </c>
      <c r="EH83" s="180">
        <f t="shared" ref="EH83:FM83" si="162" xml:space="preserve"> IF(EH82 = $F81, 1, 0)</f>
        <v>0</v>
      </c>
      <c r="EI83" s="180">
        <f t="shared" si="162"/>
        <v>0</v>
      </c>
      <c r="EJ83" s="180">
        <f t="shared" si="162"/>
        <v>0</v>
      </c>
      <c r="EK83" s="180">
        <f t="shared" si="162"/>
        <v>0</v>
      </c>
      <c r="EL83" s="180">
        <f t="shared" si="162"/>
        <v>0</v>
      </c>
      <c r="EM83" s="180">
        <f t="shared" si="162"/>
        <v>0</v>
      </c>
      <c r="EN83" s="180">
        <f t="shared" si="162"/>
        <v>0</v>
      </c>
      <c r="EO83" s="180">
        <f t="shared" si="162"/>
        <v>0</v>
      </c>
      <c r="EP83" s="180">
        <f t="shared" si="162"/>
        <v>0</v>
      </c>
      <c r="EQ83" s="180">
        <f t="shared" si="162"/>
        <v>0</v>
      </c>
      <c r="ER83" s="180">
        <f t="shared" si="162"/>
        <v>0</v>
      </c>
      <c r="ES83" s="180">
        <f t="shared" si="162"/>
        <v>0</v>
      </c>
      <c r="ET83" s="180">
        <f t="shared" si="162"/>
        <v>0</v>
      </c>
      <c r="EU83" s="180">
        <f t="shared" si="162"/>
        <v>0</v>
      </c>
      <c r="EV83" s="180">
        <f t="shared" si="162"/>
        <v>0</v>
      </c>
      <c r="EW83" s="180">
        <f t="shared" si="162"/>
        <v>0</v>
      </c>
      <c r="EX83" s="180">
        <f t="shared" si="162"/>
        <v>0</v>
      </c>
      <c r="EY83" s="180">
        <f t="shared" si="162"/>
        <v>0</v>
      </c>
      <c r="EZ83" s="180">
        <f t="shared" si="162"/>
        <v>0</v>
      </c>
      <c r="FA83" s="180">
        <f t="shared" si="162"/>
        <v>1</v>
      </c>
      <c r="FB83" s="180">
        <f t="shared" si="162"/>
        <v>0</v>
      </c>
      <c r="FC83" s="180">
        <f t="shared" si="162"/>
        <v>0</v>
      </c>
      <c r="FD83" s="180">
        <f t="shared" si="162"/>
        <v>0</v>
      </c>
      <c r="FE83" s="180">
        <f t="shared" si="162"/>
        <v>0</v>
      </c>
      <c r="FF83" s="180">
        <f t="shared" si="162"/>
        <v>0</v>
      </c>
      <c r="FG83" s="180">
        <f t="shared" si="162"/>
        <v>0</v>
      </c>
      <c r="FH83" s="180">
        <f t="shared" si="162"/>
        <v>0</v>
      </c>
      <c r="FI83" s="180">
        <f t="shared" si="162"/>
        <v>0</v>
      </c>
      <c r="FJ83" s="180">
        <f t="shared" si="162"/>
        <v>0</v>
      </c>
      <c r="FK83" s="180">
        <f t="shared" si="162"/>
        <v>0</v>
      </c>
      <c r="FL83" s="180">
        <f t="shared" si="162"/>
        <v>0</v>
      </c>
      <c r="FM83" s="180">
        <f t="shared" si="162"/>
        <v>0</v>
      </c>
      <c r="FN83" s="180">
        <f t="shared" ref="FN83:GJ83" si="163" xml:space="preserve"> IF(FN82 = $F81, 1, 0)</f>
        <v>0</v>
      </c>
      <c r="FO83" s="180">
        <f t="shared" si="163"/>
        <v>0</v>
      </c>
      <c r="FP83" s="180">
        <f t="shared" si="163"/>
        <v>0</v>
      </c>
      <c r="FQ83" s="180">
        <f t="shared" si="163"/>
        <v>0</v>
      </c>
      <c r="FR83" s="180">
        <f t="shared" si="163"/>
        <v>0</v>
      </c>
      <c r="FS83" s="180">
        <f t="shared" si="163"/>
        <v>0</v>
      </c>
      <c r="FT83" s="180">
        <f t="shared" si="163"/>
        <v>0</v>
      </c>
      <c r="FU83" s="180">
        <f t="shared" si="163"/>
        <v>0</v>
      </c>
      <c r="FV83" s="180">
        <f t="shared" si="163"/>
        <v>0</v>
      </c>
      <c r="FW83" s="180">
        <f t="shared" si="163"/>
        <v>0</v>
      </c>
      <c r="FX83" s="180">
        <f t="shared" si="163"/>
        <v>0</v>
      </c>
      <c r="FY83" s="180">
        <f t="shared" si="163"/>
        <v>0</v>
      </c>
      <c r="FZ83" s="180">
        <f t="shared" si="163"/>
        <v>0</v>
      </c>
      <c r="GA83" s="180">
        <f t="shared" si="163"/>
        <v>0</v>
      </c>
      <c r="GB83" s="180">
        <f t="shared" si="163"/>
        <v>0</v>
      </c>
      <c r="GC83" s="180">
        <f t="shared" si="163"/>
        <v>0</v>
      </c>
      <c r="GD83" s="180">
        <f t="shared" si="163"/>
        <v>0</v>
      </c>
      <c r="GE83" s="180">
        <f t="shared" si="163"/>
        <v>0</v>
      </c>
      <c r="GF83" s="180">
        <f t="shared" si="163"/>
        <v>0</v>
      </c>
      <c r="GG83" s="180">
        <f t="shared" si="163"/>
        <v>0</v>
      </c>
      <c r="GH83" s="180">
        <f t="shared" si="163"/>
        <v>0</v>
      </c>
      <c r="GI83" s="180">
        <f t="shared" si="163"/>
        <v>0</v>
      </c>
      <c r="GJ83" s="180">
        <f t="shared" si="163"/>
        <v>0</v>
      </c>
    </row>
    <row r="84" spans="1:192" outlineLevel="1" x14ac:dyDescent="0.35">
      <c r="E84" s="6"/>
      <c r="F84" s="6"/>
      <c r="G84" s="6"/>
      <c r="H84" s="6"/>
      <c r="I84" s="68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</row>
    <row r="85" spans="1:192" outlineLevel="1" collapsed="1" x14ac:dyDescent="0.35">
      <c r="B85" s="14" t="s">
        <v>111</v>
      </c>
      <c r="E85" s="6"/>
      <c r="F85" s="6"/>
      <c r="G85" s="6"/>
      <c r="H85" s="6"/>
      <c r="I85" s="68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</row>
    <row r="86" spans="1:192" hidden="1" outlineLevel="2" x14ac:dyDescent="0.35">
      <c r="E86" s="190" t="str">
        <f t="shared" ref="E86:AJ86" si="164" xml:space="preserve"> E$72</f>
        <v>First operating period flag</v>
      </c>
      <c r="F86" s="190">
        <f t="shared" si="164"/>
        <v>0</v>
      </c>
      <c r="G86" s="190" t="str">
        <f t="shared" si="164"/>
        <v>flag</v>
      </c>
      <c r="H86" s="190">
        <f t="shared" si="164"/>
        <v>1</v>
      </c>
      <c r="I86" s="190">
        <f t="shared" si="164"/>
        <v>0</v>
      </c>
      <c r="J86" s="190">
        <f t="shared" si="164"/>
        <v>0</v>
      </c>
      <c r="K86" s="190">
        <f t="shared" si="164"/>
        <v>0</v>
      </c>
      <c r="L86" s="190">
        <f t="shared" si="164"/>
        <v>0</v>
      </c>
      <c r="M86" s="190">
        <f t="shared" si="164"/>
        <v>0</v>
      </c>
      <c r="N86" s="190">
        <f t="shared" si="164"/>
        <v>0</v>
      </c>
      <c r="O86" s="190">
        <f t="shared" si="164"/>
        <v>0</v>
      </c>
      <c r="P86" s="190">
        <f t="shared" si="164"/>
        <v>0</v>
      </c>
      <c r="Q86" s="190">
        <f t="shared" si="164"/>
        <v>0</v>
      </c>
      <c r="R86" s="190">
        <f t="shared" si="164"/>
        <v>0</v>
      </c>
      <c r="S86" s="190">
        <f t="shared" si="164"/>
        <v>0</v>
      </c>
      <c r="T86" s="190">
        <f t="shared" si="164"/>
        <v>0</v>
      </c>
      <c r="U86" s="190">
        <f t="shared" si="164"/>
        <v>0</v>
      </c>
      <c r="V86" s="190">
        <f t="shared" si="164"/>
        <v>0</v>
      </c>
      <c r="W86" s="190">
        <f t="shared" si="164"/>
        <v>0</v>
      </c>
      <c r="X86" s="190">
        <f t="shared" si="164"/>
        <v>0</v>
      </c>
      <c r="Y86" s="190">
        <f t="shared" si="164"/>
        <v>0</v>
      </c>
      <c r="Z86" s="190">
        <f t="shared" si="164"/>
        <v>0</v>
      </c>
      <c r="AA86" s="190">
        <f t="shared" si="164"/>
        <v>0</v>
      </c>
      <c r="AB86" s="190">
        <f t="shared" si="164"/>
        <v>0</v>
      </c>
      <c r="AC86" s="190">
        <f t="shared" si="164"/>
        <v>0</v>
      </c>
      <c r="AD86" s="190">
        <f t="shared" si="164"/>
        <v>0</v>
      </c>
      <c r="AE86" s="190">
        <f t="shared" si="164"/>
        <v>0</v>
      </c>
      <c r="AF86" s="190">
        <f t="shared" si="164"/>
        <v>0</v>
      </c>
      <c r="AG86" s="190">
        <f t="shared" si="164"/>
        <v>0</v>
      </c>
      <c r="AH86" s="190">
        <f t="shared" si="164"/>
        <v>0</v>
      </c>
      <c r="AI86" s="190">
        <f t="shared" si="164"/>
        <v>0</v>
      </c>
      <c r="AJ86" s="190">
        <f t="shared" si="164"/>
        <v>0</v>
      </c>
      <c r="AK86" s="190">
        <f t="shared" ref="AK86:BP86" si="165" xml:space="preserve"> AK$72</f>
        <v>0</v>
      </c>
      <c r="AL86" s="190">
        <f t="shared" si="165"/>
        <v>0</v>
      </c>
      <c r="AM86" s="190">
        <f t="shared" si="165"/>
        <v>0</v>
      </c>
      <c r="AN86" s="190">
        <f t="shared" si="165"/>
        <v>0</v>
      </c>
      <c r="AO86" s="190">
        <f t="shared" si="165"/>
        <v>0</v>
      </c>
      <c r="AP86" s="190">
        <f t="shared" si="165"/>
        <v>0</v>
      </c>
      <c r="AQ86" s="190">
        <f t="shared" si="165"/>
        <v>0</v>
      </c>
      <c r="AR86" s="190">
        <f t="shared" si="165"/>
        <v>0</v>
      </c>
      <c r="AS86" s="190">
        <f t="shared" si="165"/>
        <v>0</v>
      </c>
      <c r="AT86" s="190">
        <f t="shared" si="165"/>
        <v>0</v>
      </c>
      <c r="AU86" s="190">
        <f t="shared" si="165"/>
        <v>0</v>
      </c>
      <c r="AV86" s="190">
        <f t="shared" si="165"/>
        <v>0</v>
      </c>
      <c r="AW86" s="190">
        <f t="shared" si="165"/>
        <v>0</v>
      </c>
      <c r="AX86" s="190">
        <f t="shared" si="165"/>
        <v>0</v>
      </c>
      <c r="AY86" s="190">
        <f t="shared" si="165"/>
        <v>0</v>
      </c>
      <c r="AZ86" s="190">
        <f t="shared" si="165"/>
        <v>0</v>
      </c>
      <c r="BA86" s="190">
        <f t="shared" si="165"/>
        <v>0</v>
      </c>
      <c r="BB86" s="190">
        <f t="shared" si="165"/>
        <v>0</v>
      </c>
      <c r="BC86" s="190">
        <f t="shared" si="165"/>
        <v>0</v>
      </c>
      <c r="BD86" s="190">
        <f t="shared" si="165"/>
        <v>0</v>
      </c>
      <c r="BE86" s="190">
        <f t="shared" si="165"/>
        <v>0</v>
      </c>
      <c r="BF86" s="190">
        <f t="shared" si="165"/>
        <v>1</v>
      </c>
      <c r="BG86" s="190">
        <f t="shared" si="165"/>
        <v>0</v>
      </c>
      <c r="BH86" s="190">
        <f t="shared" si="165"/>
        <v>0</v>
      </c>
      <c r="BI86" s="190">
        <f t="shared" si="165"/>
        <v>0</v>
      </c>
      <c r="BJ86" s="190">
        <f t="shared" si="165"/>
        <v>0</v>
      </c>
      <c r="BK86" s="190">
        <f t="shared" si="165"/>
        <v>0</v>
      </c>
      <c r="BL86" s="190">
        <f t="shared" si="165"/>
        <v>0</v>
      </c>
      <c r="BM86" s="190">
        <f t="shared" si="165"/>
        <v>0</v>
      </c>
      <c r="BN86" s="190">
        <f t="shared" si="165"/>
        <v>0</v>
      </c>
      <c r="BO86" s="190">
        <f t="shared" si="165"/>
        <v>0</v>
      </c>
      <c r="BP86" s="190">
        <f t="shared" si="165"/>
        <v>0</v>
      </c>
      <c r="BQ86" s="190">
        <f t="shared" ref="BQ86:CV86" si="166" xml:space="preserve"> BQ$72</f>
        <v>0</v>
      </c>
      <c r="BR86" s="190">
        <f t="shared" si="166"/>
        <v>0</v>
      </c>
      <c r="BS86" s="190">
        <f t="shared" si="166"/>
        <v>0</v>
      </c>
      <c r="BT86" s="190">
        <f t="shared" si="166"/>
        <v>0</v>
      </c>
      <c r="BU86" s="190">
        <f t="shared" si="166"/>
        <v>0</v>
      </c>
      <c r="BV86" s="190">
        <f t="shared" si="166"/>
        <v>0</v>
      </c>
      <c r="BW86" s="190">
        <f t="shared" si="166"/>
        <v>0</v>
      </c>
      <c r="BX86" s="190">
        <f t="shared" si="166"/>
        <v>0</v>
      </c>
      <c r="BY86" s="190">
        <f t="shared" si="166"/>
        <v>0</v>
      </c>
      <c r="BZ86" s="190">
        <f t="shared" si="166"/>
        <v>0</v>
      </c>
      <c r="CA86" s="190">
        <f t="shared" si="166"/>
        <v>0</v>
      </c>
      <c r="CB86" s="190">
        <f t="shared" si="166"/>
        <v>0</v>
      </c>
      <c r="CC86" s="190">
        <f t="shared" si="166"/>
        <v>0</v>
      </c>
      <c r="CD86" s="190">
        <f t="shared" si="166"/>
        <v>0</v>
      </c>
      <c r="CE86" s="190">
        <f t="shared" si="166"/>
        <v>0</v>
      </c>
      <c r="CF86" s="190">
        <f t="shared" si="166"/>
        <v>0</v>
      </c>
      <c r="CG86" s="190">
        <f t="shared" si="166"/>
        <v>0</v>
      </c>
      <c r="CH86" s="190">
        <f t="shared" si="166"/>
        <v>0</v>
      </c>
      <c r="CI86" s="190">
        <f t="shared" si="166"/>
        <v>0</v>
      </c>
      <c r="CJ86" s="190">
        <f t="shared" si="166"/>
        <v>0</v>
      </c>
      <c r="CK86" s="190">
        <f t="shared" si="166"/>
        <v>0</v>
      </c>
      <c r="CL86" s="190">
        <f t="shared" si="166"/>
        <v>0</v>
      </c>
      <c r="CM86" s="190">
        <f t="shared" si="166"/>
        <v>0</v>
      </c>
      <c r="CN86" s="190">
        <f t="shared" si="166"/>
        <v>0</v>
      </c>
      <c r="CO86" s="190">
        <f t="shared" si="166"/>
        <v>0</v>
      </c>
      <c r="CP86" s="190">
        <f t="shared" si="166"/>
        <v>0</v>
      </c>
      <c r="CQ86" s="190">
        <f t="shared" si="166"/>
        <v>0</v>
      </c>
      <c r="CR86" s="190">
        <f t="shared" si="166"/>
        <v>0</v>
      </c>
      <c r="CS86" s="190">
        <f t="shared" si="166"/>
        <v>0</v>
      </c>
      <c r="CT86" s="190">
        <f t="shared" si="166"/>
        <v>0</v>
      </c>
      <c r="CU86" s="190">
        <f t="shared" si="166"/>
        <v>0</v>
      </c>
      <c r="CV86" s="190">
        <f t="shared" si="166"/>
        <v>0</v>
      </c>
      <c r="CW86" s="190">
        <f t="shared" ref="CW86:EB86" si="167" xml:space="preserve"> CW$72</f>
        <v>0</v>
      </c>
      <c r="CX86" s="190">
        <f t="shared" si="167"/>
        <v>0</v>
      </c>
      <c r="CY86" s="190">
        <f t="shared" si="167"/>
        <v>0</v>
      </c>
      <c r="CZ86" s="190">
        <f t="shared" si="167"/>
        <v>0</v>
      </c>
      <c r="DA86" s="190">
        <f t="shared" si="167"/>
        <v>0</v>
      </c>
      <c r="DB86" s="190">
        <f t="shared" si="167"/>
        <v>0</v>
      </c>
      <c r="DC86" s="190">
        <f t="shared" si="167"/>
        <v>0</v>
      </c>
      <c r="DD86" s="190">
        <f t="shared" si="167"/>
        <v>0</v>
      </c>
      <c r="DE86" s="190">
        <f t="shared" si="167"/>
        <v>0</v>
      </c>
      <c r="DF86" s="190">
        <f t="shared" si="167"/>
        <v>0</v>
      </c>
      <c r="DG86" s="190">
        <f t="shared" si="167"/>
        <v>0</v>
      </c>
      <c r="DH86" s="190">
        <f t="shared" si="167"/>
        <v>0</v>
      </c>
      <c r="DI86" s="190">
        <f t="shared" si="167"/>
        <v>0</v>
      </c>
      <c r="DJ86" s="190">
        <f t="shared" si="167"/>
        <v>0</v>
      </c>
      <c r="DK86" s="190">
        <f t="shared" si="167"/>
        <v>0</v>
      </c>
      <c r="DL86" s="190">
        <f t="shared" si="167"/>
        <v>0</v>
      </c>
      <c r="DM86" s="190">
        <f t="shared" si="167"/>
        <v>0</v>
      </c>
      <c r="DN86" s="190">
        <f t="shared" si="167"/>
        <v>0</v>
      </c>
      <c r="DO86" s="190">
        <f t="shared" si="167"/>
        <v>0</v>
      </c>
      <c r="DP86" s="190">
        <f t="shared" si="167"/>
        <v>0</v>
      </c>
      <c r="DQ86" s="190">
        <f t="shared" si="167"/>
        <v>0</v>
      </c>
      <c r="DR86" s="190">
        <f t="shared" si="167"/>
        <v>0</v>
      </c>
      <c r="DS86" s="190">
        <f t="shared" si="167"/>
        <v>0</v>
      </c>
      <c r="DT86" s="190">
        <f t="shared" si="167"/>
        <v>0</v>
      </c>
      <c r="DU86" s="190">
        <f t="shared" si="167"/>
        <v>0</v>
      </c>
      <c r="DV86" s="190">
        <f t="shared" si="167"/>
        <v>0</v>
      </c>
      <c r="DW86" s="190">
        <f t="shared" si="167"/>
        <v>0</v>
      </c>
      <c r="DX86" s="190">
        <f t="shared" si="167"/>
        <v>0</v>
      </c>
      <c r="DY86" s="190">
        <f t="shared" si="167"/>
        <v>0</v>
      </c>
      <c r="DZ86" s="190">
        <f t="shared" si="167"/>
        <v>0</v>
      </c>
      <c r="EA86" s="190">
        <f t="shared" si="167"/>
        <v>0</v>
      </c>
      <c r="EB86" s="190">
        <f t="shared" si="167"/>
        <v>0</v>
      </c>
      <c r="EC86" s="190">
        <f t="shared" ref="EC86:FH86" si="168" xml:space="preserve"> EC$72</f>
        <v>0</v>
      </c>
      <c r="ED86" s="190">
        <f t="shared" si="168"/>
        <v>0</v>
      </c>
      <c r="EE86" s="190">
        <f t="shared" si="168"/>
        <v>0</v>
      </c>
      <c r="EF86" s="190">
        <f t="shared" si="168"/>
        <v>0</v>
      </c>
      <c r="EG86" s="190">
        <f t="shared" si="168"/>
        <v>0</v>
      </c>
      <c r="EH86" s="190">
        <f t="shared" si="168"/>
        <v>0</v>
      </c>
      <c r="EI86" s="190">
        <f t="shared" si="168"/>
        <v>0</v>
      </c>
      <c r="EJ86" s="190">
        <f t="shared" si="168"/>
        <v>0</v>
      </c>
      <c r="EK86" s="190">
        <f t="shared" si="168"/>
        <v>0</v>
      </c>
      <c r="EL86" s="190">
        <f t="shared" si="168"/>
        <v>0</v>
      </c>
      <c r="EM86" s="190">
        <f t="shared" si="168"/>
        <v>0</v>
      </c>
      <c r="EN86" s="190">
        <f t="shared" si="168"/>
        <v>0</v>
      </c>
      <c r="EO86" s="190">
        <f t="shared" si="168"/>
        <v>0</v>
      </c>
      <c r="EP86" s="190">
        <f t="shared" si="168"/>
        <v>0</v>
      </c>
      <c r="EQ86" s="190">
        <f t="shared" si="168"/>
        <v>0</v>
      </c>
      <c r="ER86" s="190">
        <f t="shared" si="168"/>
        <v>0</v>
      </c>
      <c r="ES86" s="190">
        <f t="shared" si="168"/>
        <v>0</v>
      </c>
      <c r="ET86" s="190">
        <f t="shared" si="168"/>
        <v>0</v>
      </c>
      <c r="EU86" s="190">
        <f t="shared" si="168"/>
        <v>0</v>
      </c>
      <c r="EV86" s="190">
        <f t="shared" si="168"/>
        <v>0</v>
      </c>
      <c r="EW86" s="190">
        <f t="shared" si="168"/>
        <v>0</v>
      </c>
      <c r="EX86" s="190">
        <f t="shared" si="168"/>
        <v>0</v>
      </c>
      <c r="EY86" s="190">
        <f t="shared" si="168"/>
        <v>0</v>
      </c>
      <c r="EZ86" s="190">
        <f t="shared" si="168"/>
        <v>0</v>
      </c>
      <c r="FA86" s="190">
        <f t="shared" si="168"/>
        <v>0</v>
      </c>
      <c r="FB86" s="190">
        <f t="shared" si="168"/>
        <v>0</v>
      </c>
      <c r="FC86" s="190">
        <f t="shared" si="168"/>
        <v>0</v>
      </c>
      <c r="FD86" s="190">
        <f t="shared" si="168"/>
        <v>0</v>
      </c>
      <c r="FE86" s="190">
        <f t="shared" si="168"/>
        <v>0</v>
      </c>
      <c r="FF86" s="190">
        <f t="shared" si="168"/>
        <v>0</v>
      </c>
      <c r="FG86" s="190">
        <f t="shared" si="168"/>
        <v>0</v>
      </c>
      <c r="FH86" s="190">
        <f t="shared" si="168"/>
        <v>0</v>
      </c>
      <c r="FI86" s="190">
        <f t="shared" ref="FI86:GJ86" si="169" xml:space="preserve"> FI$72</f>
        <v>0</v>
      </c>
      <c r="FJ86" s="190">
        <f t="shared" si="169"/>
        <v>0</v>
      </c>
      <c r="FK86" s="190">
        <f t="shared" si="169"/>
        <v>0</v>
      </c>
      <c r="FL86" s="190">
        <f t="shared" si="169"/>
        <v>0</v>
      </c>
      <c r="FM86" s="190">
        <f t="shared" si="169"/>
        <v>0</v>
      </c>
      <c r="FN86" s="190">
        <f t="shared" si="169"/>
        <v>0</v>
      </c>
      <c r="FO86" s="190">
        <f t="shared" si="169"/>
        <v>0</v>
      </c>
      <c r="FP86" s="190">
        <f t="shared" si="169"/>
        <v>0</v>
      </c>
      <c r="FQ86" s="190">
        <f t="shared" si="169"/>
        <v>0</v>
      </c>
      <c r="FR86" s="190">
        <f t="shared" si="169"/>
        <v>0</v>
      </c>
      <c r="FS86" s="190">
        <f t="shared" si="169"/>
        <v>0</v>
      </c>
      <c r="FT86" s="190">
        <f t="shared" si="169"/>
        <v>0</v>
      </c>
      <c r="FU86" s="190">
        <f t="shared" si="169"/>
        <v>0</v>
      </c>
      <c r="FV86" s="190">
        <f t="shared" si="169"/>
        <v>0</v>
      </c>
      <c r="FW86" s="190">
        <f t="shared" si="169"/>
        <v>0</v>
      </c>
      <c r="FX86" s="190">
        <f t="shared" si="169"/>
        <v>0</v>
      </c>
      <c r="FY86" s="190">
        <f t="shared" si="169"/>
        <v>0</v>
      </c>
      <c r="FZ86" s="190">
        <f t="shared" si="169"/>
        <v>0</v>
      </c>
      <c r="GA86" s="190">
        <f t="shared" si="169"/>
        <v>0</v>
      </c>
      <c r="GB86" s="190">
        <f t="shared" si="169"/>
        <v>0</v>
      </c>
      <c r="GC86" s="190">
        <f t="shared" si="169"/>
        <v>0</v>
      </c>
      <c r="GD86" s="190">
        <f t="shared" si="169"/>
        <v>0</v>
      </c>
      <c r="GE86" s="190">
        <f t="shared" si="169"/>
        <v>0</v>
      </c>
      <c r="GF86" s="190">
        <f t="shared" si="169"/>
        <v>0</v>
      </c>
      <c r="GG86" s="190">
        <f t="shared" si="169"/>
        <v>0</v>
      </c>
      <c r="GH86" s="190">
        <f t="shared" si="169"/>
        <v>0</v>
      </c>
      <c r="GI86" s="190">
        <f t="shared" si="169"/>
        <v>0</v>
      </c>
      <c r="GJ86" s="190">
        <f t="shared" si="169"/>
        <v>0</v>
      </c>
    </row>
    <row r="87" spans="1:192" hidden="1" outlineLevel="2" x14ac:dyDescent="0.35">
      <c r="E87" s="190" t="str">
        <f t="shared" ref="E87:AJ87" si="170" xml:space="preserve"> E$83</f>
        <v xml:space="preserve">Last operating period flag </v>
      </c>
      <c r="F87" s="190">
        <f t="shared" si="170"/>
        <v>0</v>
      </c>
      <c r="G87" s="190" t="str">
        <f t="shared" si="170"/>
        <v>flag</v>
      </c>
      <c r="H87" s="190">
        <f t="shared" si="170"/>
        <v>1</v>
      </c>
      <c r="I87" s="190">
        <f t="shared" si="170"/>
        <v>0</v>
      </c>
      <c r="J87" s="190">
        <f t="shared" si="170"/>
        <v>0</v>
      </c>
      <c r="K87" s="190">
        <f t="shared" si="170"/>
        <v>0</v>
      </c>
      <c r="L87" s="190">
        <f t="shared" si="170"/>
        <v>0</v>
      </c>
      <c r="M87" s="190">
        <f t="shared" si="170"/>
        <v>0</v>
      </c>
      <c r="N87" s="190">
        <f t="shared" si="170"/>
        <v>0</v>
      </c>
      <c r="O87" s="190">
        <f t="shared" si="170"/>
        <v>0</v>
      </c>
      <c r="P87" s="190">
        <f t="shared" si="170"/>
        <v>0</v>
      </c>
      <c r="Q87" s="190">
        <f t="shared" si="170"/>
        <v>0</v>
      </c>
      <c r="R87" s="190">
        <f t="shared" si="170"/>
        <v>0</v>
      </c>
      <c r="S87" s="190">
        <f t="shared" si="170"/>
        <v>0</v>
      </c>
      <c r="T87" s="190">
        <f t="shared" si="170"/>
        <v>0</v>
      </c>
      <c r="U87" s="190">
        <f t="shared" si="170"/>
        <v>0</v>
      </c>
      <c r="V87" s="190">
        <f t="shared" si="170"/>
        <v>0</v>
      </c>
      <c r="W87" s="190">
        <f t="shared" si="170"/>
        <v>0</v>
      </c>
      <c r="X87" s="190">
        <f t="shared" si="170"/>
        <v>0</v>
      </c>
      <c r="Y87" s="190">
        <f t="shared" si="170"/>
        <v>0</v>
      </c>
      <c r="Z87" s="190">
        <f t="shared" si="170"/>
        <v>0</v>
      </c>
      <c r="AA87" s="190">
        <f t="shared" si="170"/>
        <v>0</v>
      </c>
      <c r="AB87" s="190">
        <f t="shared" si="170"/>
        <v>0</v>
      </c>
      <c r="AC87" s="190">
        <f t="shared" si="170"/>
        <v>0</v>
      </c>
      <c r="AD87" s="190">
        <f t="shared" si="170"/>
        <v>0</v>
      </c>
      <c r="AE87" s="190">
        <f t="shared" si="170"/>
        <v>0</v>
      </c>
      <c r="AF87" s="190">
        <f t="shared" si="170"/>
        <v>0</v>
      </c>
      <c r="AG87" s="190">
        <f t="shared" si="170"/>
        <v>0</v>
      </c>
      <c r="AH87" s="190">
        <f t="shared" si="170"/>
        <v>0</v>
      </c>
      <c r="AI87" s="190">
        <f t="shared" si="170"/>
        <v>0</v>
      </c>
      <c r="AJ87" s="190">
        <f t="shared" si="170"/>
        <v>0</v>
      </c>
      <c r="AK87" s="190">
        <f t="shared" ref="AK87:BP87" si="171" xml:space="preserve"> AK$83</f>
        <v>0</v>
      </c>
      <c r="AL87" s="190">
        <f t="shared" si="171"/>
        <v>0</v>
      </c>
      <c r="AM87" s="190">
        <f t="shared" si="171"/>
        <v>0</v>
      </c>
      <c r="AN87" s="190">
        <f t="shared" si="171"/>
        <v>0</v>
      </c>
      <c r="AO87" s="190">
        <f t="shared" si="171"/>
        <v>0</v>
      </c>
      <c r="AP87" s="190">
        <f t="shared" si="171"/>
        <v>0</v>
      </c>
      <c r="AQ87" s="190">
        <f t="shared" si="171"/>
        <v>0</v>
      </c>
      <c r="AR87" s="190">
        <f t="shared" si="171"/>
        <v>0</v>
      </c>
      <c r="AS87" s="190">
        <f t="shared" si="171"/>
        <v>0</v>
      </c>
      <c r="AT87" s="190">
        <f t="shared" si="171"/>
        <v>0</v>
      </c>
      <c r="AU87" s="190">
        <f t="shared" si="171"/>
        <v>0</v>
      </c>
      <c r="AV87" s="190">
        <f t="shared" si="171"/>
        <v>0</v>
      </c>
      <c r="AW87" s="190">
        <f t="shared" si="171"/>
        <v>0</v>
      </c>
      <c r="AX87" s="190">
        <f t="shared" si="171"/>
        <v>0</v>
      </c>
      <c r="AY87" s="190">
        <f t="shared" si="171"/>
        <v>0</v>
      </c>
      <c r="AZ87" s="190">
        <f t="shared" si="171"/>
        <v>0</v>
      </c>
      <c r="BA87" s="190">
        <f t="shared" si="171"/>
        <v>0</v>
      </c>
      <c r="BB87" s="190">
        <f t="shared" si="171"/>
        <v>0</v>
      </c>
      <c r="BC87" s="190">
        <f t="shared" si="171"/>
        <v>0</v>
      </c>
      <c r="BD87" s="190">
        <f t="shared" si="171"/>
        <v>0</v>
      </c>
      <c r="BE87" s="190">
        <f t="shared" si="171"/>
        <v>0</v>
      </c>
      <c r="BF87" s="190">
        <f t="shared" si="171"/>
        <v>0</v>
      </c>
      <c r="BG87" s="190">
        <f t="shared" si="171"/>
        <v>0</v>
      </c>
      <c r="BH87" s="190">
        <f t="shared" si="171"/>
        <v>0</v>
      </c>
      <c r="BI87" s="190">
        <f t="shared" si="171"/>
        <v>0</v>
      </c>
      <c r="BJ87" s="190">
        <f t="shared" si="171"/>
        <v>0</v>
      </c>
      <c r="BK87" s="190">
        <f t="shared" si="171"/>
        <v>0</v>
      </c>
      <c r="BL87" s="190">
        <f t="shared" si="171"/>
        <v>0</v>
      </c>
      <c r="BM87" s="190">
        <f t="shared" si="171"/>
        <v>0</v>
      </c>
      <c r="BN87" s="190">
        <f t="shared" si="171"/>
        <v>0</v>
      </c>
      <c r="BO87" s="190">
        <f t="shared" si="171"/>
        <v>0</v>
      </c>
      <c r="BP87" s="190">
        <f t="shared" si="171"/>
        <v>0</v>
      </c>
      <c r="BQ87" s="190">
        <f t="shared" ref="BQ87:CV87" si="172" xml:space="preserve"> BQ$83</f>
        <v>0</v>
      </c>
      <c r="BR87" s="190">
        <f t="shared" si="172"/>
        <v>0</v>
      </c>
      <c r="BS87" s="190">
        <f t="shared" si="172"/>
        <v>0</v>
      </c>
      <c r="BT87" s="190">
        <f t="shared" si="172"/>
        <v>0</v>
      </c>
      <c r="BU87" s="190">
        <f t="shared" si="172"/>
        <v>0</v>
      </c>
      <c r="BV87" s="190">
        <f t="shared" si="172"/>
        <v>0</v>
      </c>
      <c r="BW87" s="190">
        <f t="shared" si="172"/>
        <v>0</v>
      </c>
      <c r="BX87" s="190">
        <f t="shared" si="172"/>
        <v>0</v>
      </c>
      <c r="BY87" s="190">
        <f t="shared" si="172"/>
        <v>0</v>
      </c>
      <c r="BZ87" s="190">
        <f t="shared" si="172"/>
        <v>0</v>
      </c>
      <c r="CA87" s="190">
        <f t="shared" si="172"/>
        <v>0</v>
      </c>
      <c r="CB87" s="190">
        <f t="shared" si="172"/>
        <v>0</v>
      </c>
      <c r="CC87" s="190">
        <f t="shared" si="172"/>
        <v>0</v>
      </c>
      <c r="CD87" s="190">
        <f t="shared" si="172"/>
        <v>0</v>
      </c>
      <c r="CE87" s="190">
        <f t="shared" si="172"/>
        <v>0</v>
      </c>
      <c r="CF87" s="190">
        <f t="shared" si="172"/>
        <v>0</v>
      </c>
      <c r="CG87" s="190">
        <f t="shared" si="172"/>
        <v>0</v>
      </c>
      <c r="CH87" s="190">
        <f t="shared" si="172"/>
        <v>0</v>
      </c>
      <c r="CI87" s="190">
        <f t="shared" si="172"/>
        <v>0</v>
      </c>
      <c r="CJ87" s="190">
        <f t="shared" si="172"/>
        <v>0</v>
      </c>
      <c r="CK87" s="190">
        <f t="shared" si="172"/>
        <v>0</v>
      </c>
      <c r="CL87" s="190">
        <f t="shared" si="172"/>
        <v>0</v>
      </c>
      <c r="CM87" s="190">
        <f t="shared" si="172"/>
        <v>0</v>
      </c>
      <c r="CN87" s="190">
        <f t="shared" si="172"/>
        <v>0</v>
      </c>
      <c r="CO87" s="190">
        <f t="shared" si="172"/>
        <v>0</v>
      </c>
      <c r="CP87" s="190">
        <f t="shared" si="172"/>
        <v>0</v>
      </c>
      <c r="CQ87" s="190">
        <f t="shared" si="172"/>
        <v>0</v>
      </c>
      <c r="CR87" s="190">
        <f t="shared" si="172"/>
        <v>0</v>
      </c>
      <c r="CS87" s="190">
        <f t="shared" si="172"/>
        <v>0</v>
      </c>
      <c r="CT87" s="190">
        <f t="shared" si="172"/>
        <v>0</v>
      </c>
      <c r="CU87" s="190">
        <f t="shared" si="172"/>
        <v>0</v>
      </c>
      <c r="CV87" s="190">
        <f t="shared" si="172"/>
        <v>0</v>
      </c>
      <c r="CW87" s="190">
        <f t="shared" ref="CW87:EB87" si="173" xml:space="preserve"> CW$83</f>
        <v>0</v>
      </c>
      <c r="CX87" s="190">
        <f t="shared" si="173"/>
        <v>0</v>
      </c>
      <c r="CY87" s="190">
        <f t="shared" si="173"/>
        <v>0</v>
      </c>
      <c r="CZ87" s="190">
        <f t="shared" si="173"/>
        <v>0</v>
      </c>
      <c r="DA87" s="190">
        <f t="shared" si="173"/>
        <v>0</v>
      </c>
      <c r="DB87" s="190">
        <f t="shared" si="173"/>
        <v>0</v>
      </c>
      <c r="DC87" s="190">
        <f t="shared" si="173"/>
        <v>0</v>
      </c>
      <c r="DD87" s="190">
        <f t="shared" si="173"/>
        <v>0</v>
      </c>
      <c r="DE87" s="190">
        <f t="shared" si="173"/>
        <v>0</v>
      </c>
      <c r="DF87" s="190">
        <f t="shared" si="173"/>
        <v>0</v>
      </c>
      <c r="DG87" s="190">
        <f t="shared" si="173"/>
        <v>0</v>
      </c>
      <c r="DH87" s="190">
        <f t="shared" si="173"/>
        <v>0</v>
      </c>
      <c r="DI87" s="190">
        <f t="shared" si="173"/>
        <v>0</v>
      </c>
      <c r="DJ87" s="190">
        <f t="shared" si="173"/>
        <v>0</v>
      </c>
      <c r="DK87" s="190">
        <f t="shared" si="173"/>
        <v>0</v>
      </c>
      <c r="DL87" s="190">
        <f t="shared" si="173"/>
        <v>0</v>
      </c>
      <c r="DM87" s="190">
        <f t="shared" si="173"/>
        <v>0</v>
      </c>
      <c r="DN87" s="190">
        <f t="shared" si="173"/>
        <v>0</v>
      </c>
      <c r="DO87" s="190">
        <f t="shared" si="173"/>
        <v>0</v>
      </c>
      <c r="DP87" s="190">
        <f t="shared" si="173"/>
        <v>0</v>
      </c>
      <c r="DQ87" s="190">
        <f t="shared" si="173"/>
        <v>0</v>
      </c>
      <c r="DR87" s="190">
        <f t="shared" si="173"/>
        <v>0</v>
      </c>
      <c r="DS87" s="190">
        <f t="shared" si="173"/>
        <v>0</v>
      </c>
      <c r="DT87" s="190">
        <f t="shared" si="173"/>
        <v>0</v>
      </c>
      <c r="DU87" s="190">
        <f t="shared" si="173"/>
        <v>0</v>
      </c>
      <c r="DV87" s="190">
        <f t="shared" si="173"/>
        <v>0</v>
      </c>
      <c r="DW87" s="190">
        <f t="shared" si="173"/>
        <v>0</v>
      </c>
      <c r="DX87" s="190">
        <f t="shared" si="173"/>
        <v>0</v>
      </c>
      <c r="DY87" s="190">
        <f t="shared" si="173"/>
        <v>0</v>
      </c>
      <c r="DZ87" s="190">
        <f t="shared" si="173"/>
        <v>0</v>
      </c>
      <c r="EA87" s="190">
        <f t="shared" si="173"/>
        <v>0</v>
      </c>
      <c r="EB87" s="190">
        <f t="shared" si="173"/>
        <v>0</v>
      </c>
      <c r="EC87" s="190">
        <f t="shared" ref="EC87:FH87" si="174" xml:space="preserve"> EC$83</f>
        <v>0</v>
      </c>
      <c r="ED87" s="190">
        <f t="shared" si="174"/>
        <v>0</v>
      </c>
      <c r="EE87" s="190">
        <f t="shared" si="174"/>
        <v>0</v>
      </c>
      <c r="EF87" s="190">
        <f t="shared" si="174"/>
        <v>0</v>
      </c>
      <c r="EG87" s="190">
        <f t="shared" si="174"/>
        <v>0</v>
      </c>
      <c r="EH87" s="190">
        <f t="shared" si="174"/>
        <v>0</v>
      </c>
      <c r="EI87" s="190">
        <f t="shared" si="174"/>
        <v>0</v>
      </c>
      <c r="EJ87" s="190">
        <f t="shared" si="174"/>
        <v>0</v>
      </c>
      <c r="EK87" s="190">
        <f t="shared" si="174"/>
        <v>0</v>
      </c>
      <c r="EL87" s="190">
        <f t="shared" si="174"/>
        <v>0</v>
      </c>
      <c r="EM87" s="190">
        <f t="shared" si="174"/>
        <v>0</v>
      </c>
      <c r="EN87" s="190">
        <f t="shared" si="174"/>
        <v>0</v>
      </c>
      <c r="EO87" s="190">
        <f t="shared" si="174"/>
        <v>0</v>
      </c>
      <c r="EP87" s="190">
        <f t="shared" si="174"/>
        <v>0</v>
      </c>
      <c r="EQ87" s="190">
        <f t="shared" si="174"/>
        <v>0</v>
      </c>
      <c r="ER87" s="190">
        <f t="shared" si="174"/>
        <v>0</v>
      </c>
      <c r="ES87" s="190">
        <f t="shared" si="174"/>
        <v>0</v>
      </c>
      <c r="ET87" s="190">
        <f t="shared" si="174"/>
        <v>0</v>
      </c>
      <c r="EU87" s="190">
        <f t="shared" si="174"/>
        <v>0</v>
      </c>
      <c r="EV87" s="190">
        <f t="shared" si="174"/>
        <v>0</v>
      </c>
      <c r="EW87" s="190">
        <f t="shared" si="174"/>
        <v>0</v>
      </c>
      <c r="EX87" s="190">
        <f t="shared" si="174"/>
        <v>0</v>
      </c>
      <c r="EY87" s="190">
        <f t="shared" si="174"/>
        <v>0</v>
      </c>
      <c r="EZ87" s="190">
        <f t="shared" si="174"/>
        <v>0</v>
      </c>
      <c r="FA87" s="190">
        <f t="shared" si="174"/>
        <v>1</v>
      </c>
      <c r="FB87" s="190">
        <f t="shared" si="174"/>
        <v>0</v>
      </c>
      <c r="FC87" s="190">
        <f t="shared" si="174"/>
        <v>0</v>
      </c>
      <c r="FD87" s="190">
        <f t="shared" si="174"/>
        <v>0</v>
      </c>
      <c r="FE87" s="190">
        <f t="shared" si="174"/>
        <v>0</v>
      </c>
      <c r="FF87" s="190">
        <f t="shared" si="174"/>
        <v>0</v>
      </c>
      <c r="FG87" s="190">
        <f t="shared" si="174"/>
        <v>0</v>
      </c>
      <c r="FH87" s="190">
        <f t="shared" si="174"/>
        <v>0</v>
      </c>
      <c r="FI87" s="190">
        <f t="shared" ref="FI87:GJ87" si="175" xml:space="preserve"> FI$83</f>
        <v>0</v>
      </c>
      <c r="FJ87" s="190">
        <f t="shared" si="175"/>
        <v>0</v>
      </c>
      <c r="FK87" s="190">
        <f t="shared" si="175"/>
        <v>0</v>
      </c>
      <c r="FL87" s="190">
        <f t="shared" si="175"/>
        <v>0</v>
      </c>
      <c r="FM87" s="190">
        <f t="shared" si="175"/>
        <v>0</v>
      </c>
      <c r="FN87" s="190">
        <f t="shared" si="175"/>
        <v>0</v>
      </c>
      <c r="FO87" s="190">
        <f t="shared" si="175"/>
        <v>0</v>
      </c>
      <c r="FP87" s="190">
        <f t="shared" si="175"/>
        <v>0</v>
      </c>
      <c r="FQ87" s="190">
        <f t="shared" si="175"/>
        <v>0</v>
      </c>
      <c r="FR87" s="190">
        <f t="shared" si="175"/>
        <v>0</v>
      </c>
      <c r="FS87" s="190">
        <f t="shared" si="175"/>
        <v>0</v>
      </c>
      <c r="FT87" s="190">
        <f t="shared" si="175"/>
        <v>0</v>
      </c>
      <c r="FU87" s="190">
        <f t="shared" si="175"/>
        <v>0</v>
      </c>
      <c r="FV87" s="190">
        <f t="shared" si="175"/>
        <v>0</v>
      </c>
      <c r="FW87" s="190">
        <f t="shared" si="175"/>
        <v>0</v>
      </c>
      <c r="FX87" s="190">
        <f t="shared" si="175"/>
        <v>0</v>
      </c>
      <c r="FY87" s="190">
        <f t="shared" si="175"/>
        <v>0</v>
      </c>
      <c r="FZ87" s="190">
        <f t="shared" si="175"/>
        <v>0</v>
      </c>
      <c r="GA87" s="190">
        <f t="shared" si="175"/>
        <v>0</v>
      </c>
      <c r="GB87" s="190">
        <f t="shared" si="175"/>
        <v>0</v>
      </c>
      <c r="GC87" s="190">
        <f t="shared" si="175"/>
        <v>0</v>
      </c>
      <c r="GD87" s="190">
        <f t="shared" si="175"/>
        <v>0</v>
      </c>
      <c r="GE87" s="190">
        <f t="shared" si="175"/>
        <v>0</v>
      </c>
      <c r="GF87" s="190">
        <f t="shared" si="175"/>
        <v>0</v>
      </c>
      <c r="GG87" s="190">
        <f t="shared" si="175"/>
        <v>0</v>
      </c>
      <c r="GH87" s="190">
        <f t="shared" si="175"/>
        <v>0</v>
      </c>
      <c r="GI87" s="190">
        <f t="shared" si="175"/>
        <v>0</v>
      </c>
      <c r="GJ87" s="190">
        <f t="shared" si="175"/>
        <v>0</v>
      </c>
    </row>
    <row r="88" spans="1:192" s="181" customFormat="1" hidden="1" outlineLevel="2" x14ac:dyDescent="0.35">
      <c r="A88" s="219"/>
      <c r="B88" s="219"/>
      <c r="C88" s="220"/>
      <c r="D88" s="221"/>
      <c r="E88" s="222" t="s">
        <v>111</v>
      </c>
      <c r="F88" s="373"/>
      <c r="G88" s="181" t="s">
        <v>5</v>
      </c>
      <c r="H88" s="181">
        <f xml:space="preserve"> SUM(J88:GJ88)</f>
        <v>100</v>
      </c>
      <c r="I88" s="222"/>
      <c r="J88" s="222">
        <f t="shared" ref="J88:AO88" si="176" xml:space="preserve"> I88 + J86 - I87</f>
        <v>0</v>
      </c>
      <c r="K88" s="222">
        <f t="shared" si="176"/>
        <v>0</v>
      </c>
      <c r="L88" s="222">
        <f t="shared" si="176"/>
        <v>0</v>
      </c>
      <c r="M88" s="222">
        <f t="shared" si="176"/>
        <v>0</v>
      </c>
      <c r="N88" s="222">
        <f t="shared" si="176"/>
        <v>0</v>
      </c>
      <c r="O88" s="222">
        <f t="shared" si="176"/>
        <v>0</v>
      </c>
      <c r="P88" s="222">
        <f t="shared" si="176"/>
        <v>0</v>
      </c>
      <c r="Q88" s="222">
        <f t="shared" si="176"/>
        <v>0</v>
      </c>
      <c r="R88" s="222">
        <f t="shared" si="176"/>
        <v>0</v>
      </c>
      <c r="S88" s="222">
        <f t="shared" si="176"/>
        <v>0</v>
      </c>
      <c r="T88" s="222">
        <f t="shared" si="176"/>
        <v>0</v>
      </c>
      <c r="U88" s="222">
        <f t="shared" si="176"/>
        <v>0</v>
      </c>
      <c r="V88" s="222">
        <f t="shared" si="176"/>
        <v>0</v>
      </c>
      <c r="W88" s="222">
        <f t="shared" si="176"/>
        <v>0</v>
      </c>
      <c r="X88" s="222">
        <f t="shared" si="176"/>
        <v>0</v>
      </c>
      <c r="Y88" s="222">
        <f t="shared" si="176"/>
        <v>0</v>
      </c>
      <c r="Z88" s="222">
        <f t="shared" si="176"/>
        <v>0</v>
      </c>
      <c r="AA88" s="222">
        <f t="shared" si="176"/>
        <v>0</v>
      </c>
      <c r="AB88" s="222">
        <f t="shared" si="176"/>
        <v>0</v>
      </c>
      <c r="AC88" s="222">
        <f t="shared" si="176"/>
        <v>0</v>
      </c>
      <c r="AD88" s="222">
        <f t="shared" si="176"/>
        <v>0</v>
      </c>
      <c r="AE88" s="222">
        <f t="shared" si="176"/>
        <v>0</v>
      </c>
      <c r="AF88" s="222">
        <f t="shared" si="176"/>
        <v>0</v>
      </c>
      <c r="AG88" s="222">
        <f t="shared" si="176"/>
        <v>0</v>
      </c>
      <c r="AH88" s="222">
        <f t="shared" si="176"/>
        <v>0</v>
      </c>
      <c r="AI88" s="222">
        <f t="shared" si="176"/>
        <v>0</v>
      </c>
      <c r="AJ88" s="222">
        <f t="shared" si="176"/>
        <v>0</v>
      </c>
      <c r="AK88" s="222">
        <f t="shared" si="176"/>
        <v>0</v>
      </c>
      <c r="AL88" s="222">
        <f t="shared" si="176"/>
        <v>0</v>
      </c>
      <c r="AM88" s="222">
        <f t="shared" si="176"/>
        <v>0</v>
      </c>
      <c r="AN88" s="222">
        <f t="shared" si="176"/>
        <v>0</v>
      </c>
      <c r="AO88" s="222">
        <f t="shared" si="176"/>
        <v>0</v>
      </c>
      <c r="AP88" s="222">
        <f t="shared" ref="AP88:BU88" si="177" xml:space="preserve"> AO88 + AP86 - AO87</f>
        <v>0</v>
      </c>
      <c r="AQ88" s="222">
        <f t="shared" si="177"/>
        <v>0</v>
      </c>
      <c r="AR88" s="222">
        <f t="shared" si="177"/>
        <v>0</v>
      </c>
      <c r="AS88" s="222">
        <f t="shared" si="177"/>
        <v>0</v>
      </c>
      <c r="AT88" s="222">
        <f t="shared" si="177"/>
        <v>0</v>
      </c>
      <c r="AU88" s="222">
        <f t="shared" si="177"/>
        <v>0</v>
      </c>
      <c r="AV88" s="222">
        <f t="shared" si="177"/>
        <v>0</v>
      </c>
      <c r="AW88" s="222">
        <f t="shared" si="177"/>
        <v>0</v>
      </c>
      <c r="AX88" s="222">
        <f t="shared" si="177"/>
        <v>0</v>
      </c>
      <c r="AY88" s="222">
        <f t="shared" si="177"/>
        <v>0</v>
      </c>
      <c r="AZ88" s="222">
        <f t="shared" si="177"/>
        <v>0</v>
      </c>
      <c r="BA88" s="222">
        <f t="shared" si="177"/>
        <v>0</v>
      </c>
      <c r="BB88" s="222">
        <f t="shared" si="177"/>
        <v>0</v>
      </c>
      <c r="BC88" s="222">
        <f t="shared" si="177"/>
        <v>0</v>
      </c>
      <c r="BD88" s="222">
        <f t="shared" si="177"/>
        <v>0</v>
      </c>
      <c r="BE88" s="222">
        <f t="shared" si="177"/>
        <v>0</v>
      </c>
      <c r="BF88" s="222">
        <f t="shared" si="177"/>
        <v>1</v>
      </c>
      <c r="BG88" s="222">
        <f t="shared" si="177"/>
        <v>1</v>
      </c>
      <c r="BH88" s="222">
        <f t="shared" si="177"/>
        <v>1</v>
      </c>
      <c r="BI88" s="222">
        <f t="shared" si="177"/>
        <v>1</v>
      </c>
      <c r="BJ88" s="222">
        <f t="shared" si="177"/>
        <v>1</v>
      </c>
      <c r="BK88" s="222">
        <f t="shared" si="177"/>
        <v>1</v>
      </c>
      <c r="BL88" s="222">
        <f t="shared" si="177"/>
        <v>1</v>
      </c>
      <c r="BM88" s="222">
        <f t="shared" si="177"/>
        <v>1</v>
      </c>
      <c r="BN88" s="222">
        <f t="shared" si="177"/>
        <v>1</v>
      </c>
      <c r="BO88" s="222">
        <f t="shared" si="177"/>
        <v>1</v>
      </c>
      <c r="BP88" s="222">
        <f t="shared" si="177"/>
        <v>1</v>
      </c>
      <c r="BQ88" s="222">
        <f t="shared" si="177"/>
        <v>1</v>
      </c>
      <c r="BR88" s="222">
        <f t="shared" si="177"/>
        <v>1</v>
      </c>
      <c r="BS88" s="222">
        <f t="shared" si="177"/>
        <v>1</v>
      </c>
      <c r="BT88" s="222">
        <f t="shared" si="177"/>
        <v>1</v>
      </c>
      <c r="BU88" s="222">
        <f t="shared" si="177"/>
        <v>1</v>
      </c>
      <c r="BV88" s="222">
        <f t="shared" ref="BV88:DA88" si="178" xml:space="preserve"> BU88 + BV86 - BU87</f>
        <v>1</v>
      </c>
      <c r="BW88" s="222">
        <f t="shared" si="178"/>
        <v>1</v>
      </c>
      <c r="BX88" s="222">
        <f t="shared" si="178"/>
        <v>1</v>
      </c>
      <c r="BY88" s="222">
        <f t="shared" si="178"/>
        <v>1</v>
      </c>
      <c r="BZ88" s="222">
        <f t="shared" si="178"/>
        <v>1</v>
      </c>
      <c r="CA88" s="222">
        <f t="shared" si="178"/>
        <v>1</v>
      </c>
      <c r="CB88" s="222">
        <f t="shared" si="178"/>
        <v>1</v>
      </c>
      <c r="CC88" s="222">
        <f t="shared" si="178"/>
        <v>1</v>
      </c>
      <c r="CD88" s="222">
        <f t="shared" si="178"/>
        <v>1</v>
      </c>
      <c r="CE88" s="222">
        <f t="shared" si="178"/>
        <v>1</v>
      </c>
      <c r="CF88" s="222">
        <f t="shared" si="178"/>
        <v>1</v>
      </c>
      <c r="CG88" s="222">
        <f t="shared" si="178"/>
        <v>1</v>
      </c>
      <c r="CH88" s="222">
        <f t="shared" si="178"/>
        <v>1</v>
      </c>
      <c r="CI88" s="222">
        <f t="shared" si="178"/>
        <v>1</v>
      </c>
      <c r="CJ88" s="222">
        <f t="shared" si="178"/>
        <v>1</v>
      </c>
      <c r="CK88" s="222">
        <f t="shared" si="178"/>
        <v>1</v>
      </c>
      <c r="CL88" s="222">
        <f t="shared" si="178"/>
        <v>1</v>
      </c>
      <c r="CM88" s="222">
        <f t="shared" si="178"/>
        <v>1</v>
      </c>
      <c r="CN88" s="222">
        <f t="shared" si="178"/>
        <v>1</v>
      </c>
      <c r="CO88" s="222">
        <f t="shared" si="178"/>
        <v>1</v>
      </c>
      <c r="CP88" s="222">
        <f t="shared" si="178"/>
        <v>1</v>
      </c>
      <c r="CQ88" s="222">
        <f t="shared" si="178"/>
        <v>1</v>
      </c>
      <c r="CR88" s="222">
        <f t="shared" si="178"/>
        <v>1</v>
      </c>
      <c r="CS88" s="222">
        <f t="shared" si="178"/>
        <v>1</v>
      </c>
      <c r="CT88" s="222">
        <f t="shared" si="178"/>
        <v>1</v>
      </c>
      <c r="CU88" s="222">
        <f t="shared" si="178"/>
        <v>1</v>
      </c>
      <c r="CV88" s="222">
        <f t="shared" si="178"/>
        <v>1</v>
      </c>
      <c r="CW88" s="222">
        <f t="shared" si="178"/>
        <v>1</v>
      </c>
      <c r="CX88" s="222">
        <f t="shared" si="178"/>
        <v>1</v>
      </c>
      <c r="CY88" s="222">
        <f t="shared" si="178"/>
        <v>1</v>
      </c>
      <c r="CZ88" s="222">
        <f t="shared" si="178"/>
        <v>1</v>
      </c>
      <c r="DA88" s="222">
        <f t="shared" si="178"/>
        <v>1</v>
      </c>
      <c r="DB88" s="222">
        <f t="shared" ref="DB88:EG88" si="179" xml:space="preserve"> DA88 + DB86 - DA87</f>
        <v>1</v>
      </c>
      <c r="DC88" s="222">
        <f t="shared" si="179"/>
        <v>1</v>
      </c>
      <c r="DD88" s="222">
        <f t="shared" si="179"/>
        <v>1</v>
      </c>
      <c r="DE88" s="222">
        <f t="shared" si="179"/>
        <v>1</v>
      </c>
      <c r="DF88" s="222">
        <f t="shared" si="179"/>
        <v>1</v>
      </c>
      <c r="DG88" s="222">
        <f t="shared" si="179"/>
        <v>1</v>
      </c>
      <c r="DH88" s="222">
        <f t="shared" si="179"/>
        <v>1</v>
      </c>
      <c r="DI88" s="222">
        <f t="shared" si="179"/>
        <v>1</v>
      </c>
      <c r="DJ88" s="222">
        <f t="shared" si="179"/>
        <v>1</v>
      </c>
      <c r="DK88" s="222">
        <f t="shared" si="179"/>
        <v>1</v>
      </c>
      <c r="DL88" s="222">
        <f t="shared" si="179"/>
        <v>1</v>
      </c>
      <c r="DM88" s="222">
        <f t="shared" si="179"/>
        <v>1</v>
      </c>
      <c r="DN88" s="222">
        <f t="shared" si="179"/>
        <v>1</v>
      </c>
      <c r="DO88" s="222">
        <f t="shared" si="179"/>
        <v>1</v>
      </c>
      <c r="DP88" s="222">
        <f t="shared" si="179"/>
        <v>1</v>
      </c>
      <c r="DQ88" s="222">
        <f t="shared" si="179"/>
        <v>1</v>
      </c>
      <c r="DR88" s="222">
        <f t="shared" si="179"/>
        <v>1</v>
      </c>
      <c r="DS88" s="222">
        <f t="shared" si="179"/>
        <v>1</v>
      </c>
      <c r="DT88" s="222">
        <f t="shared" si="179"/>
        <v>1</v>
      </c>
      <c r="DU88" s="222">
        <f t="shared" si="179"/>
        <v>1</v>
      </c>
      <c r="DV88" s="222">
        <f t="shared" si="179"/>
        <v>1</v>
      </c>
      <c r="DW88" s="222">
        <f t="shared" si="179"/>
        <v>1</v>
      </c>
      <c r="DX88" s="222">
        <f t="shared" si="179"/>
        <v>1</v>
      </c>
      <c r="DY88" s="222">
        <f t="shared" si="179"/>
        <v>1</v>
      </c>
      <c r="DZ88" s="222">
        <f t="shared" si="179"/>
        <v>1</v>
      </c>
      <c r="EA88" s="222">
        <f t="shared" si="179"/>
        <v>1</v>
      </c>
      <c r="EB88" s="222">
        <f t="shared" si="179"/>
        <v>1</v>
      </c>
      <c r="EC88" s="222">
        <f t="shared" si="179"/>
        <v>1</v>
      </c>
      <c r="ED88" s="222">
        <f t="shared" si="179"/>
        <v>1</v>
      </c>
      <c r="EE88" s="222">
        <f t="shared" si="179"/>
        <v>1</v>
      </c>
      <c r="EF88" s="222">
        <f t="shared" si="179"/>
        <v>1</v>
      </c>
      <c r="EG88" s="222">
        <f t="shared" si="179"/>
        <v>1</v>
      </c>
      <c r="EH88" s="222">
        <f t="shared" ref="EH88:FM88" si="180" xml:space="preserve"> EG88 + EH86 - EG87</f>
        <v>1</v>
      </c>
      <c r="EI88" s="222">
        <f t="shared" si="180"/>
        <v>1</v>
      </c>
      <c r="EJ88" s="222">
        <f t="shared" si="180"/>
        <v>1</v>
      </c>
      <c r="EK88" s="222">
        <f t="shared" si="180"/>
        <v>1</v>
      </c>
      <c r="EL88" s="222">
        <f t="shared" si="180"/>
        <v>1</v>
      </c>
      <c r="EM88" s="222">
        <f t="shared" si="180"/>
        <v>1</v>
      </c>
      <c r="EN88" s="222">
        <f t="shared" si="180"/>
        <v>1</v>
      </c>
      <c r="EO88" s="222">
        <f t="shared" si="180"/>
        <v>1</v>
      </c>
      <c r="EP88" s="222">
        <f t="shared" si="180"/>
        <v>1</v>
      </c>
      <c r="EQ88" s="222">
        <f t="shared" si="180"/>
        <v>1</v>
      </c>
      <c r="ER88" s="222">
        <f t="shared" si="180"/>
        <v>1</v>
      </c>
      <c r="ES88" s="222">
        <f t="shared" si="180"/>
        <v>1</v>
      </c>
      <c r="ET88" s="222">
        <f t="shared" si="180"/>
        <v>1</v>
      </c>
      <c r="EU88" s="222">
        <f t="shared" si="180"/>
        <v>1</v>
      </c>
      <c r="EV88" s="222">
        <f t="shared" si="180"/>
        <v>1</v>
      </c>
      <c r="EW88" s="222">
        <f t="shared" si="180"/>
        <v>1</v>
      </c>
      <c r="EX88" s="222">
        <f t="shared" si="180"/>
        <v>1</v>
      </c>
      <c r="EY88" s="222">
        <f t="shared" si="180"/>
        <v>1</v>
      </c>
      <c r="EZ88" s="222">
        <f t="shared" si="180"/>
        <v>1</v>
      </c>
      <c r="FA88" s="222">
        <f t="shared" si="180"/>
        <v>1</v>
      </c>
      <c r="FB88" s="222">
        <f t="shared" si="180"/>
        <v>0</v>
      </c>
      <c r="FC88" s="222">
        <f t="shared" si="180"/>
        <v>0</v>
      </c>
      <c r="FD88" s="222">
        <f t="shared" si="180"/>
        <v>0</v>
      </c>
      <c r="FE88" s="222">
        <f t="shared" si="180"/>
        <v>0</v>
      </c>
      <c r="FF88" s="222">
        <f t="shared" si="180"/>
        <v>0</v>
      </c>
      <c r="FG88" s="222">
        <f t="shared" si="180"/>
        <v>0</v>
      </c>
      <c r="FH88" s="222">
        <f t="shared" si="180"/>
        <v>0</v>
      </c>
      <c r="FI88" s="222">
        <f t="shared" si="180"/>
        <v>0</v>
      </c>
      <c r="FJ88" s="222">
        <f t="shared" si="180"/>
        <v>0</v>
      </c>
      <c r="FK88" s="222">
        <f t="shared" si="180"/>
        <v>0</v>
      </c>
      <c r="FL88" s="222">
        <f t="shared" si="180"/>
        <v>0</v>
      </c>
      <c r="FM88" s="222">
        <f t="shared" si="180"/>
        <v>0</v>
      </c>
      <c r="FN88" s="222">
        <f t="shared" ref="FN88:GJ88" si="181" xml:space="preserve"> FM88 + FN86 - FM87</f>
        <v>0</v>
      </c>
      <c r="FO88" s="222">
        <f t="shared" si="181"/>
        <v>0</v>
      </c>
      <c r="FP88" s="222">
        <f t="shared" si="181"/>
        <v>0</v>
      </c>
      <c r="FQ88" s="222">
        <f t="shared" si="181"/>
        <v>0</v>
      </c>
      <c r="FR88" s="222">
        <f t="shared" si="181"/>
        <v>0</v>
      </c>
      <c r="FS88" s="222">
        <f t="shared" si="181"/>
        <v>0</v>
      </c>
      <c r="FT88" s="222">
        <f t="shared" si="181"/>
        <v>0</v>
      </c>
      <c r="FU88" s="222">
        <f t="shared" si="181"/>
        <v>0</v>
      </c>
      <c r="FV88" s="222">
        <f t="shared" si="181"/>
        <v>0</v>
      </c>
      <c r="FW88" s="222">
        <f t="shared" si="181"/>
        <v>0</v>
      </c>
      <c r="FX88" s="222">
        <f t="shared" si="181"/>
        <v>0</v>
      </c>
      <c r="FY88" s="222">
        <f t="shared" si="181"/>
        <v>0</v>
      </c>
      <c r="FZ88" s="222">
        <f t="shared" si="181"/>
        <v>0</v>
      </c>
      <c r="GA88" s="222">
        <f t="shared" si="181"/>
        <v>0</v>
      </c>
      <c r="GB88" s="222">
        <f t="shared" si="181"/>
        <v>0</v>
      </c>
      <c r="GC88" s="222">
        <f t="shared" si="181"/>
        <v>0</v>
      </c>
      <c r="GD88" s="222">
        <f t="shared" si="181"/>
        <v>0</v>
      </c>
      <c r="GE88" s="222">
        <f t="shared" si="181"/>
        <v>0</v>
      </c>
      <c r="GF88" s="222">
        <f t="shared" si="181"/>
        <v>0</v>
      </c>
      <c r="GG88" s="222">
        <f t="shared" si="181"/>
        <v>0</v>
      </c>
      <c r="GH88" s="222">
        <f t="shared" si="181"/>
        <v>0</v>
      </c>
      <c r="GI88" s="222">
        <f t="shared" si="181"/>
        <v>0</v>
      </c>
      <c r="GJ88" s="222">
        <f t="shared" si="181"/>
        <v>0</v>
      </c>
    </row>
    <row r="89" spans="1:192" outlineLevel="1" x14ac:dyDescent="0.35">
      <c r="E89" s="6"/>
      <c r="F89" s="6"/>
      <c r="G89" s="6"/>
      <c r="H89" s="6"/>
      <c r="I89" s="68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</row>
    <row r="90" spans="1:192" outlineLevel="1" collapsed="1" x14ac:dyDescent="0.35">
      <c r="B90" s="14" t="s">
        <v>112</v>
      </c>
      <c r="E90" s="6"/>
      <c r="F90" s="6"/>
      <c r="G90" s="6"/>
      <c r="H90" s="6"/>
      <c r="I90" s="68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</row>
    <row r="91" spans="1:192" hidden="1" outlineLevel="2" x14ac:dyDescent="0.35">
      <c r="E91" s="120" t="str">
        <f t="shared" ref="E91:AJ91" si="182" xml:space="preserve"> E$83</f>
        <v xml:space="preserve">Last operating period flag </v>
      </c>
      <c r="F91" s="120">
        <f t="shared" si="182"/>
        <v>0</v>
      </c>
      <c r="G91" s="120" t="str">
        <f t="shared" si="182"/>
        <v>flag</v>
      </c>
      <c r="H91" s="120">
        <f t="shared" si="182"/>
        <v>1</v>
      </c>
      <c r="I91" s="120">
        <f t="shared" si="182"/>
        <v>0</v>
      </c>
      <c r="J91" s="120">
        <f t="shared" si="182"/>
        <v>0</v>
      </c>
      <c r="K91" s="120">
        <f t="shared" si="182"/>
        <v>0</v>
      </c>
      <c r="L91" s="120">
        <f t="shared" si="182"/>
        <v>0</v>
      </c>
      <c r="M91" s="120">
        <f t="shared" si="182"/>
        <v>0</v>
      </c>
      <c r="N91" s="120">
        <f t="shared" si="182"/>
        <v>0</v>
      </c>
      <c r="O91" s="120">
        <f t="shared" si="182"/>
        <v>0</v>
      </c>
      <c r="P91" s="120">
        <f t="shared" si="182"/>
        <v>0</v>
      </c>
      <c r="Q91" s="120">
        <f t="shared" si="182"/>
        <v>0</v>
      </c>
      <c r="R91" s="120">
        <f t="shared" si="182"/>
        <v>0</v>
      </c>
      <c r="S91" s="120">
        <f t="shared" si="182"/>
        <v>0</v>
      </c>
      <c r="T91" s="120">
        <f t="shared" si="182"/>
        <v>0</v>
      </c>
      <c r="U91" s="120">
        <f t="shared" si="182"/>
        <v>0</v>
      </c>
      <c r="V91" s="120">
        <f t="shared" si="182"/>
        <v>0</v>
      </c>
      <c r="W91" s="120">
        <f t="shared" si="182"/>
        <v>0</v>
      </c>
      <c r="X91" s="120">
        <f t="shared" si="182"/>
        <v>0</v>
      </c>
      <c r="Y91" s="120">
        <f t="shared" si="182"/>
        <v>0</v>
      </c>
      <c r="Z91" s="120">
        <f t="shared" si="182"/>
        <v>0</v>
      </c>
      <c r="AA91" s="120">
        <f t="shared" si="182"/>
        <v>0</v>
      </c>
      <c r="AB91" s="120">
        <f t="shared" si="182"/>
        <v>0</v>
      </c>
      <c r="AC91" s="120">
        <f t="shared" si="182"/>
        <v>0</v>
      </c>
      <c r="AD91" s="120">
        <f t="shared" si="182"/>
        <v>0</v>
      </c>
      <c r="AE91" s="120">
        <f t="shared" si="182"/>
        <v>0</v>
      </c>
      <c r="AF91" s="120">
        <f t="shared" si="182"/>
        <v>0</v>
      </c>
      <c r="AG91" s="120">
        <f t="shared" si="182"/>
        <v>0</v>
      </c>
      <c r="AH91" s="120">
        <f t="shared" si="182"/>
        <v>0</v>
      </c>
      <c r="AI91" s="120">
        <f t="shared" si="182"/>
        <v>0</v>
      </c>
      <c r="AJ91" s="120">
        <f t="shared" si="182"/>
        <v>0</v>
      </c>
      <c r="AK91" s="120">
        <f t="shared" ref="AK91:BP91" si="183" xml:space="preserve"> AK$83</f>
        <v>0</v>
      </c>
      <c r="AL91" s="120">
        <f t="shared" si="183"/>
        <v>0</v>
      </c>
      <c r="AM91" s="120">
        <f t="shared" si="183"/>
        <v>0</v>
      </c>
      <c r="AN91" s="120">
        <f t="shared" si="183"/>
        <v>0</v>
      </c>
      <c r="AO91" s="120">
        <f t="shared" si="183"/>
        <v>0</v>
      </c>
      <c r="AP91" s="120">
        <f t="shared" si="183"/>
        <v>0</v>
      </c>
      <c r="AQ91" s="120">
        <f t="shared" si="183"/>
        <v>0</v>
      </c>
      <c r="AR91" s="120">
        <f t="shared" si="183"/>
        <v>0</v>
      </c>
      <c r="AS91" s="120">
        <f t="shared" si="183"/>
        <v>0</v>
      </c>
      <c r="AT91" s="120">
        <f t="shared" si="183"/>
        <v>0</v>
      </c>
      <c r="AU91" s="120">
        <f t="shared" si="183"/>
        <v>0</v>
      </c>
      <c r="AV91" s="120">
        <f t="shared" si="183"/>
        <v>0</v>
      </c>
      <c r="AW91" s="120">
        <f t="shared" si="183"/>
        <v>0</v>
      </c>
      <c r="AX91" s="120">
        <f t="shared" si="183"/>
        <v>0</v>
      </c>
      <c r="AY91" s="120">
        <f t="shared" si="183"/>
        <v>0</v>
      </c>
      <c r="AZ91" s="120">
        <f t="shared" si="183"/>
        <v>0</v>
      </c>
      <c r="BA91" s="120">
        <f t="shared" si="183"/>
        <v>0</v>
      </c>
      <c r="BB91" s="120">
        <f t="shared" si="183"/>
        <v>0</v>
      </c>
      <c r="BC91" s="120">
        <f t="shared" si="183"/>
        <v>0</v>
      </c>
      <c r="BD91" s="120">
        <f t="shared" si="183"/>
        <v>0</v>
      </c>
      <c r="BE91" s="120">
        <f t="shared" si="183"/>
        <v>0</v>
      </c>
      <c r="BF91" s="120">
        <f t="shared" si="183"/>
        <v>0</v>
      </c>
      <c r="BG91" s="120">
        <f t="shared" si="183"/>
        <v>0</v>
      </c>
      <c r="BH91" s="120">
        <f t="shared" si="183"/>
        <v>0</v>
      </c>
      <c r="BI91" s="120">
        <f t="shared" si="183"/>
        <v>0</v>
      </c>
      <c r="BJ91" s="120">
        <f t="shared" si="183"/>
        <v>0</v>
      </c>
      <c r="BK91" s="120">
        <f t="shared" si="183"/>
        <v>0</v>
      </c>
      <c r="BL91" s="120">
        <f t="shared" si="183"/>
        <v>0</v>
      </c>
      <c r="BM91" s="120">
        <f t="shared" si="183"/>
        <v>0</v>
      </c>
      <c r="BN91" s="120">
        <f t="shared" si="183"/>
        <v>0</v>
      </c>
      <c r="BO91" s="120">
        <f t="shared" si="183"/>
        <v>0</v>
      </c>
      <c r="BP91" s="120">
        <f t="shared" si="183"/>
        <v>0</v>
      </c>
      <c r="BQ91" s="120">
        <f t="shared" ref="BQ91:CV91" si="184" xml:space="preserve"> BQ$83</f>
        <v>0</v>
      </c>
      <c r="BR91" s="120">
        <f t="shared" si="184"/>
        <v>0</v>
      </c>
      <c r="BS91" s="120">
        <f t="shared" si="184"/>
        <v>0</v>
      </c>
      <c r="BT91" s="120">
        <f t="shared" si="184"/>
        <v>0</v>
      </c>
      <c r="BU91" s="120">
        <f t="shared" si="184"/>
        <v>0</v>
      </c>
      <c r="BV91" s="120">
        <f t="shared" si="184"/>
        <v>0</v>
      </c>
      <c r="BW91" s="120">
        <f t="shared" si="184"/>
        <v>0</v>
      </c>
      <c r="BX91" s="120">
        <f t="shared" si="184"/>
        <v>0</v>
      </c>
      <c r="BY91" s="120">
        <f t="shared" si="184"/>
        <v>0</v>
      </c>
      <c r="BZ91" s="120">
        <f t="shared" si="184"/>
        <v>0</v>
      </c>
      <c r="CA91" s="120">
        <f t="shared" si="184"/>
        <v>0</v>
      </c>
      <c r="CB91" s="120">
        <f t="shared" si="184"/>
        <v>0</v>
      </c>
      <c r="CC91" s="120">
        <f t="shared" si="184"/>
        <v>0</v>
      </c>
      <c r="CD91" s="120">
        <f t="shared" si="184"/>
        <v>0</v>
      </c>
      <c r="CE91" s="120">
        <f t="shared" si="184"/>
        <v>0</v>
      </c>
      <c r="CF91" s="120">
        <f t="shared" si="184"/>
        <v>0</v>
      </c>
      <c r="CG91" s="120">
        <f t="shared" si="184"/>
        <v>0</v>
      </c>
      <c r="CH91" s="120">
        <f t="shared" si="184"/>
        <v>0</v>
      </c>
      <c r="CI91" s="120">
        <f t="shared" si="184"/>
        <v>0</v>
      </c>
      <c r="CJ91" s="120">
        <f t="shared" si="184"/>
        <v>0</v>
      </c>
      <c r="CK91" s="120">
        <f t="shared" si="184"/>
        <v>0</v>
      </c>
      <c r="CL91" s="120">
        <f t="shared" si="184"/>
        <v>0</v>
      </c>
      <c r="CM91" s="120">
        <f t="shared" si="184"/>
        <v>0</v>
      </c>
      <c r="CN91" s="120">
        <f t="shared" si="184"/>
        <v>0</v>
      </c>
      <c r="CO91" s="120">
        <f t="shared" si="184"/>
        <v>0</v>
      </c>
      <c r="CP91" s="120">
        <f t="shared" si="184"/>
        <v>0</v>
      </c>
      <c r="CQ91" s="120">
        <f t="shared" si="184"/>
        <v>0</v>
      </c>
      <c r="CR91" s="120">
        <f t="shared" si="184"/>
        <v>0</v>
      </c>
      <c r="CS91" s="120">
        <f t="shared" si="184"/>
        <v>0</v>
      </c>
      <c r="CT91" s="120">
        <f t="shared" si="184"/>
        <v>0</v>
      </c>
      <c r="CU91" s="120">
        <f t="shared" si="184"/>
        <v>0</v>
      </c>
      <c r="CV91" s="120">
        <f t="shared" si="184"/>
        <v>0</v>
      </c>
      <c r="CW91" s="120">
        <f t="shared" ref="CW91:EB91" si="185" xml:space="preserve"> CW$83</f>
        <v>0</v>
      </c>
      <c r="CX91" s="120">
        <f t="shared" si="185"/>
        <v>0</v>
      </c>
      <c r="CY91" s="120">
        <f t="shared" si="185"/>
        <v>0</v>
      </c>
      <c r="CZ91" s="120">
        <f t="shared" si="185"/>
        <v>0</v>
      </c>
      <c r="DA91" s="120">
        <f t="shared" si="185"/>
        <v>0</v>
      </c>
      <c r="DB91" s="120">
        <f t="shared" si="185"/>
        <v>0</v>
      </c>
      <c r="DC91" s="120">
        <f t="shared" si="185"/>
        <v>0</v>
      </c>
      <c r="DD91" s="120">
        <f t="shared" si="185"/>
        <v>0</v>
      </c>
      <c r="DE91" s="120">
        <f t="shared" si="185"/>
        <v>0</v>
      </c>
      <c r="DF91" s="120">
        <f t="shared" si="185"/>
        <v>0</v>
      </c>
      <c r="DG91" s="120">
        <f t="shared" si="185"/>
        <v>0</v>
      </c>
      <c r="DH91" s="120">
        <f t="shared" si="185"/>
        <v>0</v>
      </c>
      <c r="DI91" s="120">
        <f t="shared" si="185"/>
        <v>0</v>
      </c>
      <c r="DJ91" s="120">
        <f t="shared" si="185"/>
        <v>0</v>
      </c>
      <c r="DK91" s="120">
        <f t="shared" si="185"/>
        <v>0</v>
      </c>
      <c r="DL91" s="120">
        <f t="shared" si="185"/>
        <v>0</v>
      </c>
      <c r="DM91" s="120">
        <f t="shared" si="185"/>
        <v>0</v>
      </c>
      <c r="DN91" s="120">
        <f t="shared" si="185"/>
        <v>0</v>
      </c>
      <c r="DO91" s="120">
        <f t="shared" si="185"/>
        <v>0</v>
      </c>
      <c r="DP91" s="120">
        <f t="shared" si="185"/>
        <v>0</v>
      </c>
      <c r="DQ91" s="120">
        <f t="shared" si="185"/>
        <v>0</v>
      </c>
      <c r="DR91" s="120">
        <f t="shared" si="185"/>
        <v>0</v>
      </c>
      <c r="DS91" s="120">
        <f t="shared" si="185"/>
        <v>0</v>
      </c>
      <c r="DT91" s="120">
        <f t="shared" si="185"/>
        <v>0</v>
      </c>
      <c r="DU91" s="120">
        <f t="shared" si="185"/>
        <v>0</v>
      </c>
      <c r="DV91" s="120">
        <f t="shared" si="185"/>
        <v>0</v>
      </c>
      <c r="DW91" s="120">
        <f t="shared" si="185"/>
        <v>0</v>
      </c>
      <c r="DX91" s="120">
        <f t="shared" si="185"/>
        <v>0</v>
      </c>
      <c r="DY91" s="120">
        <f t="shared" si="185"/>
        <v>0</v>
      </c>
      <c r="DZ91" s="120">
        <f t="shared" si="185"/>
        <v>0</v>
      </c>
      <c r="EA91" s="120">
        <f t="shared" si="185"/>
        <v>0</v>
      </c>
      <c r="EB91" s="120">
        <f t="shared" si="185"/>
        <v>0</v>
      </c>
      <c r="EC91" s="120">
        <f t="shared" ref="EC91:FH91" si="186" xml:space="preserve"> EC$83</f>
        <v>0</v>
      </c>
      <c r="ED91" s="120">
        <f t="shared" si="186"/>
        <v>0</v>
      </c>
      <c r="EE91" s="120">
        <f t="shared" si="186"/>
        <v>0</v>
      </c>
      <c r="EF91" s="120">
        <f t="shared" si="186"/>
        <v>0</v>
      </c>
      <c r="EG91" s="120">
        <f t="shared" si="186"/>
        <v>0</v>
      </c>
      <c r="EH91" s="120">
        <f t="shared" si="186"/>
        <v>0</v>
      </c>
      <c r="EI91" s="120">
        <f t="shared" si="186"/>
        <v>0</v>
      </c>
      <c r="EJ91" s="120">
        <f t="shared" si="186"/>
        <v>0</v>
      </c>
      <c r="EK91" s="120">
        <f t="shared" si="186"/>
        <v>0</v>
      </c>
      <c r="EL91" s="120">
        <f t="shared" si="186"/>
        <v>0</v>
      </c>
      <c r="EM91" s="120">
        <f t="shared" si="186"/>
        <v>0</v>
      </c>
      <c r="EN91" s="120">
        <f t="shared" si="186"/>
        <v>0</v>
      </c>
      <c r="EO91" s="120">
        <f t="shared" si="186"/>
        <v>0</v>
      </c>
      <c r="EP91" s="120">
        <f t="shared" si="186"/>
        <v>0</v>
      </c>
      <c r="EQ91" s="120">
        <f t="shared" si="186"/>
        <v>0</v>
      </c>
      <c r="ER91" s="120">
        <f t="shared" si="186"/>
        <v>0</v>
      </c>
      <c r="ES91" s="120">
        <f t="shared" si="186"/>
        <v>0</v>
      </c>
      <c r="ET91" s="120">
        <f t="shared" si="186"/>
        <v>0</v>
      </c>
      <c r="EU91" s="120">
        <f t="shared" si="186"/>
        <v>0</v>
      </c>
      <c r="EV91" s="120">
        <f t="shared" si="186"/>
        <v>0</v>
      </c>
      <c r="EW91" s="120">
        <f t="shared" si="186"/>
        <v>0</v>
      </c>
      <c r="EX91" s="120">
        <f t="shared" si="186"/>
        <v>0</v>
      </c>
      <c r="EY91" s="120">
        <f t="shared" si="186"/>
        <v>0</v>
      </c>
      <c r="EZ91" s="120">
        <f t="shared" si="186"/>
        <v>0</v>
      </c>
      <c r="FA91" s="120">
        <f t="shared" si="186"/>
        <v>1</v>
      </c>
      <c r="FB91" s="120">
        <f t="shared" si="186"/>
        <v>0</v>
      </c>
      <c r="FC91" s="120">
        <f t="shared" si="186"/>
        <v>0</v>
      </c>
      <c r="FD91" s="120">
        <f t="shared" si="186"/>
        <v>0</v>
      </c>
      <c r="FE91" s="120">
        <f t="shared" si="186"/>
        <v>0</v>
      </c>
      <c r="FF91" s="120">
        <f t="shared" si="186"/>
        <v>0</v>
      </c>
      <c r="FG91" s="120">
        <f t="shared" si="186"/>
        <v>0</v>
      </c>
      <c r="FH91" s="120">
        <f t="shared" si="186"/>
        <v>0</v>
      </c>
      <c r="FI91" s="120">
        <f t="shared" ref="FI91:GJ91" si="187" xml:space="preserve"> FI$83</f>
        <v>0</v>
      </c>
      <c r="FJ91" s="120">
        <f t="shared" si="187"/>
        <v>0</v>
      </c>
      <c r="FK91" s="120">
        <f t="shared" si="187"/>
        <v>0</v>
      </c>
      <c r="FL91" s="120">
        <f t="shared" si="187"/>
        <v>0</v>
      </c>
      <c r="FM91" s="120">
        <f t="shared" si="187"/>
        <v>0</v>
      </c>
      <c r="FN91" s="120">
        <f t="shared" si="187"/>
        <v>0</v>
      </c>
      <c r="FO91" s="120">
        <f t="shared" si="187"/>
        <v>0</v>
      </c>
      <c r="FP91" s="120">
        <f t="shared" si="187"/>
        <v>0</v>
      </c>
      <c r="FQ91" s="120">
        <f t="shared" si="187"/>
        <v>0</v>
      </c>
      <c r="FR91" s="120">
        <f t="shared" si="187"/>
        <v>0</v>
      </c>
      <c r="FS91" s="120">
        <f t="shared" si="187"/>
        <v>0</v>
      </c>
      <c r="FT91" s="120">
        <f t="shared" si="187"/>
        <v>0</v>
      </c>
      <c r="FU91" s="120">
        <f t="shared" si="187"/>
        <v>0</v>
      </c>
      <c r="FV91" s="120">
        <f t="shared" si="187"/>
        <v>0</v>
      </c>
      <c r="FW91" s="120">
        <f t="shared" si="187"/>
        <v>0</v>
      </c>
      <c r="FX91" s="120">
        <f t="shared" si="187"/>
        <v>0</v>
      </c>
      <c r="FY91" s="120">
        <f t="shared" si="187"/>
        <v>0</v>
      </c>
      <c r="FZ91" s="120">
        <f t="shared" si="187"/>
        <v>0</v>
      </c>
      <c r="GA91" s="120">
        <f t="shared" si="187"/>
        <v>0</v>
      </c>
      <c r="GB91" s="120">
        <f t="shared" si="187"/>
        <v>0</v>
      </c>
      <c r="GC91" s="120">
        <f t="shared" si="187"/>
        <v>0</v>
      </c>
      <c r="GD91" s="120">
        <f t="shared" si="187"/>
        <v>0</v>
      </c>
      <c r="GE91" s="120">
        <f t="shared" si="187"/>
        <v>0</v>
      </c>
      <c r="GF91" s="120">
        <f t="shared" si="187"/>
        <v>0</v>
      </c>
      <c r="GG91" s="120">
        <f t="shared" si="187"/>
        <v>0</v>
      </c>
      <c r="GH91" s="120">
        <f t="shared" si="187"/>
        <v>0</v>
      </c>
      <c r="GI91" s="120">
        <f t="shared" si="187"/>
        <v>0</v>
      </c>
      <c r="GJ91" s="120">
        <f t="shared" si="187"/>
        <v>0</v>
      </c>
    </row>
    <row r="92" spans="1:192" hidden="1" outlineLevel="2" x14ac:dyDescent="0.35">
      <c r="E92" s="36" t="s">
        <v>112</v>
      </c>
      <c r="F92" s="36"/>
      <c r="G92" s="36"/>
      <c r="H92" s="36"/>
      <c r="I92" s="36"/>
      <c r="J92" s="36">
        <f t="shared" ref="J92:AO92" si="188" xml:space="preserve"> I91</f>
        <v>0</v>
      </c>
      <c r="K92" s="36">
        <f t="shared" si="188"/>
        <v>0</v>
      </c>
      <c r="L92" s="36">
        <f t="shared" si="188"/>
        <v>0</v>
      </c>
      <c r="M92" s="36">
        <f t="shared" si="188"/>
        <v>0</v>
      </c>
      <c r="N92" s="36">
        <f t="shared" si="188"/>
        <v>0</v>
      </c>
      <c r="O92" s="36">
        <f t="shared" si="188"/>
        <v>0</v>
      </c>
      <c r="P92" s="36">
        <f t="shared" si="188"/>
        <v>0</v>
      </c>
      <c r="Q92" s="36">
        <f t="shared" si="188"/>
        <v>0</v>
      </c>
      <c r="R92" s="36">
        <f t="shared" si="188"/>
        <v>0</v>
      </c>
      <c r="S92" s="36">
        <f t="shared" si="188"/>
        <v>0</v>
      </c>
      <c r="T92" s="36">
        <f t="shared" si="188"/>
        <v>0</v>
      </c>
      <c r="U92" s="36">
        <f t="shared" si="188"/>
        <v>0</v>
      </c>
      <c r="V92" s="36">
        <f t="shared" si="188"/>
        <v>0</v>
      </c>
      <c r="W92" s="36">
        <f t="shared" si="188"/>
        <v>0</v>
      </c>
      <c r="X92" s="36">
        <f t="shared" si="188"/>
        <v>0</v>
      </c>
      <c r="Y92" s="36">
        <f t="shared" si="188"/>
        <v>0</v>
      </c>
      <c r="Z92" s="36">
        <f t="shared" si="188"/>
        <v>0</v>
      </c>
      <c r="AA92" s="36">
        <f t="shared" si="188"/>
        <v>0</v>
      </c>
      <c r="AB92" s="36">
        <f t="shared" si="188"/>
        <v>0</v>
      </c>
      <c r="AC92" s="36">
        <f t="shared" si="188"/>
        <v>0</v>
      </c>
      <c r="AD92" s="36">
        <f t="shared" si="188"/>
        <v>0</v>
      </c>
      <c r="AE92" s="36">
        <f t="shared" si="188"/>
        <v>0</v>
      </c>
      <c r="AF92" s="36">
        <f t="shared" si="188"/>
        <v>0</v>
      </c>
      <c r="AG92" s="36">
        <f t="shared" si="188"/>
        <v>0</v>
      </c>
      <c r="AH92" s="36">
        <f t="shared" si="188"/>
        <v>0</v>
      </c>
      <c r="AI92" s="36">
        <f t="shared" si="188"/>
        <v>0</v>
      </c>
      <c r="AJ92" s="36">
        <f t="shared" si="188"/>
        <v>0</v>
      </c>
      <c r="AK92" s="36">
        <f t="shared" si="188"/>
        <v>0</v>
      </c>
      <c r="AL92" s="36">
        <f t="shared" si="188"/>
        <v>0</v>
      </c>
      <c r="AM92" s="36">
        <f t="shared" si="188"/>
        <v>0</v>
      </c>
      <c r="AN92" s="36">
        <f t="shared" si="188"/>
        <v>0</v>
      </c>
      <c r="AO92" s="36">
        <f t="shared" si="188"/>
        <v>0</v>
      </c>
      <c r="AP92" s="36">
        <f t="shared" ref="AP92:BU92" si="189" xml:space="preserve"> AO91</f>
        <v>0</v>
      </c>
      <c r="AQ92" s="36">
        <f t="shared" si="189"/>
        <v>0</v>
      </c>
      <c r="AR92" s="36">
        <f t="shared" si="189"/>
        <v>0</v>
      </c>
      <c r="AS92" s="36">
        <f t="shared" si="189"/>
        <v>0</v>
      </c>
      <c r="AT92" s="36">
        <f t="shared" si="189"/>
        <v>0</v>
      </c>
      <c r="AU92" s="36">
        <f t="shared" si="189"/>
        <v>0</v>
      </c>
      <c r="AV92" s="36">
        <f t="shared" si="189"/>
        <v>0</v>
      </c>
      <c r="AW92" s="36">
        <f t="shared" si="189"/>
        <v>0</v>
      </c>
      <c r="AX92" s="36">
        <f t="shared" si="189"/>
        <v>0</v>
      </c>
      <c r="AY92" s="36">
        <f t="shared" si="189"/>
        <v>0</v>
      </c>
      <c r="AZ92" s="36">
        <f t="shared" si="189"/>
        <v>0</v>
      </c>
      <c r="BA92" s="36">
        <f t="shared" si="189"/>
        <v>0</v>
      </c>
      <c r="BB92" s="36">
        <f t="shared" si="189"/>
        <v>0</v>
      </c>
      <c r="BC92" s="36">
        <f t="shared" si="189"/>
        <v>0</v>
      </c>
      <c r="BD92" s="36">
        <f t="shared" si="189"/>
        <v>0</v>
      </c>
      <c r="BE92" s="36">
        <f t="shared" si="189"/>
        <v>0</v>
      </c>
      <c r="BF92" s="36">
        <f t="shared" si="189"/>
        <v>0</v>
      </c>
      <c r="BG92" s="36">
        <f t="shared" si="189"/>
        <v>0</v>
      </c>
      <c r="BH92" s="36">
        <f t="shared" si="189"/>
        <v>0</v>
      </c>
      <c r="BI92" s="36">
        <f t="shared" si="189"/>
        <v>0</v>
      </c>
      <c r="BJ92" s="36">
        <f t="shared" si="189"/>
        <v>0</v>
      </c>
      <c r="BK92" s="36">
        <f t="shared" si="189"/>
        <v>0</v>
      </c>
      <c r="BL92" s="36">
        <f t="shared" si="189"/>
        <v>0</v>
      </c>
      <c r="BM92" s="36">
        <f t="shared" si="189"/>
        <v>0</v>
      </c>
      <c r="BN92" s="36">
        <f t="shared" si="189"/>
        <v>0</v>
      </c>
      <c r="BO92" s="36">
        <f t="shared" si="189"/>
        <v>0</v>
      </c>
      <c r="BP92" s="36">
        <f t="shared" si="189"/>
        <v>0</v>
      </c>
      <c r="BQ92" s="36">
        <f t="shared" si="189"/>
        <v>0</v>
      </c>
      <c r="BR92" s="36">
        <f t="shared" si="189"/>
        <v>0</v>
      </c>
      <c r="BS92" s="36">
        <f t="shared" si="189"/>
        <v>0</v>
      </c>
      <c r="BT92" s="36">
        <f t="shared" si="189"/>
        <v>0</v>
      </c>
      <c r="BU92" s="36">
        <f t="shared" si="189"/>
        <v>0</v>
      </c>
      <c r="BV92" s="36">
        <f t="shared" ref="BV92:DA92" si="190" xml:space="preserve"> BU91</f>
        <v>0</v>
      </c>
      <c r="BW92" s="36">
        <f t="shared" si="190"/>
        <v>0</v>
      </c>
      <c r="BX92" s="36">
        <f t="shared" si="190"/>
        <v>0</v>
      </c>
      <c r="BY92" s="36">
        <f t="shared" si="190"/>
        <v>0</v>
      </c>
      <c r="BZ92" s="36">
        <f t="shared" si="190"/>
        <v>0</v>
      </c>
      <c r="CA92" s="36">
        <f t="shared" si="190"/>
        <v>0</v>
      </c>
      <c r="CB92" s="36">
        <f t="shared" si="190"/>
        <v>0</v>
      </c>
      <c r="CC92" s="36">
        <f t="shared" si="190"/>
        <v>0</v>
      </c>
      <c r="CD92" s="36">
        <f t="shared" si="190"/>
        <v>0</v>
      </c>
      <c r="CE92" s="36">
        <f t="shared" si="190"/>
        <v>0</v>
      </c>
      <c r="CF92" s="36">
        <f t="shared" si="190"/>
        <v>0</v>
      </c>
      <c r="CG92" s="36">
        <f t="shared" si="190"/>
        <v>0</v>
      </c>
      <c r="CH92" s="36">
        <f t="shared" si="190"/>
        <v>0</v>
      </c>
      <c r="CI92" s="36">
        <f t="shared" si="190"/>
        <v>0</v>
      </c>
      <c r="CJ92" s="36">
        <f t="shared" si="190"/>
        <v>0</v>
      </c>
      <c r="CK92" s="36">
        <f t="shared" si="190"/>
        <v>0</v>
      </c>
      <c r="CL92" s="36">
        <f t="shared" si="190"/>
        <v>0</v>
      </c>
      <c r="CM92" s="36">
        <f t="shared" si="190"/>
        <v>0</v>
      </c>
      <c r="CN92" s="36">
        <f t="shared" si="190"/>
        <v>0</v>
      </c>
      <c r="CO92" s="36">
        <f t="shared" si="190"/>
        <v>0</v>
      </c>
      <c r="CP92" s="36">
        <f t="shared" si="190"/>
        <v>0</v>
      </c>
      <c r="CQ92" s="36">
        <f t="shared" si="190"/>
        <v>0</v>
      </c>
      <c r="CR92" s="36">
        <f t="shared" si="190"/>
        <v>0</v>
      </c>
      <c r="CS92" s="36">
        <f t="shared" si="190"/>
        <v>0</v>
      </c>
      <c r="CT92" s="36">
        <f t="shared" si="190"/>
        <v>0</v>
      </c>
      <c r="CU92" s="36">
        <f t="shared" si="190"/>
        <v>0</v>
      </c>
      <c r="CV92" s="36">
        <f t="shared" si="190"/>
        <v>0</v>
      </c>
      <c r="CW92" s="36">
        <f t="shared" si="190"/>
        <v>0</v>
      </c>
      <c r="CX92" s="36">
        <f t="shared" si="190"/>
        <v>0</v>
      </c>
      <c r="CY92" s="36">
        <f t="shared" si="190"/>
        <v>0</v>
      </c>
      <c r="CZ92" s="36">
        <f t="shared" si="190"/>
        <v>0</v>
      </c>
      <c r="DA92" s="36">
        <f t="shared" si="190"/>
        <v>0</v>
      </c>
      <c r="DB92" s="36">
        <f t="shared" ref="DB92:EG92" si="191" xml:space="preserve"> DA91</f>
        <v>0</v>
      </c>
      <c r="DC92" s="36">
        <f t="shared" si="191"/>
        <v>0</v>
      </c>
      <c r="DD92" s="36">
        <f t="shared" si="191"/>
        <v>0</v>
      </c>
      <c r="DE92" s="36">
        <f t="shared" si="191"/>
        <v>0</v>
      </c>
      <c r="DF92" s="36">
        <f t="shared" si="191"/>
        <v>0</v>
      </c>
      <c r="DG92" s="36">
        <f t="shared" si="191"/>
        <v>0</v>
      </c>
      <c r="DH92" s="36">
        <f t="shared" si="191"/>
        <v>0</v>
      </c>
      <c r="DI92" s="36">
        <f t="shared" si="191"/>
        <v>0</v>
      </c>
      <c r="DJ92" s="36">
        <f t="shared" si="191"/>
        <v>0</v>
      </c>
      <c r="DK92" s="36">
        <f t="shared" si="191"/>
        <v>0</v>
      </c>
      <c r="DL92" s="36">
        <f t="shared" si="191"/>
        <v>0</v>
      </c>
      <c r="DM92" s="36">
        <f t="shared" si="191"/>
        <v>0</v>
      </c>
      <c r="DN92" s="36">
        <f t="shared" si="191"/>
        <v>0</v>
      </c>
      <c r="DO92" s="36">
        <f t="shared" si="191"/>
        <v>0</v>
      </c>
      <c r="DP92" s="36">
        <f t="shared" si="191"/>
        <v>0</v>
      </c>
      <c r="DQ92" s="36">
        <f t="shared" si="191"/>
        <v>0</v>
      </c>
      <c r="DR92" s="36">
        <f t="shared" si="191"/>
        <v>0</v>
      </c>
      <c r="DS92" s="36">
        <f t="shared" si="191"/>
        <v>0</v>
      </c>
      <c r="DT92" s="36">
        <f t="shared" si="191"/>
        <v>0</v>
      </c>
      <c r="DU92" s="36">
        <f t="shared" si="191"/>
        <v>0</v>
      </c>
      <c r="DV92" s="36">
        <f t="shared" si="191"/>
        <v>0</v>
      </c>
      <c r="DW92" s="36">
        <f t="shared" si="191"/>
        <v>0</v>
      </c>
      <c r="DX92" s="36">
        <f t="shared" si="191"/>
        <v>0</v>
      </c>
      <c r="DY92" s="36">
        <f t="shared" si="191"/>
        <v>0</v>
      </c>
      <c r="DZ92" s="36">
        <f t="shared" si="191"/>
        <v>0</v>
      </c>
      <c r="EA92" s="36">
        <f t="shared" si="191"/>
        <v>0</v>
      </c>
      <c r="EB92" s="36">
        <f t="shared" si="191"/>
        <v>0</v>
      </c>
      <c r="EC92" s="36">
        <f t="shared" si="191"/>
        <v>0</v>
      </c>
      <c r="ED92" s="36">
        <f t="shared" si="191"/>
        <v>0</v>
      </c>
      <c r="EE92" s="36">
        <f t="shared" si="191"/>
        <v>0</v>
      </c>
      <c r="EF92" s="36">
        <f t="shared" si="191"/>
        <v>0</v>
      </c>
      <c r="EG92" s="36">
        <f t="shared" si="191"/>
        <v>0</v>
      </c>
      <c r="EH92" s="36">
        <f t="shared" ref="EH92:FM92" si="192" xml:space="preserve"> EG91</f>
        <v>0</v>
      </c>
      <c r="EI92" s="36">
        <f t="shared" si="192"/>
        <v>0</v>
      </c>
      <c r="EJ92" s="36">
        <f t="shared" si="192"/>
        <v>0</v>
      </c>
      <c r="EK92" s="36">
        <f t="shared" si="192"/>
        <v>0</v>
      </c>
      <c r="EL92" s="36">
        <f t="shared" si="192"/>
        <v>0</v>
      </c>
      <c r="EM92" s="36">
        <f t="shared" si="192"/>
        <v>0</v>
      </c>
      <c r="EN92" s="36">
        <f t="shared" si="192"/>
        <v>0</v>
      </c>
      <c r="EO92" s="36">
        <f t="shared" si="192"/>
        <v>0</v>
      </c>
      <c r="EP92" s="36">
        <f t="shared" si="192"/>
        <v>0</v>
      </c>
      <c r="EQ92" s="36">
        <f t="shared" si="192"/>
        <v>0</v>
      </c>
      <c r="ER92" s="36">
        <f t="shared" si="192"/>
        <v>0</v>
      </c>
      <c r="ES92" s="36">
        <f t="shared" si="192"/>
        <v>0</v>
      </c>
      <c r="ET92" s="36">
        <f t="shared" si="192"/>
        <v>0</v>
      </c>
      <c r="EU92" s="36">
        <f t="shared" si="192"/>
        <v>0</v>
      </c>
      <c r="EV92" s="36">
        <f t="shared" si="192"/>
        <v>0</v>
      </c>
      <c r="EW92" s="36">
        <f t="shared" si="192"/>
        <v>0</v>
      </c>
      <c r="EX92" s="36">
        <f t="shared" si="192"/>
        <v>0</v>
      </c>
      <c r="EY92" s="36">
        <f t="shared" si="192"/>
        <v>0</v>
      </c>
      <c r="EZ92" s="36">
        <f t="shared" si="192"/>
        <v>0</v>
      </c>
      <c r="FA92" s="36">
        <f t="shared" si="192"/>
        <v>0</v>
      </c>
      <c r="FB92" s="36">
        <f t="shared" si="192"/>
        <v>1</v>
      </c>
      <c r="FC92" s="36">
        <f t="shared" si="192"/>
        <v>0</v>
      </c>
      <c r="FD92" s="36">
        <f t="shared" si="192"/>
        <v>0</v>
      </c>
      <c r="FE92" s="36">
        <f t="shared" si="192"/>
        <v>0</v>
      </c>
      <c r="FF92" s="36">
        <f t="shared" si="192"/>
        <v>0</v>
      </c>
      <c r="FG92" s="36">
        <f t="shared" si="192"/>
        <v>0</v>
      </c>
      <c r="FH92" s="36">
        <f t="shared" si="192"/>
        <v>0</v>
      </c>
      <c r="FI92" s="36">
        <f t="shared" si="192"/>
        <v>0</v>
      </c>
      <c r="FJ92" s="36">
        <f t="shared" si="192"/>
        <v>0</v>
      </c>
      <c r="FK92" s="36">
        <f t="shared" si="192"/>
        <v>0</v>
      </c>
      <c r="FL92" s="36">
        <f t="shared" si="192"/>
        <v>0</v>
      </c>
      <c r="FM92" s="36">
        <f t="shared" si="192"/>
        <v>0</v>
      </c>
      <c r="FN92" s="36">
        <f t="shared" ref="FN92:GJ92" si="193" xml:space="preserve"> FM91</f>
        <v>0</v>
      </c>
      <c r="FO92" s="36">
        <f t="shared" si="193"/>
        <v>0</v>
      </c>
      <c r="FP92" s="36">
        <f t="shared" si="193"/>
        <v>0</v>
      </c>
      <c r="FQ92" s="36">
        <f t="shared" si="193"/>
        <v>0</v>
      </c>
      <c r="FR92" s="36">
        <f t="shared" si="193"/>
        <v>0</v>
      </c>
      <c r="FS92" s="36">
        <f t="shared" si="193"/>
        <v>0</v>
      </c>
      <c r="FT92" s="36">
        <f t="shared" si="193"/>
        <v>0</v>
      </c>
      <c r="FU92" s="36">
        <f t="shared" si="193"/>
        <v>0</v>
      </c>
      <c r="FV92" s="36">
        <f t="shared" si="193"/>
        <v>0</v>
      </c>
      <c r="FW92" s="36">
        <f t="shared" si="193"/>
        <v>0</v>
      </c>
      <c r="FX92" s="36">
        <f t="shared" si="193"/>
        <v>0</v>
      </c>
      <c r="FY92" s="36">
        <f t="shared" si="193"/>
        <v>0</v>
      </c>
      <c r="FZ92" s="36">
        <f t="shared" si="193"/>
        <v>0</v>
      </c>
      <c r="GA92" s="36">
        <f t="shared" si="193"/>
        <v>0</v>
      </c>
      <c r="GB92" s="36">
        <f t="shared" si="193"/>
        <v>0</v>
      </c>
      <c r="GC92" s="36">
        <f t="shared" si="193"/>
        <v>0</v>
      </c>
      <c r="GD92" s="36">
        <f t="shared" si="193"/>
        <v>0</v>
      </c>
      <c r="GE92" s="36">
        <f t="shared" si="193"/>
        <v>0</v>
      </c>
      <c r="GF92" s="36">
        <f t="shared" si="193"/>
        <v>0</v>
      </c>
      <c r="GG92" s="36">
        <f t="shared" si="193"/>
        <v>0</v>
      </c>
      <c r="GH92" s="36">
        <f t="shared" si="193"/>
        <v>0</v>
      </c>
      <c r="GI92" s="36">
        <f t="shared" si="193"/>
        <v>0</v>
      </c>
      <c r="GJ92" s="36">
        <f t="shared" si="193"/>
        <v>0</v>
      </c>
    </row>
    <row r="93" spans="1:192" ht="12.75" outlineLevel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</row>
    <row r="94" spans="1:192" outlineLevel="1" collapsed="1" x14ac:dyDescent="0.35">
      <c r="A94"/>
      <c r="B94" s="536" t="s">
        <v>1518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</row>
    <row r="95" spans="1:192" s="539" customFormat="1" ht="12.75" hidden="1" outlineLevel="2" x14ac:dyDescent="0.35">
      <c r="E95" s="539" t="str">
        <f>InpC!$E$116</f>
        <v>Loan life</v>
      </c>
      <c r="F95" s="539">
        <f>InpC!$F$116</f>
        <v>18</v>
      </c>
      <c r="G95" s="539" t="str">
        <f>InpC!$G$116</f>
        <v>years</v>
      </c>
    </row>
    <row r="96" spans="1:192" s="539" customFormat="1" ht="12.75" hidden="1" outlineLevel="2" x14ac:dyDescent="0.35">
      <c r="E96" s="539" t="str">
        <f>InpC!$E$131</f>
        <v>Months in year</v>
      </c>
      <c r="F96" s="539">
        <f>InpC!$F$131</f>
        <v>12</v>
      </c>
      <c r="G96" s="539" t="str">
        <f>InpC!$G$131</f>
        <v>months</v>
      </c>
    </row>
    <row r="97" spans="1:192" s="535" customFormat="1" ht="12.75" hidden="1" outlineLevel="2" x14ac:dyDescent="0.35">
      <c r="E97" s="535" t="str">
        <f>$E$59</f>
        <v>End of construction period date</v>
      </c>
      <c r="F97" s="535">
        <f>$F$59</f>
        <v>47483</v>
      </c>
      <c r="G97" s="535" t="str">
        <f>$G$59</f>
        <v>date</v>
      </c>
    </row>
    <row r="98" spans="1:192" s="535" customFormat="1" ht="12.75" hidden="1" outlineLevel="2" x14ac:dyDescent="0.35">
      <c r="E98" s="535" t="s">
        <v>1519</v>
      </c>
      <c r="F98" s="535">
        <f>EOMONTH($F97,($F95*$F96))</f>
        <v>54057</v>
      </c>
      <c r="G98" s="535" t="s">
        <v>6</v>
      </c>
    </row>
    <row r="99" spans="1:192" ht="12.75" hidden="1" outlineLevel="2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</row>
    <row r="100" spans="1:192" s="535" customFormat="1" ht="12.75" hidden="1" outlineLevel="2" x14ac:dyDescent="0.35">
      <c r="E100" s="535" t="str">
        <f>$E$98</f>
        <v>End of senior debt loan life date</v>
      </c>
      <c r="F100" s="535">
        <f>$F$98</f>
        <v>54057</v>
      </c>
      <c r="G100" s="535" t="str">
        <f>$G$98</f>
        <v>date</v>
      </c>
    </row>
    <row r="101" spans="1:192" s="535" customFormat="1" ht="12.75" hidden="1" outlineLevel="2" x14ac:dyDescent="0.35">
      <c r="E101" s="535" t="str">
        <f>$E$43</f>
        <v>Model period ending</v>
      </c>
      <c r="G101" s="535" t="str">
        <f>$G$43</f>
        <v>date</v>
      </c>
      <c r="H101" s="535">
        <f>$H$43</f>
        <v>0</v>
      </c>
      <c r="J101" s="535">
        <f t="shared" ref="J101:AO101" si="194">J$43</f>
        <v>46053</v>
      </c>
      <c r="K101" s="535">
        <f t="shared" si="194"/>
        <v>46081</v>
      </c>
      <c r="L101" s="535">
        <f t="shared" si="194"/>
        <v>46112</v>
      </c>
      <c r="M101" s="535">
        <f t="shared" si="194"/>
        <v>46142</v>
      </c>
      <c r="N101" s="535">
        <f t="shared" si="194"/>
        <v>46173</v>
      </c>
      <c r="O101" s="535">
        <f t="shared" si="194"/>
        <v>46203</v>
      </c>
      <c r="P101" s="535">
        <f t="shared" si="194"/>
        <v>46234</v>
      </c>
      <c r="Q101" s="535">
        <f t="shared" si="194"/>
        <v>46265</v>
      </c>
      <c r="R101" s="535">
        <f t="shared" si="194"/>
        <v>46295</v>
      </c>
      <c r="S101" s="535">
        <f t="shared" si="194"/>
        <v>46326</v>
      </c>
      <c r="T101" s="535">
        <f t="shared" si="194"/>
        <v>46356</v>
      </c>
      <c r="U101" s="535">
        <f t="shared" si="194"/>
        <v>46387</v>
      </c>
      <c r="V101" s="535">
        <f t="shared" si="194"/>
        <v>46418</v>
      </c>
      <c r="W101" s="535">
        <f t="shared" si="194"/>
        <v>46446</v>
      </c>
      <c r="X101" s="535">
        <f t="shared" si="194"/>
        <v>46477</v>
      </c>
      <c r="Y101" s="535">
        <f t="shared" si="194"/>
        <v>46507</v>
      </c>
      <c r="Z101" s="535">
        <f t="shared" si="194"/>
        <v>46538</v>
      </c>
      <c r="AA101" s="535">
        <f t="shared" si="194"/>
        <v>46568</v>
      </c>
      <c r="AB101" s="535">
        <f t="shared" si="194"/>
        <v>46599</v>
      </c>
      <c r="AC101" s="535">
        <f t="shared" si="194"/>
        <v>46630</v>
      </c>
      <c r="AD101" s="535">
        <f t="shared" si="194"/>
        <v>46660</v>
      </c>
      <c r="AE101" s="535">
        <f t="shared" si="194"/>
        <v>46691</v>
      </c>
      <c r="AF101" s="535">
        <f t="shared" si="194"/>
        <v>46721</v>
      </c>
      <c r="AG101" s="535">
        <f t="shared" si="194"/>
        <v>46752</v>
      </c>
      <c r="AH101" s="535">
        <f t="shared" si="194"/>
        <v>46783</v>
      </c>
      <c r="AI101" s="535">
        <f t="shared" si="194"/>
        <v>46812</v>
      </c>
      <c r="AJ101" s="535">
        <f t="shared" si="194"/>
        <v>46843</v>
      </c>
      <c r="AK101" s="535">
        <f t="shared" si="194"/>
        <v>46873</v>
      </c>
      <c r="AL101" s="535">
        <f t="shared" si="194"/>
        <v>46904</v>
      </c>
      <c r="AM101" s="535">
        <f t="shared" si="194"/>
        <v>46934</v>
      </c>
      <c r="AN101" s="535">
        <f t="shared" si="194"/>
        <v>46965</v>
      </c>
      <c r="AO101" s="535">
        <f t="shared" si="194"/>
        <v>46996</v>
      </c>
      <c r="AP101" s="535">
        <f t="shared" ref="AP101:BU101" si="195">AP$43</f>
        <v>47026</v>
      </c>
      <c r="AQ101" s="535">
        <f t="shared" si="195"/>
        <v>47057</v>
      </c>
      <c r="AR101" s="535">
        <f t="shared" si="195"/>
        <v>47087</v>
      </c>
      <c r="AS101" s="535">
        <f t="shared" si="195"/>
        <v>47118</v>
      </c>
      <c r="AT101" s="535">
        <f t="shared" si="195"/>
        <v>47149</v>
      </c>
      <c r="AU101" s="535">
        <f t="shared" si="195"/>
        <v>47177</v>
      </c>
      <c r="AV101" s="535">
        <f t="shared" si="195"/>
        <v>47208</v>
      </c>
      <c r="AW101" s="535">
        <f t="shared" si="195"/>
        <v>47238</v>
      </c>
      <c r="AX101" s="535">
        <f t="shared" si="195"/>
        <v>47269</v>
      </c>
      <c r="AY101" s="535">
        <f t="shared" si="195"/>
        <v>47299</v>
      </c>
      <c r="AZ101" s="535">
        <f t="shared" si="195"/>
        <v>47330</v>
      </c>
      <c r="BA101" s="535">
        <f t="shared" si="195"/>
        <v>47361</v>
      </c>
      <c r="BB101" s="535">
        <f t="shared" si="195"/>
        <v>47391</v>
      </c>
      <c r="BC101" s="535">
        <f t="shared" si="195"/>
        <v>47422</v>
      </c>
      <c r="BD101" s="535">
        <f t="shared" si="195"/>
        <v>47452</v>
      </c>
      <c r="BE101" s="535">
        <f t="shared" si="195"/>
        <v>47483</v>
      </c>
      <c r="BF101" s="535">
        <f t="shared" si="195"/>
        <v>47573</v>
      </c>
      <c r="BG101" s="535">
        <f t="shared" si="195"/>
        <v>47664</v>
      </c>
      <c r="BH101" s="535">
        <f t="shared" si="195"/>
        <v>47756</v>
      </c>
      <c r="BI101" s="535">
        <f t="shared" si="195"/>
        <v>47848</v>
      </c>
      <c r="BJ101" s="535">
        <f t="shared" si="195"/>
        <v>47938</v>
      </c>
      <c r="BK101" s="535">
        <f t="shared" si="195"/>
        <v>48029</v>
      </c>
      <c r="BL101" s="535">
        <f t="shared" si="195"/>
        <v>48121</v>
      </c>
      <c r="BM101" s="535">
        <f t="shared" si="195"/>
        <v>48213</v>
      </c>
      <c r="BN101" s="535">
        <f t="shared" si="195"/>
        <v>48304</v>
      </c>
      <c r="BO101" s="535">
        <f t="shared" si="195"/>
        <v>48395</v>
      </c>
      <c r="BP101" s="535">
        <f t="shared" si="195"/>
        <v>48487</v>
      </c>
      <c r="BQ101" s="535">
        <f t="shared" si="195"/>
        <v>48579</v>
      </c>
      <c r="BR101" s="535">
        <f t="shared" si="195"/>
        <v>48669</v>
      </c>
      <c r="BS101" s="535">
        <f t="shared" si="195"/>
        <v>48760</v>
      </c>
      <c r="BT101" s="535">
        <f t="shared" si="195"/>
        <v>48852</v>
      </c>
      <c r="BU101" s="535">
        <f t="shared" si="195"/>
        <v>48944</v>
      </c>
      <c r="BV101" s="535">
        <f t="shared" ref="BV101:DA101" si="196">BV$43</f>
        <v>49034</v>
      </c>
      <c r="BW101" s="535">
        <f t="shared" si="196"/>
        <v>49125</v>
      </c>
      <c r="BX101" s="535">
        <f t="shared" si="196"/>
        <v>49217</v>
      </c>
      <c r="BY101" s="535">
        <f t="shared" si="196"/>
        <v>49309</v>
      </c>
      <c r="BZ101" s="535">
        <f t="shared" si="196"/>
        <v>49399</v>
      </c>
      <c r="CA101" s="535">
        <f t="shared" si="196"/>
        <v>49490</v>
      </c>
      <c r="CB101" s="535">
        <f t="shared" si="196"/>
        <v>49582</v>
      </c>
      <c r="CC101" s="535">
        <f t="shared" si="196"/>
        <v>49674</v>
      </c>
      <c r="CD101" s="535">
        <f t="shared" si="196"/>
        <v>49765</v>
      </c>
      <c r="CE101" s="535">
        <f t="shared" si="196"/>
        <v>49856</v>
      </c>
      <c r="CF101" s="535">
        <f t="shared" si="196"/>
        <v>49948</v>
      </c>
      <c r="CG101" s="535">
        <f t="shared" si="196"/>
        <v>50040</v>
      </c>
      <c r="CH101" s="535">
        <f t="shared" si="196"/>
        <v>50130</v>
      </c>
      <c r="CI101" s="535">
        <f t="shared" si="196"/>
        <v>50221</v>
      </c>
      <c r="CJ101" s="535">
        <f t="shared" si="196"/>
        <v>50313</v>
      </c>
      <c r="CK101" s="535">
        <f t="shared" si="196"/>
        <v>50405</v>
      </c>
      <c r="CL101" s="535">
        <f t="shared" si="196"/>
        <v>50495</v>
      </c>
      <c r="CM101" s="535">
        <f t="shared" si="196"/>
        <v>50586</v>
      </c>
      <c r="CN101" s="535">
        <f t="shared" si="196"/>
        <v>50678</v>
      </c>
      <c r="CO101" s="535">
        <f t="shared" si="196"/>
        <v>50770</v>
      </c>
      <c r="CP101" s="535">
        <f t="shared" si="196"/>
        <v>50860</v>
      </c>
      <c r="CQ101" s="535">
        <f t="shared" si="196"/>
        <v>50951</v>
      </c>
      <c r="CR101" s="535">
        <f t="shared" si="196"/>
        <v>51043</v>
      </c>
      <c r="CS101" s="535">
        <f t="shared" si="196"/>
        <v>51135</v>
      </c>
      <c r="CT101" s="535">
        <f t="shared" si="196"/>
        <v>51226</v>
      </c>
      <c r="CU101" s="535">
        <f t="shared" si="196"/>
        <v>51317</v>
      </c>
      <c r="CV101" s="535">
        <f t="shared" si="196"/>
        <v>51409</v>
      </c>
      <c r="CW101" s="535">
        <f t="shared" si="196"/>
        <v>51501</v>
      </c>
      <c r="CX101" s="535">
        <f t="shared" si="196"/>
        <v>51591</v>
      </c>
      <c r="CY101" s="535">
        <f t="shared" si="196"/>
        <v>51682</v>
      </c>
      <c r="CZ101" s="535">
        <f t="shared" si="196"/>
        <v>51774</v>
      </c>
      <c r="DA101" s="535">
        <f t="shared" si="196"/>
        <v>51866</v>
      </c>
      <c r="DB101" s="535">
        <f t="shared" ref="DB101:EG101" si="197">DB$43</f>
        <v>51956</v>
      </c>
      <c r="DC101" s="535">
        <f t="shared" si="197"/>
        <v>52047</v>
      </c>
      <c r="DD101" s="535">
        <f t="shared" si="197"/>
        <v>52139</v>
      </c>
      <c r="DE101" s="535">
        <f t="shared" si="197"/>
        <v>52231</v>
      </c>
      <c r="DF101" s="535">
        <f t="shared" si="197"/>
        <v>52321</v>
      </c>
      <c r="DG101" s="535">
        <f t="shared" si="197"/>
        <v>52412</v>
      </c>
      <c r="DH101" s="535">
        <f t="shared" si="197"/>
        <v>52504</v>
      </c>
      <c r="DI101" s="535">
        <f t="shared" si="197"/>
        <v>52596</v>
      </c>
      <c r="DJ101" s="535">
        <f t="shared" si="197"/>
        <v>52687</v>
      </c>
      <c r="DK101" s="535">
        <f t="shared" si="197"/>
        <v>52778</v>
      </c>
      <c r="DL101" s="535">
        <f t="shared" si="197"/>
        <v>52870</v>
      </c>
      <c r="DM101" s="535">
        <f t="shared" si="197"/>
        <v>52962</v>
      </c>
      <c r="DN101" s="535">
        <f t="shared" si="197"/>
        <v>53052</v>
      </c>
      <c r="DO101" s="535">
        <f t="shared" si="197"/>
        <v>53143</v>
      </c>
      <c r="DP101" s="535">
        <f t="shared" si="197"/>
        <v>53235</v>
      </c>
      <c r="DQ101" s="535">
        <f t="shared" si="197"/>
        <v>53327</v>
      </c>
      <c r="DR101" s="535">
        <f t="shared" si="197"/>
        <v>53417</v>
      </c>
      <c r="DS101" s="535">
        <f t="shared" si="197"/>
        <v>53508</v>
      </c>
      <c r="DT101" s="535">
        <f t="shared" si="197"/>
        <v>53600</v>
      </c>
      <c r="DU101" s="535">
        <f t="shared" si="197"/>
        <v>53692</v>
      </c>
      <c r="DV101" s="535">
        <f t="shared" si="197"/>
        <v>53782</v>
      </c>
      <c r="DW101" s="535">
        <f t="shared" si="197"/>
        <v>53873</v>
      </c>
      <c r="DX101" s="535">
        <f t="shared" si="197"/>
        <v>53965</v>
      </c>
      <c r="DY101" s="535">
        <f t="shared" si="197"/>
        <v>54057</v>
      </c>
      <c r="DZ101" s="535">
        <f t="shared" si="197"/>
        <v>54148</v>
      </c>
      <c r="EA101" s="535">
        <f t="shared" si="197"/>
        <v>54239</v>
      </c>
      <c r="EB101" s="535">
        <f t="shared" si="197"/>
        <v>54331</v>
      </c>
      <c r="EC101" s="535">
        <f t="shared" si="197"/>
        <v>54423</v>
      </c>
      <c r="ED101" s="535">
        <f t="shared" si="197"/>
        <v>54513</v>
      </c>
      <c r="EE101" s="535">
        <f t="shared" si="197"/>
        <v>54604</v>
      </c>
      <c r="EF101" s="535">
        <f t="shared" si="197"/>
        <v>54696</v>
      </c>
      <c r="EG101" s="535">
        <f t="shared" si="197"/>
        <v>54788</v>
      </c>
      <c r="EH101" s="535">
        <f t="shared" ref="EH101:FM101" si="198">EH$43</f>
        <v>54878</v>
      </c>
      <c r="EI101" s="535">
        <f t="shared" si="198"/>
        <v>54969</v>
      </c>
      <c r="EJ101" s="535">
        <f t="shared" si="198"/>
        <v>55061</v>
      </c>
      <c r="EK101" s="535">
        <f t="shared" si="198"/>
        <v>55153</v>
      </c>
      <c r="EL101" s="535">
        <f t="shared" si="198"/>
        <v>55243</v>
      </c>
      <c r="EM101" s="535">
        <f t="shared" si="198"/>
        <v>55334</v>
      </c>
      <c r="EN101" s="535">
        <f t="shared" si="198"/>
        <v>55426</v>
      </c>
      <c r="EO101" s="535">
        <f t="shared" si="198"/>
        <v>55518</v>
      </c>
      <c r="EP101" s="535">
        <f t="shared" si="198"/>
        <v>55609</v>
      </c>
      <c r="EQ101" s="535">
        <f t="shared" si="198"/>
        <v>55700</v>
      </c>
      <c r="ER101" s="535">
        <f t="shared" si="198"/>
        <v>55792</v>
      </c>
      <c r="ES101" s="535">
        <f t="shared" si="198"/>
        <v>55884</v>
      </c>
      <c r="ET101" s="535">
        <f t="shared" si="198"/>
        <v>55974</v>
      </c>
      <c r="EU101" s="535">
        <f t="shared" si="198"/>
        <v>56065</v>
      </c>
      <c r="EV101" s="535">
        <f t="shared" si="198"/>
        <v>56157</v>
      </c>
      <c r="EW101" s="535">
        <f t="shared" si="198"/>
        <v>56249</v>
      </c>
      <c r="EX101" s="535">
        <f t="shared" si="198"/>
        <v>56339</v>
      </c>
      <c r="EY101" s="535">
        <f t="shared" si="198"/>
        <v>56430</v>
      </c>
      <c r="EZ101" s="535">
        <f t="shared" si="198"/>
        <v>56522</v>
      </c>
      <c r="FA101" s="535">
        <f t="shared" si="198"/>
        <v>56614</v>
      </c>
      <c r="FB101" s="535">
        <f t="shared" si="198"/>
        <v>56704</v>
      </c>
      <c r="FC101" s="535">
        <f t="shared" si="198"/>
        <v>56795</v>
      </c>
      <c r="FD101" s="535">
        <f t="shared" si="198"/>
        <v>56887</v>
      </c>
      <c r="FE101" s="535">
        <f t="shared" si="198"/>
        <v>56979</v>
      </c>
      <c r="FF101" s="535">
        <f t="shared" si="198"/>
        <v>57070</v>
      </c>
      <c r="FG101" s="535">
        <f t="shared" si="198"/>
        <v>57161</v>
      </c>
      <c r="FH101" s="535">
        <f t="shared" si="198"/>
        <v>57253</v>
      </c>
      <c r="FI101" s="535">
        <f t="shared" si="198"/>
        <v>57345</v>
      </c>
      <c r="FJ101" s="535">
        <f t="shared" si="198"/>
        <v>57435</v>
      </c>
      <c r="FK101" s="535">
        <f t="shared" si="198"/>
        <v>57526</v>
      </c>
      <c r="FL101" s="535">
        <f t="shared" si="198"/>
        <v>57618</v>
      </c>
      <c r="FM101" s="535">
        <f t="shared" si="198"/>
        <v>57710</v>
      </c>
      <c r="FN101" s="535">
        <f t="shared" ref="FN101:GJ101" si="199">FN$43</f>
        <v>57800</v>
      </c>
      <c r="FO101" s="535">
        <f t="shared" si="199"/>
        <v>57891</v>
      </c>
      <c r="FP101" s="535">
        <f t="shared" si="199"/>
        <v>57983</v>
      </c>
      <c r="FQ101" s="535">
        <f t="shared" si="199"/>
        <v>58075</v>
      </c>
      <c r="FR101" s="535">
        <f t="shared" si="199"/>
        <v>58165</v>
      </c>
      <c r="FS101" s="535">
        <f t="shared" si="199"/>
        <v>58256</v>
      </c>
      <c r="FT101" s="535">
        <f t="shared" si="199"/>
        <v>58348</v>
      </c>
      <c r="FU101" s="535">
        <f t="shared" si="199"/>
        <v>58440</v>
      </c>
      <c r="FV101" s="535">
        <f t="shared" si="199"/>
        <v>58531</v>
      </c>
      <c r="FW101" s="535">
        <f t="shared" si="199"/>
        <v>58622</v>
      </c>
      <c r="FX101" s="535">
        <f t="shared" si="199"/>
        <v>58714</v>
      </c>
      <c r="FY101" s="535">
        <f t="shared" si="199"/>
        <v>58806</v>
      </c>
      <c r="FZ101" s="535">
        <f t="shared" si="199"/>
        <v>58896</v>
      </c>
      <c r="GA101" s="535">
        <f t="shared" si="199"/>
        <v>58987</v>
      </c>
      <c r="GB101" s="535">
        <f t="shared" si="199"/>
        <v>59079</v>
      </c>
      <c r="GC101" s="535">
        <f t="shared" si="199"/>
        <v>59171</v>
      </c>
      <c r="GD101" s="535">
        <f t="shared" si="199"/>
        <v>59261</v>
      </c>
      <c r="GE101" s="535">
        <f t="shared" si="199"/>
        <v>59352</v>
      </c>
      <c r="GF101" s="535">
        <f t="shared" si="199"/>
        <v>59444</v>
      </c>
      <c r="GG101" s="535">
        <f t="shared" si="199"/>
        <v>59536</v>
      </c>
      <c r="GH101" s="535">
        <f t="shared" si="199"/>
        <v>59626</v>
      </c>
      <c r="GI101" s="535">
        <f t="shared" si="199"/>
        <v>59717</v>
      </c>
      <c r="GJ101" s="535">
        <f t="shared" si="199"/>
        <v>59809</v>
      </c>
    </row>
    <row r="102" spans="1:192" ht="12.75" hidden="1" outlineLevel="2" x14ac:dyDescent="0.35">
      <c r="A102"/>
      <c r="B102"/>
      <c r="C102"/>
      <c r="D102"/>
      <c r="E102" t="s">
        <v>1520</v>
      </c>
      <c r="F102"/>
      <c r="G102" t="s">
        <v>5</v>
      </c>
      <c r="H102">
        <f>SUM(J102:GJ102)</f>
        <v>1</v>
      </c>
      <c r="I102"/>
      <c r="J102">
        <f t="shared" ref="J102:AO102" si="200">IF(J101=$F100,1,0)</f>
        <v>0</v>
      </c>
      <c r="K102">
        <f t="shared" si="200"/>
        <v>0</v>
      </c>
      <c r="L102">
        <f t="shared" si="200"/>
        <v>0</v>
      </c>
      <c r="M102">
        <f t="shared" si="200"/>
        <v>0</v>
      </c>
      <c r="N102">
        <f t="shared" si="200"/>
        <v>0</v>
      </c>
      <c r="O102">
        <f t="shared" si="200"/>
        <v>0</v>
      </c>
      <c r="P102">
        <f t="shared" si="200"/>
        <v>0</v>
      </c>
      <c r="Q102">
        <f t="shared" si="200"/>
        <v>0</v>
      </c>
      <c r="R102">
        <f t="shared" si="200"/>
        <v>0</v>
      </c>
      <c r="S102">
        <f t="shared" si="200"/>
        <v>0</v>
      </c>
      <c r="T102">
        <f t="shared" si="200"/>
        <v>0</v>
      </c>
      <c r="U102">
        <f t="shared" si="200"/>
        <v>0</v>
      </c>
      <c r="V102">
        <f t="shared" si="200"/>
        <v>0</v>
      </c>
      <c r="W102">
        <f t="shared" si="200"/>
        <v>0</v>
      </c>
      <c r="X102">
        <f t="shared" si="200"/>
        <v>0</v>
      </c>
      <c r="Y102">
        <f t="shared" si="200"/>
        <v>0</v>
      </c>
      <c r="Z102">
        <f t="shared" si="200"/>
        <v>0</v>
      </c>
      <c r="AA102">
        <f t="shared" si="200"/>
        <v>0</v>
      </c>
      <c r="AB102">
        <f t="shared" si="200"/>
        <v>0</v>
      </c>
      <c r="AC102">
        <f t="shared" si="200"/>
        <v>0</v>
      </c>
      <c r="AD102">
        <f t="shared" si="200"/>
        <v>0</v>
      </c>
      <c r="AE102">
        <f t="shared" si="200"/>
        <v>0</v>
      </c>
      <c r="AF102">
        <f t="shared" si="200"/>
        <v>0</v>
      </c>
      <c r="AG102">
        <f t="shared" si="200"/>
        <v>0</v>
      </c>
      <c r="AH102">
        <f t="shared" si="200"/>
        <v>0</v>
      </c>
      <c r="AI102">
        <f t="shared" si="200"/>
        <v>0</v>
      </c>
      <c r="AJ102">
        <f t="shared" si="200"/>
        <v>0</v>
      </c>
      <c r="AK102">
        <f t="shared" si="200"/>
        <v>0</v>
      </c>
      <c r="AL102">
        <f t="shared" si="200"/>
        <v>0</v>
      </c>
      <c r="AM102">
        <f t="shared" si="200"/>
        <v>0</v>
      </c>
      <c r="AN102">
        <f t="shared" si="200"/>
        <v>0</v>
      </c>
      <c r="AO102">
        <f t="shared" si="200"/>
        <v>0</v>
      </c>
      <c r="AP102">
        <f t="shared" ref="AP102:BU102" si="201">IF(AP101=$F100,1,0)</f>
        <v>0</v>
      </c>
      <c r="AQ102">
        <f t="shared" si="201"/>
        <v>0</v>
      </c>
      <c r="AR102">
        <f t="shared" si="201"/>
        <v>0</v>
      </c>
      <c r="AS102">
        <f t="shared" si="201"/>
        <v>0</v>
      </c>
      <c r="AT102">
        <f t="shared" si="201"/>
        <v>0</v>
      </c>
      <c r="AU102">
        <f t="shared" si="201"/>
        <v>0</v>
      </c>
      <c r="AV102">
        <f t="shared" si="201"/>
        <v>0</v>
      </c>
      <c r="AW102">
        <f t="shared" si="201"/>
        <v>0</v>
      </c>
      <c r="AX102">
        <f t="shared" si="201"/>
        <v>0</v>
      </c>
      <c r="AY102">
        <f t="shared" si="201"/>
        <v>0</v>
      </c>
      <c r="AZ102">
        <f t="shared" si="201"/>
        <v>0</v>
      </c>
      <c r="BA102">
        <f t="shared" si="201"/>
        <v>0</v>
      </c>
      <c r="BB102">
        <f t="shared" si="201"/>
        <v>0</v>
      </c>
      <c r="BC102">
        <f t="shared" si="201"/>
        <v>0</v>
      </c>
      <c r="BD102">
        <f t="shared" si="201"/>
        <v>0</v>
      </c>
      <c r="BE102">
        <f t="shared" si="201"/>
        <v>0</v>
      </c>
      <c r="BF102">
        <f t="shared" si="201"/>
        <v>0</v>
      </c>
      <c r="BG102">
        <f t="shared" si="201"/>
        <v>0</v>
      </c>
      <c r="BH102">
        <f t="shared" si="201"/>
        <v>0</v>
      </c>
      <c r="BI102">
        <f t="shared" si="201"/>
        <v>0</v>
      </c>
      <c r="BJ102">
        <f t="shared" si="201"/>
        <v>0</v>
      </c>
      <c r="BK102">
        <f t="shared" si="201"/>
        <v>0</v>
      </c>
      <c r="BL102">
        <f t="shared" si="201"/>
        <v>0</v>
      </c>
      <c r="BM102">
        <f t="shared" si="201"/>
        <v>0</v>
      </c>
      <c r="BN102">
        <f t="shared" si="201"/>
        <v>0</v>
      </c>
      <c r="BO102">
        <f t="shared" si="201"/>
        <v>0</v>
      </c>
      <c r="BP102">
        <f t="shared" si="201"/>
        <v>0</v>
      </c>
      <c r="BQ102">
        <f t="shared" si="201"/>
        <v>0</v>
      </c>
      <c r="BR102">
        <f t="shared" si="201"/>
        <v>0</v>
      </c>
      <c r="BS102">
        <f t="shared" si="201"/>
        <v>0</v>
      </c>
      <c r="BT102">
        <f t="shared" si="201"/>
        <v>0</v>
      </c>
      <c r="BU102">
        <f t="shared" si="201"/>
        <v>0</v>
      </c>
      <c r="BV102">
        <f t="shared" ref="BV102:DA102" si="202">IF(BV101=$F100,1,0)</f>
        <v>0</v>
      </c>
      <c r="BW102">
        <f t="shared" si="202"/>
        <v>0</v>
      </c>
      <c r="BX102">
        <f t="shared" si="202"/>
        <v>0</v>
      </c>
      <c r="BY102">
        <f t="shared" si="202"/>
        <v>0</v>
      </c>
      <c r="BZ102">
        <f t="shared" si="202"/>
        <v>0</v>
      </c>
      <c r="CA102">
        <f t="shared" si="202"/>
        <v>0</v>
      </c>
      <c r="CB102">
        <f t="shared" si="202"/>
        <v>0</v>
      </c>
      <c r="CC102">
        <f t="shared" si="202"/>
        <v>0</v>
      </c>
      <c r="CD102">
        <f t="shared" si="202"/>
        <v>0</v>
      </c>
      <c r="CE102">
        <f t="shared" si="202"/>
        <v>0</v>
      </c>
      <c r="CF102">
        <f t="shared" si="202"/>
        <v>0</v>
      </c>
      <c r="CG102">
        <f t="shared" si="202"/>
        <v>0</v>
      </c>
      <c r="CH102">
        <f t="shared" si="202"/>
        <v>0</v>
      </c>
      <c r="CI102">
        <f t="shared" si="202"/>
        <v>0</v>
      </c>
      <c r="CJ102">
        <f t="shared" si="202"/>
        <v>0</v>
      </c>
      <c r="CK102">
        <f t="shared" si="202"/>
        <v>0</v>
      </c>
      <c r="CL102">
        <f t="shared" si="202"/>
        <v>0</v>
      </c>
      <c r="CM102">
        <f t="shared" si="202"/>
        <v>0</v>
      </c>
      <c r="CN102">
        <f t="shared" si="202"/>
        <v>0</v>
      </c>
      <c r="CO102">
        <f t="shared" si="202"/>
        <v>0</v>
      </c>
      <c r="CP102">
        <f t="shared" si="202"/>
        <v>0</v>
      </c>
      <c r="CQ102">
        <f t="shared" si="202"/>
        <v>0</v>
      </c>
      <c r="CR102">
        <f t="shared" si="202"/>
        <v>0</v>
      </c>
      <c r="CS102">
        <f t="shared" si="202"/>
        <v>0</v>
      </c>
      <c r="CT102">
        <f t="shared" si="202"/>
        <v>0</v>
      </c>
      <c r="CU102">
        <f t="shared" si="202"/>
        <v>0</v>
      </c>
      <c r="CV102">
        <f t="shared" si="202"/>
        <v>0</v>
      </c>
      <c r="CW102">
        <f t="shared" si="202"/>
        <v>0</v>
      </c>
      <c r="CX102">
        <f t="shared" si="202"/>
        <v>0</v>
      </c>
      <c r="CY102">
        <f t="shared" si="202"/>
        <v>0</v>
      </c>
      <c r="CZ102">
        <f t="shared" si="202"/>
        <v>0</v>
      </c>
      <c r="DA102">
        <f t="shared" si="202"/>
        <v>0</v>
      </c>
      <c r="DB102">
        <f t="shared" ref="DB102:EG102" si="203">IF(DB101=$F100,1,0)</f>
        <v>0</v>
      </c>
      <c r="DC102">
        <f t="shared" si="203"/>
        <v>0</v>
      </c>
      <c r="DD102">
        <f t="shared" si="203"/>
        <v>0</v>
      </c>
      <c r="DE102">
        <f t="shared" si="203"/>
        <v>0</v>
      </c>
      <c r="DF102">
        <f t="shared" si="203"/>
        <v>0</v>
      </c>
      <c r="DG102">
        <f t="shared" si="203"/>
        <v>0</v>
      </c>
      <c r="DH102">
        <f t="shared" si="203"/>
        <v>0</v>
      </c>
      <c r="DI102">
        <f t="shared" si="203"/>
        <v>0</v>
      </c>
      <c r="DJ102">
        <f t="shared" si="203"/>
        <v>0</v>
      </c>
      <c r="DK102">
        <f t="shared" si="203"/>
        <v>0</v>
      </c>
      <c r="DL102">
        <f t="shared" si="203"/>
        <v>0</v>
      </c>
      <c r="DM102">
        <f t="shared" si="203"/>
        <v>0</v>
      </c>
      <c r="DN102">
        <f t="shared" si="203"/>
        <v>0</v>
      </c>
      <c r="DO102">
        <f t="shared" si="203"/>
        <v>0</v>
      </c>
      <c r="DP102">
        <f t="shared" si="203"/>
        <v>0</v>
      </c>
      <c r="DQ102">
        <f t="shared" si="203"/>
        <v>0</v>
      </c>
      <c r="DR102">
        <f t="shared" si="203"/>
        <v>0</v>
      </c>
      <c r="DS102">
        <f t="shared" si="203"/>
        <v>0</v>
      </c>
      <c r="DT102">
        <f t="shared" si="203"/>
        <v>0</v>
      </c>
      <c r="DU102">
        <f t="shared" si="203"/>
        <v>0</v>
      </c>
      <c r="DV102">
        <f t="shared" si="203"/>
        <v>0</v>
      </c>
      <c r="DW102">
        <f t="shared" si="203"/>
        <v>0</v>
      </c>
      <c r="DX102">
        <f t="shared" si="203"/>
        <v>0</v>
      </c>
      <c r="DY102">
        <f t="shared" si="203"/>
        <v>1</v>
      </c>
      <c r="DZ102">
        <f t="shared" si="203"/>
        <v>0</v>
      </c>
      <c r="EA102">
        <f t="shared" si="203"/>
        <v>0</v>
      </c>
      <c r="EB102">
        <f t="shared" si="203"/>
        <v>0</v>
      </c>
      <c r="EC102">
        <f t="shared" si="203"/>
        <v>0</v>
      </c>
      <c r="ED102">
        <f t="shared" si="203"/>
        <v>0</v>
      </c>
      <c r="EE102">
        <f t="shared" si="203"/>
        <v>0</v>
      </c>
      <c r="EF102">
        <f t="shared" si="203"/>
        <v>0</v>
      </c>
      <c r="EG102">
        <f t="shared" si="203"/>
        <v>0</v>
      </c>
      <c r="EH102">
        <f t="shared" ref="EH102:FM102" si="204">IF(EH101=$F100,1,0)</f>
        <v>0</v>
      </c>
      <c r="EI102">
        <f t="shared" si="204"/>
        <v>0</v>
      </c>
      <c r="EJ102">
        <f t="shared" si="204"/>
        <v>0</v>
      </c>
      <c r="EK102">
        <f t="shared" si="204"/>
        <v>0</v>
      </c>
      <c r="EL102">
        <f t="shared" si="204"/>
        <v>0</v>
      </c>
      <c r="EM102">
        <f t="shared" si="204"/>
        <v>0</v>
      </c>
      <c r="EN102">
        <f t="shared" si="204"/>
        <v>0</v>
      </c>
      <c r="EO102">
        <f t="shared" si="204"/>
        <v>0</v>
      </c>
      <c r="EP102">
        <f t="shared" si="204"/>
        <v>0</v>
      </c>
      <c r="EQ102">
        <f t="shared" si="204"/>
        <v>0</v>
      </c>
      <c r="ER102">
        <f t="shared" si="204"/>
        <v>0</v>
      </c>
      <c r="ES102">
        <f t="shared" si="204"/>
        <v>0</v>
      </c>
      <c r="ET102">
        <f t="shared" si="204"/>
        <v>0</v>
      </c>
      <c r="EU102">
        <f t="shared" si="204"/>
        <v>0</v>
      </c>
      <c r="EV102">
        <f t="shared" si="204"/>
        <v>0</v>
      </c>
      <c r="EW102">
        <f t="shared" si="204"/>
        <v>0</v>
      </c>
      <c r="EX102">
        <f t="shared" si="204"/>
        <v>0</v>
      </c>
      <c r="EY102">
        <f t="shared" si="204"/>
        <v>0</v>
      </c>
      <c r="EZ102">
        <f t="shared" si="204"/>
        <v>0</v>
      </c>
      <c r="FA102">
        <f t="shared" si="204"/>
        <v>0</v>
      </c>
      <c r="FB102">
        <f t="shared" si="204"/>
        <v>0</v>
      </c>
      <c r="FC102">
        <f t="shared" si="204"/>
        <v>0</v>
      </c>
      <c r="FD102">
        <f t="shared" si="204"/>
        <v>0</v>
      </c>
      <c r="FE102">
        <f t="shared" si="204"/>
        <v>0</v>
      </c>
      <c r="FF102">
        <f t="shared" si="204"/>
        <v>0</v>
      </c>
      <c r="FG102">
        <f t="shared" si="204"/>
        <v>0</v>
      </c>
      <c r="FH102">
        <f t="shared" si="204"/>
        <v>0</v>
      </c>
      <c r="FI102">
        <f t="shared" si="204"/>
        <v>0</v>
      </c>
      <c r="FJ102">
        <f t="shared" si="204"/>
        <v>0</v>
      </c>
      <c r="FK102">
        <f t="shared" si="204"/>
        <v>0</v>
      </c>
      <c r="FL102">
        <f t="shared" si="204"/>
        <v>0</v>
      </c>
      <c r="FM102">
        <f t="shared" si="204"/>
        <v>0</v>
      </c>
      <c r="FN102">
        <f t="shared" ref="FN102:GJ102" si="205">IF(FN101=$F100,1,0)</f>
        <v>0</v>
      </c>
      <c r="FO102">
        <f t="shared" si="205"/>
        <v>0</v>
      </c>
      <c r="FP102">
        <f t="shared" si="205"/>
        <v>0</v>
      </c>
      <c r="FQ102">
        <f t="shared" si="205"/>
        <v>0</v>
      </c>
      <c r="FR102">
        <f t="shared" si="205"/>
        <v>0</v>
      </c>
      <c r="FS102">
        <f t="shared" si="205"/>
        <v>0</v>
      </c>
      <c r="FT102">
        <f t="shared" si="205"/>
        <v>0</v>
      </c>
      <c r="FU102">
        <f t="shared" si="205"/>
        <v>0</v>
      </c>
      <c r="FV102">
        <f t="shared" si="205"/>
        <v>0</v>
      </c>
      <c r="FW102">
        <f t="shared" si="205"/>
        <v>0</v>
      </c>
      <c r="FX102">
        <f t="shared" si="205"/>
        <v>0</v>
      </c>
      <c r="FY102">
        <f t="shared" si="205"/>
        <v>0</v>
      </c>
      <c r="FZ102">
        <f t="shared" si="205"/>
        <v>0</v>
      </c>
      <c r="GA102">
        <f t="shared" si="205"/>
        <v>0</v>
      </c>
      <c r="GB102">
        <f t="shared" si="205"/>
        <v>0</v>
      </c>
      <c r="GC102">
        <f t="shared" si="205"/>
        <v>0</v>
      </c>
      <c r="GD102">
        <f t="shared" si="205"/>
        <v>0</v>
      </c>
      <c r="GE102">
        <f t="shared" si="205"/>
        <v>0</v>
      </c>
      <c r="GF102">
        <f t="shared" si="205"/>
        <v>0</v>
      </c>
      <c r="GG102">
        <f t="shared" si="205"/>
        <v>0</v>
      </c>
      <c r="GH102">
        <f t="shared" si="205"/>
        <v>0</v>
      </c>
      <c r="GI102">
        <f t="shared" si="205"/>
        <v>0</v>
      </c>
      <c r="GJ102">
        <f t="shared" si="205"/>
        <v>0</v>
      </c>
    </row>
    <row r="103" spans="1:192" ht="12.75" hidden="1" outlineLevel="2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ht="12.75" hidden="1" outlineLevel="2" x14ac:dyDescent="0.35">
      <c r="A104"/>
      <c r="B104"/>
      <c r="C104"/>
      <c r="D104"/>
      <c r="E104" t="str">
        <f>$E$72</f>
        <v>First operating period flag</v>
      </c>
      <c r="F104"/>
      <c r="G104" t="str">
        <f>$G$72</f>
        <v>flag</v>
      </c>
      <c r="H104">
        <f>$H$72</f>
        <v>1</v>
      </c>
      <c r="I104"/>
      <c r="J104">
        <f t="shared" ref="J104:AO104" si="206">J$72</f>
        <v>0</v>
      </c>
      <c r="K104">
        <f t="shared" si="206"/>
        <v>0</v>
      </c>
      <c r="L104">
        <f t="shared" si="206"/>
        <v>0</v>
      </c>
      <c r="M104">
        <f t="shared" si="206"/>
        <v>0</v>
      </c>
      <c r="N104">
        <f t="shared" si="206"/>
        <v>0</v>
      </c>
      <c r="O104">
        <f t="shared" si="206"/>
        <v>0</v>
      </c>
      <c r="P104">
        <f t="shared" si="206"/>
        <v>0</v>
      </c>
      <c r="Q104">
        <f t="shared" si="206"/>
        <v>0</v>
      </c>
      <c r="R104">
        <f t="shared" si="206"/>
        <v>0</v>
      </c>
      <c r="S104">
        <f t="shared" si="206"/>
        <v>0</v>
      </c>
      <c r="T104">
        <f t="shared" si="206"/>
        <v>0</v>
      </c>
      <c r="U104">
        <f t="shared" si="206"/>
        <v>0</v>
      </c>
      <c r="V104">
        <f t="shared" si="206"/>
        <v>0</v>
      </c>
      <c r="W104">
        <f t="shared" si="206"/>
        <v>0</v>
      </c>
      <c r="X104">
        <f t="shared" si="206"/>
        <v>0</v>
      </c>
      <c r="Y104">
        <f t="shared" si="206"/>
        <v>0</v>
      </c>
      <c r="Z104">
        <f t="shared" si="206"/>
        <v>0</v>
      </c>
      <c r="AA104">
        <f t="shared" si="206"/>
        <v>0</v>
      </c>
      <c r="AB104">
        <f t="shared" si="206"/>
        <v>0</v>
      </c>
      <c r="AC104">
        <f t="shared" si="206"/>
        <v>0</v>
      </c>
      <c r="AD104">
        <f t="shared" si="206"/>
        <v>0</v>
      </c>
      <c r="AE104">
        <f t="shared" si="206"/>
        <v>0</v>
      </c>
      <c r="AF104">
        <f t="shared" si="206"/>
        <v>0</v>
      </c>
      <c r="AG104">
        <f t="shared" si="206"/>
        <v>0</v>
      </c>
      <c r="AH104">
        <f t="shared" si="206"/>
        <v>0</v>
      </c>
      <c r="AI104">
        <f t="shared" si="206"/>
        <v>0</v>
      </c>
      <c r="AJ104">
        <f t="shared" si="206"/>
        <v>0</v>
      </c>
      <c r="AK104">
        <f t="shared" si="206"/>
        <v>0</v>
      </c>
      <c r="AL104">
        <f t="shared" si="206"/>
        <v>0</v>
      </c>
      <c r="AM104">
        <f t="shared" si="206"/>
        <v>0</v>
      </c>
      <c r="AN104">
        <f t="shared" si="206"/>
        <v>0</v>
      </c>
      <c r="AO104">
        <f t="shared" si="206"/>
        <v>0</v>
      </c>
      <c r="AP104">
        <f t="shared" ref="AP104:BU104" si="207">AP$72</f>
        <v>0</v>
      </c>
      <c r="AQ104">
        <f t="shared" si="207"/>
        <v>0</v>
      </c>
      <c r="AR104">
        <f t="shared" si="207"/>
        <v>0</v>
      </c>
      <c r="AS104">
        <f t="shared" si="207"/>
        <v>0</v>
      </c>
      <c r="AT104">
        <f t="shared" si="207"/>
        <v>0</v>
      </c>
      <c r="AU104">
        <f t="shared" si="207"/>
        <v>0</v>
      </c>
      <c r="AV104">
        <f t="shared" si="207"/>
        <v>0</v>
      </c>
      <c r="AW104">
        <f t="shared" si="207"/>
        <v>0</v>
      </c>
      <c r="AX104">
        <f t="shared" si="207"/>
        <v>0</v>
      </c>
      <c r="AY104">
        <f t="shared" si="207"/>
        <v>0</v>
      </c>
      <c r="AZ104">
        <f t="shared" si="207"/>
        <v>0</v>
      </c>
      <c r="BA104">
        <f t="shared" si="207"/>
        <v>0</v>
      </c>
      <c r="BB104">
        <f t="shared" si="207"/>
        <v>0</v>
      </c>
      <c r="BC104">
        <f t="shared" si="207"/>
        <v>0</v>
      </c>
      <c r="BD104">
        <f t="shared" si="207"/>
        <v>0</v>
      </c>
      <c r="BE104">
        <f t="shared" si="207"/>
        <v>0</v>
      </c>
      <c r="BF104">
        <f t="shared" si="207"/>
        <v>1</v>
      </c>
      <c r="BG104">
        <f t="shared" si="207"/>
        <v>0</v>
      </c>
      <c r="BH104">
        <f t="shared" si="207"/>
        <v>0</v>
      </c>
      <c r="BI104">
        <f t="shared" si="207"/>
        <v>0</v>
      </c>
      <c r="BJ104">
        <f t="shared" si="207"/>
        <v>0</v>
      </c>
      <c r="BK104">
        <f t="shared" si="207"/>
        <v>0</v>
      </c>
      <c r="BL104">
        <f t="shared" si="207"/>
        <v>0</v>
      </c>
      <c r="BM104">
        <f t="shared" si="207"/>
        <v>0</v>
      </c>
      <c r="BN104">
        <f t="shared" si="207"/>
        <v>0</v>
      </c>
      <c r="BO104">
        <f t="shared" si="207"/>
        <v>0</v>
      </c>
      <c r="BP104">
        <f t="shared" si="207"/>
        <v>0</v>
      </c>
      <c r="BQ104">
        <f t="shared" si="207"/>
        <v>0</v>
      </c>
      <c r="BR104">
        <f t="shared" si="207"/>
        <v>0</v>
      </c>
      <c r="BS104">
        <f t="shared" si="207"/>
        <v>0</v>
      </c>
      <c r="BT104">
        <f t="shared" si="207"/>
        <v>0</v>
      </c>
      <c r="BU104">
        <f t="shared" si="207"/>
        <v>0</v>
      </c>
      <c r="BV104">
        <f t="shared" ref="BV104:DA104" si="208">BV$72</f>
        <v>0</v>
      </c>
      <c r="BW104">
        <f t="shared" si="208"/>
        <v>0</v>
      </c>
      <c r="BX104">
        <f t="shared" si="208"/>
        <v>0</v>
      </c>
      <c r="BY104">
        <f t="shared" si="208"/>
        <v>0</v>
      </c>
      <c r="BZ104">
        <f t="shared" si="208"/>
        <v>0</v>
      </c>
      <c r="CA104">
        <f t="shared" si="208"/>
        <v>0</v>
      </c>
      <c r="CB104">
        <f t="shared" si="208"/>
        <v>0</v>
      </c>
      <c r="CC104">
        <f t="shared" si="208"/>
        <v>0</v>
      </c>
      <c r="CD104">
        <f t="shared" si="208"/>
        <v>0</v>
      </c>
      <c r="CE104">
        <f t="shared" si="208"/>
        <v>0</v>
      </c>
      <c r="CF104">
        <f t="shared" si="208"/>
        <v>0</v>
      </c>
      <c r="CG104">
        <f t="shared" si="208"/>
        <v>0</v>
      </c>
      <c r="CH104">
        <f t="shared" si="208"/>
        <v>0</v>
      </c>
      <c r="CI104">
        <f t="shared" si="208"/>
        <v>0</v>
      </c>
      <c r="CJ104">
        <f t="shared" si="208"/>
        <v>0</v>
      </c>
      <c r="CK104">
        <f t="shared" si="208"/>
        <v>0</v>
      </c>
      <c r="CL104">
        <f t="shared" si="208"/>
        <v>0</v>
      </c>
      <c r="CM104">
        <f t="shared" si="208"/>
        <v>0</v>
      </c>
      <c r="CN104">
        <f t="shared" si="208"/>
        <v>0</v>
      </c>
      <c r="CO104">
        <f t="shared" si="208"/>
        <v>0</v>
      </c>
      <c r="CP104">
        <f t="shared" si="208"/>
        <v>0</v>
      </c>
      <c r="CQ104">
        <f t="shared" si="208"/>
        <v>0</v>
      </c>
      <c r="CR104">
        <f t="shared" si="208"/>
        <v>0</v>
      </c>
      <c r="CS104">
        <f t="shared" si="208"/>
        <v>0</v>
      </c>
      <c r="CT104">
        <f t="shared" si="208"/>
        <v>0</v>
      </c>
      <c r="CU104">
        <f t="shared" si="208"/>
        <v>0</v>
      </c>
      <c r="CV104">
        <f t="shared" si="208"/>
        <v>0</v>
      </c>
      <c r="CW104">
        <f t="shared" si="208"/>
        <v>0</v>
      </c>
      <c r="CX104">
        <f t="shared" si="208"/>
        <v>0</v>
      </c>
      <c r="CY104">
        <f t="shared" si="208"/>
        <v>0</v>
      </c>
      <c r="CZ104">
        <f t="shared" si="208"/>
        <v>0</v>
      </c>
      <c r="DA104">
        <f t="shared" si="208"/>
        <v>0</v>
      </c>
      <c r="DB104">
        <f t="shared" ref="DB104:EG104" si="209">DB$72</f>
        <v>0</v>
      </c>
      <c r="DC104">
        <f t="shared" si="209"/>
        <v>0</v>
      </c>
      <c r="DD104">
        <f t="shared" si="209"/>
        <v>0</v>
      </c>
      <c r="DE104">
        <f t="shared" si="209"/>
        <v>0</v>
      </c>
      <c r="DF104">
        <f t="shared" si="209"/>
        <v>0</v>
      </c>
      <c r="DG104">
        <f t="shared" si="209"/>
        <v>0</v>
      </c>
      <c r="DH104">
        <f t="shared" si="209"/>
        <v>0</v>
      </c>
      <c r="DI104">
        <f t="shared" si="209"/>
        <v>0</v>
      </c>
      <c r="DJ104">
        <f t="shared" si="209"/>
        <v>0</v>
      </c>
      <c r="DK104">
        <f t="shared" si="209"/>
        <v>0</v>
      </c>
      <c r="DL104">
        <f t="shared" si="209"/>
        <v>0</v>
      </c>
      <c r="DM104">
        <f t="shared" si="209"/>
        <v>0</v>
      </c>
      <c r="DN104">
        <f t="shared" si="209"/>
        <v>0</v>
      </c>
      <c r="DO104">
        <f t="shared" si="209"/>
        <v>0</v>
      </c>
      <c r="DP104">
        <f t="shared" si="209"/>
        <v>0</v>
      </c>
      <c r="DQ104">
        <f t="shared" si="209"/>
        <v>0</v>
      </c>
      <c r="DR104">
        <f t="shared" si="209"/>
        <v>0</v>
      </c>
      <c r="DS104">
        <f t="shared" si="209"/>
        <v>0</v>
      </c>
      <c r="DT104">
        <f t="shared" si="209"/>
        <v>0</v>
      </c>
      <c r="DU104">
        <f t="shared" si="209"/>
        <v>0</v>
      </c>
      <c r="DV104">
        <f t="shared" si="209"/>
        <v>0</v>
      </c>
      <c r="DW104">
        <f t="shared" si="209"/>
        <v>0</v>
      </c>
      <c r="DX104">
        <f t="shared" si="209"/>
        <v>0</v>
      </c>
      <c r="DY104">
        <f t="shared" si="209"/>
        <v>0</v>
      </c>
      <c r="DZ104">
        <f t="shared" si="209"/>
        <v>0</v>
      </c>
      <c r="EA104">
        <f t="shared" si="209"/>
        <v>0</v>
      </c>
      <c r="EB104">
        <f t="shared" si="209"/>
        <v>0</v>
      </c>
      <c r="EC104">
        <f t="shared" si="209"/>
        <v>0</v>
      </c>
      <c r="ED104">
        <f t="shared" si="209"/>
        <v>0</v>
      </c>
      <c r="EE104">
        <f t="shared" si="209"/>
        <v>0</v>
      </c>
      <c r="EF104">
        <f t="shared" si="209"/>
        <v>0</v>
      </c>
      <c r="EG104">
        <f t="shared" si="209"/>
        <v>0</v>
      </c>
      <c r="EH104">
        <f t="shared" ref="EH104:FM104" si="210">EH$72</f>
        <v>0</v>
      </c>
      <c r="EI104">
        <f t="shared" si="210"/>
        <v>0</v>
      </c>
      <c r="EJ104">
        <f t="shared" si="210"/>
        <v>0</v>
      </c>
      <c r="EK104">
        <f t="shared" si="210"/>
        <v>0</v>
      </c>
      <c r="EL104">
        <f t="shared" si="210"/>
        <v>0</v>
      </c>
      <c r="EM104">
        <f t="shared" si="210"/>
        <v>0</v>
      </c>
      <c r="EN104">
        <f t="shared" si="210"/>
        <v>0</v>
      </c>
      <c r="EO104">
        <f t="shared" si="210"/>
        <v>0</v>
      </c>
      <c r="EP104">
        <f t="shared" si="210"/>
        <v>0</v>
      </c>
      <c r="EQ104">
        <f t="shared" si="210"/>
        <v>0</v>
      </c>
      <c r="ER104">
        <f t="shared" si="210"/>
        <v>0</v>
      </c>
      <c r="ES104">
        <f t="shared" si="210"/>
        <v>0</v>
      </c>
      <c r="ET104">
        <f t="shared" si="210"/>
        <v>0</v>
      </c>
      <c r="EU104">
        <f t="shared" si="210"/>
        <v>0</v>
      </c>
      <c r="EV104">
        <f t="shared" si="210"/>
        <v>0</v>
      </c>
      <c r="EW104">
        <f t="shared" si="210"/>
        <v>0</v>
      </c>
      <c r="EX104">
        <f t="shared" si="210"/>
        <v>0</v>
      </c>
      <c r="EY104">
        <f t="shared" si="210"/>
        <v>0</v>
      </c>
      <c r="EZ104">
        <f t="shared" si="210"/>
        <v>0</v>
      </c>
      <c r="FA104">
        <f t="shared" si="210"/>
        <v>0</v>
      </c>
      <c r="FB104">
        <f t="shared" si="210"/>
        <v>0</v>
      </c>
      <c r="FC104">
        <f t="shared" si="210"/>
        <v>0</v>
      </c>
      <c r="FD104">
        <f t="shared" si="210"/>
        <v>0</v>
      </c>
      <c r="FE104">
        <f t="shared" si="210"/>
        <v>0</v>
      </c>
      <c r="FF104">
        <f t="shared" si="210"/>
        <v>0</v>
      </c>
      <c r="FG104">
        <f t="shared" si="210"/>
        <v>0</v>
      </c>
      <c r="FH104">
        <f t="shared" si="210"/>
        <v>0</v>
      </c>
      <c r="FI104">
        <f t="shared" si="210"/>
        <v>0</v>
      </c>
      <c r="FJ104">
        <f t="shared" si="210"/>
        <v>0</v>
      </c>
      <c r="FK104">
        <f t="shared" si="210"/>
        <v>0</v>
      </c>
      <c r="FL104">
        <f t="shared" si="210"/>
        <v>0</v>
      </c>
      <c r="FM104">
        <f t="shared" si="210"/>
        <v>0</v>
      </c>
      <c r="FN104">
        <f t="shared" ref="FN104:GJ104" si="211">FN$72</f>
        <v>0</v>
      </c>
      <c r="FO104">
        <f t="shared" si="211"/>
        <v>0</v>
      </c>
      <c r="FP104">
        <f t="shared" si="211"/>
        <v>0</v>
      </c>
      <c r="FQ104">
        <f t="shared" si="211"/>
        <v>0</v>
      </c>
      <c r="FR104">
        <f t="shared" si="211"/>
        <v>0</v>
      </c>
      <c r="FS104">
        <f t="shared" si="211"/>
        <v>0</v>
      </c>
      <c r="FT104">
        <f t="shared" si="211"/>
        <v>0</v>
      </c>
      <c r="FU104">
        <f t="shared" si="211"/>
        <v>0</v>
      </c>
      <c r="FV104">
        <f t="shared" si="211"/>
        <v>0</v>
      </c>
      <c r="FW104">
        <f t="shared" si="211"/>
        <v>0</v>
      </c>
      <c r="FX104">
        <f t="shared" si="211"/>
        <v>0</v>
      </c>
      <c r="FY104">
        <f t="shared" si="211"/>
        <v>0</v>
      </c>
      <c r="FZ104">
        <f t="shared" si="211"/>
        <v>0</v>
      </c>
      <c r="GA104">
        <f t="shared" si="211"/>
        <v>0</v>
      </c>
      <c r="GB104">
        <f t="shared" si="211"/>
        <v>0</v>
      </c>
      <c r="GC104">
        <f t="shared" si="211"/>
        <v>0</v>
      </c>
      <c r="GD104">
        <f t="shared" si="211"/>
        <v>0</v>
      </c>
      <c r="GE104">
        <f t="shared" si="211"/>
        <v>0</v>
      </c>
      <c r="GF104">
        <f t="shared" si="211"/>
        <v>0</v>
      </c>
      <c r="GG104">
        <f t="shared" si="211"/>
        <v>0</v>
      </c>
      <c r="GH104">
        <f t="shared" si="211"/>
        <v>0</v>
      </c>
      <c r="GI104">
        <f t="shared" si="211"/>
        <v>0</v>
      </c>
      <c r="GJ104">
        <f t="shared" si="211"/>
        <v>0</v>
      </c>
    </row>
    <row r="105" spans="1:192" ht="12.75" hidden="1" outlineLevel="2" x14ac:dyDescent="0.35">
      <c r="A105"/>
      <c r="B105"/>
      <c r="C105"/>
      <c r="D105"/>
      <c r="E105" t="str">
        <f>$E$102</f>
        <v>End of senior debt loan life flag</v>
      </c>
      <c r="F105"/>
      <c r="G105" t="str">
        <f>$G$102</f>
        <v>flag</v>
      </c>
      <c r="H105">
        <f>$H$102</f>
        <v>1</v>
      </c>
      <c r="I105"/>
      <c r="J105">
        <f t="shared" ref="J105:AO105" si="212">J$102</f>
        <v>0</v>
      </c>
      <c r="K105">
        <f t="shared" si="212"/>
        <v>0</v>
      </c>
      <c r="L105">
        <f t="shared" si="212"/>
        <v>0</v>
      </c>
      <c r="M105">
        <f t="shared" si="212"/>
        <v>0</v>
      </c>
      <c r="N105">
        <f t="shared" si="212"/>
        <v>0</v>
      </c>
      <c r="O105">
        <f t="shared" si="212"/>
        <v>0</v>
      </c>
      <c r="P105">
        <f t="shared" si="212"/>
        <v>0</v>
      </c>
      <c r="Q105">
        <f t="shared" si="212"/>
        <v>0</v>
      </c>
      <c r="R105">
        <f t="shared" si="212"/>
        <v>0</v>
      </c>
      <c r="S105">
        <f t="shared" si="212"/>
        <v>0</v>
      </c>
      <c r="T105">
        <f t="shared" si="212"/>
        <v>0</v>
      </c>
      <c r="U105">
        <f t="shared" si="212"/>
        <v>0</v>
      </c>
      <c r="V105">
        <f t="shared" si="212"/>
        <v>0</v>
      </c>
      <c r="W105">
        <f t="shared" si="212"/>
        <v>0</v>
      </c>
      <c r="X105">
        <f t="shared" si="212"/>
        <v>0</v>
      </c>
      <c r="Y105">
        <f t="shared" si="212"/>
        <v>0</v>
      </c>
      <c r="Z105">
        <f t="shared" si="212"/>
        <v>0</v>
      </c>
      <c r="AA105">
        <f t="shared" si="212"/>
        <v>0</v>
      </c>
      <c r="AB105">
        <f t="shared" si="212"/>
        <v>0</v>
      </c>
      <c r="AC105">
        <f t="shared" si="212"/>
        <v>0</v>
      </c>
      <c r="AD105">
        <f t="shared" si="212"/>
        <v>0</v>
      </c>
      <c r="AE105">
        <f t="shared" si="212"/>
        <v>0</v>
      </c>
      <c r="AF105">
        <f t="shared" si="212"/>
        <v>0</v>
      </c>
      <c r="AG105">
        <f t="shared" si="212"/>
        <v>0</v>
      </c>
      <c r="AH105">
        <f t="shared" si="212"/>
        <v>0</v>
      </c>
      <c r="AI105">
        <f t="shared" si="212"/>
        <v>0</v>
      </c>
      <c r="AJ105">
        <f t="shared" si="212"/>
        <v>0</v>
      </c>
      <c r="AK105">
        <f t="shared" si="212"/>
        <v>0</v>
      </c>
      <c r="AL105">
        <f t="shared" si="212"/>
        <v>0</v>
      </c>
      <c r="AM105">
        <f t="shared" si="212"/>
        <v>0</v>
      </c>
      <c r="AN105">
        <f t="shared" si="212"/>
        <v>0</v>
      </c>
      <c r="AO105">
        <f t="shared" si="212"/>
        <v>0</v>
      </c>
      <c r="AP105">
        <f t="shared" ref="AP105:BU105" si="213">AP$102</f>
        <v>0</v>
      </c>
      <c r="AQ105">
        <f t="shared" si="213"/>
        <v>0</v>
      </c>
      <c r="AR105">
        <f t="shared" si="213"/>
        <v>0</v>
      </c>
      <c r="AS105">
        <f t="shared" si="213"/>
        <v>0</v>
      </c>
      <c r="AT105">
        <f t="shared" si="213"/>
        <v>0</v>
      </c>
      <c r="AU105">
        <f t="shared" si="213"/>
        <v>0</v>
      </c>
      <c r="AV105">
        <f t="shared" si="213"/>
        <v>0</v>
      </c>
      <c r="AW105">
        <f t="shared" si="213"/>
        <v>0</v>
      </c>
      <c r="AX105">
        <f t="shared" si="213"/>
        <v>0</v>
      </c>
      <c r="AY105">
        <f t="shared" si="213"/>
        <v>0</v>
      </c>
      <c r="AZ105">
        <f t="shared" si="213"/>
        <v>0</v>
      </c>
      <c r="BA105">
        <f t="shared" si="213"/>
        <v>0</v>
      </c>
      <c r="BB105">
        <f t="shared" si="213"/>
        <v>0</v>
      </c>
      <c r="BC105">
        <f t="shared" si="213"/>
        <v>0</v>
      </c>
      <c r="BD105">
        <f t="shared" si="213"/>
        <v>0</v>
      </c>
      <c r="BE105">
        <f t="shared" si="213"/>
        <v>0</v>
      </c>
      <c r="BF105">
        <f t="shared" si="213"/>
        <v>0</v>
      </c>
      <c r="BG105">
        <f t="shared" si="213"/>
        <v>0</v>
      </c>
      <c r="BH105">
        <f t="shared" si="213"/>
        <v>0</v>
      </c>
      <c r="BI105">
        <f t="shared" si="213"/>
        <v>0</v>
      </c>
      <c r="BJ105">
        <f t="shared" si="213"/>
        <v>0</v>
      </c>
      <c r="BK105">
        <f t="shared" si="213"/>
        <v>0</v>
      </c>
      <c r="BL105">
        <f t="shared" si="213"/>
        <v>0</v>
      </c>
      <c r="BM105">
        <f t="shared" si="213"/>
        <v>0</v>
      </c>
      <c r="BN105">
        <f t="shared" si="213"/>
        <v>0</v>
      </c>
      <c r="BO105">
        <f t="shared" si="213"/>
        <v>0</v>
      </c>
      <c r="BP105">
        <f t="shared" si="213"/>
        <v>0</v>
      </c>
      <c r="BQ105">
        <f t="shared" si="213"/>
        <v>0</v>
      </c>
      <c r="BR105">
        <f t="shared" si="213"/>
        <v>0</v>
      </c>
      <c r="BS105">
        <f t="shared" si="213"/>
        <v>0</v>
      </c>
      <c r="BT105">
        <f t="shared" si="213"/>
        <v>0</v>
      </c>
      <c r="BU105">
        <f t="shared" si="213"/>
        <v>0</v>
      </c>
      <c r="BV105">
        <f t="shared" ref="BV105:DA105" si="214">BV$102</f>
        <v>0</v>
      </c>
      <c r="BW105">
        <f t="shared" si="214"/>
        <v>0</v>
      </c>
      <c r="BX105">
        <f t="shared" si="214"/>
        <v>0</v>
      </c>
      <c r="BY105">
        <f t="shared" si="214"/>
        <v>0</v>
      </c>
      <c r="BZ105">
        <f t="shared" si="214"/>
        <v>0</v>
      </c>
      <c r="CA105">
        <f t="shared" si="214"/>
        <v>0</v>
      </c>
      <c r="CB105">
        <f t="shared" si="214"/>
        <v>0</v>
      </c>
      <c r="CC105">
        <f t="shared" si="214"/>
        <v>0</v>
      </c>
      <c r="CD105">
        <f t="shared" si="214"/>
        <v>0</v>
      </c>
      <c r="CE105">
        <f t="shared" si="214"/>
        <v>0</v>
      </c>
      <c r="CF105">
        <f t="shared" si="214"/>
        <v>0</v>
      </c>
      <c r="CG105">
        <f t="shared" si="214"/>
        <v>0</v>
      </c>
      <c r="CH105">
        <f t="shared" si="214"/>
        <v>0</v>
      </c>
      <c r="CI105">
        <f t="shared" si="214"/>
        <v>0</v>
      </c>
      <c r="CJ105">
        <f t="shared" si="214"/>
        <v>0</v>
      </c>
      <c r="CK105">
        <f t="shared" si="214"/>
        <v>0</v>
      </c>
      <c r="CL105">
        <f t="shared" si="214"/>
        <v>0</v>
      </c>
      <c r="CM105">
        <f t="shared" si="214"/>
        <v>0</v>
      </c>
      <c r="CN105">
        <f t="shared" si="214"/>
        <v>0</v>
      </c>
      <c r="CO105">
        <f t="shared" si="214"/>
        <v>0</v>
      </c>
      <c r="CP105">
        <f t="shared" si="214"/>
        <v>0</v>
      </c>
      <c r="CQ105">
        <f t="shared" si="214"/>
        <v>0</v>
      </c>
      <c r="CR105">
        <f t="shared" si="214"/>
        <v>0</v>
      </c>
      <c r="CS105">
        <f t="shared" si="214"/>
        <v>0</v>
      </c>
      <c r="CT105">
        <f t="shared" si="214"/>
        <v>0</v>
      </c>
      <c r="CU105">
        <f t="shared" si="214"/>
        <v>0</v>
      </c>
      <c r="CV105">
        <f t="shared" si="214"/>
        <v>0</v>
      </c>
      <c r="CW105">
        <f t="shared" si="214"/>
        <v>0</v>
      </c>
      <c r="CX105">
        <f t="shared" si="214"/>
        <v>0</v>
      </c>
      <c r="CY105">
        <f t="shared" si="214"/>
        <v>0</v>
      </c>
      <c r="CZ105">
        <f t="shared" si="214"/>
        <v>0</v>
      </c>
      <c r="DA105">
        <f t="shared" si="214"/>
        <v>0</v>
      </c>
      <c r="DB105">
        <f t="shared" ref="DB105:EG105" si="215">DB$102</f>
        <v>0</v>
      </c>
      <c r="DC105">
        <f t="shared" si="215"/>
        <v>0</v>
      </c>
      <c r="DD105">
        <f t="shared" si="215"/>
        <v>0</v>
      </c>
      <c r="DE105">
        <f t="shared" si="215"/>
        <v>0</v>
      </c>
      <c r="DF105">
        <f t="shared" si="215"/>
        <v>0</v>
      </c>
      <c r="DG105">
        <f t="shared" si="215"/>
        <v>0</v>
      </c>
      <c r="DH105">
        <f t="shared" si="215"/>
        <v>0</v>
      </c>
      <c r="DI105">
        <f t="shared" si="215"/>
        <v>0</v>
      </c>
      <c r="DJ105">
        <f t="shared" si="215"/>
        <v>0</v>
      </c>
      <c r="DK105">
        <f t="shared" si="215"/>
        <v>0</v>
      </c>
      <c r="DL105">
        <f t="shared" si="215"/>
        <v>0</v>
      </c>
      <c r="DM105">
        <f t="shared" si="215"/>
        <v>0</v>
      </c>
      <c r="DN105">
        <f t="shared" si="215"/>
        <v>0</v>
      </c>
      <c r="DO105">
        <f t="shared" si="215"/>
        <v>0</v>
      </c>
      <c r="DP105">
        <f t="shared" si="215"/>
        <v>0</v>
      </c>
      <c r="DQ105">
        <f t="shared" si="215"/>
        <v>0</v>
      </c>
      <c r="DR105">
        <f t="shared" si="215"/>
        <v>0</v>
      </c>
      <c r="DS105">
        <f t="shared" si="215"/>
        <v>0</v>
      </c>
      <c r="DT105">
        <f t="shared" si="215"/>
        <v>0</v>
      </c>
      <c r="DU105">
        <f t="shared" si="215"/>
        <v>0</v>
      </c>
      <c r="DV105">
        <f t="shared" si="215"/>
        <v>0</v>
      </c>
      <c r="DW105">
        <f t="shared" si="215"/>
        <v>0</v>
      </c>
      <c r="DX105">
        <f t="shared" si="215"/>
        <v>0</v>
      </c>
      <c r="DY105">
        <f t="shared" si="215"/>
        <v>1</v>
      </c>
      <c r="DZ105">
        <f t="shared" si="215"/>
        <v>0</v>
      </c>
      <c r="EA105">
        <f t="shared" si="215"/>
        <v>0</v>
      </c>
      <c r="EB105">
        <f t="shared" si="215"/>
        <v>0</v>
      </c>
      <c r="EC105">
        <f t="shared" si="215"/>
        <v>0</v>
      </c>
      <c r="ED105">
        <f t="shared" si="215"/>
        <v>0</v>
      </c>
      <c r="EE105">
        <f t="shared" si="215"/>
        <v>0</v>
      </c>
      <c r="EF105">
        <f t="shared" si="215"/>
        <v>0</v>
      </c>
      <c r="EG105">
        <f t="shared" si="215"/>
        <v>0</v>
      </c>
      <c r="EH105">
        <f t="shared" ref="EH105:FM105" si="216">EH$102</f>
        <v>0</v>
      </c>
      <c r="EI105">
        <f t="shared" si="216"/>
        <v>0</v>
      </c>
      <c r="EJ105">
        <f t="shared" si="216"/>
        <v>0</v>
      </c>
      <c r="EK105">
        <f t="shared" si="216"/>
        <v>0</v>
      </c>
      <c r="EL105">
        <f t="shared" si="216"/>
        <v>0</v>
      </c>
      <c r="EM105">
        <f t="shared" si="216"/>
        <v>0</v>
      </c>
      <c r="EN105">
        <f t="shared" si="216"/>
        <v>0</v>
      </c>
      <c r="EO105">
        <f t="shared" si="216"/>
        <v>0</v>
      </c>
      <c r="EP105">
        <f t="shared" si="216"/>
        <v>0</v>
      </c>
      <c r="EQ105">
        <f t="shared" si="216"/>
        <v>0</v>
      </c>
      <c r="ER105">
        <f t="shared" si="216"/>
        <v>0</v>
      </c>
      <c r="ES105">
        <f t="shared" si="216"/>
        <v>0</v>
      </c>
      <c r="ET105">
        <f t="shared" si="216"/>
        <v>0</v>
      </c>
      <c r="EU105">
        <f t="shared" si="216"/>
        <v>0</v>
      </c>
      <c r="EV105">
        <f t="shared" si="216"/>
        <v>0</v>
      </c>
      <c r="EW105">
        <f t="shared" si="216"/>
        <v>0</v>
      </c>
      <c r="EX105">
        <f t="shared" si="216"/>
        <v>0</v>
      </c>
      <c r="EY105">
        <f t="shared" si="216"/>
        <v>0</v>
      </c>
      <c r="EZ105">
        <f t="shared" si="216"/>
        <v>0</v>
      </c>
      <c r="FA105">
        <f t="shared" si="216"/>
        <v>0</v>
      </c>
      <c r="FB105">
        <f t="shared" si="216"/>
        <v>0</v>
      </c>
      <c r="FC105">
        <f t="shared" si="216"/>
        <v>0</v>
      </c>
      <c r="FD105">
        <f t="shared" si="216"/>
        <v>0</v>
      </c>
      <c r="FE105">
        <f t="shared" si="216"/>
        <v>0</v>
      </c>
      <c r="FF105">
        <f t="shared" si="216"/>
        <v>0</v>
      </c>
      <c r="FG105">
        <f t="shared" si="216"/>
        <v>0</v>
      </c>
      <c r="FH105">
        <f t="shared" si="216"/>
        <v>0</v>
      </c>
      <c r="FI105">
        <f t="shared" si="216"/>
        <v>0</v>
      </c>
      <c r="FJ105">
        <f t="shared" si="216"/>
        <v>0</v>
      </c>
      <c r="FK105">
        <f t="shared" si="216"/>
        <v>0</v>
      </c>
      <c r="FL105">
        <f t="shared" si="216"/>
        <v>0</v>
      </c>
      <c r="FM105">
        <f t="shared" si="216"/>
        <v>0</v>
      </c>
      <c r="FN105">
        <f t="shared" ref="FN105:GJ105" si="217">FN$102</f>
        <v>0</v>
      </c>
      <c r="FO105">
        <f t="shared" si="217"/>
        <v>0</v>
      </c>
      <c r="FP105">
        <f t="shared" si="217"/>
        <v>0</v>
      </c>
      <c r="FQ105">
        <f t="shared" si="217"/>
        <v>0</v>
      </c>
      <c r="FR105">
        <f t="shared" si="217"/>
        <v>0</v>
      </c>
      <c r="FS105">
        <f t="shared" si="217"/>
        <v>0</v>
      </c>
      <c r="FT105">
        <f t="shared" si="217"/>
        <v>0</v>
      </c>
      <c r="FU105">
        <f t="shared" si="217"/>
        <v>0</v>
      </c>
      <c r="FV105">
        <f t="shared" si="217"/>
        <v>0</v>
      </c>
      <c r="FW105">
        <f t="shared" si="217"/>
        <v>0</v>
      </c>
      <c r="FX105">
        <f t="shared" si="217"/>
        <v>0</v>
      </c>
      <c r="FY105">
        <f t="shared" si="217"/>
        <v>0</v>
      </c>
      <c r="FZ105">
        <f t="shared" si="217"/>
        <v>0</v>
      </c>
      <c r="GA105">
        <f t="shared" si="217"/>
        <v>0</v>
      </c>
      <c r="GB105">
        <f t="shared" si="217"/>
        <v>0</v>
      </c>
      <c r="GC105">
        <f t="shared" si="217"/>
        <v>0</v>
      </c>
      <c r="GD105">
        <f t="shared" si="217"/>
        <v>0</v>
      </c>
      <c r="GE105">
        <f t="shared" si="217"/>
        <v>0</v>
      </c>
      <c r="GF105">
        <f t="shared" si="217"/>
        <v>0</v>
      </c>
      <c r="GG105">
        <f t="shared" si="217"/>
        <v>0</v>
      </c>
      <c r="GH105">
        <f t="shared" si="217"/>
        <v>0</v>
      </c>
      <c r="GI105">
        <f t="shared" si="217"/>
        <v>0</v>
      </c>
      <c r="GJ105">
        <f t="shared" si="217"/>
        <v>0</v>
      </c>
    </row>
    <row r="106" spans="1:192" s="181" customFormat="1" ht="12.75" hidden="1" outlineLevel="2" x14ac:dyDescent="0.35">
      <c r="E106" s="181" t="s">
        <v>1518</v>
      </c>
      <c r="G106" s="181" t="s">
        <v>5</v>
      </c>
      <c r="H106" s="181">
        <f>SUM(J106:GJ106)</f>
        <v>72</v>
      </c>
      <c r="J106" s="181">
        <f t="shared" ref="J106:AO106" si="218">I106+J104-I105</f>
        <v>0</v>
      </c>
      <c r="K106" s="181">
        <f t="shared" si="218"/>
        <v>0</v>
      </c>
      <c r="L106" s="181">
        <f t="shared" si="218"/>
        <v>0</v>
      </c>
      <c r="M106" s="181">
        <f t="shared" si="218"/>
        <v>0</v>
      </c>
      <c r="N106" s="181">
        <f t="shared" si="218"/>
        <v>0</v>
      </c>
      <c r="O106" s="181">
        <f t="shared" si="218"/>
        <v>0</v>
      </c>
      <c r="P106" s="181">
        <f t="shared" si="218"/>
        <v>0</v>
      </c>
      <c r="Q106" s="181">
        <f t="shared" si="218"/>
        <v>0</v>
      </c>
      <c r="R106" s="181">
        <f t="shared" si="218"/>
        <v>0</v>
      </c>
      <c r="S106" s="181">
        <f t="shared" si="218"/>
        <v>0</v>
      </c>
      <c r="T106" s="181">
        <f t="shared" si="218"/>
        <v>0</v>
      </c>
      <c r="U106" s="181">
        <f t="shared" si="218"/>
        <v>0</v>
      </c>
      <c r="V106" s="181">
        <f t="shared" si="218"/>
        <v>0</v>
      </c>
      <c r="W106" s="181">
        <f t="shared" si="218"/>
        <v>0</v>
      </c>
      <c r="X106" s="181">
        <f t="shared" si="218"/>
        <v>0</v>
      </c>
      <c r="Y106" s="181">
        <f t="shared" si="218"/>
        <v>0</v>
      </c>
      <c r="Z106" s="181">
        <f t="shared" si="218"/>
        <v>0</v>
      </c>
      <c r="AA106" s="181">
        <f t="shared" si="218"/>
        <v>0</v>
      </c>
      <c r="AB106" s="181">
        <f t="shared" si="218"/>
        <v>0</v>
      </c>
      <c r="AC106" s="181">
        <f t="shared" si="218"/>
        <v>0</v>
      </c>
      <c r="AD106" s="181">
        <f t="shared" si="218"/>
        <v>0</v>
      </c>
      <c r="AE106" s="181">
        <f t="shared" si="218"/>
        <v>0</v>
      </c>
      <c r="AF106" s="181">
        <f t="shared" si="218"/>
        <v>0</v>
      </c>
      <c r="AG106" s="181">
        <f t="shared" si="218"/>
        <v>0</v>
      </c>
      <c r="AH106" s="181">
        <f t="shared" si="218"/>
        <v>0</v>
      </c>
      <c r="AI106" s="181">
        <f t="shared" si="218"/>
        <v>0</v>
      </c>
      <c r="AJ106" s="181">
        <f t="shared" si="218"/>
        <v>0</v>
      </c>
      <c r="AK106" s="181">
        <f t="shared" si="218"/>
        <v>0</v>
      </c>
      <c r="AL106" s="181">
        <f t="shared" si="218"/>
        <v>0</v>
      </c>
      <c r="AM106" s="181">
        <f t="shared" si="218"/>
        <v>0</v>
      </c>
      <c r="AN106" s="181">
        <f t="shared" si="218"/>
        <v>0</v>
      </c>
      <c r="AO106" s="181">
        <f t="shared" si="218"/>
        <v>0</v>
      </c>
      <c r="AP106" s="181">
        <f t="shared" ref="AP106:BU106" si="219">AO106+AP104-AO105</f>
        <v>0</v>
      </c>
      <c r="AQ106" s="181">
        <f t="shared" si="219"/>
        <v>0</v>
      </c>
      <c r="AR106" s="181">
        <f t="shared" si="219"/>
        <v>0</v>
      </c>
      <c r="AS106" s="181">
        <f t="shared" si="219"/>
        <v>0</v>
      </c>
      <c r="AT106" s="181">
        <f t="shared" si="219"/>
        <v>0</v>
      </c>
      <c r="AU106" s="181">
        <f t="shared" si="219"/>
        <v>0</v>
      </c>
      <c r="AV106" s="181">
        <f t="shared" si="219"/>
        <v>0</v>
      </c>
      <c r="AW106" s="181">
        <f t="shared" si="219"/>
        <v>0</v>
      </c>
      <c r="AX106" s="181">
        <f t="shared" si="219"/>
        <v>0</v>
      </c>
      <c r="AY106" s="181">
        <f t="shared" si="219"/>
        <v>0</v>
      </c>
      <c r="AZ106" s="181">
        <f t="shared" si="219"/>
        <v>0</v>
      </c>
      <c r="BA106" s="181">
        <f t="shared" si="219"/>
        <v>0</v>
      </c>
      <c r="BB106" s="181">
        <f t="shared" si="219"/>
        <v>0</v>
      </c>
      <c r="BC106" s="181">
        <f t="shared" si="219"/>
        <v>0</v>
      </c>
      <c r="BD106" s="181">
        <f t="shared" si="219"/>
        <v>0</v>
      </c>
      <c r="BE106" s="181">
        <f t="shared" si="219"/>
        <v>0</v>
      </c>
      <c r="BF106" s="181">
        <f t="shared" si="219"/>
        <v>1</v>
      </c>
      <c r="BG106" s="181">
        <f t="shared" si="219"/>
        <v>1</v>
      </c>
      <c r="BH106" s="181">
        <f t="shared" si="219"/>
        <v>1</v>
      </c>
      <c r="BI106" s="181">
        <f t="shared" si="219"/>
        <v>1</v>
      </c>
      <c r="BJ106" s="181">
        <f t="shared" si="219"/>
        <v>1</v>
      </c>
      <c r="BK106" s="181">
        <f t="shared" si="219"/>
        <v>1</v>
      </c>
      <c r="BL106" s="181">
        <f t="shared" si="219"/>
        <v>1</v>
      </c>
      <c r="BM106" s="181">
        <f t="shared" si="219"/>
        <v>1</v>
      </c>
      <c r="BN106" s="181">
        <f t="shared" si="219"/>
        <v>1</v>
      </c>
      <c r="BO106" s="181">
        <f t="shared" si="219"/>
        <v>1</v>
      </c>
      <c r="BP106" s="181">
        <f t="shared" si="219"/>
        <v>1</v>
      </c>
      <c r="BQ106" s="181">
        <f t="shared" si="219"/>
        <v>1</v>
      </c>
      <c r="BR106" s="181">
        <f t="shared" si="219"/>
        <v>1</v>
      </c>
      <c r="BS106" s="181">
        <f t="shared" si="219"/>
        <v>1</v>
      </c>
      <c r="BT106" s="181">
        <f t="shared" si="219"/>
        <v>1</v>
      </c>
      <c r="BU106" s="181">
        <f t="shared" si="219"/>
        <v>1</v>
      </c>
      <c r="BV106" s="181">
        <f t="shared" ref="BV106:DA106" si="220">BU106+BV104-BU105</f>
        <v>1</v>
      </c>
      <c r="BW106" s="181">
        <f t="shared" si="220"/>
        <v>1</v>
      </c>
      <c r="BX106" s="181">
        <f t="shared" si="220"/>
        <v>1</v>
      </c>
      <c r="BY106" s="181">
        <f t="shared" si="220"/>
        <v>1</v>
      </c>
      <c r="BZ106" s="181">
        <f t="shared" si="220"/>
        <v>1</v>
      </c>
      <c r="CA106" s="181">
        <f t="shared" si="220"/>
        <v>1</v>
      </c>
      <c r="CB106" s="181">
        <f t="shared" si="220"/>
        <v>1</v>
      </c>
      <c r="CC106" s="181">
        <f t="shared" si="220"/>
        <v>1</v>
      </c>
      <c r="CD106" s="181">
        <f t="shared" si="220"/>
        <v>1</v>
      </c>
      <c r="CE106" s="181">
        <f t="shared" si="220"/>
        <v>1</v>
      </c>
      <c r="CF106" s="181">
        <f t="shared" si="220"/>
        <v>1</v>
      </c>
      <c r="CG106" s="181">
        <f t="shared" si="220"/>
        <v>1</v>
      </c>
      <c r="CH106" s="181">
        <f t="shared" si="220"/>
        <v>1</v>
      </c>
      <c r="CI106" s="181">
        <f t="shared" si="220"/>
        <v>1</v>
      </c>
      <c r="CJ106" s="181">
        <f t="shared" si="220"/>
        <v>1</v>
      </c>
      <c r="CK106" s="181">
        <f t="shared" si="220"/>
        <v>1</v>
      </c>
      <c r="CL106" s="181">
        <f t="shared" si="220"/>
        <v>1</v>
      </c>
      <c r="CM106" s="181">
        <f t="shared" si="220"/>
        <v>1</v>
      </c>
      <c r="CN106" s="181">
        <f t="shared" si="220"/>
        <v>1</v>
      </c>
      <c r="CO106" s="181">
        <f t="shared" si="220"/>
        <v>1</v>
      </c>
      <c r="CP106" s="181">
        <f t="shared" si="220"/>
        <v>1</v>
      </c>
      <c r="CQ106" s="181">
        <f t="shared" si="220"/>
        <v>1</v>
      </c>
      <c r="CR106" s="181">
        <f t="shared" si="220"/>
        <v>1</v>
      </c>
      <c r="CS106" s="181">
        <f t="shared" si="220"/>
        <v>1</v>
      </c>
      <c r="CT106" s="181">
        <f t="shared" si="220"/>
        <v>1</v>
      </c>
      <c r="CU106" s="181">
        <f t="shared" si="220"/>
        <v>1</v>
      </c>
      <c r="CV106" s="181">
        <f t="shared" si="220"/>
        <v>1</v>
      </c>
      <c r="CW106" s="181">
        <f t="shared" si="220"/>
        <v>1</v>
      </c>
      <c r="CX106" s="181">
        <f t="shared" si="220"/>
        <v>1</v>
      </c>
      <c r="CY106" s="181">
        <f t="shared" si="220"/>
        <v>1</v>
      </c>
      <c r="CZ106" s="181">
        <f t="shared" si="220"/>
        <v>1</v>
      </c>
      <c r="DA106" s="181">
        <f t="shared" si="220"/>
        <v>1</v>
      </c>
      <c r="DB106" s="181">
        <f t="shared" ref="DB106:EG106" si="221">DA106+DB104-DA105</f>
        <v>1</v>
      </c>
      <c r="DC106" s="181">
        <f t="shared" si="221"/>
        <v>1</v>
      </c>
      <c r="DD106" s="181">
        <f t="shared" si="221"/>
        <v>1</v>
      </c>
      <c r="DE106" s="181">
        <f t="shared" si="221"/>
        <v>1</v>
      </c>
      <c r="DF106" s="181">
        <f t="shared" si="221"/>
        <v>1</v>
      </c>
      <c r="DG106" s="181">
        <f t="shared" si="221"/>
        <v>1</v>
      </c>
      <c r="DH106" s="181">
        <f t="shared" si="221"/>
        <v>1</v>
      </c>
      <c r="DI106" s="181">
        <f t="shared" si="221"/>
        <v>1</v>
      </c>
      <c r="DJ106" s="181">
        <f t="shared" si="221"/>
        <v>1</v>
      </c>
      <c r="DK106" s="181">
        <f t="shared" si="221"/>
        <v>1</v>
      </c>
      <c r="DL106" s="181">
        <f t="shared" si="221"/>
        <v>1</v>
      </c>
      <c r="DM106" s="181">
        <f t="shared" si="221"/>
        <v>1</v>
      </c>
      <c r="DN106" s="181">
        <f t="shared" si="221"/>
        <v>1</v>
      </c>
      <c r="DO106" s="181">
        <f t="shared" si="221"/>
        <v>1</v>
      </c>
      <c r="DP106" s="181">
        <f t="shared" si="221"/>
        <v>1</v>
      </c>
      <c r="DQ106" s="181">
        <f t="shared" si="221"/>
        <v>1</v>
      </c>
      <c r="DR106" s="181">
        <f t="shared" si="221"/>
        <v>1</v>
      </c>
      <c r="DS106" s="181">
        <f t="shared" si="221"/>
        <v>1</v>
      </c>
      <c r="DT106" s="181">
        <f t="shared" si="221"/>
        <v>1</v>
      </c>
      <c r="DU106" s="181">
        <f t="shared" si="221"/>
        <v>1</v>
      </c>
      <c r="DV106" s="181">
        <f t="shared" si="221"/>
        <v>1</v>
      </c>
      <c r="DW106" s="181">
        <f t="shared" si="221"/>
        <v>1</v>
      </c>
      <c r="DX106" s="181">
        <f t="shared" si="221"/>
        <v>1</v>
      </c>
      <c r="DY106" s="181">
        <f t="shared" si="221"/>
        <v>1</v>
      </c>
      <c r="DZ106" s="181">
        <f t="shared" si="221"/>
        <v>0</v>
      </c>
      <c r="EA106" s="181">
        <f t="shared" si="221"/>
        <v>0</v>
      </c>
      <c r="EB106" s="181">
        <f t="shared" si="221"/>
        <v>0</v>
      </c>
      <c r="EC106" s="181">
        <f t="shared" si="221"/>
        <v>0</v>
      </c>
      <c r="ED106" s="181">
        <f t="shared" si="221"/>
        <v>0</v>
      </c>
      <c r="EE106" s="181">
        <f t="shared" si="221"/>
        <v>0</v>
      </c>
      <c r="EF106" s="181">
        <f t="shared" si="221"/>
        <v>0</v>
      </c>
      <c r="EG106" s="181">
        <f t="shared" si="221"/>
        <v>0</v>
      </c>
      <c r="EH106" s="181">
        <f t="shared" ref="EH106:FM106" si="222">EG106+EH104-EG105</f>
        <v>0</v>
      </c>
      <c r="EI106" s="181">
        <f t="shared" si="222"/>
        <v>0</v>
      </c>
      <c r="EJ106" s="181">
        <f t="shared" si="222"/>
        <v>0</v>
      </c>
      <c r="EK106" s="181">
        <f t="shared" si="222"/>
        <v>0</v>
      </c>
      <c r="EL106" s="181">
        <f t="shared" si="222"/>
        <v>0</v>
      </c>
      <c r="EM106" s="181">
        <f t="shared" si="222"/>
        <v>0</v>
      </c>
      <c r="EN106" s="181">
        <f t="shared" si="222"/>
        <v>0</v>
      </c>
      <c r="EO106" s="181">
        <f t="shared" si="222"/>
        <v>0</v>
      </c>
      <c r="EP106" s="181">
        <f t="shared" si="222"/>
        <v>0</v>
      </c>
      <c r="EQ106" s="181">
        <f t="shared" si="222"/>
        <v>0</v>
      </c>
      <c r="ER106" s="181">
        <f t="shared" si="222"/>
        <v>0</v>
      </c>
      <c r="ES106" s="181">
        <f t="shared" si="222"/>
        <v>0</v>
      </c>
      <c r="ET106" s="181">
        <f t="shared" si="222"/>
        <v>0</v>
      </c>
      <c r="EU106" s="181">
        <f t="shared" si="222"/>
        <v>0</v>
      </c>
      <c r="EV106" s="181">
        <f t="shared" si="222"/>
        <v>0</v>
      </c>
      <c r="EW106" s="181">
        <f t="shared" si="222"/>
        <v>0</v>
      </c>
      <c r="EX106" s="181">
        <f t="shared" si="222"/>
        <v>0</v>
      </c>
      <c r="EY106" s="181">
        <f t="shared" si="222"/>
        <v>0</v>
      </c>
      <c r="EZ106" s="181">
        <f t="shared" si="222"/>
        <v>0</v>
      </c>
      <c r="FA106" s="181">
        <f t="shared" si="222"/>
        <v>0</v>
      </c>
      <c r="FB106" s="181">
        <f t="shared" si="222"/>
        <v>0</v>
      </c>
      <c r="FC106" s="181">
        <f t="shared" si="222"/>
        <v>0</v>
      </c>
      <c r="FD106" s="181">
        <f t="shared" si="222"/>
        <v>0</v>
      </c>
      <c r="FE106" s="181">
        <f t="shared" si="222"/>
        <v>0</v>
      </c>
      <c r="FF106" s="181">
        <f t="shared" si="222"/>
        <v>0</v>
      </c>
      <c r="FG106" s="181">
        <f t="shared" si="222"/>
        <v>0</v>
      </c>
      <c r="FH106" s="181">
        <f t="shared" si="222"/>
        <v>0</v>
      </c>
      <c r="FI106" s="181">
        <f t="shared" si="222"/>
        <v>0</v>
      </c>
      <c r="FJ106" s="181">
        <f t="shared" si="222"/>
        <v>0</v>
      </c>
      <c r="FK106" s="181">
        <f t="shared" si="222"/>
        <v>0</v>
      </c>
      <c r="FL106" s="181">
        <f t="shared" si="222"/>
        <v>0</v>
      </c>
      <c r="FM106" s="181">
        <f t="shared" si="222"/>
        <v>0</v>
      </c>
      <c r="FN106" s="181">
        <f t="shared" ref="FN106:GJ106" si="223">FM106+FN104-FM105</f>
        <v>0</v>
      </c>
      <c r="FO106" s="181">
        <f t="shared" si="223"/>
        <v>0</v>
      </c>
      <c r="FP106" s="181">
        <f t="shared" si="223"/>
        <v>0</v>
      </c>
      <c r="FQ106" s="181">
        <f t="shared" si="223"/>
        <v>0</v>
      </c>
      <c r="FR106" s="181">
        <f t="shared" si="223"/>
        <v>0</v>
      </c>
      <c r="FS106" s="181">
        <f t="shared" si="223"/>
        <v>0</v>
      </c>
      <c r="FT106" s="181">
        <f t="shared" si="223"/>
        <v>0</v>
      </c>
      <c r="FU106" s="181">
        <f t="shared" si="223"/>
        <v>0</v>
      </c>
      <c r="FV106" s="181">
        <f t="shared" si="223"/>
        <v>0</v>
      </c>
      <c r="FW106" s="181">
        <f t="shared" si="223"/>
        <v>0</v>
      </c>
      <c r="FX106" s="181">
        <f t="shared" si="223"/>
        <v>0</v>
      </c>
      <c r="FY106" s="181">
        <f t="shared" si="223"/>
        <v>0</v>
      </c>
      <c r="FZ106" s="181">
        <f t="shared" si="223"/>
        <v>0</v>
      </c>
      <c r="GA106" s="181">
        <f t="shared" si="223"/>
        <v>0</v>
      </c>
      <c r="GB106" s="181">
        <f t="shared" si="223"/>
        <v>0</v>
      </c>
      <c r="GC106" s="181">
        <f t="shared" si="223"/>
        <v>0</v>
      </c>
      <c r="GD106" s="181">
        <f t="shared" si="223"/>
        <v>0</v>
      </c>
      <c r="GE106" s="181">
        <f t="shared" si="223"/>
        <v>0</v>
      </c>
      <c r="GF106" s="181">
        <f t="shared" si="223"/>
        <v>0</v>
      </c>
      <c r="GG106" s="181">
        <f t="shared" si="223"/>
        <v>0</v>
      </c>
      <c r="GH106" s="181">
        <f t="shared" si="223"/>
        <v>0</v>
      </c>
      <c r="GI106" s="181">
        <f t="shared" si="223"/>
        <v>0</v>
      </c>
      <c r="GJ106" s="181">
        <f t="shared" si="223"/>
        <v>0</v>
      </c>
    </row>
    <row r="107" spans="1:192" ht="12.75" outlineLevel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</row>
    <row r="108" spans="1:192" outlineLevel="1" collapsed="1" x14ac:dyDescent="0.35">
      <c r="A108"/>
      <c r="B108" s="76" t="s">
        <v>1731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</row>
    <row r="109" spans="1:192" ht="12.75" hidden="1" outlineLevel="2" x14ac:dyDescent="0.35">
      <c r="A109"/>
      <c r="B109"/>
      <c r="C109"/>
      <c r="D109"/>
      <c r="E109" t="str">
        <f>$E$106</f>
        <v>Senior debt loan life flag</v>
      </c>
      <c r="F109"/>
      <c r="G109" t="str">
        <f>$G$106</f>
        <v>flag</v>
      </c>
      <c r="H109">
        <f>$H$106</f>
        <v>72</v>
      </c>
      <c r="I109"/>
      <c r="J109">
        <f t="shared" ref="J109:AO109" si="224">J$106</f>
        <v>0</v>
      </c>
      <c r="K109">
        <f t="shared" si="224"/>
        <v>0</v>
      </c>
      <c r="L109">
        <f t="shared" si="224"/>
        <v>0</v>
      </c>
      <c r="M109">
        <f t="shared" si="224"/>
        <v>0</v>
      </c>
      <c r="N109">
        <f t="shared" si="224"/>
        <v>0</v>
      </c>
      <c r="O109">
        <f t="shared" si="224"/>
        <v>0</v>
      </c>
      <c r="P109">
        <f t="shared" si="224"/>
        <v>0</v>
      </c>
      <c r="Q109">
        <f t="shared" si="224"/>
        <v>0</v>
      </c>
      <c r="R109">
        <f t="shared" si="224"/>
        <v>0</v>
      </c>
      <c r="S109">
        <f t="shared" si="224"/>
        <v>0</v>
      </c>
      <c r="T109">
        <f t="shared" si="224"/>
        <v>0</v>
      </c>
      <c r="U109">
        <f t="shared" si="224"/>
        <v>0</v>
      </c>
      <c r="V109">
        <f t="shared" si="224"/>
        <v>0</v>
      </c>
      <c r="W109">
        <f t="shared" si="224"/>
        <v>0</v>
      </c>
      <c r="X109">
        <f t="shared" si="224"/>
        <v>0</v>
      </c>
      <c r="Y109">
        <f t="shared" si="224"/>
        <v>0</v>
      </c>
      <c r="Z109">
        <f t="shared" si="224"/>
        <v>0</v>
      </c>
      <c r="AA109">
        <f t="shared" si="224"/>
        <v>0</v>
      </c>
      <c r="AB109">
        <f t="shared" si="224"/>
        <v>0</v>
      </c>
      <c r="AC109">
        <f t="shared" si="224"/>
        <v>0</v>
      </c>
      <c r="AD109">
        <f t="shared" si="224"/>
        <v>0</v>
      </c>
      <c r="AE109">
        <f t="shared" si="224"/>
        <v>0</v>
      </c>
      <c r="AF109">
        <f t="shared" si="224"/>
        <v>0</v>
      </c>
      <c r="AG109">
        <f t="shared" si="224"/>
        <v>0</v>
      </c>
      <c r="AH109">
        <f t="shared" si="224"/>
        <v>0</v>
      </c>
      <c r="AI109">
        <f t="shared" si="224"/>
        <v>0</v>
      </c>
      <c r="AJ109">
        <f t="shared" si="224"/>
        <v>0</v>
      </c>
      <c r="AK109">
        <f t="shared" si="224"/>
        <v>0</v>
      </c>
      <c r="AL109">
        <f t="shared" si="224"/>
        <v>0</v>
      </c>
      <c r="AM109">
        <f t="shared" si="224"/>
        <v>0</v>
      </c>
      <c r="AN109">
        <f t="shared" si="224"/>
        <v>0</v>
      </c>
      <c r="AO109">
        <f t="shared" si="224"/>
        <v>0</v>
      </c>
      <c r="AP109">
        <f t="shared" ref="AP109:BU109" si="225">AP$106</f>
        <v>0</v>
      </c>
      <c r="AQ109">
        <f t="shared" si="225"/>
        <v>0</v>
      </c>
      <c r="AR109">
        <f t="shared" si="225"/>
        <v>0</v>
      </c>
      <c r="AS109">
        <f t="shared" si="225"/>
        <v>0</v>
      </c>
      <c r="AT109">
        <f t="shared" si="225"/>
        <v>0</v>
      </c>
      <c r="AU109">
        <f t="shared" si="225"/>
        <v>0</v>
      </c>
      <c r="AV109">
        <f t="shared" si="225"/>
        <v>0</v>
      </c>
      <c r="AW109">
        <f t="shared" si="225"/>
        <v>0</v>
      </c>
      <c r="AX109">
        <f t="shared" si="225"/>
        <v>0</v>
      </c>
      <c r="AY109">
        <f t="shared" si="225"/>
        <v>0</v>
      </c>
      <c r="AZ109">
        <f t="shared" si="225"/>
        <v>0</v>
      </c>
      <c r="BA109">
        <f t="shared" si="225"/>
        <v>0</v>
      </c>
      <c r="BB109">
        <f t="shared" si="225"/>
        <v>0</v>
      </c>
      <c r="BC109">
        <f t="shared" si="225"/>
        <v>0</v>
      </c>
      <c r="BD109">
        <f t="shared" si="225"/>
        <v>0</v>
      </c>
      <c r="BE109">
        <f t="shared" si="225"/>
        <v>0</v>
      </c>
      <c r="BF109">
        <f t="shared" si="225"/>
        <v>1</v>
      </c>
      <c r="BG109">
        <f t="shared" si="225"/>
        <v>1</v>
      </c>
      <c r="BH109">
        <f t="shared" si="225"/>
        <v>1</v>
      </c>
      <c r="BI109">
        <f t="shared" si="225"/>
        <v>1</v>
      </c>
      <c r="BJ109">
        <f t="shared" si="225"/>
        <v>1</v>
      </c>
      <c r="BK109">
        <f t="shared" si="225"/>
        <v>1</v>
      </c>
      <c r="BL109">
        <f t="shared" si="225"/>
        <v>1</v>
      </c>
      <c r="BM109">
        <f t="shared" si="225"/>
        <v>1</v>
      </c>
      <c r="BN109">
        <f t="shared" si="225"/>
        <v>1</v>
      </c>
      <c r="BO109">
        <f t="shared" si="225"/>
        <v>1</v>
      </c>
      <c r="BP109">
        <f t="shared" si="225"/>
        <v>1</v>
      </c>
      <c r="BQ109">
        <f t="shared" si="225"/>
        <v>1</v>
      </c>
      <c r="BR109">
        <f t="shared" si="225"/>
        <v>1</v>
      </c>
      <c r="BS109">
        <f t="shared" si="225"/>
        <v>1</v>
      </c>
      <c r="BT109">
        <f t="shared" si="225"/>
        <v>1</v>
      </c>
      <c r="BU109">
        <f t="shared" si="225"/>
        <v>1</v>
      </c>
      <c r="BV109">
        <f t="shared" ref="BV109:DA109" si="226">BV$106</f>
        <v>1</v>
      </c>
      <c r="BW109">
        <f t="shared" si="226"/>
        <v>1</v>
      </c>
      <c r="BX109">
        <f t="shared" si="226"/>
        <v>1</v>
      </c>
      <c r="BY109">
        <f t="shared" si="226"/>
        <v>1</v>
      </c>
      <c r="BZ109">
        <f t="shared" si="226"/>
        <v>1</v>
      </c>
      <c r="CA109">
        <f t="shared" si="226"/>
        <v>1</v>
      </c>
      <c r="CB109">
        <f t="shared" si="226"/>
        <v>1</v>
      </c>
      <c r="CC109">
        <f t="shared" si="226"/>
        <v>1</v>
      </c>
      <c r="CD109">
        <f t="shared" si="226"/>
        <v>1</v>
      </c>
      <c r="CE109">
        <f t="shared" si="226"/>
        <v>1</v>
      </c>
      <c r="CF109">
        <f t="shared" si="226"/>
        <v>1</v>
      </c>
      <c r="CG109">
        <f t="shared" si="226"/>
        <v>1</v>
      </c>
      <c r="CH109">
        <f t="shared" si="226"/>
        <v>1</v>
      </c>
      <c r="CI109">
        <f t="shared" si="226"/>
        <v>1</v>
      </c>
      <c r="CJ109">
        <f t="shared" si="226"/>
        <v>1</v>
      </c>
      <c r="CK109">
        <f t="shared" si="226"/>
        <v>1</v>
      </c>
      <c r="CL109">
        <f t="shared" si="226"/>
        <v>1</v>
      </c>
      <c r="CM109">
        <f t="shared" si="226"/>
        <v>1</v>
      </c>
      <c r="CN109">
        <f t="shared" si="226"/>
        <v>1</v>
      </c>
      <c r="CO109">
        <f t="shared" si="226"/>
        <v>1</v>
      </c>
      <c r="CP109">
        <f t="shared" si="226"/>
        <v>1</v>
      </c>
      <c r="CQ109">
        <f t="shared" si="226"/>
        <v>1</v>
      </c>
      <c r="CR109">
        <f t="shared" si="226"/>
        <v>1</v>
      </c>
      <c r="CS109">
        <f t="shared" si="226"/>
        <v>1</v>
      </c>
      <c r="CT109">
        <f t="shared" si="226"/>
        <v>1</v>
      </c>
      <c r="CU109">
        <f t="shared" si="226"/>
        <v>1</v>
      </c>
      <c r="CV109">
        <f t="shared" si="226"/>
        <v>1</v>
      </c>
      <c r="CW109">
        <f t="shared" si="226"/>
        <v>1</v>
      </c>
      <c r="CX109">
        <f t="shared" si="226"/>
        <v>1</v>
      </c>
      <c r="CY109">
        <f t="shared" si="226"/>
        <v>1</v>
      </c>
      <c r="CZ109">
        <f t="shared" si="226"/>
        <v>1</v>
      </c>
      <c r="DA109">
        <f t="shared" si="226"/>
        <v>1</v>
      </c>
      <c r="DB109">
        <f t="shared" ref="DB109:EG109" si="227">DB$106</f>
        <v>1</v>
      </c>
      <c r="DC109">
        <f t="shared" si="227"/>
        <v>1</v>
      </c>
      <c r="DD109">
        <f t="shared" si="227"/>
        <v>1</v>
      </c>
      <c r="DE109">
        <f t="shared" si="227"/>
        <v>1</v>
      </c>
      <c r="DF109">
        <f t="shared" si="227"/>
        <v>1</v>
      </c>
      <c r="DG109">
        <f t="shared" si="227"/>
        <v>1</v>
      </c>
      <c r="DH109">
        <f t="shared" si="227"/>
        <v>1</v>
      </c>
      <c r="DI109">
        <f t="shared" si="227"/>
        <v>1</v>
      </c>
      <c r="DJ109">
        <f t="shared" si="227"/>
        <v>1</v>
      </c>
      <c r="DK109">
        <f t="shared" si="227"/>
        <v>1</v>
      </c>
      <c r="DL109">
        <f t="shared" si="227"/>
        <v>1</v>
      </c>
      <c r="DM109">
        <f t="shared" si="227"/>
        <v>1</v>
      </c>
      <c r="DN109">
        <f t="shared" si="227"/>
        <v>1</v>
      </c>
      <c r="DO109">
        <f t="shared" si="227"/>
        <v>1</v>
      </c>
      <c r="DP109">
        <f t="shared" si="227"/>
        <v>1</v>
      </c>
      <c r="DQ109">
        <f t="shared" si="227"/>
        <v>1</v>
      </c>
      <c r="DR109">
        <f t="shared" si="227"/>
        <v>1</v>
      </c>
      <c r="DS109">
        <f t="shared" si="227"/>
        <v>1</v>
      </c>
      <c r="DT109">
        <f t="shared" si="227"/>
        <v>1</v>
      </c>
      <c r="DU109">
        <f t="shared" si="227"/>
        <v>1</v>
      </c>
      <c r="DV109">
        <f t="shared" si="227"/>
        <v>1</v>
      </c>
      <c r="DW109">
        <f t="shared" si="227"/>
        <v>1</v>
      </c>
      <c r="DX109">
        <f t="shared" si="227"/>
        <v>1</v>
      </c>
      <c r="DY109">
        <f t="shared" si="227"/>
        <v>1</v>
      </c>
      <c r="DZ109">
        <f t="shared" si="227"/>
        <v>0</v>
      </c>
      <c r="EA109">
        <f t="shared" si="227"/>
        <v>0</v>
      </c>
      <c r="EB109">
        <f t="shared" si="227"/>
        <v>0</v>
      </c>
      <c r="EC109">
        <f t="shared" si="227"/>
        <v>0</v>
      </c>
      <c r="ED109">
        <f t="shared" si="227"/>
        <v>0</v>
      </c>
      <c r="EE109">
        <f t="shared" si="227"/>
        <v>0</v>
      </c>
      <c r="EF109">
        <f t="shared" si="227"/>
        <v>0</v>
      </c>
      <c r="EG109">
        <f t="shared" si="227"/>
        <v>0</v>
      </c>
      <c r="EH109">
        <f t="shared" ref="EH109:FM109" si="228">EH$106</f>
        <v>0</v>
      </c>
      <c r="EI109">
        <f t="shared" si="228"/>
        <v>0</v>
      </c>
      <c r="EJ109">
        <f t="shared" si="228"/>
        <v>0</v>
      </c>
      <c r="EK109">
        <f t="shared" si="228"/>
        <v>0</v>
      </c>
      <c r="EL109">
        <f t="shared" si="228"/>
        <v>0</v>
      </c>
      <c r="EM109">
        <f t="shared" si="228"/>
        <v>0</v>
      </c>
      <c r="EN109">
        <f t="shared" si="228"/>
        <v>0</v>
      </c>
      <c r="EO109">
        <f t="shared" si="228"/>
        <v>0</v>
      </c>
      <c r="EP109">
        <f t="shared" si="228"/>
        <v>0</v>
      </c>
      <c r="EQ109">
        <f t="shared" si="228"/>
        <v>0</v>
      </c>
      <c r="ER109">
        <f t="shared" si="228"/>
        <v>0</v>
      </c>
      <c r="ES109">
        <f t="shared" si="228"/>
        <v>0</v>
      </c>
      <c r="ET109">
        <f t="shared" si="228"/>
        <v>0</v>
      </c>
      <c r="EU109">
        <f t="shared" si="228"/>
        <v>0</v>
      </c>
      <c r="EV109">
        <f t="shared" si="228"/>
        <v>0</v>
      </c>
      <c r="EW109">
        <f t="shared" si="228"/>
        <v>0</v>
      </c>
      <c r="EX109">
        <f t="shared" si="228"/>
        <v>0</v>
      </c>
      <c r="EY109">
        <f t="shared" si="228"/>
        <v>0</v>
      </c>
      <c r="EZ109">
        <f t="shared" si="228"/>
        <v>0</v>
      </c>
      <c r="FA109">
        <f t="shared" si="228"/>
        <v>0</v>
      </c>
      <c r="FB109">
        <f t="shared" si="228"/>
        <v>0</v>
      </c>
      <c r="FC109">
        <f t="shared" si="228"/>
        <v>0</v>
      </c>
      <c r="FD109">
        <f t="shared" si="228"/>
        <v>0</v>
      </c>
      <c r="FE109">
        <f t="shared" si="228"/>
        <v>0</v>
      </c>
      <c r="FF109">
        <f t="shared" si="228"/>
        <v>0</v>
      </c>
      <c r="FG109">
        <f t="shared" si="228"/>
        <v>0</v>
      </c>
      <c r="FH109">
        <f t="shared" si="228"/>
        <v>0</v>
      </c>
      <c r="FI109">
        <f t="shared" si="228"/>
        <v>0</v>
      </c>
      <c r="FJ109">
        <f t="shared" si="228"/>
        <v>0</v>
      </c>
      <c r="FK109">
        <f t="shared" si="228"/>
        <v>0</v>
      </c>
      <c r="FL109">
        <f t="shared" si="228"/>
        <v>0</v>
      </c>
      <c r="FM109">
        <f t="shared" si="228"/>
        <v>0</v>
      </c>
      <c r="FN109">
        <f t="shared" ref="FN109:GJ109" si="229">FN$106</f>
        <v>0</v>
      </c>
      <c r="FO109">
        <f t="shared" si="229"/>
        <v>0</v>
      </c>
      <c r="FP109">
        <f t="shared" si="229"/>
        <v>0</v>
      </c>
      <c r="FQ109">
        <f t="shared" si="229"/>
        <v>0</v>
      </c>
      <c r="FR109">
        <f t="shared" si="229"/>
        <v>0</v>
      </c>
      <c r="FS109">
        <f t="shared" si="229"/>
        <v>0</v>
      </c>
      <c r="FT109">
        <f t="shared" si="229"/>
        <v>0</v>
      </c>
      <c r="FU109">
        <f t="shared" si="229"/>
        <v>0</v>
      </c>
      <c r="FV109">
        <f t="shared" si="229"/>
        <v>0</v>
      </c>
      <c r="FW109">
        <f t="shared" si="229"/>
        <v>0</v>
      </c>
      <c r="FX109">
        <f t="shared" si="229"/>
        <v>0</v>
      </c>
      <c r="FY109">
        <f t="shared" si="229"/>
        <v>0</v>
      </c>
      <c r="FZ109">
        <f t="shared" si="229"/>
        <v>0</v>
      </c>
      <c r="GA109">
        <f t="shared" si="229"/>
        <v>0</v>
      </c>
      <c r="GB109">
        <f t="shared" si="229"/>
        <v>0</v>
      </c>
      <c r="GC109">
        <f t="shared" si="229"/>
        <v>0</v>
      </c>
      <c r="GD109">
        <f t="shared" si="229"/>
        <v>0</v>
      </c>
      <c r="GE109">
        <f t="shared" si="229"/>
        <v>0</v>
      </c>
      <c r="GF109">
        <f t="shared" si="229"/>
        <v>0</v>
      </c>
      <c r="GG109">
        <f t="shared" si="229"/>
        <v>0</v>
      </c>
      <c r="GH109">
        <f t="shared" si="229"/>
        <v>0</v>
      </c>
      <c r="GI109">
        <f t="shared" si="229"/>
        <v>0</v>
      </c>
      <c r="GJ109">
        <f t="shared" si="229"/>
        <v>0</v>
      </c>
    </row>
    <row r="110" spans="1:192" s="181" customFormat="1" ht="12.75" hidden="1" outlineLevel="2" x14ac:dyDescent="0.35">
      <c r="E110" s="181" t="s">
        <v>1731</v>
      </c>
      <c r="G110" s="181" t="s">
        <v>5</v>
      </c>
      <c r="H110" s="181">
        <f>SUM(J110:GJ110)</f>
        <v>72</v>
      </c>
      <c r="J110" s="181">
        <f t="shared" ref="J110:AO110" si="230">K109</f>
        <v>0</v>
      </c>
      <c r="K110" s="181">
        <f t="shared" si="230"/>
        <v>0</v>
      </c>
      <c r="L110" s="181">
        <f t="shared" si="230"/>
        <v>0</v>
      </c>
      <c r="M110" s="181">
        <f t="shared" si="230"/>
        <v>0</v>
      </c>
      <c r="N110" s="181">
        <f t="shared" si="230"/>
        <v>0</v>
      </c>
      <c r="O110" s="181">
        <f t="shared" si="230"/>
        <v>0</v>
      </c>
      <c r="P110" s="181">
        <f t="shared" si="230"/>
        <v>0</v>
      </c>
      <c r="Q110" s="181">
        <f t="shared" si="230"/>
        <v>0</v>
      </c>
      <c r="R110" s="181">
        <f t="shared" si="230"/>
        <v>0</v>
      </c>
      <c r="S110" s="181">
        <f t="shared" si="230"/>
        <v>0</v>
      </c>
      <c r="T110" s="181">
        <f t="shared" si="230"/>
        <v>0</v>
      </c>
      <c r="U110" s="181">
        <f t="shared" si="230"/>
        <v>0</v>
      </c>
      <c r="V110" s="181">
        <f t="shared" si="230"/>
        <v>0</v>
      </c>
      <c r="W110" s="181">
        <f t="shared" si="230"/>
        <v>0</v>
      </c>
      <c r="X110" s="181">
        <f t="shared" si="230"/>
        <v>0</v>
      </c>
      <c r="Y110" s="181">
        <f t="shared" si="230"/>
        <v>0</v>
      </c>
      <c r="Z110" s="181">
        <f t="shared" si="230"/>
        <v>0</v>
      </c>
      <c r="AA110" s="181">
        <f t="shared" si="230"/>
        <v>0</v>
      </c>
      <c r="AB110" s="181">
        <f t="shared" si="230"/>
        <v>0</v>
      </c>
      <c r="AC110" s="181">
        <f t="shared" si="230"/>
        <v>0</v>
      </c>
      <c r="AD110" s="181">
        <f t="shared" si="230"/>
        <v>0</v>
      </c>
      <c r="AE110" s="181">
        <f t="shared" si="230"/>
        <v>0</v>
      </c>
      <c r="AF110" s="181">
        <f t="shared" si="230"/>
        <v>0</v>
      </c>
      <c r="AG110" s="181">
        <f t="shared" si="230"/>
        <v>0</v>
      </c>
      <c r="AH110" s="181">
        <f t="shared" si="230"/>
        <v>0</v>
      </c>
      <c r="AI110" s="181">
        <f t="shared" si="230"/>
        <v>0</v>
      </c>
      <c r="AJ110" s="181">
        <f t="shared" si="230"/>
        <v>0</v>
      </c>
      <c r="AK110" s="181">
        <f t="shared" si="230"/>
        <v>0</v>
      </c>
      <c r="AL110" s="181">
        <f t="shared" si="230"/>
        <v>0</v>
      </c>
      <c r="AM110" s="181">
        <f t="shared" si="230"/>
        <v>0</v>
      </c>
      <c r="AN110" s="181">
        <f t="shared" si="230"/>
        <v>0</v>
      </c>
      <c r="AO110" s="181">
        <f t="shared" si="230"/>
        <v>0</v>
      </c>
      <c r="AP110" s="181">
        <f t="shared" ref="AP110:BU110" si="231">AQ109</f>
        <v>0</v>
      </c>
      <c r="AQ110" s="181">
        <f t="shared" si="231"/>
        <v>0</v>
      </c>
      <c r="AR110" s="181">
        <f t="shared" si="231"/>
        <v>0</v>
      </c>
      <c r="AS110" s="181">
        <f t="shared" si="231"/>
        <v>0</v>
      </c>
      <c r="AT110" s="181">
        <f t="shared" si="231"/>
        <v>0</v>
      </c>
      <c r="AU110" s="181">
        <f t="shared" si="231"/>
        <v>0</v>
      </c>
      <c r="AV110" s="181">
        <f t="shared" si="231"/>
        <v>0</v>
      </c>
      <c r="AW110" s="181">
        <f t="shared" si="231"/>
        <v>0</v>
      </c>
      <c r="AX110" s="181">
        <f t="shared" si="231"/>
        <v>0</v>
      </c>
      <c r="AY110" s="181">
        <f t="shared" si="231"/>
        <v>0</v>
      </c>
      <c r="AZ110" s="181">
        <f t="shared" si="231"/>
        <v>0</v>
      </c>
      <c r="BA110" s="181">
        <f t="shared" si="231"/>
        <v>0</v>
      </c>
      <c r="BB110" s="181">
        <f t="shared" si="231"/>
        <v>0</v>
      </c>
      <c r="BC110" s="181">
        <f t="shared" si="231"/>
        <v>0</v>
      </c>
      <c r="BD110" s="181">
        <f t="shared" si="231"/>
        <v>0</v>
      </c>
      <c r="BE110" s="181">
        <f t="shared" si="231"/>
        <v>1</v>
      </c>
      <c r="BF110" s="181">
        <f t="shared" si="231"/>
        <v>1</v>
      </c>
      <c r="BG110" s="181">
        <f t="shared" si="231"/>
        <v>1</v>
      </c>
      <c r="BH110" s="181">
        <f t="shared" si="231"/>
        <v>1</v>
      </c>
      <c r="BI110" s="181">
        <f t="shared" si="231"/>
        <v>1</v>
      </c>
      <c r="BJ110" s="181">
        <f t="shared" si="231"/>
        <v>1</v>
      </c>
      <c r="BK110" s="181">
        <f t="shared" si="231"/>
        <v>1</v>
      </c>
      <c r="BL110" s="181">
        <f t="shared" si="231"/>
        <v>1</v>
      </c>
      <c r="BM110" s="181">
        <f t="shared" si="231"/>
        <v>1</v>
      </c>
      <c r="BN110" s="181">
        <f t="shared" si="231"/>
        <v>1</v>
      </c>
      <c r="BO110" s="181">
        <f t="shared" si="231"/>
        <v>1</v>
      </c>
      <c r="BP110" s="181">
        <f t="shared" si="231"/>
        <v>1</v>
      </c>
      <c r="BQ110" s="181">
        <f t="shared" si="231"/>
        <v>1</v>
      </c>
      <c r="BR110" s="181">
        <f t="shared" si="231"/>
        <v>1</v>
      </c>
      <c r="BS110" s="181">
        <f t="shared" si="231"/>
        <v>1</v>
      </c>
      <c r="BT110" s="181">
        <f t="shared" si="231"/>
        <v>1</v>
      </c>
      <c r="BU110" s="181">
        <f t="shared" si="231"/>
        <v>1</v>
      </c>
      <c r="BV110" s="181">
        <f t="shared" ref="BV110:DA110" si="232">BW109</f>
        <v>1</v>
      </c>
      <c r="BW110" s="181">
        <f t="shared" si="232"/>
        <v>1</v>
      </c>
      <c r="BX110" s="181">
        <f t="shared" si="232"/>
        <v>1</v>
      </c>
      <c r="BY110" s="181">
        <f t="shared" si="232"/>
        <v>1</v>
      </c>
      <c r="BZ110" s="181">
        <f t="shared" si="232"/>
        <v>1</v>
      </c>
      <c r="CA110" s="181">
        <f t="shared" si="232"/>
        <v>1</v>
      </c>
      <c r="CB110" s="181">
        <f t="shared" si="232"/>
        <v>1</v>
      </c>
      <c r="CC110" s="181">
        <f t="shared" si="232"/>
        <v>1</v>
      </c>
      <c r="CD110" s="181">
        <f t="shared" si="232"/>
        <v>1</v>
      </c>
      <c r="CE110" s="181">
        <f t="shared" si="232"/>
        <v>1</v>
      </c>
      <c r="CF110" s="181">
        <f t="shared" si="232"/>
        <v>1</v>
      </c>
      <c r="CG110" s="181">
        <f t="shared" si="232"/>
        <v>1</v>
      </c>
      <c r="CH110" s="181">
        <f t="shared" si="232"/>
        <v>1</v>
      </c>
      <c r="CI110" s="181">
        <f t="shared" si="232"/>
        <v>1</v>
      </c>
      <c r="CJ110" s="181">
        <f t="shared" si="232"/>
        <v>1</v>
      </c>
      <c r="CK110" s="181">
        <f t="shared" si="232"/>
        <v>1</v>
      </c>
      <c r="CL110" s="181">
        <f t="shared" si="232"/>
        <v>1</v>
      </c>
      <c r="CM110" s="181">
        <f t="shared" si="232"/>
        <v>1</v>
      </c>
      <c r="CN110" s="181">
        <f t="shared" si="232"/>
        <v>1</v>
      </c>
      <c r="CO110" s="181">
        <f t="shared" si="232"/>
        <v>1</v>
      </c>
      <c r="CP110" s="181">
        <f t="shared" si="232"/>
        <v>1</v>
      </c>
      <c r="CQ110" s="181">
        <f t="shared" si="232"/>
        <v>1</v>
      </c>
      <c r="CR110" s="181">
        <f t="shared" si="232"/>
        <v>1</v>
      </c>
      <c r="CS110" s="181">
        <f t="shared" si="232"/>
        <v>1</v>
      </c>
      <c r="CT110" s="181">
        <f t="shared" si="232"/>
        <v>1</v>
      </c>
      <c r="CU110" s="181">
        <f t="shared" si="232"/>
        <v>1</v>
      </c>
      <c r="CV110" s="181">
        <f t="shared" si="232"/>
        <v>1</v>
      </c>
      <c r="CW110" s="181">
        <f t="shared" si="232"/>
        <v>1</v>
      </c>
      <c r="CX110" s="181">
        <f t="shared" si="232"/>
        <v>1</v>
      </c>
      <c r="CY110" s="181">
        <f t="shared" si="232"/>
        <v>1</v>
      </c>
      <c r="CZ110" s="181">
        <f t="shared" si="232"/>
        <v>1</v>
      </c>
      <c r="DA110" s="181">
        <f t="shared" si="232"/>
        <v>1</v>
      </c>
      <c r="DB110" s="181">
        <f t="shared" ref="DB110:EG110" si="233">DC109</f>
        <v>1</v>
      </c>
      <c r="DC110" s="181">
        <f t="shared" si="233"/>
        <v>1</v>
      </c>
      <c r="DD110" s="181">
        <f t="shared" si="233"/>
        <v>1</v>
      </c>
      <c r="DE110" s="181">
        <f t="shared" si="233"/>
        <v>1</v>
      </c>
      <c r="DF110" s="181">
        <f t="shared" si="233"/>
        <v>1</v>
      </c>
      <c r="DG110" s="181">
        <f t="shared" si="233"/>
        <v>1</v>
      </c>
      <c r="DH110" s="181">
        <f t="shared" si="233"/>
        <v>1</v>
      </c>
      <c r="DI110" s="181">
        <f t="shared" si="233"/>
        <v>1</v>
      </c>
      <c r="DJ110" s="181">
        <f t="shared" si="233"/>
        <v>1</v>
      </c>
      <c r="DK110" s="181">
        <f t="shared" si="233"/>
        <v>1</v>
      </c>
      <c r="DL110" s="181">
        <f t="shared" si="233"/>
        <v>1</v>
      </c>
      <c r="DM110" s="181">
        <f t="shared" si="233"/>
        <v>1</v>
      </c>
      <c r="DN110" s="181">
        <f t="shared" si="233"/>
        <v>1</v>
      </c>
      <c r="DO110" s="181">
        <f t="shared" si="233"/>
        <v>1</v>
      </c>
      <c r="DP110" s="181">
        <f t="shared" si="233"/>
        <v>1</v>
      </c>
      <c r="DQ110" s="181">
        <f t="shared" si="233"/>
        <v>1</v>
      </c>
      <c r="DR110" s="181">
        <f t="shared" si="233"/>
        <v>1</v>
      </c>
      <c r="DS110" s="181">
        <f t="shared" si="233"/>
        <v>1</v>
      </c>
      <c r="DT110" s="181">
        <f t="shared" si="233"/>
        <v>1</v>
      </c>
      <c r="DU110" s="181">
        <f t="shared" si="233"/>
        <v>1</v>
      </c>
      <c r="DV110" s="181">
        <f t="shared" si="233"/>
        <v>1</v>
      </c>
      <c r="DW110" s="181">
        <f t="shared" si="233"/>
        <v>1</v>
      </c>
      <c r="DX110" s="181">
        <f t="shared" si="233"/>
        <v>1</v>
      </c>
      <c r="DY110" s="181">
        <f t="shared" si="233"/>
        <v>0</v>
      </c>
      <c r="DZ110" s="181">
        <f t="shared" si="233"/>
        <v>0</v>
      </c>
      <c r="EA110" s="181">
        <f t="shared" si="233"/>
        <v>0</v>
      </c>
      <c r="EB110" s="181">
        <f t="shared" si="233"/>
        <v>0</v>
      </c>
      <c r="EC110" s="181">
        <f t="shared" si="233"/>
        <v>0</v>
      </c>
      <c r="ED110" s="181">
        <f t="shared" si="233"/>
        <v>0</v>
      </c>
      <c r="EE110" s="181">
        <f t="shared" si="233"/>
        <v>0</v>
      </c>
      <c r="EF110" s="181">
        <f t="shared" si="233"/>
        <v>0</v>
      </c>
      <c r="EG110" s="181">
        <f t="shared" si="233"/>
        <v>0</v>
      </c>
      <c r="EH110" s="181">
        <f t="shared" ref="EH110:FM110" si="234">EI109</f>
        <v>0</v>
      </c>
      <c r="EI110" s="181">
        <f t="shared" si="234"/>
        <v>0</v>
      </c>
      <c r="EJ110" s="181">
        <f t="shared" si="234"/>
        <v>0</v>
      </c>
      <c r="EK110" s="181">
        <f t="shared" si="234"/>
        <v>0</v>
      </c>
      <c r="EL110" s="181">
        <f t="shared" si="234"/>
        <v>0</v>
      </c>
      <c r="EM110" s="181">
        <f t="shared" si="234"/>
        <v>0</v>
      </c>
      <c r="EN110" s="181">
        <f t="shared" si="234"/>
        <v>0</v>
      </c>
      <c r="EO110" s="181">
        <f t="shared" si="234"/>
        <v>0</v>
      </c>
      <c r="EP110" s="181">
        <f t="shared" si="234"/>
        <v>0</v>
      </c>
      <c r="EQ110" s="181">
        <f t="shared" si="234"/>
        <v>0</v>
      </c>
      <c r="ER110" s="181">
        <f t="shared" si="234"/>
        <v>0</v>
      </c>
      <c r="ES110" s="181">
        <f t="shared" si="234"/>
        <v>0</v>
      </c>
      <c r="ET110" s="181">
        <f t="shared" si="234"/>
        <v>0</v>
      </c>
      <c r="EU110" s="181">
        <f t="shared" si="234"/>
        <v>0</v>
      </c>
      <c r="EV110" s="181">
        <f t="shared" si="234"/>
        <v>0</v>
      </c>
      <c r="EW110" s="181">
        <f t="shared" si="234"/>
        <v>0</v>
      </c>
      <c r="EX110" s="181">
        <f t="shared" si="234"/>
        <v>0</v>
      </c>
      <c r="EY110" s="181">
        <f t="shared" si="234"/>
        <v>0</v>
      </c>
      <c r="EZ110" s="181">
        <f t="shared" si="234"/>
        <v>0</v>
      </c>
      <c r="FA110" s="181">
        <f t="shared" si="234"/>
        <v>0</v>
      </c>
      <c r="FB110" s="181">
        <f t="shared" si="234"/>
        <v>0</v>
      </c>
      <c r="FC110" s="181">
        <f t="shared" si="234"/>
        <v>0</v>
      </c>
      <c r="FD110" s="181">
        <f t="shared" si="234"/>
        <v>0</v>
      </c>
      <c r="FE110" s="181">
        <f t="shared" si="234"/>
        <v>0</v>
      </c>
      <c r="FF110" s="181">
        <f t="shared" si="234"/>
        <v>0</v>
      </c>
      <c r="FG110" s="181">
        <f t="shared" si="234"/>
        <v>0</v>
      </c>
      <c r="FH110" s="181">
        <f t="shared" si="234"/>
        <v>0</v>
      </c>
      <c r="FI110" s="181">
        <f t="shared" si="234"/>
        <v>0</v>
      </c>
      <c r="FJ110" s="181">
        <f t="shared" si="234"/>
        <v>0</v>
      </c>
      <c r="FK110" s="181">
        <f t="shared" si="234"/>
        <v>0</v>
      </c>
      <c r="FL110" s="181">
        <f t="shared" si="234"/>
        <v>0</v>
      </c>
      <c r="FM110" s="181">
        <f t="shared" si="234"/>
        <v>0</v>
      </c>
      <c r="FN110" s="181">
        <f t="shared" ref="FN110:GJ110" si="235">FO109</f>
        <v>0</v>
      </c>
      <c r="FO110" s="181">
        <f t="shared" si="235"/>
        <v>0</v>
      </c>
      <c r="FP110" s="181">
        <f t="shared" si="235"/>
        <v>0</v>
      </c>
      <c r="FQ110" s="181">
        <f t="shared" si="235"/>
        <v>0</v>
      </c>
      <c r="FR110" s="181">
        <f t="shared" si="235"/>
        <v>0</v>
      </c>
      <c r="FS110" s="181">
        <f t="shared" si="235"/>
        <v>0</v>
      </c>
      <c r="FT110" s="181">
        <f t="shared" si="235"/>
        <v>0</v>
      </c>
      <c r="FU110" s="181">
        <f t="shared" si="235"/>
        <v>0</v>
      </c>
      <c r="FV110" s="181">
        <f t="shared" si="235"/>
        <v>0</v>
      </c>
      <c r="FW110" s="181">
        <f t="shared" si="235"/>
        <v>0</v>
      </c>
      <c r="FX110" s="181">
        <f t="shared" si="235"/>
        <v>0</v>
      </c>
      <c r="FY110" s="181">
        <f t="shared" si="235"/>
        <v>0</v>
      </c>
      <c r="FZ110" s="181">
        <f t="shared" si="235"/>
        <v>0</v>
      </c>
      <c r="GA110" s="181">
        <f t="shared" si="235"/>
        <v>0</v>
      </c>
      <c r="GB110" s="181">
        <f t="shared" si="235"/>
        <v>0</v>
      </c>
      <c r="GC110" s="181">
        <f t="shared" si="235"/>
        <v>0</v>
      </c>
      <c r="GD110" s="181">
        <f t="shared" si="235"/>
        <v>0</v>
      </c>
      <c r="GE110" s="181">
        <f t="shared" si="235"/>
        <v>0</v>
      </c>
      <c r="GF110" s="181">
        <f t="shared" si="235"/>
        <v>0</v>
      </c>
      <c r="GG110" s="181">
        <f t="shared" si="235"/>
        <v>0</v>
      </c>
      <c r="GH110" s="181">
        <f t="shared" si="235"/>
        <v>0</v>
      </c>
      <c r="GI110" s="181">
        <f t="shared" si="235"/>
        <v>0</v>
      </c>
      <c r="GJ110" s="181">
        <f t="shared" si="235"/>
        <v>0</v>
      </c>
    </row>
    <row r="111" spans="1:192" ht="12.75" outlineLevel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</row>
    <row r="112" spans="1:192" outlineLevel="1" collapsed="1" x14ac:dyDescent="0.35">
      <c r="B112" s="14" t="s">
        <v>2353</v>
      </c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</row>
    <row r="113" spans="1:192" hidden="1" outlineLevel="2" x14ac:dyDescent="0.35">
      <c r="A113" s="51"/>
      <c r="C113" s="54"/>
      <c r="D113" s="55"/>
      <c r="E113" s="282" t="str">
        <f xml:space="preserve"> Time!E$59</f>
        <v>End of construction period date</v>
      </c>
      <c r="F113" s="282">
        <f xml:space="preserve"> Time!F$59</f>
        <v>47483</v>
      </c>
      <c r="G113" s="282" t="str">
        <f xml:space="preserve"> Time!G$59</f>
        <v>date</v>
      </c>
      <c r="H113" s="282">
        <f xml:space="preserve"> Time!H$59</f>
        <v>0</v>
      </c>
      <c r="I113" s="282">
        <f xml:space="preserve"> Time!I$59</f>
        <v>0</v>
      </c>
      <c r="J113" s="282">
        <f xml:space="preserve"> Time!J$59</f>
        <v>0</v>
      </c>
      <c r="K113" s="282">
        <f xml:space="preserve"> Time!K$59</f>
        <v>0</v>
      </c>
      <c r="L113" s="282">
        <f xml:space="preserve"> Time!L$59</f>
        <v>0</v>
      </c>
      <c r="M113" s="282">
        <f xml:space="preserve"> Time!M$59</f>
        <v>0</v>
      </c>
      <c r="N113" s="282">
        <f xml:space="preserve"> Time!N$59</f>
        <v>0</v>
      </c>
      <c r="O113" s="282">
        <f xml:space="preserve"> Time!O$59</f>
        <v>0</v>
      </c>
      <c r="P113" s="282">
        <f xml:space="preserve"> Time!P$59</f>
        <v>0</v>
      </c>
      <c r="Q113" s="282">
        <f xml:space="preserve"> Time!Q$59</f>
        <v>0</v>
      </c>
      <c r="R113" s="282">
        <f xml:space="preserve"> Time!R$59</f>
        <v>0</v>
      </c>
      <c r="S113" s="282">
        <f xml:space="preserve"> Time!S$59</f>
        <v>0</v>
      </c>
      <c r="T113" s="282">
        <f xml:space="preserve"> Time!T$59</f>
        <v>0</v>
      </c>
      <c r="U113" s="282">
        <f xml:space="preserve"> Time!U$59</f>
        <v>0</v>
      </c>
      <c r="V113" s="282">
        <f xml:space="preserve"> Time!V$59</f>
        <v>0</v>
      </c>
      <c r="W113" s="282">
        <f xml:space="preserve"> Time!W$59</f>
        <v>0</v>
      </c>
      <c r="X113" s="282">
        <f xml:space="preserve"> Time!X$59</f>
        <v>0</v>
      </c>
      <c r="Y113" s="282">
        <f xml:space="preserve"> Time!Y$59</f>
        <v>0</v>
      </c>
      <c r="Z113" s="282">
        <f xml:space="preserve"> Time!Z$59</f>
        <v>0</v>
      </c>
      <c r="AA113" s="282">
        <f xml:space="preserve"> Time!AA$59</f>
        <v>0</v>
      </c>
      <c r="AB113" s="282">
        <f xml:space="preserve"> Time!AB$59</f>
        <v>0</v>
      </c>
      <c r="AC113" s="282">
        <f xml:space="preserve"> Time!AC$59</f>
        <v>0</v>
      </c>
      <c r="AD113" s="282">
        <f xml:space="preserve"> Time!AD$59</f>
        <v>0</v>
      </c>
      <c r="AE113" s="282">
        <f xml:space="preserve"> Time!AE$59</f>
        <v>0</v>
      </c>
      <c r="AF113" s="282">
        <f xml:space="preserve"> Time!AF$59</f>
        <v>0</v>
      </c>
      <c r="AG113" s="282">
        <f xml:space="preserve"> Time!AG$59</f>
        <v>0</v>
      </c>
      <c r="AH113" s="282">
        <f xml:space="preserve"> Time!AH$59</f>
        <v>0</v>
      </c>
      <c r="AI113" s="282">
        <f xml:space="preserve"> Time!AI$59</f>
        <v>0</v>
      </c>
      <c r="AJ113" s="282">
        <f xml:space="preserve"> Time!AJ$59</f>
        <v>0</v>
      </c>
      <c r="AK113" s="282">
        <f xml:space="preserve"> Time!AK$59</f>
        <v>0</v>
      </c>
      <c r="AL113" s="282">
        <f xml:space="preserve"> Time!AL$59</f>
        <v>0</v>
      </c>
      <c r="AM113" s="282">
        <f xml:space="preserve"> Time!AM$59</f>
        <v>0</v>
      </c>
      <c r="AN113" s="282">
        <f xml:space="preserve"> Time!AN$59</f>
        <v>0</v>
      </c>
      <c r="AO113" s="282">
        <f xml:space="preserve"> Time!AO$59</f>
        <v>0</v>
      </c>
      <c r="AP113" s="282">
        <f xml:space="preserve"> Time!AP$59</f>
        <v>0</v>
      </c>
      <c r="AQ113" s="282">
        <f xml:space="preserve"> Time!AQ$59</f>
        <v>0</v>
      </c>
      <c r="AR113" s="282">
        <f xml:space="preserve"> Time!AR$59</f>
        <v>0</v>
      </c>
      <c r="AS113" s="282">
        <f xml:space="preserve"> Time!AS$59</f>
        <v>0</v>
      </c>
      <c r="AT113" s="282">
        <f xml:space="preserve"> Time!AT$59</f>
        <v>0</v>
      </c>
      <c r="AU113" s="282">
        <f xml:space="preserve"> Time!AU$59</f>
        <v>0</v>
      </c>
      <c r="AV113" s="282">
        <f xml:space="preserve"> Time!AV$59</f>
        <v>0</v>
      </c>
      <c r="AW113" s="282">
        <f xml:space="preserve"> Time!AW$59</f>
        <v>0</v>
      </c>
      <c r="AX113" s="282">
        <f xml:space="preserve"> Time!AX$59</f>
        <v>0</v>
      </c>
      <c r="AY113" s="282">
        <f xml:space="preserve"> Time!AY$59</f>
        <v>0</v>
      </c>
      <c r="AZ113" s="282">
        <f xml:space="preserve"> Time!AZ$59</f>
        <v>0</v>
      </c>
      <c r="BA113" s="282">
        <f xml:space="preserve"> Time!BA$59</f>
        <v>0</v>
      </c>
      <c r="BB113" s="282">
        <f xml:space="preserve"> Time!BB$59</f>
        <v>0</v>
      </c>
      <c r="BC113" s="282">
        <f xml:space="preserve"> Time!BC$59</f>
        <v>0</v>
      </c>
      <c r="BD113" s="282">
        <f xml:space="preserve"> Time!BD$59</f>
        <v>0</v>
      </c>
      <c r="BE113" s="282">
        <f xml:space="preserve"> Time!BE$59</f>
        <v>0</v>
      </c>
      <c r="BF113" s="282">
        <f xml:space="preserve"> Time!BF$59</f>
        <v>0</v>
      </c>
      <c r="BG113" s="282">
        <f xml:space="preserve"> Time!BG$59</f>
        <v>0</v>
      </c>
      <c r="BH113" s="282">
        <f xml:space="preserve"> Time!BH$59</f>
        <v>0</v>
      </c>
      <c r="BI113" s="282">
        <f xml:space="preserve"> Time!BI$59</f>
        <v>0</v>
      </c>
      <c r="BJ113" s="282">
        <f xml:space="preserve"> Time!BJ$59</f>
        <v>0</v>
      </c>
      <c r="BK113" s="282">
        <f xml:space="preserve"> Time!BK$59</f>
        <v>0</v>
      </c>
      <c r="BL113" s="282">
        <f xml:space="preserve"> Time!BL$59</f>
        <v>0</v>
      </c>
      <c r="BM113" s="282">
        <f xml:space="preserve"> Time!BM$59</f>
        <v>0</v>
      </c>
      <c r="BN113" s="282">
        <f xml:space="preserve"> Time!BN$59</f>
        <v>0</v>
      </c>
      <c r="BO113" s="282">
        <f xml:space="preserve"> Time!BO$59</f>
        <v>0</v>
      </c>
      <c r="BP113" s="282">
        <f xml:space="preserve"> Time!BP$59</f>
        <v>0</v>
      </c>
      <c r="BQ113" s="282">
        <f xml:space="preserve"> Time!BQ$59</f>
        <v>0</v>
      </c>
      <c r="BR113" s="282">
        <f xml:space="preserve"> Time!BR$59</f>
        <v>0</v>
      </c>
      <c r="BS113" s="282">
        <f xml:space="preserve"> Time!BS$59</f>
        <v>0</v>
      </c>
      <c r="BT113" s="282">
        <f xml:space="preserve"> Time!BT$59</f>
        <v>0</v>
      </c>
      <c r="BU113" s="282">
        <f xml:space="preserve"> Time!BU$59</f>
        <v>0</v>
      </c>
      <c r="BV113" s="282">
        <f xml:space="preserve"> Time!BV$59</f>
        <v>0</v>
      </c>
      <c r="BW113" s="282">
        <f xml:space="preserve"> Time!BW$59</f>
        <v>0</v>
      </c>
      <c r="BX113" s="282">
        <f xml:space="preserve"> Time!BX$59</f>
        <v>0</v>
      </c>
      <c r="BY113" s="282">
        <f xml:space="preserve"> Time!BY$59</f>
        <v>0</v>
      </c>
      <c r="BZ113" s="282">
        <f xml:space="preserve"> Time!BZ$59</f>
        <v>0</v>
      </c>
      <c r="CA113" s="282">
        <f xml:space="preserve"> Time!CA$59</f>
        <v>0</v>
      </c>
      <c r="CB113" s="282">
        <f xml:space="preserve"> Time!CB$59</f>
        <v>0</v>
      </c>
      <c r="CC113" s="282">
        <f xml:space="preserve"> Time!CC$59</f>
        <v>0</v>
      </c>
      <c r="CD113" s="282">
        <f xml:space="preserve"> Time!CD$59</f>
        <v>0</v>
      </c>
      <c r="CE113" s="282">
        <f xml:space="preserve"> Time!CE$59</f>
        <v>0</v>
      </c>
      <c r="CF113" s="282">
        <f xml:space="preserve"> Time!CF$59</f>
        <v>0</v>
      </c>
      <c r="CG113" s="282">
        <f xml:space="preserve"> Time!CG$59</f>
        <v>0</v>
      </c>
      <c r="CH113" s="282">
        <f xml:space="preserve"> Time!CH$59</f>
        <v>0</v>
      </c>
      <c r="CI113" s="282">
        <f xml:space="preserve"> Time!CI$59</f>
        <v>0</v>
      </c>
      <c r="CJ113" s="282">
        <f xml:space="preserve"> Time!CJ$59</f>
        <v>0</v>
      </c>
      <c r="CK113" s="282">
        <f xml:space="preserve"> Time!CK$59</f>
        <v>0</v>
      </c>
      <c r="CL113" s="282">
        <f xml:space="preserve"> Time!CL$59</f>
        <v>0</v>
      </c>
      <c r="CM113" s="282">
        <f xml:space="preserve"> Time!CM$59</f>
        <v>0</v>
      </c>
      <c r="CN113" s="282">
        <f xml:space="preserve"> Time!CN$59</f>
        <v>0</v>
      </c>
      <c r="CO113" s="282">
        <f xml:space="preserve"> Time!CO$59</f>
        <v>0</v>
      </c>
      <c r="CP113" s="282">
        <f xml:space="preserve"> Time!CP$59</f>
        <v>0</v>
      </c>
      <c r="CQ113" s="282">
        <f xml:space="preserve"> Time!CQ$59</f>
        <v>0</v>
      </c>
      <c r="CR113" s="282">
        <f xml:space="preserve"> Time!CR$59</f>
        <v>0</v>
      </c>
      <c r="CS113" s="282">
        <f xml:space="preserve"> Time!CS$59</f>
        <v>0</v>
      </c>
      <c r="CT113" s="282">
        <f xml:space="preserve"> Time!CT$59</f>
        <v>0</v>
      </c>
      <c r="CU113" s="282">
        <f xml:space="preserve"> Time!CU$59</f>
        <v>0</v>
      </c>
      <c r="CV113" s="282">
        <f xml:space="preserve"> Time!CV$59</f>
        <v>0</v>
      </c>
      <c r="CW113" s="282">
        <f xml:space="preserve"> Time!CW$59</f>
        <v>0</v>
      </c>
      <c r="CX113" s="282">
        <f xml:space="preserve"> Time!CX$59</f>
        <v>0</v>
      </c>
      <c r="CY113" s="282">
        <f xml:space="preserve"> Time!CY$59</f>
        <v>0</v>
      </c>
      <c r="CZ113" s="282">
        <f xml:space="preserve"> Time!CZ$59</f>
        <v>0</v>
      </c>
      <c r="DA113" s="282">
        <f xml:space="preserve"> Time!DA$59</f>
        <v>0</v>
      </c>
      <c r="DB113" s="282">
        <f xml:space="preserve"> Time!DB$59</f>
        <v>0</v>
      </c>
      <c r="DC113" s="282">
        <f xml:space="preserve"> Time!DC$59</f>
        <v>0</v>
      </c>
      <c r="DD113" s="282">
        <f xml:space="preserve"> Time!DD$59</f>
        <v>0</v>
      </c>
      <c r="DE113" s="282">
        <f xml:space="preserve"> Time!DE$59</f>
        <v>0</v>
      </c>
      <c r="DF113" s="282">
        <f xml:space="preserve"> Time!DF$59</f>
        <v>0</v>
      </c>
      <c r="DG113" s="282">
        <f xml:space="preserve"> Time!DG$59</f>
        <v>0</v>
      </c>
      <c r="DH113" s="282">
        <f xml:space="preserve"> Time!DH$59</f>
        <v>0</v>
      </c>
      <c r="DI113" s="282">
        <f xml:space="preserve"> Time!DI$59</f>
        <v>0</v>
      </c>
      <c r="DJ113" s="282">
        <f xml:space="preserve"> Time!DJ$59</f>
        <v>0</v>
      </c>
      <c r="DK113" s="282">
        <f xml:space="preserve"> Time!DK$59</f>
        <v>0</v>
      </c>
      <c r="DL113" s="282">
        <f xml:space="preserve"> Time!DL$59</f>
        <v>0</v>
      </c>
      <c r="DM113" s="282">
        <f xml:space="preserve"> Time!DM$59</f>
        <v>0</v>
      </c>
      <c r="DN113" s="282">
        <f xml:space="preserve"> Time!DN$59</f>
        <v>0</v>
      </c>
      <c r="DO113" s="282">
        <f xml:space="preserve"> Time!DO$59</f>
        <v>0</v>
      </c>
      <c r="DP113" s="282">
        <f xml:space="preserve"> Time!DP$59</f>
        <v>0</v>
      </c>
      <c r="DQ113" s="282">
        <f xml:space="preserve"> Time!DQ$59</f>
        <v>0</v>
      </c>
      <c r="DR113" s="282">
        <f xml:space="preserve"> Time!DR$59</f>
        <v>0</v>
      </c>
      <c r="DS113" s="282">
        <f xml:space="preserve"> Time!DS$59</f>
        <v>0</v>
      </c>
      <c r="DT113" s="282">
        <f xml:space="preserve"> Time!DT$59</f>
        <v>0</v>
      </c>
      <c r="DU113" s="282">
        <f xml:space="preserve"> Time!DU$59</f>
        <v>0</v>
      </c>
      <c r="DV113" s="282">
        <f xml:space="preserve"> Time!DV$59</f>
        <v>0</v>
      </c>
      <c r="DW113" s="282">
        <f xml:space="preserve"> Time!DW$59</f>
        <v>0</v>
      </c>
      <c r="DX113" s="282">
        <f xml:space="preserve"> Time!DX$59</f>
        <v>0</v>
      </c>
      <c r="DY113" s="282">
        <f xml:space="preserve"> Time!DY$59</f>
        <v>0</v>
      </c>
      <c r="DZ113" s="282">
        <f xml:space="preserve"> Time!DZ$59</f>
        <v>0</v>
      </c>
      <c r="EA113" s="282">
        <f xml:space="preserve"> Time!EA$59</f>
        <v>0</v>
      </c>
      <c r="EB113" s="282">
        <f xml:space="preserve"> Time!EB$59</f>
        <v>0</v>
      </c>
      <c r="EC113" s="282">
        <f xml:space="preserve"> Time!EC$59</f>
        <v>0</v>
      </c>
      <c r="ED113" s="282">
        <f xml:space="preserve"> Time!ED$59</f>
        <v>0</v>
      </c>
      <c r="EE113" s="282">
        <f xml:space="preserve"> Time!EE$59</f>
        <v>0</v>
      </c>
      <c r="EF113" s="282">
        <f xml:space="preserve"> Time!EF$59</f>
        <v>0</v>
      </c>
      <c r="EG113" s="282">
        <f xml:space="preserve"> Time!EG$59</f>
        <v>0</v>
      </c>
      <c r="EH113" s="282">
        <f xml:space="preserve"> Time!EH$59</f>
        <v>0</v>
      </c>
      <c r="EI113" s="282">
        <f xml:space="preserve"> Time!EI$59</f>
        <v>0</v>
      </c>
      <c r="EJ113" s="282">
        <f xml:space="preserve"> Time!EJ$59</f>
        <v>0</v>
      </c>
      <c r="EK113" s="282">
        <f xml:space="preserve"> Time!EK$59</f>
        <v>0</v>
      </c>
      <c r="EL113" s="282">
        <f xml:space="preserve"> Time!EL$59</f>
        <v>0</v>
      </c>
      <c r="EM113" s="282">
        <f xml:space="preserve"> Time!EM$59</f>
        <v>0</v>
      </c>
      <c r="EN113" s="282">
        <f xml:space="preserve"> Time!EN$59</f>
        <v>0</v>
      </c>
      <c r="EO113" s="282">
        <f xml:space="preserve"> Time!EO$59</f>
        <v>0</v>
      </c>
      <c r="EP113" s="282">
        <f xml:space="preserve"> Time!EP$59</f>
        <v>0</v>
      </c>
      <c r="EQ113" s="282">
        <f xml:space="preserve"> Time!EQ$59</f>
        <v>0</v>
      </c>
      <c r="ER113" s="282">
        <f xml:space="preserve"> Time!ER$59</f>
        <v>0</v>
      </c>
      <c r="ES113" s="282">
        <f xml:space="preserve"> Time!ES$59</f>
        <v>0</v>
      </c>
      <c r="ET113" s="282">
        <f xml:space="preserve"> Time!ET$59</f>
        <v>0</v>
      </c>
      <c r="EU113" s="282">
        <f xml:space="preserve"> Time!EU$59</f>
        <v>0</v>
      </c>
      <c r="EV113" s="282">
        <f xml:space="preserve"> Time!EV$59</f>
        <v>0</v>
      </c>
      <c r="EW113" s="282">
        <f xml:space="preserve"> Time!EW$59</f>
        <v>0</v>
      </c>
      <c r="EX113" s="282">
        <f xml:space="preserve"> Time!EX$59</f>
        <v>0</v>
      </c>
      <c r="EY113" s="282">
        <f xml:space="preserve"> Time!EY$59</f>
        <v>0</v>
      </c>
      <c r="EZ113" s="282">
        <f xml:space="preserve"> Time!EZ$59</f>
        <v>0</v>
      </c>
      <c r="FA113" s="282">
        <f xml:space="preserve"> Time!FA$59</f>
        <v>0</v>
      </c>
      <c r="FB113" s="282">
        <f xml:space="preserve"> Time!FB$59</f>
        <v>0</v>
      </c>
      <c r="FC113" s="282">
        <f xml:space="preserve"> Time!FC$59</f>
        <v>0</v>
      </c>
      <c r="FD113" s="282">
        <f xml:space="preserve"> Time!FD$59</f>
        <v>0</v>
      </c>
      <c r="FE113" s="282">
        <f xml:space="preserve"> Time!FE$59</f>
        <v>0</v>
      </c>
      <c r="FF113" s="282">
        <f xml:space="preserve"> Time!FF$59</f>
        <v>0</v>
      </c>
      <c r="FG113" s="282">
        <f xml:space="preserve"> Time!FG$59</f>
        <v>0</v>
      </c>
      <c r="FH113" s="282">
        <f xml:space="preserve"> Time!FH$59</f>
        <v>0</v>
      </c>
      <c r="FI113" s="282">
        <f xml:space="preserve"> Time!FI$59</f>
        <v>0</v>
      </c>
      <c r="FJ113" s="282">
        <f xml:space="preserve"> Time!FJ$59</f>
        <v>0</v>
      </c>
      <c r="FK113" s="282">
        <f xml:space="preserve"> Time!FK$59</f>
        <v>0</v>
      </c>
      <c r="FL113" s="282">
        <f xml:space="preserve"> Time!FL$59</f>
        <v>0</v>
      </c>
      <c r="FM113" s="282">
        <f xml:space="preserve"> Time!FM$59</f>
        <v>0</v>
      </c>
      <c r="FN113" s="282">
        <f xml:space="preserve"> Time!FN$59</f>
        <v>0</v>
      </c>
      <c r="FO113" s="282">
        <f xml:space="preserve"> Time!FO$59</f>
        <v>0</v>
      </c>
      <c r="FP113" s="282">
        <f xml:space="preserve"> Time!FP$59</f>
        <v>0</v>
      </c>
      <c r="FQ113" s="282">
        <f xml:space="preserve"> Time!FQ$59</f>
        <v>0</v>
      </c>
      <c r="FR113" s="282">
        <f xml:space="preserve"> Time!FR$59</f>
        <v>0</v>
      </c>
      <c r="FS113" s="282">
        <f xml:space="preserve"> Time!FS$59</f>
        <v>0</v>
      </c>
      <c r="FT113" s="282">
        <f xml:space="preserve"> Time!FT$59</f>
        <v>0</v>
      </c>
      <c r="FU113" s="282">
        <f xml:space="preserve"> Time!FU$59</f>
        <v>0</v>
      </c>
      <c r="FV113" s="282">
        <f xml:space="preserve"> Time!FV$59</f>
        <v>0</v>
      </c>
      <c r="FW113" s="282">
        <f xml:space="preserve"> Time!FW$59</f>
        <v>0</v>
      </c>
      <c r="FX113" s="282">
        <f xml:space="preserve"> Time!FX$59</f>
        <v>0</v>
      </c>
      <c r="FY113" s="282">
        <f xml:space="preserve"> Time!FY$59</f>
        <v>0</v>
      </c>
      <c r="FZ113" s="282">
        <f xml:space="preserve"> Time!FZ$59</f>
        <v>0</v>
      </c>
      <c r="GA113" s="282">
        <f xml:space="preserve"> Time!GA$59</f>
        <v>0</v>
      </c>
      <c r="GB113" s="282">
        <f xml:space="preserve"> Time!GB$59</f>
        <v>0</v>
      </c>
      <c r="GC113" s="282">
        <f xml:space="preserve"> Time!GC$59</f>
        <v>0</v>
      </c>
      <c r="GD113" s="282">
        <f xml:space="preserve"> Time!GD$59</f>
        <v>0</v>
      </c>
      <c r="GE113" s="282">
        <f xml:space="preserve"> Time!GE$59</f>
        <v>0</v>
      </c>
      <c r="GF113" s="282">
        <f xml:space="preserve"> Time!GF$59</f>
        <v>0</v>
      </c>
      <c r="GG113" s="282">
        <f xml:space="preserve"> Time!GG$59</f>
        <v>0</v>
      </c>
      <c r="GH113" s="282">
        <f xml:space="preserve"> Time!GH$59</f>
        <v>0</v>
      </c>
      <c r="GI113" s="282">
        <f xml:space="preserve"> Time!GI$59</f>
        <v>0</v>
      </c>
      <c r="GJ113" s="282">
        <f xml:space="preserve"> Time!GJ$59</f>
        <v>0</v>
      </c>
    </row>
    <row r="114" spans="1:192" hidden="1" outlineLevel="2" x14ac:dyDescent="0.35">
      <c r="E114" s="366" t="str">
        <f xml:space="preserve"> InpC!E$122</f>
        <v>Useful life of asset</v>
      </c>
      <c r="F114" s="366">
        <f xml:space="preserve"> InpC!F$122</f>
        <v>25</v>
      </c>
      <c r="G114" s="366" t="str">
        <f xml:space="preserve"> InpC!G$122</f>
        <v>years</v>
      </c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</row>
    <row r="115" spans="1:192" hidden="1" outlineLevel="2" x14ac:dyDescent="0.35">
      <c r="A115" s="72"/>
      <c r="B115" s="72"/>
      <c r="C115" s="73"/>
      <c r="D115" s="74"/>
      <c r="E115" s="74" t="str">
        <f xml:space="preserve"> InpC!E$131</f>
        <v>Months in year</v>
      </c>
      <c r="F115" s="74">
        <f xml:space="preserve"> InpC!F$131</f>
        <v>12</v>
      </c>
      <c r="G115" s="74" t="str">
        <f xml:space="preserve"> InpC!G$131</f>
        <v>months</v>
      </c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</row>
    <row r="116" spans="1:192" hidden="1" outlineLevel="2" x14ac:dyDescent="0.35">
      <c r="A116" s="69"/>
      <c r="B116" s="69"/>
      <c r="C116" s="70"/>
      <c r="D116" s="71"/>
      <c r="E116" s="24" t="s">
        <v>2354</v>
      </c>
      <c r="F116" s="24">
        <f xml:space="preserve"> EOMONTH(F113, (F114 * F115))</f>
        <v>56614</v>
      </c>
      <c r="G116" s="24" t="s">
        <v>6</v>
      </c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4"/>
      <c r="CW116" s="24"/>
      <c r="CX116" s="24"/>
      <c r="CY116" s="24"/>
      <c r="CZ116" s="24"/>
      <c r="DA116" s="24"/>
      <c r="DB116" s="24"/>
      <c r="DC116" s="24"/>
      <c r="DD116" s="24"/>
      <c r="DE116" s="24"/>
      <c r="DF116" s="24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  <c r="FK116" s="24"/>
      <c r="FL116" s="24"/>
      <c r="FM116" s="24"/>
      <c r="FN116" s="24"/>
      <c r="FO116" s="24"/>
      <c r="FP116" s="24"/>
      <c r="FQ116" s="24"/>
      <c r="FR116" s="24"/>
      <c r="FS116" s="24"/>
      <c r="FT116" s="24"/>
      <c r="FU116" s="24"/>
      <c r="FV116" s="24"/>
      <c r="FW116" s="24"/>
      <c r="FX116" s="24"/>
      <c r="FY116" s="24"/>
      <c r="FZ116" s="24"/>
      <c r="GA116" s="24"/>
      <c r="GB116" s="24"/>
      <c r="GC116" s="24"/>
      <c r="GD116" s="24"/>
      <c r="GE116" s="24"/>
      <c r="GF116" s="24"/>
      <c r="GG116" s="24"/>
      <c r="GH116" s="24"/>
      <c r="GI116" s="24"/>
      <c r="GJ116" s="24"/>
    </row>
    <row r="117" spans="1:192" hidden="1" outlineLevel="2" x14ac:dyDescent="0.35">
      <c r="E117" s="6"/>
      <c r="F117" s="6"/>
      <c r="G117" s="6"/>
      <c r="H117" s="6"/>
      <c r="I117" s="68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</row>
    <row r="118" spans="1:192" hidden="1" outlineLevel="2" x14ac:dyDescent="0.35">
      <c r="A118" s="51"/>
      <c r="B118" s="51"/>
      <c r="C118" s="54"/>
      <c r="D118" s="66"/>
      <c r="E118" s="24" t="str">
        <f xml:space="preserve"> E$116</f>
        <v>End of useful life of asset</v>
      </c>
      <c r="F118" s="24">
        <f xml:space="preserve"> F$116</f>
        <v>56614</v>
      </c>
      <c r="G118" s="24" t="str">
        <f xml:space="preserve"> G$116</f>
        <v>date</v>
      </c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24"/>
      <c r="DD118" s="24"/>
      <c r="DE118" s="24"/>
      <c r="DF118" s="24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  <c r="FK118" s="24"/>
      <c r="FL118" s="24"/>
      <c r="FM118" s="24"/>
      <c r="FN118" s="24"/>
      <c r="FO118" s="24"/>
      <c r="FP118" s="24"/>
      <c r="FQ118" s="24"/>
      <c r="FR118" s="24"/>
      <c r="FS118" s="24"/>
      <c r="FT118" s="24"/>
      <c r="FU118" s="24"/>
      <c r="FV118" s="24"/>
      <c r="FW118" s="24"/>
      <c r="FX118" s="24"/>
      <c r="FY118" s="24"/>
      <c r="FZ118" s="24"/>
      <c r="GA118" s="24"/>
      <c r="GB118" s="24"/>
      <c r="GC118" s="24"/>
      <c r="GD118" s="24"/>
      <c r="GE118" s="24"/>
      <c r="GF118" s="24"/>
      <c r="GG118" s="24"/>
      <c r="GH118" s="24"/>
      <c r="GI118" s="24"/>
      <c r="GJ118" s="24"/>
    </row>
    <row r="119" spans="1:192" hidden="1" outlineLevel="2" x14ac:dyDescent="0.35">
      <c r="A119" s="46"/>
      <c r="C119" s="47"/>
      <c r="D119" s="48"/>
      <c r="E119" s="10" t="str">
        <f t="shared" ref="E119:AJ119" si="236" xml:space="preserve"> E$43</f>
        <v>Model period ending</v>
      </c>
      <c r="F119" s="10">
        <f t="shared" si="236"/>
        <v>0</v>
      </c>
      <c r="G119" s="10" t="str">
        <f t="shared" si="236"/>
        <v>date</v>
      </c>
      <c r="H119" s="10">
        <f t="shared" si="236"/>
        <v>0</v>
      </c>
      <c r="I119" s="127">
        <f t="shared" si="236"/>
        <v>0</v>
      </c>
      <c r="J119" s="10">
        <f t="shared" si="236"/>
        <v>46053</v>
      </c>
      <c r="K119" s="10">
        <f t="shared" si="236"/>
        <v>46081</v>
      </c>
      <c r="L119" s="10">
        <f t="shared" si="236"/>
        <v>46112</v>
      </c>
      <c r="M119" s="10">
        <f t="shared" si="236"/>
        <v>46142</v>
      </c>
      <c r="N119" s="10">
        <f t="shared" si="236"/>
        <v>46173</v>
      </c>
      <c r="O119" s="10">
        <f t="shared" si="236"/>
        <v>46203</v>
      </c>
      <c r="P119" s="10">
        <f t="shared" si="236"/>
        <v>46234</v>
      </c>
      <c r="Q119" s="10">
        <f t="shared" si="236"/>
        <v>46265</v>
      </c>
      <c r="R119" s="10">
        <f t="shared" si="236"/>
        <v>46295</v>
      </c>
      <c r="S119" s="10">
        <f t="shared" si="236"/>
        <v>46326</v>
      </c>
      <c r="T119" s="10">
        <f t="shared" si="236"/>
        <v>46356</v>
      </c>
      <c r="U119" s="10">
        <f t="shared" si="236"/>
        <v>46387</v>
      </c>
      <c r="V119" s="10">
        <f t="shared" si="236"/>
        <v>46418</v>
      </c>
      <c r="W119" s="10">
        <f t="shared" si="236"/>
        <v>46446</v>
      </c>
      <c r="X119" s="10">
        <f t="shared" si="236"/>
        <v>46477</v>
      </c>
      <c r="Y119" s="10">
        <f t="shared" si="236"/>
        <v>46507</v>
      </c>
      <c r="Z119" s="10">
        <f t="shared" si="236"/>
        <v>46538</v>
      </c>
      <c r="AA119" s="10">
        <f t="shared" si="236"/>
        <v>46568</v>
      </c>
      <c r="AB119" s="10">
        <f t="shared" si="236"/>
        <v>46599</v>
      </c>
      <c r="AC119" s="10">
        <f t="shared" si="236"/>
        <v>46630</v>
      </c>
      <c r="AD119" s="10">
        <f t="shared" si="236"/>
        <v>46660</v>
      </c>
      <c r="AE119" s="10">
        <f t="shared" si="236"/>
        <v>46691</v>
      </c>
      <c r="AF119" s="10">
        <f t="shared" si="236"/>
        <v>46721</v>
      </c>
      <c r="AG119" s="10">
        <f t="shared" si="236"/>
        <v>46752</v>
      </c>
      <c r="AH119" s="10">
        <f t="shared" si="236"/>
        <v>46783</v>
      </c>
      <c r="AI119" s="10">
        <f t="shared" si="236"/>
        <v>46812</v>
      </c>
      <c r="AJ119" s="10">
        <f t="shared" si="236"/>
        <v>46843</v>
      </c>
      <c r="AK119" s="10">
        <f t="shared" ref="AK119:BP119" si="237" xml:space="preserve"> AK$43</f>
        <v>46873</v>
      </c>
      <c r="AL119" s="10">
        <f t="shared" si="237"/>
        <v>46904</v>
      </c>
      <c r="AM119" s="10">
        <f t="shared" si="237"/>
        <v>46934</v>
      </c>
      <c r="AN119" s="10">
        <f t="shared" si="237"/>
        <v>46965</v>
      </c>
      <c r="AO119" s="10">
        <f t="shared" si="237"/>
        <v>46996</v>
      </c>
      <c r="AP119" s="10">
        <f t="shared" si="237"/>
        <v>47026</v>
      </c>
      <c r="AQ119" s="10">
        <f t="shared" si="237"/>
        <v>47057</v>
      </c>
      <c r="AR119" s="10">
        <f t="shared" si="237"/>
        <v>47087</v>
      </c>
      <c r="AS119" s="10">
        <f t="shared" si="237"/>
        <v>47118</v>
      </c>
      <c r="AT119" s="10">
        <f t="shared" si="237"/>
        <v>47149</v>
      </c>
      <c r="AU119" s="10">
        <f t="shared" si="237"/>
        <v>47177</v>
      </c>
      <c r="AV119" s="10">
        <f t="shared" si="237"/>
        <v>47208</v>
      </c>
      <c r="AW119" s="10">
        <f t="shared" si="237"/>
        <v>47238</v>
      </c>
      <c r="AX119" s="10">
        <f t="shared" si="237"/>
        <v>47269</v>
      </c>
      <c r="AY119" s="10">
        <f t="shared" si="237"/>
        <v>47299</v>
      </c>
      <c r="AZ119" s="10">
        <f t="shared" si="237"/>
        <v>47330</v>
      </c>
      <c r="BA119" s="10">
        <f t="shared" si="237"/>
        <v>47361</v>
      </c>
      <c r="BB119" s="10">
        <f t="shared" si="237"/>
        <v>47391</v>
      </c>
      <c r="BC119" s="10">
        <f t="shared" si="237"/>
        <v>47422</v>
      </c>
      <c r="BD119" s="10">
        <f t="shared" si="237"/>
        <v>47452</v>
      </c>
      <c r="BE119" s="10">
        <f t="shared" si="237"/>
        <v>47483</v>
      </c>
      <c r="BF119" s="10">
        <f t="shared" si="237"/>
        <v>47573</v>
      </c>
      <c r="BG119" s="10">
        <f t="shared" si="237"/>
        <v>47664</v>
      </c>
      <c r="BH119" s="10">
        <f t="shared" si="237"/>
        <v>47756</v>
      </c>
      <c r="BI119" s="10">
        <f t="shared" si="237"/>
        <v>47848</v>
      </c>
      <c r="BJ119" s="10">
        <f t="shared" si="237"/>
        <v>47938</v>
      </c>
      <c r="BK119" s="10">
        <f t="shared" si="237"/>
        <v>48029</v>
      </c>
      <c r="BL119" s="10">
        <f t="shared" si="237"/>
        <v>48121</v>
      </c>
      <c r="BM119" s="10">
        <f t="shared" si="237"/>
        <v>48213</v>
      </c>
      <c r="BN119" s="10">
        <f t="shared" si="237"/>
        <v>48304</v>
      </c>
      <c r="BO119" s="10">
        <f t="shared" si="237"/>
        <v>48395</v>
      </c>
      <c r="BP119" s="10">
        <f t="shared" si="237"/>
        <v>48487</v>
      </c>
      <c r="BQ119" s="10">
        <f t="shared" ref="BQ119:CV119" si="238" xml:space="preserve"> BQ$43</f>
        <v>48579</v>
      </c>
      <c r="BR119" s="10">
        <f t="shared" si="238"/>
        <v>48669</v>
      </c>
      <c r="BS119" s="10">
        <f t="shared" si="238"/>
        <v>48760</v>
      </c>
      <c r="BT119" s="10">
        <f t="shared" si="238"/>
        <v>48852</v>
      </c>
      <c r="BU119" s="10">
        <f t="shared" si="238"/>
        <v>48944</v>
      </c>
      <c r="BV119" s="10">
        <f t="shared" si="238"/>
        <v>49034</v>
      </c>
      <c r="BW119" s="10">
        <f t="shared" si="238"/>
        <v>49125</v>
      </c>
      <c r="BX119" s="10">
        <f t="shared" si="238"/>
        <v>49217</v>
      </c>
      <c r="BY119" s="10">
        <f t="shared" si="238"/>
        <v>49309</v>
      </c>
      <c r="BZ119" s="10">
        <f t="shared" si="238"/>
        <v>49399</v>
      </c>
      <c r="CA119" s="10">
        <f t="shared" si="238"/>
        <v>49490</v>
      </c>
      <c r="CB119" s="10">
        <f t="shared" si="238"/>
        <v>49582</v>
      </c>
      <c r="CC119" s="10">
        <f t="shared" si="238"/>
        <v>49674</v>
      </c>
      <c r="CD119" s="10">
        <f t="shared" si="238"/>
        <v>49765</v>
      </c>
      <c r="CE119" s="10">
        <f t="shared" si="238"/>
        <v>49856</v>
      </c>
      <c r="CF119" s="10">
        <f t="shared" si="238"/>
        <v>49948</v>
      </c>
      <c r="CG119" s="10">
        <f t="shared" si="238"/>
        <v>50040</v>
      </c>
      <c r="CH119" s="10">
        <f t="shared" si="238"/>
        <v>50130</v>
      </c>
      <c r="CI119" s="10">
        <f t="shared" si="238"/>
        <v>50221</v>
      </c>
      <c r="CJ119" s="10">
        <f t="shared" si="238"/>
        <v>50313</v>
      </c>
      <c r="CK119" s="10">
        <f t="shared" si="238"/>
        <v>50405</v>
      </c>
      <c r="CL119" s="10">
        <f t="shared" si="238"/>
        <v>50495</v>
      </c>
      <c r="CM119" s="10">
        <f t="shared" si="238"/>
        <v>50586</v>
      </c>
      <c r="CN119" s="10">
        <f t="shared" si="238"/>
        <v>50678</v>
      </c>
      <c r="CO119" s="10">
        <f t="shared" si="238"/>
        <v>50770</v>
      </c>
      <c r="CP119" s="10">
        <f t="shared" si="238"/>
        <v>50860</v>
      </c>
      <c r="CQ119" s="10">
        <f t="shared" si="238"/>
        <v>50951</v>
      </c>
      <c r="CR119" s="10">
        <f t="shared" si="238"/>
        <v>51043</v>
      </c>
      <c r="CS119" s="10">
        <f t="shared" si="238"/>
        <v>51135</v>
      </c>
      <c r="CT119" s="10">
        <f t="shared" si="238"/>
        <v>51226</v>
      </c>
      <c r="CU119" s="10">
        <f t="shared" si="238"/>
        <v>51317</v>
      </c>
      <c r="CV119" s="10">
        <f t="shared" si="238"/>
        <v>51409</v>
      </c>
      <c r="CW119" s="10">
        <f t="shared" ref="CW119:EB119" si="239" xml:space="preserve"> CW$43</f>
        <v>51501</v>
      </c>
      <c r="CX119" s="10">
        <f t="shared" si="239"/>
        <v>51591</v>
      </c>
      <c r="CY119" s="10">
        <f t="shared" si="239"/>
        <v>51682</v>
      </c>
      <c r="CZ119" s="10">
        <f t="shared" si="239"/>
        <v>51774</v>
      </c>
      <c r="DA119" s="10">
        <f t="shared" si="239"/>
        <v>51866</v>
      </c>
      <c r="DB119" s="10">
        <f t="shared" si="239"/>
        <v>51956</v>
      </c>
      <c r="DC119" s="10">
        <f t="shared" si="239"/>
        <v>52047</v>
      </c>
      <c r="DD119" s="10">
        <f t="shared" si="239"/>
        <v>52139</v>
      </c>
      <c r="DE119" s="10">
        <f t="shared" si="239"/>
        <v>52231</v>
      </c>
      <c r="DF119" s="10">
        <f t="shared" si="239"/>
        <v>52321</v>
      </c>
      <c r="DG119" s="10">
        <f t="shared" si="239"/>
        <v>52412</v>
      </c>
      <c r="DH119" s="10">
        <f t="shared" si="239"/>
        <v>52504</v>
      </c>
      <c r="DI119" s="10">
        <f t="shared" si="239"/>
        <v>52596</v>
      </c>
      <c r="DJ119" s="10">
        <f t="shared" si="239"/>
        <v>52687</v>
      </c>
      <c r="DK119" s="10">
        <f t="shared" si="239"/>
        <v>52778</v>
      </c>
      <c r="DL119" s="10">
        <f t="shared" si="239"/>
        <v>52870</v>
      </c>
      <c r="DM119" s="10">
        <f t="shared" si="239"/>
        <v>52962</v>
      </c>
      <c r="DN119" s="10">
        <f t="shared" si="239"/>
        <v>53052</v>
      </c>
      <c r="DO119" s="10">
        <f t="shared" si="239"/>
        <v>53143</v>
      </c>
      <c r="DP119" s="10">
        <f t="shared" si="239"/>
        <v>53235</v>
      </c>
      <c r="DQ119" s="10">
        <f t="shared" si="239"/>
        <v>53327</v>
      </c>
      <c r="DR119" s="10">
        <f t="shared" si="239"/>
        <v>53417</v>
      </c>
      <c r="DS119" s="10">
        <f t="shared" si="239"/>
        <v>53508</v>
      </c>
      <c r="DT119" s="10">
        <f t="shared" si="239"/>
        <v>53600</v>
      </c>
      <c r="DU119" s="10">
        <f t="shared" si="239"/>
        <v>53692</v>
      </c>
      <c r="DV119" s="10">
        <f t="shared" si="239"/>
        <v>53782</v>
      </c>
      <c r="DW119" s="10">
        <f t="shared" si="239"/>
        <v>53873</v>
      </c>
      <c r="DX119" s="10">
        <f t="shared" si="239"/>
        <v>53965</v>
      </c>
      <c r="DY119" s="10">
        <f t="shared" si="239"/>
        <v>54057</v>
      </c>
      <c r="DZ119" s="10">
        <f t="shared" si="239"/>
        <v>54148</v>
      </c>
      <c r="EA119" s="10">
        <f t="shared" si="239"/>
        <v>54239</v>
      </c>
      <c r="EB119" s="10">
        <f t="shared" si="239"/>
        <v>54331</v>
      </c>
      <c r="EC119" s="10">
        <f t="shared" ref="EC119:FH119" si="240" xml:space="preserve"> EC$43</f>
        <v>54423</v>
      </c>
      <c r="ED119" s="10">
        <f t="shared" si="240"/>
        <v>54513</v>
      </c>
      <c r="EE119" s="10">
        <f t="shared" si="240"/>
        <v>54604</v>
      </c>
      <c r="EF119" s="10">
        <f t="shared" si="240"/>
        <v>54696</v>
      </c>
      <c r="EG119" s="10">
        <f t="shared" si="240"/>
        <v>54788</v>
      </c>
      <c r="EH119" s="10">
        <f t="shared" si="240"/>
        <v>54878</v>
      </c>
      <c r="EI119" s="10">
        <f t="shared" si="240"/>
        <v>54969</v>
      </c>
      <c r="EJ119" s="10">
        <f t="shared" si="240"/>
        <v>55061</v>
      </c>
      <c r="EK119" s="10">
        <f t="shared" si="240"/>
        <v>55153</v>
      </c>
      <c r="EL119" s="10">
        <f t="shared" si="240"/>
        <v>55243</v>
      </c>
      <c r="EM119" s="10">
        <f t="shared" si="240"/>
        <v>55334</v>
      </c>
      <c r="EN119" s="10">
        <f t="shared" si="240"/>
        <v>55426</v>
      </c>
      <c r="EO119" s="10">
        <f t="shared" si="240"/>
        <v>55518</v>
      </c>
      <c r="EP119" s="10">
        <f t="shared" si="240"/>
        <v>55609</v>
      </c>
      <c r="EQ119" s="10">
        <f t="shared" si="240"/>
        <v>55700</v>
      </c>
      <c r="ER119" s="10">
        <f t="shared" si="240"/>
        <v>55792</v>
      </c>
      <c r="ES119" s="10">
        <f t="shared" si="240"/>
        <v>55884</v>
      </c>
      <c r="ET119" s="10">
        <f t="shared" si="240"/>
        <v>55974</v>
      </c>
      <c r="EU119" s="10">
        <f t="shared" si="240"/>
        <v>56065</v>
      </c>
      <c r="EV119" s="10">
        <f t="shared" si="240"/>
        <v>56157</v>
      </c>
      <c r="EW119" s="10">
        <f t="shared" si="240"/>
        <v>56249</v>
      </c>
      <c r="EX119" s="10">
        <f t="shared" si="240"/>
        <v>56339</v>
      </c>
      <c r="EY119" s="10">
        <f t="shared" si="240"/>
        <v>56430</v>
      </c>
      <c r="EZ119" s="10">
        <f t="shared" si="240"/>
        <v>56522</v>
      </c>
      <c r="FA119" s="10">
        <f t="shared" si="240"/>
        <v>56614</v>
      </c>
      <c r="FB119" s="10">
        <f t="shared" si="240"/>
        <v>56704</v>
      </c>
      <c r="FC119" s="10">
        <f t="shared" si="240"/>
        <v>56795</v>
      </c>
      <c r="FD119" s="10">
        <f t="shared" si="240"/>
        <v>56887</v>
      </c>
      <c r="FE119" s="10">
        <f t="shared" si="240"/>
        <v>56979</v>
      </c>
      <c r="FF119" s="10">
        <f t="shared" si="240"/>
        <v>57070</v>
      </c>
      <c r="FG119" s="10">
        <f t="shared" si="240"/>
        <v>57161</v>
      </c>
      <c r="FH119" s="10">
        <f t="shared" si="240"/>
        <v>57253</v>
      </c>
      <c r="FI119" s="10">
        <f t="shared" ref="FI119:GJ119" si="241" xml:space="preserve"> FI$43</f>
        <v>57345</v>
      </c>
      <c r="FJ119" s="10">
        <f t="shared" si="241"/>
        <v>57435</v>
      </c>
      <c r="FK119" s="10">
        <f t="shared" si="241"/>
        <v>57526</v>
      </c>
      <c r="FL119" s="10">
        <f t="shared" si="241"/>
        <v>57618</v>
      </c>
      <c r="FM119" s="10">
        <f t="shared" si="241"/>
        <v>57710</v>
      </c>
      <c r="FN119" s="10">
        <f t="shared" si="241"/>
        <v>57800</v>
      </c>
      <c r="FO119" s="10">
        <f t="shared" si="241"/>
        <v>57891</v>
      </c>
      <c r="FP119" s="10">
        <f t="shared" si="241"/>
        <v>57983</v>
      </c>
      <c r="FQ119" s="10">
        <f t="shared" si="241"/>
        <v>58075</v>
      </c>
      <c r="FR119" s="10">
        <f t="shared" si="241"/>
        <v>58165</v>
      </c>
      <c r="FS119" s="10">
        <f t="shared" si="241"/>
        <v>58256</v>
      </c>
      <c r="FT119" s="10">
        <f t="shared" si="241"/>
        <v>58348</v>
      </c>
      <c r="FU119" s="10">
        <f t="shared" si="241"/>
        <v>58440</v>
      </c>
      <c r="FV119" s="10">
        <f t="shared" si="241"/>
        <v>58531</v>
      </c>
      <c r="FW119" s="10">
        <f t="shared" si="241"/>
        <v>58622</v>
      </c>
      <c r="FX119" s="10">
        <f t="shared" si="241"/>
        <v>58714</v>
      </c>
      <c r="FY119" s="10">
        <f t="shared" si="241"/>
        <v>58806</v>
      </c>
      <c r="FZ119" s="10">
        <f t="shared" si="241"/>
        <v>58896</v>
      </c>
      <c r="GA119" s="10">
        <f t="shared" si="241"/>
        <v>58987</v>
      </c>
      <c r="GB119" s="10">
        <f t="shared" si="241"/>
        <v>59079</v>
      </c>
      <c r="GC119" s="10">
        <f t="shared" si="241"/>
        <v>59171</v>
      </c>
      <c r="GD119" s="10">
        <f t="shared" si="241"/>
        <v>59261</v>
      </c>
      <c r="GE119" s="10">
        <f t="shared" si="241"/>
        <v>59352</v>
      </c>
      <c r="GF119" s="10">
        <f t="shared" si="241"/>
        <v>59444</v>
      </c>
      <c r="GG119" s="10">
        <f t="shared" si="241"/>
        <v>59536</v>
      </c>
      <c r="GH119" s="10">
        <f t="shared" si="241"/>
        <v>59626</v>
      </c>
      <c r="GI119" s="10">
        <f t="shared" si="241"/>
        <v>59717</v>
      </c>
      <c r="GJ119" s="10">
        <f t="shared" si="241"/>
        <v>59809</v>
      </c>
    </row>
    <row r="120" spans="1:192" hidden="1" outlineLevel="2" x14ac:dyDescent="0.35">
      <c r="A120" s="379"/>
      <c r="B120" s="379"/>
      <c r="C120" s="380"/>
      <c r="D120" s="183"/>
      <c r="E120" s="184" t="s">
        <v>2355</v>
      </c>
      <c r="F120" s="184"/>
      <c r="G120" s="184" t="s">
        <v>5</v>
      </c>
      <c r="H120" s="184">
        <f xml:space="preserve"> SUM(J120:GJ120)</f>
        <v>1</v>
      </c>
      <c r="I120" s="185"/>
      <c r="J120" s="224">
        <f t="shared" ref="J120:AO120" si="242" xml:space="preserve"> IF(J119 = $F118, 1, 0)</f>
        <v>0</v>
      </c>
      <c r="K120" s="224">
        <f t="shared" si="242"/>
        <v>0</v>
      </c>
      <c r="L120" s="224">
        <f t="shared" si="242"/>
        <v>0</v>
      </c>
      <c r="M120" s="224">
        <f t="shared" si="242"/>
        <v>0</v>
      </c>
      <c r="N120" s="224">
        <f t="shared" si="242"/>
        <v>0</v>
      </c>
      <c r="O120" s="224">
        <f t="shared" si="242"/>
        <v>0</v>
      </c>
      <c r="P120" s="224">
        <f t="shared" si="242"/>
        <v>0</v>
      </c>
      <c r="Q120" s="224">
        <f t="shared" si="242"/>
        <v>0</v>
      </c>
      <c r="R120" s="224">
        <f t="shared" si="242"/>
        <v>0</v>
      </c>
      <c r="S120" s="224">
        <f t="shared" si="242"/>
        <v>0</v>
      </c>
      <c r="T120" s="224">
        <f t="shared" si="242"/>
        <v>0</v>
      </c>
      <c r="U120" s="224">
        <f t="shared" si="242"/>
        <v>0</v>
      </c>
      <c r="V120" s="224">
        <f t="shared" si="242"/>
        <v>0</v>
      </c>
      <c r="W120" s="224">
        <f t="shared" si="242"/>
        <v>0</v>
      </c>
      <c r="X120" s="224">
        <f t="shared" si="242"/>
        <v>0</v>
      </c>
      <c r="Y120" s="224">
        <f t="shared" si="242"/>
        <v>0</v>
      </c>
      <c r="Z120" s="224">
        <f t="shared" si="242"/>
        <v>0</v>
      </c>
      <c r="AA120" s="224">
        <f t="shared" si="242"/>
        <v>0</v>
      </c>
      <c r="AB120" s="224">
        <f t="shared" si="242"/>
        <v>0</v>
      </c>
      <c r="AC120" s="224">
        <f t="shared" si="242"/>
        <v>0</v>
      </c>
      <c r="AD120" s="224">
        <f t="shared" si="242"/>
        <v>0</v>
      </c>
      <c r="AE120" s="224">
        <f t="shared" si="242"/>
        <v>0</v>
      </c>
      <c r="AF120" s="224">
        <f t="shared" si="242"/>
        <v>0</v>
      </c>
      <c r="AG120" s="224">
        <f t="shared" si="242"/>
        <v>0</v>
      </c>
      <c r="AH120" s="224">
        <f t="shared" si="242"/>
        <v>0</v>
      </c>
      <c r="AI120" s="224">
        <f t="shared" si="242"/>
        <v>0</v>
      </c>
      <c r="AJ120" s="224">
        <f t="shared" si="242"/>
        <v>0</v>
      </c>
      <c r="AK120" s="224">
        <f t="shared" si="242"/>
        <v>0</v>
      </c>
      <c r="AL120" s="224">
        <f t="shared" si="242"/>
        <v>0</v>
      </c>
      <c r="AM120" s="224">
        <f t="shared" si="242"/>
        <v>0</v>
      </c>
      <c r="AN120" s="224">
        <f t="shared" si="242"/>
        <v>0</v>
      </c>
      <c r="AO120" s="224">
        <f t="shared" si="242"/>
        <v>0</v>
      </c>
      <c r="AP120" s="224">
        <f t="shared" ref="AP120:BU120" si="243" xml:space="preserve"> IF(AP119 = $F118, 1, 0)</f>
        <v>0</v>
      </c>
      <c r="AQ120" s="224">
        <f t="shared" si="243"/>
        <v>0</v>
      </c>
      <c r="AR120" s="224">
        <f t="shared" si="243"/>
        <v>0</v>
      </c>
      <c r="AS120" s="224">
        <f t="shared" si="243"/>
        <v>0</v>
      </c>
      <c r="AT120" s="224">
        <f t="shared" si="243"/>
        <v>0</v>
      </c>
      <c r="AU120" s="224">
        <f t="shared" si="243"/>
        <v>0</v>
      </c>
      <c r="AV120" s="224">
        <f t="shared" si="243"/>
        <v>0</v>
      </c>
      <c r="AW120" s="224">
        <f t="shared" si="243"/>
        <v>0</v>
      </c>
      <c r="AX120" s="224">
        <f t="shared" si="243"/>
        <v>0</v>
      </c>
      <c r="AY120" s="224">
        <f t="shared" si="243"/>
        <v>0</v>
      </c>
      <c r="AZ120" s="224">
        <f t="shared" si="243"/>
        <v>0</v>
      </c>
      <c r="BA120" s="224">
        <f t="shared" si="243"/>
        <v>0</v>
      </c>
      <c r="BB120" s="224">
        <f t="shared" si="243"/>
        <v>0</v>
      </c>
      <c r="BC120" s="224">
        <f t="shared" si="243"/>
        <v>0</v>
      </c>
      <c r="BD120" s="224">
        <f t="shared" si="243"/>
        <v>0</v>
      </c>
      <c r="BE120" s="224">
        <f t="shared" si="243"/>
        <v>0</v>
      </c>
      <c r="BF120" s="224">
        <f t="shared" si="243"/>
        <v>0</v>
      </c>
      <c r="BG120" s="224">
        <f t="shared" si="243"/>
        <v>0</v>
      </c>
      <c r="BH120" s="224">
        <f t="shared" si="243"/>
        <v>0</v>
      </c>
      <c r="BI120" s="224">
        <f t="shared" si="243"/>
        <v>0</v>
      </c>
      <c r="BJ120" s="224">
        <f t="shared" si="243"/>
        <v>0</v>
      </c>
      <c r="BK120" s="224">
        <f t="shared" si="243"/>
        <v>0</v>
      </c>
      <c r="BL120" s="224">
        <f t="shared" si="243"/>
        <v>0</v>
      </c>
      <c r="BM120" s="224">
        <f t="shared" si="243"/>
        <v>0</v>
      </c>
      <c r="BN120" s="224">
        <f t="shared" si="243"/>
        <v>0</v>
      </c>
      <c r="BO120" s="224">
        <f t="shared" si="243"/>
        <v>0</v>
      </c>
      <c r="BP120" s="224">
        <f t="shared" si="243"/>
        <v>0</v>
      </c>
      <c r="BQ120" s="224">
        <f t="shared" si="243"/>
        <v>0</v>
      </c>
      <c r="BR120" s="224">
        <f t="shared" si="243"/>
        <v>0</v>
      </c>
      <c r="BS120" s="224">
        <f t="shared" si="243"/>
        <v>0</v>
      </c>
      <c r="BT120" s="224">
        <f t="shared" si="243"/>
        <v>0</v>
      </c>
      <c r="BU120" s="224">
        <f t="shared" si="243"/>
        <v>0</v>
      </c>
      <c r="BV120" s="224">
        <f t="shared" ref="BV120:DA120" si="244" xml:space="preserve"> IF(BV119 = $F118, 1, 0)</f>
        <v>0</v>
      </c>
      <c r="BW120" s="224">
        <f t="shared" si="244"/>
        <v>0</v>
      </c>
      <c r="BX120" s="224">
        <f t="shared" si="244"/>
        <v>0</v>
      </c>
      <c r="BY120" s="224">
        <f t="shared" si="244"/>
        <v>0</v>
      </c>
      <c r="BZ120" s="224">
        <f t="shared" si="244"/>
        <v>0</v>
      </c>
      <c r="CA120" s="224">
        <f t="shared" si="244"/>
        <v>0</v>
      </c>
      <c r="CB120" s="224">
        <f t="shared" si="244"/>
        <v>0</v>
      </c>
      <c r="CC120" s="224">
        <f t="shared" si="244"/>
        <v>0</v>
      </c>
      <c r="CD120" s="224">
        <f t="shared" si="244"/>
        <v>0</v>
      </c>
      <c r="CE120" s="224">
        <f t="shared" si="244"/>
        <v>0</v>
      </c>
      <c r="CF120" s="224">
        <f t="shared" si="244"/>
        <v>0</v>
      </c>
      <c r="CG120" s="224">
        <f t="shared" si="244"/>
        <v>0</v>
      </c>
      <c r="CH120" s="224">
        <f t="shared" si="244"/>
        <v>0</v>
      </c>
      <c r="CI120" s="224">
        <f t="shared" si="244"/>
        <v>0</v>
      </c>
      <c r="CJ120" s="224">
        <f t="shared" si="244"/>
        <v>0</v>
      </c>
      <c r="CK120" s="224">
        <f t="shared" si="244"/>
        <v>0</v>
      </c>
      <c r="CL120" s="224">
        <f t="shared" si="244"/>
        <v>0</v>
      </c>
      <c r="CM120" s="224">
        <f t="shared" si="244"/>
        <v>0</v>
      </c>
      <c r="CN120" s="224">
        <f t="shared" si="244"/>
        <v>0</v>
      </c>
      <c r="CO120" s="224">
        <f t="shared" si="244"/>
        <v>0</v>
      </c>
      <c r="CP120" s="224">
        <f t="shared" si="244"/>
        <v>0</v>
      </c>
      <c r="CQ120" s="224">
        <f t="shared" si="244"/>
        <v>0</v>
      </c>
      <c r="CR120" s="224">
        <f t="shared" si="244"/>
        <v>0</v>
      </c>
      <c r="CS120" s="224">
        <f t="shared" si="244"/>
        <v>0</v>
      </c>
      <c r="CT120" s="224">
        <f t="shared" si="244"/>
        <v>0</v>
      </c>
      <c r="CU120" s="224">
        <f t="shared" si="244"/>
        <v>0</v>
      </c>
      <c r="CV120" s="224">
        <f t="shared" si="244"/>
        <v>0</v>
      </c>
      <c r="CW120" s="224">
        <f t="shared" si="244"/>
        <v>0</v>
      </c>
      <c r="CX120" s="224">
        <f t="shared" si="244"/>
        <v>0</v>
      </c>
      <c r="CY120" s="224">
        <f t="shared" si="244"/>
        <v>0</v>
      </c>
      <c r="CZ120" s="224">
        <f t="shared" si="244"/>
        <v>0</v>
      </c>
      <c r="DA120" s="224">
        <f t="shared" si="244"/>
        <v>0</v>
      </c>
      <c r="DB120" s="224">
        <f t="shared" ref="DB120:EG120" si="245" xml:space="preserve"> IF(DB119 = $F118, 1, 0)</f>
        <v>0</v>
      </c>
      <c r="DC120" s="224">
        <f t="shared" si="245"/>
        <v>0</v>
      </c>
      <c r="DD120" s="224">
        <f t="shared" si="245"/>
        <v>0</v>
      </c>
      <c r="DE120" s="224">
        <f t="shared" si="245"/>
        <v>0</v>
      </c>
      <c r="DF120" s="224">
        <f t="shared" si="245"/>
        <v>0</v>
      </c>
      <c r="DG120" s="224">
        <f t="shared" si="245"/>
        <v>0</v>
      </c>
      <c r="DH120" s="224">
        <f t="shared" si="245"/>
        <v>0</v>
      </c>
      <c r="DI120" s="224">
        <f t="shared" si="245"/>
        <v>0</v>
      </c>
      <c r="DJ120" s="224">
        <f t="shared" si="245"/>
        <v>0</v>
      </c>
      <c r="DK120" s="224">
        <f t="shared" si="245"/>
        <v>0</v>
      </c>
      <c r="DL120" s="224">
        <f t="shared" si="245"/>
        <v>0</v>
      </c>
      <c r="DM120" s="224">
        <f t="shared" si="245"/>
        <v>0</v>
      </c>
      <c r="DN120" s="224">
        <f t="shared" si="245"/>
        <v>0</v>
      </c>
      <c r="DO120" s="224">
        <f t="shared" si="245"/>
        <v>0</v>
      </c>
      <c r="DP120" s="224">
        <f t="shared" si="245"/>
        <v>0</v>
      </c>
      <c r="DQ120" s="224">
        <f t="shared" si="245"/>
        <v>0</v>
      </c>
      <c r="DR120" s="224">
        <f t="shared" si="245"/>
        <v>0</v>
      </c>
      <c r="DS120" s="224">
        <f t="shared" si="245"/>
        <v>0</v>
      </c>
      <c r="DT120" s="224">
        <f t="shared" si="245"/>
        <v>0</v>
      </c>
      <c r="DU120" s="224">
        <f t="shared" si="245"/>
        <v>0</v>
      </c>
      <c r="DV120" s="224">
        <f t="shared" si="245"/>
        <v>0</v>
      </c>
      <c r="DW120" s="224">
        <f t="shared" si="245"/>
        <v>0</v>
      </c>
      <c r="DX120" s="224">
        <f t="shared" si="245"/>
        <v>0</v>
      </c>
      <c r="DY120" s="224">
        <f t="shared" si="245"/>
        <v>0</v>
      </c>
      <c r="DZ120" s="224">
        <f t="shared" si="245"/>
        <v>0</v>
      </c>
      <c r="EA120" s="224">
        <f t="shared" si="245"/>
        <v>0</v>
      </c>
      <c r="EB120" s="224">
        <f t="shared" si="245"/>
        <v>0</v>
      </c>
      <c r="EC120" s="224">
        <f t="shared" si="245"/>
        <v>0</v>
      </c>
      <c r="ED120" s="224">
        <f t="shared" si="245"/>
        <v>0</v>
      </c>
      <c r="EE120" s="224">
        <f t="shared" si="245"/>
        <v>0</v>
      </c>
      <c r="EF120" s="224">
        <f t="shared" si="245"/>
        <v>0</v>
      </c>
      <c r="EG120" s="224">
        <f t="shared" si="245"/>
        <v>0</v>
      </c>
      <c r="EH120" s="224">
        <f t="shared" ref="EH120:FM120" si="246" xml:space="preserve"> IF(EH119 = $F118, 1, 0)</f>
        <v>0</v>
      </c>
      <c r="EI120" s="224">
        <f t="shared" si="246"/>
        <v>0</v>
      </c>
      <c r="EJ120" s="224">
        <f t="shared" si="246"/>
        <v>0</v>
      </c>
      <c r="EK120" s="224">
        <f t="shared" si="246"/>
        <v>0</v>
      </c>
      <c r="EL120" s="224">
        <f t="shared" si="246"/>
        <v>0</v>
      </c>
      <c r="EM120" s="224">
        <f t="shared" si="246"/>
        <v>0</v>
      </c>
      <c r="EN120" s="224">
        <f t="shared" si="246"/>
        <v>0</v>
      </c>
      <c r="EO120" s="224">
        <f t="shared" si="246"/>
        <v>0</v>
      </c>
      <c r="EP120" s="224">
        <f t="shared" si="246"/>
        <v>0</v>
      </c>
      <c r="EQ120" s="224">
        <f t="shared" si="246"/>
        <v>0</v>
      </c>
      <c r="ER120" s="224">
        <f t="shared" si="246"/>
        <v>0</v>
      </c>
      <c r="ES120" s="224">
        <f t="shared" si="246"/>
        <v>0</v>
      </c>
      <c r="ET120" s="224">
        <f t="shared" si="246"/>
        <v>0</v>
      </c>
      <c r="EU120" s="224">
        <f t="shared" si="246"/>
        <v>0</v>
      </c>
      <c r="EV120" s="224">
        <f t="shared" si="246"/>
        <v>0</v>
      </c>
      <c r="EW120" s="224">
        <f t="shared" si="246"/>
        <v>0</v>
      </c>
      <c r="EX120" s="224">
        <f t="shared" si="246"/>
        <v>0</v>
      </c>
      <c r="EY120" s="224">
        <f t="shared" si="246"/>
        <v>0</v>
      </c>
      <c r="EZ120" s="224">
        <f t="shared" si="246"/>
        <v>0</v>
      </c>
      <c r="FA120" s="224">
        <f t="shared" si="246"/>
        <v>1</v>
      </c>
      <c r="FB120" s="224">
        <f t="shared" si="246"/>
        <v>0</v>
      </c>
      <c r="FC120" s="224">
        <f t="shared" si="246"/>
        <v>0</v>
      </c>
      <c r="FD120" s="224">
        <f t="shared" si="246"/>
        <v>0</v>
      </c>
      <c r="FE120" s="224">
        <f t="shared" si="246"/>
        <v>0</v>
      </c>
      <c r="FF120" s="224">
        <f t="shared" si="246"/>
        <v>0</v>
      </c>
      <c r="FG120" s="224">
        <f t="shared" si="246"/>
        <v>0</v>
      </c>
      <c r="FH120" s="224">
        <f t="shared" si="246"/>
        <v>0</v>
      </c>
      <c r="FI120" s="224">
        <f t="shared" si="246"/>
        <v>0</v>
      </c>
      <c r="FJ120" s="224">
        <f t="shared" si="246"/>
        <v>0</v>
      </c>
      <c r="FK120" s="224">
        <f t="shared" si="246"/>
        <v>0</v>
      </c>
      <c r="FL120" s="224">
        <f t="shared" si="246"/>
        <v>0</v>
      </c>
      <c r="FM120" s="224">
        <f t="shared" si="246"/>
        <v>0</v>
      </c>
      <c r="FN120" s="224">
        <f t="shared" ref="FN120:GJ120" si="247" xml:space="preserve"> IF(FN119 = $F118, 1, 0)</f>
        <v>0</v>
      </c>
      <c r="FO120" s="224">
        <f t="shared" si="247"/>
        <v>0</v>
      </c>
      <c r="FP120" s="224">
        <f t="shared" si="247"/>
        <v>0</v>
      </c>
      <c r="FQ120" s="224">
        <f t="shared" si="247"/>
        <v>0</v>
      </c>
      <c r="FR120" s="224">
        <f t="shared" si="247"/>
        <v>0</v>
      </c>
      <c r="FS120" s="224">
        <f t="shared" si="247"/>
        <v>0</v>
      </c>
      <c r="FT120" s="224">
        <f t="shared" si="247"/>
        <v>0</v>
      </c>
      <c r="FU120" s="224">
        <f t="shared" si="247"/>
        <v>0</v>
      </c>
      <c r="FV120" s="224">
        <f t="shared" si="247"/>
        <v>0</v>
      </c>
      <c r="FW120" s="224">
        <f t="shared" si="247"/>
        <v>0</v>
      </c>
      <c r="FX120" s="224">
        <f t="shared" si="247"/>
        <v>0</v>
      </c>
      <c r="FY120" s="224">
        <f t="shared" si="247"/>
        <v>0</v>
      </c>
      <c r="FZ120" s="224">
        <f t="shared" si="247"/>
        <v>0</v>
      </c>
      <c r="GA120" s="224">
        <f t="shared" si="247"/>
        <v>0</v>
      </c>
      <c r="GB120" s="224">
        <f t="shared" si="247"/>
        <v>0</v>
      </c>
      <c r="GC120" s="224">
        <f t="shared" si="247"/>
        <v>0</v>
      </c>
      <c r="GD120" s="224">
        <f t="shared" si="247"/>
        <v>0</v>
      </c>
      <c r="GE120" s="224">
        <f t="shared" si="247"/>
        <v>0</v>
      </c>
      <c r="GF120" s="224">
        <f t="shared" si="247"/>
        <v>0</v>
      </c>
      <c r="GG120" s="224">
        <f t="shared" si="247"/>
        <v>0</v>
      </c>
      <c r="GH120" s="224">
        <f t="shared" si="247"/>
        <v>0</v>
      </c>
      <c r="GI120" s="224">
        <f t="shared" si="247"/>
        <v>0</v>
      </c>
      <c r="GJ120" s="224">
        <f t="shared" si="247"/>
        <v>0</v>
      </c>
    </row>
    <row r="121" spans="1:192" hidden="1" outlineLevel="2" x14ac:dyDescent="0.35">
      <c r="E121" s="6"/>
      <c r="F121" s="6"/>
      <c r="G121" s="6"/>
      <c r="H121" s="6"/>
      <c r="I121" s="68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</row>
    <row r="122" spans="1:192" hidden="1" outlineLevel="2" x14ac:dyDescent="0.35">
      <c r="E122" s="190" t="str">
        <f t="shared" ref="E122:AJ122" si="248" xml:space="preserve"> E$72</f>
        <v>First operating period flag</v>
      </c>
      <c r="F122" s="190">
        <f t="shared" si="248"/>
        <v>0</v>
      </c>
      <c r="G122" s="190" t="str">
        <f t="shared" si="248"/>
        <v>flag</v>
      </c>
      <c r="H122" s="190">
        <f t="shared" si="248"/>
        <v>1</v>
      </c>
      <c r="I122" s="190">
        <f t="shared" si="248"/>
        <v>0</v>
      </c>
      <c r="J122" s="190">
        <f t="shared" si="248"/>
        <v>0</v>
      </c>
      <c r="K122" s="190">
        <f t="shared" si="248"/>
        <v>0</v>
      </c>
      <c r="L122" s="190">
        <f t="shared" si="248"/>
        <v>0</v>
      </c>
      <c r="M122" s="190">
        <f t="shared" si="248"/>
        <v>0</v>
      </c>
      <c r="N122" s="190">
        <f t="shared" si="248"/>
        <v>0</v>
      </c>
      <c r="O122" s="190">
        <f t="shared" si="248"/>
        <v>0</v>
      </c>
      <c r="P122" s="190">
        <f t="shared" si="248"/>
        <v>0</v>
      </c>
      <c r="Q122" s="190">
        <f t="shared" si="248"/>
        <v>0</v>
      </c>
      <c r="R122" s="190">
        <f t="shared" si="248"/>
        <v>0</v>
      </c>
      <c r="S122" s="190">
        <f t="shared" si="248"/>
        <v>0</v>
      </c>
      <c r="T122" s="190">
        <f t="shared" si="248"/>
        <v>0</v>
      </c>
      <c r="U122" s="190">
        <f t="shared" si="248"/>
        <v>0</v>
      </c>
      <c r="V122" s="190">
        <f t="shared" si="248"/>
        <v>0</v>
      </c>
      <c r="W122" s="190">
        <f t="shared" si="248"/>
        <v>0</v>
      </c>
      <c r="X122" s="190">
        <f t="shared" si="248"/>
        <v>0</v>
      </c>
      <c r="Y122" s="190">
        <f t="shared" si="248"/>
        <v>0</v>
      </c>
      <c r="Z122" s="190">
        <f t="shared" si="248"/>
        <v>0</v>
      </c>
      <c r="AA122" s="190">
        <f t="shared" si="248"/>
        <v>0</v>
      </c>
      <c r="AB122" s="190">
        <f t="shared" si="248"/>
        <v>0</v>
      </c>
      <c r="AC122" s="190">
        <f t="shared" si="248"/>
        <v>0</v>
      </c>
      <c r="AD122" s="190">
        <f t="shared" si="248"/>
        <v>0</v>
      </c>
      <c r="AE122" s="190">
        <f t="shared" si="248"/>
        <v>0</v>
      </c>
      <c r="AF122" s="190">
        <f t="shared" si="248"/>
        <v>0</v>
      </c>
      <c r="AG122" s="190">
        <f t="shared" si="248"/>
        <v>0</v>
      </c>
      <c r="AH122" s="190">
        <f t="shared" si="248"/>
        <v>0</v>
      </c>
      <c r="AI122" s="190">
        <f t="shared" si="248"/>
        <v>0</v>
      </c>
      <c r="AJ122" s="190">
        <f t="shared" si="248"/>
        <v>0</v>
      </c>
      <c r="AK122" s="190">
        <f t="shared" ref="AK122:BP122" si="249" xml:space="preserve"> AK$72</f>
        <v>0</v>
      </c>
      <c r="AL122" s="190">
        <f t="shared" si="249"/>
        <v>0</v>
      </c>
      <c r="AM122" s="190">
        <f t="shared" si="249"/>
        <v>0</v>
      </c>
      <c r="AN122" s="190">
        <f t="shared" si="249"/>
        <v>0</v>
      </c>
      <c r="AO122" s="190">
        <f t="shared" si="249"/>
        <v>0</v>
      </c>
      <c r="AP122" s="190">
        <f t="shared" si="249"/>
        <v>0</v>
      </c>
      <c r="AQ122" s="190">
        <f t="shared" si="249"/>
        <v>0</v>
      </c>
      <c r="AR122" s="190">
        <f t="shared" si="249"/>
        <v>0</v>
      </c>
      <c r="AS122" s="190">
        <f t="shared" si="249"/>
        <v>0</v>
      </c>
      <c r="AT122" s="190">
        <f t="shared" si="249"/>
        <v>0</v>
      </c>
      <c r="AU122" s="190">
        <f t="shared" si="249"/>
        <v>0</v>
      </c>
      <c r="AV122" s="190">
        <f t="shared" si="249"/>
        <v>0</v>
      </c>
      <c r="AW122" s="190">
        <f t="shared" si="249"/>
        <v>0</v>
      </c>
      <c r="AX122" s="190">
        <f t="shared" si="249"/>
        <v>0</v>
      </c>
      <c r="AY122" s="190">
        <f t="shared" si="249"/>
        <v>0</v>
      </c>
      <c r="AZ122" s="190">
        <f t="shared" si="249"/>
        <v>0</v>
      </c>
      <c r="BA122" s="190">
        <f t="shared" si="249"/>
        <v>0</v>
      </c>
      <c r="BB122" s="190">
        <f t="shared" si="249"/>
        <v>0</v>
      </c>
      <c r="BC122" s="190">
        <f t="shared" si="249"/>
        <v>0</v>
      </c>
      <c r="BD122" s="190">
        <f t="shared" si="249"/>
        <v>0</v>
      </c>
      <c r="BE122" s="190">
        <f t="shared" si="249"/>
        <v>0</v>
      </c>
      <c r="BF122" s="190">
        <f t="shared" si="249"/>
        <v>1</v>
      </c>
      <c r="BG122" s="190">
        <f t="shared" si="249"/>
        <v>0</v>
      </c>
      <c r="BH122" s="190">
        <f t="shared" si="249"/>
        <v>0</v>
      </c>
      <c r="BI122" s="190">
        <f t="shared" si="249"/>
        <v>0</v>
      </c>
      <c r="BJ122" s="190">
        <f t="shared" si="249"/>
        <v>0</v>
      </c>
      <c r="BK122" s="190">
        <f t="shared" si="249"/>
        <v>0</v>
      </c>
      <c r="BL122" s="190">
        <f t="shared" si="249"/>
        <v>0</v>
      </c>
      <c r="BM122" s="190">
        <f t="shared" si="249"/>
        <v>0</v>
      </c>
      <c r="BN122" s="190">
        <f t="shared" si="249"/>
        <v>0</v>
      </c>
      <c r="BO122" s="190">
        <f t="shared" si="249"/>
        <v>0</v>
      </c>
      <c r="BP122" s="190">
        <f t="shared" si="249"/>
        <v>0</v>
      </c>
      <c r="BQ122" s="190">
        <f t="shared" ref="BQ122:CV122" si="250" xml:space="preserve"> BQ$72</f>
        <v>0</v>
      </c>
      <c r="BR122" s="190">
        <f t="shared" si="250"/>
        <v>0</v>
      </c>
      <c r="BS122" s="190">
        <f t="shared" si="250"/>
        <v>0</v>
      </c>
      <c r="BT122" s="190">
        <f t="shared" si="250"/>
        <v>0</v>
      </c>
      <c r="BU122" s="190">
        <f t="shared" si="250"/>
        <v>0</v>
      </c>
      <c r="BV122" s="190">
        <f t="shared" si="250"/>
        <v>0</v>
      </c>
      <c r="BW122" s="190">
        <f t="shared" si="250"/>
        <v>0</v>
      </c>
      <c r="BX122" s="190">
        <f t="shared" si="250"/>
        <v>0</v>
      </c>
      <c r="BY122" s="190">
        <f t="shared" si="250"/>
        <v>0</v>
      </c>
      <c r="BZ122" s="190">
        <f t="shared" si="250"/>
        <v>0</v>
      </c>
      <c r="CA122" s="190">
        <f t="shared" si="250"/>
        <v>0</v>
      </c>
      <c r="CB122" s="190">
        <f t="shared" si="250"/>
        <v>0</v>
      </c>
      <c r="CC122" s="190">
        <f t="shared" si="250"/>
        <v>0</v>
      </c>
      <c r="CD122" s="190">
        <f t="shared" si="250"/>
        <v>0</v>
      </c>
      <c r="CE122" s="190">
        <f t="shared" si="250"/>
        <v>0</v>
      </c>
      <c r="CF122" s="190">
        <f t="shared" si="250"/>
        <v>0</v>
      </c>
      <c r="CG122" s="190">
        <f t="shared" si="250"/>
        <v>0</v>
      </c>
      <c r="CH122" s="190">
        <f t="shared" si="250"/>
        <v>0</v>
      </c>
      <c r="CI122" s="190">
        <f t="shared" si="250"/>
        <v>0</v>
      </c>
      <c r="CJ122" s="190">
        <f t="shared" si="250"/>
        <v>0</v>
      </c>
      <c r="CK122" s="190">
        <f t="shared" si="250"/>
        <v>0</v>
      </c>
      <c r="CL122" s="190">
        <f t="shared" si="250"/>
        <v>0</v>
      </c>
      <c r="CM122" s="190">
        <f t="shared" si="250"/>
        <v>0</v>
      </c>
      <c r="CN122" s="190">
        <f t="shared" si="250"/>
        <v>0</v>
      </c>
      <c r="CO122" s="190">
        <f t="shared" si="250"/>
        <v>0</v>
      </c>
      <c r="CP122" s="190">
        <f t="shared" si="250"/>
        <v>0</v>
      </c>
      <c r="CQ122" s="190">
        <f t="shared" si="250"/>
        <v>0</v>
      </c>
      <c r="CR122" s="190">
        <f t="shared" si="250"/>
        <v>0</v>
      </c>
      <c r="CS122" s="190">
        <f t="shared" si="250"/>
        <v>0</v>
      </c>
      <c r="CT122" s="190">
        <f t="shared" si="250"/>
        <v>0</v>
      </c>
      <c r="CU122" s="190">
        <f t="shared" si="250"/>
        <v>0</v>
      </c>
      <c r="CV122" s="190">
        <f t="shared" si="250"/>
        <v>0</v>
      </c>
      <c r="CW122" s="190">
        <f t="shared" ref="CW122:EB122" si="251" xml:space="preserve"> CW$72</f>
        <v>0</v>
      </c>
      <c r="CX122" s="190">
        <f t="shared" si="251"/>
        <v>0</v>
      </c>
      <c r="CY122" s="190">
        <f t="shared" si="251"/>
        <v>0</v>
      </c>
      <c r="CZ122" s="190">
        <f t="shared" si="251"/>
        <v>0</v>
      </c>
      <c r="DA122" s="190">
        <f t="shared" si="251"/>
        <v>0</v>
      </c>
      <c r="DB122" s="190">
        <f t="shared" si="251"/>
        <v>0</v>
      </c>
      <c r="DC122" s="190">
        <f t="shared" si="251"/>
        <v>0</v>
      </c>
      <c r="DD122" s="190">
        <f t="shared" si="251"/>
        <v>0</v>
      </c>
      <c r="DE122" s="190">
        <f t="shared" si="251"/>
        <v>0</v>
      </c>
      <c r="DF122" s="190">
        <f t="shared" si="251"/>
        <v>0</v>
      </c>
      <c r="DG122" s="190">
        <f t="shared" si="251"/>
        <v>0</v>
      </c>
      <c r="DH122" s="190">
        <f t="shared" si="251"/>
        <v>0</v>
      </c>
      <c r="DI122" s="190">
        <f t="shared" si="251"/>
        <v>0</v>
      </c>
      <c r="DJ122" s="190">
        <f t="shared" si="251"/>
        <v>0</v>
      </c>
      <c r="DK122" s="190">
        <f t="shared" si="251"/>
        <v>0</v>
      </c>
      <c r="DL122" s="190">
        <f t="shared" si="251"/>
        <v>0</v>
      </c>
      <c r="DM122" s="190">
        <f t="shared" si="251"/>
        <v>0</v>
      </c>
      <c r="DN122" s="190">
        <f t="shared" si="251"/>
        <v>0</v>
      </c>
      <c r="DO122" s="190">
        <f t="shared" si="251"/>
        <v>0</v>
      </c>
      <c r="DP122" s="190">
        <f t="shared" si="251"/>
        <v>0</v>
      </c>
      <c r="DQ122" s="190">
        <f t="shared" si="251"/>
        <v>0</v>
      </c>
      <c r="DR122" s="190">
        <f t="shared" si="251"/>
        <v>0</v>
      </c>
      <c r="DS122" s="190">
        <f t="shared" si="251"/>
        <v>0</v>
      </c>
      <c r="DT122" s="190">
        <f t="shared" si="251"/>
        <v>0</v>
      </c>
      <c r="DU122" s="190">
        <f t="shared" si="251"/>
        <v>0</v>
      </c>
      <c r="DV122" s="190">
        <f t="shared" si="251"/>
        <v>0</v>
      </c>
      <c r="DW122" s="190">
        <f t="shared" si="251"/>
        <v>0</v>
      </c>
      <c r="DX122" s="190">
        <f t="shared" si="251"/>
        <v>0</v>
      </c>
      <c r="DY122" s="190">
        <f t="shared" si="251"/>
        <v>0</v>
      </c>
      <c r="DZ122" s="190">
        <f t="shared" si="251"/>
        <v>0</v>
      </c>
      <c r="EA122" s="190">
        <f t="shared" si="251"/>
        <v>0</v>
      </c>
      <c r="EB122" s="190">
        <f t="shared" si="251"/>
        <v>0</v>
      </c>
      <c r="EC122" s="190">
        <f t="shared" ref="EC122:FH122" si="252" xml:space="preserve"> EC$72</f>
        <v>0</v>
      </c>
      <c r="ED122" s="190">
        <f t="shared" si="252"/>
        <v>0</v>
      </c>
      <c r="EE122" s="190">
        <f t="shared" si="252"/>
        <v>0</v>
      </c>
      <c r="EF122" s="190">
        <f t="shared" si="252"/>
        <v>0</v>
      </c>
      <c r="EG122" s="190">
        <f t="shared" si="252"/>
        <v>0</v>
      </c>
      <c r="EH122" s="190">
        <f t="shared" si="252"/>
        <v>0</v>
      </c>
      <c r="EI122" s="190">
        <f t="shared" si="252"/>
        <v>0</v>
      </c>
      <c r="EJ122" s="190">
        <f t="shared" si="252"/>
        <v>0</v>
      </c>
      <c r="EK122" s="190">
        <f t="shared" si="252"/>
        <v>0</v>
      </c>
      <c r="EL122" s="190">
        <f t="shared" si="252"/>
        <v>0</v>
      </c>
      <c r="EM122" s="190">
        <f t="shared" si="252"/>
        <v>0</v>
      </c>
      <c r="EN122" s="190">
        <f t="shared" si="252"/>
        <v>0</v>
      </c>
      <c r="EO122" s="190">
        <f t="shared" si="252"/>
        <v>0</v>
      </c>
      <c r="EP122" s="190">
        <f t="shared" si="252"/>
        <v>0</v>
      </c>
      <c r="EQ122" s="190">
        <f t="shared" si="252"/>
        <v>0</v>
      </c>
      <c r="ER122" s="190">
        <f t="shared" si="252"/>
        <v>0</v>
      </c>
      <c r="ES122" s="190">
        <f t="shared" si="252"/>
        <v>0</v>
      </c>
      <c r="ET122" s="190">
        <f t="shared" si="252"/>
        <v>0</v>
      </c>
      <c r="EU122" s="190">
        <f t="shared" si="252"/>
        <v>0</v>
      </c>
      <c r="EV122" s="190">
        <f t="shared" si="252"/>
        <v>0</v>
      </c>
      <c r="EW122" s="190">
        <f t="shared" si="252"/>
        <v>0</v>
      </c>
      <c r="EX122" s="190">
        <f t="shared" si="252"/>
        <v>0</v>
      </c>
      <c r="EY122" s="190">
        <f t="shared" si="252"/>
        <v>0</v>
      </c>
      <c r="EZ122" s="190">
        <f t="shared" si="252"/>
        <v>0</v>
      </c>
      <c r="FA122" s="190">
        <f t="shared" si="252"/>
        <v>0</v>
      </c>
      <c r="FB122" s="190">
        <f t="shared" si="252"/>
        <v>0</v>
      </c>
      <c r="FC122" s="190">
        <f t="shared" si="252"/>
        <v>0</v>
      </c>
      <c r="FD122" s="190">
        <f t="shared" si="252"/>
        <v>0</v>
      </c>
      <c r="FE122" s="190">
        <f t="shared" si="252"/>
        <v>0</v>
      </c>
      <c r="FF122" s="190">
        <f t="shared" si="252"/>
        <v>0</v>
      </c>
      <c r="FG122" s="190">
        <f t="shared" si="252"/>
        <v>0</v>
      </c>
      <c r="FH122" s="190">
        <f t="shared" si="252"/>
        <v>0</v>
      </c>
      <c r="FI122" s="190">
        <f t="shared" ref="FI122:GJ122" si="253" xml:space="preserve"> FI$72</f>
        <v>0</v>
      </c>
      <c r="FJ122" s="190">
        <f t="shared" si="253"/>
        <v>0</v>
      </c>
      <c r="FK122" s="190">
        <f t="shared" si="253"/>
        <v>0</v>
      </c>
      <c r="FL122" s="190">
        <f t="shared" si="253"/>
        <v>0</v>
      </c>
      <c r="FM122" s="190">
        <f t="shared" si="253"/>
        <v>0</v>
      </c>
      <c r="FN122" s="190">
        <f t="shared" si="253"/>
        <v>0</v>
      </c>
      <c r="FO122" s="190">
        <f t="shared" si="253"/>
        <v>0</v>
      </c>
      <c r="FP122" s="190">
        <f t="shared" si="253"/>
        <v>0</v>
      </c>
      <c r="FQ122" s="190">
        <f t="shared" si="253"/>
        <v>0</v>
      </c>
      <c r="FR122" s="190">
        <f t="shared" si="253"/>
        <v>0</v>
      </c>
      <c r="FS122" s="190">
        <f t="shared" si="253"/>
        <v>0</v>
      </c>
      <c r="FT122" s="190">
        <f t="shared" si="253"/>
        <v>0</v>
      </c>
      <c r="FU122" s="190">
        <f t="shared" si="253"/>
        <v>0</v>
      </c>
      <c r="FV122" s="190">
        <f t="shared" si="253"/>
        <v>0</v>
      </c>
      <c r="FW122" s="190">
        <f t="shared" si="253"/>
        <v>0</v>
      </c>
      <c r="FX122" s="190">
        <f t="shared" si="253"/>
        <v>0</v>
      </c>
      <c r="FY122" s="190">
        <f t="shared" si="253"/>
        <v>0</v>
      </c>
      <c r="FZ122" s="190">
        <f t="shared" si="253"/>
        <v>0</v>
      </c>
      <c r="GA122" s="190">
        <f t="shared" si="253"/>
        <v>0</v>
      </c>
      <c r="GB122" s="190">
        <f t="shared" si="253"/>
        <v>0</v>
      </c>
      <c r="GC122" s="190">
        <f t="shared" si="253"/>
        <v>0</v>
      </c>
      <c r="GD122" s="190">
        <f t="shared" si="253"/>
        <v>0</v>
      </c>
      <c r="GE122" s="190">
        <f t="shared" si="253"/>
        <v>0</v>
      </c>
      <c r="GF122" s="190">
        <f t="shared" si="253"/>
        <v>0</v>
      </c>
      <c r="GG122" s="190">
        <f t="shared" si="253"/>
        <v>0</v>
      </c>
      <c r="GH122" s="190">
        <f t="shared" si="253"/>
        <v>0</v>
      </c>
      <c r="GI122" s="190">
        <f t="shared" si="253"/>
        <v>0</v>
      </c>
      <c r="GJ122" s="190">
        <f t="shared" si="253"/>
        <v>0</v>
      </c>
    </row>
    <row r="123" spans="1:192" hidden="1" outlineLevel="2" x14ac:dyDescent="0.35">
      <c r="A123" s="46"/>
      <c r="C123" s="47"/>
      <c r="D123" s="48"/>
      <c r="E123" s="390" t="str">
        <f t="shared" ref="E123:AJ123" si="254" xml:space="preserve"> E$120</f>
        <v>End of useful life of asset flag</v>
      </c>
      <c r="F123" s="390">
        <f t="shared" si="254"/>
        <v>0</v>
      </c>
      <c r="G123" s="390" t="str">
        <f t="shared" si="254"/>
        <v>flag</v>
      </c>
      <c r="H123" s="390">
        <f t="shared" si="254"/>
        <v>1</v>
      </c>
      <c r="I123" s="390">
        <f t="shared" si="254"/>
        <v>0</v>
      </c>
      <c r="J123" s="390">
        <f t="shared" si="254"/>
        <v>0</v>
      </c>
      <c r="K123" s="390">
        <f t="shared" si="254"/>
        <v>0</v>
      </c>
      <c r="L123" s="390">
        <f t="shared" si="254"/>
        <v>0</v>
      </c>
      <c r="M123" s="390">
        <f t="shared" si="254"/>
        <v>0</v>
      </c>
      <c r="N123" s="390">
        <f t="shared" si="254"/>
        <v>0</v>
      </c>
      <c r="O123" s="390">
        <f t="shared" si="254"/>
        <v>0</v>
      </c>
      <c r="P123" s="390">
        <f t="shared" si="254"/>
        <v>0</v>
      </c>
      <c r="Q123" s="390">
        <f t="shared" si="254"/>
        <v>0</v>
      </c>
      <c r="R123" s="390">
        <f t="shared" si="254"/>
        <v>0</v>
      </c>
      <c r="S123" s="390">
        <f t="shared" si="254"/>
        <v>0</v>
      </c>
      <c r="T123" s="390">
        <f t="shared" si="254"/>
        <v>0</v>
      </c>
      <c r="U123" s="390">
        <f t="shared" si="254"/>
        <v>0</v>
      </c>
      <c r="V123" s="390">
        <f t="shared" si="254"/>
        <v>0</v>
      </c>
      <c r="W123" s="390">
        <f t="shared" si="254"/>
        <v>0</v>
      </c>
      <c r="X123" s="390">
        <f t="shared" si="254"/>
        <v>0</v>
      </c>
      <c r="Y123" s="390">
        <f t="shared" si="254"/>
        <v>0</v>
      </c>
      <c r="Z123" s="390">
        <f t="shared" si="254"/>
        <v>0</v>
      </c>
      <c r="AA123" s="390">
        <f t="shared" si="254"/>
        <v>0</v>
      </c>
      <c r="AB123" s="390">
        <f t="shared" si="254"/>
        <v>0</v>
      </c>
      <c r="AC123" s="390">
        <f t="shared" si="254"/>
        <v>0</v>
      </c>
      <c r="AD123" s="390">
        <f t="shared" si="254"/>
        <v>0</v>
      </c>
      <c r="AE123" s="390">
        <f t="shared" si="254"/>
        <v>0</v>
      </c>
      <c r="AF123" s="390">
        <f t="shared" si="254"/>
        <v>0</v>
      </c>
      <c r="AG123" s="390">
        <f t="shared" si="254"/>
        <v>0</v>
      </c>
      <c r="AH123" s="390">
        <f t="shared" si="254"/>
        <v>0</v>
      </c>
      <c r="AI123" s="390">
        <f t="shared" si="254"/>
        <v>0</v>
      </c>
      <c r="AJ123" s="390">
        <f t="shared" si="254"/>
        <v>0</v>
      </c>
      <c r="AK123" s="390">
        <f t="shared" ref="AK123:BP123" si="255" xml:space="preserve"> AK$120</f>
        <v>0</v>
      </c>
      <c r="AL123" s="390">
        <f t="shared" si="255"/>
        <v>0</v>
      </c>
      <c r="AM123" s="390">
        <f t="shared" si="255"/>
        <v>0</v>
      </c>
      <c r="AN123" s="390">
        <f t="shared" si="255"/>
        <v>0</v>
      </c>
      <c r="AO123" s="390">
        <f t="shared" si="255"/>
        <v>0</v>
      </c>
      <c r="AP123" s="390">
        <f t="shared" si="255"/>
        <v>0</v>
      </c>
      <c r="AQ123" s="390">
        <f t="shared" si="255"/>
        <v>0</v>
      </c>
      <c r="AR123" s="390">
        <f t="shared" si="255"/>
        <v>0</v>
      </c>
      <c r="AS123" s="390">
        <f t="shared" si="255"/>
        <v>0</v>
      </c>
      <c r="AT123" s="390">
        <f t="shared" si="255"/>
        <v>0</v>
      </c>
      <c r="AU123" s="390">
        <f t="shared" si="255"/>
        <v>0</v>
      </c>
      <c r="AV123" s="390">
        <f t="shared" si="255"/>
        <v>0</v>
      </c>
      <c r="AW123" s="390">
        <f t="shared" si="255"/>
        <v>0</v>
      </c>
      <c r="AX123" s="390">
        <f t="shared" si="255"/>
        <v>0</v>
      </c>
      <c r="AY123" s="390">
        <f t="shared" si="255"/>
        <v>0</v>
      </c>
      <c r="AZ123" s="390">
        <f t="shared" si="255"/>
        <v>0</v>
      </c>
      <c r="BA123" s="390">
        <f t="shared" si="255"/>
        <v>0</v>
      </c>
      <c r="BB123" s="390">
        <f t="shared" si="255"/>
        <v>0</v>
      </c>
      <c r="BC123" s="390">
        <f t="shared" si="255"/>
        <v>0</v>
      </c>
      <c r="BD123" s="390">
        <f t="shared" si="255"/>
        <v>0</v>
      </c>
      <c r="BE123" s="390">
        <f t="shared" si="255"/>
        <v>0</v>
      </c>
      <c r="BF123" s="390">
        <f t="shared" si="255"/>
        <v>0</v>
      </c>
      <c r="BG123" s="390">
        <f t="shared" si="255"/>
        <v>0</v>
      </c>
      <c r="BH123" s="390">
        <f t="shared" si="255"/>
        <v>0</v>
      </c>
      <c r="BI123" s="390">
        <f t="shared" si="255"/>
        <v>0</v>
      </c>
      <c r="BJ123" s="390">
        <f t="shared" si="255"/>
        <v>0</v>
      </c>
      <c r="BK123" s="390">
        <f t="shared" si="255"/>
        <v>0</v>
      </c>
      <c r="BL123" s="390">
        <f t="shared" si="255"/>
        <v>0</v>
      </c>
      <c r="BM123" s="390">
        <f t="shared" si="255"/>
        <v>0</v>
      </c>
      <c r="BN123" s="390">
        <f t="shared" si="255"/>
        <v>0</v>
      </c>
      <c r="BO123" s="390">
        <f t="shared" si="255"/>
        <v>0</v>
      </c>
      <c r="BP123" s="390">
        <f t="shared" si="255"/>
        <v>0</v>
      </c>
      <c r="BQ123" s="390">
        <f t="shared" ref="BQ123:CV123" si="256" xml:space="preserve"> BQ$120</f>
        <v>0</v>
      </c>
      <c r="BR123" s="390">
        <f t="shared" si="256"/>
        <v>0</v>
      </c>
      <c r="BS123" s="390">
        <f t="shared" si="256"/>
        <v>0</v>
      </c>
      <c r="BT123" s="390">
        <f t="shared" si="256"/>
        <v>0</v>
      </c>
      <c r="BU123" s="390">
        <f t="shared" si="256"/>
        <v>0</v>
      </c>
      <c r="BV123" s="390">
        <f t="shared" si="256"/>
        <v>0</v>
      </c>
      <c r="BW123" s="390">
        <f t="shared" si="256"/>
        <v>0</v>
      </c>
      <c r="BX123" s="390">
        <f t="shared" si="256"/>
        <v>0</v>
      </c>
      <c r="BY123" s="390">
        <f t="shared" si="256"/>
        <v>0</v>
      </c>
      <c r="BZ123" s="390">
        <f t="shared" si="256"/>
        <v>0</v>
      </c>
      <c r="CA123" s="390">
        <f t="shared" si="256"/>
        <v>0</v>
      </c>
      <c r="CB123" s="390">
        <f t="shared" si="256"/>
        <v>0</v>
      </c>
      <c r="CC123" s="390">
        <f t="shared" si="256"/>
        <v>0</v>
      </c>
      <c r="CD123" s="390">
        <f t="shared" si="256"/>
        <v>0</v>
      </c>
      <c r="CE123" s="390">
        <f t="shared" si="256"/>
        <v>0</v>
      </c>
      <c r="CF123" s="390">
        <f t="shared" si="256"/>
        <v>0</v>
      </c>
      <c r="CG123" s="390">
        <f t="shared" si="256"/>
        <v>0</v>
      </c>
      <c r="CH123" s="390">
        <f t="shared" si="256"/>
        <v>0</v>
      </c>
      <c r="CI123" s="390">
        <f t="shared" si="256"/>
        <v>0</v>
      </c>
      <c r="CJ123" s="390">
        <f t="shared" si="256"/>
        <v>0</v>
      </c>
      <c r="CK123" s="390">
        <f t="shared" si="256"/>
        <v>0</v>
      </c>
      <c r="CL123" s="390">
        <f t="shared" si="256"/>
        <v>0</v>
      </c>
      <c r="CM123" s="390">
        <f t="shared" si="256"/>
        <v>0</v>
      </c>
      <c r="CN123" s="390">
        <f t="shared" si="256"/>
        <v>0</v>
      </c>
      <c r="CO123" s="390">
        <f t="shared" si="256"/>
        <v>0</v>
      </c>
      <c r="CP123" s="390">
        <f t="shared" si="256"/>
        <v>0</v>
      </c>
      <c r="CQ123" s="390">
        <f t="shared" si="256"/>
        <v>0</v>
      </c>
      <c r="CR123" s="390">
        <f t="shared" si="256"/>
        <v>0</v>
      </c>
      <c r="CS123" s="390">
        <f t="shared" si="256"/>
        <v>0</v>
      </c>
      <c r="CT123" s="390">
        <f t="shared" si="256"/>
        <v>0</v>
      </c>
      <c r="CU123" s="390">
        <f t="shared" si="256"/>
        <v>0</v>
      </c>
      <c r="CV123" s="390">
        <f t="shared" si="256"/>
        <v>0</v>
      </c>
      <c r="CW123" s="390">
        <f t="shared" ref="CW123:EB123" si="257" xml:space="preserve"> CW$120</f>
        <v>0</v>
      </c>
      <c r="CX123" s="390">
        <f t="shared" si="257"/>
        <v>0</v>
      </c>
      <c r="CY123" s="390">
        <f t="shared" si="257"/>
        <v>0</v>
      </c>
      <c r="CZ123" s="390">
        <f t="shared" si="257"/>
        <v>0</v>
      </c>
      <c r="DA123" s="390">
        <f t="shared" si="257"/>
        <v>0</v>
      </c>
      <c r="DB123" s="390">
        <f t="shared" si="257"/>
        <v>0</v>
      </c>
      <c r="DC123" s="390">
        <f t="shared" si="257"/>
        <v>0</v>
      </c>
      <c r="DD123" s="390">
        <f t="shared" si="257"/>
        <v>0</v>
      </c>
      <c r="DE123" s="390">
        <f t="shared" si="257"/>
        <v>0</v>
      </c>
      <c r="DF123" s="390">
        <f t="shared" si="257"/>
        <v>0</v>
      </c>
      <c r="DG123" s="390">
        <f t="shared" si="257"/>
        <v>0</v>
      </c>
      <c r="DH123" s="390">
        <f t="shared" si="257"/>
        <v>0</v>
      </c>
      <c r="DI123" s="390">
        <f t="shared" si="257"/>
        <v>0</v>
      </c>
      <c r="DJ123" s="390">
        <f t="shared" si="257"/>
        <v>0</v>
      </c>
      <c r="DK123" s="390">
        <f t="shared" si="257"/>
        <v>0</v>
      </c>
      <c r="DL123" s="390">
        <f t="shared" si="257"/>
        <v>0</v>
      </c>
      <c r="DM123" s="390">
        <f t="shared" si="257"/>
        <v>0</v>
      </c>
      <c r="DN123" s="390">
        <f t="shared" si="257"/>
        <v>0</v>
      </c>
      <c r="DO123" s="390">
        <f t="shared" si="257"/>
        <v>0</v>
      </c>
      <c r="DP123" s="390">
        <f t="shared" si="257"/>
        <v>0</v>
      </c>
      <c r="DQ123" s="390">
        <f t="shared" si="257"/>
        <v>0</v>
      </c>
      <c r="DR123" s="390">
        <f t="shared" si="257"/>
        <v>0</v>
      </c>
      <c r="DS123" s="390">
        <f t="shared" si="257"/>
        <v>0</v>
      </c>
      <c r="DT123" s="390">
        <f t="shared" si="257"/>
        <v>0</v>
      </c>
      <c r="DU123" s="390">
        <f t="shared" si="257"/>
        <v>0</v>
      </c>
      <c r="DV123" s="390">
        <f t="shared" si="257"/>
        <v>0</v>
      </c>
      <c r="DW123" s="390">
        <f t="shared" si="257"/>
        <v>0</v>
      </c>
      <c r="DX123" s="390">
        <f t="shared" si="257"/>
        <v>0</v>
      </c>
      <c r="DY123" s="390">
        <f t="shared" si="257"/>
        <v>0</v>
      </c>
      <c r="DZ123" s="390">
        <f t="shared" si="257"/>
        <v>0</v>
      </c>
      <c r="EA123" s="390">
        <f t="shared" si="257"/>
        <v>0</v>
      </c>
      <c r="EB123" s="390">
        <f t="shared" si="257"/>
        <v>0</v>
      </c>
      <c r="EC123" s="390">
        <f t="shared" ref="EC123:FH123" si="258" xml:space="preserve"> EC$120</f>
        <v>0</v>
      </c>
      <c r="ED123" s="390">
        <f t="shared" si="258"/>
        <v>0</v>
      </c>
      <c r="EE123" s="390">
        <f t="shared" si="258"/>
        <v>0</v>
      </c>
      <c r="EF123" s="390">
        <f t="shared" si="258"/>
        <v>0</v>
      </c>
      <c r="EG123" s="390">
        <f t="shared" si="258"/>
        <v>0</v>
      </c>
      <c r="EH123" s="390">
        <f t="shared" si="258"/>
        <v>0</v>
      </c>
      <c r="EI123" s="390">
        <f t="shared" si="258"/>
        <v>0</v>
      </c>
      <c r="EJ123" s="390">
        <f t="shared" si="258"/>
        <v>0</v>
      </c>
      <c r="EK123" s="390">
        <f t="shared" si="258"/>
        <v>0</v>
      </c>
      <c r="EL123" s="390">
        <f t="shared" si="258"/>
        <v>0</v>
      </c>
      <c r="EM123" s="390">
        <f t="shared" si="258"/>
        <v>0</v>
      </c>
      <c r="EN123" s="390">
        <f t="shared" si="258"/>
        <v>0</v>
      </c>
      <c r="EO123" s="390">
        <f t="shared" si="258"/>
        <v>0</v>
      </c>
      <c r="EP123" s="390">
        <f t="shared" si="258"/>
        <v>0</v>
      </c>
      <c r="EQ123" s="390">
        <f t="shared" si="258"/>
        <v>0</v>
      </c>
      <c r="ER123" s="390">
        <f t="shared" si="258"/>
        <v>0</v>
      </c>
      <c r="ES123" s="390">
        <f t="shared" si="258"/>
        <v>0</v>
      </c>
      <c r="ET123" s="390">
        <f t="shared" si="258"/>
        <v>0</v>
      </c>
      <c r="EU123" s="390">
        <f t="shared" si="258"/>
        <v>0</v>
      </c>
      <c r="EV123" s="390">
        <f t="shared" si="258"/>
        <v>0</v>
      </c>
      <c r="EW123" s="390">
        <f t="shared" si="258"/>
        <v>0</v>
      </c>
      <c r="EX123" s="390">
        <f t="shared" si="258"/>
        <v>0</v>
      </c>
      <c r="EY123" s="390">
        <f t="shared" si="258"/>
        <v>0</v>
      </c>
      <c r="EZ123" s="390">
        <f t="shared" si="258"/>
        <v>0</v>
      </c>
      <c r="FA123" s="390">
        <f t="shared" si="258"/>
        <v>1</v>
      </c>
      <c r="FB123" s="390">
        <f t="shared" si="258"/>
        <v>0</v>
      </c>
      <c r="FC123" s="390">
        <f t="shared" si="258"/>
        <v>0</v>
      </c>
      <c r="FD123" s="390">
        <f t="shared" si="258"/>
        <v>0</v>
      </c>
      <c r="FE123" s="390">
        <f t="shared" si="258"/>
        <v>0</v>
      </c>
      <c r="FF123" s="390">
        <f t="shared" si="258"/>
        <v>0</v>
      </c>
      <c r="FG123" s="390">
        <f t="shared" si="258"/>
        <v>0</v>
      </c>
      <c r="FH123" s="390">
        <f t="shared" si="258"/>
        <v>0</v>
      </c>
      <c r="FI123" s="390">
        <f t="shared" ref="FI123:GJ123" si="259" xml:space="preserve"> FI$120</f>
        <v>0</v>
      </c>
      <c r="FJ123" s="390">
        <f t="shared" si="259"/>
        <v>0</v>
      </c>
      <c r="FK123" s="390">
        <f t="shared" si="259"/>
        <v>0</v>
      </c>
      <c r="FL123" s="390">
        <f t="shared" si="259"/>
        <v>0</v>
      </c>
      <c r="FM123" s="390">
        <f t="shared" si="259"/>
        <v>0</v>
      </c>
      <c r="FN123" s="390">
        <f t="shared" si="259"/>
        <v>0</v>
      </c>
      <c r="FO123" s="390">
        <f t="shared" si="259"/>
        <v>0</v>
      </c>
      <c r="FP123" s="390">
        <f t="shared" si="259"/>
        <v>0</v>
      </c>
      <c r="FQ123" s="390">
        <f t="shared" si="259"/>
        <v>0</v>
      </c>
      <c r="FR123" s="390">
        <f t="shared" si="259"/>
        <v>0</v>
      </c>
      <c r="FS123" s="390">
        <f t="shared" si="259"/>
        <v>0</v>
      </c>
      <c r="FT123" s="390">
        <f t="shared" si="259"/>
        <v>0</v>
      </c>
      <c r="FU123" s="390">
        <f t="shared" si="259"/>
        <v>0</v>
      </c>
      <c r="FV123" s="390">
        <f t="shared" si="259"/>
        <v>0</v>
      </c>
      <c r="FW123" s="390">
        <f t="shared" si="259"/>
        <v>0</v>
      </c>
      <c r="FX123" s="390">
        <f t="shared" si="259"/>
        <v>0</v>
      </c>
      <c r="FY123" s="390">
        <f t="shared" si="259"/>
        <v>0</v>
      </c>
      <c r="FZ123" s="390">
        <f t="shared" si="259"/>
        <v>0</v>
      </c>
      <c r="GA123" s="390">
        <f t="shared" si="259"/>
        <v>0</v>
      </c>
      <c r="GB123" s="390">
        <f t="shared" si="259"/>
        <v>0</v>
      </c>
      <c r="GC123" s="390">
        <f t="shared" si="259"/>
        <v>0</v>
      </c>
      <c r="GD123" s="390">
        <f t="shared" si="259"/>
        <v>0</v>
      </c>
      <c r="GE123" s="390">
        <f t="shared" si="259"/>
        <v>0</v>
      </c>
      <c r="GF123" s="390">
        <f t="shared" si="259"/>
        <v>0</v>
      </c>
      <c r="GG123" s="390">
        <f t="shared" si="259"/>
        <v>0</v>
      </c>
      <c r="GH123" s="390">
        <f t="shared" si="259"/>
        <v>0</v>
      </c>
      <c r="GI123" s="390">
        <f t="shared" si="259"/>
        <v>0</v>
      </c>
      <c r="GJ123" s="390">
        <f t="shared" si="259"/>
        <v>0</v>
      </c>
    </row>
    <row r="124" spans="1:192" hidden="1" outlineLevel="2" x14ac:dyDescent="0.35">
      <c r="A124" s="219"/>
      <c r="B124" s="219"/>
      <c r="C124" s="220"/>
      <c r="D124" s="221"/>
      <c r="E124" s="222" t="s">
        <v>2353</v>
      </c>
      <c r="F124" s="373"/>
      <c r="G124" s="181" t="s">
        <v>5</v>
      </c>
      <c r="H124" s="181">
        <f xml:space="preserve"> SUM(J124:GJ124)</f>
        <v>100</v>
      </c>
      <c r="I124" s="222"/>
      <c r="J124" s="222">
        <f t="shared" ref="J124:AO124" si="260" xml:space="preserve"> I124 + J122 - I123</f>
        <v>0</v>
      </c>
      <c r="K124" s="222">
        <f t="shared" si="260"/>
        <v>0</v>
      </c>
      <c r="L124" s="222">
        <f t="shared" si="260"/>
        <v>0</v>
      </c>
      <c r="M124" s="222">
        <f t="shared" si="260"/>
        <v>0</v>
      </c>
      <c r="N124" s="222">
        <f t="shared" si="260"/>
        <v>0</v>
      </c>
      <c r="O124" s="222">
        <f t="shared" si="260"/>
        <v>0</v>
      </c>
      <c r="P124" s="222">
        <f t="shared" si="260"/>
        <v>0</v>
      </c>
      <c r="Q124" s="222">
        <f t="shared" si="260"/>
        <v>0</v>
      </c>
      <c r="R124" s="222">
        <f t="shared" si="260"/>
        <v>0</v>
      </c>
      <c r="S124" s="222">
        <f t="shared" si="260"/>
        <v>0</v>
      </c>
      <c r="T124" s="222">
        <f t="shared" si="260"/>
        <v>0</v>
      </c>
      <c r="U124" s="222">
        <f t="shared" si="260"/>
        <v>0</v>
      </c>
      <c r="V124" s="222">
        <f t="shared" si="260"/>
        <v>0</v>
      </c>
      <c r="W124" s="222">
        <f t="shared" si="260"/>
        <v>0</v>
      </c>
      <c r="X124" s="222">
        <f t="shared" si="260"/>
        <v>0</v>
      </c>
      <c r="Y124" s="222">
        <f t="shared" si="260"/>
        <v>0</v>
      </c>
      <c r="Z124" s="222">
        <f t="shared" si="260"/>
        <v>0</v>
      </c>
      <c r="AA124" s="222">
        <f t="shared" si="260"/>
        <v>0</v>
      </c>
      <c r="AB124" s="222">
        <f t="shared" si="260"/>
        <v>0</v>
      </c>
      <c r="AC124" s="222">
        <f t="shared" si="260"/>
        <v>0</v>
      </c>
      <c r="AD124" s="222">
        <f t="shared" si="260"/>
        <v>0</v>
      </c>
      <c r="AE124" s="222">
        <f t="shared" si="260"/>
        <v>0</v>
      </c>
      <c r="AF124" s="222">
        <f t="shared" si="260"/>
        <v>0</v>
      </c>
      <c r="AG124" s="222">
        <f t="shared" si="260"/>
        <v>0</v>
      </c>
      <c r="AH124" s="222">
        <f t="shared" si="260"/>
        <v>0</v>
      </c>
      <c r="AI124" s="222">
        <f t="shared" si="260"/>
        <v>0</v>
      </c>
      <c r="AJ124" s="222">
        <f t="shared" si="260"/>
        <v>0</v>
      </c>
      <c r="AK124" s="222">
        <f t="shared" si="260"/>
        <v>0</v>
      </c>
      <c r="AL124" s="222">
        <f t="shared" si="260"/>
        <v>0</v>
      </c>
      <c r="AM124" s="222">
        <f t="shared" si="260"/>
        <v>0</v>
      </c>
      <c r="AN124" s="222">
        <f t="shared" si="260"/>
        <v>0</v>
      </c>
      <c r="AO124" s="222">
        <f t="shared" si="260"/>
        <v>0</v>
      </c>
      <c r="AP124" s="222">
        <f t="shared" ref="AP124:BU124" si="261" xml:space="preserve"> AO124 + AP122 - AO123</f>
        <v>0</v>
      </c>
      <c r="AQ124" s="222">
        <f t="shared" si="261"/>
        <v>0</v>
      </c>
      <c r="AR124" s="222">
        <f t="shared" si="261"/>
        <v>0</v>
      </c>
      <c r="AS124" s="222">
        <f t="shared" si="261"/>
        <v>0</v>
      </c>
      <c r="AT124" s="222">
        <f t="shared" si="261"/>
        <v>0</v>
      </c>
      <c r="AU124" s="222">
        <f t="shared" si="261"/>
        <v>0</v>
      </c>
      <c r="AV124" s="222">
        <f t="shared" si="261"/>
        <v>0</v>
      </c>
      <c r="AW124" s="222">
        <f t="shared" si="261"/>
        <v>0</v>
      </c>
      <c r="AX124" s="222">
        <f t="shared" si="261"/>
        <v>0</v>
      </c>
      <c r="AY124" s="222">
        <f t="shared" si="261"/>
        <v>0</v>
      </c>
      <c r="AZ124" s="222">
        <f t="shared" si="261"/>
        <v>0</v>
      </c>
      <c r="BA124" s="222">
        <f t="shared" si="261"/>
        <v>0</v>
      </c>
      <c r="BB124" s="222">
        <f t="shared" si="261"/>
        <v>0</v>
      </c>
      <c r="BC124" s="222">
        <f t="shared" si="261"/>
        <v>0</v>
      </c>
      <c r="BD124" s="222">
        <f t="shared" si="261"/>
        <v>0</v>
      </c>
      <c r="BE124" s="222">
        <f t="shared" si="261"/>
        <v>0</v>
      </c>
      <c r="BF124" s="222">
        <f t="shared" si="261"/>
        <v>1</v>
      </c>
      <c r="BG124" s="222">
        <f t="shared" si="261"/>
        <v>1</v>
      </c>
      <c r="BH124" s="222">
        <f t="shared" si="261"/>
        <v>1</v>
      </c>
      <c r="BI124" s="222">
        <f t="shared" si="261"/>
        <v>1</v>
      </c>
      <c r="BJ124" s="222">
        <f t="shared" si="261"/>
        <v>1</v>
      </c>
      <c r="BK124" s="222">
        <f t="shared" si="261"/>
        <v>1</v>
      </c>
      <c r="BL124" s="222">
        <f t="shared" si="261"/>
        <v>1</v>
      </c>
      <c r="BM124" s="222">
        <f t="shared" si="261"/>
        <v>1</v>
      </c>
      <c r="BN124" s="222">
        <f t="shared" si="261"/>
        <v>1</v>
      </c>
      <c r="BO124" s="222">
        <f t="shared" si="261"/>
        <v>1</v>
      </c>
      <c r="BP124" s="222">
        <f t="shared" si="261"/>
        <v>1</v>
      </c>
      <c r="BQ124" s="222">
        <f t="shared" si="261"/>
        <v>1</v>
      </c>
      <c r="BR124" s="222">
        <f t="shared" si="261"/>
        <v>1</v>
      </c>
      <c r="BS124" s="222">
        <f t="shared" si="261"/>
        <v>1</v>
      </c>
      <c r="BT124" s="222">
        <f t="shared" si="261"/>
        <v>1</v>
      </c>
      <c r="BU124" s="222">
        <f t="shared" si="261"/>
        <v>1</v>
      </c>
      <c r="BV124" s="222">
        <f t="shared" ref="BV124:DA124" si="262" xml:space="preserve"> BU124 + BV122 - BU123</f>
        <v>1</v>
      </c>
      <c r="BW124" s="222">
        <f t="shared" si="262"/>
        <v>1</v>
      </c>
      <c r="BX124" s="222">
        <f t="shared" si="262"/>
        <v>1</v>
      </c>
      <c r="BY124" s="222">
        <f t="shared" si="262"/>
        <v>1</v>
      </c>
      <c r="BZ124" s="222">
        <f t="shared" si="262"/>
        <v>1</v>
      </c>
      <c r="CA124" s="222">
        <f t="shared" si="262"/>
        <v>1</v>
      </c>
      <c r="CB124" s="222">
        <f t="shared" si="262"/>
        <v>1</v>
      </c>
      <c r="CC124" s="222">
        <f t="shared" si="262"/>
        <v>1</v>
      </c>
      <c r="CD124" s="222">
        <f t="shared" si="262"/>
        <v>1</v>
      </c>
      <c r="CE124" s="222">
        <f t="shared" si="262"/>
        <v>1</v>
      </c>
      <c r="CF124" s="222">
        <f t="shared" si="262"/>
        <v>1</v>
      </c>
      <c r="CG124" s="222">
        <f t="shared" si="262"/>
        <v>1</v>
      </c>
      <c r="CH124" s="222">
        <f t="shared" si="262"/>
        <v>1</v>
      </c>
      <c r="CI124" s="222">
        <f t="shared" si="262"/>
        <v>1</v>
      </c>
      <c r="CJ124" s="222">
        <f t="shared" si="262"/>
        <v>1</v>
      </c>
      <c r="CK124" s="222">
        <f t="shared" si="262"/>
        <v>1</v>
      </c>
      <c r="CL124" s="222">
        <f t="shared" si="262"/>
        <v>1</v>
      </c>
      <c r="CM124" s="222">
        <f t="shared" si="262"/>
        <v>1</v>
      </c>
      <c r="CN124" s="222">
        <f t="shared" si="262"/>
        <v>1</v>
      </c>
      <c r="CO124" s="222">
        <f t="shared" si="262"/>
        <v>1</v>
      </c>
      <c r="CP124" s="222">
        <f t="shared" si="262"/>
        <v>1</v>
      </c>
      <c r="CQ124" s="222">
        <f t="shared" si="262"/>
        <v>1</v>
      </c>
      <c r="CR124" s="222">
        <f t="shared" si="262"/>
        <v>1</v>
      </c>
      <c r="CS124" s="222">
        <f t="shared" si="262"/>
        <v>1</v>
      </c>
      <c r="CT124" s="222">
        <f t="shared" si="262"/>
        <v>1</v>
      </c>
      <c r="CU124" s="222">
        <f t="shared" si="262"/>
        <v>1</v>
      </c>
      <c r="CV124" s="222">
        <f t="shared" si="262"/>
        <v>1</v>
      </c>
      <c r="CW124" s="222">
        <f t="shared" si="262"/>
        <v>1</v>
      </c>
      <c r="CX124" s="222">
        <f t="shared" si="262"/>
        <v>1</v>
      </c>
      <c r="CY124" s="222">
        <f t="shared" si="262"/>
        <v>1</v>
      </c>
      <c r="CZ124" s="222">
        <f t="shared" si="262"/>
        <v>1</v>
      </c>
      <c r="DA124" s="222">
        <f t="shared" si="262"/>
        <v>1</v>
      </c>
      <c r="DB124" s="222">
        <f t="shared" ref="DB124:EG124" si="263" xml:space="preserve"> DA124 + DB122 - DA123</f>
        <v>1</v>
      </c>
      <c r="DC124" s="222">
        <f t="shared" si="263"/>
        <v>1</v>
      </c>
      <c r="DD124" s="222">
        <f t="shared" si="263"/>
        <v>1</v>
      </c>
      <c r="DE124" s="222">
        <f t="shared" si="263"/>
        <v>1</v>
      </c>
      <c r="DF124" s="222">
        <f t="shared" si="263"/>
        <v>1</v>
      </c>
      <c r="DG124" s="222">
        <f t="shared" si="263"/>
        <v>1</v>
      </c>
      <c r="DH124" s="222">
        <f t="shared" si="263"/>
        <v>1</v>
      </c>
      <c r="DI124" s="222">
        <f t="shared" si="263"/>
        <v>1</v>
      </c>
      <c r="DJ124" s="222">
        <f t="shared" si="263"/>
        <v>1</v>
      </c>
      <c r="DK124" s="222">
        <f t="shared" si="263"/>
        <v>1</v>
      </c>
      <c r="DL124" s="222">
        <f t="shared" si="263"/>
        <v>1</v>
      </c>
      <c r="DM124" s="222">
        <f t="shared" si="263"/>
        <v>1</v>
      </c>
      <c r="DN124" s="222">
        <f t="shared" si="263"/>
        <v>1</v>
      </c>
      <c r="DO124" s="222">
        <f t="shared" si="263"/>
        <v>1</v>
      </c>
      <c r="DP124" s="222">
        <f t="shared" si="263"/>
        <v>1</v>
      </c>
      <c r="DQ124" s="222">
        <f t="shared" si="263"/>
        <v>1</v>
      </c>
      <c r="DR124" s="222">
        <f t="shared" si="263"/>
        <v>1</v>
      </c>
      <c r="DS124" s="222">
        <f t="shared" si="263"/>
        <v>1</v>
      </c>
      <c r="DT124" s="222">
        <f t="shared" si="263"/>
        <v>1</v>
      </c>
      <c r="DU124" s="222">
        <f t="shared" si="263"/>
        <v>1</v>
      </c>
      <c r="DV124" s="222">
        <f t="shared" si="263"/>
        <v>1</v>
      </c>
      <c r="DW124" s="222">
        <f t="shared" si="263"/>
        <v>1</v>
      </c>
      <c r="DX124" s="222">
        <f t="shared" si="263"/>
        <v>1</v>
      </c>
      <c r="DY124" s="222">
        <f t="shared" si="263"/>
        <v>1</v>
      </c>
      <c r="DZ124" s="222">
        <f t="shared" si="263"/>
        <v>1</v>
      </c>
      <c r="EA124" s="222">
        <f t="shared" si="263"/>
        <v>1</v>
      </c>
      <c r="EB124" s="222">
        <f t="shared" si="263"/>
        <v>1</v>
      </c>
      <c r="EC124" s="222">
        <f t="shared" si="263"/>
        <v>1</v>
      </c>
      <c r="ED124" s="222">
        <f t="shared" si="263"/>
        <v>1</v>
      </c>
      <c r="EE124" s="222">
        <f t="shared" si="263"/>
        <v>1</v>
      </c>
      <c r="EF124" s="222">
        <f t="shared" si="263"/>
        <v>1</v>
      </c>
      <c r="EG124" s="222">
        <f t="shared" si="263"/>
        <v>1</v>
      </c>
      <c r="EH124" s="222">
        <f t="shared" ref="EH124:FM124" si="264" xml:space="preserve"> EG124 + EH122 - EG123</f>
        <v>1</v>
      </c>
      <c r="EI124" s="222">
        <f t="shared" si="264"/>
        <v>1</v>
      </c>
      <c r="EJ124" s="222">
        <f t="shared" si="264"/>
        <v>1</v>
      </c>
      <c r="EK124" s="222">
        <f t="shared" si="264"/>
        <v>1</v>
      </c>
      <c r="EL124" s="222">
        <f t="shared" si="264"/>
        <v>1</v>
      </c>
      <c r="EM124" s="222">
        <f t="shared" si="264"/>
        <v>1</v>
      </c>
      <c r="EN124" s="222">
        <f t="shared" si="264"/>
        <v>1</v>
      </c>
      <c r="EO124" s="222">
        <f t="shared" si="264"/>
        <v>1</v>
      </c>
      <c r="EP124" s="222">
        <f t="shared" si="264"/>
        <v>1</v>
      </c>
      <c r="EQ124" s="222">
        <f t="shared" si="264"/>
        <v>1</v>
      </c>
      <c r="ER124" s="222">
        <f t="shared" si="264"/>
        <v>1</v>
      </c>
      <c r="ES124" s="222">
        <f t="shared" si="264"/>
        <v>1</v>
      </c>
      <c r="ET124" s="222">
        <f t="shared" si="264"/>
        <v>1</v>
      </c>
      <c r="EU124" s="222">
        <f t="shared" si="264"/>
        <v>1</v>
      </c>
      <c r="EV124" s="222">
        <f t="shared" si="264"/>
        <v>1</v>
      </c>
      <c r="EW124" s="222">
        <f t="shared" si="264"/>
        <v>1</v>
      </c>
      <c r="EX124" s="222">
        <f t="shared" si="264"/>
        <v>1</v>
      </c>
      <c r="EY124" s="222">
        <f t="shared" si="264"/>
        <v>1</v>
      </c>
      <c r="EZ124" s="222">
        <f t="shared" si="264"/>
        <v>1</v>
      </c>
      <c r="FA124" s="222">
        <f t="shared" si="264"/>
        <v>1</v>
      </c>
      <c r="FB124" s="222">
        <f t="shared" si="264"/>
        <v>0</v>
      </c>
      <c r="FC124" s="222">
        <f t="shared" si="264"/>
        <v>0</v>
      </c>
      <c r="FD124" s="222">
        <f t="shared" si="264"/>
        <v>0</v>
      </c>
      <c r="FE124" s="222">
        <f t="shared" si="264"/>
        <v>0</v>
      </c>
      <c r="FF124" s="222">
        <f t="shared" si="264"/>
        <v>0</v>
      </c>
      <c r="FG124" s="222">
        <f t="shared" si="264"/>
        <v>0</v>
      </c>
      <c r="FH124" s="222">
        <f t="shared" si="264"/>
        <v>0</v>
      </c>
      <c r="FI124" s="222">
        <f t="shared" si="264"/>
        <v>0</v>
      </c>
      <c r="FJ124" s="222">
        <f t="shared" si="264"/>
        <v>0</v>
      </c>
      <c r="FK124" s="222">
        <f t="shared" si="264"/>
        <v>0</v>
      </c>
      <c r="FL124" s="222">
        <f t="shared" si="264"/>
        <v>0</v>
      </c>
      <c r="FM124" s="222">
        <f t="shared" si="264"/>
        <v>0</v>
      </c>
      <c r="FN124" s="222">
        <f t="shared" ref="FN124:GJ124" si="265" xml:space="preserve"> FM124 + FN122 - FM123</f>
        <v>0</v>
      </c>
      <c r="FO124" s="222">
        <f t="shared" si="265"/>
        <v>0</v>
      </c>
      <c r="FP124" s="222">
        <f t="shared" si="265"/>
        <v>0</v>
      </c>
      <c r="FQ124" s="222">
        <f t="shared" si="265"/>
        <v>0</v>
      </c>
      <c r="FR124" s="222">
        <f t="shared" si="265"/>
        <v>0</v>
      </c>
      <c r="FS124" s="222">
        <f t="shared" si="265"/>
        <v>0</v>
      </c>
      <c r="FT124" s="222">
        <f t="shared" si="265"/>
        <v>0</v>
      </c>
      <c r="FU124" s="222">
        <f t="shared" si="265"/>
        <v>0</v>
      </c>
      <c r="FV124" s="222">
        <f t="shared" si="265"/>
        <v>0</v>
      </c>
      <c r="FW124" s="222">
        <f t="shared" si="265"/>
        <v>0</v>
      </c>
      <c r="FX124" s="222">
        <f t="shared" si="265"/>
        <v>0</v>
      </c>
      <c r="FY124" s="222">
        <f t="shared" si="265"/>
        <v>0</v>
      </c>
      <c r="FZ124" s="222">
        <f t="shared" si="265"/>
        <v>0</v>
      </c>
      <c r="GA124" s="222">
        <f t="shared" si="265"/>
        <v>0</v>
      </c>
      <c r="GB124" s="222">
        <f t="shared" si="265"/>
        <v>0</v>
      </c>
      <c r="GC124" s="222">
        <f t="shared" si="265"/>
        <v>0</v>
      </c>
      <c r="GD124" s="222">
        <f t="shared" si="265"/>
        <v>0</v>
      </c>
      <c r="GE124" s="222">
        <f t="shared" si="265"/>
        <v>0</v>
      </c>
      <c r="GF124" s="222">
        <f t="shared" si="265"/>
        <v>0</v>
      </c>
      <c r="GG124" s="222">
        <f t="shared" si="265"/>
        <v>0</v>
      </c>
      <c r="GH124" s="222">
        <f t="shared" si="265"/>
        <v>0</v>
      </c>
      <c r="GI124" s="222">
        <f t="shared" si="265"/>
        <v>0</v>
      </c>
      <c r="GJ124" s="222">
        <f t="shared" si="265"/>
        <v>0</v>
      </c>
    </row>
    <row r="125" spans="1:192" ht="12.75" hidden="1" outlineLevel="2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</row>
    <row r="126" spans="1:192" ht="12.75" outlineLevel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outlineLevel="1" collapsed="1" x14ac:dyDescent="0.35">
      <c r="A127" s="379"/>
      <c r="B127" s="379" t="s">
        <v>150</v>
      </c>
      <c r="C127" s="380"/>
      <c r="D127" s="183"/>
      <c r="E127" s="185"/>
      <c r="F127" s="381"/>
      <c r="G127" s="184"/>
      <c r="H127" s="184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185"/>
      <c r="AJ127" s="185"/>
      <c r="AK127" s="185"/>
      <c r="AL127" s="185"/>
      <c r="AM127" s="185"/>
      <c r="AN127" s="185"/>
      <c r="AO127" s="185"/>
      <c r="AP127" s="185"/>
      <c r="AQ127" s="185"/>
      <c r="AR127" s="185"/>
      <c r="AS127" s="185"/>
      <c r="AT127" s="185"/>
      <c r="AU127" s="185"/>
      <c r="AV127" s="185"/>
      <c r="AW127" s="185"/>
      <c r="AX127" s="185"/>
      <c r="AY127" s="185"/>
      <c r="AZ127" s="185"/>
      <c r="BA127" s="185"/>
      <c r="BB127" s="185"/>
      <c r="BC127" s="185"/>
      <c r="BD127" s="185"/>
      <c r="BE127" s="185"/>
      <c r="BF127" s="185"/>
      <c r="BG127" s="185"/>
      <c r="BH127" s="185"/>
      <c r="BI127" s="185"/>
      <c r="BJ127" s="185"/>
      <c r="BK127" s="185"/>
      <c r="BL127" s="185"/>
      <c r="BM127" s="185"/>
      <c r="BN127" s="185"/>
      <c r="BO127" s="185"/>
      <c r="BP127" s="185"/>
      <c r="BQ127" s="185"/>
      <c r="BR127" s="185"/>
      <c r="BS127" s="185"/>
      <c r="BT127" s="185"/>
      <c r="BU127" s="185"/>
      <c r="BV127" s="185"/>
      <c r="BW127" s="185"/>
      <c r="BX127" s="185"/>
      <c r="BY127" s="185"/>
      <c r="BZ127" s="185"/>
      <c r="CA127" s="185"/>
      <c r="CB127" s="185"/>
      <c r="CC127" s="185"/>
      <c r="CD127" s="185"/>
      <c r="CE127" s="185"/>
      <c r="CF127" s="185"/>
      <c r="CG127" s="185"/>
      <c r="CH127" s="185"/>
      <c r="CI127" s="185"/>
      <c r="CJ127" s="185"/>
      <c r="CK127" s="185"/>
      <c r="CL127" s="185"/>
      <c r="CM127" s="185"/>
      <c r="CN127" s="185"/>
      <c r="CO127" s="185"/>
      <c r="CP127" s="185"/>
      <c r="CQ127" s="185"/>
      <c r="CR127" s="185"/>
      <c r="CS127" s="185"/>
      <c r="CT127" s="185"/>
      <c r="CU127" s="185"/>
      <c r="CV127" s="185"/>
      <c r="CW127" s="185"/>
      <c r="CX127" s="185"/>
      <c r="CY127" s="185"/>
      <c r="CZ127" s="185"/>
      <c r="DA127" s="185"/>
      <c r="DB127" s="185"/>
      <c r="DC127" s="185"/>
      <c r="DD127" s="185"/>
      <c r="DE127" s="185"/>
      <c r="DF127" s="185"/>
      <c r="DG127" s="185"/>
      <c r="DH127" s="185"/>
      <c r="DI127" s="185"/>
      <c r="DJ127" s="185"/>
      <c r="DK127" s="185"/>
      <c r="DL127" s="185"/>
      <c r="DM127" s="185"/>
      <c r="DN127" s="185"/>
      <c r="DO127" s="185"/>
      <c r="DP127" s="185"/>
      <c r="DQ127" s="185"/>
      <c r="DR127" s="185"/>
      <c r="DS127" s="185"/>
      <c r="DT127" s="185"/>
      <c r="DU127" s="185"/>
      <c r="DV127" s="185"/>
      <c r="DW127" s="185"/>
      <c r="DX127" s="185"/>
      <c r="DY127" s="185"/>
      <c r="DZ127" s="185"/>
      <c r="EA127" s="185"/>
      <c r="EB127" s="185"/>
      <c r="EC127" s="185"/>
      <c r="ED127" s="185"/>
      <c r="EE127" s="185"/>
      <c r="EF127" s="185"/>
      <c r="EG127" s="185"/>
      <c r="EH127" s="185"/>
      <c r="EI127" s="185"/>
      <c r="EJ127" s="185"/>
      <c r="EK127" s="185"/>
      <c r="EL127" s="185"/>
      <c r="EM127" s="185"/>
      <c r="EN127" s="185"/>
      <c r="EO127" s="185"/>
      <c r="EP127" s="185"/>
      <c r="EQ127" s="185"/>
      <c r="ER127" s="185"/>
      <c r="ES127" s="185"/>
      <c r="ET127" s="185"/>
      <c r="EU127" s="185"/>
      <c r="EV127" s="185"/>
      <c r="EW127" s="185"/>
      <c r="EX127" s="185"/>
      <c r="EY127" s="185"/>
      <c r="EZ127" s="185"/>
      <c r="FA127" s="185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L127" s="185"/>
      <c r="FM127" s="185"/>
      <c r="FN127" s="185"/>
      <c r="FO127" s="185"/>
      <c r="FP127" s="185"/>
      <c r="FQ127" s="185"/>
      <c r="FR127" s="185"/>
      <c r="FS127" s="185"/>
      <c r="FT127" s="185"/>
      <c r="FU127" s="185"/>
      <c r="FV127" s="185"/>
      <c r="FW127" s="185"/>
      <c r="FX127" s="185"/>
      <c r="FY127" s="185"/>
      <c r="FZ127" s="185"/>
      <c r="GA127" s="185"/>
      <c r="GB127" s="185"/>
      <c r="GC127" s="185"/>
      <c r="GD127" s="185"/>
      <c r="GE127" s="185"/>
      <c r="GF127" s="185"/>
      <c r="GG127" s="185"/>
      <c r="GH127" s="185"/>
      <c r="GI127" s="185"/>
      <c r="GJ127" s="185"/>
    </row>
    <row r="128" spans="1:192" hidden="1" outlineLevel="2" x14ac:dyDescent="0.35">
      <c r="A128" s="379"/>
      <c r="B128" s="379"/>
      <c r="C128" s="380"/>
      <c r="D128" s="183"/>
      <c r="E128" s="436" t="str">
        <f xml:space="preserve"> InpC!E$17</f>
        <v>Escalation period end month</v>
      </c>
      <c r="F128" s="436">
        <f xml:space="preserve"> InpC!F$17</f>
        <v>12</v>
      </c>
      <c r="G128" s="436" t="str">
        <f xml:space="preserve"> InpC!G$17</f>
        <v>month</v>
      </c>
      <c r="H128" s="183"/>
      <c r="I128" s="185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  <c r="AL128" s="184"/>
      <c r="AM128" s="184"/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  <c r="AX128" s="184"/>
      <c r="AY128" s="184"/>
      <c r="AZ128" s="184"/>
      <c r="BA128" s="184"/>
      <c r="BB128" s="184"/>
      <c r="BC128" s="184"/>
      <c r="BD128" s="184"/>
      <c r="BE128" s="184"/>
      <c r="BF128" s="184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4"/>
      <c r="BS128" s="184"/>
      <c r="BT128" s="184"/>
      <c r="BU128" s="184"/>
      <c r="BV128" s="184"/>
      <c r="BW128" s="184"/>
      <c r="BX128" s="184"/>
      <c r="BY128" s="184"/>
      <c r="BZ128" s="184"/>
      <c r="CA128" s="184"/>
      <c r="CB128" s="184"/>
      <c r="CC128" s="184"/>
      <c r="CD128" s="184"/>
      <c r="CE128" s="184"/>
      <c r="CF128" s="184"/>
      <c r="CG128" s="184"/>
      <c r="CH128" s="184"/>
      <c r="CI128" s="184"/>
      <c r="CJ128" s="184"/>
      <c r="CK128" s="184"/>
      <c r="CL128" s="184"/>
      <c r="CM128" s="184"/>
      <c r="CN128" s="184"/>
      <c r="CO128" s="184"/>
      <c r="CP128" s="184"/>
      <c r="CQ128" s="184"/>
      <c r="CR128" s="184"/>
      <c r="CS128" s="184"/>
      <c r="CT128" s="184"/>
      <c r="CU128" s="184"/>
      <c r="CV128" s="184"/>
      <c r="CW128" s="184"/>
      <c r="CX128" s="184"/>
      <c r="CY128" s="184"/>
      <c r="CZ128" s="184"/>
      <c r="DA128" s="184"/>
      <c r="DB128" s="184"/>
      <c r="DC128" s="184"/>
      <c r="DD128" s="184"/>
      <c r="DE128" s="184"/>
      <c r="DF128" s="184"/>
      <c r="DG128" s="184"/>
      <c r="DH128" s="184"/>
      <c r="DI128" s="184"/>
      <c r="DJ128" s="184"/>
      <c r="DK128" s="184"/>
      <c r="DL128" s="184"/>
      <c r="DM128" s="184"/>
      <c r="DN128" s="184"/>
      <c r="DO128" s="184"/>
      <c r="DP128" s="184"/>
      <c r="DQ128" s="184"/>
      <c r="DR128" s="184"/>
      <c r="DS128" s="184"/>
      <c r="DT128" s="184"/>
      <c r="DU128" s="184"/>
      <c r="DV128" s="184"/>
      <c r="DW128" s="184"/>
      <c r="DX128" s="184"/>
      <c r="DY128" s="184"/>
      <c r="DZ128" s="184"/>
      <c r="EA128" s="184"/>
      <c r="EB128" s="184"/>
      <c r="EC128" s="184"/>
      <c r="ED128" s="184"/>
      <c r="EE128" s="184"/>
      <c r="EF128" s="184"/>
      <c r="EG128" s="184"/>
      <c r="EH128" s="184"/>
      <c r="EI128" s="184"/>
      <c r="EJ128" s="184"/>
      <c r="EK128" s="184"/>
      <c r="EL128" s="184"/>
      <c r="EM128" s="184"/>
      <c r="EN128" s="184"/>
      <c r="EO128" s="184"/>
      <c r="EP128" s="184"/>
      <c r="EQ128" s="184"/>
      <c r="ER128" s="184"/>
      <c r="ES128" s="184"/>
      <c r="ET128" s="184"/>
      <c r="EU128" s="184"/>
      <c r="EV128" s="184"/>
      <c r="EW128" s="184"/>
      <c r="EX128" s="184"/>
      <c r="EY128" s="184"/>
      <c r="EZ128" s="184"/>
      <c r="FA128" s="184"/>
      <c r="FB128" s="184"/>
      <c r="FC128" s="184"/>
      <c r="FD128" s="184"/>
      <c r="FE128" s="184"/>
      <c r="FF128" s="184"/>
      <c r="FG128" s="184"/>
      <c r="FH128" s="184"/>
      <c r="FI128" s="184"/>
      <c r="FJ128" s="184"/>
      <c r="FK128" s="184"/>
      <c r="FL128" s="184"/>
      <c r="FM128" s="184"/>
      <c r="FN128" s="184"/>
      <c r="FO128" s="184"/>
      <c r="FP128" s="184"/>
      <c r="FQ128" s="184"/>
      <c r="FR128" s="184"/>
      <c r="FS128" s="184"/>
      <c r="FT128" s="184"/>
      <c r="FU128" s="184"/>
      <c r="FV128" s="184"/>
      <c r="FW128" s="184"/>
      <c r="FX128" s="184"/>
      <c r="FY128" s="184"/>
      <c r="FZ128" s="184"/>
      <c r="GA128" s="184"/>
      <c r="GB128" s="184"/>
      <c r="GC128" s="184"/>
      <c r="GD128" s="184"/>
      <c r="GE128" s="184"/>
      <c r="GF128" s="184"/>
      <c r="GG128" s="184"/>
      <c r="GH128" s="184"/>
      <c r="GI128" s="184"/>
      <c r="GJ128" s="184"/>
    </row>
    <row r="129" spans="1:192" hidden="1" outlineLevel="2" x14ac:dyDescent="0.35">
      <c r="A129" s="46"/>
      <c r="C129" s="47"/>
      <c r="D129" s="48"/>
      <c r="E129" s="10" t="str">
        <f t="shared" ref="E129:AJ129" si="266" xml:space="preserve"> E$43</f>
        <v>Model period ending</v>
      </c>
      <c r="F129" s="10">
        <f t="shared" si="266"/>
        <v>0</v>
      </c>
      <c r="G129" s="10" t="str">
        <f t="shared" si="266"/>
        <v>date</v>
      </c>
      <c r="H129" s="10">
        <f t="shared" si="266"/>
        <v>0</v>
      </c>
      <c r="I129" s="127">
        <f t="shared" si="266"/>
        <v>0</v>
      </c>
      <c r="J129" s="10">
        <f t="shared" si="266"/>
        <v>46053</v>
      </c>
      <c r="K129" s="10">
        <f t="shared" si="266"/>
        <v>46081</v>
      </c>
      <c r="L129" s="10">
        <f t="shared" si="266"/>
        <v>46112</v>
      </c>
      <c r="M129" s="10">
        <f t="shared" si="266"/>
        <v>46142</v>
      </c>
      <c r="N129" s="10">
        <f t="shared" si="266"/>
        <v>46173</v>
      </c>
      <c r="O129" s="10">
        <f t="shared" si="266"/>
        <v>46203</v>
      </c>
      <c r="P129" s="10">
        <f t="shared" si="266"/>
        <v>46234</v>
      </c>
      <c r="Q129" s="10">
        <f t="shared" si="266"/>
        <v>46265</v>
      </c>
      <c r="R129" s="10">
        <f t="shared" si="266"/>
        <v>46295</v>
      </c>
      <c r="S129" s="10">
        <f t="shared" si="266"/>
        <v>46326</v>
      </c>
      <c r="T129" s="10">
        <f t="shared" si="266"/>
        <v>46356</v>
      </c>
      <c r="U129" s="10">
        <f t="shared" si="266"/>
        <v>46387</v>
      </c>
      <c r="V129" s="10">
        <f t="shared" si="266"/>
        <v>46418</v>
      </c>
      <c r="W129" s="10">
        <f t="shared" si="266"/>
        <v>46446</v>
      </c>
      <c r="X129" s="10">
        <f t="shared" si="266"/>
        <v>46477</v>
      </c>
      <c r="Y129" s="10">
        <f t="shared" si="266"/>
        <v>46507</v>
      </c>
      <c r="Z129" s="10">
        <f t="shared" si="266"/>
        <v>46538</v>
      </c>
      <c r="AA129" s="10">
        <f t="shared" si="266"/>
        <v>46568</v>
      </c>
      <c r="AB129" s="10">
        <f t="shared" si="266"/>
        <v>46599</v>
      </c>
      <c r="AC129" s="10">
        <f t="shared" si="266"/>
        <v>46630</v>
      </c>
      <c r="AD129" s="10">
        <f t="shared" si="266"/>
        <v>46660</v>
      </c>
      <c r="AE129" s="10">
        <f t="shared" si="266"/>
        <v>46691</v>
      </c>
      <c r="AF129" s="10">
        <f t="shared" si="266"/>
        <v>46721</v>
      </c>
      <c r="AG129" s="10">
        <f t="shared" si="266"/>
        <v>46752</v>
      </c>
      <c r="AH129" s="10">
        <f t="shared" si="266"/>
        <v>46783</v>
      </c>
      <c r="AI129" s="10">
        <f t="shared" si="266"/>
        <v>46812</v>
      </c>
      <c r="AJ129" s="10">
        <f t="shared" si="266"/>
        <v>46843</v>
      </c>
      <c r="AK129" s="10">
        <f t="shared" ref="AK129:BP129" si="267" xml:space="preserve"> AK$43</f>
        <v>46873</v>
      </c>
      <c r="AL129" s="10">
        <f t="shared" si="267"/>
        <v>46904</v>
      </c>
      <c r="AM129" s="10">
        <f t="shared" si="267"/>
        <v>46934</v>
      </c>
      <c r="AN129" s="10">
        <f t="shared" si="267"/>
        <v>46965</v>
      </c>
      <c r="AO129" s="10">
        <f t="shared" si="267"/>
        <v>46996</v>
      </c>
      <c r="AP129" s="10">
        <f t="shared" si="267"/>
        <v>47026</v>
      </c>
      <c r="AQ129" s="10">
        <f t="shared" si="267"/>
        <v>47057</v>
      </c>
      <c r="AR129" s="10">
        <f t="shared" si="267"/>
        <v>47087</v>
      </c>
      <c r="AS129" s="10">
        <f t="shared" si="267"/>
        <v>47118</v>
      </c>
      <c r="AT129" s="10">
        <f t="shared" si="267"/>
        <v>47149</v>
      </c>
      <c r="AU129" s="10">
        <f t="shared" si="267"/>
        <v>47177</v>
      </c>
      <c r="AV129" s="10">
        <f t="shared" si="267"/>
        <v>47208</v>
      </c>
      <c r="AW129" s="10">
        <f t="shared" si="267"/>
        <v>47238</v>
      </c>
      <c r="AX129" s="10">
        <f t="shared" si="267"/>
        <v>47269</v>
      </c>
      <c r="AY129" s="10">
        <f t="shared" si="267"/>
        <v>47299</v>
      </c>
      <c r="AZ129" s="10">
        <f t="shared" si="267"/>
        <v>47330</v>
      </c>
      <c r="BA129" s="10">
        <f t="shared" si="267"/>
        <v>47361</v>
      </c>
      <c r="BB129" s="10">
        <f t="shared" si="267"/>
        <v>47391</v>
      </c>
      <c r="BC129" s="10">
        <f t="shared" si="267"/>
        <v>47422</v>
      </c>
      <c r="BD129" s="10">
        <f t="shared" si="267"/>
        <v>47452</v>
      </c>
      <c r="BE129" s="10">
        <f t="shared" si="267"/>
        <v>47483</v>
      </c>
      <c r="BF129" s="10">
        <f t="shared" si="267"/>
        <v>47573</v>
      </c>
      <c r="BG129" s="10">
        <f t="shared" si="267"/>
        <v>47664</v>
      </c>
      <c r="BH129" s="10">
        <f t="shared" si="267"/>
        <v>47756</v>
      </c>
      <c r="BI129" s="10">
        <f t="shared" si="267"/>
        <v>47848</v>
      </c>
      <c r="BJ129" s="10">
        <f t="shared" si="267"/>
        <v>47938</v>
      </c>
      <c r="BK129" s="10">
        <f t="shared" si="267"/>
        <v>48029</v>
      </c>
      <c r="BL129" s="10">
        <f t="shared" si="267"/>
        <v>48121</v>
      </c>
      <c r="BM129" s="10">
        <f t="shared" si="267"/>
        <v>48213</v>
      </c>
      <c r="BN129" s="10">
        <f t="shared" si="267"/>
        <v>48304</v>
      </c>
      <c r="BO129" s="10">
        <f t="shared" si="267"/>
        <v>48395</v>
      </c>
      <c r="BP129" s="10">
        <f t="shared" si="267"/>
        <v>48487</v>
      </c>
      <c r="BQ129" s="10">
        <f t="shared" ref="BQ129:CV129" si="268" xml:space="preserve"> BQ$43</f>
        <v>48579</v>
      </c>
      <c r="BR129" s="10">
        <f t="shared" si="268"/>
        <v>48669</v>
      </c>
      <c r="BS129" s="10">
        <f t="shared" si="268"/>
        <v>48760</v>
      </c>
      <c r="BT129" s="10">
        <f t="shared" si="268"/>
        <v>48852</v>
      </c>
      <c r="BU129" s="10">
        <f t="shared" si="268"/>
        <v>48944</v>
      </c>
      <c r="BV129" s="10">
        <f t="shared" si="268"/>
        <v>49034</v>
      </c>
      <c r="BW129" s="10">
        <f t="shared" si="268"/>
        <v>49125</v>
      </c>
      <c r="BX129" s="10">
        <f t="shared" si="268"/>
        <v>49217</v>
      </c>
      <c r="BY129" s="10">
        <f t="shared" si="268"/>
        <v>49309</v>
      </c>
      <c r="BZ129" s="10">
        <f t="shared" si="268"/>
        <v>49399</v>
      </c>
      <c r="CA129" s="10">
        <f t="shared" si="268"/>
        <v>49490</v>
      </c>
      <c r="CB129" s="10">
        <f t="shared" si="268"/>
        <v>49582</v>
      </c>
      <c r="CC129" s="10">
        <f t="shared" si="268"/>
        <v>49674</v>
      </c>
      <c r="CD129" s="10">
        <f t="shared" si="268"/>
        <v>49765</v>
      </c>
      <c r="CE129" s="10">
        <f t="shared" si="268"/>
        <v>49856</v>
      </c>
      <c r="CF129" s="10">
        <f t="shared" si="268"/>
        <v>49948</v>
      </c>
      <c r="CG129" s="10">
        <f t="shared" si="268"/>
        <v>50040</v>
      </c>
      <c r="CH129" s="10">
        <f t="shared" si="268"/>
        <v>50130</v>
      </c>
      <c r="CI129" s="10">
        <f t="shared" si="268"/>
        <v>50221</v>
      </c>
      <c r="CJ129" s="10">
        <f t="shared" si="268"/>
        <v>50313</v>
      </c>
      <c r="CK129" s="10">
        <f t="shared" si="268"/>
        <v>50405</v>
      </c>
      <c r="CL129" s="10">
        <f t="shared" si="268"/>
        <v>50495</v>
      </c>
      <c r="CM129" s="10">
        <f t="shared" si="268"/>
        <v>50586</v>
      </c>
      <c r="CN129" s="10">
        <f t="shared" si="268"/>
        <v>50678</v>
      </c>
      <c r="CO129" s="10">
        <f t="shared" si="268"/>
        <v>50770</v>
      </c>
      <c r="CP129" s="10">
        <f t="shared" si="268"/>
        <v>50860</v>
      </c>
      <c r="CQ129" s="10">
        <f t="shared" si="268"/>
        <v>50951</v>
      </c>
      <c r="CR129" s="10">
        <f t="shared" si="268"/>
        <v>51043</v>
      </c>
      <c r="CS129" s="10">
        <f t="shared" si="268"/>
        <v>51135</v>
      </c>
      <c r="CT129" s="10">
        <f t="shared" si="268"/>
        <v>51226</v>
      </c>
      <c r="CU129" s="10">
        <f t="shared" si="268"/>
        <v>51317</v>
      </c>
      <c r="CV129" s="10">
        <f t="shared" si="268"/>
        <v>51409</v>
      </c>
      <c r="CW129" s="10">
        <f t="shared" ref="CW129:EB129" si="269" xml:space="preserve"> CW$43</f>
        <v>51501</v>
      </c>
      <c r="CX129" s="10">
        <f t="shared" si="269"/>
        <v>51591</v>
      </c>
      <c r="CY129" s="10">
        <f t="shared" si="269"/>
        <v>51682</v>
      </c>
      <c r="CZ129" s="10">
        <f t="shared" si="269"/>
        <v>51774</v>
      </c>
      <c r="DA129" s="10">
        <f t="shared" si="269"/>
        <v>51866</v>
      </c>
      <c r="DB129" s="10">
        <f t="shared" si="269"/>
        <v>51956</v>
      </c>
      <c r="DC129" s="10">
        <f t="shared" si="269"/>
        <v>52047</v>
      </c>
      <c r="DD129" s="10">
        <f t="shared" si="269"/>
        <v>52139</v>
      </c>
      <c r="DE129" s="10">
        <f t="shared" si="269"/>
        <v>52231</v>
      </c>
      <c r="DF129" s="10">
        <f t="shared" si="269"/>
        <v>52321</v>
      </c>
      <c r="DG129" s="10">
        <f t="shared" si="269"/>
        <v>52412</v>
      </c>
      <c r="DH129" s="10">
        <f t="shared" si="269"/>
        <v>52504</v>
      </c>
      <c r="DI129" s="10">
        <f t="shared" si="269"/>
        <v>52596</v>
      </c>
      <c r="DJ129" s="10">
        <f t="shared" si="269"/>
        <v>52687</v>
      </c>
      <c r="DK129" s="10">
        <f t="shared" si="269"/>
        <v>52778</v>
      </c>
      <c r="DL129" s="10">
        <f t="shared" si="269"/>
        <v>52870</v>
      </c>
      <c r="DM129" s="10">
        <f t="shared" si="269"/>
        <v>52962</v>
      </c>
      <c r="DN129" s="10">
        <f t="shared" si="269"/>
        <v>53052</v>
      </c>
      <c r="DO129" s="10">
        <f t="shared" si="269"/>
        <v>53143</v>
      </c>
      <c r="DP129" s="10">
        <f t="shared" si="269"/>
        <v>53235</v>
      </c>
      <c r="DQ129" s="10">
        <f t="shared" si="269"/>
        <v>53327</v>
      </c>
      <c r="DR129" s="10">
        <f t="shared" si="269"/>
        <v>53417</v>
      </c>
      <c r="DS129" s="10">
        <f t="shared" si="269"/>
        <v>53508</v>
      </c>
      <c r="DT129" s="10">
        <f t="shared" si="269"/>
        <v>53600</v>
      </c>
      <c r="DU129" s="10">
        <f t="shared" si="269"/>
        <v>53692</v>
      </c>
      <c r="DV129" s="10">
        <f t="shared" si="269"/>
        <v>53782</v>
      </c>
      <c r="DW129" s="10">
        <f t="shared" si="269"/>
        <v>53873</v>
      </c>
      <c r="DX129" s="10">
        <f t="shared" si="269"/>
        <v>53965</v>
      </c>
      <c r="DY129" s="10">
        <f t="shared" si="269"/>
        <v>54057</v>
      </c>
      <c r="DZ129" s="10">
        <f t="shared" si="269"/>
        <v>54148</v>
      </c>
      <c r="EA129" s="10">
        <f t="shared" si="269"/>
        <v>54239</v>
      </c>
      <c r="EB129" s="10">
        <f t="shared" si="269"/>
        <v>54331</v>
      </c>
      <c r="EC129" s="10">
        <f t="shared" ref="EC129:FH129" si="270" xml:space="preserve"> EC$43</f>
        <v>54423</v>
      </c>
      <c r="ED129" s="10">
        <f t="shared" si="270"/>
        <v>54513</v>
      </c>
      <c r="EE129" s="10">
        <f t="shared" si="270"/>
        <v>54604</v>
      </c>
      <c r="EF129" s="10">
        <f t="shared" si="270"/>
        <v>54696</v>
      </c>
      <c r="EG129" s="10">
        <f t="shared" si="270"/>
        <v>54788</v>
      </c>
      <c r="EH129" s="10">
        <f t="shared" si="270"/>
        <v>54878</v>
      </c>
      <c r="EI129" s="10">
        <f t="shared" si="270"/>
        <v>54969</v>
      </c>
      <c r="EJ129" s="10">
        <f t="shared" si="270"/>
        <v>55061</v>
      </c>
      <c r="EK129" s="10">
        <f t="shared" si="270"/>
        <v>55153</v>
      </c>
      <c r="EL129" s="10">
        <f t="shared" si="270"/>
        <v>55243</v>
      </c>
      <c r="EM129" s="10">
        <f t="shared" si="270"/>
        <v>55334</v>
      </c>
      <c r="EN129" s="10">
        <f t="shared" si="270"/>
        <v>55426</v>
      </c>
      <c r="EO129" s="10">
        <f t="shared" si="270"/>
        <v>55518</v>
      </c>
      <c r="EP129" s="10">
        <f t="shared" si="270"/>
        <v>55609</v>
      </c>
      <c r="EQ129" s="10">
        <f t="shared" si="270"/>
        <v>55700</v>
      </c>
      <c r="ER129" s="10">
        <f t="shared" si="270"/>
        <v>55792</v>
      </c>
      <c r="ES129" s="10">
        <f t="shared" si="270"/>
        <v>55884</v>
      </c>
      <c r="ET129" s="10">
        <f t="shared" si="270"/>
        <v>55974</v>
      </c>
      <c r="EU129" s="10">
        <f t="shared" si="270"/>
        <v>56065</v>
      </c>
      <c r="EV129" s="10">
        <f t="shared" si="270"/>
        <v>56157</v>
      </c>
      <c r="EW129" s="10">
        <f t="shared" si="270"/>
        <v>56249</v>
      </c>
      <c r="EX129" s="10">
        <f t="shared" si="270"/>
        <v>56339</v>
      </c>
      <c r="EY129" s="10">
        <f t="shared" si="270"/>
        <v>56430</v>
      </c>
      <c r="EZ129" s="10">
        <f t="shared" si="270"/>
        <v>56522</v>
      </c>
      <c r="FA129" s="10">
        <f t="shared" si="270"/>
        <v>56614</v>
      </c>
      <c r="FB129" s="10">
        <f t="shared" si="270"/>
        <v>56704</v>
      </c>
      <c r="FC129" s="10">
        <f t="shared" si="270"/>
        <v>56795</v>
      </c>
      <c r="FD129" s="10">
        <f t="shared" si="270"/>
        <v>56887</v>
      </c>
      <c r="FE129" s="10">
        <f t="shared" si="270"/>
        <v>56979</v>
      </c>
      <c r="FF129" s="10">
        <f t="shared" si="270"/>
        <v>57070</v>
      </c>
      <c r="FG129" s="10">
        <f t="shared" si="270"/>
        <v>57161</v>
      </c>
      <c r="FH129" s="10">
        <f t="shared" si="270"/>
        <v>57253</v>
      </c>
      <c r="FI129" s="10">
        <f t="shared" ref="FI129:GJ129" si="271" xml:space="preserve"> FI$43</f>
        <v>57345</v>
      </c>
      <c r="FJ129" s="10">
        <f t="shared" si="271"/>
        <v>57435</v>
      </c>
      <c r="FK129" s="10">
        <f t="shared" si="271"/>
        <v>57526</v>
      </c>
      <c r="FL129" s="10">
        <f t="shared" si="271"/>
        <v>57618</v>
      </c>
      <c r="FM129" s="10">
        <f t="shared" si="271"/>
        <v>57710</v>
      </c>
      <c r="FN129" s="10">
        <f t="shared" si="271"/>
        <v>57800</v>
      </c>
      <c r="FO129" s="10">
        <f t="shared" si="271"/>
        <v>57891</v>
      </c>
      <c r="FP129" s="10">
        <f t="shared" si="271"/>
        <v>57983</v>
      </c>
      <c r="FQ129" s="10">
        <f t="shared" si="271"/>
        <v>58075</v>
      </c>
      <c r="FR129" s="10">
        <f t="shared" si="271"/>
        <v>58165</v>
      </c>
      <c r="FS129" s="10">
        <f t="shared" si="271"/>
        <v>58256</v>
      </c>
      <c r="FT129" s="10">
        <f t="shared" si="271"/>
        <v>58348</v>
      </c>
      <c r="FU129" s="10">
        <f t="shared" si="271"/>
        <v>58440</v>
      </c>
      <c r="FV129" s="10">
        <f t="shared" si="271"/>
        <v>58531</v>
      </c>
      <c r="FW129" s="10">
        <f t="shared" si="271"/>
        <v>58622</v>
      </c>
      <c r="FX129" s="10">
        <f t="shared" si="271"/>
        <v>58714</v>
      </c>
      <c r="FY129" s="10">
        <f t="shared" si="271"/>
        <v>58806</v>
      </c>
      <c r="FZ129" s="10">
        <f t="shared" si="271"/>
        <v>58896</v>
      </c>
      <c r="GA129" s="10">
        <f t="shared" si="271"/>
        <v>58987</v>
      </c>
      <c r="GB129" s="10">
        <f t="shared" si="271"/>
        <v>59079</v>
      </c>
      <c r="GC129" s="10">
        <f t="shared" si="271"/>
        <v>59171</v>
      </c>
      <c r="GD129" s="10">
        <f t="shared" si="271"/>
        <v>59261</v>
      </c>
      <c r="GE129" s="10">
        <f t="shared" si="271"/>
        <v>59352</v>
      </c>
      <c r="GF129" s="10">
        <f t="shared" si="271"/>
        <v>59444</v>
      </c>
      <c r="GG129" s="10">
        <f t="shared" si="271"/>
        <v>59536</v>
      </c>
      <c r="GH129" s="10">
        <f t="shared" si="271"/>
        <v>59626</v>
      </c>
      <c r="GI129" s="10">
        <f t="shared" si="271"/>
        <v>59717</v>
      </c>
      <c r="GJ129" s="10">
        <f t="shared" si="271"/>
        <v>59809</v>
      </c>
    </row>
    <row r="130" spans="1:192" s="493" customFormat="1" hidden="1" outlineLevel="2" x14ac:dyDescent="0.35">
      <c r="A130" s="132"/>
      <c r="B130" s="132"/>
      <c r="C130" s="133"/>
      <c r="D130" s="134"/>
      <c r="E130" s="180" t="s">
        <v>148</v>
      </c>
      <c r="F130" s="180"/>
      <c r="G130" s="180"/>
      <c r="H130" s="180"/>
      <c r="I130" s="135"/>
      <c r="J130" s="180">
        <f t="shared" ref="J130:AO130" si="272" xml:space="preserve"> IF(MONTH(J129) = $F128, 1, 0)</f>
        <v>0</v>
      </c>
      <c r="K130" s="180">
        <f t="shared" si="272"/>
        <v>0</v>
      </c>
      <c r="L130" s="180">
        <f t="shared" si="272"/>
        <v>0</v>
      </c>
      <c r="M130" s="180">
        <f t="shared" si="272"/>
        <v>0</v>
      </c>
      <c r="N130" s="180">
        <f t="shared" si="272"/>
        <v>0</v>
      </c>
      <c r="O130" s="180">
        <f t="shared" si="272"/>
        <v>0</v>
      </c>
      <c r="P130" s="180">
        <f t="shared" si="272"/>
        <v>0</v>
      </c>
      <c r="Q130" s="180">
        <f t="shared" si="272"/>
        <v>0</v>
      </c>
      <c r="R130" s="180">
        <f t="shared" si="272"/>
        <v>0</v>
      </c>
      <c r="S130" s="180">
        <f t="shared" si="272"/>
        <v>0</v>
      </c>
      <c r="T130" s="180">
        <f t="shared" si="272"/>
        <v>0</v>
      </c>
      <c r="U130" s="180">
        <f t="shared" si="272"/>
        <v>1</v>
      </c>
      <c r="V130" s="180">
        <f t="shared" si="272"/>
        <v>0</v>
      </c>
      <c r="W130" s="180">
        <f t="shared" si="272"/>
        <v>0</v>
      </c>
      <c r="X130" s="180">
        <f t="shared" si="272"/>
        <v>0</v>
      </c>
      <c r="Y130" s="180">
        <f t="shared" si="272"/>
        <v>0</v>
      </c>
      <c r="Z130" s="180">
        <f t="shared" si="272"/>
        <v>0</v>
      </c>
      <c r="AA130" s="180">
        <f t="shared" si="272"/>
        <v>0</v>
      </c>
      <c r="AB130" s="180">
        <f t="shared" si="272"/>
        <v>0</v>
      </c>
      <c r="AC130" s="180">
        <f t="shared" si="272"/>
        <v>0</v>
      </c>
      <c r="AD130" s="180">
        <f t="shared" si="272"/>
        <v>0</v>
      </c>
      <c r="AE130" s="180">
        <f t="shared" si="272"/>
        <v>0</v>
      </c>
      <c r="AF130" s="180">
        <f t="shared" si="272"/>
        <v>0</v>
      </c>
      <c r="AG130" s="180">
        <f t="shared" si="272"/>
        <v>1</v>
      </c>
      <c r="AH130" s="180">
        <f t="shared" si="272"/>
        <v>0</v>
      </c>
      <c r="AI130" s="180">
        <f t="shared" si="272"/>
        <v>0</v>
      </c>
      <c r="AJ130" s="180">
        <f t="shared" si="272"/>
        <v>0</v>
      </c>
      <c r="AK130" s="180">
        <f t="shared" si="272"/>
        <v>0</v>
      </c>
      <c r="AL130" s="180">
        <f t="shared" si="272"/>
        <v>0</v>
      </c>
      <c r="AM130" s="180">
        <f t="shared" si="272"/>
        <v>0</v>
      </c>
      <c r="AN130" s="180">
        <f t="shared" si="272"/>
        <v>0</v>
      </c>
      <c r="AO130" s="180">
        <f t="shared" si="272"/>
        <v>0</v>
      </c>
      <c r="AP130" s="180">
        <f t="shared" ref="AP130:BU130" si="273" xml:space="preserve"> IF(MONTH(AP129) = $F128, 1, 0)</f>
        <v>0</v>
      </c>
      <c r="AQ130" s="180">
        <f t="shared" si="273"/>
        <v>0</v>
      </c>
      <c r="AR130" s="180">
        <f t="shared" si="273"/>
        <v>0</v>
      </c>
      <c r="AS130" s="180">
        <f t="shared" si="273"/>
        <v>1</v>
      </c>
      <c r="AT130" s="180">
        <f t="shared" si="273"/>
        <v>0</v>
      </c>
      <c r="AU130" s="180">
        <f t="shared" si="273"/>
        <v>0</v>
      </c>
      <c r="AV130" s="180">
        <f t="shared" si="273"/>
        <v>0</v>
      </c>
      <c r="AW130" s="180">
        <f t="shared" si="273"/>
        <v>0</v>
      </c>
      <c r="AX130" s="180">
        <f t="shared" si="273"/>
        <v>0</v>
      </c>
      <c r="AY130" s="180">
        <f t="shared" si="273"/>
        <v>0</v>
      </c>
      <c r="AZ130" s="180">
        <f t="shared" si="273"/>
        <v>0</v>
      </c>
      <c r="BA130" s="180">
        <f t="shared" si="273"/>
        <v>0</v>
      </c>
      <c r="BB130" s="180">
        <f t="shared" si="273"/>
        <v>0</v>
      </c>
      <c r="BC130" s="180">
        <f t="shared" si="273"/>
        <v>0</v>
      </c>
      <c r="BD130" s="180">
        <f t="shared" si="273"/>
        <v>0</v>
      </c>
      <c r="BE130" s="180">
        <f t="shared" si="273"/>
        <v>1</v>
      </c>
      <c r="BF130" s="180">
        <f t="shared" si="273"/>
        <v>0</v>
      </c>
      <c r="BG130" s="180">
        <f t="shared" si="273"/>
        <v>0</v>
      </c>
      <c r="BH130" s="180">
        <f t="shared" si="273"/>
        <v>0</v>
      </c>
      <c r="BI130" s="180">
        <f t="shared" si="273"/>
        <v>1</v>
      </c>
      <c r="BJ130" s="180">
        <f t="shared" si="273"/>
        <v>0</v>
      </c>
      <c r="BK130" s="180">
        <f t="shared" si="273"/>
        <v>0</v>
      </c>
      <c r="BL130" s="180">
        <f t="shared" si="273"/>
        <v>0</v>
      </c>
      <c r="BM130" s="180">
        <f t="shared" si="273"/>
        <v>1</v>
      </c>
      <c r="BN130" s="180">
        <f t="shared" si="273"/>
        <v>0</v>
      </c>
      <c r="BO130" s="180">
        <f t="shared" si="273"/>
        <v>0</v>
      </c>
      <c r="BP130" s="180">
        <f t="shared" si="273"/>
        <v>0</v>
      </c>
      <c r="BQ130" s="180">
        <f t="shared" si="273"/>
        <v>1</v>
      </c>
      <c r="BR130" s="180">
        <f t="shared" si="273"/>
        <v>0</v>
      </c>
      <c r="BS130" s="180">
        <f t="shared" si="273"/>
        <v>0</v>
      </c>
      <c r="BT130" s="180">
        <f t="shared" si="273"/>
        <v>0</v>
      </c>
      <c r="BU130" s="180">
        <f t="shared" si="273"/>
        <v>1</v>
      </c>
      <c r="BV130" s="180">
        <f t="shared" ref="BV130:DA130" si="274" xml:space="preserve"> IF(MONTH(BV129) = $F128, 1, 0)</f>
        <v>0</v>
      </c>
      <c r="BW130" s="180">
        <f t="shared" si="274"/>
        <v>0</v>
      </c>
      <c r="BX130" s="180">
        <f t="shared" si="274"/>
        <v>0</v>
      </c>
      <c r="BY130" s="180">
        <f t="shared" si="274"/>
        <v>1</v>
      </c>
      <c r="BZ130" s="180">
        <f t="shared" si="274"/>
        <v>0</v>
      </c>
      <c r="CA130" s="180">
        <f t="shared" si="274"/>
        <v>0</v>
      </c>
      <c r="CB130" s="180">
        <f t="shared" si="274"/>
        <v>0</v>
      </c>
      <c r="CC130" s="180">
        <f t="shared" si="274"/>
        <v>1</v>
      </c>
      <c r="CD130" s="180">
        <f t="shared" si="274"/>
        <v>0</v>
      </c>
      <c r="CE130" s="180">
        <f t="shared" si="274"/>
        <v>0</v>
      </c>
      <c r="CF130" s="180">
        <f t="shared" si="274"/>
        <v>0</v>
      </c>
      <c r="CG130" s="180">
        <f t="shared" si="274"/>
        <v>1</v>
      </c>
      <c r="CH130" s="180">
        <f t="shared" si="274"/>
        <v>0</v>
      </c>
      <c r="CI130" s="180">
        <f t="shared" si="274"/>
        <v>0</v>
      </c>
      <c r="CJ130" s="180">
        <f t="shared" si="274"/>
        <v>0</v>
      </c>
      <c r="CK130" s="180">
        <f t="shared" si="274"/>
        <v>1</v>
      </c>
      <c r="CL130" s="180">
        <f t="shared" si="274"/>
        <v>0</v>
      </c>
      <c r="CM130" s="180">
        <f t="shared" si="274"/>
        <v>0</v>
      </c>
      <c r="CN130" s="180">
        <f t="shared" si="274"/>
        <v>0</v>
      </c>
      <c r="CO130" s="180">
        <f t="shared" si="274"/>
        <v>1</v>
      </c>
      <c r="CP130" s="180">
        <f t="shared" si="274"/>
        <v>0</v>
      </c>
      <c r="CQ130" s="180">
        <f t="shared" si="274"/>
        <v>0</v>
      </c>
      <c r="CR130" s="180">
        <f t="shared" si="274"/>
        <v>0</v>
      </c>
      <c r="CS130" s="180">
        <f t="shared" si="274"/>
        <v>1</v>
      </c>
      <c r="CT130" s="180">
        <f t="shared" si="274"/>
        <v>0</v>
      </c>
      <c r="CU130" s="180">
        <f t="shared" si="274"/>
        <v>0</v>
      </c>
      <c r="CV130" s="180">
        <f t="shared" si="274"/>
        <v>0</v>
      </c>
      <c r="CW130" s="180">
        <f t="shared" si="274"/>
        <v>1</v>
      </c>
      <c r="CX130" s="180">
        <f t="shared" si="274"/>
        <v>0</v>
      </c>
      <c r="CY130" s="180">
        <f t="shared" si="274"/>
        <v>0</v>
      </c>
      <c r="CZ130" s="180">
        <f t="shared" si="274"/>
        <v>0</v>
      </c>
      <c r="DA130" s="180">
        <f t="shared" si="274"/>
        <v>1</v>
      </c>
      <c r="DB130" s="180">
        <f t="shared" ref="DB130:EG130" si="275" xml:space="preserve"> IF(MONTH(DB129) = $F128, 1, 0)</f>
        <v>0</v>
      </c>
      <c r="DC130" s="180">
        <f t="shared" si="275"/>
        <v>0</v>
      </c>
      <c r="DD130" s="180">
        <f t="shared" si="275"/>
        <v>0</v>
      </c>
      <c r="DE130" s="180">
        <f t="shared" si="275"/>
        <v>1</v>
      </c>
      <c r="DF130" s="180">
        <f t="shared" si="275"/>
        <v>0</v>
      </c>
      <c r="DG130" s="180">
        <f t="shared" si="275"/>
        <v>0</v>
      </c>
      <c r="DH130" s="180">
        <f t="shared" si="275"/>
        <v>0</v>
      </c>
      <c r="DI130" s="180">
        <f t="shared" si="275"/>
        <v>1</v>
      </c>
      <c r="DJ130" s="180">
        <f t="shared" si="275"/>
        <v>0</v>
      </c>
      <c r="DK130" s="180">
        <f t="shared" si="275"/>
        <v>0</v>
      </c>
      <c r="DL130" s="180">
        <f t="shared" si="275"/>
        <v>0</v>
      </c>
      <c r="DM130" s="180">
        <f t="shared" si="275"/>
        <v>1</v>
      </c>
      <c r="DN130" s="180">
        <f t="shared" si="275"/>
        <v>0</v>
      </c>
      <c r="DO130" s="180">
        <f t="shared" si="275"/>
        <v>0</v>
      </c>
      <c r="DP130" s="180">
        <f t="shared" si="275"/>
        <v>0</v>
      </c>
      <c r="DQ130" s="180">
        <f t="shared" si="275"/>
        <v>1</v>
      </c>
      <c r="DR130" s="180">
        <f t="shared" si="275"/>
        <v>0</v>
      </c>
      <c r="DS130" s="180">
        <f t="shared" si="275"/>
        <v>0</v>
      </c>
      <c r="DT130" s="180">
        <f t="shared" si="275"/>
        <v>0</v>
      </c>
      <c r="DU130" s="180">
        <f t="shared" si="275"/>
        <v>1</v>
      </c>
      <c r="DV130" s="180">
        <f t="shared" si="275"/>
        <v>0</v>
      </c>
      <c r="DW130" s="180">
        <f t="shared" si="275"/>
        <v>0</v>
      </c>
      <c r="DX130" s="180">
        <f t="shared" si="275"/>
        <v>0</v>
      </c>
      <c r="DY130" s="180">
        <f t="shared" si="275"/>
        <v>1</v>
      </c>
      <c r="DZ130" s="180">
        <f t="shared" si="275"/>
        <v>0</v>
      </c>
      <c r="EA130" s="180">
        <f t="shared" si="275"/>
        <v>0</v>
      </c>
      <c r="EB130" s="180">
        <f t="shared" si="275"/>
        <v>0</v>
      </c>
      <c r="EC130" s="180">
        <f t="shared" si="275"/>
        <v>1</v>
      </c>
      <c r="ED130" s="180">
        <f t="shared" si="275"/>
        <v>0</v>
      </c>
      <c r="EE130" s="180">
        <f t="shared" si="275"/>
        <v>0</v>
      </c>
      <c r="EF130" s="180">
        <f t="shared" si="275"/>
        <v>0</v>
      </c>
      <c r="EG130" s="180">
        <f t="shared" si="275"/>
        <v>1</v>
      </c>
      <c r="EH130" s="180">
        <f t="shared" ref="EH130:FM130" si="276" xml:space="preserve"> IF(MONTH(EH129) = $F128, 1, 0)</f>
        <v>0</v>
      </c>
      <c r="EI130" s="180">
        <f t="shared" si="276"/>
        <v>0</v>
      </c>
      <c r="EJ130" s="180">
        <f t="shared" si="276"/>
        <v>0</v>
      </c>
      <c r="EK130" s="180">
        <f t="shared" si="276"/>
        <v>1</v>
      </c>
      <c r="EL130" s="180">
        <f t="shared" si="276"/>
        <v>0</v>
      </c>
      <c r="EM130" s="180">
        <f t="shared" si="276"/>
        <v>0</v>
      </c>
      <c r="EN130" s="180">
        <f t="shared" si="276"/>
        <v>0</v>
      </c>
      <c r="EO130" s="180">
        <f t="shared" si="276"/>
        <v>1</v>
      </c>
      <c r="EP130" s="180">
        <f t="shared" si="276"/>
        <v>0</v>
      </c>
      <c r="EQ130" s="180">
        <f t="shared" si="276"/>
        <v>0</v>
      </c>
      <c r="ER130" s="180">
        <f t="shared" si="276"/>
        <v>0</v>
      </c>
      <c r="ES130" s="180">
        <f t="shared" si="276"/>
        <v>1</v>
      </c>
      <c r="ET130" s="180">
        <f t="shared" si="276"/>
        <v>0</v>
      </c>
      <c r="EU130" s="180">
        <f t="shared" si="276"/>
        <v>0</v>
      </c>
      <c r="EV130" s="180">
        <f t="shared" si="276"/>
        <v>0</v>
      </c>
      <c r="EW130" s="180">
        <f t="shared" si="276"/>
        <v>1</v>
      </c>
      <c r="EX130" s="180">
        <f t="shared" si="276"/>
        <v>0</v>
      </c>
      <c r="EY130" s="180">
        <f t="shared" si="276"/>
        <v>0</v>
      </c>
      <c r="EZ130" s="180">
        <f t="shared" si="276"/>
        <v>0</v>
      </c>
      <c r="FA130" s="180">
        <f t="shared" si="276"/>
        <v>1</v>
      </c>
      <c r="FB130" s="180">
        <f t="shared" si="276"/>
        <v>0</v>
      </c>
      <c r="FC130" s="180">
        <f t="shared" si="276"/>
        <v>0</v>
      </c>
      <c r="FD130" s="180">
        <f t="shared" si="276"/>
        <v>0</v>
      </c>
      <c r="FE130" s="180">
        <f t="shared" si="276"/>
        <v>1</v>
      </c>
      <c r="FF130" s="180">
        <f t="shared" si="276"/>
        <v>0</v>
      </c>
      <c r="FG130" s="180">
        <f t="shared" si="276"/>
        <v>0</v>
      </c>
      <c r="FH130" s="180">
        <f t="shared" si="276"/>
        <v>0</v>
      </c>
      <c r="FI130" s="180">
        <f t="shared" si="276"/>
        <v>1</v>
      </c>
      <c r="FJ130" s="180">
        <f t="shared" si="276"/>
        <v>0</v>
      </c>
      <c r="FK130" s="180">
        <f t="shared" si="276"/>
        <v>0</v>
      </c>
      <c r="FL130" s="180">
        <f t="shared" si="276"/>
        <v>0</v>
      </c>
      <c r="FM130" s="180">
        <f t="shared" si="276"/>
        <v>1</v>
      </c>
      <c r="FN130" s="180">
        <f t="shared" ref="FN130:GJ130" si="277" xml:space="preserve"> IF(MONTH(FN129) = $F128, 1, 0)</f>
        <v>0</v>
      </c>
      <c r="FO130" s="180">
        <f t="shared" si="277"/>
        <v>0</v>
      </c>
      <c r="FP130" s="180">
        <f t="shared" si="277"/>
        <v>0</v>
      </c>
      <c r="FQ130" s="180">
        <f t="shared" si="277"/>
        <v>1</v>
      </c>
      <c r="FR130" s="180">
        <f t="shared" si="277"/>
        <v>0</v>
      </c>
      <c r="FS130" s="180">
        <f t="shared" si="277"/>
        <v>0</v>
      </c>
      <c r="FT130" s="180">
        <f t="shared" si="277"/>
        <v>0</v>
      </c>
      <c r="FU130" s="180">
        <f t="shared" si="277"/>
        <v>1</v>
      </c>
      <c r="FV130" s="180">
        <f t="shared" si="277"/>
        <v>0</v>
      </c>
      <c r="FW130" s="180">
        <f t="shared" si="277"/>
        <v>0</v>
      </c>
      <c r="FX130" s="180">
        <f t="shared" si="277"/>
        <v>0</v>
      </c>
      <c r="FY130" s="180">
        <f t="shared" si="277"/>
        <v>1</v>
      </c>
      <c r="FZ130" s="180">
        <f t="shared" si="277"/>
        <v>0</v>
      </c>
      <c r="GA130" s="180">
        <f t="shared" si="277"/>
        <v>0</v>
      </c>
      <c r="GB130" s="180">
        <f t="shared" si="277"/>
        <v>0</v>
      </c>
      <c r="GC130" s="180">
        <f t="shared" si="277"/>
        <v>1</v>
      </c>
      <c r="GD130" s="180">
        <f t="shared" si="277"/>
        <v>0</v>
      </c>
      <c r="GE130" s="180">
        <f t="shared" si="277"/>
        <v>0</v>
      </c>
      <c r="GF130" s="180">
        <f t="shared" si="277"/>
        <v>0</v>
      </c>
      <c r="GG130" s="180">
        <f t="shared" si="277"/>
        <v>1</v>
      </c>
      <c r="GH130" s="180">
        <f t="shared" si="277"/>
        <v>0</v>
      </c>
      <c r="GI130" s="180">
        <f t="shared" si="277"/>
        <v>0</v>
      </c>
      <c r="GJ130" s="180">
        <f t="shared" si="277"/>
        <v>0</v>
      </c>
    </row>
    <row r="131" spans="1:192" hidden="1" outlineLevel="2" x14ac:dyDescent="0.35">
      <c r="E131" s="9"/>
      <c r="F131" s="9"/>
      <c r="G131" s="9"/>
      <c r="H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</row>
    <row r="132" spans="1:192" outlineLevel="1" x14ac:dyDescent="0.35">
      <c r="E132" s="9"/>
      <c r="F132" s="9"/>
      <c r="G132" s="9"/>
      <c r="H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</row>
    <row r="133" spans="1:192" outlineLevel="1" collapsed="1" x14ac:dyDescent="0.35">
      <c r="A133" s="46"/>
      <c r="B133" s="14" t="s">
        <v>90</v>
      </c>
      <c r="C133" s="47"/>
      <c r="D133" s="48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</row>
    <row r="134" spans="1:192" hidden="1" outlineLevel="2" x14ac:dyDescent="0.35">
      <c r="A134" s="51"/>
      <c r="C134" s="54"/>
      <c r="D134" s="55"/>
      <c r="E134" s="282" t="str">
        <f xml:space="preserve"> Time!E$59</f>
        <v>End of construction period date</v>
      </c>
      <c r="F134" s="282">
        <f xml:space="preserve"> Time!F$59</f>
        <v>47483</v>
      </c>
      <c r="G134" s="282" t="str">
        <f xml:space="preserve"> Time!G$59</f>
        <v>date</v>
      </c>
      <c r="H134" s="43"/>
      <c r="I134" s="2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</row>
    <row r="135" spans="1:192" hidden="1" outlineLevel="2" x14ac:dyDescent="0.35">
      <c r="E135" s="9" t="s">
        <v>118</v>
      </c>
      <c r="F135" s="9">
        <f xml:space="preserve"> MONTH(F134)</f>
        <v>12</v>
      </c>
      <c r="G135" s="9" t="s">
        <v>82</v>
      </c>
      <c r="H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</row>
    <row r="136" spans="1:192" hidden="1" outlineLevel="2" x14ac:dyDescent="0.35">
      <c r="E136" s="9"/>
      <c r="F136" s="9"/>
      <c r="G136" s="9"/>
      <c r="H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</row>
    <row r="137" spans="1:192" hidden="1" outlineLevel="2" x14ac:dyDescent="0.35">
      <c r="E137" s="372" t="str">
        <f xml:space="preserve"> InpC!E$15</f>
        <v>Financial year end month number</v>
      </c>
      <c r="F137" s="372">
        <f xml:space="preserve"> InpC!F$15</f>
        <v>12</v>
      </c>
      <c r="G137" s="372" t="str">
        <f xml:space="preserve"> InpC!G$15</f>
        <v>month #</v>
      </c>
      <c r="H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</row>
    <row r="138" spans="1:192" hidden="1" outlineLevel="2" x14ac:dyDescent="0.35">
      <c r="A138" s="46"/>
      <c r="C138" s="47"/>
      <c r="D138" s="48"/>
      <c r="E138" s="10" t="str">
        <f t="shared" ref="E138:AJ138" si="278" xml:space="preserve"> E$43</f>
        <v>Model period ending</v>
      </c>
      <c r="F138" s="10">
        <f t="shared" si="278"/>
        <v>0</v>
      </c>
      <c r="G138" s="10" t="str">
        <f t="shared" si="278"/>
        <v>date</v>
      </c>
      <c r="H138" s="10">
        <f t="shared" si="278"/>
        <v>0</v>
      </c>
      <c r="I138" s="127">
        <f t="shared" si="278"/>
        <v>0</v>
      </c>
      <c r="J138" s="10">
        <f t="shared" si="278"/>
        <v>46053</v>
      </c>
      <c r="K138" s="10">
        <f t="shared" si="278"/>
        <v>46081</v>
      </c>
      <c r="L138" s="10">
        <f t="shared" si="278"/>
        <v>46112</v>
      </c>
      <c r="M138" s="10">
        <f t="shared" si="278"/>
        <v>46142</v>
      </c>
      <c r="N138" s="10">
        <f t="shared" si="278"/>
        <v>46173</v>
      </c>
      <c r="O138" s="10">
        <f t="shared" si="278"/>
        <v>46203</v>
      </c>
      <c r="P138" s="10">
        <f t="shared" si="278"/>
        <v>46234</v>
      </c>
      <c r="Q138" s="10">
        <f t="shared" si="278"/>
        <v>46265</v>
      </c>
      <c r="R138" s="10">
        <f t="shared" si="278"/>
        <v>46295</v>
      </c>
      <c r="S138" s="10">
        <f t="shared" si="278"/>
        <v>46326</v>
      </c>
      <c r="T138" s="10">
        <f t="shared" si="278"/>
        <v>46356</v>
      </c>
      <c r="U138" s="10">
        <f t="shared" si="278"/>
        <v>46387</v>
      </c>
      <c r="V138" s="10">
        <f t="shared" si="278"/>
        <v>46418</v>
      </c>
      <c r="W138" s="10">
        <f t="shared" si="278"/>
        <v>46446</v>
      </c>
      <c r="X138" s="10">
        <f t="shared" si="278"/>
        <v>46477</v>
      </c>
      <c r="Y138" s="10">
        <f t="shared" si="278"/>
        <v>46507</v>
      </c>
      <c r="Z138" s="10">
        <f t="shared" si="278"/>
        <v>46538</v>
      </c>
      <c r="AA138" s="10">
        <f t="shared" si="278"/>
        <v>46568</v>
      </c>
      <c r="AB138" s="10">
        <f t="shared" si="278"/>
        <v>46599</v>
      </c>
      <c r="AC138" s="10">
        <f t="shared" si="278"/>
        <v>46630</v>
      </c>
      <c r="AD138" s="10">
        <f t="shared" si="278"/>
        <v>46660</v>
      </c>
      <c r="AE138" s="10">
        <f t="shared" si="278"/>
        <v>46691</v>
      </c>
      <c r="AF138" s="10">
        <f t="shared" si="278"/>
        <v>46721</v>
      </c>
      <c r="AG138" s="10">
        <f t="shared" si="278"/>
        <v>46752</v>
      </c>
      <c r="AH138" s="10">
        <f t="shared" si="278"/>
        <v>46783</v>
      </c>
      <c r="AI138" s="10">
        <f t="shared" si="278"/>
        <v>46812</v>
      </c>
      <c r="AJ138" s="10">
        <f t="shared" si="278"/>
        <v>46843</v>
      </c>
      <c r="AK138" s="10">
        <f t="shared" ref="AK138:BP138" si="279" xml:space="preserve"> AK$43</f>
        <v>46873</v>
      </c>
      <c r="AL138" s="10">
        <f t="shared" si="279"/>
        <v>46904</v>
      </c>
      <c r="AM138" s="10">
        <f t="shared" si="279"/>
        <v>46934</v>
      </c>
      <c r="AN138" s="10">
        <f t="shared" si="279"/>
        <v>46965</v>
      </c>
      <c r="AO138" s="10">
        <f t="shared" si="279"/>
        <v>46996</v>
      </c>
      <c r="AP138" s="10">
        <f t="shared" si="279"/>
        <v>47026</v>
      </c>
      <c r="AQ138" s="10">
        <f t="shared" si="279"/>
        <v>47057</v>
      </c>
      <c r="AR138" s="10">
        <f t="shared" si="279"/>
        <v>47087</v>
      </c>
      <c r="AS138" s="10">
        <f t="shared" si="279"/>
        <v>47118</v>
      </c>
      <c r="AT138" s="10">
        <f t="shared" si="279"/>
        <v>47149</v>
      </c>
      <c r="AU138" s="10">
        <f t="shared" si="279"/>
        <v>47177</v>
      </c>
      <c r="AV138" s="10">
        <f t="shared" si="279"/>
        <v>47208</v>
      </c>
      <c r="AW138" s="10">
        <f t="shared" si="279"/>
        <v>47238</v>
      </c>
      <c r="AX138" s="10">
        <f t="shared" si="279"/>
        <v>47269</v>
      </c>
      <c r="AY138" s="10">
        <f t="shared" si="279"/>
        <v>47299</v>
      </c>
      <c r="AZ138" s="10">
        <f t="shared" si="279"/>
        <v>47330</v>
      </c>
      <c r="BA138" s="10">
        <f t="shared" si="279"/>
        <v>47361</v>
      </c>
      <c r="BB138" s="10">
        <f t="shared" si="279"/>
        <v>47391</v>
      </c>
      <c r="BC138" s="10">
        <f t="shared" si="279"/>
        <v>47422</v>
      </c>
      <c r="BD138" s="10">
        <f t="shared" si="279"/>
        <v>47452</v>
      </c>
      <c r="BE138" s="10">
        <f t="shared" si="279"/>
        <v>47483</v>
      </c>
      <c r="BF138" s="10">
        <f t="shared" si="279"/>
        <v>47573</v>
      </c>
      <c r="BG138" s="10">
        <f t="shared" si="279"/>
        <v>47664</v>
      </c>
      <c r="BH138" s="10">
        <f t="shared" si="279"/>
        <v>47756</v>
      </c>
      <c r="BI138" s="10">
        <f t="shared" si="279"/>
        <v>47848</v>
      </c>
      <c r="BJ138" s="10">
        <f t="shared" si="279"/>
        <v>47938</v>
      </c>
      <c r="BK138" s="10">
        <f t="shared" si="279"/>
        <v>48029</v>
      </c>
      <c r="BL138" s="10">
        <f t="shared" si="279"/>
        <v>48121</v>
      </c>
      <c r="BM138" s="10">
        <f t="shared" si="279"/>
        <v>48213</v>
      </c>
      <c r="BN138" s="10">
        <f t="shared" si="279"/>
        <v>48304</v>
      </c>
      <c r="BO138" s="10">
        <f t="shared" si="279"/>
        <v>48395</v>
      </c>
      <c r="BP138" s="10">
        <f t="shared" si="279"/>
        <v>48487</v>
      </c>
      <c r="BQ138" s="10">
        <f t="shared" ref="BQ138:CV138" si="280" xml:space="preserve"> BQ$43</f>
        <v>48579</v>
      </c>
      <c r="BR138" s="10">
        <f t="shared" si="280"/>
        <v>48669</v>
      </c>
      <c r="BS138" s="10">
        <f t="shared" si="280"/>
        <v>48760</v>
      </c>
      <c r="BT138" s="10">
        <f t="shared" si="280"/>
        <v>48852</v>
      </c>
      <c r="BU138" s="10">
        <f t="shared" si="280"/>
        <v>48944</v>
      </c>
      <c r="BV138" s="10">
        <f t="shared" si="280"/>
        <v>49034</v>
      </c>
      <c r="BW138" s="10">
        <f t="shared" si="280"/>
        <v>49125</v>
      </c>
      <c r="BX138" s="10">
        <f t="shared" si="280"/>
        <v>49217</v>
      </c>
      <c r="BY138" s="10">
        <f t="shared" si="280"/>
        <v>49309</v>
      </c>
      <c r="BZ138" s="10">
        <f t="shared" si="280"/>
        <v>49399</v>
      </c>
      <c r="CA138" s="10">
        <f t="shared" si="280"/>
        <v>49490</v>
      </c>
      <c r="CB138" s="10">
        <f t="shared" si="280"/>
        <v>49582</v>
      </c>
      <c r="CC138" s="10">
        <f t="shared" si="280"/>
        <v>49674</v>
      </c>
      <c r="CD138" s="10">
        <f t="shared" si="280"/>
        <v>49765</v>
      </c>
      <c r="CE138" s="10">
        <f t="shared" si="280"/>
        <v>49856</v>
      </c>
      <c r="CF138" s="10">
        <f t="shared" si="280"/>
        <v>49948</v>
      </c>
      <c r="CG138" s="10">
        <f t="shared" si="280"/>
        <v>50040</v>
      </c>
      <c r="CH138" s="10">
        <f t="shared" si="280"/>
        <v>50130</v>
      </c>
      <c r="CI138" s="10">
        <f t="shared" si="280"/>
        <v>50221</v>
      </c>
      <c r="CJ138" s="10">
        <f t="shared" si="280"/>
        <v>50313</v>
      </c>
      <c r="CK138" s="10">
        <f t="shared" si="280"/>
        <v>50405</v>
      </c>
      <c r="CL138" s="10">
        <f t="shared" si="280"/>
        <v>50495</v>
      </c>
      <c r="CM138" s="10">
        <f t="shared" si="280"/>
        <v>50586</v>
      </c>
      <c r="CN138" s="10">
        <f t="shared" si="280"/>
        <v>50678</v>
      </c>
      <c r="CO138" s="10">
        <f t="shared" si="280"/>
        <v>50770</v>
      </c>
      <c r="CP138" s="10">
        <f t="shared" si="280"/>
        <v>50860</v>
      </c>
      <c r="CQ138" s="10">
        <f t="shared" si="280"/>
        <v>50951</v>
      </c>
      <c r="CR138" s="10">
        <f t="shared" si="280"/>
        <v>51043</v>
      </c>
      <c r="CS138" s="10">
        <f t="shared" si="280"/>
        <v>51135</v>
      </c>
      <c r="CT138" s="10">
        <f t="shared" si="280"/>
        <v>51226</v>
      </c>
      <c r="CU138" s="10">
        <f t="shared" si="280"/>
        <v>51317</v>
      </c>
      <c r="CV138" s="10">
        <f t="shared" si="280"/>
        <v>51409</v>
      </c>
      <c r="CW138" s="10">
        <f t="shared" ref="CW138:EB138" si="281" xml:space="preserve"> CW$43</f>
        <v>51501</v>
      </c>
      <c r="CX138" s="10">
        <f t="shared" si="281"/>
        <v>51591</v>
      </c>
      <c r="CY138" s="10">
        <f t="shared" si="281"/>
        <v>51682</v>
      </c>
      <c r="CZ138" s="10">
        <f t="shared" si="281"/>
        <v>51774</v>
      </c>
      <c r="DA138" s="10">
        <f t="shared" si="281"/>
        <v>51866</v>
      </c>
      <c r="DB138" s="10">
        <f t="shared" si="281"/>
        <v>51956</v>
      </c>
      <c r="DC138" s="10">
        <f t="shared" si="281"/>
        <v>52047</v>
      </c>
      <c r="DD138" s="10">
        <f t="shared" si="281"/>
        <v>52139</v>
      </c>
      <c r="DE138" s="10">
        <f t="shared" si="281"/>
        <v>52231</v>
      </c>
      <c r="DF138" s="10">
        <f t="shared" si="281"/>
        <v>52321</v>
      </c>
      <c r="DG138" s="10">
        <f t="shared" si="281"/>
        <v>52412</v>
      </c>
      <c r="DH138" s="10">
        <f t="shared" si="281"/>
        <v>52504</v>
      </c>
      <c r="DI138" s="10">
        <f t="shared" si="281"/>
        <v>52596</v>
      </c>
      <c r="DJ138" s="10">
        <f t="shared" si="281"/>
        <v>52687</v>
      </c>
      <c r="DK138" s="10">
        <f t="shared" si="281"/>
        <v>52778</v>
      </c>
      <c r="DL138" s="10">
        <f t="shared" si="281"/>
        <v>52870</v>
      </c>
      <c r="DM138" s="10">
        <f t="shared" si="281"/>
        <v>52962</v>
      </c>
      <c r="DN138" s="10">
        <f t="shared" si="281"/>
        <v>53052</v>
      </c>
      <c r="DO138" s="10">
        <f t="shared" si="281"/>
        <v>53143</v>
      </c>
      <c r="DP138" s="10">
        <f t="shared" si="281"/>
        <v>53235</v>
      </c>
      <c r="DQ138" s="10">
        <f t="shared" si="281"/>
        <v>53327</v>
      </c>
      <c r="DR138" s="10">
        <f t="shared" si="281"/>
        <v>53417</v>
      </c>
      <c r="DS138" s="10">
        <f t="shared" si="281"/>
        <v>53508</v>
      </c>
      <c r="DT138" s="10">
        <f t="shared" si="281"/>
        <v>53600</v>
      </c>
      <c r="DU138" s="10">
        <f t="shared" si="281"/>
        <v>53692</v>
      </c>
      <c r="DV138" s="10">
        <f t="shared" si="281"/>
        <v>53782</v>
      </c>
      <c r="DW138" s="10">
        <f t="shared" si="281"/>
        <v>53873</v>
      </c>
      <c r="DX138" s="10">
        <f t="shared" si="281"/>
        <v>53965</v>
      </c>
      <c r="DY138" s="10">
        <f t="shared" si="281"/>
        <v>54057</v>
      </c>
      <c r="DZ138" s="10">
        <f t="shared" si="281"/>
        <v>54148</v>
      </c>
      <c r="EA138" s="10">
        <f t="shared" si="281"/>
        <v>54239</v>
      </c>
      <c r="EB138" s="10">
        <f t="shared" si="281"/>
        <v>54331</v>
      </c>
      <c r="EC138" s="10">
        <f t="shared" ref="EC138:FH138" si="282" xml:space="preserve"> EC$43</f>
        <v>54423</v>
      </c>
      <c r="ED138" s="10">
        <f t="shared" si="282"/>
        <v>54513</v>
      </c>
      <c r="EE138" s="10">
        <f t="shared" si="282"/>
        <v>54604</v>
      </c>
      <c r="EF138" s="10">
        <f t="shared" si="282"/>
        <v>54696</v>
      </c>
      <c r="EG138" s="10">
        <f t="shared" si="282"/>
        <v>54788</v>
      </c>
      <c r="EH138" s="10">
        <f t="shared" si="282"/>
        <v>54878</v>
      </c>
      <c r="EI138" s="10">
        <f t="shared" si="282"/>
        <v>54969</v>
      </c>
      <c r="EJ138" s="10">
        <f t="shared" si="282"/>
        <v>55061</v>
      </c>
      <c r="EK138" s="10">
        <f t="shared" si="282"/>
        <v>55153</v>
      </c>
      <c r="EL138" s="10">
        <f t="shared" si="282"/>
        <v>55243</v>
      </c>
      <c r="EM138" s="10">
        <f t="shared" si="282"/>
        <v>55334</v>
      </c>
      <c r="EN138" s="10">
        <f t="shared" si="282"/>
        <v>55426</v>
      </c>
      <c r="EO138" s="10">
        <f t="shared" si="282"/>
        <v>55518</v>
      </c>
      <c r="EP138" s="10">
        <f t="shared" si="282"/>
        <v>55609</v>
      </c>
      <c r="EQ138" s="10">
        <f t="shared" si="282"/>
        <v>55700</v>
      </c>
      <c r="ER138" s="10">
        <f t="shared" si="282"/>
        <v>55792</v>
      </c>
      <c r="ES138" s="10">
        <f t="shared" si="282"/>
        <v>55884</v>
      </c>
      <c r="ET138" s="10">
        <f t="shared" si="282"/>
        <v>55974</v>
      </c>
      <c r="EU138" s="10">
        <f t="shared" si="282"/>
        <v>56065</v>
      </c>
      <c r="EV138" s="10">
        <f t="shared" si="282"/>
        <v>56157</v>
      </c>
      <c r="EW138" s="10">
        <f t="shared" si="282"/>
        <v>56249</v>
      </c>
      <c r="EX138" s="10">
        <f t="shared" si="282"/>
        <v>56339</v>
      </c>
      <c r="EY138" s="10">
        <f t="shared" si="282"/>
        <v>56430</v>
      </c>
      <c r="EZ138" s="10">
        <f t="shared" si="282"/>
        <v>56522</v>
      </c>
      <c r="FA138" s="10">
        <f t="shared" si="282"/>
        <v>56614</v>
      </c>
      <c r="FB138" s="10">
        <f t="shared" si="282"/>
        <v>56704</v>
      </c>
      <c r="FC138" s="10">
        <f t="shared" si="282"/>
        <v>56795</v>
      </c>
      <c r="FD138" s="10">
        <f t="shared" si="282"/>
        <v>56887</v>
      </c>
      <c r="FE138" s="10">
        <f t="shared" si="282"/>
        <v>56979</v>
      </c>
      <c r="FF138" s="10">
        <f t="shared" si="282"/>
        <v>57070</v>
      </c>
      <c r="FG138" s="10">
        <f t="shared" si="282"/>
        <v>57161</v>
      </c>
      <c r="FH138" s="10">
        <f t="shared" si="282"/>
        <v>57253</v>
      </c>
      <c r="FI138" s="10">
        <f t="shared" ref="FI138:GJ138" si="283" xml:space="preserve"> FI$43</f>
        <v>57345</v>
      </c>
      <c r="FJ138" s="10">
        <f t="shared" si="283"/>
        <v>57435</v>
      </c>
      <c r="FK138" s="10">
        <f t="shared" si="283"/>
        <v>57526</v>
      </c>
      <c r="FL138" s="10">
        <f t="shared" si="283"/>
        <v>57618</v>
      </c>
      <c r="FM138" s="10">
        <f t="shared" si="283"/>
        <v>57710</v>
      </c>
      <c r="FN138" s="10">
        <f t="shared" si="283"/>
        <v>57800</v>
      </c>
      <c r="FO138" s="10">
        <f t="shared" si="283"/>
        <v>57891</v>
      </c>
      <c r="FP138" s="10">
        <f t="shared" si="283"/>
        <v>57983</v>
      </c>
      <c r="FQ138" s="10">
        <f t="shared" si="283"/>
        <v>58075</v>
      </c>
      <c r="FR138" s="10">
        <f t="shared" si="283"/>
        <v>58165</v>
      </c>
      <c r="FS138" s="10">
        <f t="shared" si="283"/>
        <v>58256</v>
      </c>
      <c r="FT138" s="10">
        <f t="shared" si="283"/>
        <v>58348</v>
      </c>
      <c r="FU138" s="10">
        <f t="shared" si="283"/>
        <v>58440</v>
      </c>
      <c r="FV138" s="10">
        <f t="shared" si="283"/>
        <v>58531</v>
      </c>
      <c r="FW138" s="10">
        <f t="shared" si="283"/>
        <v>58622</v>
      </c>
      <c r="FX138" s="10">
        <f t="shared" si="283"/>
        <v>58714</v>
      </c>
      <c r="FY138" s="10">
        <f t="shared" si="283"/>
        <v>58806</v>
      </c>
      <c r="FZ138" s="10">
        <f t="shared" si="283"/>
        <v>58896</v>
      </c>
      <c r="GA138" s="10">
        <f t="shared" si="283"/>
        <v>58987</v>
      </c>
      <c r="GB138" s="10">
        <f t="shared" si="283"/>
        <v>59079</v>
      </c>
      <c r="GC138" s="10">
        <f t="shared" si="283"/>
        <v>59171</v>
      </c>
      <c r="GD138" s="10">
        <f t="shared" si="283"/>
        <v>59261</v>
      </c>
      <c r="GE138" s="10">
        <f t="shared" si="283"/>
        <v>59352</v>
      </c>
      <c r="GF138" s="10">
        <f t="shared" si="283"/>
        <v>59444</v>
      </c>
      <c r="GG138" s="10">
        <f t="shared" si="283"/>
        <v>59536</v>
      </c>
      <c r="GH138" s="10">
        <f t="shared" si="283"/>
        <v>59626</v>
      </c>
      <c r="GI138" s="10">
        <f t="shared" si="283"/>
        <v>59717</v>
      </c>
      <c r="GJ138" s="10">
        <f t="shared" si="283"/>
        <v>59809</v>
      </c>
    </row>
    <row r="139" spans="1:192" hidden="1" outlineLevel="2" x14ac:dyDescent="0.35">
      <c r="E139" s="9" t="s">
        <v>158</v>
      </c>
      <c r="F139" s="9"/>
      <c r="G139" s="9"/>
      <c r="H139" s="9"/>
      <c r="J139" s="9">
        <f t="shared" ref="J139:AO139" si="284" xml:space="preserve"> IF( MONTH(J138) = $F137, 1, 0)</f>
        <v>0</v>
      </c>
      <c r="K139" s="9">
        <f t="shared" si="284"/>
        <v>0</v>
      </c>
      <c r="L139" s="9">
        <f t="shared" si="284"/>
        <v>0</v>
      </c>
      <c r="M139" s="9">
        <f t="shared" si="284"/>
        <v>0</v>
      </c>
      <c r="N139" s="9">
        <f t="shared" si="284"/>
        <v>0</v>
      </c>
      <c r="O139" s="9">
        <f t="shared" si="284"/>
        <v>0</v>
      </c>
      <c r="P139" s="9">
        <f t="shared" si="284"/>
        <v>0</v>
      </c>
      <c r="Q139" s="9">
        <f t="shared" si="284"/>
        <v>0</v>
      </c>
      <c r="R139" s="9">
        <f t="shared" si="284"/>
        <v>0</v>
      </c>
      <c r="S139" s="9">
        <f t="shared" si="284"/>
        <v>0</v>
      </c>
      <c r="T139" s="9">
        <f t="shared" si="284"/>
        <v>0</v>
      </c>
      <c r="U139" s="9">
        <f t="shared" si="284"/>
        <v>1</v>
      </c>
      <c r="V139" s="9">
        <f t="shared" si="284"/>
        <v>0</v>
      </c>
      <c r="W139" s="9">
        <f t="shared" si="284"/>
        <v>0</v>
      </c>
      <c r="X139" s="9">
        <f t="shared" si="284"/>
        <v>0</v>
      </c>
      <c r="Y139" s="9">
        <f t="shared" si="284"/>
        <v>0</v>
      </c>
      <c r="Z139" s="9">
        <f t="shared" si="284"/>
        <v>0</v>
      </c>
      <c r="AA139" s="9">
        <f t="shared" si="284"/>
        <v>0</v>
      </c>
      <c r="AB139" s="9">
        <f t="shared" si="284"/>
        <v>0</v>
      </c>
      <c r="AC139" s="9">
        <f t="shared" si="284"/>
        <v>0</v>
      </c>
      <c r="AD139" s="9">
        <f t="shared" si="284"/>
        <v>0</v>
      </c>
      <c r="AE139" s="9">
        <f t="shared" si="284"/>
        <v>0</v>
      </c>
      <c r="AF139" s="9">
        <f t="shared" si="284"/>
        <v>0</v>
      </c>
      <c r="AG139" s="9">
        <f t="shared" si="284"/>
        <v>1</v>
      </c>
      <c r="AH139" s="9">
        <f t="shared" si="284"/>
        <v>0</v>
      </c>
      <c r="AI139" s="9">
        <f t="shared" si="284"/>
        <v>0</v>
      </c>
      <c r="AJ139" s="9">
        <f t="shared" si="284"/>
        <v>0</v>
      </c>
      <c r="AK139" s="9">
        <f t="shared" si="284"/>
        <v>0</v>
      </c>
      <c r="AL139" s="9">
        <f t="shared" si="284"/>
        <v>0</v>
      </c>
      <c r="AM139" s="9">
        <f t="shared" si="284"/>
        <v>0</v>
      </c>
      <c r="AN139" s="9">
        <f t="shared" si="284"/>
        <v>0</v>
      </c>
      <c r="AO139" s="9">
        <f t="shared" si="284"/>
        <v>0</v>
      </c>
      <c r="AP139" s="9">
        <f t="shared" ref="AP139:BU139" si="285" xml:space="preserve"> IF( MONTH(AP138) = $F137, 1, 0)</f>
        <v>0</v>
      </c>
      <c r="AQ139" s="9">
        <f t="shared" si="285"/>
        <v>0</v>
      </c>
      <c r="AR139" s="9">
        <f t="shared" si="285"/>
        <v>0</v>
      </c>
      <c r="AS139" s="9">
        <f t="shared" si="285"/>
        <v>1</v>
      </c>
      <c r="AT139" s="9">
        <f t="shared" si="285"/>
        <v>0</v>
      </c>
      <c r="AU139" s="9">
        <f t="shared" si="285"/>
        <v>0</v>
      </c>
      <c r="AV139" s="9">
        <f t="shared" si="285"/>
        <v>0</v>
      </c>
      <c r="AW139" s="9">
        <f t="shared" si="285"/>
        <v>0</v>
      </c>
      <c r="AX139" s="9">
        <f t="shared" si="285"/>
        <v>0</v>
      </c>
      <c r="AY139" s="9">
        <f t="shared" si="285"/>
        <v>0</v>
      </c>
      <c r="AZ139" s="9">
        <f t="shared" si="285"/>
        <v>0</v>
      </c>
      <c r="BA139" s="9">
        <f t="shared" si="285"/>
        <v>0</v>
      </c>
      <c r="BB139" s="9">
        <f t="shared" si="285"/>
        <v>0</v>
      </c>
      <c r="BC139" s="9">
        <f t="shared" si="285"/>
        <v>0</v>
      </c>
      <c r="BD139" s="9">
        <f t="shared" si="285"/>
        <v>0</v>
      </c>
      <c r="BE139" s="9">
        <f t="shared" si="285"/>
        <v>1</v>
      </c>
      <c r="BF139" s="9">
        <f t="shared" si="285"/>
        <v>0</v>
      </c>
      <c r="BG139" s="9">
        <f t="shared" si="285"/>
        <v>0</v>
      </c>
      <c r="BH139" s="9">
        <f t="shared" si="285"/>
        <v>0</v>
      </c>
      <c r="BI139" s="9">
        <f t="shared" si="285"/>
        <v>1</v>
      </c>
      <c r="BJ139" s="9">
        <f t="shared" si="285"/>
        <v>0</v>
      </c>
      <c r="BK139" s="9">
        <f t="shared" si="285"/>
        <v>0</v>
      </c>
      <c r="BL139" s="9">
        <f t="shared" si="285"/>
        <v>0</v>
      </c>
      <c r="BM139" s="9">
        <f t="shared" si="285"/>
        <v>1</v>
      </c>
      <c r="BN139" s="9">
        <f t="shared" si="285"/>
        <v>0</v>
      </c>
      <c r="BO139" s="9">
        <f t="shared" si="285"/>
        <v>0</v>
      </c>
      <c r="BP139" s="9">
        <f t="shared" si="285"/>
        <v>0</v>
      </c>
      <c r="BQ139" s="9">
        <f t="shared" si="285"/>
        <v>1</v>
      </c>
      <c r="BR139" s="9">
        <f t="shared" si="285"/>
        <v>0</v>
      </c>
      <c r="BS139" s="9">
        <f t="shared" si="285"/>
        <v>0</v>
      </c>
      <c r="BT139" s="9">
        <f t="shared" si="285"/>
        <v>0</v>
      </c>
      <c r="BU139" s="9">
        <f t="shared" si="285"/>
        <v>1</v>
      </c>
      <c r="BV139" s="9">
        <f t="shared" ref="BV139:DA139" si="286" xml:space="preserve"> IF( MONTH(BV138) = $F137, 1, 0)</f>
        <v>0</v>
      </c>
      <c r="BW139" s="9">
        <f t="shared" si="286"/>
        <v>0</v>
      </c>
      <c r="BX139" s="9">
        <f t="shared" si="286"/>
        <v>0</v>
      </c>
      <c r="BY139" s="9">
        <f t="shared" si="286"/>
        <v>1</v>
      </c>
      <c r="BZ139" s="9">
        <f t="shared" si="286"/>
        <v>0</v>
      </c>
      <c r="CA139" s="9">
        <f t="shared" si="286"/>
        <v>0</v>
      </c>
      <c r="CB139" s="9">
        <f t="shared" si="286"/>
        <v>0</v>
      </c>
      <c r="CC139" s="9">
        <f t="shared" si="286"/>
        <v>1</v>
      </c>
      <c r="CD139" s="9">
        <f t="shared" si="286"/>
        <v>0</v>
      </c>
      <c r="CE139" s="9">
        <f t="shared" si="286"/>
        <v>0</v>
      </c>
      <c r="CF139" s="9">
        <f t="shared" si="286"/>
        <v>0</v>
      </c>
      <c r="CG139" s="9">
        <f t="shared" si="286"/>
        <v>1</v>
      </c>
      <c r="CH139" s="9">
        <f t="shared" si="286"/>
        <v>0</v>
      </c>
      <c r="CI139" s="9">
        <f t="shared" si="286"/>
        <v>0</v>
      </c>
      <c r="CJ139" s="9">
        <f t="shared" si="286"/>
        <v>0</v>
      </c>
      <c r="CK139" s="9">
        <f t="shared" si="286"/>
        <v>1</v>
      </c>
      <c r="CL139" s="9">
        <f t="shared" si="286"/>
        <v>0</v>
      </c>
      <c r="CM139" s="9">
        <f t="shared" si="286"/>
        <v>0</v>
      </c>
      <c r="CN139" s="9">
        <f t="shared" si="286"/>
        <v>0</v>
      </c>
      <c r="CO139" s="9">
        <f t="shared" si="286"/>
        <v>1</v>
      </c>
      <c r="CP139" s="9">
        <f t="shared" si="286"/>
        <v>0</v>
      </c>
      <c r="CQ139" s="9">
        <f t="shared" si="286"/>
        <v>0</v>
      </c>
      <c r="CR139" s="9">
        <f t="shared" si="286"/>
        <v>0</v>
      </c>
      <c r="CS139" s="9">
        <f t="shared" si="286"/>
        <v>1</v>
      </c>
      <c r="CT139" s="9">
        <f t="shared" si="286"/>
        <v>0</v>
      </c>
      <c r="CU139" s="9">
        <f t="shared" si="286"/>
        <v>0</v>
      </c>
      <c r="CV139" s="9">
        <f t="shared" si="286"/>
        <v>0</v>
      </c>
      <c r="CW139" s="9">
        <f t="shared" si="286"/>
        <v>1</v>
      </c>
      <c r="CX139" s="9">
        <f t="shared" si="286"/>
        <v>0</v>
      </c>
      <c r="CY139" s="9">
        <f t="shared" si="286"/>
        <v>0</v>
      </c>
      <c r="CZ139" s="9">
        <f t="shared" si="286"/>
        <v>0</v>
      </c>
      <c r="DA139" s="9">
        <f t="shared" si="286"/>
        <v>1</v>
      </c>
      <c r="DB139" s="9">
        <f t="shared" ref="DB139:EG139" si="287" xml:space="preserve"> IF( MONTH(DB138) = $F137, 1, 0)</f>
        <v>0</v>
      </c>
      <c r="DC139" s="9">
        <f t="shared" si="287"/>
        <v>0</v>
      </c>
      <c r="DD139" s="9">
        <f t="shared" si="287"/>
        <v>0</v>
      </c>
      <c r="DE139" s="9">
        <f t="shared" si="287"/>
        <v>1</v>
      </c>
      <c r="DF139" s="9">
        <f t="shared" si="287"/>
        <v>0</v>
      </c>
      <c r="DG139" s="9">
        <f t="shared" si="287"/>
        <v>0</v>
      </c>
      <c r="DH139" s="9">
        <f t="shared" si="287"/>
        <v>0</v>
      </c>
      <c r="DI139" s="9">
        <f t="shared" si="287"/>
        <v>1</v>
      </c>
      <c r="DJ139" s="9">
        <f t="shared" si="287"/>
        <v>0</v>
      </c>
      <c r="DK139" s="9">
        <f t="shared" si="287"/>
        <v>0</v>
      </c>
      <c r="DL139" s="9">
        <f t="shared" si="287"/>
        <v>0</v>
      </c>
      <c r="DM139" s="9">
        <f t="shared" si="287"/>
        <v>1</v>
      </c>
      <c r="DN139" s="9">
        <f t="shared" si="287"/>
        <v>0</v>
      </c>
      <c r="DO139" s="9">
        <f t="shared" si="287"/>
        <v>0</v>
      </c>
      <c r="DP139" s="9">
        <f t="shared" si="287"/>
        <v>0</v>
      </c>
      <c r="DQ139" s="9">
        <f t="shared" si="287"/>
        <v>1</v>
      </c>
      <c r="DR139" s="9">
        <f t="shared" si="287"/>
        <v>0</v>
      </c>
      <c r="DS139" s="9">
        <f t="shared" si="287"/>
        <v>0</v>
      </c>
      <c r="DT139" s="9">
        <f t="shared" si="287"/>
        <v>0</v>
      </c>
      <c r="DU139" s="9">
        <f t="shared" si="287"/>
        <v>1</v>
      </c>
      <c r="DV139" s="9">
        <f t="shared" si="287"/>
        <v>0</v>
      </c>
      <c r="DW139" s="9">
        <f t="shared" si="287"/>
        <v>0</v>
      </c>
      <c r="DX139" s="9">
        <f t="shared" si="287"/>
        <v>0</v>
      </c>
      <c r="DY139" s="9">
        <f t="shared" si="287"/>
        <v>1</v>
      </c>
      <c r="DZ139" s="9">
        <f t="shared" si="287"/>
        <v>0</v>
      </c>
      <c r="EA139" s="9">
        <f t="shared" si="287"/>
        <v>0</v>
      </c>
      <c r="EB139" s="9">
        <f t="shared" si="287"/>
        <v>0</v>
      </c>
      <c r="EC139" s="9">
        <f t="shared" si="287"/>
        <v>1</v>
      </c>
      <c r="ED139" s="9">
        <f t="shared" si="287"/>
        <v>0</v>
      </c>
      <c r="EE139" s="9">
        <f t="shared" si="287"/>
        <v>0</v>
      </c>
      <c r="EF139" s="9">
        <f t="shared" si="287"/>
        <v>0</v>
      </c>
      <c r="EG139" s="9">
        <f t="shared" si="287"/>
        <v>1</v>
      </c>
      <c r="EH139" s="9">
        <f t="shared" ref="EH139:FM139" si="288" xml:space="preserve"> IF( MONTH(EH138) = $F137, 1, 0)</f>
        <v>0</v>
      </c>
      <c r="EI139" s="9">
        <f t="shared" si="288"/>
        <v>0</v>
      </c>
      <c r="EJ139" s="9">
        <f t="shared" si="288"/>
        <v>0</v>
      </c>
      <c r="EK139" s="9">
        <f t="shared" si="288"/>
        <v>1</v>
      </c>
      <c r="EL139" s="9">
        <f t="shared" si="288"/>
        <v>0</v>
      </c>
      <c r="EM139" s="9">
        <f t="shared" si="288"/>
        <v>0</v>
      </c>
      <c r="EN139" s="9">
        <f t="shared" si="288"/>
        <v>0</v>
      </c>
      <c r="EO139" s="9">
        <f t="shared" si="288"/>
        <v>1</v>
      </c>
      <c r="EP139" s="9">
        <f t="shared" si="288"/>
        <v>0</v>
      </c>
      <c r="EQ139" s="9">
        <f t="shared" si="288"/>
        <v>0</v>
      </c>
      <c r="ER139" s="9">
        <f t="shared" si="288"/>
        <v>0</v>
      </c>
      <c r="ES139" s="9">
        <f t="shared" si="288"/>
        <v>1</v>
      </c>
      <c r="ET139" s="9">
        <f t="shared" si="288"/>
        <v>0</v>
      </c>
      <c r="EU139" s="9">
        <f t="shared" si="288"/>
        <v>0</v>
      </c>
      <c r="EV139" s="9">
        <f t="shared" si="288"/>
        <v>0</v>
      </c>
      <c r="EW139" s="9">
        <f t="shared" si="288"/>
        <v>1</v>
      </c>
      <c r="EX139" s="9">
        <f t="shared" si="288"/>
        <v>0</v>
      </c>
      <c r="EY139" s="9">
        <f t="shared" si="288"/>
        <v>0</v>
      </c>
      <c r="EZ139" s="9">
        <f t="shared" si="288"/>
        <v>0</v>
      </c>
      <c r="FA139" s="9">
        <f t="shared" si="288"/>
        <v>1</v>
      </c>
      <c r="FB139" s="9">
        <f t="shared" si="288"/>
        <v>0</v>
      </c>
      <c r="FC139" s="9">
        <f t="shared" si="288"/>
        <v>0</v>
      </c>
      <c r="FD139" s="9">
        <f t="shared" si="288"/>
        <v>0</v>
      </c>
      <c r="FE139" s="9">
        <f t="shared" si="288"/>
        <v>1</v>
      </c>
      <c r="FF139" s="9">
        <f t="shared" si="288"/>
        <v>0</v>
      </c>
      <c r="FG139" s="9">
        <f t="shared" si="288"/>
        <v>0</v>
      </c>
      <c r="FH139" s="9">
        <f t="shared" si="288"/>
        <v>0</v>
      </c>
      <c r="FI139" s="9">
        <f t="shared" si="288"/>
        <v>1</v>
      </c>
      <c r="FJ139" s="9">
        <f t="shared" si="288"/>
        <v>0</v>
      </c>
      <c r="FK139" s="9">
        <f t="shared" si="288"/>
        <v>0</v>
      </c>
      <c r="FL139" s="9">
        <f t="shared" si="288"/>
        <v>0</v>
      </c>
      <c r="FM139" s="9">
        <f t="shared" si="288"/>
        <v>1</v>
      </c>
      <c r="FN139" s="9">
        <f t="shared" ref="FN139:GG139" si="289" xml:space="preserve"> IF( MONTH(FN138) = $F137, 1, 0)</f>
        <v>0</v>
      </c>
      <c r="FO139" s="9">
        <f t="shared" si="289"/>
        <v>0</v>
      </c>
      <c r="FP139" s="9">
        <f t="shared" si="289"/>
        <v>0</v>
      </c>
      <c r="FQ139" s="9">
        <f t="shared" si="289"/>
        <v>1</v>
      </c>
      <c r="FR139" s="9">
        <f t="shared" si="289"/>
        <v>0</v>
      </c>
      <c r="FS139" s="9">
        <f t="shared" si="289"/>
        <v>0</v>
      </c>
      <c r="FT139" s="9">
        <f t="shared" si="289"/>
        <v>0</v>
      </c>
      <c r="FU139" s="9">
        <f t="shared" si="289"/>
        <v>1</v>
      </c>
      <c r="FV139" s="9">
        <f t="shared" si="289"/>
        <v>0</v>
      </c>
      <c r="FW139" s="9">
        <f t="shared" si="289"/>
        <v>0</v>
      </c>
      <c r="FX139" s="9">
        <f t="shared" si="289"/>
        <v>0</v>
      </c>
      <c r="FY139" s="9">
        <f t="shared" si="289"/>
        <v>1</v>
      </c>
      <c r="FZ139" s="9">
        <f t="shared" si="289"/>
        <v>0</v>
      </c>
      <c r="GA139" s="9">
        <f t="shared" si="289"/>
        <v>0</v>
      </c>
      <c r="GB139" s="9">
        <f t="shared" si="289"/>
        <v>0</v>
      </c>
      <c r="GC139" s="9">
        <f t="shared" si="289"/>
        <v>1</v>
      </c>
      <c r="GD139" s="9">
        <f t="shared" si="289"/>
        <v>0</v>
      </c>
      <c r="GE139" s="9">
        <f t="shared" si="289"/>
        <v>0</v>
      </c>
      <c r="GF139" s="9">
        <f t="shared" si="289"/>
        <v>0</v>
      </c>
      <c r="GG139" s="9">
        <f t="shared" si="289"/>
        <v>1</v>
      </c>
      <c r="GH139" s="9">
        <f xml:space="preserve"> IF( MONTH(GH138) = $F137, 1, 0)</f>
        <v>0</v>
      </c>
      <c r="GI139" s="9">
        <f xml:space="preserve"> IF( MONTH(GI138) = $F137, 1, 0)</f>
        <v>0</v>
      </c>
      <c r="GJ139" s="9">
        <f xml:space="preserve"> IF( MONTH(GJ138) = $F137, 1, 0)</f>
        <v>0</v>
      </c>
    </row>
    <row r="140" spans="1:192" hidden="1" outlineLevel="2" x14ac:dyDescent="0.35">
      <c r="E140" s="9"/>
      <c r="F140" s="9"/>
      <c r="G140" s="9"/>
      <c r="H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</row>
    <row r="141" spans="1:192" hidden="1" outlineLevel="2" x14ac:dyDescent="0.35">
      <c r="A141" s="51"/>
      <c r="B141" s="51"/>
      <c r="C141" s="54"/>
      <c r="D141" s="66"/>
      <c r="E141" s="196" t="str">
        <f xml:space="preserve"> InpC!E$14</f>
        <v>Financial year end date of first model period</v>
      </c>
      <c r="F141" s="196">
        <f xml:space="preserve"> InpC!F$14</f>
        <v>46387</v>
      </c>
      <c r="G141" s="196" t="str">
        <f xml:space="preserve"> InpC!G$14</f>
        <v>date</v>
      </c>
      <c r="H141" s="66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  <c r="FU141" s="24"/>
      <c r="FV141" s="24"/>
      <c r="FW141" s="24"/>
      <c r="FX141" s="24"/>
      <c r="FY141" s="24"/>
      <c r="FZ141" s="24"/>
      <c r="GA141" s="24"/>
      <c r="GB141" s="24"/>
      <c r="GC141" s="24"/>
      <c r="GD141" s="24"/>
      <c r="GE141" s="24"/>
      <c r="GF141" s="24"/>
      <c r="GG141" s="24"/>
      <c r="GH141" s="24"/>
      <c r="GI141" s="24"/>
      <c r="GJ141" s="24"/>
    </row>
    <row r="142" spans="1:192" hidden="1" outlineLevel="2" x14ac:dyDescent="0.35">
      <c r="A142" s="46"/>
      <c r="B142" s="46"/>
      <c r="C142" s="47"/>
      <c r="D142" s="67"/>
      <c r="E142" s="121" t="str">
        <f xml:space="preserve"> InpC!E$131</f>
        <v>Months in year</v>
      </c>
      <c r="F142" s="121">
        <f xml:space="preserve"> InpC!F$131</f>
        <v>12</v>
      </c>
      <c r="G142" s="121" t="str">
        <f xml:space="preserve"> InpC!G$131</f>
        <v>months</v>
      </c>
      <c r="H142" s="121"/>
      <c r="I142" s="129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1"/>
      <c r="BK142" s="121"/>
      <c r="BL142" s="121"/>
      <c r="BM142" s="121"/>
      <c r="BN142" s="121"/>
      <c r="BO142" s="121"/>
      <c r="BP142" s="121"/>
      <c r="BQ142" s="121"/>
      <c r="BR142" s="121"/>
      <c r="BS142" s="121"/>
      <c r="BT142" s="121"/>
      <c r="BU142" s="121"/>
      <c r="BV142" s="121"/>
      <c r="BW142" s="121"/>
      <c r="BX142" s="121"/>
      <c r="BY142" s="121"/>
      <c r="BZ142" s="121"/>
      <c r="CA142" s="121"/>
      <c r="CB142" s="121"/>
      <c r="CC142" s="121"/>
      <c r="CD142" s="121"/>
      <c r="CE142" s="121"/>
      <c r="CF142" s="121"/>
      <c r="CG142" s="121"/>
      <c r="CH142" s="121"/>
      <c r="CI142" s="121"/>
      <c r="CJ142" s="121"/>
      <c r="CK142" s="121"/>
      <c r="CL142" s="121"/>
      <c r="CM142" s="121"/>
      <c r="CN142" s="121"/>
      <c r="CO142" s="121"/>
      <c r="CP142" s="121"/>
      <c r="CQ142" s="121"/>
      <c r="CR142" s="121"/>
      <c r="CS142" s="121"/>
      <c r="CT142" s="121"/>
      <c r="CU142" s="121"/>
      <c r="CV142" s="121"/>
      <c r="CW142" s="121"/>
      <c r="CX142" s="121"/>
      <c r="CY142" s="121"/>
      <c r="CZ142" s="121"/>
      <c r="DA142" s="121"/>
      <c r="DB142" s="121"/>
      <c r="DC142" s="121"/>
      <c r="DD142" s="121"/>
      <c r="DE142" s="121"/>
      <c r="DF142" s="121"/>
      <c r="DG142" s="121"/>
      <c r="DH142" s="121"/>
      <c r="DI142" s="121"/>
      <c r="DJ142" s="121"/>
      <c r="DK142" s="121"/>
      <c r="DL142" s="121"/>
      <c r="DM142" s="121"/>
      <c r="DN142" s="121"/>
      <c r="DO142" s="121"/>
      <c r="DP142" s="121"/>
      <c r="DQ142" s="121"/>
      <c r="DR142" s="121"/>
      <c r="DS142" s="121"/>
      <c r="DT142" s="121"/>
      <c r="DU142" s="121"/>
      <c r="DV142" s="121"/>
      <c r="DW142" s="121"/>
      <c r="DX142" s="121"/>
      <c r="DY142" s="121"/>
      <c r="DZ142" s="121"/>
      <c r="EA142" s="121"/>
      <c r="EB142" s="121"/>
      <c r="EC142" s="121"/>
      <c r="ED142" s="121"/>
      <c r="EE142" s="121"/>
      <c r="EF142" s="121"/>
      <c r="EG142" s="121"/>
      <c r="EH142" s="121"/>
      <c r="EI142" s="121"/>
      <c r="EJ142" s="121"/>
      <c r="EK142" s="121"/>
      <c r="EL142" s="121"/>
      <c r="EM142" s="121"/>
      <c r="EN142" s="121"/>
      <c r="EO142" s="121"/>
      <c r="EP142" s="121"/>
      <c r="EQ142" s="121"/>
      <c r="ER142" s="121"/>
      <c r="ES142" s="121"/>
      <c r="ET142" s="121"/>
      <c r="EU142" s="121"/>
      <c r="EV142" s="121"/>
      <c r="EW142" s="121"/>
      <c r="EX142" s="121"/>
      <c r="EY142" s="121"/>
      <c r="EZ142" s="121"/>
      <c r="FA142" s="121"/>
      <c r="FB142" s="121"/>
      <c r="FC142" s="121"/>
      <c r="FD142" s="121"/>
      <c r="FE142" s="121"/>
      <c r="FF142" s="121"/>
      <c r="FG142" s="121"/>
      <c r="FH142" s="121"/>
      <c r="FI142" s="121"/>
      <c r="FJ142" s="121"/>
      <c r="FK142" s="121"/>
      <c r="FL142" s="121"/>
      <c r="FM142" s="121"/>
      <c r="FN142" s="121"/>
      <c r="FO142" s="121"/>
      <c r="FP142" s="121"/>
      <c r="FQ142" s="121"/>
      <c r="FR142" s="121"/>
      <c r="FS142" s="121"/>
      <c r="FT142" s="121"/>
      <c r="FU142" s="121"/>
      <c r="FV142" s="121"/>
      <c r="FW142" s="121"/>
      <c r="FX142" s="121"/>
      <c r="FY142" s="121"/>
      <c r="FZ142" s="121"/>
      <c r="GA142" s="121"/>
      <c r="GB142" s="121"/>
      <c r="GC142" s="121"/>
      <c r="GD142" s="121"/>
      <c r="GE142" s="121"/>
      <c r="GF142" s="121"/>
      <c r="GG142" s="121"/>
      <c r="GH142" s="121"/>
      <c r="GI142" s="121"/>
      <c r="GJ142" s="121"/>
    </row>
    <row r="143" spans="1:192" hidden="1" outlineLevel="2" x14ac:dyDescent="0.35">
      <c r="B143" s="51"/>
      <c r="E143" s="2" t="str">
        <f t="shared" ref="E143:BP143" si="290" xml:space="preserve"> E$14</f>
        <v>First model column flag</v>
      </c>
      <c r="F143" s="2">
        <f t="shared" si="290"/>
        <v>0</v>
      </c>
      <c r="G143" s="2" t="str">
        <f t="shared" si="290"/>
        <v>flag</v>
      </c>
      <c r="H143" s="2">
        <f t="shared" si="290"/>
        <v>1</v>
      </c>
      <c r="I143" s="15">
        <f t="shared" si="290"/>
        <v>0</v>
      </c>
      <c r="J143" s="2">
        <f t="shared" si="290"/>
        <v>1</v>
      </c>
      <c r="K143" s="2">
        <f t="shared" si="290"/>
        <v>0</v>
      </c>
      <c r="L143" s="2">
        <f t="shared" si="290"/>
        <v>0</v>
      </c>
      <c r="M143" s="2">
        <f t="shared" si="290"/>
        <v>0</v>
      </c>
      <c r="N143" s="2">
        <f t="shared" si="290"/>
        <v>0</v>
      </c>
      <c r="O143" s="2">
        <f t="shared" si="290"/>
        <v>0</v>
      </c>
      <c r="P143" s="2">
        <f t="shared" si="290"/>
        <v>0</v>
      </c>
      <c r="Q143" s="2">
        <f t="shared" si="290"/>
        <v>0</v>
      </c>
      <c r="R143" s="2">
        <f t="shared" si="290"/>
        <v>0</v>
      </c>
      <c r="S143" s="2">
        <f t="shared" si="290"/>
        <v>0</v>
      </c>
      <c r="T143" s="2">
        <f t="shared" si="290"/>
        <v>0</v>
      </c>
      <c r="U143" s="2">
        <f t="shared" si="290"/>
        <v>0</v>
      </c>
      <c r="V143" s="2">
        <f t="shared" si="290"/>
        <v>0</v>
      </c>
      <c r="W143" s="2">
        <f t="shared" si="290"/>
        <v>0</v>
      </c>
      <c r="X143" s="2">
        <f t="shared" si="290"/>
        <v>0</v>
      </c>
      <c r="Y143" s="2">
        <f t="shared" si="290"/>
        <v>0</v>
      </c>
      <c r="Z143" s="2">
        <f t="shared" si="290"/>
        <v>0</v>
      </c>
      <c r="AA143" s="2">
        <f t="shared" si="290"/>
        <v>0</v>
      </c>
      <c r="AB143" s="2">
        <f t="shared" si="290"/>
        <v>0</v>
      </c>
      <c r="AC143" s="2">
        <f t="shared" si="290"/>
        <v>0</v>
      </c>
      <c r="AD143" s="2">
        <f t="shared" si="290"/>
        <v>0</v>
      </c>
      <c r="AE143" s="2">
        <f t="shared" si="290"/>
        <v>0</v>
      </c>
      <c r="AF143" s="2">
        <f t="shared" si="290"/>
        <v>0</v>
      </c>
      <c r="AG143" s="2">
        <f t="shared" si="290"/>
        <v>0</v>
      </c>
      <c r="AH143" s="2">
        <f t="shared" si="290"/>
        <v>0</v>
      </c>
      <c r="AI143" s="2">
        <f t="shared" si="290"/>
        <v>0</v>
      </c>
      <c r="AJ143" s="2">
        <f t="shared" si="290"/>
        <v>0</v>
      </c>
      <c r="AK143" s="2">
        <f t="shared" si="290"/>
        <v>0</v>
      </c>
      <c r="AL143" s="2">
        <f t="shared" si="290"/>
        <v>0</v>
      </c>
      <c r="AM143" s="2">
        <f t="shared" si="290"/>
        <v>0</v>
      </c>
      <c r="AN143" s="2">
        <f t="shared" si="290"/>
        <v>0</v>
      </c>
      <c r="AO143" s="2">
        <f t="shared" si="290"/>
        <v>0</v>
      </c>
      <c r="AP143" s="2">
        <f t="shared" si="290"/>
        <v>0</v>
      </c>
      <c r="AQ143" s="2">
        <f t="shared" si="290"/>
        <v>0</v>
      </c>
      <c r="AR143" s="2">
        <f t="shared" si="290"/>
        <v>0</v>
      </c>
      <c r="AS143" s="2">
        <f t="shared" si="290"/>
        <v>0</v>
      </c>
      <c r="AT143" s="2">
        <f t="shared" si="290"/>
        <v>0</v>
      </c>
      <c r="AU143" s="2">
        <f t="shared" si="290"/>
        <v>0</v>
      </c>
      <c r="AV143" s="2">
        <f t="shared" si="290"/>
        <v>0</v>
      </c>
      <c r="AW143" s="2">
        <f t="shared" si="290"/>
        <v>0</v>
      </c>
      <c r="AX143" s="2">
        <f t="shared" si="290"/>
        <v>0</v>
      </c>
      <c r="AY143" s="2">
        <f t="shared" si="290"/>
        <v>0</v>
      </c>
      <c r="AZ143" s="2">
        <f t="shared" si="290"/>
        <v>0</v>
      </c>
      <c r="BA143" s="2">
        <f t="shared" si="290"/>
        <v>0</v>
      </c>
      <c r="BB143" s="2">
        <f t="shared" si="290"/>
        <v>0</v>
      </c>
      <c r="BC143" s="2">
        <f t="shared" si="290"/>
        <v>0</v>
      </c>
      <c r="BD143" s="2">
        <f t="shared" si="290"/>
        <v>0</v>
      </c>
      <c r="BE143" s="2">
        <f t="shared" si="290"/>
        <v>0</v>
      </c>
      <c r="BF143" s="2">
        <f t="shared" si="290"/>
        <v>0</v>
      </c>
      <c r="BG143" s="2">
        <f t="shared" si="290"/>
        <v>0</v>
      </c>
      <c r="BH143" s="2">
        <f t="shared" si="290"/>
        <v>0</v>
      </c>
      <c r="BI143" s="2">
        <f t="shared" si="290"/>
        <v>0</v>
      </c>
      <c r="BJ143" s="2">
        <f t="shared" si="290"/>
        <v>0</v>
      </c>
      <c r="BK143" s="2">
        <f t="shared" si="290"/>
        <v>0</v>
      </c>
      <c r="BL143" s="2">
        <f t="shared" si="290"/>
        <v>0</v>
      </c>
      <c r="BM143" s="2">
        <f t="shared" si="290"/>
        <v>0</v>
      </c>
      <c r="BN143" s="2">
        <f t="shared" si="290"/>
        <v>0</v>
      </c>
      <c r="BO143" s="2">
        <f t="shared" si="290"/>
        <v>0</v>
      </c>
      <c r="BP143" s="2">
        <f t="shared" si="290"/>
        <v>0</v>
      </c>
      <c r="BQ143" s="2">
        <f t="shared" ref="BQ143:EB143" si="291" xml:space="preserve"> BQ$14</f>
        <v>0</v>
      </c>
      <c r="BR143" s="2">
        <f t="shared" si="291"/>
        <v>0</v>
      </c>
      <c r="BS143" s="2">
        <f t="shared" si="291"/>
        <v>0</v>
      </c>
      <c r="BT143" s="2">
        <f t="shared" si="291"/>
        <v>0</v>
      </c>
      <c r="BU143" s="2">
        <f t="shared" si="291"/>
        <v>0</v>
      </c>
      <c r="BV143" s="2">
        <f t="shared" si="291"/>
        <v>0</v>
      </c>
      <c r="BW143" s="2">
        <f t="shared" si="291"/>
        <v>0</v>
      </c>
      <c r="BX143" s="2">
        <f t="shared" si="291"/>
        <v>0</v>
      </c>
      <c r="BY143" s="2">
        <f t="shared" si="291"/>
        <v>0</v>
      </c>
      <c r="BZ143" s="2">
        <f t="shared" si="291"/>
        <v>0</v>
      </c>
      <c r="CA143" s="2">
        <f t="shared" si="291"/>
        <v>0</v>
      </c>
      <c r="CB143" s="2">
        <f t="shared" si="291"/>
        <v>0</v>
      </c>
      <c r="CC143" s="2">
        <f t="shared" si="291"/>
        <v>0</v>
      </c>
      <c r="CD143" s="2">
        <f t="shared" si="291"/>
        <v>0</v>
      </c>
      <c r="CE143" s="2">
        <f t="shared" si="291"/>
        <v>0</v>
      </c>
      <c r="CF143" s="2">
        <f t="shared" si="291"/>
        <v>0</v>
      </c>
      <c r="CG143" s="2">
        <f t="shared" si="291"/>
        <v>0</v>
      </c>
      <c r="CH143" s="2">
        <f t="shared" si="291"/>
        <v>0</v>
      </c>
      <c r="CI143" s="2">
        <f t="shared" si="291"/>
        <v>0</v>
      </c>
      <c r="CJ143" s="2">
        <f t="shared" si="291"/>
        <v>0</v>
      </c>
      <c r="CK143" s="2">
        <f t="shared" si="291"/>
        <v>0</v>
      </c>
      <c r="CL143" s="2">
        <f t="shared" si="291"/>
        <v>0</v>
      </c>
      <c r="CM143" s="2">
        <f t="shared" si="291"/>
        <v>0</v>
      </c>
      <c r="CN143" s="2">
        <f t="shared" si="291"/>
        <v>0</v>
      </c>
      <c r="CO143" s="2">
        <f t="shared" si="291"/>
        <v>0</v>
      </c>
      <c r="CP143" s="2">
        <f t="shared" si="291"/>
        <v>0</v>
      </c>
      <c r="CQ143" s="2">
        <f t="shared" si="291"/>
        <v>0</v>
      </c>
      <c r="CR143" s="2">
        <f t="shared" si="291"/>
        <v>0</v>
      </c>
      <c r="CS143" s="2">
        <f t="shared" si="291"/>
        <v>0</v>
      </c>
      <c r="CT143" s="2">
        <f t="shared" si="291"/>
        <v>0</v>
      </c>
      <c r="CU143" s="2">
        <f t="shared" si="291"/>
        <v>0</v>
      </c>
      <c r="CV143" s="2">
        <f t="shared" si="291"/>
        <v>0</v>
      </c>
      <c r="CW143" s="2">
        <f t="shared" si="291"/>
        <v>0</v>
      </c>
      <c r="CX143" s="2">
        <f t="shared" si="291"/>
        <v>0</v>
      </c>
      <c r="CY143" s="2">
        <f t="shared" si="291"/>
        <v>0</v>
      </c>
      <c r="CZ143" s="2">
        <f t="shared" si="291"/>
        <v>0</v>
      </c>
      <c r="DA143" s="2">
        <f t="shared" si="291"/>
        <v>0</v>
      </c>
      <c r="DB143" s="2">
        <f t="shared" si="291"/>
        <v>0</v>
      </c>
      <c r="DC143" s="2">
        <f t="shared" si="291"/>
        <v>0</v>
      </c>
      <c r="DD143" s="2">
        <f t="shared" si="291"/>
        <v>0</v>
      </c>
      <c r="DE143" s="2">
        <f t="shared" si="291"/>
        <v>0</v>
      </c>
      <c r="DF143" s="2">
        <f t="shared" si="291"/>
        <v>0</v>
      </c>
      <c r="DG143" s="2">
        <f t="shared" si="291"/>
        <v>0</v>
      </c>
      <c r="DH143" s="2">
        <f t="shared" si="291"/>
        <v>0</v>
      </c>
      <c r="DI143" s="2">
        <f t="shared" si="291"/>
        <v>0</v>
      </c>
      <c r="DJ143" s="2">
        <f t="shared" si="291"/>
        <v>0</v>
      </c>
      <c r="DK143" s="2">
        <f t="shared" si="291"/>
        <v>0</v>
      </c>
      <c r="DL143" s="2">
        <f t="shared" si="291"/>
        <v>0</v>
      </c>
      <c r="DM143" s="2">
        <f t="shared" si="291"/>
        <v>0</v>
      </c>
      <c r="DN143" s="2">
        <f t="shared" si="291"/>
        <v>0</v>
      </c>
      <c r="DO143" s="2">
        <f t="shared" si="291"/>
        <v>0</v>
      </c>
      <c r="DP143" s="2">
        <f t="shared" si="291"/>
        <v>0</v>
      </c>
      <c r="DQ143" s="2">
        <f t="shared" si="291"/>
        <v>0</v>
      </c>
      <c r="DR143" s="2">
        <f t="shared" si="291"/>
        <v>0</v>
      </c>
      <c r="DS143" s="2">
        <f t="shared" si="291"/>
        <v>0</v>
      </c>
      <c r="DT143" s="2">
        <f t="shared" si="291"/>
        <v>0</v>
      </c>
      <c r="DU143" s="2">
        <f t="shared" si="291"/>
        <v>0</v>
      </c>
      <c r="DV143" s="2">
        <f t="shared" si="291"/>
        <v>0</v>
      </c>
      <c r="DW143" s="2">
        <f t="shared" si="291"/>
        <v>0</v>
      </c>
      <c r="DX143" s="2">
        <f t="shared" si="291"/>
        <v>0</v>
      </c>
      <c r="DY143" s="2">
        <f t="shared" si="291"/>
        <v>0</v>
      </c>
      <c r="DZ143" s="2">
        <f t="shared" si="291"/>
        <v>0</v>
      </c>
      <c r="EA143" s="2">
        <f t="shared" si="291"/>
        <v>0</v>
      </c>
      <c r="EB143" s="2">
        <f t="shared" si="291"/>
        <v>0</v>
      </c>
      <c r="EC143" s="2">
        <f t="shared" ref="EC143:GJ143" si="292" xml:space="preserve"> EC$14</f>
        <v>0</v>
      </c>
      <c r="ED143" s="2">
        <f t="shared" si="292"/>
        <v>0</v>
      </c>
      <c r="EE143" s="2">
        <f t="shared" si="292"/>
        <v>0</v>
      </c>
      <c r="EF143" s="2">
        <f t="shared" si="292"/>
        <v>0</v>
      </c>
      <c r="EG143" s="2">
        <f t="shared" si="292"/>
        <v>0</v>
      </c>
      <c r="EH143" s="2">
        <f t="shared" si="292"/>
        <v>0</v>
      </c>
      <c r="EI143" s="2">
        <f t="shared" si="292"/>
        <v>0</v>
      </c>
      <c r="EJ143" s="2">
        <f t="shared" si="292"/>
        <v>0</v>
      </c>
      <c r="EK143" s="2">
        <f t="shared" si="292"/>
        <v>0</v>
      </c>
      <c r="EL143" s="2">
        <f t="shared" si="292"/>
        <v>0</v>
      </c>
      <c r="EM143" s="2">
        <f t="shared" si="292"/>
        <v>0</v>
      </c>
      <c r="EN143" s="2">
        <f t="shared" si="292"/>
        <v>0</v>
      </c>
      <c r="EO143" s="2">
        <f t="shared" si="292"/>
        <v>0</v>
      </c>
      <c r="EP143" s="2">
        <f t="shared" si="292"/>
        <v>0</v>
      </c>
      <c r="EQ143" s="2">
        <f t="shared" si="292"/>
        <v>0</v>
      </c>
      <c r="ER143" s="2">
        <f t="shared" si="292"/>
        <v>0</v>
      </c>
      <c r="ES143" s="2">
        <f t="shared" si="292"/>
        <v>0</v>
      </c>
      <c r="ET143" s="2">
        <f t="shared" si="292"/>
        <v>0</v>
      </c>
      <c r="EU143" s="2">
        <f t="shared" si="292"/>
        <v>0</v>
      </c>
      <c r="EV143" s="2">
        <f t="shared" si="292"/>
        <v>0</v>
      </c>
      <c r="EW143" s="2">
        <f t="shared" si="292"/>
        <v>0</v>
      </c>
      <c r="EX143" s="2">
        <f t="shared" si="292"/>
        <v>0</v>
      </c>
      <c r="EY143" s="2">
        <f t="shared" si="292"/>
        <v>0</v>
      </c>
      <c r="EZ143" s="2">
        <f t="shared" si="292"/>
        <v>0</v>
      </c>
      <c r="FA143" s="2">
        <f t="shared" si="292"/>
        <v>0</v>
      </c>
      <c r="FB143" s="2">
        <f t="shared" si="292"/>
        <v>0</v>
      </c>
      <c r="FC143" s="2">
        <f t="shared" si="292"/>
        <v>0</v>
      </c>
      <c r="FD143" s="2">
        <f t="shared" si="292"/>
        <v>0</v>
      </c>
      <c r="FE143" s="2">
        <f t="shared" si="292"/>
        <v>0</v>
      </c>
      <c r="FF143" s="2">
        <f t="shared" si="292"/>
        <v>0</v>
      </c>
      <c r="FG143" s="2">
        <f t="shared" si="292"/>
        <v>0</v>
      </c>
      <c r="FH143" s="2">
        <f t="shared" si="292"/>
        <v>0</v>
      </c>
      <c r="FI143" s="2">
        <f t="shared" si="292"/>
        <v>0</v>
      </c>
      <c r="FJ143" s="2">
        <f t="shared" si="292"/>
        <v>0</v>
      </c>
      <c r="FK143" s="2">
        <f t="shared" si="292"/>
        <v>0</v>
      </c>
      <c r="FL143" s="2">
        <f t="shared" si="292"/>
        <v>0</v>
      </c>
      <c r="FM143" s="2">
        <f t="shared" si="292"/>
        <v>0</v>
      </c>
      <c r="FN143" s="2">
        <f t="shared" si="292"/>
        <v>0</v>
      </c>
      <c r="FO143" s="2">
        <f t="shared" si="292"/>
        <v>0</v>
      </c>
      <c r="FP143" s="2">
        <f t="shared" si="292"/>
        <v>0</v>
      </c>
      <c r="FQ143" s="2">
        <f t="shared" si="292"/>
        <v>0</v>
      </c>
      <c r="FR143" s="2">
        <f t="shared" si="292"/>
        <v>0</v>
      </c>
      <c r="FS143" s="2">
        <f t="shared" si="292"/>
        <v>0</v>
      </c>
      <c r="FT143" s="2">
        <f t="shared" si="292"/>
        <v>0</v>
      </c>
      <c r="FU143" s="2">
        <f t="shared" si="292"/>
        <v>0</v>
      </c>
      <c r="FV143" s="2">
        <f t="shared" si="292"/>
        <v>0</v>
      </c>
      <c r="FW143" s="2">
        <f t="shared" si="292"/>
        <v>0</v>
      </c>
      <c r="FX143" s="2">
        <f t="shared" si="292"/>
        <v>0</v>
      </c>
      <c r="FY143" s="2">
        <f t="shared" si="292"/>
        <v>0</v>
      </c>
      <c r="FZ143" s="2">
        <f t="shared" si="292"/>
        <v>0</v>
      </c>
      <c r="GA143" s="2">
        <f t="shared" si="292"/>
        <v>0</v>
      </c>
      <c r="GB143" s="2">
        <f t="shared" si="292"/>
        <v>0</v>
      </c>
      <c r="GC143" s="2">
        <f t="shared" si="292"/>
        <v>0</v>
      </c>
      <c r="GD143" s="2">
        <f t="shared" si="292"/>
        <v>0</v>
      </c>
      <c r="GE143" s="2">
        <f t="shared" si="292"/>
        <v>0</v>
      </c>
      <c r="GF143" s="2">
        <f t="shared" si="292"/>
        <v>0</v>
      </c>
      <c r="GG143" s="2">
        <f t="shared" si="292"/>
        <v>0</v>
      </c>
      <c r="GH143" s="2">
        <f t="shared" si="292"/>
        <v>0</v>
      </c>
      <c r="GI143" s="2">
        <f t="shared" si="292"/>
        <v>0</v>
      </c>
      <c r="GJ143" s="2">
        <f t="shared" si="292"/>
        <v>0</v>
      </c>
    </row>
    <row r="144" spans="1:192" hidden="1" outlineLevel="2" x14ac:dyDescent="0.35">
      <c r="B144" s="51"/>
      <c r="E144" s="190" t="str">
        <f t="shared" ref="E144:AJ144" si="293" xml:space="preserve"> E$139</f>
        <v>End of financial year flag</v>
      </c>
      <c r="F144" s="190">
        <f t="shared" si="293"/>
        <v>0</v>
      </c>
      <c r="G144" s="190">
        <f t="shared" si="293"/>
        <v>0</v>
      </c>
      <c r="H144" s="190">
        <f t="shared" si="293"/>
        <v>0</v>
      </c>
      <c r="I144" s="190">
        <f t="shared" si="293"/>
        <v>0</v>
      </c>
      <c r="J144" s="190">
        <f t="shared" si="293"/>
        <v>0</v>
      </c>
      <c r="K144" s="190">
        <f t="shared" si="293"/>
        <v>0</v>
      </c>
      <c r="L144" s="190">
        <f t="shared" si="293"/>
        <v>0</v>
      </c>
      <c r="M144" s="190">
        <f t="shared" si="293"/>
        <v>0</v>
      </c>
      <c r="N144" s="190">
        <f t="shared" si="293"/>
        <v>0</v>
      </c>
      <c r="O144" s="190">
        <f t="shared" si="293"/>
        <v>0</v>
      </c>
      <c r="P144" s="190">
        <f t="shared" si="293"/>
        <v>0</v>
      </c>
      <c r="Q144" s="190">
        <f t="shared" si="293"/>
        <v>0</v>
      </c>
      <c r="R144" s="190">
        <f t="shared" si="293"/>
        <v>0</v>
      </c>
      <c r="S144" s="190">
        <f t="shared" si="293"/>
        <v>0</v>
      </c>
      <c r="T144" s="190">
        <f t="shared" si="293"/>
        <v>0</v>
      </c>
      <c r="U144" s="190">
        <f t="shared" si="293"/>
        <v>1</v>
      </c>
      <c r="V144" s="190">
        <f t="shared" si="293"/>
        <v>0</v>
      </c>
      <c r="W144" s="190">
        <f t="shared" si="293"/>
        <v>0</v>
      </c>
      <c r="X144" s="190">
        <f t="shared" si="293"/>
        <v>0</v>
      </c>
      <c r="Y144" s="190">
        <f t="shared" si="293"/>
        <v>0</v>
      </c>
      <c r="Z144" s="190">
        <f t="shared" si="293"/>
        <v>0</v>
      </c>
      <c r="AA144" s="190">
        <f t="shared" si="293"/>
        <v>0</v>
      </c>
      <c r="AB144" s="190">
        <f t="shared" si="293"/>
        <v>0</v>
      </c>
      <c r="AC144" s="190">
        <f t="shared" si="293"/>
        <v>0</v>
      </c>
      <c r="AD144" s="190">
        <f t="shared" si="293"/>
        <v>0</v>
      </c>
      <c r="AE144" s="190">
        <f t="shared" si="293"/>
        <v>0</v>
      </c>
      <c r="AF144" s="190">
        <f t="shared" si="293"/>
        <v>0</v>
      </c>
      <c r="AG144" s="190">
        <f t="shared" si="293"/>
        <v>1</v>
      </c>
      <c r="AH144" s="190">
        <f t="shared" si="293"/>
        <v>0</v>
      </c>
      <c r="AI144" s="190">
        <f t="shared" si="293"/>
        <v>0</v>
      </c>
      <c r="AJ144" s="190">
        <f t="shared" si="293"/>
        <v>0</v>
      </c>
      <c r="AK144" s="190">
        <f t="shared" ref="AK144:BP144" si="294" xml:space="preserve"> AK$139</f>
        <v>0</v>
      </c>
      <c r="AL144" s="190">
        <f t="shared" si="294"/>
        <v>0</v>
      </c>
      <c r="AM144" s="190">
        <f t="shared" si="294"/>
        <v>0</v>
      </c>
      <c r="AN144" s="190">
        <f t="shared" si="294"/>
        <v>0</v>
      </c>
      <c r="AO144" s="190">
        <f t="shared" si="294"/>
        <v>0</v>
      </c>
      <c r="AP144" s="190">
        <f t="shared" si="294"/>
        <v>0</v>
      </c>
      <c r="AQ144" s="190">
        <f t="shared" si="294"/>
        <v>0</v>
      </c>
      <c r="AR144" s="190">
        <f t="shared" si="294"/>
        <v>0</v>
      </c>
      <c r="AS144" s="190">
        <f t="shared" si="294"/>
        <v>1</v>
      </c>
      <c r="AT144" s="190">
        <f t="shared" si="294"/>
        <v>0</v>
      </c>
      <c r="AU144" s="190">
        <f t="shared" si="294"/>
        <v>0</v>
      </c>
      <c r="AV144" s="190">
        <f t="shared" si="294"/>
        <v>0</v>
      </c>
      <c r="AW144" s="190">
        <f t="shared" si="294"/>
        <v>0</v>
      </c>
      <c r="AX144" s="190">
        <f t="shared" si="294"/>
        <v>0</v>
      </c>
      <c r="AY144" s="190">
        <f t="shared" si="294"/>
        <v>0</v>
      </c>
      <c r="AZ144" s="190">
        <f t="shared" si="294"/>
        <v>0</v>
      </c>
      <c r="BA144" s="190">
        <f t="shared" si="294"/>
        <v>0</v>
      </c>
      <c r="BB144" s="190">
        <f t="shared" si="294"/>
        <v>0</v>
      </c>
      <c r="BC144" s="190">
        <f t="shared" si="294"/>
        <v>0</v>
      </c>
      <c r="BD144" s="190">
        <f t="shared" si="294"/>
        <v>0</v>
      </c>
      <c r="BE144" s="190">
        <f t="shared" si="294"/>
        <v>1</v>
      </c>
      <c r="BF144" s="190">
        <f t="shared" si="294"/>
        <v>0</v>
      </c>
      <c r="BG144" s="190">
        <f t="shared" si="294"/>
        <v>0</v>
      </c>
      <c r="BH144" s="190">
        <f t="shared" si="294"/>
        <v>0</v>
      </c>
      <c r="BI144" s="190">
        <f t="shared" si="294"/>
        <v>1</v>
      </c>
      <c r="BJ144" s="190">
        <f t="shared" si="294"/>
        <v>0</v>
      </c>
      <c r="BK144" s="190">
        <f t="shared" si="294"/>
        <v>0</v>
      </c>
      <c r="BL144" s="190">
        <f t="shared" si="294"/>
        <v>0</v>
      </c>
      <c r="BM144" s="190">
        <f t="shared" si="294"/>
        <v>1</v>
      </c>
      <c r="BN144" s="190">
        <f t="shared" si="294"/>
        <v>0</v>
      </c>
      <c r="BO144" s="190">
        <f t="shared" si="294"/>
        <v>0</v>
      </c>
      <c r="BP144" s="190">
        <f t="shared" si="294"/>
        <v>0</v>
      </c>
      <c r="BQ144" s="190">
        <f t="shared" ref="BQ144:CV144" si="295" xml:space="preserve"> BQ$139</f>
        <v>1</v>
      </c>
      <c r="BR144" s="190">
        <f t="shared" si="295"/>
        <v>0</v>
      </c>
      <c r="BS144" s="190">
        <f t="shared" si="295"/>
        <v>0</v>
      </c>
      <c r="BT144" s="190">
        <f t="shared" si="295"/>
        <v>0</v>
      </c>
      <c r="BU144" s="190">
        <f t="shared" si="295"/>
        <v>1</v>
      </c>
      <c r="BV144" s="190">
        <f t="shared" si="295"/>
        <v>0</v>
      </c>
      <c r="BW144" s="190">
        <f t="shared" si="295"/>
        <v>0</v>
      </c>
      <c r="BX144" s="190">
        <f t="shared" si="295"/>
        <v>0</v>
      </c>
      <c r="BY144" s="190">
        <f t="shared" si="295"/>
        <v>1</v>
      </c>
      <c r="BZ144" s="190">
        <f t="shared" si="295"/>
        <v>0</v>
      </c>
      <c r="CA144" s="190">
        <f t="shared" si="295"/>
        <v>0</v>
      </c>
      <c r="CB144" s="190">
        <f t="shared" si="295"/>
        <v>0</v>
      </c>
      <c r="CC144" s="190">
        <f t="shared" si="295"/>
        <v>1</v>
      </c>
      <c r="CD144" s="190">
        <f t="shared" si="295"/>
        <v>0</v>
      </c>
      <c r="CE144" s="190">
        <f t="shared" si="295"/>
        <v>0</v>
      </c>
      <c r="CF144" s="190">
        <f t="shared" si="295"/>
        <v>0</v>
      </c>
      <c r="CG144" s="190">
        <f t="shared" si="295"/>
        <v>1</v>
      </c>
      <c r="CH144" s="190">
        <f t="shared" si="295"/>
        <v>0</v>
      </c>
      <c r="CI144" s="190">
        <f t="shared" si="295"/>
        <v>0</v>
      </c>
      <c r="CJ144" s="190">
        <f t="shared" si="295"/>
        <v>0</v>
      </c>
      <c r="CK144" s="190">
        <f t="shared" si="295"/>
        <v>1</v>
      </c>
      <c r="CL144" s="190">
        <f t="shared" si="295"/>
        <v>0</v>
      </c>
      <c r="CM144" s="190">
        <f t="shared" si="295"/>
        <v>0</v>
      </c>
      <c r="CN144" s="190">
        <f t="shared" si="295"/>
        <v>0</v>
      </c>
      <c r="CO144" s="190">
        <f t="shared" si="295"/>
        <v>1</v>
      </c>
      <c r="CP144" s="190">
        <f t="shared" si="295"/>
        <v>0</v>
      </c>
      <c r="CQ144" s="190">
        <f t="shared" si="295"/>
        <v>0</v>
      </c>
      <c r="CR144" s="190">
        <f t="shared" si="295"/>
        <v>0</v>
      </c>
      <c r="CS144" s="190">
        <f t="shared" si="295"/>
        <v>1</v>
      </c>
      <c r="CT144" s="190">
        <f t="shared" si="295"/>
        <v>0</v>
      </c>
      <c r="CU144" s="190">
        <f t="shared" si="295"/>
        <v>0</v>
      </c>
      <c r="CV144" s="190">
        <f t="shared" si="295"/>
        <v>0</v>
      </c>
      <c r="CW144" s="190">
        <f t="shared" ref="CW144:EB144" si="296" xml:space="preserve"> CW$139</f>
        <v>1</v>
      </c>
      <c r="CX144" s="190">
        <f t="shared" si="296"/>
        <v>0</v>
      </c>
      <c r="CY144" s="190">
        <f t="shared" si="296"/>
        <v>0</v>
      </c>
      <c r="CZ144" s="190">
        <f t="shared" si="296"/>
        <v>0</v>
      </c>
      <c r="DA144" s="190">
        <f t="shared" si="296"/>
        <v>1</v>
      </c>
      <c r="DB144" s="190">
        <f t="shared" si="296"/>
        <v>0</v>
      </c>
      <c r="DC144" s="190">
        <f t="shared" si="296"/>
        <v>0</v>
      </c>
      <c r="DD144" s="190">
        <f t="shared" si="296"/>
        <v>0</v>
      </c>
      <c r="DE144" s="190">
        <f t="shared" si="296"/>
        <v>1</v>
      </c>
      <c r="DF144" s="190">
        <f t="shared" si="296"/>
        <v>0</v>
      </c>
      <c r="DG144" s="190">
        <f t="shared" si="296"/>
        <v>0</v>
      </c>
      <c r="DH144" s="190">
        <f t="shared" si="296"/>
        <v>0</v>
      </c>
      <c r="DI144" s="190">
        <f t="shared" si="296"/>
        <v>1</v>
      </c>
      <c r="DJ144" s="190">
        <f t="shared" si="296"/>
        <v>0</v>
      </c>
      <c r="DK144" s="190">
        <f t="shared" si="296"/>
        <v>0</v>
      </c>
      <c r="DL144" s="190">
        <f t="shared" si="296"/>
        <v>0</v>
      </c>
      <c r="DM144" s="190">
        <f t="shared" si="296"/>
        <v>1</v>
      </c>
      <c r="DN144" s="190">
        <f t="shared" si="296"/>
        <v>0</v>
      </c>
      <c r="DO144" s="190">
        <f t="shared" si="296"/>
        <v>0</v>
      </c>
      <c r="DP144" s="190">
        <f t="shared" si="296"/>
        <v>0</v>
      </c>
      <c r="DQ144" s="190">
        <f t="shared" si="296"/>
        <v>1</v>
      </c>
      <c r="DR144" s="190">
        <f t="shared" si="296"/>
        <v>0</v>
      </c>
      <c r="DS144" s="190">
        <f t="shared" si="296"/>
        <v>0</v>
      </c>
      <c r="DT144" s="190">
        <f t="shared" si="296"/>
        <v>0</v>
      </c>
      <c r="DU144" s="190">
        <f t="shared" si="296"/>
        <v>1</v>
      </c>
      <c r="DV144" s="190">
        <f t="shared" si="296"/>
        <v>0</v>
      </c>
      <c r="DW144" s="190">
        <f t="shared" si="296"/>
        <v>0</v>
      </c>
      <c r="DX144" s="190">
        <f t="shared" si="296"/>
        <v>0</v>
      </c>
      <c r="DY144" s="190">
        <f t="shared" si="296"/>
        <v>1</v>
      </c>
      <c r="DZ144" s="190">
        <f t="shared" si="296"/>
        <v>0</v>
      </c>
      <c r="EA144" s="190">
        <f t="shared" si="296"/>
        <v>0</v>
      </c>
      <c r="EB144" s="190">
        <f t="shared" si="296"/>
        <v>0</v>
      </c>
      <c r="EC144" s="190">
        <f t="shared" ref="EC144:FH144" si="297" xml:space="preserve"> EC$139</f>
        <v>1</v>
      </c>
      <c r="ED144" s="190">
        <f t="shared" si="297"/>
        <v>0</v>
      </c>
      <c r="EE144" s="190">
        <f t="shared" si="297"/>
        <v>0</v>
      </c>
      <c r="EF144" s="190">
        <f t="shared" si="297"/>
        <v>0</v>
      </c>
      <c r="EG144" s="190">
        <f t="shared" si="297"/>
        <v>1</v>
      </c>
      <c r="EH144" s="190">
        <f t="shared" si="297"/>
        <v>0</v>
      </c>
      <c r="EI144" s="190">
        <f t="shared" si="297"/>
        <v>0</v>
      </c>
      <c r="EJ144" s="190">
        <f t="shared" si="297"/>
        <v>0</v>
      </c>
      <c r="EK144" s="190">
        <f t="shared" si="297"/>
        <v>1</v>
      </c>
      <c r="EL144" s="190">
        <f t="shared" si="297"/>
        <v>0</v>
      </c>
      <c r="EM144" s="190">
        <f t="shared" si="297"/>
        <v>0</v>
      </c>
      <c r="EN144" s="190">
        <f t="shared" si="297"/>
        <v>0</v>
      </c>
      <c r="EO144" s="190">
        <f t="shared" si="297"/>
        <v>1</v>
      </c>
      <c r="EP144" s="190">
        <f t="shared" si="297"/>
        <v>0</v>
      </c>
      <c r="EQ144" s="190">
        <f t="shared" si="297"/>
        <v>0</v>
      </c>
      <c r="ER144" s="190">
        <f t="shared" si="297"/>
        <v>0</v>
      </c>
      <c r="ES144" s="190">
        <f t="shared" si="297"/>
        <v>1</v>
      </c>
      <c r="ET144" s="190">
        <f t="shared" si="297"/>
        <v>0</v>
      </c>
      <c r="EU144" s="190">
        <f t="shared" si="297"/>
        <v>0</v>
      </c>
      <c r="EV144" s="190">
        <f t="shared" si="297"/>
        <v>0</v>
      </c>
      <c r="EW144" s="190">
        <f t="shared" si="297"/>
        <v>1</v>
      </c>
      <c r="EX144" s="190">
        <f t="shared" si="297"/>
        <v>0</v>
      </c>
      <c r="EY144" s="190">
        <f t="shared" si="297"/>
        <v>0</v>
      </c>
      <c r="EZ144" s="190">
        <f t="shared" si="297"/>
        <v>0</v>
      </c>
      <c r="FA144" s="190">
        <f t="shared" si="297"/>
        <v>1</v>
      </c>
      <c r="FB144" s="190">
        <f t="shared" si="297"/>
        <v>0</v>
      </c>
      <c r="FC144" s="190">
        <f t="shared" si="297"/>
        <v>0</v>
      </c>
      <c r="FD144" s="190">
        <f t="shared" si="297"/>
        <v>0</v>
      </c>
      <c r="FE144" s="190">
        <f t="shared" si="297"/>
        <v>1</v>
      </c>
      <c r="FF144" s="190">
        <f t="shared" si="297"/>
        <v>0</v>
      </c>
      <c r="FG144" s="190">
        <f t="shared" si="297"/>
        <v>0</v>
      </c>
      <c r="FH144" s="190">
        <f t="shared" si="297"/>
        <v>0</v>
      </c>
      <c r="FI144" s="190">
        <f t="shared" ref="FI144:GJ144" si="298" xml:space="preserve"> FI$139</f>
        <v>1</v>
      </c>
      <c r="FJ144" s="190">
        <f t="shared" si="298"/>
        <v>0</v>
      </c>
      <c r="FK144" s="190">
        <f t="shared" si="298"/>
        <v>0</v>
      </c>
      <c r="FL144" s="190">
        <f t="shared" si="298"/>
        <v>0</v>
      </c>
      <c r="FM144" s="190">
        <f t="shared" si="298"/>
        <v>1</v>
      </c>
      <c r="FN144" s="190">
        <f t="shared" si="298"/>
        <v>0</v>
      </c>
      <c r="FO144" s="190">
        <f t="shared" si="298"/>
        <v>0</v>
      </c>
      <c r="FP144" s="190">
        <f t="shared" si="298"/>
        <v>0</v>
      </c>
      <c r="FQ144" s="190">
        <f t="shared" si="298"/>
        <v>1</v>
      </c>
      <c r="FR144" s="190">
        <f t="shared" si="298"/>
        <v>0</v>
      </c>
      <c r="FS144" s="190">
        <f t="shared" si="298"/>
        <v>0</v>
      </c>
      <c r="FT144" s="190">
        <f t="shared" si="298"/>
        <v>0</v>
      </c>
      <c r="FU144" s="190">
        <f t="shared" si="298"/>
        <v>1</v>
      </c>
      <c r="FV144" s="190">
        <f t="shared" si="298"/>
        <v>0</v>
      </c>
      <c r="FW144" s="190">
        <f t="shared" si="298"/>
        <v>0</v>
      </c>
      <c r="FX144" s="190">
        <f t="shared" si="298"/>
        <v>0</v>
      </c>
      <c r="FY144" s="190">
        <f t="shared" si="298"/>
        <v>1</v>
      </c>
      <c r="FZ144" s="190">
        <f t="shared" si="298"/>
        <v>0</v>
      </c>
      <c r="GA144" s="190">
        <f t="shared" si="298"/>
        <v>0</v>
      </c>
      <c r="GB144" s="190">
        <f t="shared" si="298"/>
        <v>0</v>
      </c>
      <c r="GC144" s="190">
        <f t="shared" si="298"/>
        <v>1</v>
      </c>
      <c r="GD144" s="190">
        <f t="shared" si="298"/>
        <v>0</v>
      </c>
      <c r="GE144" s="190">
        <f t="shared" si="298"/>
        <v>0</v>
      </c>
      <c r="GF144" s="190">
        <f t="shared" si="298"/>
        <v>0</v>
      </c>
      <c r="GG144" s="190">
        <f t="shared" si="298"/>
        <v>1</v>
      </c>
      <c r="GH144" s="190">
        <f t="shared" si="298"/>
        <v>0</v>
      </c>
      <c r="GI144" s="190">
        <f t="shared" si="298"/>
        <v>0</v>
      </c>
      <c r="GJ144" s="190">
        <f t="shared" si="298"/>
        <v>0</v>
      </c>
    </row>
    <row r="145" spans="1:192" hidden="1" outlineLevel="2" x14ac:dyDescent="0.35">
      <c r="E145" s="9" t="s">
        <v>160</v>
      </c>
      <c r="F145" s="9"/>
      <c r="G145" s="9" t="s">
        <v>6</v>
      </c>
      <c r="H145" s="9"/>
      <c r="J145" s="128">
        <f t="shared" ref="J145:AO145" si="299" xml:space="preserve"> IF( J143 = 1, $F141, IF( I144 = 1, EOMONTH(I145, 12), I145))</f>
        <v>46387</v>
      </c>
      <c r="K145" s="128">
        <f t="shared" si="299"/>
        <v>46387</v>
      </c>
      <c r="L145" s="128">
        <f t="shared" si="299"/>
        <v>46387</v>
      </c>
      <c r="M145" s="128">
        <f t="shared" si="299"/>
        <v>46387</v>
      </c>
      <c r="N145" s="128">
        <f t="shared" si="299"/>
        <v>46387</v>
      </c>
      <c r="O145" s="128">
        <f t="shared" si="299"/>
        <v>46387</v>
      </c>
      <c r="P145" s="128">
        <f t="shared" si="299"/>
        <v>46387</v>
      </c>
      <c r="Q145" s="128">
        <f t="shared" si="299"/>
        <v>46387</v>
      </c>
      <c r="R145" s="128">
        <f t="shared" si="299"/>
        <v>46387</v>
      </c>
      <c r="S145" s="128">
        <f t="shared" si="299"/>
        <v>46387</v>
      </c>
      <c r="T145" s="128">
        <f t="shared" si="299"/>
        <v>46387</v>
      </c>
      <c r="U145" s="128">
        <f t="shared" si="299"/>
        <v>46387</v>
      </c>
      <c r="V145" s="128">
        <f t="shared" si="299"/>
        <v>46752</v>
      </c>
      <c r="W145" s="128">
        <f t="shared" si="299"/>
        <v>46752</v>
      </c>
      <c r="X145" s="128">
        <f t="shared" si="299"/>
        <v>46752</v>
      </c>
      <c r="Y145" s="128">
        <f t="shared" si="299"/>
        <v>46752</v>
      </c>
      <c r="Z145" s="128">
        <f t="shared" si="299"/>
        <v>46752</v>
      </c>
      <c r="AA145" s="128">
        <f t="shared" si="299"/>
        <v>46752</v>
      </c>
      <c r="AB145" s="128">
        <f t="shared" si="299"/>
        <v>46752</v>
      </c>
      <c r="AC145" s="128">
        <f t="shared" si="299"/>
        <v>46752</v>
      </c>
      <c r="AD145" s="128">
        <f t="shared" si="299"/>
        <v>46752</v>
      </c>
      <c r="AE145" s="128">
        <f t="shared" si="299"/>
        <v>46752</v>
      </c>
      <c r="AF145" s="128">
        <f t="shared" si="299"/>
        <v>46752</v>
      </c>
      <c r="AG145" s="128">
        <f t="shared" si="299"/>
        <v>46752</v>
      </c>
      <c r="AH145" s="128">
        <f t="shared" si="299"/>
        <v>47118</v>
      </c>
      <c r="AI145" s="128">
        <f t="shared" si="299"/>
        <v>47118</v>
      </c>
      <c r="AJ145" s="128">
        <f t="shared" si="299"/>
        <v>47118</v>
      </c>
      <c r="AK145" s="128">
        <f t="shared" si="299"/>
        <v>47118</v>
      </c>
      <c r="AL145" s="128">
        <f t="shared" si="299"/>
        <v>47118</v>
      </c>
      <c r="AM145" s="128">
        <f t="shared" si="299"/>
        <v>47118</v>
      </c>
      <c r="AN145" s="128">
        <f t="shared" si="299"/>
        <v>47118</v>
      </c>
      <c r="AO145" s="128">
        <f t="shared" si="299"/>
        <v>47118</v>
      </c>
      <c r="AP145" s="128">
        <f t="shared" ref="AP145:BU145" si="300" xml:space="preserve"> IF( AP143 = 1, $F141, IF( AO144 = 1, EOMONTH(AO145, 12), AO145))</f>
        <v>47118</v>
      </c>
      <c r="AQ145" s="128">
        <f t="shared" si="300"/>
        <v>47118</v>
      </c>
      <c r="AR145" s="128">
        <f t="shared" si="300"/>
        <v>47118</v>
      </c>
      <c r="AS145" s="128">
        <f t="shared" si="300"/>
        <v>47118</v>
      </c>
      <c r="AT145" s="128">
        <f t="shared" si="300"/>
        <v>47483</v>
      </c>
      <c r="AU145" s="128">
        <f t="shared" si="300"/>
        <v>47483</v>
      </c>
      <c r="AV145" s="128">
        <f t="shared" si="300"/>
        <v>47483</v>
      </c>
      <c r="AW145" s="128">
        <f t="shared" si="300"/>
        <v>47483</v>
      </c>
      <c r="AX145" s="128">
        <f t="shared" si="300"/>
        <v>47483</v>
      </c>
      <c r="AY145" s="128">
        <f t="shared" si="300"/>
        <v>47483</v>
      </c>
      <c r="AZ145" s="128">
        <f t="shared" si="300"/>
        <v>47483</v>
      </c>
      <c r="BA145" s="128">
        <f t="shared" si="300"/>
        <v>47483</v>
      </c>
      <c r="BB145" s="128">
        <f t="shared" si="300"/>
        <v>47483</v>
      </c>
      <c r="BC145" s="128">
        <f t="shared" si="300"/>
        <v>47483</v>
      </c>
      <c r="BD145" s="128">
        <f t="shared" si="300"/>
        <v>47483</v>
      </c>
      <c r="BE145" s="128">
        <f t="shared" si="300"/>
        <v>47483</v>
      </c>
      <c r="BF145" s="128">
        <f t="shared" si="300"/>
        <v>47848</v>
      </c>
      <c r="BG145" s="128">
        <f t="shared" si="300"/>
        <v>47848</v>
      </c>
      <c r="BH145" s="128">
        <f t="shared" si="300"/>
        <v>47848</v>
      </c>
      <c r="BI145" s="128">
        <f t="shared" si="300"/>
        <v>47848</v>
      </c>
      <c r="BJ145" s="128">
        <f t="shared" si="300"/>
        <v>48213</v>
      </c>
      <c r="BK145" s="128">
        <f t="shared" si="300"/>
        <v>48213</v>
      </c>
      <c r="BL145" s="128">
        <f t="shared" si="300"/>
        <v>48213</v>
      </c>
      <c r="BM145" s="128">
        <f t="shared" si="300"/>
        <v>48213</v>
      </c>
      <c r="BN145" s="128">
        <f t="shared" si="300"/>
        <v>48579</v>
      </c>
      <c r="BO145" s="128">
        <f t="shared" si="300"/>
        <v>48579</v>
      </c>
      <c r="BP145" s="128">
        <f t="shared" si="300"/>
        <v>48579</v>
      </c>
      <c r="BQ145" s="128">
        <f t="shared" si="300"/>
        <v>48579</v>
      </c>
      <c r="BR145" s="128">
        <f t="shared" si="300"/>
        <v>48944</v>
      </c>
      <c r="BS145" s="128">
        <f t="shared" si="300"/>
        <v>48944</v>
      </c>
      <c r="BT145" s="128">
        <f t="shared" si="300"/>
        <v>48944</v>
      </c>
      <c r="BU145" s="128">
        <f t="shared" si="300"/>
        <v>48944</v>
      </c>
      <c r="BV145" s="128">
        <f t="shared" ref="BV145:DA145" si="301" xml:space="preserve"> IF( BV143 = 1, $F141, IF( BU144 = 1, EOMONTH(BU145, 12), BU145))</f>
        <v>49309</v>
      </c>
      <c r="BW145" s="128">
        <f t="shared" si="301"/>
        <v>49309</v>
      </c>
      <c r="BX145" s="128">
        <f t="shared" si="301"/>
        <v>49309</v>
      </c>
      <c r="BY145" s="128">
        <f t="shared" si="301"/>
        <v>49309</v>
      </c>
      <c r="BZ145" s="128">
        <f t="shared" si="301"/>
        <v>49674</v>
      </c>
      <c r="CA145" s="128">
        <f t="shared" si="301"/>
        <v>49674</v>
      </c>
      <c r="CB145" s="128">
        <f t="shared" si="301"/>
        <v>49674</v>
      </c>
      <c r="CC145" s="128">
        <f t="shared" si="301"/>
        <v>49674</v>
      </c>
      <c r="CD145" s="128">
        <f t="shared" si="301"/>
        <v>50040</v>
      </c>
      <c r="CE145" s="128">
        <f t="shared" si="301"/>
        <v>50040</v>
      </c>
      <c r="CF145" s="128">
        <f t="shared" si="301"/>
        <v>50040</v>
      </c>
      <c r="CG145" s="128">
        <f t="shared" si="301"/>
        <v>50040</v>
      </c>
      <c r="CH145" s="128">
        <f t="shared" si="301"/>
        <v>50405</v>
      </c>
      <c r="CI145" s="128">
        <f t="shared" si="301"/>
        <v>50405</v>
      </c>
      <c r="CJ145" s="128">
        <f t="shared" si="301"/>
        <v>50405</v>
      </c>
      <c r="CK145" s="128">
        <f t="shared" si="301"/>
        <v>50405</v>
      </c>
      <c r="CL145" s="128">
        <f t="shared" si="301"/>
        <v>50770</v>
      </c>
      <c r="CM145" s="128">
        <f t="shared" si="301"/>
        <v>50770</v>
      </c>
      <c r="CN145" s="128">
        <f t="shared" si="301"/>
        <v>50770</v>
      </c>
      <c r="CO145" s="128">
        <f t="shared" si="301"/>
        <v>50770</v>
      </c>
      <c r="CP145" s="128">
        <f t="shared" si="301"/>
        <v>51135</v>
      </c>
      <c r="CQ145" s="128">
        <f t="shared" si="301"/>
        <v>51135</v>
      </c>
      <c r="CR145" s="128">
        <f t="shared" si="301"/>
        <v>51135</v>
      </c>
      <c r="CS145" s="128">
        <f t="shared" si="301"/>
        <v>51135</v>
      </c>
      <c r="CT145" s="128">
        <f t="shared" si="301"/>
        <v>51501</v>
      </c>
      <c r="CU145" s="128">
        <f t="shared" si="301"/>
        <v>51501</v>
      </c>
      <c r="CV145" s="128">
        <f t="shared" si="301"/>
        <v>51501</v>
      </c>
      <c r="CW145" s="128">
        <f t="shared" si="301"/>
        <v>51501</v>
      </c>
      <c r="CX145" s="128">
        <f t="shared" si="301"/>
        <v>51866</v>
      </c>
      <c r="CY145" s="128">
        <f t="shared" si="301"/>
        <v>51866</v>
      </c>
      <c r="CZ145" s="128">
        <f t="shared" si="301"/>
        <v>51866</v>
      </c>
      <c r="DA145" s="128">
        <f t="shared" si="301"/>
        <v>51866</v>
      </c>
      <c r="DB145" s="128">
        <f t="shared" ref="DB145:EG145" si="302" xml:space="preserve"> IF( DB143 = 1, $F141, IF( DA144 = 1, EOMONTH(DA145, 12), DA145))</f>
        <v>52231</v>
      </c>
      <c r="DC145" s="128">
        <f t="shared" si="302"/>
        <v>52231</v>
      </c>
      <c r="DD145" s="128">
        <f t="shared" si="302"/>
        <v>52231</v>
      </c>
      <c r="DE145" s="128">
        <f t="shared" si="302"/>
        <v>52231</v>
      </c>
      <c r="DF145" s="128">
        <f t="shared" si="302"/>
        <v>52596</v>
      </c>
      <c r="DG145" s="128">
        <f t="shared" si="302"/>
        <v>52596</v>
      </c>
      <c r="DH145" s="128">
        <f t="shared" si="302"/>
        <v>52596</v>
      </c>
      <c r="DI145" s="128">
        <f t="shared" si="302"/>
        <v>52596</v>
      </c>
      <c r="DJ145" s="128">
        <f t="shared" si="302"/>
        <v>52962</v>
      </c>
      <c r="DK145" s="128">
        <f t="shared" si="302"/>
        <v>52962</v>
      </c>
      <c r="DL145" s="128">
        <f t="shared" si="302"/>
        <v>52962</v>
      </c>
      <c r="DM145" s="128">
        <f t="shared" si="302"/>
        <v>52962</v>
      </c>
      <c r="DN145" s="128">
        <f t="shared" si="302"/>
        <v>53327</v>
      </c>
      <c r="DO145" s="128">
        <f t="shared" si="302"/>
        <v>53327</v>
      </c>
      <c r="DP145" s="128">
        <f t="shared" si="302"/>
        <v>53327</v>
      </c>
      <c r="DQ145" s="128">
        <f t="shared" si="302"/>
        <v>53327</v>
      </c>
      <c r="DR145" s="128">
        <f t="shared" si="302"/>
        <v>53692</v>
      </c>
      <c r="DS145" s="128">
        <f t="shared" si="302"/>
        <v>53692</v>
      </c>
      <c r="DT145" s="128">
        <f t="shared" si="302"/>
        <v>53692</v>
      </c>
      <c r="DU145" s="128">
        <f t="shared" si="302"/>
        <v>53692</v>
      </c>
      <c r="DV145" s="128">
        <f t="shared" si="302"/>
        <v>54057</v>
      </c>
      <c r="DW145" s="128">
        <f t="shared" si="302"/>
        <v>54057</v>
      </c>
      <c r="DX145" s="128">
        <f t="shared" si="302"/>
        <v>54057</v>
      </c>
      <c r="DY145" s="128">
        <f t="shared" si="302"/>
        <v>54057</v>
      </c>
      <c r="DZ145" s="128">
        <f t="shared" si="302"/>
        <v>54423</v>
      </c>
      <c r="EA145" s="128">
        <f t="shared" si="302"/>
        <v>54423</v>
      </c>
      <c r="EB145" s="128">
        <f t="shared" si="302"/>
        <v>54423</v>
      </c>
      <c r="EC145" s="128">
        <f t="shared" si="302"/>
        <v>54423</v>
      </c>
      <c r="ED145" s="128">
        <f t="shared" si="302"/>
        <v>54788</v>
      </c>
      <c r="EE145" s="128">
        <f t="shared" si="302"/>
        <v>54788</v>
      </c>
      <c r="EF145" s="128">
        <f t="shared" si="302"/>
        <v>54788</v>
      </c>
      <c r="EG145" s="128">
        <f t="shared" si="302"/>
        <v>54788</v>
      </c>
      <c r="EH145" s="128">
        <f t="shared" ref="EH145:FM145" si="303" xml:space="preserve"> IF( EH143 = 1, $F141, IF( EG144 = 1, EOMONTH(EG145, 12), EG145))</f>
        <v>55153</v>
      </c>
      <c r="EI145" s="128">
        <f t="shared" si="303"/>
        <v>55153</v>
      </c>
      <c r="EJ145" s="128">
        <f t="shared" si="303"/>
        <v>55153</v>
      </c>
      <c r="EK145" s="128">
        <f t="shared" si="303"/>
        <v>55153</v>
      </c>
      <c r="EL145" s="128">
        <f t="shared" si="303"/>
        <v>55518</v>
      </c>
      <c r="EM145" s="128">
        <f t="shared" si="303"/>
        <v>55518</v>
      </c>
      <c r="EN145" s="128">
        <f t="shared" si="303"/>
        <v>55518</v>
      </c>
      <c r="EO145" s="128">
        <f t="shared" si="303"/>
        <v>55518</v>
      </c>
      <c r="EP145" s="128">
        <f t="shared" si="303"/>
        <v>55884</v>
      </c>
      <c r="EQ145" s="128">
        <f t="shared" si="303"/>
        <v>55884</v>
      </c>
      <c r="ER145" s="128">
        <f t="shared" si="303"/>
        <v>55884</v>
      </c>
      <c r="ES145" s="128">
        <f t="shared" si="303"/>
        <v>55884</v>
      </c>
      <c r="ET145" s="128">
        <f t="shared" si="303"/>
        <v>56249</v>
      </c>
      <c r="EU145" s="128">
        <f t="shared" si="303"/>
        <v>56249</v>
      </c>
      <c r="EV145" s="128">
        <f t="shared" si="303"/>
        <v>56249</v>
      </c>
      <c r="EW145" s="128">
        <f t="shared" si="303"/>
        <v>56249</v>
      </c>
      <c r="EX145" s="128">
        <f t="shared" si="303"/>
        <v>56614</v>
      </c>
      <c r="EY145" s="128">
        <f t="shared" si="303"/>
        <v>56614</v>
      </c>
      <c r="EZ145" s="128">
        <f t="shared" si="303"/>
        <v>56614</v>
      </c>
      <c r="FA145" s="128">
        <f t="shared" si="303"/>
        <v>56614</v>
      </c>
      <c r="FB145" s="128">
        <f t="shared" si="303"/>
        <v>56979</v>
      </c>
      <c r="FC145" s="128">
        <f t="shared" si="303"/>
        <v>56979</v>
      </c>
      <c r="FD145" s="128">
        <f t="shared" si="303"/>
        <v>56979</v>
      </c>
      <c r="FE145" s="128">
        <f t="shared" si="303"/>
        <v>56979</v>
      </c>
      <c r="FF145" s="128">
        <f t="shared" si="303"/>
        <v>57345</v>
      </c>
      <c r="FG145" s="128">
        <f t="shared" si="303"/>
        <v>57345</v>
      </c>
      <c r="FH145" s="128">
        <f t="shared" si="303"/>
        <v>57345</v>
      </c>
      <c r="FI145" s="128">
        <f t="shared" si="303"/>
        <v>57345</v>
      </c>
      <c r="FJ145" s="128">
        <f t="shared" si="303"/>
        <v>57710</v>
      </c>
      <c r="FK145" s="128">
        <f t="shared" si="303"/>
        <v>57710</v>
      </c>
      <c r="FL145" s="128">
        <f t="shared" si="303"/>
        <v>57710</v>
      </c>
      <c r="FM145" s="128">
        <f t="shared" si="303"/>
        <v>57710</v>
      </c>
      <c r="FN145" s="128">
        <f t="shared" ref="FN145:GG145" si="304" xml:space="preserve"> IF( FN143 = 1, $F141, IF( FM144 = 1, EOMONTH(FM145, 12), FM145))</f>
        <v>58075</v>
      </c>
      <c r="FO145" s="128">
        <f t="shared" si="304"/>
        <v>58075</v>
      </c>
      <c r="FP145" s="128">
        <f t="shared" si="304"/>
        <v>58075</v>
      </c>
      <c r="FQ145" s="128">
        <f t="shared" si="304"/>
        <v>58075</v>
      </c>
      <c r="FR145" s="128">
        <f t="shared" si="304"/>
        <v>58440</v>
      </c>
      <c r="FS145" s="128">
        <f t="shared" si="304"/>
        <v>58440</v>
      </c>
      <c r="FT145" s="128">
        <f t="shared" si="304"/>
        <v>58440</v>
      </c>
      <c r="FU145" s="128">
        <f t="shared" si="304"/>
        <v>58440</v>
      </c>
      <c r="FV145" s="128">
        <f t="shared" si="304"/>
        <v>58806</v>
      </c>
      <c r="FW145" s="128">
        <f t="shared" si="304"/>
        <v>58806</v>
      </c>
      <c r="FX145" s="128">
        <f t="shared" si="304"/>
        <v>58806</v>
      </c>
      <c r="FY145" s="128">
        <f t="shared" si="304"/>
        <v>58806</v>
      </c>
      <c r="FZ145" s="128">
        <f t="shared" si="304"/>
        <v>59171</v>
      </c>
      <c r="GA145" s="128">
        <f t="shared" si="304"/>
        <v>59171</v>
      </c>
      <c r="GB145" s="128">
        <f t="shared" si="304"/>
        <v>59171</v>
      </c>
      <c r="GC145" s="128">
        <f t="shared" si="304"/>
        <v>59171</v>
      </c>
      <c r="GD145" s="128">
        <f t="shared" si="304"/>
        <v>59536</v>
      </c>
      <c r="GE145" s="128">
        <f t="shared" si="304"/>
        <v>59536</v>
      </c>
      <c r="GF145" s="128">
        <f t="shared" si="304"/>
        <v>59536</v>
      </c>
      <c r="GG145" s="128">
        <f t="shared" si="304"/>
        <v>59536</v>
      </c>
      <c r="GH145" s="128">
        <f xml:space="preserve"> IF( GH143 = 1, $F141, IF( GG144 = 1, EOMONTH(GG145, 12), GG145))</f>
        <v>59901</v>
      </c>
      <c r="GI145" s="128">
        <f xml:space="preserve"> IF( GI143 = 1, $F141, IF( GH144 = 1, EOMONTH(GH145, 12), GH145))</f>
        <v>59901</v>
      </c>
      <c r="GJ145" s="128">
        <f xml:space="preserve"> IF( GJ143 = 1, $F141, IF( GI144 = 1, EOMONTH(GI145, 12), GI145))</f>
        <v>59901</v>
      </c>
    </row>
    <row r="146" spans="1:192" hidden="1" outlineLevel="2" x14ac:dyDescent="0.35">
      <c r="E146" s="9"/>
      <c r="F146" s="9"/>
      <c r="G146" s="9"/>
      <c r="H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</row>
    <row r="147" spans="1:192" hidden="1" outlineLevel="2" x14ac:dyDescent="0.35">
      <c r="E147" s="131" t="str">
        <f t="shared" ref="E147:AJ147" si="305" xml:space="preserve"> E$145</f>
        <v>Financial year end applicable to period</v>
      </c>
      <c r="F147" s="131">
        <f t="shared" si="305"/>
        <v>0</v>
      </c>
      <c r="G147" s="131" t="str">
        <f t="shared" si="305"/>
        <v>date</v>
      </c>
      <c r="H147" s="131">
        <f t="shared" si="305"/>
        <v>0</v>
      </c>
      <c r="I147" s="131">
        <f t="shared" si="305"/>
        <v>0</v>
      </c>
      <c r="J147" s="131">
        <f t="shared" si="305"/>
        <v>46387</v>
      </c>
      <c r="K147" s="131">
        <f t="shared" si="305"/>
        <v>46387</v>
      </c>
      <c r="L147" s="131">
        <f t="shared" si="305"/>
        <v>46387</v>
      </c>
      <c r="M147" s="131">
        <f t="shared" si="305"/>
        <v>46387</v>
      </c>
      <c r="N147" s="131">
        <f t="shared" si="305"/>
        <v>46387</v>
      </c>
      <c r="O147" s="131">
        <f t="shared" si="305"/>
        <v>46387</v>
      </c>
      <c r="P147" s="131">
        <f t="shared" si="305"/>
        <v>46387</v>
      </c>
      <c r="Q147" s="131">
        <f t="shared" si="305"/>
        <v>46387</v>
      </c>
      <c r="R147" s="131">
        <f t="shared" si="305"/>
        <v>46387</v>
      </c>
      <c r="S147" s="131">
        <f t="shared" si="305"/>
        <v>46387</v>
      </c>
      <c r="T147" s="131">
        <f t="shared" si="305"/>
        <v>46387</v>
      </c>
      <c r="U147" s="131">
        <f t="shared" si="305"/>
        <v>46387</v>
      </c>
      <c r="V147" s="131">
        <f t="shared" si="305"/>
        <v>46752</v>
      </c>
      <c r="W147" s="131">
        <f t="shared" si="305"/>
        <v>46752</v>
      </c>
      <c r="X147" s="131">
        <f t="shared" si="305"/>
        <v>46752</v>
      </c>
      <c r="Y147" s="131">
        <f t="shared" si="305"/>
        <v>46752</v>
      </c>
      <c r="Z147" s="131">
        <f t="shared" si="305"/>
        <v>46752</v>
      </c>
      <c r="AA147" s="131">
        <f t="shared" si="305"/>
        <v>46752</v>
      </c>
      <c r="AB147" s="131">
        <f t="shared" si="305"/>
        <v>46752</v>
      </c>
      <c r="AC147" s="131">
        <f t="shared" si="305"/>
        <v>46752</v>
      </c>
      <c r="AD147" s="131">
        <f t="shared" si="305"/>
        <v>46752</v>
      </c>
      <c r="AE147" s="131">
        <f t="shared" si="305"/>
        <v>46752</v>
      </c>
      <c r="AF147" s="131">
        <f t="shared" si="305"/>
        <v>46752</v>
      </c>
      <c r="AG147" s="131">
        <f t="shared" si="305"/>
        <v>46752</v>
      </c>
      <c r="AH147" s="131">
        <f t="shared" si="305"/>
        <v>47118</v>
      </c>
      <c r="AI147" s="131">
        <f t="shared" si="305"/>
        <v>47118</v>
      </c>
      <c r="AJ147" s="131">
        <f t="shared" si="305"/>
        <v>47118</v>
      </c>
      <c r="AK147" s="131">
        <f t="shared" ref="AK147:BP147" si="306" xml:space="preserve"> AK$145</f>
        <v>47118</v>
      </c>
      <c r="AL147" s="131">
        <f t="shared" si="306"/>
        <v>47118</v>
      </c>
      <c r="AM147" s="131">
        <f t="shared" si="306"/>
        <v>47118</v>
      </c>
      <c r="AN147" s="131">
        <f t="shared" si="306"/>
        <v>47118</v>
      </c>
      <c r="AO147" s="131">
        <f t="shared" si="306"/>
        <v>47118</v>
      </c>
      <c r="AP147" s="131">
        <f t="shared" si="306"/>
        <v>47118</v>
      </c>
      <c r="AQ147" s="131">
        <f t="shared" si="306"/>
        <v>47118</v>
      </c>
      <c r="AR147" s="131">
        <f t="shared" si="306"/>
        <v>47118</v>
      </c>
      <c r="AS147" s="131">
        <f t="shared" si="306"/>
        <v>47118</v>
      </c>
      <c r="AT147" s="131">
        <f t="shared" si="306"/>
        <v>47483</v>
      </c>
      <c r="AU147" s="131">
        <f t="shared" si="306"/>
        <v>47483</v>
      </c>
      <c r="AV147" s="131">
        <f t="shared" si="306"/>
        <v>47483</v>
      </c>
      <c r="AW147" s="131">
        <f t="shared" si="306"/>
        <v>47483</v>
      </c>
      <c r="AX147" s="131">
        <f t="shared" si="306"/>
        <v>47483</v>
      </c>
      <c r="AY147" s="131">
        <f t="shared" si="306"/>
        <v>47483</v>
      </c>
      <c r="AZ147" s="131">
        <f t="shared" si="306"/>
        <v>47483</v>
      </c>
      <c r="BA147" s="131">
        <f t="shared" si="306"/>
        <v>47483</v>
      </c>
      <c r="BB147" s="131">
        <f t="shared" si="306"/>
        <v>47483</v>
      </c>
      <c r="BC147" s="131">
        <f t="shared" si="306"/>
        <v>47483</v>
      </c>
      <c r="BD147" s="131">
        <f t="shared" si="306"/>
        <v>47483</v>
      </c>
      <c r="BE147" s="131">
        <f t="shared" si="306"/>
        <v>47483</v>
      </c>
      <c r="BF147" s="131">
        <f t="shared" si="306"/>
        <v>47848</v>
      </c>
      <c r="BG147" s="131">
        <f t="shared" si="306"/>
        <v>47848</v>
      </c>
      <c r="BH147" s="131">
        <f t="shared" si="306"/>
        <v>47848</v>
      </c>
      <c r="BI147" s="131">
        <f t="shared" si="306"/>
        <v>47848</v>
      </c>
      <c r="BJ147" s="131">
        <f t="shared" si="306"/>
        <v>48213</v>
      </c>
      <c r="BK147" s="131">
        <f t="shared" si="306"/>
        <v>48213</v>
      </c>
      <c r="BL147" s="131">
        <f t="shared" si="306"/>
        <v>48213</v>
      </c>
      <c r="BM147" s="131">
        <f t="shared" si="306"/>
        <v>48213</v>
      </c>
      <c r="BN147" s="131">
        <f t="shared" si="306"/>
        <v>48579</v>
      </c>
      <c r="BO147" s="131">
        <f t="shared" si="306"/>
        <v>48579</v>
      </c>
      <c r="BP147" s="131">
        <f t="shared" si="306"/>
        <v>48579</v>
      </c>
      <c r="BQ147" s="131">
        <f t="shared" ref="BQ147:CV147" si="307" xml:space="preserve"> BQ$145</f>
        <v>48579</v>
      </c>
      <c r="BR147" s="131">
        <f t="shared" si="307"/>
        <v>48944</v>
      </c>
      <c r="BS147" s="131">
        <f t="shared" si="307"/>
        <v>48944</v>
      </c>
      <c r="BT147" s="131">
        <f t="shared" si="307"/>
        <v>48944</v>
      </c>
      <c r="BU147" s="131">
        <f t="shared" si="307"/>
        <v>48944</v>
      </c>
      <c r="BV147" s="131">
        <f t="shared" si="307"/>
        <v>49309</v>
      </c>
      <c r="BW147" s="131">
        <f t="shared" si="307"/>
        <v>49309</v>
      </c>
      <c r="BX147" s="131">
        <f t="shared" si="307"/>
        <v>49309</v>
      </c>
      <c r="BY147" s="131">
        <f t="shared" si="307"/>
        <v>49309</v>
      </c>
      <c r="BZ147" s="131">
        <f t="shared" si="307"/>
        <v>49674</v>
      </c>
      <c r="CA147" s="131">
        <f t="shared" si="307"/>
        <v>49674</v>
      </c>
      <c r="CB147" s="131">
        <f t="shared" si="307"/>
        <v>49674</v>
      </c>
      <c r="CC147" s="131">
        <f t="shared" si="307"/>
        <v>49674</v>
      </c>
      <c r="CD147" s="131">
        <f t="shared" si="307"/>
        <v>50040</v>
      </c>
      <c r="CE147" s="131">
        <f t="shared" si="307"/>
        <v>50040</v>
      </c>
      <c r="CF147" s="131">
        <f t="shared" si="307"/>
        <v>50040</v>
      </c>
      <c r="CG147" s="131">
        <f t="shared" si="307"/>
        <v>50040</v>
      </c>
      <c r="CH147" s="131">
        <f t="shared" si="307"/>
        <v>50405</v>
      </c>
      <c r="CI147" s="131">
        <f t="shared" si="307"/>
        <v>50405</v>
      </c>
      <c r="CJ147" s="131">
        <f t="shared" si="307"/>
        <v>50405</v>
      </c>
      <c r="CK147" s="131">
        <f t="shared" si="307"/>
        <v>50405</v>
      </c>
      <c r="CL147" s="131">
        <f t="shared" si="307"/>
        <v>50770</v>
      </c>
      <c r="CM147" s="131">
        <f t="shared" si="307"/>
        <v>50770</v>
      </c>
      <c r="CN147" s="131">
        <f t="shared" si="307"/>
        <v>50770</v>
      </c>
      <c r="CO147" s="131">
        <f t="shared" si="307"/>
        <v>50770</v>
      </c>
      <c r="CP147" s="131">
        <f t="shared" si="307"/>
        <v>51135</v>
      </c>
      <c r="CQ147" s="131">
        <f t="shared" si="307"/>
        <v>51135</v>
      </c>
      <c r="CR147" s="131">
        <f t="shared" si="307"/>
        <v>51135</v>
      </c>
      <c r="CS147" s="131">
        <f t="shared" si="307"/>
        <v>51135</v>
      </c>
      <c r="CT147" s="131">
        <f t="shared" si="307"/>
        <v>51501</v>
      </c>
      <c r="CU147" s="131">
        <f t="shared" si="307"/>
        <v>51501</v>
      </c>
      <c r="CV147" s="131">
        <f t="shared" si="307"/>
        <v>51501</v>
      </c>
      <c r="CW147" s="131">
        <f t="shared" ref="CW147:EB147" si="308" xml:space="preserve"> CW$145</f>
        <v>51501</v>
      </c>
      <c r="CX147" s="131">
        <f t="shared" si="308"/>
        <v>51866</v>
      </c>
      <c r="CY147" s="131">
        <f t="shared" si="308"/>
        <v>51866</v>
      </c>
      <c r="CZ147" s="131">
        <f t="shared" si="308"/>
        <v>51866</v>
      </c>
      <c r="DA147" s="131">
        <f t="shared" si="308"/>
        <v>51866</v>
      </c>
      <c r="DB147" s="131">
        <f t="shared" si="308"/>
        <v>52231</v>
      </c>
      <c r="DC147" s="131">
        <f t="shared" si="308"/>
        <v>52231</v>
      </c>
      <c r="DD147" s="131">
        <f t="shared" si="308"/>
        <v>52231</v>
      </c>
      <c r="DE147" s="131">
        <f t="shared" si="308"/>
        <v>52231</v>
      </c>
      <c r="DF147" s="131">
        <f t="shared" si="308"/>
        <v>52596</v>
      </c>
      <c r="DG147" s="131">
        <f t="shared" si="308"/>
        <v>52596</v>
      </c>
      <c r="DH147" s="131">
        <f t="shared" si="308"/>
        <v>52596</v>
      </c>
      <c r="DI147" s="131">
        <f t="shared" si="308"/>
        <v>52596</v>
      </c>
      <c r="DJ147" s="131">
        <f t="shared" si="308"/>
        <v>52962</v>
      </c>
      <c r="DK147" s="131">
        <f t="shared" si="308"/>
        <v>52962</v>
      </c>
      <c r="DL147" s="131">
        <f t="shared" si="308"/>
        <v>52962</v>
      </c>
      <c r="DM147" s="131">
        <f t="shared" si="308"/>
        <v>52962</v>
      </c>
      <c r="DN147" s="131">
        <f t="shared" si="308"/>
        <v>53327</v>
      </c>
      <c r="DO147" s="131">
        <f t="shared" si="308"/>
        <v>53327</v>
      </c>
      <c r="DP147" s="131">
        <f t="shared" si="308"/>
        <v>53327</v>
      </c>
      <c r="DQ147" s="131">
        <f t="shared" si="308"/>
        <v>53327</v>
      </c>
      <c r="DR147" s="131">
        <f t="shared" si="308"/>
        <v>53692</v>
      </c>
      <c r="DS147" s="131">
        <f t="shared" si="308"/>
        <v>53692</v>
      </c>
      <c r="DT147" s="131">
        <f t="shared" si="308"/>
        <v>53692</v>
      </c>
      <c r="DU147" s="131">
        <f t="shared" si="308"/>
        <v>53692</v>
      </c>
      <c r="DV147" s="131">
        <f t="shared" si="308"/>
        <v>54057</v>
      </c>
      <c r="DW147" s="131">
        <f t="shared" si="308"/>
        <v>54057</v>
      </c>
      <c r="DX147" s="131">
        <f t="shared" si="308"/>
        <v>54057</v>
      </c>
      <c r="DY147" s="131">
        <f t="shared" si="308"/>
        <v>54057</v>
      </c>
      <c r="DZ147" s="131">
        <f t="shared" si="308"/>
        <v>54423</v>
      </c>
      <c r="EA147" s="131">
        <f t="shared" si="308"/>
        <v>54423</v>
      </c>
      <c r="EB147" s="131">
        <f t="shared" si="308"/>
        <v>54423</v>
      </c>
      <c r="EC147" s="131">
        <f t="shared" ref="EC147:FH147" si="309" xml:space="preserve"> EC$145</f>
        <v>54423</v>
      </c>
      <c r="ED147" s="131">
        <f t="shared" si="309"/>
        <v>54788</v>
      </c>
      <c r="EE147" s="131">
        <f t="shared" si="309"/>
        <v>54788</v>
      </c>
      <c r="EF147" s="131">
        <f t="shared" si="309"/>
        <v>54788</v>
      </c>
      <c r="EG147" s="131">
        <f t="shared" si="309"/>
        <v>54788</v>
      </c>
      <c r="EH147" s="131">
        <f t="shared" si="309"/>
        <v>55153</v>
      </c>
      <c r="EI147" s="131">
        <f t="shared" si="309"/>
        <v>55153</v>
      </c>
      <c r="EJ147" s="131">
        <f t="shared" si="309"/>
        <v>55153</v>
      </c>
      <c r="EK147" s="131">
        <f t="shared" si="309"/>
        <v>55153</v>
      </c>
      <c r="EL147" s="131">
        <f t="shared" si="309"/>
        <v>55518</v>
      </c>
      <c r="EM147" s="131">
        <f t="shared" si="309"/>
        <v>55518</v>
      </c>
      <c r="EN147" s="131">
        <f t="shared" si="309"/>
        <v>55518</v>
      </c>
      <c r="EO147" s="131">
        <f t="shared" si="309"/>
        <v>55518</v>
      </c>
      <c r="EP147" s="131">
        <f t="shared" si="309"/>
        <v>55884</v>
      </c>
      <c r="EQ147" s="131">
        <f t="shared" si="309"/>
        <v>55884</v>
      </c>
      <c r="ER147" s="131">
        <f t="shared" si="309"/>
        <v>55884</v>
      </c>
      <c r="ES147" s="131">
        <f t="shared" si="309"/>
        <v>55884</v>
      </c>
      <c r="ET147" s="131">
        <f t="shared" si="309"/>
        <v>56249</v>
      </c>
      <c r="EU147" s="131">
        <f t="shared" si="309"/>
        <v>56249</v>
      </c>
      <c r="EV147" s="131">
        <f t="shared" si="309"/>
        <v>56249</v>
      </c>
      <c r="EW147" s="131">
        <f t="shared" si="309"/>
        <v>56249</v>
      </c>
      <c r="EX147" s="131">
        <f t="shared" si="309"/>
        <v>56614</v>
      </c>
      <c r="EY147" s="131">
        <f t="shared" si="309"/>
        <v>56614</v>
      </c>
      <c r="EZ147" s="131">
        <f t="shared" si="309"/>
        <v>56614</v>
      </c>
      <c r="FA147" s="131">
        <f t="shared" si="309"/>
        <v>56614</v>
      </c>
      <c r="FB147" s="131">
        <f t="shared" si="309"/>
        <v>56979</v>
      </c>
      <c r="FC147" s="131">
        <f t="shared" si="309"/>
        <v>56979</v>
      </c>
      <c r="FD147" s="131">
        <f t="shared" si="309"/>
        <v>56979</v>
      </c>
      <c r="FE147" s="131">
        <f t="shared" si="309"/>
        <v>56979</v>
      </c>
      <c r="FF147" s="131">
        <f t="shared" si="309"/>
        <v>57345</v>
      </c>
      <c r="FG147" s="131">
        <f t="shared" si="309"/>
        <v>57345</v>
      </c>
      <c r="FH147" s="131">
        <f t="shared" si="309"/>
        <v>57345</v>
      </c>
      <c r="FI147" s="131">
        <f t="shared" ref="FI147:GJ147" si="310" xml:space="preserve"> FI$145</f>
        <v>57345</v>
      </c>
      <c r="FJ147" s="131">
        <f t="shared" si="310"/>
        <v>57710</v>
      </c>
      <c r="FK147" s="131">
        <f t="shared" si="310"/>
        <v>57710</v>
      </c>
      <c r="FL147" s="131">
        <f t="shared" si="310"/>
        <v>57710</v>
      </c>
      <c r="FM147" s="131">
        <f t="shared" si="310"/>
        <v>57710</v>
      </c>
      <c r="FN147" s="131">
        <f t="shared" si="310"/>
        <v>58075</v>
      </c>
      <c r="FO147" s="131">
        <f t="shared" si="310"/>
        <v>58075</v>
      </c>
      <c r="FP147" s="131">
        <f t="shared" si="310"/>
        <v>58075</v>
      </c>
      <c r="FQ147" s="131">
        <f t="shared" si="310"/>
        <v>58075</v>
      </c>
      <c r="FR147" s="131">
        <f t="shared" si="310"/>
        <v>58440</v>
      </c>
      <c r="FS147" s="131">
        <f t="shared" si="310"/>
        <v>58440</v>
      </c>
      <c r="FT147" s="131">
        <f t="shared" si="310"/>
        <v>58440</v>
      </c>
      <c r="FU147" s="131">
        <f t="shared" si="310"/>
        <v>58440</v>
      </c>
      <c r="FV147" s="131">
        <f t="shared" si="310"/>
        <v>58806</v>
      </c>
      <c r="FW147" s="131">
        <f t="shared" si="310"/>
        <v>58806</v>
      </c>
      <c r="FX147" s="131">
        <f t="shared" si="310"/>
        <v>58806</v>
      </c>
      <c r="FY147" s="131">
        <f t="shared" si="310"/>
        <v>58806</v>
      </c>
      <c r="FZ147" s="131">
        <f t="shared" si="310"/>
        <v>59171</v>
      </c>
      <c r="GA147" s="131">
        <f t="shared" si="310"/>
        <v>59171</v>
      </c>
      <c r="GB147" s="131">
        <f t="shared" si="310"/>
        <v>59171</v>
      </c>
      <c r="GC147" s="131">
        <f t="shared" si="310"/>
        <v>59171</v>
      </c>
      <c r="GD147" s="131">
        <f t="shared" si="310"/>
        <v>59536</v>
      </c>
      <c r="GE147" s="131">
        <f t="shared" si="310"/>
        <v>59536</v>
      </c>
      <c r="GF147" s="131">
        <f t="shared" si="310"/>
        <v>59536</v>
      </c>
      <c r="GG147" s="131">
        <f t="shared" si="310"/>
        <v>59536</v>
      </c>
      <c r="GH147" s="131">
        <f t="shared" si="310"/>
        <v>59901</v>
      </c>
      <c r="GI147" s="131">
        <f t="shared" si="310"/>
        <v>59901</v>
      </c>
      <c r="GJ147" s="131">
        <f t="shared" si="310"/>
        <v>59901</v>
      </c>
    </row>
    <row r="148" spans="1:192" hidden="1" outlineLevel="2" x14ac:dyDescent="0.35">
      <c r="A148" s="138"/>
      <c r="B148" s="138"/>
      <c r="C148" s="139"/>
      <c r="D148" s="140"/>
      <c r="E148" s="141" t="s">
        <v>161</v>
      </c>
      <c r="F148" s="141"/>
      <c r="G148" s="141" t="s">
        <v>15</v>
      </c>
      <c r="H148" s="141"/>
      <c r="I148" s="141"/>
      <c r="J148" s="141">
        <f xml:space="preserve"> YEAR(J147)</f>
        <v>2026</v>
      </c>
      <c r="K148" s="141">
        <f t="shared" ref="K148:BV148" si="311" xml:space="preserve"> YEAR(K147)</f>
        <v>2026</v>
      </c>
      <c r="L148" s="141">
        <f t="shared" si="311"/>
        <v>2026</v>
      </c>
      <c r="M148" s="141">
        <f t="shared" si="311"/>
        <v>2026</v>
      </c>
      <c r="N148" s="141">
        <f t="shared" si="311"/>
        <v>2026</v>
      </c>
      <c r="O148" s="141">
        <f t="shared" si="311"/>
        <v>2026</v>
      </c>
      <c r="P148" s="141">
        <f t="shared" si="311"/>
        <v>2026</v>
      </c>
      <c r="Q148" s="141">
        <f t="shared" si="311"/>
        <v>2026</v>
      </c>
      <c r="R148" s="141">
        <f t="shared" si="311"/>
        <v>2026</v>
      </c>
      <c r="S148" s="141">
        <f t="shared" si="311"/>
        <v>2026</v>
      </c>
      <c r="T148" s="141">
        <f t="shared" si="311"/>
        <v>2026</v>
      </c>
      <c r="U148" s="141">
        <f t="shared" si="311"/>
        <v>2026</v>
      </c>
      <c r="V148" s="141">
        <f t="shared" si="311"/>
        <v>2027</v>
      </c>
      <c r="W148" s="141">
        <f t="shared" si="311"/>
        <v>2027</v>
      </c>
      <c r="X148" s="141">
        <f t="shared" si="311"/>
        <v>2027</v>
      </c>
      <c r="Y148" s="141">
        <f t="shared" si="311"/>
        <v>2027</v>
      </c>
      <c r="Z148" s="141">
        <f t="shared" si="311"/>
        <v>2027</v>
      </c>
      <c r="AA148" s="141">
        <f t="shared" si="311"/>
        <v>2027</v>
      </c>
      <c r="AB148" s="141">
        <f t="shared" si="311"/>
        <v>2027</v>
      </c>
      <c r="AC148" s="141">
        <f t="shared" si="311"/>
        <v>2027</v>
      </c>
      <c r="AD148" s="141">
        <f t="shared" si="311"/>
        <v>2027</v>
      </c>
      <c r="AE148" s="141">
        <f t="shared" si="311"/>
        <v>2027</v>
      </c>
      <c r="AF148" s="141">
        <f t="shared" si="311"/>
        <v>2027</v>
      </c>
      <c r="AG148" s="141">
        <f t="shared" si="311"/>
        <v>2027</v>
      </c>
      <c r="AH148" s="141">
        <f t="shared" si="311"/>
        <v>2028</v>
      </c>
      <c r="AI148" s="141">
        <f t="shared" si="311"/>
        <v>2028</v>
      </c>
      <c r="AJ148" s="141">
        <f t="shared" si="311"/>
        <v>2028</v>
      </c>
      <c r="AK148" s="141">
        <f t="shared" si="311"/>
        <v>2028</v>
      </c>
      <c r="AL148" s="141">
        <f t="shared" si="311"/>
        <v>2028</v>
      </c>
      <c r="AM148" s="141">
        <f t="shared" si="311"/>
        <v>2028</v>
      </c>
      <c r="AN148" s="141">
        <f t="shared" si="311"/>
        <v>2028</v>
      </c>
      <c r="AO148" s="141">
        <f t="shared" si="311"/>
        <v>2028</v>
      </c>
      <c r="AP148" s="141">
        <f t="shared" si="311"/>
        <v>2028</v>
      </c>
      <c r="AQ148" s="141">
        <f t="shared" si="311"/>
        <v>2028</v>
      </c>
      <c r="AR148" s="141">
        <f t="shared" si="311"/>
        <v>2028</v>
      </c>
      <c r="AS148" s="141">
        <f t="shared" si="311"/>
        <v>2028</v>
      </c>
      <c r="AT148" s="141">
        <f t="shared" si="311"/>
        <v>2029</v>
      </c>
      <c r="AU148" s="141">
        <f t="shared" si="311"/>
        <v>2029</v>
      </c>
      <c r="AV148" s="141">
        <f t="shared" si="311"/>
        <v>2029</v>
      </c>
      <c r="AW148" s="141">
        <f t="shared" si="311"/>
        <v>2029</v>
      </c>
      <c r="AX148" s="141">
        <f t="shared" si="311"/>
        <v>2029</v>
      </c>
      <c r="AY148" s="141">
        <f t="shared" si="311"/>
        <v>2029</v>
      </c>
      <c r="AZ148" s="141">
        <f t="shared" si="311"/>
        <v>2029</v>
      </c>
      <c r="BA148" s="141">
        <f t="shared" si="311"/>
        <v>2029</v>
      </c>
      <c r="BB148" s="141">
        <f t="shared" si="311"/>
        <v>2029</v>
      </c>
      <c r="BC148" s="141">
        <f t="shared" si="311"/>
        <v>2029</v>
      </c>
      <c r="BD148" s="141">
        <f t="shared" si="311"/>
        <v>2029</v>
      </c>
      <c r="BE148" s="141">
        <f t="shared" si="311"/>
        <v>2029</v>
      </c>
      <c r="BF148" s="141">
        <f t="shared" si="311"/>
        <v>2030</v>
      </c>
      <c r="BG148" s="141">
        <f t="shared" si="311"/>
        <v>2030</v>
      </c>
      <c r="BH148" s="141">
        <f t="shared" si="311"/>
        <v>2030</v>
      </c>
      <c r="BI148" s="141">
        <f t="shared" si="311"/>
        <v>2030</v>
      </c>
      <c r="BJ148" s="141">
        <f t="shared" si="311"/>
        <v>2031</v>
      </c>
      <c r="BK148" s="141">
        <f t="shared" si="311"/>
        <v>2031</v>
      </c>
      <c r="BL148" s="141">
        <f t="shared" si="311"/>
        <v>2031</v>
      </c>
      <c r="BM148" s="141">
        <f t="shared" si="311"/>
        <v>2031</v>
      </c>
      <c r="BN148" s="141">
        <f t="shared" si="311"/>
        <v>2032</v>
      </c>
      <c r="BO148" s="141">
        <f t="shared" si="311"/>
        <v>2032</v>
      </c>
      <c r="BP148" s="141">
        <f t="shared" si="311"/>
        <v>2032</v>
      </c>
      <c r="BQ148" s="141">
        <f t="shared" si="311"/>
        <v>2032</v>
      </c>
      <c r="BR148" s="141">
        <f t="shared" si="311"/>
        <v>2033</v>
      </c>
      <c r="BS148" s="141">
        <f t="shared" si="311"/>
        <v>2033</v>
      </c>
      <c r="BT148" s="141">
        <f t="shared" si="311"/>
        <v>2033</v>
      </c>
      <c r="BU148" s="141">
        <f t="shared" si="311"/>
        <v>2033</v>
      </c>
      <c r="BV148" s="141">
        <f t="shared" si="311"/>
        <v>2034</v>
      </c>
      <c r="BW148" s="141">
        <f t="shared" ref="BW148:EH148" si="312" xml:space="preserve"> YEAR(BW147)</f>
        <v>2034</v>
      </c>
      <c r="BX148" s="141">
        <f t="shared" si="312"/>
        <v>2034</v>
      </c>
      <c r="BY148" s="141">
        <f t="shared" si="312"/>
        <v>2034</v>
      </c>
      <c r="BZ148" s="141">
        <f t="shared" si="312"/>
        <v>2035</v>
      </c>
      <c r="CA148" s="141">
        <f t="shared" si="312"/>
        <v>2035</v>
      </c>
      <c r="CB148" s="141">
        <f t="shared" si="312"/>
        <v>2035</v>
      </c>
      <c r="CC148" s="141">
        <f t="shared" si="312"/>
        <v>2035</v>
      </c>
      <c r="CD148" s="141">
        <f t="shared" si="312"/>
        <v>2036</v>
      </c>
      <c r="CE148" s="141">
        <f t="shared" si="312"/>
        <v>2036</v>
      </c>
      <c r="CF148" s="141">
        <f t="shared" si="312"/>
        <v>2036</v>
      </c>
      <c r="CG148" s="141">
        <f t="shared" si="312"/>
        <v>2036</v>
      </c>
      <c r="CH148" s="141">
        <f t="shared" si="312"/>
        <v>2037</v>
      </c>
      <c r="CI148" s="141">
        <f t="shared" si="312"/>
        <v>2037</v>
      </c>
      <c r="CJ148" s="141">
        <f t="shared" si="312"/>
        <v>2037</v>
      </c>
      <c r="CK148" s="141">
        <f t="shared" si="312"/>
        <v>2037</v>
      </c>
      <c r="CL148" s="141">
        <f t="shared" si="312"/>
        <v>2038</v>
      </c>
      <c r="CM148" s="141">
        <f t="shared" si="312"/>
        <v>2038</v>
      </c>
      <c r="CN148" s="141">
        <f t="shared" si="312"/>
        <v>2038</v>
      </c>
      <c r="CO148" s="141">
        <f t="shared" si="312"/>
        <v>2038</v>
      </c>
      <c r="CP148" s="141">
        <f t="shared" si="312"/>
        <v>2039</v>
      </c>
      <c r="CQ148" s="141">
        <f t="shared" si="312"/>
        <v>2039</v>
      </c>
      <c r="CR148" s="141">
        <f t="shared" si="312"/>
        <v>2039</v>
      </c>
      <c r="CS148" s="141">
        <f t="shared" si="312"/>
        <v>2039</v>
      </c>
      <c r="CT148" s="141">
        <f t="shared" si="312"/>
        <v>2040</v>
      </c>
      <c r="CU148" s="141">
        <f t="shared" si="312"/>
        <v>2040</v>
      </c>
      <c r="CV148" s="141">
        <f t="shared" si="312"/>
        <v>2040</v>
      </c>
      <c r="CW148" s="141">
        <f t="shared" si="312"/>
        <v>2040</v>
      </c>
      <c r="CX148" s="141">
        <f t="shared" si="312"/>
        <v>2041</v>
      </c>
      <c r="CY148" s="141">
        <f t="shared" si="312"/>
        <v>2041</v>
      </c>
      <c r="CZ148" s="141">
        <f t="shared" si="312"/>
        <v>2041</v>
      </c>
      <c r="DA148" s="141">
        <f t="shared" si="312"/>
        <v>2041</v>
      </c>
      <c r="DB148" s="141">
        <f t="shared" si="312"/>
        <v>2042</v>
      </c>
      <c r="DC148" s="141">
        <f t="shared" si="312"/>
        <v>2042</v>
      </c>
      <c r="DD148" s="141">
        <f t="shared" si="312"/>
        <v>2042</v>
      </c>
      <c r="DE148" s="141">
        <f t="shared" si="312"/>
        <v>2042</v>
      </c>
      <c r="DF148" s="141">
        <f t="shared" si="312"/>
        <v>2043</v>
      </c>
      <c r="DG148" s="141">
        <f t="shared" si="312"/>
        <v>2043</v>
      </c>
      <c r="DH148" s="141">
        <f t="shared" si="312"/>
        <v>2043</v>
      </c>
      <c r="DI148" s="141">
        <f t="shared" si="312"/>
        <v>2043</v>
      </c>
      <c r="DJ148" s="141">
        <f t="shared" si="312"/>
        <v>2044</v>
      </c>
      <c r="DK148" s="141">
        <f t="shared" si="312"/>
        <v>2044</v>
      </c>
      <c r="DL148" s="141">
        <f t="shared" si="312"/>
        <v>2044</v>
      </c>
      <c r="DM148" s="141">
        <f t="shared" si="312"/>
        <v>2044</v>
      </c>
      <c r="DN148" s="141">
        <f t="shared" si="312"/>
        <v>2045</v>
      </c>
      <c r="DO148" s="141">
        <f t="shared" si="312"/>
        <v>2045</v>
      </c>
      <c r="DP148" s="141">
        <f t="shared" si="312"/>
        <v>2045</v>
      </c>
      <c r="DQ148" s="141">
        <f t="shared" si="312"/>
        <v>2045</v>
      </c>
      <c r="DR148" s="141">
        <f t="shared" si="312"/>
        <v>2046</v>
      </c>
      <c r="DS148" s="141">
        <f t="shared" si="312"/>
        <v>2046</v>
      </c>
      <c r="DT148" s="141">
        <f t="shared" si="312"/>
        <v>2046</v>
      </c>
      <c r="DU148" s="141">
        <f t="shared" si="312"/>
        <v>2046</v>
      </c>
      <c r="DV148" s="141">
        <f t="shared" si="312"/>
        <v>2047</v>
      </c>
      <c r="DW148" s="141">
        <f t="shared" si="312"/>
        <v>2047</v>
      </c>
      <c r="DX148" s="141">
        <f t="shared" si="312"/>
        <v>2047</v>
      </c>
      <c r="DY148" s="141">
        <f t="shared" si="312"/>
        <v>2047</v>
      </c>
      <c r="DZ148" s="141">
        <f t="shared" si="312"/>
        <v>2048</v>
      </c>
      <c r="EA148" s="141">
        <f t="shared" si="312"/>
        <v>2048</v>
      </c>
      <c r="EB148" s="141">
        <f t="shared" si="312"/>
        <v>2048</v>
      </c>
      <c r="EC148" s="141">
        <f t="shared" si="312"/>
        <v>2048</v>
      </c>
      <c r="ED148" s="141">
        <f t="shared" si="312"/>
        <v>2049</v>
      </c>
      <c r="EE148" s="141">
        <f t="shared" si="312"/>
        <v>2049</v>
      </c>
      <c r="EF148" s="141">
        <f t="shared" si="312"/>
        <v>2049</v>
      </c>
      <c r="EG148" s="141">
        <f t="shared" si="312"/>
        <v>2049</v>
      </c>
      <c r="EH148" s="141">
        <f t="shared" si="312"/>
        <v>2050</v>
      </c>
      <c r="EI148" s="141">
        <f t="shared" ref="EI148:GG148" si="313" xml:space="preserve"> YEAR(EI147)</f>
        <v>2050</v>
      </c>
      <c r="EJ148" s="141">
        <f t="shared" si="313"/>
        <v>2050</v>
      </c>
      <c r="EK148" s="141">
        <f t="shared" si="313"/>
        <v>2050</v>
      </c>
      <c r="EL148" s="141">
        <f t="shared" si="313"/>
        <v>2051</v>
      </c>
      <c r="EM148" s="141">
        <f t="shared" si="313"/>
        <v>2051</v>
      </c>
      <c r="EN148" s="141">
        <f t="shared" si="313"/>
        <v>2051</v>
      </c>
      <c r="EO148" s="141">
        <f t="shared" si="313"/>
        <v>2051</v>
      </c>
      <c r="EP148" s="141">
        <f t="shared" si="313"/>
        <v>2052</v>
      </c>
      <c r="EQ148" s="141">
        <f t="shared" si="313"/>
        <v>2052</v>
      </c>
      <c r="ER148" s="141">
        <f t="shared" si="313"/>
        <v>2052</v>
      </c>
      <c r="ES148" s="141">
        <f t="shared" si="313"/>
        <v>2052</v>
      </c>
      <c r="ET148" s="141">
        <f t="shared" si="313"/>
        <v>2053</v>
      </c>
      <c r="EU148" s="141">
        <f t="shared" si="313"/>
        <v>2053</v>
      </c>
      <c r="EV148" s="141">
        <f t="shared" si="313"/>
        <v>2053</v>
      </c>
      <c r="EW148" s="141">
        <f t="shared" si="313"/>
        <v>2053</v>
      </c>
      <c r="EX148" s="141">
        <f t="shared" si="313"/>
        <v>2054</v>
      </c>
      <c r="EY148" s="141">
        <f t="shared" si="313"/>
        <v>2054</v>
      </c>
      <c r="EZ148" s="141">
        <f t="shared" si="313"/>
        <v>2054</v>
      </c>
      <c r="FA148" s="141">
        <f t="shared" si="313"/>
        <v>2054</v>
      </c>
      <c r="FB148" s="141">
        <f t="shared" si="313"/>
        <v>2055</v>
      </c>
      <c r="FC148" s="141">
        <f t="shared" si="313"/>
        <v>2055</v>
      </c>
      <c r="FD148" s="141">
        <f t="shared" si="313"/>
        <v>2055</v>
      </c>
      <c r="FE148" s="141">
        <f t="shared" si="313"/>
        <v>2055</v>
      </c>
      <c r="FF148" s="141">
        <f t="shared" si="313"/>
        <v>2056</v>
      </c>
      <c r="FG148" s="141">
        <f t="shared" si="313"/>
        <v>2056</v>
      </c>
      <c r="FH148" s="141">
        <f t="shared" si="313"/>
        <v>2056</v>
      </c>
      <c r="FI148" s="141">
        <f t="shared" si="313"/>
        <v>2056</v>
      </c>
      <c r="FJ148" s="141">
        <f t="shared" si="313"/>
        <v>2057</v>
      </c>
      <c r="FK148" s="141">
        <f t="shared" si="313"/>
        <v>2057</v>
      </c>
      <c r="FL148" s="141">
        <f t="shared" si="313"/>
        <v>2057</v>
      </c>
      <c r="FM148" s="141">
        <f t="shared" si="313"/>
        <v>2057</v>
      </c>
      <c r="FN148" s="141">
        <f t="shared" si="313"/>
        <v>2058</v>
      </c>
      <c r="FO148" s="141">
        <f t="shared" si="313"/>
        <v>2058</v>
      </c>
      <c r="FP148" s="141">
        <f t="shared" si="313"/>
        <v>2058</v>
      </c>
      <c r="FQ148" s="141">
        <f t="shared" si="313"/>
        <v>2058</v>
      </c>
      <c r="FR148" s="141">
        <f t="shared" si="313"/>
        <v>2059</v>
      </c>
      <c r="FS148" s="141">
        <f t="shared" si="313"/>
        <v>2059</v>
      </c>
      <c r="FT148" s="141">
        <f t="shared" si="313"/>
        <v>2059</v>
      </c>
      <c r="FU148" s="141">
        <f t="shared" si="313"/>
        <v>2059</v>
      </c>
      <c r="FV148" s="141">
        <f t="shared" si="313"/>
        <v>2060</v>
      </c>
      <c r="FW148" s="141">
        <f t="shared" si="313"/>
        <v>2060</v>
      </c>
      <c r="FX148" s="141">
        <f t="shared" si="313"/>
        <v>2060</v>
      </c>
      <c r="FY148" s="141">
        <f t="shared" si="313"/>
        <v>2060</v>
      </c>
      <c r="FZ148" s="141">
        <f t="shared" si="313"/>
        <v>2061</v>
      </c>
      <c r="GA148" s="141">
        <f t="shared" si="313"/>
        <v>2061</v>
      </c>
      <c r="GB148" s="141">
        <f t="shared" si="313"/>
        <v>2061</v>
      </c>
      <c r="GC148" s="141">
        <f t="shared" si="313"/>
        <v>2061</v>
      </c>
      <c r="GD148" s="141">
        <f t="shared" si="313"/>
        <v>2062</v>
      </c>
      <c r="GE148" s="141">
        <f t="shared" si="313"/>
        <v>2062</v>
      </c>
      <c r="GF148" s="141">
        <f t="shared" si="313"/>
        <v>2062</v>
      </c>
      <c r="GG148" s="141">
        <f t="shared" si="313"/>
        <v>2062</v>
      </c>
      <c r="GH148" s="141">
        <f xml:space="preserve"> YEAR(GH147)</f>
        <v>2063</v>
      </c>
      <c r="GI148" s="141">
        <f xml:space="preserve"> YEAR(GI147)</f>
        <v>2063</v>
      </c>
      <c r="GJ148" s="141">
        <f xml:space="preserve"> YEAR(GJ147)</f>
        <v>2063</v>
      </c>
    </row>
    <row r="149" spans="1:192" hidden="1" outlineLevel="2" x14ac:dyDescent="0.35">
      <c r="E149" s="9"/>
      <c r="F149" s="9"/>
      <c r="G149" s="9"/>
      <c r="H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</row>
    <row r="150" spans="1:192" outlineLevel="1" x14ac:dyDescent="0.35">
      <c r="E150" s="9"/>
      <c r="F150" s="9"/>
      <c r="G150" s="9"/>
      <c r="H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</row>
    <row r="151" spans="1:192" outlineLevel="1" collapsed="1" x14ac:dyDescent="0.35">
      <c r="B151" s="14" t="s">
        <v>27</v>
      </c>
    </row>
    <row r="152" spans="1:192" hidden="1" outlineLevel="2" x14ac:dyDescent="0.35">
      <c r="A152" s="31"/>
      <c r="B152" s="31"/>
      <c r="C152" s="28"/>
      <c r="D152" s="57"/>
      <c r="E152" s="30" t="str">
        <f xml:space="preserve"> E$14</f>
        <v>First model column flag</v>
      </c>
      <c r="F152" s="30">
        <f t="shared" ref="F152:BQ152" si="314" xml:space="preserve"> F$14</f>
        <v>0</v>
      </c>
      <c r="G152" s="30" t="str">
        <f t="shared" si="314"/>
        <v>flag</v>
      </c>
      <c r="H152" s="30">
        <f t="shared" si="314"/>
        <v>1</v>
      </c>
      <c r="I152" s="29">
        <f t="shared" si="314"/>
        <v>0</v>
      </c>
      <c r="J152" s="30">
        <f t="shared" si="314"/>
        <v>1</v>
      </c>
      <c r="K152" s="30">
        <f t="shared" si="314"/>
        <v>0</v>
      </c>
      <c r="L152" s="30">
        <f t="shared" si="314"/>
        <v>0</v>
      </c>
      <c r="M152" s="30">
        <f t="shared" si="314"/>
        <v>0</v>
      </c>
      <c r="N152" s="30">
        <f t="shared" si="314"/>
        <v>0</v>
      </c>
      <c r="O152" s="30">
        <f t="shared" si="314"/>
        <v>0</v>
      </c>
      <c r="P152" s="30">
        <f t="shared" si="314"/>
        <v>0</v>
      </c>
      <c r="Q152" s="30">
        <f t="shared" si="314"/>
        <v>0</v>
      </c>
      <c r="R152" s="30">
        <f t="shared" si="314"/>
        <v>0</v>
      </c>
      <c r="S152" s="30">
        <f t="shared" si="314"/>
        <v>0</v>
      </c>
      <c r="T152" s="30">
        <f t="shared" si="314"/>
        <v>0</v>
      </c>
      <c r="U152" s="30">
        <f t="shared" si="314"/>
        <v>0</v>
      </c>
      <c r="V152" s="30">
        <f t="shared" si="314"/>
        <v>0</v>
      </c>
      <c r="W152" s="30">
        <f t="shared" si="314"/>
        <v>0</v>
      </c>
      <c r="X152" s="30">
        <f t="shared" si="314"/>
        <v>0</v>
      </c>
      <c r="Y152" s="30">
        <f t="shared" si="314"/>
        <v>0</v>
      </c>
      <c r="Z152" s="30">
        <f t="shared" si="314"/>
        <v>0</v>
      </c>
      <c r="AA152" s="30">
        <f t="shared" si="314"/>
        <v>0</v>
      </c>
      <c r="AB152" s="30">
        <f t="shared" si="314"/>
        <v>0</v>
      </c>
      <c r="AC152" s="30">
        <f t="shared" si="314"/>
        <v>0</v>
      </c>
      <c r="AD152" s="30">
        <f t="shared" si="314"/>
        <v>0</v>
      </c>
      <c r="AE152" s="30">
        <f t="shared" si="314"/>
        <v>0</v>
      </c>
      <c r="AF152" s="30">
        <f t="shared" si="314"/>
        <v>0</v>
      </c>
      <c r="AG152" s="30">
        <f t="shared" si="314"/>
        <v>0</v>
      </c>
      <c r="AH152" s="30">
        <f t="shared" si="314"/>
        <v>0</v>
      </c>
      <c r="AI152" s="30">
        <f t="shared" si="314"/>
        <v>0</v>
      </c>
      <c r="AJ152" s="30">
        <f t="shared" si="314"/>
        <v>0</v>
      </c>
      <c r="AK152" s="30">
        <f t="shared" si="314"/>
        <v>0</v>
      </c>
      <c r="AL152" s="30">
        <f t="shared" si="314"/>
        <v>0</v>
      </c>
      <c r="AM152" s="30">
        <f t="shared" si="314"/>
        <v>0</v>
      </c>
      <c r="AN152" s="30">
        <f t="shared" si="314"/>
        <v>0</v>
      </c>
      <c r="AO152" s="30">
        <f t="shared" si="314"/>
        <v>0</v>
      </c>
      <c r="AP152" s="30">
        <f t="shared" si="314"/>
        <v>0</v>
      </c>
      <c r="AQ152" s="30">
        <f t="shared" si="314"/>
        <v>0</v>
      </c>
      <c r="AR152" s="30">
        <f t="shared" si="314"/>
        <v>0</v>
      </c>
      <c r="AS152" s="30">
        <f t="shared" si="314"/>
        <v>0</v>
      </c>
      <c r="AT152" s="30">
        <f t="shared" si="314"/>
        <v>0</v>
      </c>
      <c r="AU152" s="30">
        <f t="shared" si="314"/>
        <v>0</v>
      </c>
      <c r="AV152" s="30">
        <f t="shared" si="314"/>
        <v>0</v>
      </c>
      <c r="AW152" s="30">
        <f t="shared" si="314"/>
        <v>0</v>
      </c>
      <c r="AX152" s="30">
        <f t="shared" si="314"/>
        <v>0</v>
      </c>
      <c r="AY152" s="30">
        <f t="shared" si="314"/>
        <v>0</v>
      </c>
      <c r="AZ152" s="30">
        <f t="shared" si="314"/>
        <v>0</v>
      </c>
      <c r="BA152" s="30">
        <f t="shared" si="314"/>
        <v>0</v>
      </c>
      <c r="BB152" s="30">
        <f t="shared" si="314"/>
        <v>0</v>
      </c>
      <c r="BC152" s="30">
        <f t="shared" si="314"/>
        <v>0</v>
      </c>
      <c r="BD152" s="30">
        <f t="shared" si="314"/>
        <v>0</v>
      </c>
      <c r="BE152" s="30">
        <f t="shared" si="314"/>
        <v>0</v>
      </c>
      <c r="BF152" s="30">
        <f t="shared" si="314"/>
        <v>0</v>
      </c>
      <c r="BG152" s="30">
        <f t="shared" si="314"/>
        <v>0</v>
      </c>
      <c r="BH152" s="30">
        <f t="shared" si="314"/>
        <v>0</v>
      </c>
      <c r="BI152" s="30">
        <f t="shared" si="314"/>
        <v>0</v>
      </c>
      <c r="BJ152" s="30">
        <f t="shared" si="314"/>
        <v>0</v>
      </c>
      <c r="BK152" s="30">
        <f t="shared" si="314"/>
        <v>0</v>
      </c>
      <c r="BL152" s="30">
        <f t="shared" si="314"/>
        <v>0</v>
      </c>
      <c r="BM152" s="30">
        <f t="shared" si="314"/>
        <v>0</v>
      </c>
      <c r="BN152" s="30">
        <f t="shared" si="314"/>
        <v>0</v>
      </c>
      <c r="BO152" s="30">
        <f t="shared" si="314"/>
        <v>0</v>
      </c>
      <c r="BP152" s="30">
        <f t="shared" si="314"/>
        <v>0</v>
      </c>
      <c r="BQ152" s="30">
        <f t="shared" si="314"/>
        <v>0</v>
      </c>
      <c r="BR152" s="30">
        <f t="shared" ref="BR152:EC152" si="315" xml:space="preserve"> BR$14</f>
        <v>0</v>
      </c>
      <c r="BS152" s="30">
        <f t="shared" si="315"/>
        <v>0</v>
      </c>
      <c r="BT152" s="30">
        <f t="shared" si="315"/>
        <v>0</v>
      </c>
      <c r="BU152" s="30">
        <f t="shared" si="315"/>
        <v>0</v>
      </c>
      <c r="BV152" s="30">
        <f t="shared" si="315"/>
        <v>0</v>
      </c>
      <c r="BW152" s="30">
        <f t="shared" si="315"/>
        <v>0</v>
      </c>
      <c r="BX152" s="30">
        <f t="shared" si="315"/>
        <v>0</v>
      </c>
      <c r="BY152" s="30">
        <f t="shared" si="315"/>
        <v>0</v>
      </c>
      <c r="BZ152" s="30">
        <f t="shared" si="315"/>
        <v>0</v>
      </c>
      <c r="CA152" s="30">
        <f t="shared" si="315"/>
        <v>0</v>
      </c>
      <c r="CB152" s="30">
        <f t="shared" si="315"/>
        <v>0</v>
      </c>
      <c r="CC152" s="30">
        <f t="shared" si="315"/>
        <v>0</v>
      </c>
      <c r="CD152" s="30">
        <f t="shared" si="315"/>
        <v>0</v>
      </c>
      <c r="CE152" s="30">
        <f t="shared" si="315"/>
        <v>0</v>
      </c>
      <c r="CF152" s="30">
        <f t="shared" si="315"/>
        <v>0</v>
      </c>
      <c r="CG152" s="30">
        <f t="shared" si="315"/>
        <v>0</v>
      </c>
      <c r="CH152" s="30">
        <f t="shared" si="315"/>
        <v>0</v>
      </c>
      <c r="CI152" s="30">
        <f t="shared" si="315"/>
        <v>0</v>
      </c>
      <c r="CJ152" s="30">
        <f t="shared" si="315"/>
        <v>0</v>
      </c>
      <c r="CK152" s="30">
        <f t="shared" si="315"/>
        <v>0</v>
      </c>
      <c r="CL152" s="30">
        <f t="shared" si="315"/>
        <v>0</v>
      </c>
      <c r="CM152" s="30">
        <f t="shared" si="315"/>
        <v>0</v>
      </c>
      <c r="CN152" s="30">
        <f t="shared" si="315"/>
        <v>0</v>
      </c>
      <c r="CO152" s="30">
        <f t="shared" si="315"/>
        <v>0</v>
      </c>
      <c r="CP152" s="30">
        <f t="shared" si="315"/>
        <v>0</v>
      </c>
      <c r="CQ152" s="30">
        <f t="shared" si="315"/>
        <v>0</v>
      </c>
      <c r="CR152" s="30">
        <f t="shared" si="315"/>
        <v>0</v>
      </c>
      <c r="CS152" s="30">
        <f t="shared" si="315"/>
        <v>0</v>
      </c>
      <c r="CT152" s="30">
        <f t="shared" si="315"/>
        <v>0</v>
      </c>
      <c r="CU152" s="30">
        <f t="shared" si="315"/>
        <v>0</v>
      </c>
      <c r="CV152" s="30">
        <f t="shared" si="315"/>
        <v>0</v>
      </c>
      <c r="CW152" s="30">
        <f t="shared" si="315"/>
        <v>0</v>
      </c>
      <c r="CX152" s="30">
        <f t="shared" si="315"/>
        <v>0</v>
      </c>
      <c r="CY152" s="30">
        <f t="shared" si="315"/>
        <v>0</v>
      </c>
      <c r="CZ152" s="30">
        <f t="shared" si="315"/>
        <v>0</v>
      </c>
      <c r="DA152" s="30">
        <f t="shared" si="315"/>
        <v>0</v>
      </c>
      <c r="DB152" s="30">
        <f t="shared" si="315"/>
        <v>0</v>
      </c>
      <c r="DC152" s="30">
        <f t="shared" si="315"/>
        <v>0</v>
      </c>
      <c r="DD152" s="30">
        <f t="shared" si="315"/>
        <v>0</v>
      </c>
      <c r="DE152" s="30">
        <f t="shared" si="315"/>
        <v>0</v>
      </c>
      <c r="DF152" s="30">
        <f t="shared" si="315"/>
        <v>0</v>
      </c>
      <c r="DG152" s="30">
        <f t="shared" si="315"/>
        <v>0</v>
      </c>
      <c r="DH152" s="30">
        <f t="shared" si="315"/>
        <v>0</v>
      </c>
      <c r="DI152" s="30">
        <f t="shared" si="315"/>
        <v>0</v>
      </c>
      <c r="DJ152" s="30">
        <f t="shared" si="315"/>
        <v>0</v>
      </c>
      <c r="DK152" s="30">
        <f t="shared" si="315"/>
        <v>0</v>
      </c>
      <c r="DL152" s="30">
        <f t="shared" si="315"/>
        <v>0</v>
      </c>
      <c r="DM152" s="30">
        <f t="shared" si="315"/>
        <v>0</v>
      </c>
      <c r="DN152" s="30">
        <f t="shared" si="315"/>
        <v>0</v>
      </c>
      <c r="DO152" s="30">
        <f t="shared" si="315"/>
        <v>0</v>
      </c>
      <c r="DP152" s="30">
        <f t="shared" si="315"/>
        <v>0</v>
      </c>
      <c r="DQ152" s="30">
        <f t="shared" si="315"/>
        <v>0</v>
      </c>
      <c r="DR152" s="30">
        <f t="shared" si="315"/>
        <v>0</v>
      </c>
      <c r="DS152" s="30">
        <f t="shared" si="315"/>
        <v>0</v>
      </c>
      <c r="DT152" s="30">
        <f t="shared" si="315"/>
        <v>0</v>
      </c>
      <c r="DU152" s="30">
        <f t="shared" si="315"/>
        <v>0</v>
      </c>
      <c r="DV152" s="30">
        <f t="shared" si="315"/>
        <v>0</v>
      </c>
      <c r="DW152" s="30">
        <f t="shared" si="315"/>
        <v>0</v>
      </c>
      <c r="DX152" s="30">
        <f t="shared" si="315"/>
        <v>0</v>
      </c>
      <c r="DY152" s="30">
        <f t="shared" si="315"/>
        <v>0</v>
      </c>
      <c r="DZ152" s="30">
        <f t="shared" si="315"/>
        <v>0</v>
      </c>
      <c r="EA152" s="30">
        <f t="shared" si="315"/>
        <v>0</v>
      </c>
      <c r="EB152" s="30">
        <f t="shared" si="315"/>
        <v>0</v>
      </c>
      <c r="EC152" s="30">
        <f t="shared" si="315"/>
        <v>0</v>
      </c>
      <c r="ED152" s="30">
        <f t="shared" ref="ED152:GJ152" si="316" xml:space="preserve"> ED$14</f>
        <v>0</v>
      </c>
      <c r="EE152" s="30">
        <f t="shared" si="316"/>
        <v>0</v>
      </c>
      <c r="EF152" s="30">
        <f t="shared" si="316"/>
        <v>0</v>
      </c>
      <c r="EG152" s="30">
        <f t="shared" si="316"/>
        <v>0</v>
      </c>
      <c r="EH152" s="30">
        <f t="shared" si="316"/>
        <v>0</v>
      </c>
      <c r="EI152" s="30">
        <f t="shared" si="316"/>
        <v>0</v>
      </c>
      <c r="EJ152" s="30">
        <f t="shared" si="316"/>
        <v>0</v>
      </c>
      <c r="EK152" s="30">
        <f t="shared" si="316"/>
        <v>0</v>
      </c>
      <c r="EL152" s="30">
        <f t="shared" si="316"/>
        <v>0</v>
      </c>
      <c r="EM152" s="30">
        <f t="shared" si="316"/>
        <v>0</v>
      </c>
      <c r="EN152" s="30">
        <f t="shared" si="316"/>
        <v>0</v>
      </c>
      <c r="EO152" s="30">
        <f t="shared" si="316"/>
        <v>0</v>
      </c>
      <c r="EP152" s="30">
        <f t="shared" si="316"/>
        <v>0</v>
      </c>
      <c r="EQ152" s="30">
        <f t="shared" si="316"/>
        <v>0</v>
      </c>
      <c r="ER152" s="30">
        <f t="shared" si="316"/>
        <v>0</v>
      </c>
      <c r="ES152" s="30">
        <f t="shared" si="316"/>
        <v>0</v>
      </c>
      <c r="ET152" s="30">
        <f t="shared" si="316"/>
        <v>0</v>
      </c>
      <c r="EU152" s="30">
        <f t="shared" si="316"/>
        <v>0</v>
      </c>
      <c r="EV152" s="30">
        <f t="shared" si="316"/>
        <v>0</v>
      </c>
      <c r="EW152" s="30">
        <f t="shared" si="316"/>
        <v>0</v>
      </c>
      <c r="EX152" s="30">
        <f t="shared" si="316"/>
        <v>0</v>
      </c>
      <c r="EY152" s="30">
        <f t="shared" si="316"/>
        <v>0</v>
      </c>
      <c r="EZ152" s="30">
        <f t="shared" si="316"/>
        <v>0</v>
      </c>
      <c r="FA152" s="30">
        <f t="shared" si="316"/>
        <v>0</v>
      </c>
      <c r="FB152" s="30">
        <f t="shared" si="316"/>
        <v>0</v>
      </c>
      <c r="FC152" s="30">
        <f t="shared" si="316"/>
        <v>0</v>
      </c>
      <c r="FD152" s="30">
        <f t="shared" si="316"/>
        <v>0</v>
      </c>
      <c r="FE152" s="30">
        <f t="shared" si="316"/>
        <v>0</v>
      </c>
      <c r="FF152" s="30">
        <f t="shared" si="316"/>
        <v>0</v>
      </c>
      <c r="FG152" s="30">
        <f t="shared" si="316"/>
        <v>0</v>
      </c>
      <c r="FH152" s="30">
        <f t="shared" si="316"/>
        <v>0</v>
      </c>
      <c r="FI152" s="30">
        <f t="shared" si="316"/>
        <v>0</v>
      </c>
      <c r="FJ152" s="30">
        <f t="shared" si="316"/>
        <v>0</v>
      </c>
      <c r="FK152" s="30">
        <f t="shared" si="316"/>
        <v>0</v>
      </c>
      <c r="FL152" s="30">
        <f t="shared" si="316"/>
        <v>0</v>
      </c>
      <c r="FM152" s="30">
        <f t="shared" si="316"/>
        <v>0</v>
      </c>
      <c r="FN152" s="30">
        <f t="shared" si="316"/>
        <v>0</v>
      </c>
      <c r="FO152" s="30">
        <f t="shared" si="316"/>
        <v>0</v>
      </c>
      <c r="FP152" s="30">
        <f t="shared" si="316"/>
        <v>0</v>
      </c>
      <c r="FQ152" s="30">
        <f t="shared" si="316"/>
        <v>0</v>
      </c>
      <c r="FR152" s="30">
        <f t="shared" si="316"/>
        <v>0</v>
      </c>
      <c r="FS152" s="30">
        <f t="shared" si="316"/>
        <v>0</v>
      </c>
      <c r="FT152" s="30">
        <f t="shared" si="316"/>
        <v>0</v>
      </c>
      <c r="FU152" s="30">
        <f t="shared" si="316"/>
        <v>0</v>
      </c>
      <c r="FV152" s="30">
        <f t="shared" si="316"/>
        <v>0</v>
      </c>
      <c r="FW152" s="30">
        <f t="shared" si="316"/>
        <v>0</v>
      </c>
      <c r="FX152" s="30">
        <f t="shared" si="316"/>
        <v>0</v>
      </c>
      <c r="FY152" s="30">
        <f t="shared" si="316"/>
        <v>0</v>
      </c>
      <c r="FZ152" s="30">
        <f t="shared" si="316"/>
        <v>0</v>
      </c>
      <c r="GA152" s="30">
        <f t="shared" si="316"/>
        <v>0</v>
      </c>
      <c r="GB152" s="30">
        <f t="shared" si="316"/>
        <v>0</v>
      </c>
      <c r="GC152" s="30">
        <f t="shared" si="316"/>
        <v>0</v>
      </c>
      <c r="GD152" s="30">
        <f t="shared" si="316"/>
        <v>0</v>
      </c>
      <c r="GE152" s="30">
        <f t="shared" si="316"/>
        <v>0</v>
      </c>
      <c r="GF152" s="30">
        <f t="shared" si="316"/>
        <v>0</v>
      </c>
      <c r="GG152" s="30">
        <f t="shared" si="316"/>
        <v>0</v>
      </c>
      <c r="GH152" s="30">
        <f t="shared" si="316"/>
        <v>0</v>
      </c>
      <c r="GI152" s="30">
        <f t="shared" si="316"/>
        <v>0</v>
      </c>
      <c r="GJ152" s="30">
        <f t="shared" si="316"/>
        <v>0</v>
      </c>
    </row>
    <row r="153" spans="1:192" hidden="1" outlineLevel="2" x14ac:dyDescent="0.35">
      <c r="A153" s="31"/>
      <c r="B153" s="31"/>
      <c r="C153" s="28"/>
      <c r="D153" s="57"/>
      <c r="E153" s="30" t="str">
        <f t="shared" ref="E153:AJ153" si="317" xml:space="preserve"> E$50</f>
        <v>Financial close date flag</v>
      </c>
      <c r="F153" s="30">
        <f t="shared" si="317"/>
        <v>0</v>
      </c>
      <c r="G153" s="30" t="str">
        <f t="shared" si="317"/>
        <v>flag</v>
      </c>
      <c r="H153" s="30">
        <f t="shared" si="317"/>
        <v>1</v>
      </c>
      <c r="I153" s="29">
        <f t="shared" si="317"/>
        <v>0</v>
      </c>
      <c r="J153" s="30">
        <f t="shared" si="317"/>
        <v>0</v>
      </c>
      <c r="K153" s="30">
        <f t="shared" si="317"/>
        <v>0</v>
      </c>
      <c r="L153" s="30">
        <f t="shared" si="317"/>
        <v>0</v>
      </c>
      <c r="M153" s="30">
        <f t="shared" si="317"/>
        <v>0</v>
      </c>
      <c r="N153" s="30">
        <f t="shared" si="317"/>
        <v>0</v>
      </c>
      <c r="O153" s="30">
        <f t="shared" si="317"/>
        <v>1</v>
      </c>
      <c r="P153" s="30">
        <f t="shared" si="317"/>
        <v>0</v>
      </c>
      <c r="Q153" s="30">
        <f t="shared" si="317"/>
        <v>0</v>
      </c>
      <c r="R153" s="30">
        <f t="shared" si="317"/>
        <v>0</v>
      </c>
      <c r="S153" s="30">
        <f t="shared" si="317"/>
        <v>0</v>
      </c>
      <c r="T153" s="30">
        <f t="shared" si="317"/>
        <v>0</v>
      </c>
      <c r="U153" s="30">
        <f t="shared" si="317"/>
        <v>0</v>
      </c>
      <c r="V153" s="30">
        <f t="shared" si="317"/>
        <v>0</v>
      </c>
      <c r="W153" s="30">
        <f t="shared" si="317"/>
        <v>0</v>
      </c>
      <c r="X153" s="30">
        <f t="shared" si="317"/>
        <v>0</v>
      </c>
      <c r="Y153" s="30">
        <f t="shared" si="317"/>
        <v>0</v>
      </c>
      <c r="Z153" s="30">
        <f t="shared" si="317"/>
        <v>0</v>
      </c>
      <c r="AA153" s="30">
        <f t="shared" si="317"/>
        <v>0</v>
      </c>
      <c r="AB153" s="30">
        <f t="shared" si="317"/>
        <v>0</v>
      </c>
      <c r="AC153" s="30">
        <f t="shared" si="317"/>
        <v>0</v>
      </c>
      <c r="AD153" s="30">
        <f t="shared" si="317"/>
        <v>0</v>
      </c>
      <c r="AE153" s="30">
        <f t="shared" si="317"/>
        <v>0</v>
      </c>
      <c r="AF153" s="30">
        <f t="shared" si="317"/>
        <v>0</v>
      </c>
      <c r="AG153" s="30">
        <f t="shared" si="317"/>
        <v>0</v>
      </c>
      <c r="AH153" s="30">
        <f t="shared" si="317"/>
        <v>0</v>
      </c>
      <c r="AI153" s="30">
        <f t="shared" si="317"/>
        <v>0</v>
      </c>
      <c r="AJ153" s="30">
        <f t="shared" si="317"/>
        <v>0</v>
      </c>
      <c r="AK153" s="30">
        <f t="shared" ref="AK153:BP153" si="318" xml:space="preserve"> AK$50</f>
        <v>0</v>
      </c>
      <c r="AL153" s="30">
        <f t="shared" si="318"/>
        <v>0</v>
      </c>
      <c r="AM153" s="30">
        <f t="shared" si="318"/>
        <v>0</v>
      </c>
      <c r="AN153" s="30">
        <f t="shared" si="318"/>
        <v>0</v>
      </c>
      <c r="AO153" s="30">
        <f t="shared" si="318"/>
        <v>0</v>
      </c>
      <c r="AP153" s="30">
        <f t="shared" si="318"/>
        <v>0</v>
      </c>
      <c r="AQ153" s="30">
        <f t="shared" si="318"/>
        <v>0</v>
      </c>
      <c r="AR153" s="30">
        <f t="shared" si="318"/>
        <v>0</v>
      </c>
      <c r="AS153" s="30">
        <f t="shared" si="318"/>
        <v>0</v>
      </c>
      <c r="AT153" s="30">
        <f t="shared" si="318"/>
        <v>0</v>
      </c>
      <c r="AU153" s="30">
        <f t="shared" si="318"/>
        <v>0</v>
      </c>
      <c r="AV153" s="30">
        <f t="shared" si="318"/>
        <v>0</v>
      </c>
      <c r="AW153" s="30">
        <f t="shared" si="318"/>
        <v>0</v>
      </c>
      <c r="AX153" s="30">
        <f t="shared" si="318"/>
        <v>0</v>
      </c>
      <c r="AY153" s="30">
        <f t="shared" si="318"/>
        <v>0</v>
      </c>
      <c r="AZ153" s="30">
        <f t="shared" si="318"/>
        <v>0</v>
      </c>
      <c r="BA153" s="30">
        <f t="shared" si="318"/>
        <v>0</v>
      </c>
      <c r="BB153" s="30">
        <f t="shared" si="318"/>
        <v>0</v>
      </c>
      <c r="BC153" s="30">
        <f t="shared" si="318"/>
        <v>0</v>
      </c>
      <c r="BD153" s="30">
        <f t="shared" si="318"/>
        <v>0</v>
      </c>
      <c r="BE153" s="30">
        <f t="shared" si="318"/>
        <v>0</v>
      </c>
      <c r="BF153" s="30">
        <f t="shared" si="318"/>
        <v>0</v>
      </c>
      <c r="BG153" s="30">
        <f t="shared" si="318"/>
        <v>0</v>
      </c>
      <c r="BH153" s="30">
        <f t="shared" si="318"/>
        <v>0</v>
      </c>
      <c r="BI153" s="30">
        <f t="shared" si="318"/>
        <v>0</v>
      </c>
      <c r="BJ153" s="30">
        <f t="shared" si="318"/>
        <v>0</v>
      </c>
      <c r="BK153" s="30">
        <f t="shared" si="318"/>
        <v>0</v>
      </c>
      <c r="BL153" s="30">
        <f t="shared" si="318"/>
        <v>0</v>
      </c>
      <c r="BM153" s="30">
        <f t="shared" si="318"/>
        <v>0</v>
      </c>
      <c r="BN153" s="30">
        <f t="shared" si="318"/>
        <v>0</v>
      </c>
      <c r="BO153" s="30">
        <f t="shared" si="318"/>
        <v>0</v>
      </c>
      <c r="BP153" s="30">
        <f t="shared" si="318"/>
        <v>0</v>
      </c>
      <c r="BQ153" s="30">
        <f t="shared" ref="BQ153:CV153" si="319" xml:space="preserve"> BQ$50</f>
        <v>0</v>
      </c>
      <c r="BR153" s="30">
        <f t="shared" si="319"/>
        <v>0</v>
      </c>
      <c r="BS153" s="30">
        <f t="shared" si="319"/>
        <v>0</v>
      </c>
      <c r="BT153" s="30">
        <f t="shared" si="319"/>
        <v>0</v>
      </c>
      <c r="BU153" s="30">
        <f t="shared" si="319"/>
        <v>0</v>
      </c>
      <c r="BV153" s="30">
        <f t="shared" si="319"/>
        <v>0</v>
      </c>
      <c r="BW153" s="30">
        <f t="shared" si="319"/>
        <v>0</v>
      </c>
      <c r="BX153" s="30">
        <f t="shared" si="319"/>
        <v>0</v>
      </c>
      <c r="BY153" s="30">
        <f t="shared" si="319"/>
        <v>0</v>
      </c>
      <c r="BZ153" s="30">
        <f t="shared" si="319"/>
        <v>0</v>
      </c>
      <c r="CA153" s="30">
        <f t="shared" si="319"/>
        <v>0</v>
      </c>
      <c r="CB153" s="30">
        <f t="shared" si="319"/>
        <v>0</v>
      </c>
      <c r="CC153" s="30">
        <f t="shared" si="319"/>
        <v>0</v>
      </c>
      <c r="CD153" s="30">
        <f t="shared" si="319"/>
        <v>0</v>
      </c>
      <c r="CE153" s="30">
        <f t="shared" si="319"/>
        <v>0</v>
      </c>
      <c r="CF153" s="30">
        <f t="shared" si="319"/>
        <v>0</v>
      </c>
      <c r="CG153" s="30">
        <f t="shared" si="319"/>
        <v>0</v>
      </c>
      <c r="CH153" s="30">
        <f t="shared" si="319"/>
        <v>0</v>
      </c>
      <c r="CI153" s="30">
        <f t="shared" si="319"/>
        <v>0</v>
      </c>
      <c r="CJ153" s="30">
        <f t="shared" si="319"/>
        <v>0</v>
      </c>
      <c r="CK153" s="30">
        <f t="shared" si="319"/>
        <v>0</v>
      </c>
      <c r="CL153" s="30">
        <f t="shared" si="319"/>
        <v>0</v>
      </c>
      <c r="CM153" s="30">
        <f t="shared" si="319"/>
        <v>0</v>
      </c>
      <c r="CN153" s="30">
        <f t="shared" si="319"/>
        <v>0</v>
      </c>
      <c r="CO153" s="30">
        <f t="shared" si="319"/>
        <v>0</v>
      </c>
      <c r="CP153" s="30">
        <f t="shared" si="319"/>
        <v>0</v>
      </c>
      <c r="CQ153" s="30">
        <f t="shared" si="319"/>
        <v>0</v>
      </c>
      <c r="CR153" s="30">
        <f t="shared" si="319"/>
        <v>0</v>
      </c>
      <c r="CS153" s="30">
        <f t="shared" si="319"/>
        <v>0</v>
      </c>
      <c r="CT153" s="30">
        <f t="shared" si="319"/>
        <v>0</v>
      </c>
      <c r="CU153" s="30">
        <f t="shared" si="319"/>
        <v>0</v>
      </c>
      <c r="CV153" s="30">
        <f t="shared" si="319"/>
        <v>0</v>
      </c>
      <c r="CW153" s="30">
        <f t="shared" ref="CW153:EB153" si="320" xml:space="preserve"> CW$50</f>
        <v>0</v>
      </c>
      <c r="CX153" s="30">
        <f t="shared" si="320"/>
        <v>0</v>
      </c>
      <c r="CY153" s="30">
        <f t="shared" si="320"/>
        <v>0</v>
      </c>
      <c r="CZ153" s="30">
        <f t="shared" si="320"/>
        <v>0</v>
      </c>
      <c r="DA153" s="30">
        <f t="shared" si="320"/>
        <v>0</v>
      </c>
      <c r="DB153" s="30">
        <f t="shared" si="320"/>
        <v>0</v>
      </c>
      <c r="DC153" s="30">
        <f t="shared" si="320"/>
        <v>0</v>
      </c>
      <c r="DD153" s="30">
        <f t="shared" si="320"/>
        <v>0</v>
      </c>
      <c r="DE153" s="30">
        <f t="shared" si="320"/>
        <v>0</v>
      </c>
      <c r="DF153" s="30">
        <f t="shared" si="320"/>
        <v>0</v>
      </c>
      <c r="DG153" s="30">
        <f t="shared" si="320"/>
        <v>0</v>
      </c>
      <c r="DH153" s="30">
        <f t="shared" si="320"/>
        <v>0</v>
      </c>
      <c r="DI153" s="30">
        <f t="shared" si="320"/>
        <v>0</v>
      </c>
      <c r="DJ153" s="30">
        <f t="shared" si="320"/>
        <v>0</v>
      </c>
      <c r="DK153" s="30">
        <f t="shared" si="320"/>
        <v>0</v>
      </c>
      <c r="DL153" s="30">
        <f t="shared" si="320"/>
        <v>0</v>
      </c>
      <c r="DM153" s="30">
        <f t="shared" si="320"/>
        <v>0</v>
      </c>
      <c r="DN153" s="30">
        <f t="shared" si="320"/>
        <v>0</v>
      </c>
      <c r="DO153" s="30">
        <f t="shared" si="320"/>
        <v>0</v>
      </c>
      <c r="DP153" s="30">
        <f t="shared" si="320"/>
        <v>0</v>
      </c>
      <c r="DQ153" s="30">
        <f t="shared" si="320"/>
        <v>0</v>
      </c>
      <c r="DR153" s="30">
        <f t="shared" si="320"/>
        <v>0</v>
      </c>
      <c r="DS153" s="30">
        <f t="shared" si="320"/>
        <v>0</v>
      </c>
      <c r="DT153" s="30">
        <f t="shared" si="320"/>
        <v>0</v>
      </c>
      <c r="DU153" s="30">
        <f t="shared" si="320"/>
        <v>0</v>
      </c>
      <c r="DV153" s="30">
        <f t="shared" si="320"/>
        <v>0</v>
      </c>
      <c r="DW153" s="30">
        <f t="shared" si="320"/>
        <v>0</v>
      </c>
      <c r="DX153" s="30">
        <f t="shared" si="320"/>
        <v>0</v>
      </c>
      <c r="DY153" s="30">
        <f t="shared" si="320"/>
        <v>0</v>
      </c>
      <c r="DZ153" s="30">
        <f t="shared" si="320"/>
        <v>0</v>
      </c>
      <c r="EA153" s="30">
        <f t="shared" si="320"/>
        <v>0</v>
      </c>
      <c r="EB153" s="30">
        <f t="shared" si="320"/>
        <v>0</v>
      </c>
      <c r="EC153" s="30">
        <f t="shared" ref="EC153:FH153" si="321" xml:space="preserve"> EC$50</f>
        <v>0</v>
      </c>
      <c r="ED153" s="30">
        <f t="shared" si="321"/>
        <v>0</v>
      </c>
      <c r="EE153" s="30">
        <f t="shared" si="321"/>
        <v>0</v>
      </c>
      <c r="EF153" s="30">
        <f t="shared" si="321"/>
        <v>0</v>
      </c>
      <c r="EG153" s="30">
        <f t="shared" si="321"/>
        <v>0</v>
      </c>
      <c r="EH153" s="30">
        <f t="shared" si="321"/>
        <v>0</v>
      </c>
      <c r="EI153" s="30">
        <f t="shared" si="321"/>
        <v>0</v>
      </c>
      <c r="EJ153" s="30">
        <f t="shared" si="321"/>
        <v>0</v>
      </c>
      <c r="EK153" s="30">
        <f t="shared" si="321"/>
        <v>0</v>
      </c>
      <c r="EL153" s="30">
        <f t="shared" si="321"/>
        <v>0</v>
      </c>
      <c r="EM153" s="30">
        <f t="shared" si="321"/>
        <v>0</v>
      </c>
      <c r="EN153" s="30">
        <f t="shared" si="321"/>
        <v>0</v>
      </c>
      <c r="EO153" s="30">
        <f t="shared" si="321"/>
        <v>0</v>
      </c>
      <c r="EP153" s="30">
        <f t="shared" si="321"/>
        <v>0</v>
      </c>
      <c r="EQ153" s="30">
        <f t="shared" si="321"/>
        <v>0</v>
      </c>
      <c r="ER153" s="30">
        <f t="shared" si="321"/>
        <v>0</v>
      </c>
      <c r="ES153" s="30">
        <f t="shared" si="321"/>
        <v>0</v>
      </c>
      <c r="ET153" s="30">
        <f t="shared" si="321"/>
        <v>0</v>
      </c>
      <c r="EU153" s="30">
        <f t="shared" si="321"/>
        <v>0</v>
      </c>
      <c r="EV153" s="30">
        <f t="shared" si="321"/>
        <v>0</v>
      </c>
      <c r="EW153" s="30">
        <f t="shared" si="321"/>
        <v>0</v>
      </c>
      <c r="EX153" s="30">
        <f t="shared" si="321"/>
        <v>0</v>
      </c>
      <c r="EY153" s="30">
        <f t="shared" si="321"/>
        <v>0</v>
      </c>
      <c r="EZ153" s="30">
        <f t="shared" si="321"/>
        <v>0</v>
      </c>
      <c r="FA153" s="30">
        <f t="shared" si="321"/>
        <v>0</v>
      </c>
      <c r="FB153" s="30">
        <f t="shared" si="321"/>
        <v>0</v>
      </c>
      <c r="FC153" s="30">
        <f t="shared" si="321"/>
        <v>0</v>
      </c>
      <c r="FD153" s="30">
        <f t="shared" si="321"/>
        <v>0</v>
      </c>
      <c r="FE153" s="30">
        <f t="shared" si="321"/>
        <v>0</v>
      </c>
      <c r="FF153" s="30">
        <f t="shared" si="321"/>
        <v>0</v>
      </c>
      <c r="FG153" s="30">
        <f t="shared" si="321"/>
        <v>0</v>
      </c>
      <c r="FH153" s="30">
        <f t="shared" si="321"/>
        <v>0</v>
      </c>
      <c r="FI153" s="30">
        <f t="shared" ref="FI153:GJ153" si="322" xml:space="preserve"> FI$50</f>
        <v>0</v>
      </c>
      <c r="FJ153" s="30">
        <f t="shared" si="322"/>
        <v>0</v>
      </c>
      <c r="FK153" s="30">
        <f t="shared" si="322"/>
        <v>0</v>
      </c>
      <c r="FL153" s="30">
        <f t="shared" si="322"/>
        <v>0</v>
      </c>
      <c r="FM153" s="30">
        <f t="shared" si="322"/>
        <v>0</v>
      </c>
      <c r="FN153" s="30">
        <f t="shared" si="322"/>
        <v>0</v>
      </c>
      <c r="FO153" s="30">
        <f t="shared" si="322"/>
        <v>0</v>
      </c>
      <c r="FP153" s="30">
        <f t="shared" si="322"/>
        <v>0</v>
      </c>
      <c r="FQ153" s="30">
        <f t="shared" si="322"/>
        <v>0</v>
      </c>
      <c r="FR153" s="30">
        <f t="shared" si="322"/>
        <v>0</v>
      </c>
      <c r="FS153" s="30">
        <f t="shared" si="322"/>
        <v>0</v>
      </c>
      <c r="FT153" s="30">
        <f t="shared" si="322"/>
        <v>0</v>
      </c>
      <c r="FU153" s="30">
        <f t="shared" si="322"/>
        <v>0</v>
      </c>
      <c r="FV153" s="30">
        <f t="shared" si="322"/>
        <v>0</v>
      </c>
      <c r="FW153" s="30">
        <f t="shared" si="322"/>
        <v>0</v>
      </c>
      <c r="FX153" s="30">
        <f t="shared" si="322"/>
        <v>0</v>
      </c>
      <c r="FY153" s="30">
        <f t="shared" si="322"/>
        <v>0</v>
      </c>
      <c r="FZ153" s="30">
        <f t="shared" si="322"/>
        <v>0</v>
      </c>
      <c r="GA153" s="30">
        <f t="shared" si="322"/>
        <v>0</v>
      </c>
      <c r="GB153" s="30">
        <f t="shared" si="322"/>
        <v>0</v>
      </c>
      <c r="GC153" s="30">
        <f t="shared" si="322"/>
        <v>0</v>
      </c>
      <c r="GD153" s="30">
        <f t="shared" si="322"/>
        <v>0</v>
      </c>
      <c r="GE153" s="30">
        <f t="shared" si="322"/>
        <v>0</v>
      </c>
      <c r="GF153" s="30">
        <f t="shared" si="322"/>
        <v>0</v>
      </c>
      <c r="GG153" s="30">
        <f t="shared" si="322"/>
        <v>0</v>
      </c>
      <c r="GH153" s="30">
        <f t="shared" si="322"/>
        <v>0</v>
      </c>
      <c r="GI153" s="30">
        <f t="shared" si="322"/>
        <v>0</v>
      </c>
      <c r="GJ153" s="30">
        <f t="shared" si="322"/>
        <v>0</v>
      </c>
    </row>
    <row r="154" spans="1:192" hidden="1" outlineLevel="2" x14ac:dyDescent="0.35">
      <c r="A154" s="31"/>
      <c r="B154" s="31"/>
      <c r="C154" s="28"/>
      <c r="D154" s="57"/>
      <c r="E154" s="30" t="str">
        <f t="shared" ref="E154:AJ154" si="323" xml:space="preserve"> E$54</f>
        <v>First construction period flag</v>
      </c>
      <c r="F154" s="30">
        <f t="shared" si="323"/>
        <v>0</v>
      </c>
      <c r="G154" s="30" t="str">
        <f t="shared" si="323"/>
        <v>flag</v>
      </c>
      <c r="H154" s="30">
        <f t="shared" si="323"/>
        <v>1</v>
      </c>
      <c r="I154" s="30">
        <f t="shared" si="323"/>
        <v>0</v>
      </c>
      <c r="J154" s="30">
        <f t="shared" si="323"/>
        <v>0</v>
      </c>
      <c r="K154" s="30">
        <f t="shared" si="323"/>
        <v>0</v>
      </c>
      <c r="L154" s="30">
        <f t="shared" si="323"/>
        <v>0</v>
      </c>
      <c r="M154" s="30">
        <f t="shared" si="323"/>
        <v>0</v>
      </c>
      <c r="N154" s="30">
        <f t="shared" si="323"/>
        <v>0</v>
      </c>
      <c r="O154" s="30">
        <f t="shared" si="323"/>
        <v>0</v>
      </c>
      <c r="P154" s="30">
        <f t="shared" si="323"/>
        <v>1</v>
      </c>
      <c r="Q154" s="30">
        <f t="shared" si="323"/>
        <v>0</v>
      </c>
      <c r="R154" s="30">
        <f t="shared" si="323"/>
        <v>0</v>
      </c>
      <c r="S154" s="30">
        <f t="shared" si="323"/>
        <v>0</v>
      </c>
      <c r="T154" s="30">
        <f t="shared" si="323"/>
        <v>0</v>
      </c>
      <c r="U154" s="30">
        <f t="shared" si="323"/>
        <v>0</v>
      </c>
      <c r="V154" s="30">
        <f t="shared" si="323"/>
        <v>0</v>
      </c>
      <c r="W154" s="30">
        <f t="shared" si="323"/>
        <v>0</v>
      </c>
      <c r="X154" s="30">
        <f t="shared" si="323"/>
        <v>0</v>
      </c>
      <c r="Y154" s="30">
        <f t="shared" si="323"/>
        <v>0</v>
      </c>
      <c r="Z154" s="30">
        <f t="shared" si="323"/>
        <v>0</v>
      </c>
      <c r="AA154" s="30">
        <f t="shared" si="323"/>
        <v>0</v>
      </c>
      <c r="AB154" s="30">
        <f t="shared" si="323"/>
        <v>0</v>
      </c>
      <c r="AC154" s="30">
        <f t="shared" si="323"/>
        <v>0</v>
      </c>
      <c r="AD154" s="30">
        <f t="shared" si="323"/>
        <v>0</v>
      </c>
      <c r="AE154" s="30">
        <f t="shared" si="323"/>
        <v>0</v>
      </c>
      <c r="AF154" s="30">
        <f t="shared" si="323"/>
        <v>0</v>
      </c>
      <c r="AG154" s="30">
        <f t="shared" si="323"/>
        <v>0</v>
      </c>
      <c r="AH154" s="30">
        <f t="shared" si="323"/>
        <v>0</v>
      </c>
      <c r="AI154" s="30">
        <f t="shared" si="323"/>
        <v>0</v>
      </c>
      <c r="AJ154" s="30">
        <f t="shared" si="323"/>
        <v>0</v>
      </c>
      <c r="AK154" s="30">
        <f t="shared" ref="AK154:BP154" si="324" xml:space="preserve"> AK$54</f>
        <v>0</v>
      </c>
      <c r="AL154" s="30">
        <f t="shared" si="324"/>
        <v>0</v>
      </c>
      <c r="AM154" s="30">
        <f t="shared" si="324"/>
        <v>0</v>
      </c>
      <c r="AN154" s="30">
        <f t="shared" si="324"/>
        <v>0</v>
      </c>
      <c r="AO154" s="30">
        <f t="shared" si="324"/>
        <v>0</v>
      </c>
      <c r="AP154" s="30">
        <f t="shared" si="324"/>
        <v>0</v>
      </c>
      <c r="AQ154" s="30">
        <f t="shared" si="324"/>
        <v>0</v>
      </c>
      <c r="AR154" s="30">
        <f t="shared" si="324"/>
        <v>0</v>
      </c>
      <c r="AS154" s="30">
        <f t="shared" si="324"/>
        <v>0</v>
      </c>
      <c r="AT154" s="30">
        <f t="shared" si="324"/>
        <v>0</v>
      </c>
      <c r="AU154" s="30">
        <f t="shared" si="324"/>
        <v>0</v>
      </c>
      <c r="AV154" s="30">
        <f t="shared" si="324"/>
        <v>0</v>
      </c>
      <c r="AW154" s="30">
        <f t="shared" si="324"/>
        <v>0</v>
      </c>
      <c r="AX154" s="30">
        <f t="shared" si="324"/>
        <v>0</v>
      </c>
      <c r="AY154" s="30">
        <f t="shared" si="324"/>
        <v>0</v>
      </c>
      <c r="AZ154" s="30">
        <f t="shared" si="324"/>
        <v>0</v>
      </c>
      <c r="BA154" s="30">
        <f t="shared" si="324"/>
        <v>0</v>
      </c>
      <c r="BB154" s="30">
        <f t="shared" si="324"/>
        <v>0</v>
      </c>
      <c r="BC154" s="30">
        <f t="shared" si="324"/>
        <v>0</v>
      </c>
      <c r="BD154" s="30">
        <f t="shared" si="324"/>
        <v>0</v>
      </c>
      <c r="BE154" s="30">
        <f t="shared" si="324"/>
        <v>0</v>
      </c>
      <c r="BF154" s="30">
        <f t="shared" si="324"/>
        <v>0</v>
      </c>
      <c r="BG154" s="30">
        <f t="shared" si="324"/>
        <v>0</v>
      </c>
      <c r="BH154" s="30">
        <f t="shared" si="324"/>
        <v>0</v>
      </c>
      <c r="BI154" s="30">
        <f t="shared" si="324"/>
        <v>0</v>
      </c>
      <c r="BJ154" s="30">
        <f t="shared" si="324"/>
        <v>0</v>
      </c>
      <c r="BK154" s="30">
        <f t="shared" si="324"/>
        <v>0</v>
      </c>
      <c r="BL154" s="30">
        <f t="shared" si="324"/>
        <v>0</v>
      </c>
      <c r="BM154" s="30">
        <f t="shared" si="324"/>
        <v>0</v>
      </c>
      <c r="BN154" s="30">
        <f t="shared" si="324"/>
        <v>0</v>
      </c>
      <c r="BO154" s="30">
        <f t="shared" si="324"/>
        <v>0</v>
      </c>
      <c r="BP154" s="30">
        <f t="shared" si="324"/>
        <v>0</v>
      </c>
      <c r="BQ154" s="30">
        <f t="shared" ref="BQ154:CV154" si="325" xml:space="preserve"> BQ$54</f>
        <v>0</v>
      </c>
      <c r="BR154" s="30">
        <f t="shared" si="325"/>
        <v>0</v>
      </c>
      <c r="BS154" s="30">
        <f t="shared" si="325"/>
        <v>0</v>
      </c>
      <c r="BT154" s="30">
        <f t="shared" si="325"/>
        <v>0</v>
      </c>
      <c r="BU154" s="30">
        <f t="shared" si="325"/>
        <v>0</v>
      </c>
      <c r="BV154" s="30">
        <f t="shared" si="325"/>
        <v>0</v>
      </c>
      <c r="BW154" s="30">
        <f t="shared" si="325"/>
        <v>0</v>
      </c>
      <c r="BX154" s="30">
        <f t="shared" si="325"/>
        <v>0</v>
      </c>
      <c r="BY154" s="30">
        <f t="shared" si="325"/>
        <v>0</v>
      </c>
      <c r="BZ154" s="30">
        <f t="shared" si="325"/>
        <v>0</v>
      </c>
      <c r="CA154" s="30">
        <f t="shared" si="325"/>
        <v>0</v>
      </c>
      <c r="CB154" s="30">
        <f t="shared" si="325"/>
        <v>0</v>
      </c>
      <c r="CC154" s="30">
        <f t="shared" si="325"/>
        <v>0</v>
      </c>
      <c r="CD154" s="30">
        <f t="shared" si="325"/>
        <v>0</v>
      </c>
      <c r="CE154" s="30">
        <f t="shared" si="325"/>
        <v>0</v>
      </c>
      <c r="CF154" s="30">
        <f t="shared" si="325"/>
        <v>0</v>
      </c>
      <c r="CG154" s="30">
        <f t="shared" si="325"/>
        <v>0</v>
      </c>
      <c r="CH154" s="30">
        <f t="shared" si="325"/>
        <v>0</v>
      </c>
      <c r="CI154" s="30">
        <f t="shared" si="325"/>
        <v>0</v>
      </c>
      <c r="CJ154" s="30">
        <f t="shared" si="325"/>
        <v>0</v>
      </c>
      <c r="CK154" s="30">
        <f t="shared" si="325"/>
        <v>0</v>
      </c>
      <c r="CL154" s="30">
        <f t="shared" si="325"/>
        <v>0</v>
      </c>
      <c r="CM154" s="30">
        <f t="shared" si="325"/>
        <v>0</v>
      </c>
      <c r="CN154" s="30">
        <f t="shared" si="325"/>
        <v>0</v>
      </c>
      <c r="CO154" s="30">
        <f t="shared" si="325"/>
        <v>0</v>
      </c>
      <c r="CP154" s="30">
        <f t="shared" si="325"/>
        <v>0</v>
      </c>
      <c r="CQ154" s="30">
        <f t="shared" si="325"/>
        <v>0</v>
      </c>
      <c r="CR154" s="30">
        <f t="shared" si="325"/>
        <v>0</v>
      </c>
      <c r="CS154" s="30">
        <f t="shared" si="325"/>
        <v>0</v>
      </c>
      <c r="CT154" s="30">
        <f t="shared" si="325"/>
        <v>0</v>
      </c>
      <c r="CU154" s="30">
        <f t="shared" si="325"/>
        <v>0</v>
      </c>
      <c r="CV154" s="30">
        <f t="shared" si="325"/>
        <v>0</v>
      </c>
      <c r="CW154" s="30">
        <f t="shared" ref="CW154:EB154" si="326" xml:space="preserve"> CW$54</f>
        <v>0</v>
      </c>
      <c r="CX154" s="30">
        <f t="shared" si="326"/>
        <v>0</v>
      </c>
      <c r="CY154" s="30">
        <f t="shared" si="326"/>
        <v>0</v>
      </c>
      <c r="CZ154" s="30">
        <f t="shared" si="326"/>
        <v>0</v>
      </c>
      <c r="DA154" s="30">
        <f t="shared" si="326"/>
        <v>0</v>
      </c>
      <c r="DB154" s="30">
        <f t="shared" si="326"/>
        <v>0</v>
      </c>
      <c r="DC154" s="30">
        <f t="shared" si="326"/>
        <v>0</v>
      </c>
      <c r="DD154" s="30">
        <f t="shared" si="326"/>
        <v>0</v>
      </c>
      <c r="DE154" s="30">
        <f t="shared" si="326"/>
        <v>0</v>
      </c>
      <c r="DF154" s="30">
        <f t="shared" si="326"/>
        <v>0</v>
      </c>
      <c r="DG154" s="30">
        <f t="shared" si="326"/>
        <v>0</v>
      </c>
      <c r="DH154" s="30">
        <f t="shared" si="326"/>
        <v>0</v>
      </c>
      <c r="DI154" s="30">
        <f t="shared" si="326"/>
        <v>0</v>
      </c>
      <c r="DJ154" s="30">
        <f t="shared" si="326"/>
        <v>0</v>
      </c>
      <c r="DK154" s="30">
        <f t="shared" si="326"/>
        <v>0</v>
      </c>
      <c r="DL154" s="30">
        <f t="shared" si="326"/>
        <v>0</v>
      </c>
      <c r="DM154" s="30">
        <f t="shared" si="326"/>
        <v>0</v>
      </c>
      <c r="DN154" s="30">
        <f t="shared" si="326"/>
        <v>0</v>
      </c>
      <c r="DO154" s="30">
        <f t="shared" si="326"/>
        <v>0</v>
      </c>
      <c r="DP154" s="30">
        <f t="shared" si="326"/>
        <v>0</v>
      </c>
      <c r="DQ154" s="30">
        <f t="shared" si="326"/>
        <v>0</v>
      </c>
      <c r="DR154" s="30">
        <f t="shared" si="326"/>
        <v>0</v>
      </c>
      <c r="DS154" s="30">
        <f t="shared" si="326"/>
        <v>0</v>
      </c>
      <c r="DT154" s="30">
        <f t="shared" si="326"/>
        <v>0</v>
      </c>
      <c r="DU154" s="30">
        <f t="shared" si="326"/>
        <v>0</v>
      </c>
      <c r="DV154" s="30">
        <f t="shared" si="326"/>
        <v>0</v>
      </c>
      <c r="DW154" s="30">
        <f t="shared" si="326"/>
        <v>0</v>
      </c>
      <c r="DX154" s="30">
        <f t="shared" si="326"/>
        <v>0</v>
      </c>
      <c r="DY154" s="30">
        <f t="shared" si="326"/>
        <v>0</v>
      </c>
      <c r="DZ154" s="30">
        <f t="shared" si="326"/>
        <v>0</v>
      </c>
      <c r="EA154" s="30">
        <f t="shared" si="326"/>
        <v>0</v>
      </c>
      <c r="EB154" s="30">
        <f t="shared" si="326"/>
        <v>0</v>
      </c>
      <c r="EC154" s="30">
        <f t="shared" ref="EC154:FH154" si="327" xml:space="preserve"> EC$54</f>
        <v>0</v>
      </c>
      <c r="ED154" s="30">
        <f t="shared" si="327"/>
        <v>0</v>
      </c>
      <c r="EE154" s="30">
        <f t="shared" si="327"/>
        <v>0</v>
      </c>
      <c r="EF154" s="30">
        <f t="shared" si="327"/>
        <v>0</v>
      </c>
      <c r="EG154" s="30">
        <f t="shared" si="327"/>
        <v>0</v>
      </c>
      <c r="EH154" s="30">
        <f t="shared" si="327"/>
        <v>0</v>
      </c>
      <c r="EI154" s="30">
        <f t="shared" si="327"/>
        <v>0</v>
      </c>
      <c r="EJ154" s="30">
        <f t="shared" si="327"/>
        <v>0</v>
      </c>
      <c r="EK154" s="30">
        <f t="shared" si="327"/>
        <v>0</v>
      </c>
      <c r="EL154" s="30">
        <f t="shared" si="327"/>
        <v>0</v>
      </c>
      <c r="EM154" s="30">
        <f t="shared" si="327"/>
        <v>0</v>
      </c>
      <c r="EN154" s="30">
        <f t="shared" si="327"/>
        <v>0</v>
      </c>
      <c r="EO154" s="30">
        <f t="shared" si="327"/>
        <v>0</v>
      </c>
      <c r="EP154" s="30">
        <f t="shared" si="327"/>
        <v>0</v>
      </c>
      <c r="EQ154" s="30">
        <f t="shared" si="327"/>
        <v>0</v>
      </c>
      <c r="ER154" s="30">
        <f t="shared" si="327"/>
        <v>0</v>
      </c>
      <c r="ES154" s="30">
        <f t="shared" si="327"/>
        <v>0</v>
      </c>
      <c r="ET154" s="30">
        <f t="shared" si="327"/>
        <v>0</v>
      </c>
      <c r="EU154" s="30">
        <f t="shared" si="327"/>
        <v>0</v>
      </c>
      <c r="EV154" s="30">
        <f t="shared" si="327"/>
        <v>0</v>
      </c>
      <c r="EW154" s="30">
        <f t="shared" si="327"/>
        <v>0</v>
      </c>
      <c r="EX154" s="30">
        <f t="shared" si="327"/>
        <v>0</v>
      </c>
      <c r="EY154" s="30">
        <f t="shared" si="327"/>
        <v>0</v>
      </c>
      <c r="EZ154" s="30">
        <f t="shared" si="327"/>
        <v>0</v>
      </c>
      <c r="FA154" s="30">
        <f t="shared" si="327"/>
        <v>0</v>
      </c>
      <c r="FB154" s="30">
        <f t="shared" si="327"/>
        <v>0</v>
      </c>
      <c r="FC154" s="30">
        <f t="shared" si="327"/>
        <v>0</v>
      </c>
      <c r="FD154" s="30">
        <f t="shared" si="327"/>
        <v>0</v>
      </c>
      <c r="FE154" s="30">
        <f t="shared" si="327"/>
        <v>0</v>
      </c>
      <c r="FF154" s="30">
        <f t="shared" si="327"/>
        <v>0</v>
      </c>
      <c r="FG154" s="30">
        <f t="shared" si="327"/>
        <v>0</v>
      </c>
      <c r="FH154" s="30">
        <f t="shared" si="327"/>
        <v>0</v>
      </c>
      <c r="FI154" s="30">
        <f t="shared" ref="FI154:GJ154" si="328" xml:space="preserve"> FI$54</f>
        <v>0</v>
      </c>
      <c r="FJ154" s="30">
        <f t="shared" si="328"/>
        <v>0</v>
      </c>
      <c r="FK154" s="30">
        <f t="shared" si="328"/>
        <v>0</v>
      </c>
      <c r="FL154" s="30">
        <f t="shared" si="328"/>
        <v>0</v>
      </c>
      <c r="FM154" s="30">
        <f t="shared" si="328"/>
        <v>0</v>
      </c>
      <c r="FN154" s="30">
        <f t="shared" si="328"/>
        <v>0</v>
      </c>
      <c r="FO154" s="30">
        <f t="shared" si="328"/>
        <v>0</v>
      </c>
      <c r="FP154" s="30">
        <f t="shared" si="328"/>
        <v>0</v>
      </c>
      <c r="FQ154" s="30">
        <f t="shared" si="328"/>
        <v>0</v>
      </c>
      <c r="FR154" s="30">
        <f t="shared" si="328"/>
        <v>0</v>
      </c>
      <c r="FS154" s="30">
        <f t="shared" si="328"/>
        <v>0</v>
      </c>
      <c r="FT154" s="30">
        <f t="shared" si="328"/>
        <v>0</v>
      </c>
      <c r="FU154" s="30">
        <f t="shared" si="328"/>
        <v>0</v>
      </c>
      <c r="FV154" s="30">
        <f t="shared" si="328"/>
        <v>0</v>
      </c>
      <c r="FW154" s="30">
        <f t="shared" si="328"/>
        <v>0</v>
      </c>
      <c r="FX154" s="30">
        <f t="shared" si="328"/>
        <v>0</v>
      </c>
      <c r="FY154" s="30">
        <f t="shared" si="328"/>
        <v>0</v>
      </c>
      <c r="FZ154" s="30">
        <f t="shared" si="328"/>
        <v>0</v>
      </c>
      <c r="GA154" s="30">
        <f t="shared" si="328"/>
        <v>0</v>
      </c>
      <c r="GB154" s="30">
        <f t="shared" si="328"/>
        <v>0</v>
      </c>
      <c r="GC154" s="30">
        <f t="shared" si="328"/>
        <v>0</v>
      </c>
      <c r="GD154" s="30">
        <f t="shared" si="328"/>
        <v>0</v>
      </c>
      <c r="GE154" s="30">
        <f t="shared" si="328"/>
        <v>0</v>
      </c>
      <c r="GF154" s="30">
        <f t="shared" si="328"/>
        <v>0</v>
      </c>
      <c r="GG154" s="30">
        <f t="shared" si="328"/>
        <v>0</v>
      </c>
      <c r="GH154" s="30">
        <f t="shared" si="328"/>
        <v>0</v>
      </c>
      <c r="GI154" s="30">
        <f t="shared" si="328"/>
        <v>0</v>
      </c>
      <c r="GJ154" s="30">
        <f t="shared" si="328"/>
        <v>0</v>
      </c>
    </row>
    <row r="155" spans="1:192" hidden="1" outlineLevel="2" x14ac:dyDescent="0.35">
      <c r="A155" s="31"/>
      <c r="B155" s="31"/>
      <c r="C155" s="28"/>
      <c r="D155" s="57"/>
      <c r="E155" s="30" t="str">
        <f t="shared" ref="E155:AJ155" si="329" xml:space="preserve"> E$72</f>
        <v>First operating period flag</v>
      </c>
      <c r="F155" s="30">
        <f t="shared" si="329"/>
        <v>0</v>
      </c>
      <c r="G155" s="30" t="str">
        <f t="shared" si="329"/>
        <v>flag</v>
      </c>
      <c r="H155" s="30">
        <f t="shared" si="329"/>
        <v>1</v>
      </c>
      <c r="I155" s="30">
        <f t="shared" si="329"/>
        <v>0</v>
      </c>
      <c r="J155" s="30">
        <f t="shared" si="329"/>
        <v>0</v>
      </c>
      <c r="K155" s="30">
        <f t="shared" si="329"/>
        <v>0</v>
      </c>
      <c r="L155" s="30">
        <f t="shared" si="329"/>
        <v>0</v>
      </c>
      <c r="M155" s="30">
        <f t="shared" si="329"/>
        <v>0</v>
      </c>
      <c r="N155" s="30">
        <f t="shared" si="329"/>
        <v>0</v>
      </c>
      <c r="O155" s="30">
        <f t="shared" si="329"/>
        <v>0</v>
      </c>
      <c r="P155" s="30">
        <f t="shared" si="329"/>
        <v>0</v>
      </c>
      <c r="Q155" s="30">
        <f t="shared" si="329"/>
        <v>0</v>
      </c>
      <c r="R155" s="30">
        <f t="shared" si="329"/>
        <v>0</v>
      </c>
      <c r="S155" s="30">
        <f t="shared" si="329"/>
        <v>0</v>
      </c>
      <c r="T155" s="30">
        <f t="shared" si="329"/>
        <v>0</v>
      </c>
      <c r="U155" s="30">
        <f t="shared" si="329"/>
        <v>0</v>
      </c>
      <c r="V155" s="30">
        <f t="shared" si="329"/>
        <v>0</v>
      </c>
      <c r="W155" s="30">
        <f t="shared" si="329"/>
        <v>0</v>
      </c>
      <c r="X155" s="30">
        <f t="shared" si="329"/>
        <v>0</v>
      </c>
      <c r="Y155" s="30">
        <f t="shared" si="329"/>
        <v>0</v>
      </c>
      <c r="Z155" s="30">
        <f t="shared" si="329"/>
        <v>0</v>
      </c>
      <c r="AA155" s="30">
        <f t="shared" si="329"/>
        <v>0</v>
      </c>
      <c r="AB155" s="30">
        <f t="shared" si="329"/>
        <v>0</v>
      </c>
      <c r="AC155" s="30">
        <f t="shared" si="329"/>
        <v>0</v>
      </c>
      <c r="AD155" s="30">
        <f t="shared" si="329"/>
        <v>0</v>
      </c>
      <c r="AE155" s="30">
        <f t="shared" si="329"/>
        <v>0</v>
      </c>
      <c r="AF155" s="30">
        <f t="shared" si="329"/>
        <v>0</v>
      </c>
      <c r="AG155" s="30">
        <f t="shared" si="329"/>
        <v>0</v>
      </c>
      <c r="AH155" s="30">
        <f t="shared" si="329"/>
        <v>0</v>
      </c>
      <c r="AI155" s="30">
        <f t="shared" si="329"/>
        <v>0</v>
      </c>
      <c r="AJ155" s="30">
        <f t="shared" si="329"/>
        <v>0</v>
      </c>
      <c r="AK155" s="30">
        <f t="shared" ref="AK155:BP155" si="330" xml:space="preserve"> AK$72</f>
        <v>0</v>
      </c>
      <c r="AL155" s="30">
        <f t="shared" si="330"/>
        <v>0</v>
      </c>
      <c r="AM155" s="30">
        <f t="shared" si="330"/>
        <v>0</v>
      </c>
      <c r="AN155" s="30">
        <f t="shared" si="330"/>
        <v>0</v>
      </c>
      <c r="AO155" s="30">
        <f t="shared" si="330"/>
        <v>0</v>
      </c>
      <c r="AP155" s="30">
        <f t="shared" si="330"/>
        <v>0</v>
      </c>
      <c r="AQ155" s="30">
        <f t="shared" si="330"/>
        <v>0</v>
      </c>
      <c r="AR155" s="30">
        <f t="shared" si="330"/>
        <v>0</v>
      </c>
      <c r="AS155" s="30">
        <f t="shared" si="330"/>
        <v>0</v>
      </c>
      <c r="AT155" s="30">
        <f t="shared" si="330"/>
        <v>0</v>
      </c>
      <c r="AU155" s="30">
        <f t="shared" si="330"/>
        <v>0</v>
      </c>
      <c r="AV155" s="30">
        <f t="shared" si="330"/>
        <v>0</v>
      </c>
      <c r="AW155" s="30">
        <f t="shared" si="330"/>
        <v>0</v>
      </c>
      <c r="AX155" s="30">
        <f t="shared" si="330"/>
        <v>0</v>
      </c>
      <c r="AY155" s="30">
        <f t="shared" si="330"/>
        <v>0</v>
      </c>
      <c r="AZ155" s="30">
        <f t="shared" si="330"/>
        <v>0</v>
      </c>
      <c r="BA155" s="30">
        <f t="shared" si="330"/>
        <v>0</v>
      </c>
      <c r="BB155" s="30">
        <f t="shared" si="330"/>
        <v>0</v>
      </c>
      <c r="BC155" s="30">
        <f t="shared" si="330"/>
        <v>0</v>
      </c>
      <c r="BD155" s="30">
        <f t="shared" si="330"/>
        <v>0</v>
      </c>
      <c r="BE155" s="30">
        <f t="shared" si="330"/>
        <v>0</v>
      </c>
      <c r="BF155" s="30">
        <f t="shared" si="330"/>
        <v>1</v>
      </c>
      <c r="BG155" s="30">
        <f t="shared" si="330"/>
        <v>0</v>
      </c>
      <c r="BH155" s="30">
        <f t="shared" si="330"/>
        <v>0</v>
      </c>
      <c r="BI155" s="30">
        <f t="shared" si="330"/>
        <v>0</v>
      </c>
      <c r="BJ155" s="30">
        <f t="shared" si="330"/>
        <v>0</v>
      </c>
      <c r="BK155" s="30">
        <f t="shared" si="330"/>
        <v>0</v>
      </c>
      <c r="BL155" s="30">
        <f t="shared" si="330"/>
        <v>0</v>
      </c>
      <c r="BM155" s="30">
        <f t="shared" si="330"/>
        <v>0</v>
      </c>
      <c r="BN155" s="30">
        <f t="shared" si="330"/>
        <v>0</v>
      </c>
      <c r="BO155" s="30">
        <f t="shared" si="330"/>
        <v>0</v>
      </c>
      <c r="BP155" s="30">
        <f t="shared" si="330"/>
        <v>0</v>
      </c>
      <c r="BQ155" s="30">
        <f t="shared" ref="BQ155:CV155" si="331" xml:space="preserve"> BQ$72</f>
        <v>0</v>
      </c>
      <c r="BR155" s="30">
        <f t="shared" si="331"/>
        <v>0</v>
      </c>
      <c r="BS155" s="30">
        <f t="shared" si="331"/>
        <v>0</v>
      </c>
      <c r="BT155" s="30">
        <f t="shared" si="331"/>
        <v>0</v>
      </c>
      <c r="BU155" s="30">
        <f t="shared" si="331"/>
        <v>0</v>
      </c>
      <c r="BV155" s="30">
        <f t="shared" si="331"/>
        <v>0</v>
      </c>
      <c r="BW155" s="30">
        <f t="shared" si="331"/>
        <v>0</v>
      </c>
      <c r="BX155" s="30">
        <f t="shared" si="331"/>
        <v>0</v>
      </c>
      <c r="BY155" s="30">
        <f t="shared" si="331"/>
        <v>0</v>
      </c>
      <c r="BZ155" s="30">
        <f t="shared" si="331"/>
        <v>0</v>
      </c>
      <c r="CA155" s="30">
        <f t="shared" si="331"/>
        <v>0</v>
      </c>
      <c r="CB155" s="30">
        <f t="shared" si="331"/>
        <v>0</v>
      </c>
      <c r="CC155" s="30">
        <f t="shared" si="331"/>
        <v>0</v>
      </c>
      <c r="CD155" s="30">
        <f t="shared" si="331"/>
        <v>0</v>
      </c>
      <c r="CE155" s="30">
        <f t="shared" si="331"/>
        <v>0</v>
      </c>
      <c r="CF155" s="30">
        <f t="shared" si="331"/>
        <v>0</v>
      </c>
      <c r="CG155" s="30">
        <f t="shared" si="331"/>
        <v>0</v>
      </c>
      <c r="CH155" s="30">
        <f t="shared" si="331"/>
        <v>0</v>
      </c>
      <c r="CI155" s="30">
        <f t="shared" si="331"/>
        <v>0</v>
      </c>
      <c r="CJ155" s="30">
        <f t="shared" si="331"/>
        <v>0</v>
      </c>
      <c r="CK155" s="30">
        <f t="shared" si="331"/>
        <v>0</v>
      </c>
      <c r="CL155" s="30">
        <f t="shared" si="331"/>
        <v>0</v>
      </c>
      <c r="CM155" s="30">
        <f t="shared" si="331"/>
        <v>0</v>
      </c>
      <c r="CN155" s="30">
        <f t="shared" si="331"/>
        <v>0</v>
      </c>
      <c r="CO155" s="30">
        <f t="shared" si="331"/>
        <v>0</v>
      </c>
      <c r="CP155" s="30">
        <f t="shared" si="331"/>
        <v>0</v>
      </c>
      <c r="CQ155" s="30">
        <f t="shared" si="331"/>
        <v>0</v>
      </c>
      <c r="CR155" s="30">
        <f t="shared" si="331"/>
        <v>0</v>
      </c>
      <c r="CS155" s="30">
        <f t="shared" si="331"/>
        <v>0</v>
      </c>
      <c r="CT155" s="30">
        <f t="shared" si="331"/>
        <v>0</v>
      </c>
      <c r="CU155" s="30">
        <f t="shared" si="331"/>
        <v>0</v>
      </c>
      <c r="CV155" s="30">
        <f t="shared" si="331"/>
        <v>0</v>
      </c>
      <c r="CW155" s="30">
        <f t="shared" ref="CW155:EB155" si="332" xml:space="preserve"> CW$72</f>
        <v>0</v>
      </c>
      <c r="CX155" s="30">
        <f t="shared" si="332"/>
        <v>0</v>
      </c>
      <c r="CY155" s="30">
        <f t="shared" si="332"/>
        <v>0</v>
      </c>
      <c r="CZ155" s="30">
        <f t="shared" si="332"/>
        <v>0</v>
      </c>
      <c r="DA155" s="30">
        <f t="shared" si="332"/>
        <v>0</v>
      </c>
      <c r="DB155" s="30">
        <f t="shared" si="332"/>
        <v>0</v>
      </c>
      <c r="DC155" s="30">
        <f t="shared" si="332"/>
        <v>0</v>
      </c>
      <c r="DD155" s="30">
        <f t="shared" si="332"/>
        <v>0</v>
      </c>
      <c r="DE155" s="30">
        <f t="shared" si="332"/>
        <v>0</v>
      </c>
      <c r="DF155" s="30">
        <f t="shared" si="332"/>
        <v>0</v>
      </c>
      <c r="DG155" s="30">
        <f t="shared" si="332"/>
        <v>0</v>
      </c>
      <c r="DH155" s="30">
        <f t="shared" si="332"/>
        <v>0</v>
      </c>
      <c r="DI155" s="30">
        <f t="shared" si="332"/>
        <v>0</v>
      </c>
      <c r="DJ155" s="30">
        <f t="shared" si="332"/>
        <v>0</v>
      </c>
      <c r="DK155" s="30">
        <f t="shared" si="332"/>
        <v>0</v>
      </c>
      <c r="DL155" s="30">
        <f t="shared" si="332"/>
        <v>0</v>
      </c>
      <c r="DM155" s="30">
        <f t="shared" si="332"/>
        <v>0</v>
      </c>
      <c r="DN155" s="30">
        <f t="shared" si="332"/>
        <v>0</v>
      </c>
      <c r="DO155" s="30">
        <f t="shared" si="332"/>
        <v>0</v>
      </c>
      <c r="DP155" s="30">
        <f t="shared" si="332"/>
        <v>0</v>
      </c>
      <c r="DQ155" s="30">
        <f t="shared" si="332"/>
        <v>0</v>
      </c>
      <c r="DR155" s="30">
        <f t="shared" si="332"/>
        <v>0</v>
      </c>
      <c r="DS155" s="30">
        <f t="shared" si="332"/>
        <v>0</v>
      </c>
      <c r="DT155" s="30">
        <f t="shared" si="332"/>
        <v>0</v>
      </c>
      <c r="DU155" s="30">
        <f t="shared" si="332"/>
        <v>0</v>
      </c>
      <c r="DV155" s="30">
        <f t="shared" si="332"/>
        <v>0</v>
      </c>
      <c r="DW155" s="30">
        <f t="shared" si="332"/>
        <v>0</v>
      </c>
      <c r="DX155" s="30">
        <f t="shared" si="332"/>
        <v>0</v>
      </c>
      <c r="DY155" s="30">
        <f t="shared" si="332"/>
        <v>0</v>
      </c>
      <c r="DZ155" s="30">
        <f t="shared" si="332"/>
        <v>0</v>
      </c>
      <c r="EA155" s="30">
        <f t="shared" si="332"/>
        <v>0</v>
      </c>
      <c r="EB155" s="30">
        <f t="shared" si="332"/>
        <v>0</v>
      </c>
      <c r="EC155" s="30">
        <f t="shared" ref="EC155:FH155" si="333" xml:space="preserve"> EC$72</f>
        <v>0</v>
      </c>
      <c r="ED155" s="30">
        <f t="shared" si="333"/>
        <v>0</v>
      </c>
      <c r="EE155" s="30">
        <f t="shared" si="333"/>
        <v>0</v>
      </c>
      <c r="EF155" s="30">
        <f t="shared" si="333"/>
        <v>0</v>
      </c>
      <c r="EG155" s="30">
        <f t="shared" si="333"/>
        <v>0</v>
      </c>
      <c r="EH155" s="30">
        <f t="shared" si="333"/>
        <v>0</v>
      </c>
      <c r="EI155" s="30">
        <f t="shared" si="333"/>
        <v>0</v>
      </c>
      <c r="EJ155" s="30">
        <f t="shared" si="333"/>
        <v>0</v>
      </c>
      <c r="EK155" s="30">
        <f t="shared" si="333"/>
        <v>0</v>
      </c>
      <c r="EL155" s="30">
        <f t="shared" si="333"/>
        <v>0</v>
      </c>
      <c r="EM155" s="30">
        <f t="shared" si="333"/>
        <v>0</v>
      </c>
      <c r="EN155" s="30">
        <f t="shared" si="333"/>
        <v>0</v>
      </c>
      <c r="EO155" s="30">
        <f t="shared" si="333"/>
        <v>0</v>
      </c>
      <c r="EP155" s="30">
        <f t="shared" si="333"/>
        <v>0</v>
      </c>
      <c r="EQ155" s="30">
        <f t="shared" si="333"/>
        <v>0</v>
      </c>
      <c r="ER155" s="30">
        <f t="shared" si="333"/>
        <v>0</v>
      </c>
      <c r="ES155" s="30">
        <f t="shared" si="333"/>
        <v>0</v>
      </c>
      <c r="ET155" s="30">
        <f t="shared" si="333"/>
        <v>0</v>
      </c>
      <c r="EU155" s="30">
        <f t="shared" si="333"/>
        <v>0</v>
      </c>
      <c r="EV155" s="30">
        <f t="shared" si="333"/>
        <v>0</v>
      </c>
      <c r="EW155" s="30">
        <f t="shared" si="333"/>
        <v>0</v>
      </c>
      <c r="EX155" s="30">
        <f t="shared" si="333"/>
        <v>0</v>
      </c>
      <c r="EY155" s="30">
        <f t="shared" si="333"/>
        <v>0</v>
      </c>
      <c r="EZ155" s="30">
        <f t="shared" si="333"/>
        <v>0</v>
      </c>
      <c r="FA155" s="30">
        <f t="shared" si="333"/>
        <v>0</v>
      </c>
      <c r="FB155" s="30">
        <f t="shared" si="333"/>
        <v>0</v>
      </c>
      <c r="FC155" s="30">
        <f t="shared" si="333"/>
        <v>0</v>
      </c>
      <c r="FD155" s="30">
        <f t="shared" si="333"/>
        <v>0</v>
      </c>
      <c r="FE155" s="30">
        <f t="shared" si="333"/>
        <v>0</v>
      </c>
      <c r="FF155" s="30">
        <f t="shared" si="333"/>
        <v>0</v>
      </c>
      <c r="FG155" s="30">
        <f t="shared" si="333"/>
        <v>0</v>
      </c>
      <c r="FH155" s="30">
        <f t="shared" si="333"/>
        <v>0</v>
      </c>
      <c r="FI155" s="30">
        <f t="shared" ref="FI155:GJ155" si="334" xml:space="preserve"> FI$72</f>
        <v>0</v>
      </c>
      <c r="FJ155" s="30">
        <f t="shared" si="334"/>
        <v>0</v>
      </c>
      <c r="FK155" s="30">
        <f t="shared" si="334"/>
        <v>0</v>
      </c>
      <c r="FL155" s="30">
        <f t="shared" si="334"/>
        <v>0</v>
      </c>
      <c r="FM155" s="30">
        <f t="shared" si="334"/>
        <v>0</v>
      </c>
      <c r="FN155" s="30">
        <f t="shared" si="334"/>
        <v>0</v>
      </c>
      <c r="FO155" s="30">
        <f t="shared" si="334"/>
        <v>0</v>
      </c>
      <c r="FP155" s="30">
        <f t="shared" si="334"/>
        <v>0</v>
      </c>
      <c r="FQ155" s="30">
        <f t="shared" si="334"/>
        <v>0</v>
      </c>
      <c r="FR155" s="30">
        <f t="shared" si="334"/>
        <v>0</v>
      </c>
      <c r="FS155" s="30">
        <f t="shared" si="334"/>
        <v>0</v>
      </c>
      <c r="FT155" s="30">
        <f t="shared" si="334"/>
        <v>0</v>
      </c>
      <c r="FU155" s="30">
        <f t="shared" si="334"/>
        <v>0</v>
      </c>
      <c r="FV155" s="30">
        <f t="shared" si="334"/>
        <v>0</v>
      </c>
      <c r="FW155" s="30">
        <f t="shared" si="334"/>
        <v>0</v>
      </c>
      <c r="FX155" s="30">
        <f t="shared" si="334"/>
        <v>0</v>
      </c>
      <c r="FY155" s="30">
        <f t="shared" si="334"/>
        <v>0</v>
      </c>
      <c r="FZ155" s="30">
        <f t="shared" si="334"/>
        <v>0</v>
      </c>
      <c r="GA155" s="30">
        <f t="shared" si="334"/>
        <v>0</v>
      </c>
      <c r="GB155" s="30">
        <f t="shared" si="334"/>
        <v>0</v>
      </c>
      <c r="GC155" s="30">
        <f t="shared" si="334"/>
        <v>0</v>
      </c>
      <c r="GD155" s="30">
        <f t="shared" si="334"/>
        <v>0</v>
      </c>
      <c r="GE155" s="30">
        <f t="shared" si="334"/>
        <v>0</v>
      </c>
      <c r="GF155" s="30">
        <f t="shared" si="334"/>
        <v>0</v>
      </c>
      <c r="GG155" s="30">
        <f t="shared" si="334"/>
        <v>0</v>
      </c>
      <c r="GH155" s="30">
        <f t="shared" si="334"/>
        <v>0</v>
      </c>
      <c r="GI155" s="30">
        <f t="shared" si="334"/>
        <v>0</v>
      </c>
      <c r="GJ155" s="30">
        <f t="shared" si="334"/>
        <v>0</v>
      </c>
    </row>
    <row r="156" spans="1:192" hidden="1" outlineLevel="2" x14ac:dyDescent="0.35">
      <c r="A156" s="31"/>
      <c r="B156" s="31"/>
      <c r="C156" s="28"/>
      <c r="D156" s="57"/>
      <c r="E156" s="30" t="str">
        <f t="shared" ref="E156:AJ156" si="335" xml:space="preserve"> E$92</f>
        <v>First post operating period flag</v>
      </c>
      <c r="F156" s="30">
        <f t="shared" si="335"/>
        <v>0</v>
      </c>
      <c r="G156" s="30">
        <f t="shared" si="335"/>
        <v>0</v>
      </c>
      <c r="H156" s="30">
        <f t="shared" si="335"/>
        <v>0</v>
      </c>
      <c r="I156" s="30">
        <f t="shared" si="335"/>
        <v>0</v>
      </c>
      <c r="J156" s="30">
        <f t="shared" si="335"/>
        <v>0</v>
      </c>
      <c r="K156" s="30">
        <f t="shared" si="335"/>
        <v>0</v>
      </c>
      <c r="L156" s="30">
        <f t="shared" si="335"/>
        <v>0</v>
      </c>
      <c r="M156" s="30">
        <f t="shared" si="335"/>
        <v>0</v>
      </c>
      <c r="N156" s="30">
        <f t="shared" si="335"/>
        <v>0</v>
      </c>
      <c r="O156" s="30">
        <f t="shared" si="335"/>
        <v>0</v>
      </c>
      <c r="P156" s="30">
        <f t="shared" si="335"/>
        <v>0</v>
      </c>
      <c r="Q156" s="30">
        <f t="shared" si="335"/>
        <v>0</v>
      </c>
      <c r="R156" s="30">
        <f t="shared" si="335"/>
        <v>0</v>
      </c>
      <c r="S156" s="30">
        <f t="shared" si="335"/>
        <v>0</v>
      </c>
      <c r="T156" s="30">
        <f t="shared" si="335"/>
        <v>0</v>
      </c>
      <c r="U156" s="30">
        <f t="shared" si="335"/>
        <v>0</v>
      </c>
      <c r="V156" s="30">
        <f t="shared" si="335"/>
        <v>0</v>
      </c>
      <c r="W156" s="30">
        <f t="shared" si="335"/>
        <v>0</v>
      </c>
      <c r="X156" s="30">
        <f t="shared" si="335"/>
        <v>0</v>
      </c>
      <c r="Y156" s="30">
        <f t="shared" si="335"/>
        <v>0</v>
      </c>
      <c r="Z156" s="30">
        <f t="shared" si="335"/>
        <v>0</v>
      </c>
      <c r="AA156" s="30">
        <f t="shared" si="335"/>
        <v>0</v>
      </c>
      <c r="AB156" s="30">
        <f t="shared" si="335"/>
        <v>0</v>
      </c>
      <c r="AC156" s="30">
        <f t="shared" si="335"/>
        <v>0</v>
      </c>
      <c r="AD156" s="30">
        <f t="shared" si="335"/>
        <v>0</v>
      </c>
      <c r="AE156" s="30">
        <f t="shared" si="335"/>
        <v>0</v>
      </c>
      <c r="AF156" s="30">
        <f t="shared" si="335"/>
        <v>0</v>
      </c>
      <c r="AG156" s="30">
        <f t="shared" si="335"/>
        <v>0</v>
      </c>
      <c r="AH156" s="30">
        <f t="shared" si="335"/>
        <v>0</v>
      </c>
      <c r="AI156" s="30">
        <f t="shared" si="335"/>
        <v>0</v>
      </c>
      <c r="AJ156" s="30">
        <f t="shared" si="335"/>
        <v>0</v>
      </c>
      <c r="AK156" s="30">
        <f t="shared" ref="AK156:BP156" si="336" xml:space="preserve"> AK$92</f>
        <v>0</v>
      </c>
      <c r="AL156" s="30">
        <f t="shared" si="336"/>
        <v>0</v>
      </c>
      <c r="AM156" s="30">
        <f t="shared" si="336"/>
        <v>0</v>
      </c>
      <c r="AN156" s="30">
        <f t="shared" si="336"/>
        <v>0</v>
      </c>
      <c r="AO156" s="30">
        <f t="shared" si="336"/>
        <v>0</v>
      </c>
      <c r="AP156" s="30">
        <f t="shared" si="336"/>
        <v>0</v>
      </c>
      <c r="AQ156" s="30">
        <f t="shared" si="336"/>
        <v>0</v>
      </c>
      <c r="AR156" s="30">
        <f t="shared" si="336"/>
        <v>0</v>
      </c>
      <c r="AS156" s="30">
        <f t="shared" si="336"/>
        <v>0</v>
      </c>
      <c r="AT156" s="30">
        <f t="shared" si="336"/>
        <v>0</v>
      </c>
      <c r="AU156" s="30">
        <f t="shared" si="336"/>
        <v>0</v>
      </c>
      <c r="AV156" s="30">
        <f t="shared" si="336"/>
        <v>0</v>
      </c>
      <c r="AW156" s="30">
        <f t="shared" si="336"/>
        <v>0</v>
      </c>
      <c r="AX156" s="30">
        <f t="shared" si="336"/>
        <v>0</v>
      </c>
      <c r="AY156" s="30">
        <f t="shared" si="336"/>
        <v>0</v>
      </c>
      <c r="AZ156" s="30">
        <f t="shared" si="336"/>
        <v>0</v>
      </c>
      <c r="BA156" s="30">
        <f t="shared" si="336"/>
        <v>0</v>
      </c>
      <c r="BB156" s="30">
        <f t="shared" si="336"/>
        <v>0</v>
      </c>
      <c r="BC156" s="30">
        <f t="shared" si="336"/>
        <v>0</v>
      </c>
      <c r="BD156" s="30">
        <f t="shared" si="336"/>
        <v>0</v>
      </c>
      <c r="BE156" s="30">
        <f t="shared" si="336"/>
        <v>0</v>
      </c>
      <c r="BF156" s="30">
        <f t="shared" si="336"/>
        <v>0</v>
      </c>
      <c r="BG156" s="30">
        <f t="shared" si="336"/>
        <v>0</v>
      </c>
      <c r="BH156" s="30">
        <f t="shared" si="336"/>
        <v>0</v>
      </c>
      <c r="BI156" s="30">
        <f t="shared" si="336"/>
        <v>0</v>
      </c>
      <c r="BJ156" s="30">
        <f t="shared" si="336"/>
        <v>0</v>
      </c>
      <c r="BK156" s="30">
        <f t="shared" si="336"/>
        <v>0</v>
      </c>
      <c r="BL156" s="30">
        <f t="shared" si="336"/>
        <v>0</v>
      </c>
      <c r="BM156" s="30">
        <f t="shared" si="336"/>
        <v>0</v>
      </c>
      <c r="BN156" s="30">
        <f t="shared" si="336"/>
        <v>0</v>
      </c>
      <c r="BO156" s="30">
        <f t="shared" si="336"/>
        <v>0</v>
      </c>
      <c r="BP156" s="30">
        <f t="shared" si="336"/>
        <v>0</v>
      </c>
      <c r="BQ156" s="30">
        <f t="shared" ref="BQ156:CV156" si="337" xml:space="preserve"> BQ$92</f>
        <v>0</v>
      </c>
      <c r="BR156" s="30">
        <f t="shared" si="337"/>
        <v>0</v>
      </c>
      <c r="BS156" s="30">
        <f t="shared" si="337"/>
        <v>0</v>
      </c>
      <c r="BT156" s="30">
        <f t="shared" si="337"/>
        <v>0</v>
      </c>
      <c r="BU156" s="30">
        <f t="shared" si="337"/>
        <v>0</v>
      </c>
      <c r="BV156" s="30">
        <f t="shared" si="337"/>
        <v>0</v>
      </c>
      <c r="BW156" s="30">
        <f t="shared" si="337"/>
        <v>0</v>
      </c>
      <c r="BX156" s="30">
        <f t="shared" si="337"/>
        <v>0</v>
      </c>
      <c r="BY156" s="30">
        <f t="shared" si="337"/>
        <v>0</v>
      </c>
      <c r="BZ156" s="30">
        <f t="shared" si="337"/>
        <v>0</v>
      </c>
      <c r="CA156" s="30">
        <f t="shared" si="337"/>
        <v>0</v>
      </c>
      <c r="CB156" s="30">
        <f t="shared" si="337"/>
        <v>0</v>
      </c>
      <c r="CC156" s="30">
        <f t="shared" si="337"/>
        <v>0</v>
      </c>
      <c r="CD156" s="30">
        <f t="shared" si="337"/>
        <v>0</v>
      </c>
      <c r="CE156" s="30">
        <f t="shared" si="337"/>
        <v>0</v>
      </c>
      <c r="CF156" s="30">
        <f t="shared" si="337"/>
        <v>0</v>
      </c>
      <c r="CG156" s="30">
        <f t="shared" si="337"/>
        <v>0</v>
      </c>
      <c r="CH156" s="30">
        <f t="shared" si="337"/>
        <v>0</v>
      </c>
      <c r="CI156" s="30">
        <f t="shared" si="337"/>
        <v>0</v>
      </c>
      <c r="CJ156" s="30">
        <f t="shared" si="337"/>
        <v>0</v>
      </c>
      <c r="CK156" s="30">
        <f t="shared" si="337"/>
        <v>0</v>
      </c>
      <c r="CL156" s="30">
        <f t="shared" si="337"/>
        <v>0</v>
      </c>
      <c r="CM156" s="30">
        <f t="shared" si="337"/>
        <v>0</v>
      </c>
      <c r="CN156" s="30">
        <f t="shared" si="337"/>
        <v>0</v>
      </c>
      <c r="CO156" s="30">
        <f t="shared" si="337"/>
        <v>0</v>
      </c>
      <c r="CP156" s="30">
        <f t="shared" si="337"/>
        <v>0</v>
      </c>
      <c r="CQ156" s="30">
        <f t="shared" si="337"/>
        <v>0</v>
      </c>
      <c r="CR156" s="30">
        <f t="shared" si="337"/>
        <v>0</v>
      </c>
      <c r="CS156" s="30">
        <f t="shared" si="337"/>
        <v>0</v>
      </c>
      <c r="CT156" s="30">
        <f t="shared" si="337"/>
        <v>0</v>
      </c>
      <c r="CU156" s="30">
        <f t="shared" si="337"/>
        <v>0</v>
      </c>
      <c r="CV156" s="30">
        <f t="shared" si="337"/>
        <v>0</v>
      </c>
      <c r="CW156" s="30">
        <f t="shared" ref="CW156:EB156" si="338" xml:space="preserve"> CW$92</f>
        <v>0</v>
      </c>
      <c r="CX156" s="30">
        <f t="shared" si="338"/>
        <v>0</v>
      </c>
      <c r="CY156" s="30">
        <f t="shared" si="338"/>
        <v>0</v>
      </c>
      <c r="CZ156" s="30">
        <f t="shared" si="338"/>
        <v>0</v>
      </c>
      <c r="DA156" s="30">
        <f t="shared" si="338"/>
        <v>0</v>
      </c>
      <c r="DB156" s="30">
        <f t="shared" si="338"/>
        <v>0</v>
      </c>
      <c r="DC156" s="30">
        <f t="shared" si="338"/>
        <v>0</v>
      </c>
      <c r="DD156" s="30">
        <f t="shared" si="338"/>
        <v>0</v>
      </c>
      <c r="DE156" s="30">
        <f t="shared" si="338"/>
        <v>0</v>
      </c>
      <c r="DF156" s="30">
        <f t="shared" si="338"/>
        <v>0</v>
      </c>
      <c r="DG156" s="30">
        <f t="shared" si="338"/>
        <v>0</v>
      </c>
      <c r="DH156" s="30">
        <f t="shared" si="338"/>
        <v>0</v>
      </c>
      <c r="DI156" s="30">
        <f t="shared" si="338"/>
        <v>0</v>
      </c>
      <c r="DJ156" s="30">
        <f t="shared" si="338"/>
        <v>0</v>
      </c>
      <c r="DK156" s="30">
        <f t="shared" si="338"/>
        <v>0</v>
      </c>
      <c r="DL156" s="30">
        <f t="shared" si="338"/>
        <v>0</v>
      </c>
      <c r="DM156" s="30">
        <f t="shared" si="338"/>
        <v>0</v>
      </c>
      <c r="DN156" s="30">
        <f t="shared" si="338"/>
        <v>0</v>
      </c>
      <c r="DO156" s="30">
        <f t="shared" si="338"/>
        <v>0</v>
      </c>
      <c r="DP156" s="30">
        <f t="shared" si="338"/>
        <v>0</v>
      </c>
      <c r="DQ156" s="30">
        <f t="shared" si="338"/>
        <v>0</v>
      </c>
      <c r="DR156" s="30">
        <f t="shared" si="338"/>
        <v>0</v>
      </c>
      <c r="DS156" s="30">
        <f t="shared" si="338"/>
        <v>0</v>
      </c>
      <c r="DT156" s="30">
        <f t="shared" si="338"/>
        <v>0</v>
      </c>
      <c r="DU156" s="30">
        <f t="shared" si="338"/>
        <v>0</v>
      </c>
      <c r="DV156" s="30">
        <f t="shared" si="338"/>
        <v>0</v>
      </c>
      <c r="DW156" s="30">
        <f t="shared" si="338"/>
        <v>0</v>
      </c>
      <c r="DX156" s="30">
        <f t="shared" si="338"/>
        <v>0</v>
      </c>
      <c r="DY156" s="30">
        <f t="shared" si="338"/>
        <v>0</v>
      </c>
      <c r="DZ156" s="30">
        <f t="shared" si="338"/>
        <v>0</v>
      </c>
      <c r="EA156" s="30">
        <f t="shared" si="338"/>
        <v>0</v>
      </c>
      <c r="EB156" s="30">
        <f t="shared" si="338"/>
        <v>0</v>
      </c>
      <c r="EC156" s="30">
        <f t="shared" ref="EC156:FH156" si="339" xml:space="preserve"> EC$92</f>
        <v>0</v>
      </c>
      <c r="ED156" s="30">
        <f t="shared" si="339"/>
        <v>0</v>
      </c>
      <c r="EE156" s="30">
        <f t="shared" si="339"/>
        <v>0</v>
      </c>
      <c r="EF156" s="30">
        <f t="shared" si="339"/>
        <v>0</v>
      </c>
      <c r="EG156" s="30">
        <f t="shared" si="339"/>
        <v>0</v>
      </c>
      <c r="EH156" s="30">
        <f t="shared" si="339"/>
        <v>0</v>
      </c>
      <c r="EI156" s="30">
        <f t="shared" si="339"/>
        <v>0</v>
      </c>
      <c r="EJ156" s="30">
        <f t="shared" si="339"/>
        <v>0</v>
      </c>
      <c r="EK156" s="30">
        <f t="shared" si="339"/>
        <v>0</v>
      </c>
      <c r="EL156" s="30">
        <f t="shared" si="339"/>
        <v>0</v>
      </c>
      <c r="EM156" s="30">
        <f t="shared" si="339"/>
        <v>0</v>
      </c>
      <c r="EN156" s="30">
        <f t="shared" si="339"/>
        <v>0</v>
      </c>
      <c r="EO156" s="30">
        <f t="shared" si="339"/>
        <v>0</v>
      </c>
      <c r="EP156" s="30">
        <f t="shared" si="339"/>
        <v>0</v>
      </c>
      <c r="EQ156" s="30">
        <f t="shared" si="339"/>
        <v>0</v>
      </c>
      <c r="ER156" s="30">
        <f t="shared" si="339"/>
        <v>0</v>
      </c>
      <c r="ES156" s="30">
        <f t="shared" si="339"/>
        <v>0</v>
      </c>
      <c r="ET156" s="30">
        <f t="shared" si="339"/>
        <v>0</v>
      </c>
      <c r="EU156" s="30">
        <f t="shared" si="339"/>
        <v>0</v>
      </c>
      <c r="EV156" s="30">
        <f t="shared" si="339"/>
        <v>0</v>
      </c>
      <c r="EW156" s="30">
        <f t="shared" si="339"/>
        <v>0</v>
      </c>
      <c r="EX156" s="30">
        <f t="shared" si="339"/>
        <v>0</v>
      </c>
      <c r="EY156" s="30">
        <f t="shared" si="339"/>
        <v>0</v>
      </c>
      <c r="EZ156" s="30">
        <f t="shared" si="339"/>
        <v>0</v>
      </c>
      <c r="FA156" s="30">
        <f t="shared" si="339"/>
        <v>0</v>
      </c>
      <c r="FB156" s="30">
        <f t="shared" si="339"/>
        <v>1</v>
      </c>
      <c r="FC156" s="30">
        <f t="shared" si="339"/>
        <v>0</v>
      </c>
      <c r="FD156" s="30">
        <f t="shared" si="339"/>
        <v>0</v>
      </c>
      <c r="FE156" s="30">
        <f t="shared" si="339"/>
        <v>0</v>
      </c>
      <c r="FF156" s="30">
        <f t="shared" si="339"/>
        <v>0</v>
      </c>
      <c r="FG156" s="30">
        <f t="shared" si="339"/>
        <v>0</v>
      </c>
      <c r="FH156" s="30">
        <f t="shared" si="339"/>
        <v>0</v>
      </c>
      <c r="FI156" s="30">
        <f t="shared" ref="FI156:GJ156" si="340" xml:space="preserve"> FI$92</f>
        <v>0</v>
      </c>
      <c r="FJ156" s="30">
        <f t="shared" si="340"/>
        <v>0</v>
      </c>
      <c r="FK156" s="30">
        <f t="shared" si="340"/>
        <v>0</v>
      </c>
      <c r="FL156" s="30">
        <f t="shared" si="340"/>
        <v>0</v>
      </c>
      <c r="FM156" s="30">
        <f t="shared" si="340"/>
        <v>0</v>
      </c>
      <c r="FN156" s="30">
        <f t="shared" si="340"/>
        <v>0</v>
      </c>
      <c r="FO156" s="30">
        <f t="shared" si="340"/>
        <v>0</v>
      </c>
      <c r="FP156" s="30">
        <f t="shared" si="340"/>
        <v>0</v>
      </c>
      <c r="FQ156" s="30">
        <f t="shared" si="340"/>
        <v>0</v>
      </c>
      <c r="FR156" s="30">
        <f t="shared" si="340"/>
        <v>0</v>
      </c>
      <c r="FS156" s="30">
        <f t="shared" si="340"/>
        <v>0</v>
      </c>
      <c r="FT156" s="30">
        <f t="shared" si="340"/>
        <v>0</v>
      </c>
      <c r="FU156" s="30">
        <f t="shared" si="340"/>
        <v>0</v>
      </c>
      <c r="FV156" s="30">
        <f t="shared" si="340"/>
        <v>0</v>
      </c>
      <c r="FW156" s="30">
        <f t="shared" si="340"/>
        <v>0</v>
      </c>
      <c r="FX156" s="30">
        <f t="shared" si="340"/>
        <v>0</v>
      </c>
      <c r="FY156" s="30">
        <f t="shared" si="340"/>
        <v>0</v>
      </c>
      <c r="FZ156" s="30">
        <f t="shared" si="340"/>
        <v>0</v>
      </c>
      <c r="GA156" s="30">
        <f t="shared" si="340"/>
        <v>0</v>
      </c>
      <c r="GB156" s="30">
        <f t="shared" si="340"/>
        <v>0</v>
      </c>
      <c r="GC156" s="30">
        <f t="shared" si="340"/>
        <v>0</v>
      </c>
      <c r="GD156" s="30">
        <f t="shared" si="340"/>
        <v>0</v>
      </c>
      <c r="GE156" s="30">
        <f t="shared" si="340"/>
        <v>0</v>
      </c>
      <c r="GF156" s="30">
        <f t="shared" si="340"/>
        <v>0</v>
      </c>
      <c r="GG156" s="30">
        <f t="shared" si="340"/>
        <v>0</v>
      </c>
      <c r="GH156" s="30">
        <f t="shared" si="340"/>
        <v>0</v>
      </c>
      <c r="GI156" s="30">
        <f t="shared" si="340"/>
        <v>0</v>
      </c>
      <c r="GJ156" s="30">
        <f t="shared" si="340"/>
        <v>0</v>
      </c>
    </row>
    <row r="157" spans="1:192" hidden="1" outlineLevel="2" x14ac:dyDescent="0.35">
      <c r="A157" s="31"/>
      <c r="B157" s="31"/>
      <c r="C157" s="28"/>
      <c r="D157" s="30"/>
      <c r="E157" s="30" t="s">
        <v>28</v>
      </c>
      <c r="F157" s="30"/>
      <c r="G157" s="30" t="s">
        <v>14</v>
      </c>
      <c r="H157" s="30"/>
      <c r="I157" s="29"/>
      <c r="J157" s="30">
        <f t="shared" ref="J157:AO157" si="341" xml:space="preserve"> I157 + MAX(J152:J156)</f>
        <v>1</v>
      </c>
      <c r="K157" s="30">
        <f t="shared" si="341"/>
        <v>1</v>
      </c>
      <c r="L157" s="30">
        <f t="shared" si="341"/>
        <v>1</v>
      </c>
      <c r="M157" s="30">
        <f t="shared" si="341"/>
        <v>1</v>
      </c>
      <c r="N157" s="30">
        <f t="shared" si="341"/>
        <v>1</v>
      </c>
      <c r="O157" s="30">
        <f t="shared" si="341"/>
        <v>2</v>
      </c>
      <c r="P157" s="30">
        <f t="shared" si="341"/>
        <v>3</v>
      </c>
      <c r="Q157" s="30">
        <f t="shared" si="341"/>
        <v>3</v>
      </c>
      <c r="R157" s="30">
        <f t="shared" si="341"/>
        <v>3</v>
      </c>
      <c r="S157" s="30">
        <f t="shared" si="341"/>
        <v>3</v>
      </c>
      <c r="T157" s="30">
        <f t="shared" si="341"/>
        <v>3</v>
      </c>
      <c r="U157" s="30">
        <f t="shared" si="341"/>
        <v>3</v>
      </c>
      <c r="V157" s="30">
        <f t="shared" si="341"/>
        <v>3</v>
      </c>
      <c r="W157" s="30">
        <f t="shared" si="341"/>
        <v>3</v>
      </c>
      <c r="X157" s="30">
        <f t="shared" si="341"/>
        <v>3</v>
      </c>
      <c r="Y157" s="30">
        <f t="shared" si="341"/>
        <v>3</v>
      </c>
      <c r="Z157" s="30">
        <f t="shared" si="341"/>
        <v>3</v>
      </c>
      <c r="AA157" s="30">
        <f t="shared" si="341"/>
        <v>3</v>
      </c>
      <c r="AB157" s="30">
        <f t="shared" si="341"/>
        <v>3</v>
      </c>
      <c r="AC157" s="30">
        <f t="shared" si="341"/>
        <v>3</v>
      </c>
      <c r="AD157" s="30">
        <f t="shared" si="341"/>
        <v>3</v>
      </c>
      <c r="AE157" s="30">
        <f t="shared" si="341"/>
        <v>3</v>
      </c>
      <c r="AF157" s="30">
        <f t="shared" si="341"/>
        <v>3</v>
      </c>
      <c r="AG157" s="30">
        <f t="shared" si="341"/>
        <v>3</v>
      </c>
      <c r="AH157" s="30">
        <f t="shared" si="341"/>
        <v>3</v>
      </c>
      <c r="AI157" s="30">
        <f t="shared" si="341"/>
        <v>3</v>
      </c>
      <c r="AJ157" s="30">
        <f t="shared" si="341"/>
        <v>3</v>
      </c>
      <c r="AK157" s="30">
        <f t="shared" si="341"/>
        <v>3</v>
      </c>
      <c r="AL157" s="30">
        <f t="shared" si="341"/>
        <v>3</v>
      </c>
      <c r="AM157" s="30">
        <f t="shared" si="341"/>
        <v>3</v>
      </c>
      <c r="AN157" s="30">
        <f t="shared" si="341"/>
        <v>3</v>
      </c>
      <c r="AO157" s="30">
        <f t="shared" si="341"/>
        <v>3</v>
      </c>
      <c r="AP157" s="30">
        <f t="shared" ref="AP157:BU157" si="342" xml:space="preserve"> AO157 + MAX(AP152:AP156)</f>
        <v>3</v>
      </c>
      <c r="AQ157" s="30">
        <f t="shared" si="342"/>
        <v>3</v>
      </c>
      <c r="AR157" s="30">
        <f t="shared" si="342"/>
        <v>3</v>
      </c>
      <c r="AS157" s="30">
        <f t="shared" si="342"/>
        <v>3</v>
      </c>
      <c r="AT157" s="30">
        <f t="shared" si="342"/>
        <v>3</v>
      </c>
      <c r="AU157" s="30">
        <f t="shared" si="342"/>
        <v>3</v>
      </c>
      <c r="AV157" s="30">
        <f t="shared" si="342"/>
        <v>3</v>
      </c>
      <c r="AW157" s="30">
        <f t="shared" si="342"/>
        <v>3</v>
      </c>
      <c r="AX157" s="30">
        <f t="shared" si="342"/>
        <v>3</v>
      </c>
      <c r="AY157" s="30">
        <f t="shared" si="342"/>
        <v>3</v>
      </c>
      <c r="AZ157" s="30">
        <f t="shared" si="342"/>
        <v>3</v>
      </c>
      <c r="BA157" s="30">
        <f t="shared" si="342"/>
        <v>3</v>
      </c>
      <c r="BB157" s="30">
        <f t="shared" si="342"/>
        <v>3</v>
      </c>
      <c r="BC157" s="30">
        <f t="shared" si="342"/>
        <v>3</v>
      </c>
      <c r="BD157" s="30">
        <f t="shared" si="342"/>
        <v>3</v>
      </c>
      <c r="BE157" s="30">
        <f t="shared" si="342"/>
        <v>3</v>
      </c>
      <c r="BF157" s="30">
        <f t="shared" si="342"/>
        <v>4</v>
      </c>
      <c r="BG157" s="30">
        <f t="shared" si="342"/>
        <v>4</v>
      </c>
      <c r="BH157" s="30">
        <f t="shared" si="342"/>
        <v>4</v>
      </c>
      <c r="BI157" s="30">
        <f t="shared" si="342"/>
        <v>4</v>
      </c>
      <c r="BJ157" s="30">
        <f t="shared" si="342"/>
        <v>4</v>
      </c>
      <c r="BK157" s="30">
        <f t="shared" si="342"/>
        <v>4</v>
      </c>
      <c r="BL157" s="30">
        <f t="shared" si="342"/>
        <v>4</v>
      </c>
      <c r="BM157" s="30">
        <f t="shared" si="342"/>
        <v>4</v>
      </c>
      <c r="BN157" s="30">
        <f t="shared" si="342"/>
        <v>4</v>
      </c>
      <c r="BO157" s="30">
        <f t="shared" si="342"/>
        <v>4</v>
      </c>
      <c r="BP157" s="30">
        <f t="shared" si="342"/>
        <v>4</v>
      </c>
      <c r="BQ157" s="30">
        <f t="shared" si="342"/>
        <v>4</v>
      </c>
      <c r="BR157" s="30">
        <f t="shared" si="342"/>
        <v>4</v>
      </c>
      <c r="BS157" s="30">
        <f t="shared" si="342"/>
        <v>4</v>
      </c>
      <c r="BT157" s="30">
        <f t="shared" si="342"/>
        <v>4</v>
      </c>
      <c r="BU157" s="30">
        <f t="shared" si="342"/>
        <v>4</v>
      </c>
      <c r="BV157" s="30">
        <f t="shared" ref="BV157:DA157" si="343" xml:space="preserve"> BU157 + MAX(BV152:BV156)</f>
        <v>4</v>
      </c>
      <c r="BW157" s="30">
        <f t="shared" si="343"/>
        <v>4</v>
      </c>
      <c r="BX157" s="30">
        <f t="shared" si="343"/>
        <v>4</v>
      </c>
      <c r="BY157" s="30">
        <f t="shared" si="343"/>
        <v>4</v>
      </c>
      <c r="BZ157" s="30">
        <f t="shared" si="343"/>
        <v>4</v>
      </c>
      <c r="CA157" s="30">
        <f t="shared" si="343"/>
        <v>4</v>
      </c>
      <c r="CB157" s="30">
        <f t="shared" si="343"/>
        <v>4</v>
      </c>
      <c r="CC157" s="30">
        <f t="shared" si="343"/>
        <v>4</v>
      </c>
      <c r="CD157" s="30">
        <f t="shared" si="343"/>
        <v>4</v>
      </c>
      <c r="CE157" s="30">
        <f t="shared" si="343"/>
        <v>4</v>
      </c>
      <c r="CF157" s="30">
        <f t="shared" si="343"/>
        <v>4</v>
      </c>
      <c r="CG157" s="30">
        <f t="shared" si="343"/>
        <v>4</v>
      </c>
      <c r="CH157" s="30">
        <f t="shared" si="343"/>
        <v>4</v>
      </c>
      <c r="CI157" s="30">
        <f t="shared" si="343"/>
        <v>4</v>
      </c>
      <c r="CJ157" s="30">
        <f t="shared" si="343"/>
        <v>4</v>
      </c>
      <c r="CK157" s="30">
        <f t="shared" si="343"/>
        <v>4</v>
      </c>
      <c r="CL157" s="30">
        <f t="shared" si="343"/>
        <v>4</v>
      </c>
      <c r="CM157" s="30">
        <f t="shared" si="343"/>
        <v>4</v>
      </c>
      <c r="CN157" s="30">
        <f t="shared" si="343"/>
        <v>4</v>
      </c>
      <c r="CO157" s="30">
        <f t="shared" si="343"/>
        <v>4</v>
      </c>
      <c r="CP157" s="30">
        <f t="shared" si="343"/>
        <v>4</v>
      </c>
      <c r="CQ157" s="30">
        <f t="shared" si="343"/>
        <v>4</v>
      </c>
      <c r="CR157" s="30">
        <f t="shared" si="343"/>
        <v>4</v>
      </c>
      <c r="CS157" s="30">
        <f t="shared" si="343"/>
        <v>4</v>
      </c>
      <c r="CT157" s="30">
        <f t="shared" si="343"/>
        <v>4</v>
      </c>
      <c r="CU157" s="30">
        <f t="shared" si="343"/>
        <v>4</v>
      </c>
      <c r="CV157" s="30">
        <f t="shared" si="343"/>
        <v>4</v>
      </c>
      <c r="CW157" s="30">
        <f t="shared" si="343"/>
        <v>4</v>
      </c>
      <c r="CX157" s="30">
        <f t="shared" si="343"/>
        <v>4</v>
      </c>
      <c r="CY157" s="30">
        <f t="shared" si="343"/>
        <v>4</v>
      </c>
      <c r="CZ157" s="30">
        <f t="shared" si="343"/>
        <v>4</v>
      </c>
      <c r="DA157" s="30">
        <f t="shared" si="343"/>
        <v>4</v>
      </c>
      <c r="DB157" s="30">
        <f t="shared" ref="DB157:EG157" si="344" xml:space="preserve"> DA157 + MAX(DB152:DB156)</f>
        <v>4</v>
      </c>
      <c r="DC157" s="30">
        <f t="shared" si="344"/>
        <v>4</v>
      </c>
      <c r="DD157" s="30">
        <f t="shared" si="344"/>
        <v>4</v>
      </c>
      <c r="DE157" s="30">
        <f t="shared" si="344"/>
        <v>4</v>
      </c>
      <c r="DF157" s="30">
        <f t="shared" si="344"/>
        <v>4</v>
      </c>
      <c r="DG157" s="30">
        <f t="shared" si="344"/>
        <v>4</v>
      </c>
      <c r="DH157" s="30">
        <f t="shared" si="344"/>
        <v>4</v>
      </c>
      <c r="DI157" s="30">
        <f t="shared" si="344"/>
        <v>4</v>
      </c>
      <c r="DJ157" s="30">
        <f t="shared" si="344"/>
        <v>4</v>
      </c>
      <c r="DK157" s="30">
        <f t="shared" si="344"/>
        <v>4</v>
      </c>
      <c r="DL157" s="30">
        <f t="shared" si="344"/>
        <v>4</v>
      </c>
      <c r="DM157" s="30">
        <f t="shared" si="344"/>
        <v>4</v>
      </c>
      <c r="DN157" s="30">
        <f t="shared" si="344"/>
        <v>4</v>
      </c>
      <c r="DO157" s="30">
        <f t="shared" si="344"/>
        <v>4</v>
      </c>
      <c r="DP157" s="30">
        <f t="shared" si="344"/>
        <v>4</v>
      </c>
      <c r="DQ157" s="30">
        <f t="shared" si="344"/>
        <v>4</v>
      </c>
      <c r="DR157" s="30">
        <f t="shared" si="344"/>
        <v>4</v>
      </c>
      <c r="DS157" s="30">
        <f t="shared" si="344"/>
        <v>4</v>
      </c>
      <c r="DT157" s="30">
        <f t="shared" si="344"/>
        <v>4</v>
      </c>
      <c r="DU157" s="30">
        <f t="shared" si="344"/>
        <v>4</v>
      </c>
      <c r="DV157" s="30">
        <f t="shared" si="344"/>
        <v>4</v>
      </c>
      <c r="DW157" s="30">
        <f t="shared" si="344"/>
        <v>4</v>
      </c>
      <c r="DX157" s="30">
        <f t="shared" si="344"/>
        <v>4</v>
      </c>
      <c r="DY157" s="30">
        <f t="shared" si="344"/>
        <v>4</v>
      </c>
      <c r="DZ157" s="30">
        <f t="shared" si="344"/>
        <v>4</v>
      </c>
      <c r="EA157" s="30">
        <f t="shared" si="344"/>
        <v>4</v>
      </c>
      <c r="EB157" s="30">
        <f t="shared" si="344"/>
        <v>4</v>
      </c>
      <c r="EC157" s="30">
        <f t="shared" si="344"/>
        <v>4</v>
      </c>
      <c r="ED157" s="30">
        <f t="shared" si="344"/>
        <v>4</v>
      </c>
      <c r="EE157" s="30">
        <f t="shared" si="344"/>
        <v>4</v>
      </c>
      <c r="EF157" s="30">
        <f t="shared" si="344"/>
        <v>4</v>
      </c>
      <c r="EG157" s="30">
        <f t="shared" si="344"/>
        <v>4</v>
      </c>
      <c r="EH157" s="30">
        <f t="shared" ref="EH157:FM157" si="345" xml:space="preserve"> EG157 + MAX(EH152:EH156)</f>
        <v>4</v>
      </c>
      <c r="EI157" s="30">
        <f t="shared" si="345"/>
        <v>4</v>
      </c>
      <c r="EJ157" s="30">
        <f t="shared" si="345"/>
        <v>4</v>
      </c>
      <c r="EK157" s="30">
        <f t="shared" si="345"/>
        <v>4</v>
      </c>
      <c r="EL157" s="30">
        <f t="shared" si="345"/>
        <v>4</v>
      </c>
      <c r="EM157" s="30">
        <f t="shared" si="345"/>
        <v>4</v>
      </c>
      <c r="EN157" s="30">
        <f t="shared" si="345"/>
        <v>4</v>
      </c>
      <c r="EO157" s="30">
        <f t="shared" si="345"/>
        <v>4</v>
      </c>
      <c r="EP157" s="30">
        <f t="shared" si="345"/>
        <v>4</v>
      </c>
      <c r="EQ157" s="30">
        <f t="shared" si="345"/>
        <v>4</v>
      </c>
      <c r="ER157" s="30">
        <f t="shared" si="345"/>
        <v>4</v>
      </c>
      <c r="ES157" s="30">
        <f t="shared" si="345"/>
        <v>4</v>
      </c>
      <c r="ET157" s="30">
        <f t="shared" si="345"/>
        <v>4</v>
      </c>
      <c r="EU157" s="30">
        <f t="shared" si="345"/>
        <v>4</v>
      </c>
      <c r="EV157" s="30">
        <f t="shared" si="345"/>
        <v>4</v>
      </c>
      <c r="EW157" s="30">
        <f t="shared" si="345"/>
        <v>4</v>
      </c>
      <c r="EX157" s="30">
        <f t="shared" si="345"/>
        <v>4</v>
      </c>
      <c r="EY157" s="30">
        <f t="shared" si="345"/>
        <v>4</v>
      </c>
      <c r="EZ157" s="30">
        <f t="shared" si="345"/>
        <v>4</v>
      </c>
      <c r="FA157" s="30">
        <f t="shared" si="345"/>
        <v>4</v>
      </c>
      <c r="FB157" s="30">
        <f t="shared" si="345"/>
        <v>5</v>
      </c>
      <c r="FC157" s="30">
        <f t="shared" si="345"/>
        <v>5</v>
      </c>
      <c r="FD157" s="30">
        <f t="shared" si="345"/>
        <v>5</v>
      </c>
      <c r="FE157" s="30">
        <f t="shared" si="345"/>
        <v>5</v>
      </c>
      <c r="FF157" s="30">
        <f t="shared" si="345"/>
        <v>5</v>
      </c>
      <c r="FG157" s="30">
        <f t="shared" si="345"/>
        <v>5</v>
      </c>
      <c r="FH157" s="30">
        <f t="shared" si="345"/>
        <v>5</v>
      </c>
      <c r="FI157" s="30">
        <f t="shared" si="345"/>
        <v>5</v>
      </c>
      <c r="FJ157" s="30">
        <f t="shared" si="345"/>
        <v>5</v>
      </c>
      <c r="FK157" s="30">
        <f t="shared" si="345"/>
        <v>5</v>
      </c>
      <c r="FL157" s="30">
        <f t="shared" si="345"/>
        <v>5</v>
      </c>
      <c r="FM157" s="30">
        <f t="shared" si="345"/>
        <v>5</v>
      </c>
      <c r="FN157" s="30">
        <f t="shared" ref="FN157:GJ157" si="346" xml:space="preserve"> FM157 + MAX(FN152:FN156)</f>
        <v>5</v>
      </c>
      <c r="FO157" s="30">
        <f t="shared" si="346"/>
        <v>5</v>
      </c>
      <c r="FP157" s="30">
        <f t="shared" si="346"/>
        <v>5</v>
      </c>
      <c r="FQ157" s="30">
        <f t="shared" si="346"/>
        <v>5</v>
      </c>
      <c r="FR157" s="30">
        <f t="shared" si="346"/>
        <v>5</v>
      </c>
      <c r="FS157" s="30">
        <f t="shared" si="346"/>
        <v>5</v>
      </c>
      <c r="FT157" s="30">
        <f t="shared" si="346"/>
        <v>5</v>
      </c>
      <c r="FU157" s="30">
        <f t="shared" si="346"/>
        <v>5</v>
      </c>
      <c r="FV157" s="30">
        <f t="shared" si="346"/>
        <v>5</v>
      </c>
      <c r="FW157" s="30">
        <f t="shared" si="346"/>
        <v>5</v>
      </c>
      <c r="FX157" s="30">
        <f t="shared" si="346"/>
        <v>5</v>
      </c>
      <c r="FY157" s="30">
        <f t="shared" si="346"/>
        <v>5</v>
      </c>
      <c r="FZ157" s="30">
        <f t="shared" si="346"/>
        <v>5</v>
      </c>
      <c r="GA157" s="30">
        <f t="shared" si="346"/>
        <v>5</v>
      </c>
      <c r="GB157" s="30">
        <f t="shared" si="346"/>
        <v>5</v>
      </c>
      <c r="GC157" s="30">
        <f t="shared" si="346"/>
        <v>5</v>
      </c>
      <c r="GD157" s="30">
        <f t="shared" si="346"/>
        <v>5</v>
      </c>
      <c r="GE157" s="30">
        <f t="shared" si="346"/>
        <v>5</v>
      </c>
      <c r="GF157" s="30">
        <f t="shared" si="346"/>
        <v>5</v>
      </c>
      <c r="GG157" s="30">
        <f t="shared" si="346"/>
        <v>5</v>
      </c>
      <c r="GH157" s="30">
        <f t="shared" si="346"/>
        <v>5</v>
      </c>
      <c r="GI157" s="30">
        <f t="shared" si="346"/>
        <v>5</v>
      </c>
      <c r="GJ157" s="30">
        <f t="shared" si="346"/>
        <v>5</v>
      </c>
    </row>
    <row r="158" spans="1:192" hidden="1" outlineLevel="2" x14ac:dyDescent="0.35">
      <c r="E158" s="9"/>
      <c r="F158" s="9"/>
      <c r="G158" s="9"/>
      <c r="H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</row>
    <row r="159" spans="1:192" hidden="1" outlineLevel="2" x14ac:dyDescent="0.35">
      <c r="E159" s="179" t="str">
        <f xml:space="preserve"> InpC!E$142</f>
        <v>Pre-forecast period</v>
      </c>
      <c r="F159" s="179" t="str">
        <f xml:space="preserve"> InpC!F$142</f>
        <v>Pre-fcst</v>
      </c>
      <c r="G159" s="179" t="str">
        <f xml:space="preserve"> InpC!G$142</f>
        <v>label</v>
      </c>
    </row>
    <row r="160" spans="1:192" hidden="1" outlineLevel="2" x14ac:dyDescent="0.35">
      <c r="E160" s="65" t="str">
        <f xml:space="preserve"> InpC!E$143</f>
        <v>Financial Close</v>
      </c>
      <c r="F160" s="65" t="str">
        <f xml:space="preserve"> InpC!F$143</f>
        <v>Fin Close</v>
      </c>
      <c r="G160" s="65" t="str">
        <f xml:space="preserve"> InpC!G$143</f>
        <v>label</v>
      </c>
      <c r="H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</row>
    <row r="161" spans="1:192" hidden="1" outlineLevel="2" x14ac:dyDescent="0.35">
      <c r="E161" s="65" t="str">
        <f xml:space="preserve"> InpC!E$144</f>
        <v>Construction</v>
      </c>
      <c r="F161" s="65" t="str">
        <f xml:space="preserve"> InpC!F$144</f>
        <v>Construction</v>
      </c>
      <c r="G161" s="65" t="str">
        <f xml:space="preserve"> InpC!G$144</f>
        <v>label</v>
      </c>
      <c r="H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</row>
    <row r="162" spans="1:192" hidden="1" outlineLevel="2" x14ac:dyDescent="0.35">
      <c r="E162" s="65" t="str">
        <f xml:space="preserve"> InpC!E$145</f>
        <v>Operations</v>
      </c>
      <c r="F162" s="65" t="str">
        <f xml:space="preserve"> InpC!F$145</f>
        <v>Operations</v>
      </c>
      <c r="G162" s="65" t="str">
        <f xml:space="preserve"> InpC!G$145</f>
        <v>label</v>
      </c>
      <c r="H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</row>
    <row r="163" spans="1:192" hidden="1" outlineLevel="2" x14ac:dyDescent="0.35">
      <c r="E163" s="65" t="str">
        <f xml:space="preserve"> InpC!E$146</f>
        <v>Post ops</v>
      </c>
      <c r="F163" s="65" t="str">
        <f xml:space="preserve"> InpC!F$146</f>
        <v>Post ops</v>
      </c>
      <c r="G163" s="65" t="str">
        <f xml:space="preserve"> InpC!G$146</f>
        <v>label</v>
      </c>
      <c r="H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</row>
    <row r="164" spans="1:192" hidden="1" outlineLevel="2" x14ac:dyDescent="0.35">
      <c r="A164" s="58"/>
      <c r="B164" s="58"/>
      <c r="C164" s="59"/>
      <c r="D164" s="61"/>
      <c r="E164" s="60" t="str">
        <f t="shared" ref="E164:AJ164" si="347" xml:space="preserve"> E$157</f>
        <v>Timeline label counter</v>
      </c>
      <c r="F164" s="60">
        <f t="shared" si="347"/>
        <v>0</v>
      </c>
      <c r="G164" s="60" t="str">
        <f t="shared" si="347"/>
        <v>counter</v>
      </c>
      <c r="H164" s="60">
        <f t="shared" si="347"/>
        <v>0</v>
      </c>
      <c r="I164" s="60">
        <f t="shared" si="347"/>
        <v>0</v>
      </c>
      <c r="J164" s="60">
        <f t="shared" si="347"/>
        <v>1</v>
      </c>
      <c r="K164" s="60">
        <f t="shared" si="347"/>
        <v>1</v>
      </c>
      <c r="L164" s="60">
        <f t="shared" si="347"/>
        <v>1</v>
      </c>
      <c r="M164" s="60">
        <f t="shared" si="347"/>
        <v>1</v>
      </c>
      <c r="N164" s="60">
        <f t="shared" si="347"/>
        <v>1</v>
      </c>
      <c r="O164" s="60">
        <f t="shared" si="347"/>
        <v>2</v>
      </c>
      <c r="P164" s="60">
        <f t="shared" si="347"/>
        <v>3</v>
      </c>
      <c r="Q164" s="60">
        <f t="shared" si="347"/>
        <v>3</v>
      </c>
      <c r="R164" s="60">
        <f t="shared" si="347"/>
        <v>3</v>
      </c>
      <c r="S164" s="60">
        <f t="shared" si="347"/>
        <v>3</v>
      </c>
      <c r="T164" s="60">
        <f t="shared" si="347"/>
        <v>3</v>
      </c>
      <c r="U164" s="60">
        <f t="shared" si="347"/>
        <v>3</v>
      </c>
      <c r="V164" s="60">
        <f t="shared" si="347"/>
        <v>3</v>
      </c>
      <c r="W164" s="60">
        <f t="shared" si="347"/>
        <v>3</v>
      </c>
      <c r="X164" s="60">
        <f t="shared" si="347"/>
        <v>3</v>
      </c>
      <c r="Y164" s="60">
        <f t="shared" si="347"/>
        <v>3</v>
      </c>
      <c r="Z164" s="60">
        <f t="shared" si="347"/>
        <v>3</v>
      </c>
      <c r="AA164" s="60">
        <f t="shared" si="347"/>
        <v>3</v>
      </c>
      <c r="AB164" s="60">
        <f t="shared" si="347"/>
        <v>3</v>
      </c>
      <c r="AC164" s="60">
        <f t="shared" si="347"/>
        <v>3</v>
      </c>
      <c r="AD164" s="60">
        <f t="shared" si="347"/>
        <v>3</v>
      </c>
      <c r="AE164" s="60">
        <f t="shared" si="347"/>
        <v>3</v>
      </c>
      <c r="AF164" s="60">
        <f t="shared" si="347"/>
        <v>3</v>
      </c>
      <c r="AG164" s="60">
        <f t="shared" si="347"/>
        <v>3</v>
      </c>
      <c r="AH164" s="60">
        <f t="shared" si="347"/>
        <v>3</v>
      </c>
      <c r="AI164" s="60">
        <f t="shared" si="347"/>
        <v>3</v>
      </c>
      <c r="AJ164" s="60">
        <f t="shared" si="347"/>
        <v>3</v>
      </c>
      <c r="AK164" s="60">
        <f t="shared" ref="AK164:BP164" si="348" xml:space="preserve"> AK$157</f>
        <v>3</v>
      </c>
      <c r="AL164" s="60">
        <f t="shared" si="348"/>
        <v>3</v>
      </c>
      <c r="AM164" s="60">
        <f t="shared" si="348"/>
        <v>3</v>
      </c>
      <c r="AN164" s="60">
        <f t="shared" si="348"/>
        <v>3</v>
      </c>
      <c r="AO164" s="60">
        <f t="shared" si="348"/>
        <v>3</v>
      </c>
      <c r="AP164" s="60">
        <f t="shared" si="348"/>
        <v>3</v>
      </c>
      <c r="AQ164" s="60">
        <f t="shared" si="348"/>
        <v>3</v>
      </c>
      <c r="AR164" s="60">
        <f t="shared" si="348"/>
        <v>3</v>
      </c>
      <c r="AS164" s="60">
        <f t="shared" si="348"/>
        <v>3</v>
      </c>
      <c r="AT164" s="60">
        <f t="shared" si="348"/>
        <v>3</v>
      </c>
      <c r="AU164" s="60">
        <f t="shared" si="348"/>
        <v>3</v>
      </c>
      <c r="AV164" s="60">
        <f t="shared" si="348"/>
        <v>3</v>
      </c>
      <c r="AW164" s="60">
        <f t="shared" si="348"/>
        <v>3</v>
      </c>
      <c r="AX164" s="60">
        <f t="shared" si="348"/>
        <v>3</v>
      </c>
      <c r="AY164" s="60">
        <f t="shared" si="348"/>
        <v>3</v>
      </c>
      <c r="AZ164" s="60">
        <f t="shared" si="348"/>
        <v>3</v>
      </c>
      <c r="BA164" s="60">
        <f t="shared" si="348"/>
        <v>3</v>
      </c>
      <c r="BB164" s="60">
        <f t="shared" si="348"/>
        <v>3</v>
      </c>
      <c r="BC164" s="60">
        <f t="shared" si="348"/>
        <v>3</v>
      </c>
      <c r="BD164" s="60">
        <f t="shared" si="348"/>
        <v>3</v>
      </c>
      <c r="BE164" s="60">
        <f t="shared" si="348"/>
        <v>3</v>
      </c>
      <c r="BF164" s="60">
        <f t="shared" si="348"/>
        <v>4</v>
      </c>
      <c r="BG164" s="60">
        <f t="shared" si="348"/>
        <v>4</v>
      </c>
      <c r="BH164" s="60">
        <f t="shared" si="348"/>
        <v>4</v>
      </c>
      <c r="BI164" s="60">
        <f t="shared" si="348"/>
        <v>4</v>
      </c>
      <c r="BJ164" s="60">
        <f t="shared" si="348"/>
        <v>4</v>
      </c>
      <c r="BK164" s="60">
        <f t="shared" si="348"/>
        <v>4</v>
      </c>
      <c r="BL164" s="60">
        <f t="shared" si="348"/>
        <v>4</v>
      </c>
      <c r="BM164" s="60">
        <f t="shared" si="348"/>
        <v>4</v>
      </c>
      <c r="BN164" s="60">
        <f t="shared" si="348"/>
        <v>4</v>
      </c>
      <c r="BO164" s="60">
        <f t="shared" si="348"/>
        <v>4</v>
      </c>
      <c r="BP164" s="60">
        <f t="shared" si="348"/>
        <v>4</v>
      </c>
      <c r="BQ164" s="60">
        <f t="shared" ref="BQ164:CV164" si="349" xml:space="preserve"> BQ$157</f>
        <v>4</v>
      </c>
      <c r="BR164" s="60">
        <f t="shared" si="349"/>
        <v>4</v>
      </c>
      <c r="BS164" s="60">
        <f t="shared" si="349"/>
        <v>4</v>
      </c>
      <c r="BT164" s="60">
        <f t="shared" si="349"/>
        <v>4</v>
      </c>
      <c r="BU164" s="60">
        <f t="shared" si="349"/>
        <v>4</v>
      </c>
      <c r="BV164" s="60">
        <f t="shared" si="349"/>
        <v>4</v>
      </c>
      <c r="BW164" s="60">
        <f t="shared" si="349"/>
        <v>4</v>
      </c>
      <c r="BX164" s="60">
        <f t="shared" si="349"/>
        <v>4</v>
      </c>
      <c r="BY164" s="60">
        <f t="shared" si="349"/>
        <v>4</v>
      </c>
      <c r="BZ164" s="60">
        <f t="shared" si="349"/>
        <v>4</v>
      </c>
      <c r="CA164" s="60">
        <f t="shared" si="349"/>
        <v>4</v>
      </c>
      <c r="CB164" s="60">
        <f t="shared" si="349"/>
        <v>4</v>
      </c>
      <c r="CC164" s="60">
        <f t="shared" si="349"/>
        <v>4</v>
      </c>
      <c r="CD164" s="60">
        <f t="shared" si="349"/>
        <v>4</v>
      </c>
      <c r="CE164" s="60">
        <f t="shared" si="349"/>
        <v>4</v>
      </c>
      <c r="CF164" s="60">
        <f t="shared" si="349"/>
        <v>4</v>
      </c>
      <c r="CG164" s="60">
        <f t="shared" si="349"/>
        <v>4</v>
      </c>
      <c r="CH164" s="60">
        <f t="shared" si="349"/>
        <v>4</v>
      </c>
      <c r="CI164" s="60">
        <f t="shared" si="349"/>
        <v>4</v>
      </c>
      <c r="CJ164" s="60">
        <f t="shared" si="349"/>
        <v>4</v>
      </c>
      <c r="CK164" s="60">
        <f t="shared" si="349"/>
        <v>4</v>
      </c>
      <c r="CL164" s="60">
        <f t="shared" si="349"/>
        <v>4</v>
      </c>
      <c r="CM164" s="60">
        <f t="shared" si="349"/>
        <v>4</v>
      </c>
      <c r="CN164" s="60">
        <f t="shared" si="349"/>
        <v>4</v>
      </c>
      <c r="CO164" s="60">
        <f t="shared" si="349"/>
        <v>4</v>
      </c>
      <c r="CP164" s="60">
        <f t="shared" si="349"/>
        <v>4</v>
      </c>
      <c r="CQ164" s="60">
        <f t="shared" si="349"/>
        <v>4</v>
      </c>
      <c r="CR164" s="60">
        <f t="shared" si="349"/>
        <v>4</v>
      </c>
      <c r="CS164" s="60">
        <f t="shared" si="349"/>
        <v>4</v>
      </c>
      <c r="CT164" s="60">
        <f t="shared" si="349"/>
        <v>4</v>
      </c>
      <c r="CU164" s="60">
        <f t="shared" si="349"/>
        <v>4</v>
      </c>
      <c r="CV164" s="60">
        <f t="shared" si="349"/>
        <v>4</v>
      </c>
      <c r="CW164" s="60">
        <f t="shared" ref="CW164:EB164" si="350" xml:space="preserve"> CW$157</f>
        <v>4</v>
      </c>
      <c r="CX164" s="60">
        <f t="shared" si="350"/>
        <v>4</v>
      </c>
      <c r="CY164" s="60">
        <f t="shared" si="350"/>
        <v>4</v>
      </c>
      <c r="CZ164" s="60">
        <f t="shared" si="350"/>
        <v>4</v>
      </c>
      <c r="DA164" s="60">
        <f t="shared" si="350"/>
        <v>4</v>
      </c>
      <c r="DB164" s="60">
        <f t="shared" si="350"/>
        <v>4</v>
      </c>
      <c r="DC164" s="60">
        <f t="shared" si="350"/>
        <v>4</v>
      </c>
      <c r="DD164" s="60">
        <f t="shared" si="350"/>
        <v>4</v>
      </c>
      <c r="DE164" s="60">
        <f t="shared" si="350"/>
        <v>4</v>
      </c>
      <c r="DF164" s="60">
        <f t="shared" si="350"/>
        <v>4</v>
      </c>
      <c r="DG164" s="60">
        <f t="shared" si="350"/>
        <v>4</v>
      </c>
      <c r="DH164" s="60">
        <f t="shared" si="350"/>
        <v>4</v>
      </c>
      <c r="DI164" s="60">
        <f t="shared" si="350"/>
        <v>4</v>
      </c>
      <c r="DJ164" s="60">
        <f t="shared" si="350"/>
        <v>4</v>
      </c>
      <c r="DK164" s="60">
        <f t="shared" si="350"/>
        <v>4</v>
      </c>
      <c r="DL164" s="60">
        <f t="shared" si="350"/>
        <v>4</v>
      </c>
      <c r="DM164" s="60">
        <f t="shared" si="350"/>
        <v>4</v>
      </c>
      <c r="DN164" s="60">
        <f t="shared" si="350"/>
        <v>4</v>
      </c>
      <c r="DO164" s="60">
        <f t="shared" si="350"/>
        <v>4</v>
      </c>
      <c r="DP164" s="60">
        <f t="shared" si="350"/>
        <v>4</v>
      </c>
      <c r="DQ164" s="60">
        <f t="shared" si="350"/>
        <v>4</v>
      </c>
      <c r="DR164" s="60">
        <f t="shared" si="350"/>
        <v>4</v>
      </c>
      <c r="DS164" s="60">
        <f t="shared" si="350"/>
        <v>4</v>
      </c>
      <c r="DT164" s="60">
        <f t="shared" si="350"/>
        <v>4</v>
      </c>
      <c r="DU164" s="60">
        <f t="shared" si="350"/>
        <v>4</v>
      </c>
      <c r="DV164" s="60">
        <f t="shared" si="350"/>
        <v>4</v>
      </c>
      <c r="DW164" s="60">
        <f t="shared" si="350"/>
        <v>4</v>
      </c>
      <c r="DX164" s="60">
        <f t="shared" si="350"/>
        <v>4</v>
      </c>
      <c r="DY164" s="60">
        <f t="shared" si="350"/>
        <v>4</v>
      </c>
      <c r="DZ164" s="60">
        <f t="shared" si="350"/>
        <v>4</v>
      </c>
      <c r="EA164" s="60">
        <f t="shared" si="350"/>
        <v>4</v>
      </c>
      <c r="EB164" s="60">
        <f t="shared" si="350"/>
        <v>4</v>
      </c>
      <c r="EC164" s="60">
        <f t="shared" ref="EC164:FH164" si="351" xml:space="preserve"> EC$157</f>
        <v>4</v>
      </c>
      <c r="ED164" s="60">
        <f t="shared" si="351"/>
        <v>4</v>
      </c>
      <c r="EE164" s="60">
        <f t="shared" si="351"/>
        <v>4</v>
      </c>
      <c r="EF164" s="60">
        <f t="shared" si="351"/>
        <v>4</v>
      </c>
      <c r="EG164" s="60">
        <f t="shared" si="351"/>
        <v>4</v>
      </c>
      <c r="EH164" s="60">
        <f t="shared" si="351"/>
        <v>4</v>
      </c>
      <c r="EI164" s="60">
        <f t="shared" si="351"/>
        <v>4</v>
      </c>
      <c r="EJ164" s="60">
        <f t="shared" si="351"/>
        <v>4</v>
      </c>
      <c r="EK164" s="60">
        <f t="shared" si="351"/>
        <v>4</v>
      </c>
      <c r="EL164" s="60">
        <f t="shared" si="351"/>
        <v>4</v>
      </c>
      <c r="EM164" s="60">
        <f t="shared" si="351"/>
        <v>4</v>
      </c>
      <c r="EN164" s="60">
        <f t="shared" si="351"/>
        <v>4</v>
      </c>
      <c r="EO164" s="60">
        <f t="shared" si="351"/>
        <v>4</v>
      </c>
      <c r="EP164" s="60">
        <f t="shared" si="351"/>
        <v>4</v>
      </c>
      <c r="EQ164" s="60">
        <f t="shared" si="351"/>
        <v>4</v>
      </c>
      <c r="ER164" s="60">
        <f t="shared" si="351"/>
        <v>4</v>
      </c>
      <c r="ES164" s="60">
        <f t="shared" si="351"/>
        <v>4</v>
      </c>
      <c r="ET164" s="60">
        <f t="shared" si="351"/>
        <v>4</v>
      </c>
      <c r="EU164" s="60">
        <f t="shared" si="351"/>
        <v>4</v>
      </c>
      <c r="EV164" s="60">
        <f t="shared" si="351"/>
        <v>4</v>
      </c>
      <c r="EW164" s="60">
        <f t="shared" si="351"/>
        <v>4</v>
      </c>
      <c r="EX164" s="60">
        <f t="shared" si="351"/>
        <v>4</v>
      </c>
      <c r="EY164" s="60">
        <f t="shared" si="351"/>
        <v>4</v>
      </c>
      <c r="EZ164" s="60">
        <f t="shared" si="351"/>
        <v>4</v>
      </c>
      <c r="FA164" s="60">
        <f t="shared" si="351"/>
        <v>4</v>
      </c>
      <c r="FB164" s="60">
        <f t="shared" si="351"/>
        <v>5</v>
      </c>
      <c r="FC164" s="60">
        <f t="shared" si="351"/>
        <v>5</v>
      </c>
      <c r="FD164" s="60">
        <f t="shared" si="351"/>
        <v>5</v>
      </c>
      <c r="FE164" s="60">
        <f t="shared" si="351"/>
        <v>5</v>
      </c>
      <c r="FF164" s="60">
        <f t="shared" si="351"/>
        <v>5</v>
      </c>
      <c r="FG164" s="60">
        <f t="shared" si="351"/>
        <v>5</v>
      </c>
      <c r="FH164" s="60">
        <f t="shared" si="351"/>
        <v>5</v>
      </c>
      <c r="FI164" s="60">
        <f t="shared" ref="FI164:GJ164" si="352" xml:space="preserve"> FI$157</f>
        <v>5</v>
      </c>
      <c r="FJ164" s="60">
        <f t="shared" si="352"/>
        <v>5</v>
      </c>
      <c r="FK164" s="60">
        <f t="shared" si="352"/>
        <v>5</v>
      </c>
      <c r="FL164" s="60">
        <f t="shared" si="352"/>
        <v>5</v>
      </c>
      <c r="FM164" s="60">
        <f t="shared" si="352"/>
        <v>5</v>
      </c>
      <c r="FN164" s="60">
        <f t="shared" si="352"/>
        <v>5</v>
      </c>
      <c r="FO164" s="60">
        <f t="shared" si="352"/>
        <v>5</v>
      </c>
      <c r="FP164" s="60">
        <f t="shared" si="352"/>
        <v>5</v>
      </c>
      <c r="FQ164" s="60">
        <f t="shared" si="352"/>
        <v>5</v>
      </c>
      <c r="FR164" s="60">
        <f t="shared" si="352"/>
        <v>5</v>
      </c>
      <c r="FS164" s="60">
        <f t="shared" si="352"/>
        <v>5</v>
      </c>
      <c r="FT164" s="60">
        <f t="shared" si="352"/>
        <v>5</v>
      </c>
      <c r="FU164" s="60">
        <f t="shared" si="352"/>
        <v>5</v>
      </c>
      <c r="FV164" s="60">
        <f t="shared" si="352"/>
        <v>5</v>
      </c>
      <c r="FW164" s="60">
        <f t="shared" si="352"/>
        <v>5</v>
      </c>
      <c r="FX164" s="60">
        <f t="shared" si="352"/>
        <v>5</v>
      </c>
      <c r="FY164" s="60">
        <f t="shared" si="352"/>
        <v>5</v>
      </c>
      <c r="FZ164" s="60">
        <f t="shared" si="352"/>
        <v>5</v>
      </c>
      <c r="GA164" s="60">
        <f t="shared" si="352"/>
        <v>5</v>
      </c>
      <c r="GB164" s="60">
        <f t="shared" si="352"/>
        <v>5</v>
      </c>
      <c r="GC164" s="60">
        <f t="shared" si="352"/>
        <v>5</v>
      </c>
      <c r="GD164" s="60">
        <f t="shared" si="352"/>
        <v>5</v>
      </c>
      <c r="GE164" s="60">
        <f t="shared" si="352"/>
        <v>5</v>
      </c>
      <c r="GF164" s="60">
        <f t="shared" si="352"/>
        <v>5</v>
      </c>
      <c r="GG164" s="60">
        <f t="shared" si="352"/>
        <v>5</v>
      </c>
      <c r="GH164" s="60">
        <f t="shared" si="352"/>
        <v>5</v>
      </c>
      <c r="GI164" s="60">
        <f t="shared" si="352"/>
        <v>5</v>
      </c>
      <c r="GJ164" s="60">
        <f t="shared" si="352"/>
        <v>5</v>
      </c>
    </row>
    <row r="165" spans="1:192" hidden="1" outlineLevel="2" x14ac:dyDescent="0.35">
      <c r="A165" s="62"/>
      <c r="B165" s="62"/>
      <c r="C165" s="63"/>
      <c r="D165" s="56"/>
      <c r="E165" s="64" t="s">
        <v>27</v>
      </c>
      <c r="F165" s="64"/>
      <c r="G165" s="64" t="s">
        <v>26</v>
      </c>
      <c r="H165" s="78"/>
      <c r="I165" s="78"/>
      <c r="J165" s="78" t="str">
        <f t="shared" ref="J165:AO165" si="353">INDEX($F159:$F163, J164)</f>
        <v>Pre-fcst</v>
      </c>
      <c r="K165" s="78" t="str">
        <f t="shared" si="353"/>
        <v>Pre-fcst</v>
      </c>
      <c r="L165" s="78" t="str">
        <f t="shared" si="353"/>
        <v>Pre-fcst</v>
      </c>
      <c r="M165" s="78" t="str">
        <f t="shared" si="353"/>
        <v>Pre-fcst</v>
      </c>
      <c r="N165" s="78" t="str">
        <f t="shared" si="353"/>
        <v>Pre-fcst</v>
      </c>
      <c r="O165" s="78" t="str">
        <f t="shared" si="353"/>
        <v>Fin Close</v>
      </c>
      <c r="P165" s="78" t="str">
        <f t="shared" si="353"/>
        <v>Construction</v>
      </c>
      <c r="Q165" s="78" t="str">
        <f t="shared" si="353"/>
        <v>Construction</v>
      </c>
      <c r="R165" s="78" t="str">
        <f t="shared" si="353"/>
        <v>Construction</v>
      </c>
      <c r="S165" s="78" t="str">
        <f t="shared" si="353"/>
        <v>Construction</v>
      </c>
      <c r="T165" s="78" t="str">
        <f t="shared" si="353"/>
        <v>Construction</v>
      </c>
      <c r="U165" s="78" t="str">
        <f t="shared" si="353"/>
        <v>Construction</v>
      </c>
      <c r="V165" s="78" t="str">
        <f t="shared" si="353"/>
        <v>Construction</v>
      </c>
      <c r="W165" s="78" t="str">
        <f t="shared" si="353"/>
        <v>Construction</v>
      </c>
      <c r="X165" s="78" t="str">
        <f t="shared" si="353"/>
        <v>Construction</v>
      </c>
      <c r="Y165" s="78" t="str">
        <f t="shared" si="353"/>
        <v>Construction</v>
      </c>
      <c r="Z165" s="78" t="str">
        <f t="shared" si="353"/>
        <v>Construction</v>
      </c>
      <c r="AA165" s="78" t="str">
        <f t="shared" si="353"/>
        <v>Construction</v>
      </c>
      <c r="AB165" s="78" t="str">
        <f t="shared" si="353"/>
        <v>Construction</v>
      </c>
      <c r="AC165" s="78" t="str">
        <f t="shared" si="353"/>
        <v>Construction</v>
      </c>
      <c r="AD165" s="78" t="str">
        <f t="shared" si="353"/>
        <v>Construction</v>
      </c>
      <c r="AE165" s="78" t="str">
        <f t="shared" si="353"/>
        <v>Construction</v>
      </c>
      <c r="AF165" s="78" t="str">
        <f t="shared" si="353"/>
        <v>Construction</v>
      </c>
      <c r="AG165" s="78" t="str">
        <f t="shared" si="353"/>
        <v>Construction</v>
      </c>
      <c r="AH165" s="78" t="str">
        <f t="shared" si="353"/>
        <v>Construction</v>
      </c>
      <c r="AI165" s="78" t="str">
        <f t="shared" si="353"/>
        <v>Construction</v>
      </c>
      <c r="AJ165" s="78" t="str">
        <f t="shared" si="353"/>
        <v>Construction</v>
      </c>
      <c r="AK165" s="78" t="str">
        <f t="shared" si="353"/>
        <v>Construction</v>
      </c>
      <c r="AL165" s="78" t="str">
        <f t="shared" si="353"/>
        <v>Construction</v>
      </c>
      <c r="AM165" s="78" t="str">
        <f t="shared" si="353"/>
        <v>Construction</v>
      </c>
      <c r="AN165" s="78" t="str">
        <f t="shared" si="353"/>
        <v>Construction</v>
      </c>
      <c r="AO165" s="78" t="str">
        <f t="shared" si="353"/>
        <v>Construction</v>
      </c>
      <c r="AP165" s="78" t="str">
        <f t="shared" ref="AP165:BU165" si="354">INDEX($F159:$F163, AP164)</f>
        <v>Construction</v>
      </c>
      <c r="AQ165" s="78" t="str">
        <f t="shared" si="354"/>
        <v>Construction</v>
      </c>
      <c r="AR165" s="78" t="str">
        <f t="shared" si="354"/>
        <v>Construction</v>
      </c>
      <c r="AS165" s="78" t="str">
        <f t="shared" si="354"/>
        <v>Construction</v>
      </c>
      <c r="AT165" s="78" t="str">
        <f t="shared" si="354"/>
        <v>Construction</v>
      </c>
      <c r="AU165" s="78" t="str">
        <f t="shared" si="354"/>
        <v>Construction</v>
      </c>
      <c r="AV165" s="78" t="str">
        <f t="shared" si="354"/>
        <v>Construction</v>
      </c>
      <c r="AW165" s="78" t="str">
        <f t="shared" si="354"/>
        <v>Construction</v>
      </c>
      <c r="AX165" s="78" t="str">
        <f t="shared" si="354"/>
        <v>Construction</v>
      </c>
      <c r="AY165" s="78" t="str">
        <f t="shared" si="354"/>
        <v>Construction</v>
      </c>
      <c r="AZ165" s="78" t="str">
        <f t="shared" si="354"/>
        <v>Construction</v>
      </c>
      <c r="BA165" s="78" t="str">
        <f t="shared" si="354"/>
        <v>Construction</v>
      </c>
      <c r="BB165" s="78" t="str">
        <f t="shared" si="354"/>
        <v>Construction</v>
      </c>
      <c r="BC165" s="78" t="str">
        <f t="shared" si="354"/>
        <v>Construction</v>
      </c>
      <c r="BD165" s="78" t="str">
        <f t="shared" si="354"/>
        <v>Construction</v>
      </c>
      <c r="BE165" s="78" t="str">
        <f t="shared" si="354"/>
        <v>Construction</v>
      </c>
      <c r="BF165" s="78" t="str">
        <f t="shared" si="354"/>
        <v>Operations</v>
      </c>
      <c r="BG165" s="78" t="str">
        <f t="shared" si="354"/>
        <v>Operations</v>
      </c>
      <c r="BH165" s="78" t="str">
        <f t="shared" si="354"/>
        <v>Operations</v>
      </c>
      <c r="BI165" s="78" t="str">
        <f t="shared" si="354"/>
        <v>Operations</v>
      </c>
      <c r="BJ165" s="78" t="str">
        <f t="shared" si="354"/>
        <v>Operations</v>
      </c>
      <c r="BK165" s="78" t="str">
        <f t="shared" si="354"/>
        <v>Operations</v>
      </c>
      <c r="BL165" s="78" t="str">
        <f t="shared" si="354"/>
        <v>Operations</v>
      </c>
      <c r="BM165" s="78" t="str">
        <f t="shared" si="354"/>
        <v>Operations</v>
      </c>
      <c r="BN165" s="78" t="str">
        <f t="shared" si="354"/>
        <v>Operations</v>
      </c>
      <c r="BO165" s="78" t="str">
        <f t="shared" si="354"/>
        <v>Operations</v>
      </c>
      <c r="BP165" s="78" t="str">
        <f t="shared" si="354"/>
        <v>Operations</v>
      </c>
      <c r="BQ165" s="78" t="str">
        <f t="shared" si="354"/>
        <v>Operations</v>
      </c>
      <c r="BR165" s="78" t="str">
        <f t="shared" si="354"/>
        <v>Operations</v>
      </c>
      <c r="BS165" s="78" t="str">
        <f t="shared" si="354"/>
        <v>Operations</v>
      </c>
      <c r="BT165" s="78" t="str">
        <f t="shared" si="354"/>
        <v>Operations</v>
      </c>
      <c r="BU165" s="78" t="str">
        <f t="shared" si="354"/>
        <v>Operations</v>
      </c>
      <c r="BV165" s="78" t="str">
        <f t="shared" ref="BV165:DA165" si="355">INDEX($F159:$F163, BV164)</f>
        <v>Operations</v>
      </c>
      <c r="BW165" s="78" t="str">
        <f t="shared" si="355"/>
        <v>Operations</v>
      </c>
      <c r="BX165" s="78" t="str">
        <f t="shared" si="355"/>
        <v>Operations</v>
      </c>
      <c r="BY165" s="78" t="str">
        <f t="shared" si="355"/>
        <v>Operations</v>
      </c>
      <c r="BZ165" s="78" t="str">
        <f t="shared" si="355"/>
        <v>Operations</v>
      </c>
      <c r="CA165" s="78" t="str">
        <f t="shared" si="355"/>
        <v>Operations</v>
      </c>
      <c r="CB165" s="78" t="str">
        <f t="shared" si="355"/>
        <v>Operations</v>
      </c>
      <c r="CC165" s="78" t="str">
        <f t="shared" si="355"/>
        <v>Operations</v>
      </c>
      <c r="CD165" s="78" t="str">
        <f t="shared" si="355"/>
        <v>Operations</v>
      </c>
      <c r="CE165" s="78" t="str">
        <f t="shared" si="355"/>
        <v>Operations</v>
      </c>
      <c r="CF165" s="78" t="str">
        <f t="shared" si="355"/>
        <v>Operations</v>
      </c>
      <c r="CG165" s="78" t="str">
        <f t="shared" si="355"/>
        <v>Operations</v>
      </c>
      <c r="CH165" s="78" t="str">
        <f t="shared" si="355"/>
        <v>Operations</v>
      </c>
      <c r="CI165" s="78" t="str">
        <f t="shared" si="355"/>
        <v>Operations</v>
      </c>
      <c r="CJ165" s="78" t="str">
        <f t="shared" si="355"/>
        <v>Operations</v>
      </c>
      <c r="CK165" s="78" t="str">
        <f t="shared" si="355"/>
        <v>Operations</v>
      </c>
      <c r="CL165" s="78" t="str">
        <f t="shared" si="355"/>
        <v>Operations</v>
      </c>
      <c r="CM165" s="78" t="str">
        <f t="shared" si="355"/>
        <v>Operations</v>
      </c>
      <c r="CN165" s="78" t="str">
        <f t="shared" si="355"/>
        <v>Operations</v>
      </c>
      <c r="CO165" s="78" t="str">
        <f t="shared" si="355"/>
        <v>Operations</v>
      </c>
      <c r="CP165" s="78" t="str">
        <f t="shared" si="355"/>
        <v>Operations</v>
      </c>
      <c r="CQ165" s="78" t="str">
        <f t="shared" si="355"/>
        <v>Operations</v>
      </c>
      <c r="CR165" s="78" t="str">
        <f t="shared" si="355"/>
        <v>Operations</v>
      </c>
      <c r="CS165" s="78" t="str">
        <f t="shared" si="355"/>
        <v>Operations</v>
      </c>
      <c r="CT165" s="78" t="str">
        <f t="shared" si="355"/>
        <v>Operations</v>
      </c>
      <c r="CU165" s="78" t="str">
        <f t="shared" si="355"/>
        <v>Operations</v>
      </c>
      <c r="CV165" s="78" t="str">
        <f t="shared" si="355"/>
        <v>Operations</v>
      </c>
      <c r="CW165" s="78" t="str">
        <f t="shared" si="355"/>
        <v>Operations</v>
      </c>
      <c r="CX165" s="78" t="str">
        <f t="shared" si="355"/>
        <v>Operations</v>
      </c>
      <c r="CY165" s="78" t="str">
        <f t="shared" si="355"/>
        <v>Operations</v>
      </c>
      <c r="CZ165" s="78" t="str">
        <f t="shared" si="355"/>
        <v>Operations</v>
      </c>
      <c r="DA165" s="78" t="str">
        <f t="shared" si="355"/>
        <v>Operations</v>
      </c>
      <c r="DB165" s="78" t="str">
        <f t="shared" ref="DB165:EG165" si="356">INDEX($F159:$F163, DB164)</f>
        <v>Operations</v>
      </c>
      <c r="DC165" s="78" t="str">
        <f t="shared" si="356"/>
        <v>Operations</v>
      </c>
      <c r="DD165" s="78" t="str">
        <f t="shared" si="356"/>
        <v>Operations</v>
      </c>
      <c r="DE165" s="78" t="str">
        <f t="shared" si="356"/>
        <v>Operations</v>
      </c>
      <c r="DF165" s="78" t="str">
        <f t="shared" si="356"/>
        <v>Operations</v>
      </c>
      <c r="DG165" s="78" t="str">
        <f t="shared" si="356"/>
        <v>Operations</v>
      </c>
      <c r="DH165" s="78" t="str">
        <f t="shared" si="356"/>
        <v>Operations</v>
      </c>
      <c r="DI165" s="78" t="str">
        <f t="shared" si="356"/>
        <v>Operations</v>
      </c>
      <c r="DJ165" s="78" t="str">
        <f t="shared" si="356"/>
        <v>Operations</v>
      </c>
      <c r="DK165" s="78" t="str">
        <f t="shared" si="356"/>
        <v>Operations</v>
      </c>
      <c r="DL165" s="78" t="str">
        <f t="shared" si="356"/>
        <v>Operations</v>
      </c>
      <c r="DM165" s="78" t="str">
        <f t="shared" si="356"/>
        <v>Operations</v>
      </c>
      <c r="DN165" s="78" t="str">
        <f t="shared" si="356"/>
        <v>Operations</v>
      </c>
      <c r="DO165" s="78" t="str">
        <f t="shared" si="356"/>
        <v>Operations</v>
      </c>
      <c r="DP165" s="78" t="str">
        <f t="shared" si="356"/>
        <v>Operations</v>
      </c>
      <c r="DQ165" s="78" t="str">
        <f t="shared" si="356"/>
        <v>Operations</v>
      </c>
      <c r="DR165" s="78" t="str">
        <f t="shared" si="356"/>
        <v>Operations</v>
      </c>
      <c r="DS165" s="78" t="str">
        <f t="shared" si="356"/>
        <v>Operations</v>
      </c>
      <c r="DT165" s="78" t="str">
        <f t="shared" si="356"/>
        <v>Operations</v>
      </c>
      <c r="DU165" s="78" t="str">
        <f t="shared" si="356"/>
        <v>Operations</v>
      </c>
      <c r="DV165" s="78" t="str">
        <f t="shared" si="356"/>
        <v>Operations</v>
      </c>
      <c r="DW165" s="78" t="str">
        <f t="shared" si="356"/>
        <v>Operations</v>
      </c>
      <c r="DX165" s="78" t="str">
        <f t="shared" si="356"/>
        <v>Operations</v>
      </c>
      <c r="DY165" s="78" t="str">
        <f t="shared" si="356"/>
        <v>Operations</v>
      </c>
      <c r="DZ165" s="78" t="str">
        <f t="shared" si="356"/>
        <v>Operations</v>
      </c>
      <c r="EA165" s="78" t="str">
        <f t="shared" si="356"/>
        <v>Operations</v>
      </c>
      <c r="EB165" s="78" t="str">
        <f t="shared" si="356"/>
        <v>Operations</v>
      </c>
      <c r="EC165" s="78" t="str">
        <f t="shared" si="356"/>
        <v>Operations</v>
      </c>
      <c r="ED165" s="78" t="str">
        <f t="shared" si="356"/>
        <v>Operations</v>
      </c>
      <c r="EE165" s="78" t="str">
        <f t="shared" si="356"/>
        <v>Operations</v>
      </c>
      <c r="EF165" s="78" t="str">
        <f t="shared" si="356"/>
        <v>Operations</v>
      </c>
      <c r="EG165" s="78" t="str">
        <f t="shared" si="356"/>
        <v>Operations</v>
      </c>
      <c r="EH165" s="78" t="str">
        <f t="shared" ref="EH165:FM165" si="357">INDEX($F159:$F163, EH164)</f>
        <v>Operations</v>
      </c>
      <c r="EI165" s="78" t="str">
        <f t="shared" si="357"/>
        <v>Operations</v>
      </c>
      <c r="EJ165" s="78" t="str">
        <f t="shared" si="357"/>
        <v>Operations</v>
      </c>
      <c r="EK165" s="78" t="str">
        <f t="shared" si="357"/>
        <v>Operations</v>
      </c>
      <c r="EL165" s="78" t="str">
        <f t="shared" si="357"/>
        <v>Operations</v>
      </c>
      <c r="EM165" s="78" t="str">
        <f t="shared" si="357"/>
        <v>Operations</v>
      </c>
      <c r="EN165" s="78" t="str">
        <f t="shared" si="357"/>
        <v>Operations</v>
      </c>
      <c r="EO165" s="78" t="str">
        <f t="shared" si="357"/>
        <v>Operations</v>
      </c>
      <c r="EP165" s="78" t="str">
        <f t="shared" si="357"/>
        <v>Operations</v>
      </c>
      <c r="EQ165" s="78" t="str">
        <f t="shared" si="357"/>
        <v>Operations</v>
      </c>
      <c r="ER165" s="78" t="str">
        <f t="shared" si="357"/>
        <v>Operations</v>
      </c>
      <c r="ES165" s="78" t="str">
        <f t="shared" si="357"/>
        <v>Operations</v>
      </c>
      <c r="ET165" s="78" t="str">
        <f t="shared" si="357"/>
        <v>Operations</v>
      </c>
      <c r="EU165" s="78" t="str">
        <f t="shared" si="357"/>
        <v>Operations</v>
      </c>
      <c r="EV165" s="78" t="str">
        <f t="shared" si="357"/>
        <v>Operations</v>
      </c>
      <c r="EW165" s="78" t="str">
        <f t="shared" si="357"/>
        <v>Operations</v>
      </c>
      <c r="EX165" s="78" t="str">
        <f t="shared" si="357"/>
        <v>Operations</v>
      </c>
      <c r="EY165" s="78" t="str">
        <f t="shared" si="357"/>
        <v>Operations</v>
      </c>
      <c r="EZ165" s="78" t="str">
        <f t="shared" si="357"/>
        <v>Operations</v>
      </c>
      <c r="FA165" s="78" t="str">
        <f t="shared" si="357"/>
        <v>Operations</v>
      </c>
      <c r="FB165" s="78" t="str">
        <f t="shared" si="357"/>
        <v>Post ops</v>
      </c>
      <c r="FC165" s="78" t="str">
        <f t="shared" si="357"/>
        <v>Post ops</v>
      </c>
      <c r="FD165" s="78" t="str">
        <f t="shared" si="357"/>
        <v>Post ops</v>
      </c>
      <c r="FE165" s="78" t="str">
        <f t="shared" si="357"/>
        <v>Post ops</v>
      </c>
      <c r="FF165" s="78" t="str">
        <f t="shared" si="357"/>
        <v>Post ops</v>
      </c>
      <c r="FG165" s="78" t="str">
        <f t="shared" si="357"/>
        <v>Post ops</v>
      </c>
      <c r="FH165" s="78" t="str">
        <f t="shared" si="357"/>
        <v>Post ops</v>
      </c>
      <c r="FI165" s="78" t="str">
        <f t="shared" si="357"/>
        <v>Post ops</v>
      </c>
      <c r="FJ165" s="78" t="str">
        <f t="shared" si="357"/>
        <v>Post ops</v>
      </c>
      <c r="FK165" s="78" t="str">
        <f t="shared" si="357"/>
        <v>Post ops</v>
      </c>
      <c r="FL165" s="78" t="str">
        <f t="shared" si="357"/>
        <v>Post ops</v>
      </c>
      <c r="FM165" s="78" t="str">
        <f t="shared" si="357"/>
        <v>Post ops</v>
      </c>
      <c r="FN165" s="78" t="str">
        <f t="shared" ref="FN165:GJ165" si="358">INDEX($F159:$F163, FN164)</f>
        <v>Post ops</v>
      </c>
      <c r="FO165" s="78" t="str">
        <f t="shared" si="358"/>
        <v>Post ops</v>
      </c>
      <c r="FP165" s="78" t="str">
        <f t="shared" si="358"/>
        <v>Post ops</v>
      </c>
      <c r="FQ165" s="78" t="str">
        <f t="shared" si="358"/>
        <v>Post ops</v>
      </c>
      <c r="FR165" s="78" t="str">
        <f t="shared" si="358"/>
        <v>Post ops</v>
      </c>
      <c r="FS165" s="78" t="str">
        <f t="shared" si="358"/>
        <v>Post ops</v>
      </c>
      <c r="FT165" s="78" t="str">
        <f t="shared" si="358"/>
        <v>Post ops</v>
      </c>
      <c r="FU165" s="78" t="str">
        <f t="shared" si="358"/>
        <v>Post ops</v>
      </c>
      <c r="FV165" s="78" t="str">
        <f t="shared" si="358"/>
        <v>Post ops</v>
      </c>
      <c r="FW165" s="78" t="str">
        <f t="shared" si="358"/>
        <v>Post ops</v>
      </c>
      <c r="FX165" s="78" t="str">
        <f t="shared" si="358"/>
        <v>Post ops</v>
      </c>
      <c r="FY165" s="78" t="str">
        <f t="shared" si="358"/>
        <v>Post ops</v>
      </c>
      <c r="FZ165" s="78" t="str">
        <f t="shared" si="358"/>
        <v>Post ops</v>
      </c>
      <c r="GA165" s="78" t="str">
        <f t="shared" si="358"/>
        <v>Post ops</v>
      </c>
      <c r="GB165" s="78" t="str">
        <f t="shared" si="358"/>
        <v>Post ops</v>
      </c>
      <c r="GC165" s="78" t="str">
        <f t="shared" si="358"/>
        <v>Post ops</v>
      </c>
      <c r="GD165" s="78" t="str">
        <f t="shared" si="358"/>
        <v>Post ops</v>
      </c>
      <c r="GE165" s="78" t="str">
        <f t="shared" si="358"/>
        <v>Post ops</v>
      </c>
      <c r="GF165" s="78" t="str">
        <f t="shared" si="358"/>
        <v>Post ops</v>
      </c>
      <c r="GG165" s="78" t="str">
        <f t="shared" si="358"/>
        <v>Post ops</v>
      </c>
      <c r="GH165" s="78" t="str">
        <f t="shared" si="358"/>
        <v>Post ops</v>
      </c>
      <c r="GI165" s="78" t="str">
        <f t="shared" si="358"/>
        <v>Post ops</v>
      </c>
      <c r="GJ165" s="78" t="str">
        <f t="shared" si="358"/>
        <v>Post ops</v>
      </c>
    </row>
    <row r="166" spans="1:192" hidden="1" outlineLevel="2" x14ac:dyDescent="0.35">
      <c r="E166" s="9"/>
      <c r="F166" s="9"/>
      <c r="G166" s="9"/>
      <c r="H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</row>
    <row r="167" spans="1:192" hidden="1" outlineLevel="2" x14ac:dyDescent="0.35"/>
    <row r="168" spans="1:192" x14ac:dyDescent="0.35">
      <c r="A168" s="46"/>
      <c r="C168" s="47"/>
      <c r="D168" s="48"/>
      <c r="E168" s="12"/>
      <c r="F168" s="12"/>
      <c r="G168" s="12"/>
      <c r="H168" s="12"/>
      <c r="I168" s="12"/>
      <c r="J168" s="15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</row>
    <row r="169" spans="1:192" x14ac:dyDescent="0.35">
      <c r="A169" s="14" t="s">
        <v>117</v>
      </c>
      <c r="E169" s="9"/>
      <c r="F169" s="9"/>
      <c r="G169" s="9"/>
      <c r="H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</row>
    <row r="170" spans="1:192" outlineLevel="1" x14ac:dyDescent="0.35">
      <c r="E170" s="9"/>
      <c r="F170" s="9"/>
      <c r="G170" s="9"/>
      <c r="H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</row>
    <row r="171" spans="1:192" outlineLevel="1" collapsed="1" x14ac:dyDescent="0.35">
      <c r="B171" s="14" t="s">
        <v>119</v>
      </c>
      <c r="E171" s="9"/>
      <c r="F171" s="9"/>
      <c r="G171" s="9"/>
      <c r="H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</row>
    <row r="172" spans="1:192" hidden="1" outlineLevel="2" x14ac:dyDescent="0.35">
      <c r="E172" s="142" t="str">
        <f t="shared" ref="E172:AJ172" si="359" xml:space="preserve"> E$88</f>
        <v>Operating period flag</v>
      </c>
      <c r="F172" s="142">
        <f t="shared" si="359"/>
        <v>0</v>
      </c>
      <c r="G172" s="142" t="str">
        <f t="shared" si="359"/>
        <v>flag</v>
      </c>
      <c r="H172" s="142">
        <f t="shared" si="359"/>
        <v>100</v>
      </c>
      <c r="I172" s="142">
        <f t="shared" si="359"/>
        <v>0</v>
      </c>
      <c r="J172" s="142">
        <f t="shared" si="359"/>
        <v>0</v>
      </c>
      <c r="K172" s="142">
        <f t="shared" si="359"/>
        <v>0</v>
      </c>
      <c r="L172" s="142">
        <f t="shared" si="359"/>
        <v>0</v>
      </c>
      <c r="M172" s="142">
        <f t="shared" si="359"/>
        <v>0</v>
      </c>
      <c r="N172" s="142">
        <f t="shared" si="359"/>
        <v>0</v>
      </c>
      <c r="O172" s="142">
        <f t="shared" si="359"/>
        <v>0</v>
      </c>
      <c r="P172" s="142">
        <f t="shared" si="359"/>
        <v>0</v>
      </c>
      <c r="Q172" s="142">
        <f t="shared" si="359"/>
        <v>0</v>
      </c>
      <c r="R172" s="142">
        <f t="shared" si="359"/>
        <v>0</v>
      </c>
      <c r="S172" s="142">
        <f t="shared" si="359"/>
        <v>0</v>
      </c>
      <c r="T172" s="142">
        <f t="shared" si="359"/>
        <v>0</v>
      </c>
      <c r="U172" s="142">
        <f t="shared" si="359"/>
        <v>0</v>
      </c>
      <c r="V172" s="142">
        <f t="shared" si="359"/>
        <v>0</v>
      </c>
      <c r="W172" s="142">
        <f t="shared" si="359"/>
        <v>0</v>
      </c>
      <c r="X172" s="142">
        <f t="shared" si="359"/>
        <v>0</v>
      </c>
      <c r="Y172" s="142">
        <f t="shared" si="359"/>
        <v>0</v>
      </c>
      <c r="Z172" s="142">
        <f t="shared" si="359"/>
        <v>0</v>
      </c>
      <c r="AA172" s="142">
        <f t="shared" si="359"/>
        <v>0</v>
      </c>
      <c r="AB172" s="142">
        <f t="shared" si="359"/>
        <v>0</v>
      </c>
      <c r="AC172" s="142">
        <f t="shared" si="359"/>
        <v>0</v>
      </c>
      <c r="AD172" s="142">
        <f t="shared" si="359"/>
        <v>0</v>
      </c>
      <c r="AE172" s="142">
        <f t="shared" si="359"/>
        <v>0</v>
      </c>
      <c r="AF172" s="142">
        <f t="shared" si="359"/>
        <v>0</v>
      </c>
      <c r="AG172" s="142">
        <f t="shared" si="359"/>
        <v>0</v>
      </c>
      <c r="AH172" s="142">
        <f t="shared" si="359"/>
        <v>0</v>
      </c>
      <c r="AI172" s="142">
        <f t="shared" si="359"/>
        <v>0</v>
      </c>
      <c r="AJ172" s="142">
        <f t="shared" si="359"/>
        <v>0</v>
      </c>
      <c r="AK172" s="142">
        <f t="shared" ref="AK172:BP172" si="360" xml:space="preserve"> AK$88</f>
        <v>0</v>
      </c>
      <c r="AL172" s="142">
        <f t="shared" si="360"/>
        <v>0</v>
      </c>
      <c r="AM172" s="142">
        <f t="shared" si="360"/>
        <v>0</v>
      </c>
      <c r="AN172" s="142">
        <f t="shared" si="360"/>
        <v>0</v>
      </c>
      <c r="AO172" s="142">
        <f t="shared" si="360"/>
        <v>0</v>
      </c>
      <c r="AP172" s="142">
        <f t="shared" si="360"/>
        <v>0</v>
      </c>
      <c r="AQ172" s="142">
        <f t="shared" si="360"/>
        <v>0</v>
      </c>
      <c r="AR172" s="142">
        <f t="shared" si="360"/>
        <v>0</v>
      </c>
      <c r="AS172" s="142">
        <f t="shared" si="360"/>
        <v>0</v>
      </c>
      <c r="AT172" s="142">
        <f t="shared" si="360"/>
        <v>0</v>
      </c>
      <c r="AU172" s="142">
        <f t="shared" si="360"/>
        <v>0</v>
      </c>
      <c r="AV172" s="142">
        <f t="shared" si="360"/>
        <v>0</v>
      </c>
      <c r="AW172" s="142">
        <f t="shared" si="360"/>
        <v>0</v>
      </c>
      <c r="AX172" s="142">
        <f t="shared" si="360"/>
        <v>0</v>
      </c>
      <c r="AY172" s="142">
        <f t="shared" si="360"/>
        <v>0</v>
      </c>
      <c r="AZ172" s="142">
        <f t="shared" si="360"/>
        <v>0</v>
      </c>
      <c r="BA172" s="142">
        <f t="shared" si="360"/>
        <v>0</v>
      </c>
      <c r="BB172" s="142">
        <f t="shared" si="360"/>
        <v>0</v>
      </c>
      <c r="BC172" s="142">
        <f t="shared" si="360"/>
        <v>0</v>
      </c>
      <c r="BD172" s="142">
        <f t="shared" si="360"/>
        <v>0</v>
      </c>
      <c r="BE172" s="142">
        <f t="shared" si="360"/>
        <v>0</v>
      </c>
      <c r="BF172" s="142">
        <f t="shared" si="360"/>
        <v>1</v>
      </c>
      <c r="BG172" s="142">
        <f t="shared" si="360"/>
        <v>1</v>
      </c>
      <c r="BH172" s="142">
        <f t="shared" si="360"/>
        <v>1</v>
      </c>
      <c r="BI172" s="142">
        <f t="shared" si="360"/>
        <v>1</v>
      </c>
      <c r="BJ172" s="142">
        <f t="shared" si="360"/>
        <v>1</v>
      </c>
      <c r="BK172" s="142">
        <f t="shared" si="360"/>
        <v>1</v>
      </c>
      <c r="BL172" s="142">
        <f t="shared" si="360"/>
        <v>1</v>
      </c>
      <c r="BM172" s="142">
        <f t="shared" si="360"/>
        <v>1</v>
      </c>
      <c r="BN172" s="142">
        <f t="shared" si="360"/>
        <v>1</v>
      </c>
      <c r="BO172" s="142">
        <f t="shared" si="360"/>
        <v>1</v>
      </c>
      <c r="BP172" s="142">
        <f t="shared" si="360"/>
        <v>1</v>
      </c>
      <c r="BQ172" s="142">
        <f t="shared" ref="BQ172:CV172" si="361" xml:space="preserve"> BQ$88</f>
        <v>1</v>
      </c>
      <c r="BR172" s="142">
        <f t="shared" si="361"/>
        <v>1</v>
      </c>
      <c r="BS172" s="142">
        <f t="shared" si="361"/>
        <v>1</v>
      </c>
      <c r="BT172" s="142">
        <f t="shared" si="361"/>
        <v>1</v>
      </c>
      <c r="BU172" s="142">
        <f t="shared" si="361"/>
        <v>1</v>
      </c>
      <c r="BV172" s="142">
        <f t="shared" si="361"/>
        <v>1</v>
      </c>
      <c r="BW172" s="142">
        <f t="shared" si="361"/>
        <v>1</v>
      </c>
      <c r="BX172" s="142">
        <f t="shared" si="361"/>
        <v>1</v>
      </c>
      <c r="BY172" s="142">
        <f t="shared" si="361"/>
        <v>1</v>
      </c>
      <c r="BZ172" s="142">
        <f t="shared" si="361"/>
        <v>1</v>
      </c>
      <c r="CA172" s="142">
        <f t="shared" si="361"/>
        <v>1</v>
      </c>
      <c r="CB172" s="142">
        <f t="shared" si="361"/>
        <v>1</v>
      </c>
      <c r="CC172" s="142">
        <f t="shared" si="361"/>
        <v>1</v>
      </c>
      <c r="CD172" s="142">
        <f t="shared" si="361"/>
        <v>1</v>
      </c>
      <c r="CE172" s="142">
        <f t="shared" si="361"/>
        <v>1</v>
      </c>
      <c r="CF172" s="142">
        <f t="shared" si="361"/>
        <v>1</v>
      </c>
      <c r="CG172" s="142">
        <f t="shared" si="361"/>
        <v>1</v>
      </c>
      <c r="CH172" s="142">
        <f t="shared" si="361"/>
        <v>1</v>
      </c>
      <c r="CI172" s="142">
        <f t="shared" si="361"/>
        <v>1</v>
      </c>
      <c r="CJ172" s="142">
        <f t="shared" si="361"/>
        <v>1</v>
      </c>
      <c r="CK172" s="142">
        <f t="shared" si="361"/>
        <v>1</v>
      </c>
      <c r="CL172" s="142">
        <f t="shared" si="361"/>
        <v>1</v>
      </c>
      <c r="CM172" s="142">
        <f t="shared" si="361"/>
        <v>1</v>
      </c>
      <c r="CN172" s="142">
        <f t="shared" si="361"/>
        <v>1</v>
      </c>
      <c r="CO172" s="142">
        <f t="shared" si="361"/>
        <v>1</v>
      </c>
      <c r="CP172" s="142">
        <f t="shared" si="361"/>
        <v>1</v>
      </c>
      <c r="CQ172" s="142">
        <f t="shared" si="361"/>
        <v>1</v>
      </c>
      <c r="CR172" s="142">
        <f t="shared" si="361"/>
        <v>1</v>
      </c>
      <c r="CS172" s="142">
        <f t="shared" si="361"/>
        <v>1</v>
      </c>
      <c r="CT172" s="142">
        <f t="shared" si="361"/>
        <v>1</v>
      </c>
      <c r="CU172" s="142">
        <f t="shared" si="361"/>
        <v>1</v>
      </c>
      <c r="CV172" s="142">
        <f t="shared" si="361"/>
        <v>1</v>
      </c>
      <c r="CW172" s="142">
        <f t="shared" ref="CW172:EB172" si="362" xml:space="preserve"> CW$88</f>
        <v>1</v>
      </c>
      <c r="CX172" s="142">
        <f t="shared" si="362"/>
        <v>1</v>
      </c>
      <c r="CY172" s="142">
        <f t="shared" si="362"/>
        <v>1</v>
      </c>
      <c r="CZ172" s="142">
        <f t="shared" si="362"/>
        <v>1</v>
      </c>
      <c r="DA172" s="142">
        <f t="shared" si="362"/>
        <v>1</v>
      </c>
      <c r="DB172" s="142">
        <f t="shared" si="362"/>
        <v>1</v>
      </c>
      <c r="DC172" s="142">
        <f t="shared" si="362"/>
        <v>1</v>
      </c>
      <c r="DD172" s="142">
        <f t="shared" si="362"/>
        <v>1</v>
      </c>
      <c r="DE172" s="142">
        <f t="shared" si="362"/>
        <v>1</v>
      </c>
      <c r="DF172" s="142">
        <f t="shared" si="362"/>
        <v>1</v>
      </c>
      <c r="DG172" s="142">
        <f t="shared" si="362"/>
        <v>1</v>
      </c>
      <c r="DH172" s="142">
        <f t="shared" si="362"/>
        <v>1</v>
      </c>
      <c r="DI172" s="142">
        <f t="shared" si="362"/>
        <v>1</v>
      </c>
      <c r="DJ172" s="142">
        <f t="shared" si="362"/>
        <v>1</v>
      </c>
      <c r="DK172" s="142">
        <f t="shared" si="362"/>
        <v>1</v>
      </c>
      <c r="DL172" s="142">
        <f t="shared" si="362"/>
        <v>1</v>
      </c>
      <c r="DM172" s="142">
        <f t="shared" si="362"/>
        <v>1</v>
      </c>
      <c r="DN172" s="142">
        <f t="shared" si="362"/>
        <v>1</v>
      </c>
      <c r="DO172" s="142">
        <f t="shared" si="362"/>
        <v>1</v>
      </c>
      <c r="DP172" s="142">
        <f t="shared" si="362"/>
        <v>1</v>
      </c>
      <c r="DQ172" s="142">
        <f t="shared" si="362"/>
        <v>1</v>
      </c>
      <c r="DR172" s="142">
        <f t="shared" si="362"/>
        <v>1</v>
      </c>
      <c r="DS172" s="142">
        <f t="shared" si="362"/>
        <v>1</v>
      </c>
      <c r="DT172" s="142">
        <f t="shared" si="362"/>
        <v>1</v>
      </c>
      <c r="DU172" s="142">
        <f t="shared" si="362"/>
        <v>1</v>
      </c>
      <c r="DV172" s="142">
        <f t="shared" si="362"/>
        <v>1</v>
      </c>
      <c r="DW172" s="142">
        <f t="shared" si="362"/>
        <v>1</v>
      </c>
      <c r="DX172" s="142">
        <f t="shared" si="362"/>
        <v>1</v>
      </c>
      <c r="DY172" s="142">
        <f t="shared" si="362"/>
        <v>1</v>
      </c>
      <c r="DZ172" s="142">
        <f t="shared" si="362"/>
        <v>1</v>
      </c>
      <c r="EA172" s="142">
        <f t="shared" si="362"/>
        <v>1</v>
      </c>
      <c r="EB172" s="142">
        <f t="shared" si="362"/>
        <v>1</v>
      </c>
      <c r="EC172" s="142">
        <f t="shared" ref="EC172:FH172" si="363" xml:space="preserve"> EC$88</f>
        <v>1</v>
      </c>
      <c r="ED172" s="142">
        <f t="shared" si="363"/>
        <v>1</v>
      </c>
      <c r="EE172" s="142">
        <f t="shared" si="363"/>
        <v>1</v>
      </c>
      <c r="EF172" s="142">
        <f t="shared" si="363"/>
        <v>1</v>
      </c>
      <c r="EG172" s="142">
        <f t="shared" si="363"/>
        <v>1</v>
      </c>
      <c r="EH172" s="142">
        <f t="shared" si="363"/>
        <v>1</v>
      </c>
      <c r="EI172" s="142">
        <f t="shared" si="363"/>
        <v>1</v>
      </c>
      <c r="EJ172" s="142">
        <f t="shared" si="363"/>
        <v>1</v>
      </c>
      <c r="EK172" s="142">
        <f t="shared" si="363"/>
        <v>1</v>
      </c>
      <c r="EL172" s="142">
        <f t="shared" si="363"/>
        <v>1</v>
      </c>
      <c r="EM172" s="142">
        <f t="shared" si="363"/>
        <v>1</v>
      </c>
      <c r="EN172" s="142">
        <f t="shared" si="363"/>
        <v>1</v>
      </c>
      <c r="EO172" s="142">
        <f t="shared" si="363"/>
        <v>1</v>
      </c>
      <c r="EP172" s="142">
        <f t="shared" si="363"/>
        <v>1</v>
      </c>
      <c r="EQ172" s="142">
        <f t="shared" si="363"/>
        <v>1</v>
      </c>
      <c r="ER172" s="142">
        <f t="shared" si="363"/>
        <v>1</v>
      </c>
      <c r="ES172" s="142">
        <f t="shared" si="363"/>
        <v>1</v>
      </c>
      <c r="ET172" s="142">
        <f t="shared" si="363"/>
        <v>1</v>
      </c>
      <c r="EU172" s="142">
        <f t="shared" si="363"/>
        <v>1</v>
      </c>
      <c r="EV172" s="142">
        <f t="shared" si="363"/>
        <v>1</v>
      </c>
      <c r="EW172" s="142">
        <f t="shared" si="363"/>
        <v>1</v>
      </c>
      <c r="EX172" s="142">
        <f t="shared" si="363"/>
        <v>1</v>
      </c>
      <c r="EY172" s="142">
        <f t="shared" si="363"/>
        <v>1</v>
      </c>
      <c r="EZ172" s="142">
        <f t="shared" si="363"/>
        <v>1</v>
      </c>
      <c r="FA172" s="142">
        <f t="shared" si="363"/>
        <v>1</v>
      </c>
      <c r="FB172" s="142">
        <f t="shared" si="363"/>
        <v>0</v>
      </c>
      <c r="FC172" s="142">
        <f t="shared" si="363"/>
        <v>0</v>
      </c>
      <c r="FD172" s="142">
        <f t="shared" si="363"/>
        <v>0</v>
      </c>
      <c r="FE172" s="142">
        <f t="shared" si="363"/>
        <v>0</v>
      </c>
      <c r="FF172" s="142">
        <f t="shared" si="363"/>
        <v>0</v>
      </c>
      <c r="FG172" s="142">
        <f t="shared" si="363"/>
        <v>0</v>
      </c>
      <c r="FH172" s="142">
        <f t="shared" si="363"/>
        <v>0</v>
      </c>
      <c r="FI172" s="142">
        <f t="shared" ref="FI172:GJ172" si="364" xml:space="preserve"> FI$88</f>
        <v>0</v>
      </c>
      <c r="FJ172" s="142">
        <f t="shared" si="364"/>
        <v>0</v>
      </c>
      <c r="FK172" s="142">
        <f t="shared" si="364"/>
        <v>0</v>
      </c>
      <c r="FL172" s="142">
        <f t="shared" si="364"/>
        <v>0</v>
      </c>
      <c r="FM172" s="142">
        <f t="shared" si="364"/>
        <v>0</v>
      </c>
      <c r="FN172" s="142">
        <f t="shared" si="364"/>
        <v>0</v>
      </c>
      <c r="FO172" s="142">
        <f t="shared" si="364"/>
        <v>0</v>
      </c>
      <c r="FP172" s="142">
        <f t="shared" si="364"/>
        <v>0</v>
      </c>
      <c r="FQ172" s="142">
        <f t="shared" si="364"/>
        <v>0</v>
      </c>
      <c r="FR172" s="142">
        <f t="shared" si="364"/>
        <v>0</v>
      </c>
      <c r="FS172" s="142">
        <f t="shared" si="364"/>
        <v>0</v>
      </c>
      <c r="FT172" s="142">
        <f t="shared" si="364"/>
        <v>0</v>
      </c>
      <c r="FU172" s="142">
        <f t="shared" si="364"/>
        <v>0</v>
      </c>
      <c r="FV172" s="142">
        <f t="shared" si="364"/>
        <v>0</v>
      </c>
      <c r="FW172" s="142">
        <f t="shared" si="364"/>
        <v>0</v>
      </c>
      <c r="FX172" s="142">
        <f t="shared" si="364"/>
        <v>0</v>
      </c>
      <c r="FY172" s="142">
        <f t="shared" si="364"/>
        <v>0</v>
      </c>
      <c r="FZ172" s="142">
        <f t="shared" si="364"/>
        <v>0</v>
      </c>
      <c r="GA172" s="142">
        <f t="shared" si="364"/>
        <v>0</v>
      </c>
      <c r="GB172" s="142">
        <f t="shared" si="364"/>
        <v>0</v>
      </c>
      <c r="GC172" s="142">
        <f t="shared" si="364"/>
        <v>0</v>
      </c>
      <c r="GD172" s="142">
        <f t="shared" si="364"/>
        <v>0</v>
      </c>
      <c r="GE172" s="142">
        <f t="shared" si="364"/>
        <v>0</v>
      </c>
      <c r="GF172" s="142">
        <f t="shared" si="364"/>
        <v>0</v>
      </c>
      <c r="GG172" s="142">
        <f t="shared" si="364"/>
        <v>0</v>
      </c>
      <c r="GH172" s="142">
        <f t="shared" si="364"/>
        <v>0</v>
      </c>
      <c r="GI172" s="142">
        <f t="shared" si="364"/>
        <v>0</v>
      </c>
      <c r="GJ172" s="142">
        <f t="shared" si="364"/>
        <v>0</v>
      </c>
    </row>
    <row r="173" spans="1:192" hidden="1" outlineLevel="2" x14ac:dyDescent="0.35">
      <c r="E173" s="9" t="s">
        <v>115</v>
      </c>
      <c r="F173" s="9"/>
      <c r="G173" s="9"/>
      <c r="H173" s="9"/>
      <c r="J173" s="9">
        <f t="shared" ref="J173:AO173" si="365">I173 + J172</f>
        <v>0</v>
      </c>
      <c r="K173" s="9">
        <f t="shared" si="365"/>
        <v>0</v>
      </c>
      <c r="L173" s="9">
        <f t="shared" si="365"/>
        <v>0</v>
      </c>
      <c r="M173" s="9">
        <f t="shared" si="365"/>
        <v>0</v>
      </c>
      <c r="N173" s="9">
        <f t="shared" si="365"/>
        <v>0</v>
      </c>
      <c r="O173" s="9">
        <f t="shared" si="365"/>
        <v>0</v>
      </c>
      <c r="P173" s="9">
        <f t="shared" si="365"/>
        <v>0</v>
      </c>
      <c r="Q173" s="9">
        <f t="shared" si="365"/>
        <v>0</v>
      </c>
      <c r="R173" s="9">
        <f t="shared" si="365"/>
        <v>0</v>
      </c>
      <c r="S173" s="9">
        <f t="shared" si="365"/>
        <v>0</v>
      </c>
      <c r="T173" s="9">
        <f t="shared" si="365"/>
        <v>0</v>
      </c>
      <c r="U173" s="9">
        <f t="shared" si="365"/>
        <v>0</v>
      </c>
      <c r="V173" s="9">
        <f t="shared" si="365"/>
        <v>0</v>
      </c>
      <c r="W173" s="9">
        <f t="shared" si="365"/>
        <v>0</v>
      </c>
      <c r="X173" s="9">
        <f t="shared" si="365"/>
        <v>0</v>
      </c>
      <c r="Y173" s="9">
        <f t="shared" si="365"/>
        <v>0</v>
      </c>
      <c r="Z173" s="9">
        <f t="shared" si="365"/>
        <v>0</v>
      </c>
      <c r="AA173" s="9">
        <f t="shared" si="365"/>
        <v>0</v>
      </c>
      <c r="AB173" s="9">
        <f t="shared" si="365"/>
        <v>0</v>
      </c>
      <c r="AC173" s="9">
        <f t="shared" si="365"/>
        <v>0</v>
      </c>
      <c r="AD173" s="9">
        <f t="shared" si="365"/>
        <v>0</v>
      </c>
      <c r="AE173" s="9">
        <f t="shared" si="365"/>
        <v>0</v>
      </c>
      <c r="AF173" s="9">
        <f t="shared" si="365"/>
        <v>0</v>
      </c>
      <c r="AG173" s="9">
        <f t="shared" si="365"/>
        <v>0</v>
      </c>
      <c r="AH173" s="9">
        <f t="shared" si="365"/>
        <v>0</v>
      </c>
      <c r="AI173" s="9">
        <f t="shared" si="365"/>
        <v>0</v>
      </c>
      <c r="AJ173" s="9">
        <f t="shared" si="365"/>
        <v>0</v>
      </c>
      <c r="AK173" s="9">
        <f t="shared" si="365"/>
        <v>0</v>
      </c>
      <c r="AL173" s="9">
        <f t="shared" si="365"/>
        <v>0</v>
      </c>
      <c r="AM173" s="9">
        <f t="shared" si="365"/>
        <v>0</v>
      </c>
      <c r="AN173" s="9">
        <f t="shared" si="365"/>
        <v>0</v>
      </c>
      <c r="AO173" s="9">
        <f t="shared" si="365"/>
        <v>0</v>
      </c>
      <c r="AP173" s="9">
        <f t="shared" ref="AP173:BU173" si="366">AO173 + AP172</f>
        <v>0</v>
      </c>
      <c r="AQ173" s="9">
        <f t="shared" si="366"/>
        <v>0</v>
      </c>
      <c r="AR173" s="9">
        <f t="shared" si="366"/>
        <v>0</v>
      </c>
      <c r="AS173" s="9">
        <f t="shared" si="366"/>
        <v>0</v>
      </c>
      <c r="AT173" s="9">
        <f t="shared" si="366"/>
        <v>0</v>
      </c>
      <c r="AU173" s="9">
        <f t="shared" si="366"/>
        <v>0</v>
      </c>
      <c r="AV173" s="9">
        <f t="shared" si="366"/>
        <v>0</v>
      </c>
      <c r="AW173" s="9">
        <f t="shared" si="366"/>
        <v>0</v>
      </c>
      <c r="AX173" s="9">
        <f t="shared" si="366"/>
        <v>0</v>
      </c>
      <c r="AY173" s="9">
        <f t="shared" si="366"/>
        <v>0</v>
      </c>
      <c r="AZ173" s="9">
        <f t="shared" si="366"/>
        <v>0</v>
      </c>
      <c r="BA173" s="9">
        <f t="shared" si="366"/>
        <v>0</v>
      </c>
      <c r="BB173" s="9">
        <f t="shared" si="366"/>
        <v>0</v>
      </c>
      <c r="BC173" s="9">
        <f t="shared" si="366"/>
        <v>0</v>
      </c>
      <c r="BD173" s="9">
        <f t="shared" si="366"/>
        <v>0</v>
      </c>
      <c r="BE173" s="9">
        <f t="shared" si="366"/>
        <v>0</v>
      </c>
      <c r="BF173" s="9">
        <f t="shared" si="366"/>
        <v>1</v>
      </c>
      <c r="BG173" s="9">
        <f t="shared" si="366"/>
        <v>2</v>
      </c>
      <c r="BH173" s="9">
        <f t="shared" si="366"/>
        <v>3</v>
      </c>
      <c r="BI173" s="9">
        <f t="shared" si="366"/>
        <v>4</v>
      </c>
      <c r="BJ173" s="9">
        <f t="shared" si="366"/>
        <v>5</v>
      </c>
      <c r="BK173" s="9">
        <f t="shared" si="366"/>
        <v>6</v>
      </c>
      <c r="BL173" s="9">
        <f t="shared" si="366"/>
        <v>7</v>
      </c>
      <c r="BM173" s="9">
        <f t="shared" si="366"/>
        <v>8</v>
      </c>
      <c r="BN173" s="9">
        <f t="shared" si="366"/>
        <v>9</v>
      </c>
      <c r="BO173" s="9">
        <f t="shared" si="366"/>
        <v>10</v>
      </c>
      <c r="BP173" s="9">
        <f t="shared" si="366"/>
        <v>11</v>
      </c>
      <c r="BQ173" s="9">
        <f t="shared" si="366"/>
        <v>12</v>
      </c>
      <c r="BR173" s="9">
        <f t="shared" si="366"/>
        <v>13</v>
      </c>
      <c r="BS173" s="9">
        <f t="shared" si="366"/>
        <v>14</v>
      </c>
      <c r="BT173" s="9">
        <f t="shared" si="366"/>
        <v>15</v>
      </c>
      <c r="BU173" s="9">
        <f t="shared" si="366"/>
        <v>16</v>
      </c>
      <c r="BV173" s="9">
        <f t="shared" ref="BV173:DA173" si="367">BU173 + BV172</f>
        <v>17</v>
      </c>
      <c r="BW173" s="9">
        <f t="shared" si="367"/>
        <v>18</v>
      </c>
      <c r="BX173" s="9">
        <f t="shared" si="367"/>
        <v>19</v>
      </c>
      <c r="BY173" s="9">
        <f t="shared" si="367"/>
        <v>20</v>
      </c>
      <c r="BZ173" s="9">
        <f t="shared" si="367"/>
        <v>21</v>
      </c>
      <c r="CA173" s="9">
        <f t="shared" si="367"/>
        <v>22</v>
      </c>
      <c r="CB173" s="9">
        <f t="shared" si="367"/>
        <v>23</v>
      </c>
      <c r="CC173" s="9">
        <f t="shared" si="367"/>
        <v>24</v>
      </c>
      <c r="CD173" s="9">
        <f t="shared" si="367"/>
        <v>25</v>
      </c>
      <c r="CE173" s="9">
        <f t="shared" si="367"/>
        <v>26</v>
      </c>
      <c r="CF173" s="9">
        <f t="shared" si="367"/>
        <v>27</v>
      </c>
      <c r="CG173" s="9">
        <f t="shared" si="367"/>
        <v>28</v>
      </c>
      <c r="CH173" s="9">
        <f t="shared" si="367"/>
        <v>29</v>
      </c>
      <c r="CI173" s="9">
        <f t="shared" si="367"/>
        <v>30</v>
      </c>
      <c r="CJ173" s="9">
        <f t="shared" si="367"/>
        <v>31</v>
      </c>
      <c r="CK173" s="9">
        <f t="shared" si="367"/>
        <v>32</v>
      </c>
      <c r="CL173" s="9">
        <f t="shared" si="367"/>
        <v>33</v>
      </c>
      <c r="CM173" s="9">
        <f t="shared" si="367"/>
        <v>34</v>
      </c>
      <c r="CN173" s="9">
        <f t="shared" si="367"/>
        <v>35</v>
      </c>
      <c r="CO173" s="9">
        <f t="shared" si="367"/>
        <v>36</v>
      </c>
      <c r="CP173" s="9">
        <f t="shared" si="367"/>
        <v>37</v>
      </c>
      <c r="CQ173" s="9">
        <f t="shared" si="367"/>
        <v>38</v>
      </c>
      <c r="CR173" s="9">
        <f t="shared" si="367"/>
        <v>39</v>
      </c>
      <c r="CS173" s="9">
        <f t="shared" si="367"/>
        <v>40</v>
      </c>
      <c r="CT173" s="9">
        <f t="shared" si="367"/>
        <v>41</v>
      </c>
      <c r="CU173" s="9">
        <f t="shared" si="367"/>
        <v>42</v>
      </c>
      <c r="CV173" s="9">
        <f t="shared" si="367"/>
        <v>43</v>
      </c>
      <c r="CW173" s="9">
        <f t="shared" si="367"/>
        <v>44</v>
      </c>
      <c r="CX173" s="9">
        <f t="shared" si="367"/>
        <v>45</v>
      </c>
      <c r="CY173" s="9">
        <f t="shared" si="367"/>
        <v>46</v>
      </c>
      <c r="CZ173" s="9">
        <f t="shared" si="367"/>
        <v>47</v>
      </c>
      <c r="DA173" s="9">
        <f t="shared" si="367"/>
        <v>48</v>
      </c>
      <c r="DB173" s="9">
        <f t="shared" ref="DB173:EG173" si="368">DA173 + DB172</f>
        <v>49</v>
      </c>
      <c r="DC173" s="9">
        <f t="shared" si="368"/>
        <v>50</v>
      </c>
      <c r="DD173" s="9">
        <f t="shared" si="368"/>
        <v>51</v>
      </c>
      <c r="DE173" s="9">
        <f t="shared" si="368"/>
        <v>52</v>
      </c>
      <c r="DF173" s="9">
        <f t="shared" si="368"/>
        <v>53</v>
      </c>
      <c r="DG173" s="9">
        <f t="shared" si="368"/>
        <v>54</v>
      </c>
      <c r="DH173" s="9">
        <f t="shared" si="368"/>
        <v>55</v>
      </c>
      <c r="DI173" s="9">
        <f t="shared" si="368"/>
        <v>56</v>
      </c>
      <c r="DJ173" s="9">
        <f t="shared" si="368"/>
        <v>57</v>
      </c>
      <c r="DK173" s="9">
        <f t="shared" si="368"/>
        <v>58</v>
      </c>
      <c r="DL173" s="9">
        <f t="shared" si="368"/>
        <v>59</v>
      </c>
      <c r="DM173" s="9">
        <f t="shared" si="368"/>
        <v>60</v>
      </c>
      <c r="DN173" s="9">
        <f t="shared" si="368"/>
        <v>61</v>
      </c>
      <c r="DO173" s="9">
        <f t="shared" si="368"/>
        <v>62</v>
      </c>
      <c r="DP173" s="9">
        <f t="shared" si="368"/>
        <v>63</v>
      </c>
      <c r="DQ173" s="9">
        <f t="shared" si="368"/>
        <v>64</v>
      </c>
      <c r="DR173" s="9">
        <f t="shared" si="368"/>
        <v>65</v>
      </c>
      <c r="DS173" s="9">
        <f t="shared" si="368"/>
        <v>66</v>
      </c>
      <c r="DT173" s="9">
        <f t="shared" si="368"/>
        <v>67</v>
      </c>
      <c r="DU173" s="9">
        <f t="shared" si="368"/>
        <v>68</v>
      </c>
      <c r="DV173" s="9">
        <f t="shared" si="368"/>
        <v>69</v>
      </c>
      <c r="DW173" s="9">
        <f t="shared" si="368"/>
        <v>70</v>
      </c>
      <c r="DX173" s="9">
        <f t="shared" si="368"/>
        <v>71</v>
      </c>
      <c r="DY173" s="9">
        <f t="shared" si="368"/>
        <v>72</v>
      </c>
      <c r="DZ173" s="9">
        <f t="shared" si="368"/>
        <v>73</v>
      </c>
      <c r="EA173" s="9">
        <f t="shared" si="368"/>
        <v>74</v>
      </c>
      <c r="EB173" s="9">
        <f t="shared" si="368"/>
        <v>75</v>
      </c>
      <c r="EC173" s="9">
        <f t="shared" si="368"/>
        <v>76</v>
      </c>
      <c r="ED173" s="9">
        <f t="shared" si="368"/>
        <v>77</v>
      </c>
      <c r="EE173" s="9">
        <f t="shared" si="368"/>
        <v>78</v>
      </c>
      <c r="EF173" s="9">
        <f t="shared" si="368"/>
        <v>79</v>
      </c>
      <c r="EG173" s="9">
        <f t="shared" si="368"/>
        <v>80</v>
      </c>
      <c r="EH173" s="9">
        <f t="shared" ref="EH173:FM173" si="369">EG173 + EH172</f>
        <v>81</v>
      </c>
      <c r="EI173" s="9">
        <f t="shared" si="369"/>
        <v>82</v>
      </c>
      <c r="EJ173" s="9">
        <f t="shared" si="369"/>
        <v>83</v>
      </c>
      <c r="EK173" s="9">
        <f t="shared" si="369"/>
        <v>84</v>
      </c>
      <c r="EL173" s="9">
        <f t="shared" si="369"/>
        <v>85</v>
      </c>
      <c r="EM173" s="9">
        <f t="shared" si="369"/>
        <v>86</v>
      </c>
      <c r="EN173" s="9">
        <f t="shared" si="369"/>
        <v>87</v>
      </c>
      <c r="EO173" s="9">
        <f t="shared" si="369"/>
        <v>88</v>
      </c>
      <c r="EP173" s="9">
        <f t="shared" si="369"/>
        <v>89</v>
      </c>
      <c r="EQ173" s="9">
        <f t="shared" si="369"/>
        <v>90</v>
      </c>
      <c r="ER173" s="9">
        <f t="shared" si="369"/>
        <v>91</v>
      </c>
      <c r="ES173" s="9">
        <f t="shared" si="369"/>
        <v>92</v>
      </c>
      <c r="ET173" s="9">
        <f t="shared" si="369"/>
        <v>93</v>
      </c>
      <c r="EU173" s="9">
        <f t="shared" si="369"/>
        <v>94</v>
      </c>
      <c r="EV173" s="9">
        <f t="shared" si="369"/>
        <v>95</v>
      </c>
      <c r="EW173" s="9">
        <f t="shared" si="369"/>
        <v>96</v>
      </c>
      <c r="EX173" s="9">
        <f t="shared" si="369"/>
        <v>97</v>
      </c>
      <c r="EY173" s="9">
        <f t="shared" si="369"/>
        <v>98</v>
      </c>
      <c r="EZ173" s="9">
        <f t="shared" si="369"/>
        <v>99</v>
      </c>
      <c r="FA173" s="9">
        <f t="shared" si="369"/>
        <v>100</v>
      </c>
      <c r="FB173" s="9">
        <f t="shared" si="369"/>
        <v>100</v>
      </c>
      <c r="FC173" s="9">
        <f t="shared" si="369"/>
        <v>100</v>
      </c>
      <c r="FD173" s="9">
        <f t="shared" si="369"/>
        <v>100</v>
      </c>
      <c r="FE173" s="9">
        <f t="shared" si="369"/>
        <v>100</v>
      </c>
      <c r="FF173" s="9">
        <f t="shared" si="369"/>
        <v>100</v>
      </c>
      <c r="FG173" s="9">
        <f t="shared" si="369"/>
        <v>100</v>
      </c>
      <c r="FH173" s="9">
        <f t="shared" si="369"/>
        <v>100</v>
      </c>
      <c r="FI173" s="9">
        <f t="shared" si="369"/>
        <v>100</v>
      </c>
      <c r="FJ173" s="9">
        <f t="shared" si="369"/>
        <v>100</v>
      </c>
      <c r="FK173" s="9">
        <f t="shared" si="369"/>
        <v>100</v>
      </c>
      <c r="FL173" s="9">
        <f t="shared" si="369"/>
        <v>100</v>
      </c>
      <c r="FM173" s="9">
        <f t="shared" si="369"/>
        <v>100</v>
      </c>
      <c r="FN173" s="9">
        <f t="shared" ref="FN173:GJ173" si="370">FM173 + FN172</f>
        <v>100</v>
      </c>
      <c r="FO173" s="9">
        <f t="shared" si="370"/>
        <v>100</v>
      </c>
      <c r="FP173" s="9">
        <f t="shared" si="370"/>
        <v>100</v>
      </c>
      <c r="FQ173" s="9">
        <f t="shared" si="370"/>
        <v>100</v>
      </c>
      <c r="FR173" s="9">
        <f t="shared" si="370"/>
        <v>100</v>
      </c>
      <c r="FS173" s="9">
        <f t="shared" si="370"/>
        <v>100</v>
      </c>
      <c r="FT173" s="9">
        <f t="shared" si="370"/>
        <v>100</v>
      </c>
      <c r="FU173" s="9">
        <f t="shared" si="370"/>
        <v>100</v>
      </c>
      <c r="FV173" s="9">
        <f t="shared" si="370"/>
        <v>100</v>
      </c>
      <c r="FW173" s="9">
        <f t="shared" si="370"/>
        <v>100</v>
      </c>
      <c r="FX173" s="9">
        <f t="shared" si="370"/>
        <v>100</v>
      </c>
      <c r="FY173" s="9">
        <f t="shared" si="370"/>
        <v>100</v>
      </c>
      <c r="FZ173" s="9">
        <f t="shared" si="370"/>
        <v>100</v>
      </c>
      <c r="GA173" s="9">
        <f t="shared" si="370"/>
        <v>100</v>
      </c>
      <c r="GB173" s="9">
        <f t="shared" si="370"/>
        <v>100</v>
      </c>
      <c r="GC173" s="9">
        <f t="shared" si="370"/>
        <v>100</v>
      </c>
      <c r="GD173" s="9">
        <f t="shared" si="370"/>
        <v>100</v>
      </c>
      <c r="GE173" s="9">
        <f t="shared" si="370"/>
        <v>100</v>
      </c>
      <c r="GF173" s="9">
        <f t="shared" si="370"/>
        <v>100</v>
      </c>
      <c r="GG173" s="9">
        <f t="shared" si="370"/>
        <v>100</v>
      </c>
      <c r="GH173" s="9">
        <f t="shared" si="370"/>
        <v>100</v>
      </c>
      <c r="GI173" s="9">
        <f t="shared" si="370"/>
        <v>100</v>
      </c>
      <c r="GJ173" s="9">
        <f t="shared" si="370"/>
        <v>100</v>
      </c>
    </row>
    <row r="174" spans="1:192" hidden="1" outlineLevel="2" x14ac:dyDescent="0.35">
      <c r="E174" s="9"/>
      <c r="F174" s="9"/>
      <c r="G174" s="9"/>
      <c r="H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</row>
    <row r="175" spans="1:192" hidden="1" outlineLevel="2" x14ac:dyDescent="0.35">
      <c r="E175" s="65" t="str">
        <f xml:space="preserve"> InpC!E$134</f>
        <v>Number of periods in a year</v>
      </c>
      <c r="F175" s="65">
        <f xml:space="preserve"> InpC!F$134</f>
        <v>4</v>
      </c>
      <c r="G175" s="65" t="str">
        <f xml:space="preserve"> InpC!G$134</f>
        <v>periods</v>
      </c>
      <c r="H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</row>
    <row r="176" spans="1:192" hidden="1" outlineLevel="2" x14ac:dyDescent="0.35">
      <c r="E176" s="142" t="str">
        <f t="shared" ref="E176:AJ176" si="371" xml:space="preserve"> E$173</f>
        <v>Contract period number</v>
      </c>
      <c r="F176" s="142">
        <f t="shared" si="371"/>
        <v>0</v>
      </c>
      <c r="G176" s="142">
        <f t="shared" si="371"/>
        <v>0</v>
      </c>
      <c r="H176" s="142">
        <f t="shared" si="371"/>
        <v>0</v>
      </c>
      <c r="I176" s="142">
        <f t="shared" si="371"/>
        <v>0</v>
      </c>
      <c r="J176" s="142">
        <f t="shared" si="371"/>
        <v>0</v>
      </c>
      <c r="K176" s="142">
        <f t="shared" si="371"/>
        <v>0</v>
      </c>
      <c r="L176" s="142">
        <f t="shared" si="371"/>
        <v>0</v>
      </c>
      <c r="M176" s="142">
        <f t="shared" si="371"/>
        <v>0</v>
      </c>
      <c r="N176" s="142">
        <f t="shared" si="371"/>
        <v>0</v>
      </c>
      <c r="O176" s="142">
        <f t="shared" si="371"/>
        <v>0</v>
      </c>
      <c r="P176" s="142">
        <f t="shared" si="371"/>
        <v>0</v>
      </c>
      <c r="Q176" s="142">
        <f t="shared" si="371"/>
        <v>0</v>
      </c>
      <c r="R176" s="142">
        <f t="shared" si="371"/>
        <v>0</v>
      </c>
      <c r="S176" s="142">
        <f t="shared" si="371"/>
        <v>0</v>
      </c>
      <c r="T176" s="142">
        <f t="shared" si="371"/>
        <v>0</v>
      </c>
      <c r="U176" s="142">
        <f t="shared" si="371"/>
        <v>0</v>
      </c>
      <c r="V176" s="142">
        <f t="shared" si="371"/>
        <v>0</v>
      </c>
      <c r="W176" s="142">
        <f t="shared" si="371"/>
        <v>0</v>
      </c>
      <c r="X176" s="142">
        <f t="shared" si="371"/>
        <v>0</v>
      </c>
      <c r="Y176" s="142">
        <f t="shared" si="371"/>
        <v>0</v>
      </c>
      <c r="Z176" s="142">
        <f t="shared" si="371"/>
        <v>0</v>
      </c>
      <c r="AA176" s="142">
        <f t="shared" si="371"/>
        <v>0</v>
      </c>
      <c r="AB176" s="142">
        <f t="shared" si="371"/>
        <v>0</v>
      </c>
      <c r="AC176" s="142">
        <f t="shared" si="371"/>
        <v>0</v>
      </c>
      <c r="AD176" s="142">
        <f t="shared" si="371"/>
        <v>0</v>
      </c>
      <c r="AE176" s="142">
        <f t="shared" si="371"/>
        <v>0</v>
      </c>
      <c r="AF176" s="142">
        <f t="shared" si="371"/>
        <v>0</v>
      </c>
      <c r="AG176" s="142">
        <f t="shared" si="371"/>
        <v>0</v>
      </c>
      <c r="AH176" s="142">
        <f t="shared" si="371"/>
        <v>0</v>
      </c>
      <c r="AI176" s="142">
        <f t="shared" si="371"/>
        <v>0</v>
      </c>
      <c r="AJ176" s="142">
        <f t="shared" si="371"/>
        <v>0</v>
      </c>
      <c r="AK176" s="142">
        <f t="shared" ref="AK176:BP176" si="372" xml:space="preserve"> AK$173</f>
        <v>0</v>
      </c>
      <c r="AL176" s="142">
        <f t="shared" si="372"/>
        <v>0</v>
      </c>
      <c r="AM176" s="142">
        <f t="shared" si="372"/>
        <v>0</v>
      </c>
      <c r="AN176" s="142">
        <f t="shared" si="372"/>
        <v>0</v>
      </c>
      <c r="AO176" s="142">
        <f t="shared" si="372"/>
        <v>0</v>
      </c>
      <c r="AP176" s="142">
        <f t="shared" si="372"/>
        <v>0</v>
      </c>
      <c r="AQ176" s="142">
        <f t="shared" si="372"/>
        <v>0</v>
      </c>
      <c r="AR176" s="142">
        <f t="shared" si="372"/>
        <v>0</v>
      </c>
      <c r="AS176" s="142">
        <f t="shared" si="372"/>
        <v>0</v>
      </c>
      <c r="AT176" s="142">
        <f t="shared" si="372"/>
        <v>0</v>
      </c>
      <c r="AU176" s="142">
        <f t="shared" si="372"/>
        <v>0</v>
      </c>
      <c r="AV176" s="142">
        <f t="shared" si="372"/>
        <v>0</v>
      </c>
      <c r="AW176" s="142">
        <f t="shared" si="372"/>
        <v>0</v>
      </c>
      <c r="AX176" s="142">
        <f t="shared" si="372"/>
        <v>0</v>
      </c>
      <c r="AY176" s="142">
        <f t="shared" si="372"/>
        <v>0</v>
      </c>
      <c r="AZ176" s="142">
        <f t="shared" si="372"/>
        <v>0</v>
      </c>
      <c r="BA176" s="142">
        <f t="shared" si="372"/>
        <v>0</v>
      </c>
      <c r="BB176" s="142">
        <f t="shared" si="372"/>
        <v>0</v>
      </c>
      <c r="BC176" s="142">
        <f t="shared" si="372"/>
        <v>0</v>
      </c>
      <c r="BD176" s="142">
        <f t="shared" si="372"/>
        <v>0</v>
      </c>
      <c r="BE176" s="142">
        <f t="shared" si="372"/>
        <v>0</v>
      </c>
      <c r="BF176" s="142">
        <f t="shared" si="372"/>
        <v>1</v>
      </c>
      <c r="BG176" s="142">
        <f t="shared" si="372"/>
        <v>2</v>
      </c>
      <c r="BH176" s="142">
        <f t="shared" si="372"/>
        <v>3</v>
      </c>
      <c r="BI176" s="142">
        <f t="shared" si="372"/>
        <v>4</v>
      </c>
      <c r="BJ176" s="142">
        <f t="shared" si="372"/>
        <v>5</v>
      </c>
      <c r="BK176" s="142">
        <f t="shared" si="372"/>
        <v>6</v>
      </c>
      <c r="BL176" s="142">
        <f t="shared" si="372"/>
        <v>7</v>
      </c>
      <c r="BM176" s="142">
        <f t="shared" si="372"/>
        <v>8</v>
      </c>
      <c r="BN176" s="142">
        <f t="shared" si="372"/>
        <v>9</v>
      </c>
      <c r="BO176" s="142">
        <f t="shared" si="372"/>
        <v>10</v>
      </c>
      <c r="BP176" s="142">
        <f t="shared" si="372"/>
        <v>11</v>
      </c>
      <c r="BQ176" s="142">
        <f t="shared" ref="BQ176:CV176" si="373" xml:space="preserve"> BQ$173</f>
        <v>12</v>
      </c>
      <c r="BR176" s="142">
        <f t="shared" si="373"/>
        <v>13</v>
      </c>
      <c r="BS176" s="142">
        <f t="shared" si="373"/>
        <v>14</v>
      </c>
      <c r="BT176" s="142">
        <f t="shared" si="373"/>
        <v>15</v>
      </c>
      <c r="BU176" s="142">
        <f t="shared" si="373"/>
        <v>16</v>
      </c>
      <c r="BV176" s="142">
        <f t="shared" si="373"/>
        <v>17</v>
      </c>
      <c r="BW176" s="142">
        <f t="shared" si="373"/>
        <v>18</v>
      </c>
      <c r="BX176" s="142">
        <f t="shared" si="373"/>
        <v>19</v>
      </c>
      <c r="BY176" s="142">
        <f t="shared" si="373"/>
        <v>20</v>
      </c>
      <c r="BZ176" s="142">
        <f t="shared" si="373"/>
        <v>21</v>
      </c>
      <c r="CA176" s="142">
        <f t="shared" si="373"/>
        <v>22</v>
      </c>
      <c r="CB176" s="142">
        <f t="shared" si="373"/>
        <v>23</v>
      </c>
      <c r="CC176" s="142">
        <f t="shared" si="373"/>
        <v>24</v>
      </c>
      <c r="CD176" s="142">
        <f t="shared" si="373"/>
        <v>25</v>
      </c>
      <c r="CE176" s="142">
        <f t="shared" si="373"/>
        <v>26</v>
      </c>
      <c r="CF176" s="142">
        <f t="shared" si="373"/>
        <v>27</v>
      </c>
      <c r="CG176" s="142">
        <f t="shared" si="373"/>
        <v>28</v>
      </c>
      <c r="CH176" s="142">
        <f t="shared" si="373"/>
        <v>29</v>
      </c>
      <c r="CI176" s="142">
        <f t="shared" si="373"/>
        <v>30</v>
      </c>
      <c r="CJ176" s="142">
        <f t="shared" si="373"/>
        <v>31</v>
      </c>
      <c r="CK176" s="142">
        <f t="shared" si="373"/>
        <v>32</v>
      </c>
      <c r="CL176" s="142">
        <f t="shared" si="373"/>
        <v>33</v>
      </c>
      <c r="CM176" s="142">
        <f t="shared" si="373"/>
        <v>34</v>
      </c>
      <c r="CN176" s="142">
        <f t="shared" si="373"/>
        <v>35</v>
      </c>
      <c r="CO176" s="142">
        <f t="shared" si="373"/>
        <v>36</v>
      </c>
      <c r="CP176" s="142">
        <f t="shared" si="373"/>
        <v>37</v>
      </c>
      <c r="CQ176" s="142">
        <f t="shared" si="373"/>
        <v>38</v>
      </c>
      <c r="CR176" s="142">
        <f t="shared" si="373"/>
        <v>39</v>
      </c>
      <c r="CS176" s="142">
        <f t="shared" si="373"/>
        <v>40</v>
      </c>
      <c r="CT176" s="142">
        <f t="shared" si="373"/>
        <v>41</v>
      </c>
      <c r="CU176" s="142">
        <f t="shared" si="373"/>
        <v>42</v>
      </c>
      <c r="CV176" s="142">
        <f t="shared" si="373"/>
        <v>43</v>
      </c>
      <c r="CW176" s="142">
        <f t="shared" ref="CW176:EB176" si="374" xml:space="preserve"> CW$173</f>
        <v>44</v>
      </c>
      <c r="CX176" s="142">
        <f t="shared" si="374"/>
        <v>45</v>
      </c>
      <c r="CY176" s="142">
        <f t="shared" si="374"/>
        <v>46</v>
      </c>
      <c r="CZ176" s="142">
        <f t="shared" si="374"/>
        <v>47</v>
      </c>
      <c r="DA176" s="142">
        <f t="shared" si="374"/>
        <v>48</v>
      </c>
      <c r="DB176" s="142">
        <f t="shared" si="374"/>
        <v>49</v>
      </c>
      <c r="DC176" s="142">
        <f t="shared" si="374"/>
        <v>50</v>
      </c>
      <c r="DD176" s="142">
        <f t="shared" si="374"/>
        <v>51</v>
      </c>
      <c r="DE176" s="142">
        <f t="shared" si="374"/>
        <v>52</v>
      </c>
      <c r="DF176" s="142">
        <f t="shared" si="374"/>
        <v>53</v>
      </c>
      <c r="DG176" s="142">
        <f t="shared" si="374"/>
        <v>54</v>
      </c>
      <c r="DH176" s="142">
        <f t="shared" si="374"/>
        <v>55</v>
      </c>
      <c r="DI176" s="142">
        <f t="shared" si="374"/>
        <v>56</v>
      </c>
      <c r="DJ176" s="142">
        <f t="shared" si="374"/>
        <v>57</v>
      </c>
      <c r="DK176" s="142">
        <f t="shared" si="374"/>
        <v>58</v>
      </c>
      <c r="DL176" s="142">
        <f t="shared" si="374"/>
        <v>59</v>
      </c>
      <c r="DM176" s="142">
        <f t="shared" si="374"/>
        <v>60</v>
      </c>
      <c r="DN176" s="142">
        <f t="shared" si="374"/>
        <v>61</v>
      </c>
      <c r="DO176" s="142">
        <f t="shared" si="374"/>
        <v>62</v>
      </c>
      <c r="DP176" s="142">
        <f t="shared" si="374"/>
        <v>63</v>
      </c>
      <c r="DQ176" s="142">
        <f t="shared" si="374"/>
        <v>64</v>
      </c>
      <c r="DR176" s="142">
        <f t="shared" si="374"/>
        <v>65</v>
      </c>
      <c r="DS176" s="142">
        <f t="shared" si="374"/>
        <v>66</v>
      </c>
      <c r="DT176" s="142">
        <f t="shared" si="374"/>
        <v>67</v>
      </c>
      <c r="DU176" s="142">
        <f t="shared" si="374"/>
        <v>68</v>
      </c>
      <c r="DV176" s="142">
        <f t="shared" si="374"/>
        <v>69</v>
      </c>
      <c r="DW176" s="142">
        <f t="shared" si="374"/>
        <v>70</v>
      </c>
      <c r="DX176" s="142">
        <f t="shared" si="374"/>
        <v>71</v>
      </c>
      <c r="DY176" s="142">
        <f t="shared" si="374"/>
        <v>72</v>
      </c>
      <c r="DZ176" s="142">
        <f t="shared" si="374"/>
        <v>73</v>
      </c>
      <c r="EA176" s="142">
        <f t="shared" si="374"/>
        <v>74</v>
      </c>
      <c r="EB176" s="142">
        <f t="shared" si="374"/>
        <v>75</v>
      </c>
      <c r="EC176" s="142">
        <f t="shared" ref="EC176:FH176" si="375" xml:space="preserve"> EC$173</f>
        <v>76</v>
      </c>
      <c r="ED176" s="142">
        <f t="shared" si="375"/>
        <v>77</v>
      </c>
      <c r="EE176" s="142">
        <f t="shared" si="375"/>
        <v>78</v>
      </c>
      <c r="EF176" s="142">
        <f t="shared" si="375"/>
        <v>79</v>
      </c>
      <c r="EG176" s="142">
        <f t="shared" si="375"/>
        <v>80</v>
      </c>
      <c r="EH176" s="142">
        <f t="shared" si="375"/>
        <v>81</v>
      </c>
      <c r="EI176" s="142">
        <f t="shared" si="375"/>
        <v>82</v>
      </c>
      <c r="EJ176" s="142">
        <f t="shared" si="375"/>
        <v>83</v>
      </c>
      <c r="EK176" s="142">
        <f t="shared" si="375"/>
        <v>84</v>
      </c>
      <c r="EL176" s="142">
        <f t="shared" si="375"/>
        <v>85</v>
      </c>
      <c r="EM176" s="142">
        <f t="shared" si="375"/>
        <v>86</v>
      </c>
      <c r="EN176" s="142">
        <f t="shared" si="375"/>
        <v>87</v>
      </c>
      <c r="EO176" s="142">
        <f t="shared" si="375"/>
        <v>88</v>
      </c>
      <c r="EP176" s="142">
        <f t="shared" si="375"/>
        <v>89</v>
      </c>
      <c r="EQ176" s="142">
        <f t="shared" si="375"/>
        <v>90</v>
      </c>
      <c r="ER176" s="142">
        <f t="shared" si="375"/>
        <v>91</v>
      </c>
      <c r="ES176" s="142">
        <f t="shared" si="375"/>
        <v>92</v>
      </c>
      <c r="ET176" s="142">
        <f t="shared" si="375"/>
        <v>93</v>
      </c>
      <c r="EU176" s="142">
        <f t="shared" si="375"/>
        <v>94</v>
      </c>
      <c r="EV176" s="142">
        <f t="shared" si="375"/>
        <v>95</v>
      </c>
      <c r="EW176" s="142">
        <f t="shared" si="375"/>
        <v>96</v>
      </c>
      <c r="EX176" s="142">
        <f t="shared" si="375"/>
        <v>97</v>
      </c>
      <c r="EY176" s="142">
        <f t="shared" si="375"/>
        <v>98</v>
      </c>
      <c r="EZ176" s="142">
        <f t="shared" si="375"/>
        <v>99</v>
      </c>
      <c r="FA176" s="142">
        <f t="shared" si="375"/>
        <v>100</v>
      </c>
      <c r="FB176" s="142">
        <f t="shared" si="375"/>
        <v>100</v>
      </c>
      <c r="FC176" s="142">
        <f t="shared" si="375"/>
        <v>100</v>
      </c>
      <c r="FD176" s="142">
        <f t="shared" si="375"/>
        <v>100</v>
      </c>
      <c r="FE176" s="142">
        <f t="shared" si="375"/>
        <v>100</v>
      </c>
      <c r="FF176" s="142">
        <f t="shared" si="375"/>
        <v>100</v>
      </c>
      <c r="FG176" s="142">
        <f t="shared" si="375"/>
        <v>100</v>
      </c>
      <c r="FH176" s="142">
        <f t="shared" si="375"/>
        <v>100</v>
      </c>
      <c r="FI176" s="142">
        <f t="shared" ref="FI176:GJ176" si="376" xml:space="preserve"> FI$173</f>
        <v>100</v>
      </c>
      <c r="FJ176" s="142">
        <f t="shared" si="376"/>
        <v>100</v>
      </c>
      <c r="FK176" s="142">
        <f t="shared" si="376"/>
        <v>100</v>
      </c>
      <c r="FL176" s="142">
        <f t="shared" si="376"/>
        <v>100</v>
      </c>
      <c r="FM176" s="142">
        <f t="shared" si="376"/>
        <v>100</v>
      </c>
      <c r="FN176" s="142">
        <f t="shared" si="376"/>
        <v>100</v>
      </c>
      <c r="FO176" s="142">
        <f t="shared" si="376"/>
        <v>100</v>
      </c>
      <c r="FP176" s="142">
        <f t="shared" si="376"/>
        <v>100</v>
      </c>
      <c r="FQ176" s="142">
        <f t="shared" si="376"/>
        <v>100</v>
      </c>
      <c r="FR176" s="142">
        <f t="shared" si="376"/>
        <v>100</v>
      </c>
      <c r="FS176" s="142">
        <f t="shared" si="376"/>
        <v>100</v>
      </c>
      <c r="FT176" s="142">
        <f t="shared" si="376"/>
        <v>100</v>
      </c>
      <c r="FU176" s="142">
        <f t="shared" si="376"/>
        <v>100</v>
      </c>
      <c r="FV176" s="142">
        <f t="shared" si="376"/>
        <v>100</v>
      </c>
      <c r="FW176" s="142">
        <f t="shared" si="376"/>
        <v>100</v>
      </c>
      <c r="FX176" s="142">
        <f t="shared" si="376"/>
        <v>100</v>
      </c>
      <c r="FY176" s="142">
        <f t="shared" si="376"/>
        <v>100</v>
      </c>
      <c r="FZ176" s="142">
        <f t="shared" si="376"/>
        <v>100</v>
      </c>
      <c r="GA176" s="142">
        <f t="shared" si="376"/>
        <v>100</v>
      </c>
      <c r="GB176" s="142">
        <f t="shared" si="376"/>
        <v>100</v>
      </c>
      <c r="GC176" s="142">
        <f t="shared" si="376"/>
        <v>100</v>
      </c>
      <c r="GD176" s="142">
        <f t="shared" si="376"/>
        <v>100</v>
      </c>
      <c r="GE176" s="142">
        <f t="shared" si="376"/>
        <v>100</v>
      </c>
      <c r="GF176" s="142">
        <f t="shared" si="376"/>
        <v>100</v>
      </c>
      <c r="GG176" s="142">
        <f t="shared" si="376"/>
        <v>100</v>
      </c>
      <c r="GH176" s="142">
        <f t="shared" si="376"/>
        <v>100</v>
      </c>
      <c r="GI176" s="142">
        <f t="shared" si="376"/>
        <v>100</v>
      </c>
      <c r="GJ176" s="142">
        <f t="shared" si="376"/>
        <v>100</v>
      </c>
    </row>
    <row r="177" spans="1:192" hidden="1" outlineLevel="2" x14ac:dyDescent="0.35">
      <c r="E177" s="142" t="str">
        <f t="shared" ref="E177:AJ177" si="377" xml:space="preserve"> E$88</f>
        <v>Operating period flag</v>
      </c>
      <c r="F177" s="142">
        <f t="shared" si="377"/>
        <v>0</v>
      </c>
      <c r="G177" s="142" t="str">
        <f t="shared" si="377"/>
        <v>flag</v>
      </c>
      <c r="H177" s="142">
        <f t="shared" si="377"/>
        <v>100</v>
      </c>
      <c r="I177" s="142">
        <f t="shared" si="377"/>
        <v>0</v>
      </c>
      <c r="J177" s="142">
        <f t="shared" si="377"/>
        <v>0</v>
      </c>
      <c r="K177" s="142">
        <f t="shared" si="377"/>
        <v>0</v>
      </c>
      <c r="L177" s="142">
        <f t="shared" si="377"/>
        <v>0</v>
      </c>
      <c r="M177" s="142">
        <f t="shared" si="377"/>
        <v>0</v>
      </c>
      <c r="N177" s="142">
        <f t="shared" si="377"/>
        <v>0</v>
      </c>
      <c r="O177" s="142">
        <f t="shared" si="377"/>
        <v>0</v>
      </c>
      <c r="P177" s="142">
        <f t="shared" si="377"/>
        <v>0</v>
      </c>
      <c r="Q177" s="142">
        <f t="shared" si="377"/>
        <v>0</v>
      </c>
      <c r="R177" s="142">
        <f t="shared" si="377"/>
        <v>0</v>
      </c>
      <c r="S177" s="142">
        <f t="shared" si="377"/>
        <v>0</v>
      </c>
      <c r="T177" s="142">
        <f t="shared" si="377"/>
        <v>0</v>
      </c>
      <c r="U177" s="142">
        <f t="shared" si="377"/>
        <v>0</v>
      </c>
      <c r="V177" s="142">
        <f t="shared" si="377"/>
        <v>0</v>
      </c>
      <c r="W177" s="142">
        <f t="shared" si="377"/>
        <v>0</v>
      </c>
      <c r="X177" s="142">
        <f t="shared" si="377"/>
        <v>0</v>
      </c>
      <c r="Y177" s="142">
        <f t="shared" si="377"/>
        <v>0</v>
      </c>
      <c r="Z177" s="142">
        <f t="shared" si="377"/>
        <v>0</v>
      </c>
      <c r="AA177" s="142">
        <f t="shared" si="377"/>
        <v>0</v>
      </c>
      <c r="AB177" s="142">
        <f t="shared" si="377"/>
        <v>0</v>
      </c>
      <c r="AC177" s="142">
        <f t="shared" si="377"/>
        <v>0</v>
      </c>
      <c r="AD177" s="142">
        <f t="shared" si="377"/>
        <v>0</v>
      </c>
      <c r="AE177" s="142">
        <f t="shared" si="377"/>
        <v>0</v>
      </c>
      <c r="AF177" s="142">
        <f t="shared" si="377"/>
        <v>0</v>
      </c>
      <c r="AG177" s="142">
        <f t="shared" si="377"/>
        <v>0</v>
      </c>
      <c r="AH177" s="142">
        <f t="shared" si="377"/>
        <v>0</v>
      </c>
      <c r="AI177" s="142">
        <f t="shared" si="377"/>
        <v>0</v>
      </c>
      <c r="AJ177" s="142">
        <f t="shared" si="377"/>
        <v>0</v>
      </c>
      <c r="AK177" s="142">
        <f t="shared" ref="AK177:BP177" si="378" xml:space="preserve"> AK$88</f>
        <v>0</v>
      </c>
      <c r="AL177" s="142">
        <f t="shared" si="378"/>
        <v>0</v>
      </c>
      <c r="AM177" s="142">
        <f t="shared" si="378"/>
        <v>0</v>
      </c>
      <c r="AN177" s="142">
        <f t="shared" si="378"/>
        <v>0</v>
      </c>
      <c r="AO177" s="142">
        <f t="shared" si="378"/>
        <v>0</v>
      </c>
      <c r="AP177" s="142">
        <f t="shared" si="378"/>
        <v>0</v>
      </c>
      <c r="AQ177" s="142">
        <f t="shared" si="378"/>
        <v>0</v>
      </c>
      <c r="AR177" s="142">
        <f t="shared" si="378"/>
        <v>0</v>
      </c>
      <c r="AS177" s="142">
        <f t="shared" si="378"/>
        <v>0</v>
      </c>
      <c r="AT177" s="142">
        <f t="shared" si="378"/>
        <v>0</v>
      </c>
      <c r="AU177" s="142">
        <f t="shared" si="378"/>
        <v>0</v>
      </c>
      <c r="AV177" s="142">
        <f t="shared" si="378"/>
        <v>0</v>
      </c>
      <c r="AW177" s="142">
        <f t="shared" si="378"/>
        <v>0</v>
      </c>
      <c r="AX177" s="142">
        <f t="shared" si="378"/>
        <v>0</v>
      </c>
      <c r="AY177" s="142">
        <f t="shared" si="378"/>
        <v>0</v>
      </c>
      <c r="AZ177" s="142">
        <f t="shared" si="378"/>
        <v>0</v>
      </c>
      <c r="BA177" s="142">
        <f t="shared" si="378"/>
        <v>0</v>
      </c>
      <c r="BB177" s="142">
        <f t="shared" si="378"/>
        <v>0</v>
      </c>
      <c r="BC177" s="142">
        <f t="shared" si="378"/>
        <v>0</v>
      </c>
      <c r="BD177" s="142">
        <f t="shared" si="378"/>
        <v>0</v>
      </c>
      <c r="BE177" s="142">
        <f t="shared" si="378"/>
        <v>0</v>
      </c>
      <c r="BF177" s="142">
        <f t="shared" si="378"/>
        <v>1</v>
      </c>
      <c r="BG177" s="142">
        <f t="shared" si="378"/>
        <v>1</v>
      </c>
      <c r="BH177" s="142">
        <f t="shared" si="378"/>
        <v>1</v>
      </c>
      <c r="BI177" s="142">
        <f t="shared" si="378"/>
        <v>1</v>
      </c>
      <c r="BJ177" s="142">
        <f t="shared" si="378"/>
        <v>1</v>
      </c>
      <c r="BK177" s="142">
        <f t="shared" si="378"/>
        <v>1</v>
      </c>
      <c r="BL177" s="142">
        <f t="shared" si="378"/>
        <v>1</v>
      </c>
      <c r="BM177" s="142">
        <f t="shared" si="378"/>
        <v>1</v>
      </c>
      <c r="BN177" s="142">
        <f t="shared" si="378"/>
        <v>1</v>
      </c>
      <c r="BO177" s="142">
        <f t="shared" si="378"/>
        <v>1</v>
      </c>
      <c r="BP177" s="142">
        <f t="shared" si="378"/>
        <v>1</v>
      </c>
      <c r="BQ177" s="142">
        <f t="shared" ref="BQ177:CV177" si="379" xml:space="preserve"> BQ$88</f>
        <v>1</v>
      </c>
      <c r="BR177" s="142">
        <f t="shared" si="379"/>
        <v>1</v>
      </c>
      <c r="BS177" s="142">
        <f t="shared" si="379"/>
        <v>1</v>
      </c>
      <c r="BT177" s="142">
        <f t="shared" si="379"/>
        <v>1</v>
      </c>
      <c r="BU177" s="142">
        <f t="shared" si="379"/>
        <v>1</v>
      </c>
      <c r="BV177" s="142">
        <f t="shared" si="379"/>
        <v>1</v>
      </c>
      <c r="BW177" s="142">
        <f t="shared" si="379"/>
        <v>1</v>
      </c>
      <c r="BX177" s="142">
        <f t="shared" si="379"/>
        <v>1</v>
      </c>
      <c r="BY177" s="142">
        <f t="shared" si="379"/>
        <v>1</v>
      </c>
      <c r="BZ177" s="142">
        <f t="shared" si="379"/>
        <v>1</v>
      </c>
      <c r="CA177" s="142">
        <f t="shared" si="379"/>
        <v>1</v>
      </c>
      <c r="CB177" s="142">
        <f t="shared" si="379"/>
        <v>1</v>
      </c>
      <c r="CC177" s="142">
        <f t="shared" si="379"/>
        <v>1</v>
      </c>
      <c r="CD177" s="142">
        <f t="shared" si="379"/>
        <v>1</v>
      </c>
      <c r="CE177" s="142">
        <f t="shared" si="379"/>
        <v>1</v>
      </c>
      <c r="CF177" s="142">
        <f t="shared" si="379"/>
        <v>1</v>
      </c>
      <c r="CG177" s="142">
        <f t="shared" si="379"/>
        <v>1</v>
      </c>
      <c r="CH177" s="142">
        <f t="shared" si="379"/>
        <v>1</v>
      </c>
      <c r="CI177" s="142">
        <f t="shared" si="379"/>
        <v>1</v>
      </c>
      <c r="CJ177" s="142">
        <f t="shared" si="379"/>
        <v>1</v>
      </c>
      <c r="CK177" s="142">
        <f t="shared" si="379"/>
        <v>1</v>
      </c>
      <c r="CL177" s="142">
        <f t="shared" si="379"/>
        <v>1</v>
      </c>
      <c r="CM177" s="142">
        <f t="shared" si="379"/>
        <v>1</v>
      </c>
      <c r="CN177" s="142">
        <f t="shared" si="379"/>
        <v>1</v>
      </c>
      <c r="CO177" s="142">
        <f t="shared" si="379"/>
        <v>1</v>
      </c>
      <c r="CP177" s="142">
        <f t="shared" si="379"/>
        <v>1</v>
      </c>
      <c r="CQ177" s="142">
        <f t="shared" si="379"/>
        <v>1</v>
      </c>
      <c r="CR177" s="142">
        <f t="shared" si="379"/>
        <v>1</v>
      </c>
      <c r="CS177" s="142">
        <f t="shared" si="379"/>
        <v>1</v>
      </c>
      <c r="CT177" s="142">
        <f t="shared" si="379"/>
        <v>1</v>
      </c>
      <c r="CU177" s="142">
        <f t="shared" si="379"/>
        <v>1</v>
      </c>
      <c r="CV177" s="142">
        <f t="shared" si="379"/>
        <v>1</v>
      </c>
      <c r="CW177" s="142">
        <f t="shared" ref="CW177:EB177" si="380" xml:space="preserve"> CW$88</f>
        <v>1</v>
      </c>
      <c r="CX177" s="142">
        <f t="shared" si="380"/>
        <v>1</v>
      </c>
      <c r="CY177" s="142">
        <f t="shared" si="380"/>
        <v>1</v>
      </c>
      <c r="CZ177" s="142">
        <f t="shared" si="380"/>
        <v>1</v>
      </c>
      <c r="DA177" s="142">
        <f t="shared" si="380"/>
        <v>1</v>
      </c>
      <c r="DB177" s="142">
        <f t="shared" si="380"/>
        <v>1</v>
      </c>
      <c r="DC177" s="142">
        <f t="shared" si="380"/>
        <v>1</v>
      </c>
      <c r="DD177" s="142">
        <f t="shared" si="380"/>
        <v>1</v>
      </c>
      <c r="DE177" s="142">
        <f t="shared" si="380"/>
        <v>1</v>
      </c>
      <c r="DF177" s="142">
        <f t="shared" si="380"/>
        <v>1</v>
      </c>
      <c r="DG177" s="142">
        <f t="shared" si="380"/>
        <v>1</v>
      </c>
      <c r="DH177" s="142">
        <f t="shared" si="380"/>
        <v>1</v>
      </c>
      <c r="DI177" s="142">
        <f t="shared" si="380"/>
        <v>1</v>
      </c>
      <c r="DJ177" s="142">
        <f t="shared" si="380"/>
        <v>1</v>
      </c>
      <c r="DK177" s="142">
        <f t="shared" si="380"/>
        <v>1</v>
      </c>
      <c r="DL177" s="142">
        <f t="shared" si="380"/>
        <v>1</v>
      </c>
      <c r="DM177" s="142">
        <f t="shared" si="380"/>
        <v>1</v>
      </c>
      <c r="DN177" s="142">
        <f t="shared" si="380"/>
        <v>1</v>
      </c>
      <c r="DO177" s="142">
        <f t="shared" si="380"/>
        <v>1</v>
      </c>
      <c r="DP177" s="142">
        <f t="shared" si="380"/>
        <v>1</v>
      </c>
      <c r="DQ177" s="142">
        <f t="shared" si="380"/>
        <v>1</v>
      </c>
      <c r="DR177" s="142">
        <f t="shared" si="380"/>
        <v>1</v>
      </c>
      <c r="DS177" s="142">
        <f t="shared" si="380"/>
        <v>1</v>
      </c>
      <c r="DT177" s="142">
        <f t="shared" si="380"/>
        <v>1</v>
      </c>
      <c r="DU177" s="142">
        <f t="shared" si="380"/>
        <v>1</v>
      </c>
      <c r="DV177" s="142">
        <f t="shared" si="380"/>
        <v>1</v>
      </c>
      <c r="DW177" s="142">
        <f t="shared" si="380"/>
        <v>1</v>
      </c>
      <c r="DX177" s="142">
        <f t="shared" si="380"/>
        <v>1</v>
      </c>
      <c r="DY177" s="142">
        <f t="shared" si="380"/>
        <v>1</v>
      </c>
      <c r="DZ177" s="142">
        <f t="shared" si="380"/>
        <v>1</v>
      </c>
      <c r="EA177" s="142">
        <f t="shared" si="380"/>
        <v>1</v>
      </c>
      <c r="EB177" s="142">
        <f t="shared" si="380"/>
        <v>1</v>
      </c>
      <c r="EC177" s="142">
        <f t="shared" ref="EC177:FH177" si="381" xml:space="preserve"> EC$88</f>
        <v>1</v>
      </c>
      <c r="ED177" s="142">
        <f t="shared" si="381"/>
        <v>1</v>
      </c>
      <c r="EE177" s="142">
        <f t="shared" si="381"/>
        <v>1</v>
      </c>
      <c r="EF177" s="142">
        <f t="shared" si="381"/>
        <v>1</v>
      </c>
      <c r="EG177" s="142">
        <f t="shared" si="381"/>
        <v>1</v>
      </c>
      <c r="EH177" s="142">
        <f t="shared" si="381"/>
        <v>1</v>
      </c>
      <c r="EI177" s="142">
        <f t="shared" si="381"/>
        <v>1</v>
      </c>
      <c r="EJ177" s="142">
        <f t="shared" si="381"/>
        <v>1</v>
      </c>
      <c r="EK177" s="142">
        <f t="shared" si="381"/>
        <v>1</v>
      </c>
      <c r="EL177" s="142">
        <f t="shared" si="381"/>
        <v>1</v>
      </c>
      <c r="EM177" s="142">
        <f t="shared" si="381"/>
        <v>1</v>
      </c>
      <c r="EN177" s="142">
        <f t="shared" si="381"/>
        <v>1</v>
      </c>
      <c r="EO177" s="142">
        <f t="shared" si="381"/>
        <v>1</v>
      </c>
      <c r="EP177" s="142">
        <f t="shared" si="381"/>
        <v>1</v>
      </c>
      <c r="EQ177" s="142">
        <f t="shared" si="381"/>
        <v>1</v>
      </c>
      <c r="ER177" s="142">
        <f t="shared" si="381"/>
        <v>1</v>
      </c>
      <c r="ES177" s="142">
        <f t="shared" si="381"/>
        <v>1</v>
      </c>
      <c r="ET177" s="142">
        <f t="shared" si="381"/>
        <v>1</v>
      </c>
      <c r="EU177" s="142">
        <f t="shared" si="381"/>
        <v>1</v>
      </c>
      <c r="EV177" s="142">
        <f t="shared" si="381"/>
        <v>1</v>
      </c>
      <c r="EW177" s="142">
        <f t="shared" si="381"/>
        <v>1</v>
      </c>
      <c r="EX177" s="142">
        <f t="shared" si="381"/>
        <v>1</v>
      </c>
      <c r="EY177" s="142">
        <f t="shared" si="381"/>
        <v>1</v>
      </c>
      <c r="EZ177" s="142">
        <f t="shared" si="381"/>
        <v>1</v>
      </c>
      <c r="FA177" s="142">
        <f t="shared" si="381"/>
        <v>1</v>
      </c>
      <c r="FB177" s="142">
        <f t="shared" si="381"/>
        <v>0</v>
      </c>
      <c r="FC177" s="142">
        <f t="shared" si="381"/>
        <v>0</v>
      </c>
      <c r="FD177" s="142">
        <f t="shared" si="381"/>
        <v>0</v>
      </c>
      <c r="FE177" s="142">
        <f t="shared" si="381"/>
        <v>0</v>
      </c>
      <c r="FF177" s="142">
        <f t="shared" si="381"/>
        <v>0</v>
      </c>
      <c r="FG177" s="142">
        <f t="shared" si="381"/>
        <v>0</v>
      </c>
      <c r="FH177" s="142">
        <f t="shared" si="381"/>
        <v>0</v>
      </c>
      <c r="FI177" s="142">
        <f t="shared" ref="FI177:GJ177" si="382" xml:space="preserve"> FI$88</f>
        <v>0</v>
      </c>
      <c r="FJ177" s="142">
        <f t="shared" si="382"/>
        <v>0</v>
      </c>
      <c r="FK177" s="142">
        <f t="shared" si="382"/>
        <v>0</v>
      </c>
      <c r="FL177" s="142">
        <f t="shared" si="382"/>
        <v>0</v>
      </c>
      <c r="FM177" s="142">
        <f t="shared" si="382"/>
        <v>0</v>
      </c>
      <c r="FN177" s="142">
        <f t="shared" si="382"/>
        <v>0</v>
      </c>
      <c r="FO177" s="142">
        <f t="shared" si="382"/>
        <v>0</v>
      </c>
      <c r="FP177" s="142">
        <f t="shared" si="382"/>
        <v>0</v>
      </c>
      <c r="FQ177" s="142">
        <f t="shared" si="382"/>
        <v>0</v>
      </c>
      <c r="FR177" s="142">
        <f t="shared" si="382"/>
        <v>0</v>
      </c>
      <c r="FS177" s="142">
        <f t="shared" si="382"/>
        <v>0</v>
      </c>
      <c r="FT177" s="142">
        <f t="shared" si="382"/>
        <v>0</v>
      </c>
      <c r="FU177" s="142">
        <f t="shared" si="382"/>
        <v>0</v>
      </c>
      <c r="FV177" s="142">
        <f t="shared" si="382"/>
        <v>0</v>
      </c>
      <c r="FW177" s="142">
        <f t="shared" si="382"/>
        <v>0</v>
      </c>
      <c r="FX177" s="142">
        <f t="shared" si="382"/>
        <v>0</v>
      </c>
      <c r="FY177" s="142">
        <f t="shared" si="382"/>
        <v>0</v>
      </c>
      <c r="FZ177" s="142">
        <f t="shared" si="382"/>
        <v>0</v>
      </c>
      <c r="GA177" s="142">
        <f t="shared" si="382"/>
        <v>0</v>
      </c>
      <c r="GB177" s="142">
        <f t="shared" si="382"/>
        <v>0</v>
      </c>
      <c r="GC177" s="142">
        <f t="shared" si="382"/>
        <v>0</v>
      </c>
      <c r="GD177" s="142">
        <f t="shared" si="382"/>
        <v>0</v>
      </c>
      <c r="GE177" s="142">
        <f t="shared" si="382"/>
        <v>0</v>
      </c>
      <c r="GF177" s="142">
        <f t="shared" si="382"/>
        <v>0</v>
      </c>
      <c r="GG177" s="142">
        <f t="shared" si="382"/>
        <v>0</v>
      </c>
      <c r="GH177" s="142">
        <f t="shared" si="382"/>
        <v>0</v>
      </c>
      <c r="GI177" s="142">
        <f t="shared" si="382"/>
        <v>0</v>
      </c>
      <c r="GJ177" s="142">
        <f t="shared" si="382"/>
        <v>0</v>
      </c>
    </row>
    <row r="178" spans="1:192" s="181" customFormat="1" hidden="1" outlineLevel="2" x14ac:dyDescent="0.35">
      <c r="A178" s="132"/>
      <c r="B178" s="132"/>
      <c r="C178" s="133"/>
      <c r="D178" s="134"/>
      <c r="E178" s="135" t="s">
        <v>189</v>
      </c>
      <c r="F178" s="135"/>
      <c r="G178" s="135" t="s">
        <v>14</v>
      </c>
      <c r="H178" s="135"/>
      <c r="I178" s="135"/>
      <c r="J178" s="135">
        <f t="shared" ref="J178:AO178" si="383" xml:space="preserve"> IF( I178 = $F175, 1, I178 + 1) * J177</f>
        <v>0</v>
      </c>
      <c r="K178" s="135">
        <f t="shared" si="383"/>
        <v>0</v>
      </c>
      <c r="L178" s="135">
        <f t="shared" si="383"/>
        <v>0</v>
      </c>
      <c r="M178" s="135">
        <f t="shared" si="383"/>
        <v>0</v>
      </c>
      <c r="N178" s="135">
        <f t="shared" si="383"/>
        <v>0</v>
      </c>
      <c r="O178" s="135">
        <f t="shared" si="383"/>
        <v>0</v>
      </c>
      <c r="P178" s="135">
        <f t="shared" si="383"/>
        <v>0</v>
      </c>
      <c r="Q178" s="135">
        <f t="shared" si="383"/>
        <v>0</v>
      </c>
      <c r="R178" s="135">
        <f t="shared" si="383"/>
        <v>0</v>
      </c>
      <c r="S178" s="135">
        <f t="shared" si="383"/>
        <v>0</v>
      </c>
      <c r="T178" s="135">
        <f t="shared" si="383"/>
        <v>0</v>
      </c>
      <c r="U178" s="135">
        <f t="shared" si="383"/>
        <v>0</v>
      </c>
      <c r="V178" s="135">
        <f t="shared" si="383"/>
        <v>0</v>
      </c>
      <c r="W178" s="135">
        <f t="shared" si="383"/>
        <v>0</v>
      </c>
      <c r="X178" s="135">
        <f t="shared" si="383"/>
        <v>0</v>
      </c>
      <c r="Y178" s="135">
        <f t="shared" si="383"/>
        <v>0</v>
      </c>
      <c r="Z178" s="135">
        <f t="shared" si="383"/>
        <v>0</v>
      </c>
      <c r="AA178" s="135">
        <f t="shared" si="383"/>
        <v>0</v>
      </c>
      <c r="AB178" s="135">
        <f t="shared" si="383"/>
        <v>0</v>
      </c>
      <c r="AC178" s="135">
        <f t="shared" si="383"/>
        <v>0</v>
      </c>
      <c r="AD178" s="135">
        <f t="shared" si="383"/>
        <v>0</v>
      </c>
      <c r="AE178" s="135">
        <f t="shared" si="383"/>
        <v>0</v>
      </c>
      <c r="AF178" s="135">
        <f t="shared" si="383"/>
        <v>0</v>
      </c>
      <c r="AG178" s="135">
        <f t="shared" si="383"/>
        <v>0</v>
      </c>
      <c r="AH178" s="135">
        <f t="shared" si="383"/>
        <v>0</v>
      </c>
      <c r="AI178" s="135">
        <f t="shared" si="383"/>
        <v>0</v>
      </c>
      <c r="AJ178" s="135">
        <f t="shared" si="383"/>
        <v>0</v>
      </c>
      <c r="AK178" s="135">
        <f t="shared" si="383"/>
        <v>0</v>
      </c>
      <c r="AL178" s="135">
        <f t="shared" si="383"/>
        <v>0</v>
      </c>
      <c r="AM178" s="135">
        <f t="shared" si="383"/>
        <v>0</v>
      </c>
      <c r="AN178" s="135">
        <f t="shared" si="383"/>
        <v>0</v>
      </c>
      <c r="AO178" s="135">
        <f t="shared" si="383"/>
        <v>0</v>
      </c>
      <c r="AP178" s="135">
        <f t="shared" ref="AP178:BU178" si="384" xml:space="preserve"> IF( AO178 = $F175, 1, AO178 + 1) * AP177</f>
        <v>0</v>
      </c>
      <c r="AQ178" s="135">
        <f t="shared" si="384"/>
        <v>0</v>
      </c>
      <c r="AR178" s="135">
        <f t="shared" si="384"/>
        <v>0</v>
      </c>
      <c r="AS178" s="135">
        <f t="shared" si="384"/>
        <v>0</v>
      </c>
      <c r="AT178" s="135">
        <f t="shared" si="384"/>
        <v>0</v>
      </c>
      <c r="AU178" s="135">
        <f t="shared" si="384"/>
        <v>0</v>
      </c>
      <c r="AV178" s="135">
        <f t="shared" si="384"/>
        <v>0</v>
      </c>
      <c r="AW178" s="135">
        <f t="shared" si="384"/>
        <v>0</v>
      </c>
      <c r="AX178" s="135">
        <f t="shared" si="384"/>
        <v>0</v>
      </c>
      <c r="AY178" s="135">
        <f t="shared" si="384"/>
        <v>0</v>
      </c>
      <c r="AZ178" s="135">
        <f t="shared" si="384"/>
        <v>0</v>
      </c>
      <c r="BA178" s="135">
        <f t="shared" si="384"/>
        <v>0</v>
      </c>
      <c r="BB178" s="135">
        <f t="shared" si="384"/>
        <v>0</v>
      </c>
      <c r="BC178" s="135">
        <f t="shared" si="384"/>
        <v>0</v>
      </c>
      <c r="BD178" s="135">
        <f t="shared" si="384"/>
        <v>0</v>
      </c>
      <c r="BE178" s="135">
        <f t="shared" si="384"/>
        <v>0</v>
      </c>
      <c r="BF178" s="135">
        <f t="shared" si="384"/>
        <v>1</v>
      </c>
      <c r="BG178" s="135">
        <f t="shared" si="384"/>
        <v>2</v>
      </c>
      <c r="BH178" s="135">
        <f t="shared" si="384"/>
        <v>3</v>
      </c>
      <c r="BI178" s="135">
        <f t="shared" si="384"/>
        <v>4</v>
      </c>
      <c r="BJ178" s="135">
        <f t="shared" si="384"/>
        <v>1</v>
      </c>
      <c r="BK178" s="135">
        <f t="shared" si="384"/>
        <v>2</v>
      </c>
      <c r="BL178" s="135">
        <f t="shared" si="384"/>
        <v>3</v>
      </c>
      <c r="BM178" s="135">
        <f t="shared" si="384"/>
        <v>4</v>
      </c>
      <c r="BN178" s="135">
        <f t="shared" si="384"/>
        <v>1</v>
      </c>
      <c r="BO178" s="135">
        <f t="shared" si="384"/>
        <v>2</v>
      </c>
      <c r="BP178" s="135">
        <f t="shared" si="384"/>
        <v>3</v>
      </c>
      <c r="BQ178" s="135">
        <f t="shared" si="384"/>
        <v>4</v>
      </c>
      <c r="BR178" s="135">
        <f t="shared" si="384"/>
        <v>1</v>
      </c>
      <c r="BS178" s="135">
        <f t="shared" si="384"/>
        <v>2</v>
      </c>
      <c r="BT178" s="135">
        <f t="shared" si="384"/>
        <v>3</v>
      </c>
      <c r="BU178" s="135">
        <f t="shared" si="384"/>
        <v>4</v>
      </c>
      <c r="BV178" s="135">
        <f t="shared" ref="BV178:DA178" si="385" xml:space="preserve"> IF( BU178 = $F175, 1, BU178 + 1) * BV177</f>
        <v>1</v>
      </c>
      <c r="BW178" s="135">
        <f t="shared" si="385"/>
        <v>2</v>
      </c>
      <c r="BX178" s="135">
        <f t="shared" si="385"/>
        <v>3</v>
      </c>
      <c r="BY178" s="135">
        <f t="shared" si="385"/>
        <v>4</v>
      </c>
      <c r="BZ178" s="135">
        <f t="shared" si="385"/>
        <v>1</v>
      </c>
      <c r="CA178" s="135">
        <f t="shared" si="385"/>
        <v>2</v>
      </c>
      <c r="CB178" s="135">
        <f t="shared" si="385"/>
        <v>3</v>
      </c>
      <c r="CC178" s="135">
        <f t="shared" si="385"/>
        <v>4</v>
      </c>
      <c r="CD178" s="135">
        <f t="shared" si="385"/>
        <v>1</v>
      </c>
      <c r="CE178" s="135">
        <f t="shared" si="385"/>
        <v>2</v>
      </c>
      <c r="CF178" s="135">
        <f t="shared" si="385"/>
        <v>3</v>
      </c>
      <c r="CG178" s="135">
        <f t="shared" si="385"/>
        <v>4</v>
      </c>
      <c r="CH178" s="135">
        <f t="shared" si="385"/>
        <v>1</v>
      </c>
      <c r="CI178" s="135">
        <f t="shared" si="385"/>
        <v>2</v>
      </c>
      <c r="CJ178" s="135">
        <f t="shared" si="385"/>
        <v>3</v>
      </c>
      <c r="CK178" s="135">
        <f t="shared" si="385"/>
        <v>4</v>
      </c>
      <c r="CL178" s="135">
        <f t="shared" si="385"/>
        <v>1</v>
      </c>
      <c r="CM178" s="135">
        <f t="shared" si="385"/>
        <v>2</v>
      </c>
      <c r="CN178" s="135">
        <f t="shared" si="385"/>
        <v>3</v>
      </c>
      <c r="CO178" s="135">
        <f t="shared" si="385"/>
        <v>4</v>
      </c>
      <c r="CP178" s="135">
        <f t="shared" si="385"/>
        <v>1</v>
      </c>
      <c r="CQ178" s="135">
        <f t="shared" si="385"/>
        <v>2</v>
      </c>
      <c r="CR178" s="135">
        <f t="shared" si="385"/>
        <v>3</v>
      </c>
      <c r="CS178" s="135">
        <f t="shared" si="385"/>
        <v>4</v>
      </c>
      <c r="CT178" s="135">
        <f t="shared" si="385"/>
        <v>1</v>
      </c>
      <c r="CU178" s="135">
        <f t="shared" si="385"/>
        <v>2</v>
      </c>
      <c r="CV178" s="135">
        <f t="shared" si="385"/>
        <v>3</v>
      </c>
      <c r="CW178" s="135">
        <f t="shared" si="385"/>
        <v>4</v>
      </c>
      <c r="CX178" s="135">
        <f t="shared" si="385"/>
        <v>1</v>
      </c>
      <c r="CY178" s="135">
        <f t="shared" si="385"/>
        <v>2</v>
      </c>
      <c r="CZ178" s="135">
        <f t="shared" si="385"/>
        <v>3</v>
      </c>
      <c r="DA178" s="135">
        <f t="shared" si="385"/>
        <v>4</v>
      </c>
      <c r="DB178" s="135">
        <f t="shared" ref="DB178:EG178" si="386" xml:space="preserve"> IF( DA178 = $F175, 1, DA178 + 1) * DB177</f>
        <v>1</v>
      </c>
      <c r="DC178" s="135">
        <f t="shared" si="386"/>
        <v>2</v>
      </c>
      <c r="DD178" s="135">
        <f t="shared" si="386"/>
        <v>3</v>
      </c>
      <c r="DE178" s="135">
        <f t="shared" si="386"/>
        <v>4</v>
      </c>
      <c r="DF178" s="135">
        <f t="shared" si="386"/>
        <v>1</v>
      </c>
      <c r="DG178" s="135">
        <f t="shared" si="386"/>
        <v>2</v>
      </c>
      <c r="DH178" s="135">
        <f t="shared" si="386"/>
        <v>3</v>
      </c>
      <c r="DI178" s="135">
        <f t="shared" si="386"/>
        <v>4</v>
      </c>
      <c r="DJ178" s="135">
        <f t="shared" si="386"/>
        <v>1</v>
      </c>
      <c r="DK178" s="135">
        <f t="shared" si="386"/>
        <v>2</v>
      </c>
      <c r="DL178" s="135">
        <f t="shared" si="386"/>
        <v>3</v>
      </c>
      <c r="DM178" s="135">
        <f t="shared" si="386"/>
        <v>4</v>
      </c>
      <c r="DN178" s="135">
        <f t="shared" si="386"/>
        <v>1</v>
      </c>
      <c r="DO178" s="135">
        <f t="shared" si="386"/>
        <v>2</v>
      </c>
      <c r="DP178" s="135">
        <f t="shared" si="386"/>
        <v>3</v>
      </c>
      <c r="DQ178" s="135">
        <f t="shared" si="386"/>
        <v>4</v>
      </c>
      <c r="DR178" s="135">
        <f t="shared" si="386"/>
        <v>1</v>
      </c>
      <c r="DS178" s="135">
        <f t="shared" si="386"/>
        <v>2</v>
      </c>
      <c r="DT178" s="135">
        <f t="shared" si="386"/>
        <v>3</v>
      </c>
      <c r="DU178" s="135">
        <f t="shared" si="386"/>
        <v>4</v>
      </c>
      <c r="DV178" s="135">
        <f t="shared" si="386"/>
        <v>1</v>
      </c>
      <c r="DW178" s="135">
        <f t="shared" si="386"/>
        <v>2</v>
      </c>
      <c r="DX178" s="135">
        <f t="shared" si="386"/>
        <v>3</v>
      </c>
      <c r="DY178" s="135">
        <f t="shared" si="386"/>
        <v>4</v>
      </c>
      <c r="DZ178" s="135">
        <f t="shared" si="386"/>
        <v>1</v>
      </c>
      <c r="EA178" s="135">
        <f t="shared" si="386"/>
        <v>2</v>
      </c>
      <c r="EB178" s="135">
        <f t="shared" si="386"/>
        <v>3</v>
      </c>
      <c r="EC178" s="135">
        <f t="shared" si="386"/>
        <v>4</v>
      </c>
      <c r="ED178" s="135">
        <f t="shared" si="386"/>
        <v>1</v>
      </c>
      <c r="EE178" s="135">
        <f t="shared" si="386"/>
        <v>2</v>
      </c>
      <c r="EF178" s="135">
        <f t="shared" si="386"/>
        <v>3</v>
      </c>
      <c r="EG178" s="135">
        <f t="shared" si="386"/>
        <v>4</v>
      </c>
      <c r="EH178" s="135">
        <f t="shared" ref="EH178:FM178" si="387" xml:space="preserve"> IF( EG178 = $F175, 1, EG178 + 1) * EH177</f>
        <v>1</v>
      </c>
      <c r="EI178" s="135">
        <f t="shared" si="387"/>
        <v>2</v>
      </c>
      <c r="EJ178" s="135">
        <f t="shared" si="387"/>
        <v>3</v>
      </c>
      <c r="EK178" s="135">
        <f t="shared" si="387"/>
        <v>4</v>
      </c>
      <c r="EL178" s="135">
        <f t="shared" si="387"/>
        <v>1</v>
      </c>
      <c r="EM178" s="135">
        <f t="shared" si="387"/>
        <v>2</v>
      </c>
      <c r="EN178" s="135">
        <f t="shared" si="387"/>
        <v>3</v>
      </c>
      <c r="EO178" s="135">
        <f t="shared" si="387"/>
        <v>4</v>
      </c>
      <c r="EP178" s="135">
        <f t="shared" si="387"/>
        <v>1</v>
      </c>
      <c r="EQ178" s="135">
        <f t="shared" si="387"/>
        <v>2</v>
      </c>
      <c r="ER178" s="135">
        <f t="shared" si="387"/>
        <v>3</v>
      </c>
      <c r="ES178" s="135">
        <f t="shared" si="387"/>
        <v>4</v>
      </c>
      <c r="ET178" s="135">
        <f t="shared" si="387"/>
        <v>1</v>
      </c>
      <c r="EU178" s="135">
        <f t="shared" si="387"/>
        <v>2</v>
      </c>
      <c r="EV178" s="135">
        <f t="shared" si="387"/>
        <v>3</v>
      </c>
      <c r="EW178" s="135">
        <f t="shared" si="387"/>
        <v>4</v>
      </c>
      <c r="EX178" s="135">
        <f t="shared" si="387"/>
        <v>1</v>
      </c>
      <c r="EY178" s="135">
        <f t="shared" si="387"/>
        <v>2</v>
      </c>
      <c r="EZ178" s="135">
        <f t="shared" si="387"/>
        <v>3</v>
      </c>
      <c r="FA178" s="135">
        <f t="shared" si="387"/>
        <v>4</v>
      </c>
      <c r="FB178" s="135">
        <f t="shared" si="387"/>
        <v>0</v>
      </c>
      <c r="FC178" s="135">
        <f t="shared" si="387"/>
        <v>0</v>
      </c>
      <c r="FD178" s="135">
        <f t="shared" si="387"/>
        <v>0</v>
      </c>
      <c r="FE178" s="135">
        <f t="shared" si="387"/>
        <v>0</v>
      </c>
      <c r="FF178" s="135">
        <f t="shared" si="387"/>
        <v>0</v>
      </c>
      <c r="FG178" s="135">
        <f t="shared" si="387"/>
        <v>0</v>
      </c>
      <c r="FH178" s="135">
        <f t="shared" si="387"/>
        <v>0</v>
      </c>
      <c r="FI178" s="135">
        <f t="shared" si="387"/>
        <v>0</v>
      </c>
      <c r="FJ178" s="135">
        <f t="shared" si="387"/>
        <v>0</v>
      </c>
      <c r="FK178" s="135">
        <f t="shared" si="387"/>
        <v>0</v>
      </c>
      <c r="FL178" s="135">
        <f t="shared" si="387"/>
        <v>0</v>
      </c>
      <c r="FM178" s="135">
        <f t="shared" si="387"/>
        <v>0</v>
      </c>
      <c r="FN178" s="135">
        <f t="shared" ref="FN178:GJ178" si="388" xml:space="preserve"> IF( FM178 = $F175, 1, FM178 + 1) * FN177</f>
        <v>0</v>
      </c>
      <c r="FO178" s="135">
        <f t="shared" si="388"/>
        <v>0</v>
      </c>
      <c r="FP178" s="135">
        <f t="shared" si="388"/>
        <v>0</v>
      </c>
      <c r="FQ178" s="135">
        <f t="shared" si="388"/>
        <v>0</v>
      </c>
      <c r="FR178" s="135">
        <f t="shared" si="388"/>
        <v>0</v>
      </c>
      <c r="FS178" s="135">
        <f t="shared" si="388"/>
        <v>0</v>
      </c>
      <c r="FT178" s="135">
        <f t="shared" si="388"/>
        <v>0</v>
      </c>
      <c r="FU178" s="135">
        <f t="shared" si="388"/>
        <v>0</v>
      </c>
      <c r="FV178" s="135">
        <f t="shared" si="388"/>
        <v>0</v>
      </c>
      <c r="FW178" s="135">
        <f t="shared" si="388"/>
        <v>0</v>
      </c>
      <c r="FX178" s="135">
        <f t="shared" si="388"/>
        <v>0</v>
      </c>
      <c r="FY178" s="135">
        <f t="shared" si="388"/>
        <v>0</v>
      </c>
      <c r="FZ178" s="135">
        <f t="shared" si="388"/>
        <v>0</v>
      </c>
      <c r="GA178" s="135">
        <f t="shared" si="388"/>
        <v>0</v>
      </c>
      <c r="GB178" s="135">
        <f t="shared" si="388"/>
        <v>0</v>
      </c>
      <c r="GC178" s="135">
        <f t="shared" si="388"/>
        <v>0</v>
      </c>
      <c r="GD178" s="135">
        <f t="shared" si="388"/>
        <v>0</v>
      </c>
      <c r="GE178" s="135">
        <f t="shared" si="388"/>
        <v>0</v>
      </c>
      <c r="GF178" s="135">
        <f t="shared" si="388"/>
        <v>0</v>
      </c>
      <c r="GG178" s="135">
        <f t="shared" si="388"/>
        <v>0</v>
      </c>
      <c r="GH178" s="135">
        <f t="shared" si="388"/>
        <v>0</v>
      </c>
      <c r="GI178" s="135">
        <f t="shared" si="388"/>
        <v>0</v>
      </c>
      <c r="GJ178" s="135">
        <f t="shared" si="388"/>
        <v>0</v>
      </c>
    </row>
    <row r="179" spans="1:192" outlineLevel="1" x14ac:dyDescent="0.35">
      <c r="A179" s="132"/>
      <c r="B179" s="132"/>
      <c r="C179" s="133"/>
      <c r="D179" s="134"/>
      <c r="E179" s="135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  <c r="U179" s="135"/>
      <c r="V179" s="135"/>
      <c r="W179" s="135"/>
      <c r="X179" s="135"/>
      <c r="Y179" s="135"/>
      <c r="Z179" s="135"/>
      <c r="AA179" s="135"/>
      <c r="AB179" s="135"/>
      <c r="AC179" s="135"/>
      <c r="AD179" s="135"/>
      <c r="AE179" s="135"/>
      <c r="AF179" s="135"/>
      <c r="AG179" s="135"/>
      <c r="AH179" s="135"/>
      <c r="AI179" s="135"/>
      <c r="AJ179" s="135"/>
      <c r="AK179" s="135"/>
      <c r="AL179" s="135"/>
      <c r="AM179" s="135"/>
      <c r="AN179" s="135"/>
      <c r="AO179" s="135"/>
      <c r="AP179" s="135"/>
      <c r="AQ179" s="135"/>
      <c r="AR179" s="135"/>
      <c r="AS179" s="135"/>
      <c r="AT179" s="135"/>
      <c r="AU179" s="135"/>
      <c r="AV179" s="135"/>
      <c r="AW179" s="135"/>
      <c r="AX179" s="135"/>
      <c r="AY179" s="135"/>
      <c r="AZ179" s="135"/>
      <c r="BA179" s="135"/>
      <c r="BB179" s="135"/>
      <c r="BC179" s="135"/>
      <c r="BD179" s="135"/>
      <c r="BE179" s="135"/>
      <c r="BF179" s="135"/>
      <c r="BG179" s="135"/>
      <c r="BH179" s="135"/>
      <c r="BI179" s="135"/>
      <c r="BJ179" s="135"/>
      <c r="BK179" s="135"/>
      <c r="BL179" s="135"/>
      <c r="BM179" s="135"/>
      <c r="BN179" s="135"/>
      <c r="BO179" s="135"/>
      <c r="BP179" s="135"/>
      <c r="BQ179" s="135"/>
      <c r="BR179" s="135"/>
      <c r="BS179" s="135"/>
      <c r="BT179" s="135"/>
      <c r="BU179" s="135"/>
      <c r="BV179" s="135"/>
      <c r="BW179" s="135"/>
      <c r="BX179" s="135"/>
      <c r="BY179" s="135"/>
      <c r="BZ179" s="135"/>
      <c r="CA179" s="135"/>
      <c r="CB179" s="135"/>
      <c r="CC179" s="135"/>
      <c r="CD179" s="135"/>
      <c r="CE179" s="135"/>
      <c r="CF179" s="135"/>
      <c r="CG179" s="135"/>
      <c r="CH179" s="135"/>
      <c r="CI179" s="135"/>
      <c r="CJ179" s="135"/>
      <c r="CK179" s="135"/>
      <c r="CL179" s="135"/>
      <c r="CM179" s="135"/>
      <c r="CN179" s="135"/>
      <c r="CO179" s="135"/>
      <c r="CP179" s="135"/>
      <c r="CQ179" s="135"/>
      <c r="CR179" s="135"/>
      <c r="CS179" s="135"/>
      <c r="CT179" s="135"/>
      <c r="CU179" s="135"/>
      <c r="CV179" s="135"/>
      <c r="CW179" s="135"/>
      <c r="CX179" s="135"/>
      <c r="CY179" s="135"/>
      <c r="CZ179" s="135"/>
      <c r="DA179" s="135"/>
      <c r="DB179" s="135"/>
      <c r="DC179" s="135"/>
      <c r="DD179" s="135"/>
      <c r="DE179" s="135"/>
      <c r="DF179" s="135"/>
      <c r="DG179" s="135"/>
      <c r="DH179" s="135"/>
      <c r="DI179" s="135"/>
      <c r="DJ179" s="135"/>
      <c r="DK179" s="135"/>
      <c r="DL179" s="135"/>
      <c r="DM179" s="135"/>
      <c r="DN179" s="135"/>
      <c r="DO179" s="135"/>
      <c r="DP179" s="135"/>
      <c r="DQ179" s="135"/>
      <c r="DR179" s="135"/>
      <c r="DS179" s="135"/>
      <c r="DT179" s="135"/>
      <c r="DU179" s="135"/>
      <c r="DV179" s="135"/>
      <c r="DW179" s="135"/>
      <c r="DX179" s="135"/>
      <c r="DY179" s="135"/>
      <c r="DZ179" s="135"/>
      <c r="EA179" s="135"/>
      <c r="EB179" s="135"/>
      <c r="EC179" s="135"/>
      <c r="ED179" s="135"/>
      <c r="EE179" s="135"/>
      <c r="EF179" s="135"/>
      <c r="EG179" s="135"/>
      <c r="EH179" s="135"/>
      <c r="EI179" s="135"/>
      <c r="EJ179" s="135"/>
      <c r="EK179" s="135"/>
      <c r="EL179" s="135"/>
      <c r="EM179" s="135"/>
      <c r="EN179" s="135"/>
      <c r="EO179" s="135"/>
      <c r="EP179" s="135"/>
      <c r="EQ179" s="135"/>
      <c r="ER179" s="135"/>
      <c r="ES179" s="135"/>
      <c r="ET179" s="135"/>
      <c r="EU179" s="135"/>
      <c r="EV179" s="135"/>
      <c r="EW179" s="135"/>
      <c r="EX179" s="135"/>
      <c r="EY179" s="135"/>
      <c r="EZ179" s="135"/>
      <c r="FA179" s="135"/>
      <c r="FB179" s="135"/>
      <c r="FC179" s="135"/>
      <c r="FD179" s="135"/>
      <c r="FE179" s="135"/>
      <c r="FF179" s="135"/>
      <c r="FG179" s="135"/>
      <c r="FH179" s="135"/>
      <c r="FI179" s="135"/>
      <c r="FJ179" s="135"/>
      <c r="FK179" s="135"/>
      <c r="FL179" s="135"/>
      <c r="FM179" s="135"/>
      <c r="FN179" s="135"/>
      <c r="FO179" s="135"/>
      <c r="FP179" s="135"/>
      <c r="FQ179" s="135"/>
      <c r="FR179" s="135"/>
      <c r="FS179" s="135"/>
      <c r="FT179" s="135"/>
      <c r="FU179" s="135"/>
      <c r="FV179" s="135"/>
      <c r="FW179" s="135"/>
      <c r="FX179" s="135"/>
      <c r="FY179" s="135"/>
      <c r="FZ179" s="135"/>
      <c r="GA179" s="135"/>
      <c r="GB179" s="135"/>
      <c r="GC179" s="135"/>
      <c r="GD179" s="135"/>
      <c r="GE179" s="135"/>
      <c r="GF179" s="135"/>
      <c r="GG179" s="135"/>
      <c r="GH179" s="135"/>
      <c r="GI179" s="135"/>
      <c r="GJ179" s="135"/>
    </row>
    <row r="180" spans="1:192" outlineLevel="1" collapsed="1" x14ac:dyDescent="0.35">
      <c r="A180" s="226"/>
      <c r="B180" s="226" t="s">
        <v>116</v>
      </c>
      <c r="C180" s="227"/>
      <c r="D180" s="228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225"/>
      <c r="AD180" s="225"/>
      <c r="AE180" s="225"/>
      <c r="AF180" s="225"/>
      <c r="AG180" s="225"/>
      <c r="AH180" s="225"/>
      <c r="AI180" s="225"/>
      <c r="AJ180" s="225"/>
      <c r="AK180" s="225"/>
      <c r="AL180" s="225"/>
      <c r="AM180" s="225"/>
      <c r="AN180" s="225"/>
      <c r="AO180" s="225"/>
      <c r="AP180" s="225"/>
      <c r="AQ180" s="225"/>
      <c r="AR180" s="225"/>
      <c r="AS180" s="225"/>
      <c r="AT180" s="225"/>
      <c r="AU180" s="225"/>
      <c r="AV180" s="225"/>
      <c r="AW180" s="225"/>
      <c r="AX180" s="225"/>
      <c r="AY180" s="225"/>
      <c r="AZ180" s="225"/>
      <c r="BA180" s="225"/>
      <c r="BB180" s="225"/>
      <c r="BC180" s="225"/>
      <c r="BD180" s="225"/>
      <c r="BE180" s="225"/>
      <c r="BF180" s="225"/>
      <c r="BG180" s="225"/>
      <c r="BH180" s="225"/>
      <c r="BI180" s="225"/>
      <c r="BJ180" s="225"/>
      <c r="BK180" s="225"/>
      <c r="BL180" s="225"/>
      <c r="BM180" s="225"/>
      <c r="BN180" s="225"/>
      <c r="BO180" s="225"/>
      <c r="BP180" s="225"/>
      <c r="BQ180" s="225"/>
      <c r="BR180" s="225"/>
      <c r="BS180" s="225"/>
      <c r="BT180" s="225"/>
      <c r="BU180" s="225"/>
      <c r="BV180" s="225"/>
      <c r="BW180" s="225"/>
      <c r="BX180" s="225"/>
      <c r="BY180" s="225"/>
      <c r="BZ180" s="225"/>
      <c r="CA180" s="225"/>
      <c r="CB180" s="225"/>
      <c r="CC180" s="225"/>
      <c r="CD180" s="225"/>
      <c r="CE180" s="225"/>
      <c r="CF180" s="225"/>
      <c r="CG180" s="225"/>
      <c r="CH180" s="225"/>
      <c r="CI180" s="225"/>
      <c r="CJ180" s="225"/>
      <c r="CK180" s="225"/>
      <c r="CL180" s="225"/>
      <c r="CM180" s="225"/>
      <c r="CN180" s="225"/>
      <c r="CO180" s="225"/>
      <c r="CP180" s="225"/>
      <c r="CQ180" s="225"/>
      <c r="CR180" s="225"/>
      <c r="CS180" s="225"/>
      <c r="CT180" s="225"/>
      <c r="CU180" s="225"/>
      <c r="CV180" s="225"/>
      <c r="CW180" s="225"/>
      <c r="CX180" s="225"/>
      <c r="CY180" s="225"/>
      <c r="CZ180" s="225"/>
      <c r="DA180" s="225"/>
      <c r="DB180" s="225"/>
      <c r="DC180" s="225"/>
      <c r="DD180" s="225"/>
      <c r="DE180" s="225"/>
      <c r="DF180" s="225"/>
      <c r="DG180" s="225"/>
      <c r="DH180" s="225"/>
      <c r="DI180" s="225"/>
      <c r="DJ180" s="225"/>
      <c r="DK180" s="225"/>
      <c r="DL180" s="225"/>
      <c r="DM180" s="225"/>
      <c r="DN180" s="225"/>
      <c r="DO180" s="225"/>
      <c r="DP180" s="225"/>
      <c r="DQ180" s="225"/>
      <c r="DR180" s="225"/>
      <c r="DS180" s="225"/>
      <c r="DT180" s="225"/>
      <c r="DU180" s="225"/>
      <c r="DV180" s="225"/>
      <c r="DW180" s="225"/>
      <c r="DX180" s="225"/>
      <c r="DY180" s="225"/>
      <c r="DZ180" s="225"/>
      <c r="EA180" s="225"/>
      <c r="EB180" s="225"/>
      <c r="EC180" s="225"/>
      <c r="ED180" s="225"/>
      <c r="EE180" s="225"/>
      <c r="EF180" s="225"/>
      <c r="EG180" s="225"/>
      <c r="EH180" s="225"/>
      <c r="EI180" s="225"/>
      <c r="EJ180" s="225"/>
      <c r="EK180" s="225"/>
      <c r="EL180" s="225"/>
      <c r="EM180" s="225"/>
      <c r="EN180" s="225"/>
      <c r="EO180" s="225"/>
      <c r="EP180" s="225"/>
      <c r="EQ180" s="225"/>
      <c r="ER180" s="225"/>
      <c r="ES180" s="225"/>
      <c r="ET180" s="225"/>
      <c r="EU180" s="225"/>
      <c r="EV180" s="225"/>
      <c r="EW180" s="225"/>
      <c r="EX180" s="225"/>
      <c r="EY180" s="225"/>
      <c r="EZ180" s="225"/>
      <c r="FA180" s="225"/>
      <c r="FB180" s="225"/>
      <c r="FC180" s="225"/>
      <c r="FD180" s="225"/>
      <c r="FE180" s="225"/>
      <c r="FF180" s="225"/>
      <c r="FG180" s="225"/>
      <c r="FH180" s="225"/>
      <c r="FI180" s="225"/>
      <c r="FJ180" s="225"/>
      <c r="FK180" s="225"/>
      <c r="FL180" s="225"/>
      <c r="FM180" s="225"/>
      <c r="FN180" s="225"/>
      <c r="FO180" s="225"/>
      <c r="FP180" s="225"/>
      <c r="FQ180" s="225"/>
      <c r="FR180" s="225"/>
      <c r="FS180" s="225"/>
      <c r="FT180" s="225"/>
      <c r="FU180" s="225"/>
      <c r="FV180" s="225"/>
      <c r="FW180" s="225"/>
      <c r="FX180" s="225"/>
      <c r="FY180" s="225"/>
      <c r="FZ180" s="225"/>
      <c r="GA180" s="225"/>
      <c r="GB180" s="225"/>
      <c r="GC180" s="225"/>
      <c r="GD180" s="225"/>
      <c r="GE180" s="225"/>
      <c r="GF180" s="225"/>
      <c r="GG180" s="225"/>
      <c r="GH180" s="225"/>
      <c r="GI180" s="225"/>
      <c r="GJ180" s="225"/>
    </row>
    <row r="181" spans="1:192" hidden="1" outlineLevel="2" x14ac:dyDescent="0.35">
      <c r="A181" s="49"/>
      <c r="B181" s="49"/>
      <c r="C181" s="32"/>
      <c r="D181" s="33"/>
      <c r="E181" s="74" t="str">
        <f xml:space="preserve"> InpC!E$134</f>
        <v>Number of periods in a year</v>
      </c>
      <c r="F181" s="74">
        <f xml:space="preserve"> InpC!F$134</f>
        <v>4</v>
      </c>
      <c r="G181" s="74" t="str">
        <f xml:space="preserve"> InpC!G$134</f>
        <v>periods</v>
      </c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29"/>
      <c r="BG181" s="29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29"/>
      <c r="BX181" s="29"/>
      <c r="BY181" s="29"/>
      <c r="BZ181" s="29"/>
      <c r="CA181" s="29"/>
      <c r="CB181" s="29"/>
      <c r="CC181" s="29"/>
      <c r="CD181" s="29"/>
      <c r="CE181" s="29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  <c r="DO181" s="29"/>
      <c r="DP181" s="29"/>
      <c r="DQ181" s="29"/>
      <c r="DR181" s="29"/>
      <c r="DS181" s="29"/>
      <c r="DT181" s="29"/>
      <c r="DU181" s="29"/>
      <c r="DV181" s="29"/>
      <c r="DW181" s="29"/>
      <c r="DX181" s="29"/>
      <c r="DY181" s="29"/>
      <c r="DZ181" s="29"/>
      <c r="EA181" s="29"/>
      <c r="EB181" s="29"/>
      <c r="EC181" s="29"/>
      <c r="ED181" s="29"/>
      <c r="EE181" s="29"/>
      <c r="EF181" s="29"/>
      <c r="EG181" s="29"/>
      <c r="EH181" s="29"/>
      <c r="EI181" s="29"/>
      <c r="EJ181" s="29"/>
      <c r="EK181" s="29"/>
      <c r="EL181" s="29"/>
      <c r="EM181" s="29"/>
      <c r="EN181" s="29"/>
      <c r="EO181" s="29"/>
      <c r="EP181" s="29"/>
      <c r="EQ181" s="29"/>
      <c r="ER181" s="29"/>
      <c r="ES181" s="29"/>
      <c r="ET181" s="29"/>
      <c r="EU181" s="29"/>
      <c r="EV181" s="29"/>
      <c r="EW181" s="29"/>
      <c r="EX181" s="29"/>
      <c r="EY181" s="29"/>
      <c r="EZ181" s="29"/>
      <c r="FA181" s="29"/>
      <c r="FB181" s="29"/>
      <c r="FC181" s="29"/>
      <c r="FD181" s="29"/>
      <c r="FE181" s="29"/>
      <c r="FF181" s="29"/>
      <c r="FG181" s="29"/>
      <c r="FH181" s="29"/>
      <c r="FI181" s="29"/>
      <c r="FJ181" s="29"/>
      <c r="FK181" s="29"/>
      <c r="FL181" s="29"/>
      <c r="FM181" s="29"/>
      <c r="FN181" s="29"/>
      <c r="FO181" s="29"/>
      <c r="FP181" s="29"/>
      <c r="FQ181" s="29"/>
      <c r="FR181" s="29"/>
      <c r="FS181" s="29"/>
      <c r="FT181" s="29"/>
      <c r="FU181" s="29"/>
      <c r="FV181" s="29"/>
      <c r="FW181" s="29"/>
      <c r="FX181" s="29"/>
      <c r="FY181" s="29"/>
      <c r="FZ181" s="29"/>
      <c r="GA181" s="29"/>
      <c r="GB181" s="29"/>
      <c r="GC181" s="29"/>
      <c r="GD181" s="29"/>
      <c r="GE181" s="29"/>
      <c r="GF181" s="29"/>
      <c r="GG181" s="29"/>
      <c r="GH181" s="29"/>
      <c r="GI181" s="29"/>
      <c r="GJ181" s="29"/>
    </row>
    <row r="182" spans="1:192" hidden="1" outlineLevel="2" x14ac:dyDescent="0.35">
      <c r="A182" s="49"/>
      <c r="B182" s="49"/>
      <c r="C182" s="32"/>
      <c r="D182" s="33"/>
      <c r="E182" s="29" t="str">
        <f t="shared" ref="E182:AJ182" si="389" xml:space="preserve"> E$139</f>
        <v>End of financial year flag</v>
      </c>
      <c r="F182" s="29">
        <f t="shared" si="389"/>
        <v>0</v>
      </c>
      <c r="G182" s="29">
        <f t="shared" si="389"/>
        <v>0</v>
      </c>
      <c r="H182" s="29">
        <f t="shared" si="389"/>
        <v>0</v>
      </c>
      <c r="I182" s="29">
        <f t="shared" si="389"/>
        <v>0</v>
      </c>
      <c r="J182" s="29">
        <f t="shared" si="389"/>
        <v>0</v>
      </c>
      <c r="K182" s="29">
        <f t="shared" si="389"/>
        <v>0</v>
      </c>
      <c r="L182" s="29">
        <f t="shared" si="389"/>
        <v>0</v>
      </c>
      <c r="M182" s="29">
        <f t="shared" si="389"/>
        <v>0</v>
      </c>
      <c r="N182" s="29">
        <f t="shared" si="389"/>
        <v>0</v>
      </c>
      <c r="O182" s="29">
        <f t="shared" si="389"/>
        <v>0</v>
      </c>
      <c r="P182" s="29">
        <f t="shared" si="389"/>
        <v>0</v>
      </c>
      <c r="Q182" s="29">
        <f t="shared" si="389"/>
        <v>0</v>
      </c>
      <c r="R182" s="29">
        <f t="shared" si="389"/>
        <v>0</v>
      </c>
      <c r="S182" s="29">
        <f t="shared" si="389"/>
        <v>0</v>
      </c>
      <c r="T182" s="29">
        <f t="shared" si="389"/>
        <v>0</v>
      </c>
      <c r="U182" s="29">
        <f t="shared" si="389"/>
        <v>1</v>
      </c>
      <c r="V182" s="29">
        <f t="shared" si="389"/>
        <v>0</v>
      </c>
      <c r="W182" s="29">
        <f t="shared" si="389"/>
        <v>0</v>
      </c>
      <c r="X182" s="29">
        <f t="shared" si="389"/>
        <v>0</v>
      </c>
      <c r="Y182" s="29">
        <f t="shared" si="389"/>
        <v>0</v>
      </c>
      <c r="Z182" s="29">
        <f t="shared" si="389"/>
        <v>0</v>
      </c>
      <c r="AA182" s="29">
        <f t="shared" si="389"/>
        <v>0</v>
      </c>
      <c r="AB182" s="29">
        <f t="shared" si="389"/>
        <v>0</v>
      </c>
      <c r="AC182" s="29">
        <f t="shared" si="389"/>
        <v>0</v>
      </c>
      <c r="AD182" s="29">
        <f t="shared" si="389"/>
        <v>0</v>
      </c>
      <c r="AE182" s="29">
        <f t="shared" si="389"/>
        <v>0</v>
      </c>
      <c r="AF182" s="29">
        <f t="shared" si="389"/>
        <v>0</v>
      </c>
      <c r="AG182" s="29">
        <f t="shared" si="389"/>
        <v>1</v>
      </c>
      <c r="AH182" s="29">
        <f t="shared" si="389"/>
        <v>0</v>
      </c>
      <c r="AI182" s="29">
        <f t="shared" si="389"/>
        <v>0</v>
      </c>
      <c r="AJ182" s="29">
        <f t="shared" si="389"/>
        <v>0</v>
      </c>
      <c r="AK182" s="29">
        <f t="shared" ref="AK182:BP182" si="390" xml:space="preserve"> AK$139</f>
        <v>0</v>
      </c>
      <c r="AL182" s="29">
        <f t="shared" si="390"/>
        <v>0</v>
      </c>
      <c r="AM182" s="29">
        <f t="shared" si="390"/>
        <v>0</v>
      </c>
      <c r="AN182" s="29">
        <f t="shared" si="390"/>
        <v>0</v>
      </c>
      <c r="AO182" s="29">
        <f t="shared" si="390"/>
        <v>0</v>
      </c>
      <c r="AP182" s="29">
        <f t="shared" si="390"/>
        <v>0</v>
      </c>
      <c r="AQ182" s="29">
        <f t="shared" si="390"/>
        <v>0</v>
      </c>
      <c r="AR182" s="29">
        <f t="shared" si="390"/>
        <v>0</v>
      </c>
      <c r="AS182" s="29">
        <f t="shared" si="390"/>
        <v>1</v>
      </c>
      <c r="AT182" s="29">
        <f t="shared" si="390"/>
        <v>0</v>
      </c>
      <c r="AU182" s="29">
        <f t="shared" si="390"/>
        <v>0</v>
      </c>
      <c r="AV182" s="29">
        <f t="shared" si="390"/>
        <v>0</v>
      </c>
      <c r="AW182" s="29">
        <f t="shared" si="390"/>
        <v>0</v>
      </c>
      <c r="AX182" s="29">
        <f t="shared" si="390"/>
        <v>0</v>
      </c>
      <c r="AY182" s="29">
        <f t="shared" si="390"/>
        <v>0</v>
      </c>
      <c r="AZ182" s="29">
        <f t="shared" si="390"/>
        <v>0</v>
      </c>
      <c r="BA182" s="29">
        <f t="shared" si="390"/>
        <v>0</v>
      </c>
      <c r="BB182" s="29">
        <f t="shared" si="390"/>
        <v>0</v>
      </c>
      <c r="BC182" s="29">
        <f t="shared" si="390"/>
        <v>0</v>
      </c>
      <c r="BD182" s="29">
        <f t="shared" si="390"/>
        <v>0</v>
      </c>
      <c r="BE182" s="29">
        <f t="shared" si="390"/>
        <v>1</v>
      </c>
      <c r="BF182" s="29">
        <f t="shared" si="390"/>
        <v>0</v>
      </c>
      <c r="BG182" s="29">
        <f t="shared" si="390"/>
        <v>0</v>
      </c>
      <c r="BH182" s="29">
        <f t="shared" si="390"/>
        <v>0</v>
      </c>
      <c r="BI182" s="29">
        <f t="shared" si="390"/>
        <v>1</v>
      </c>
      <c r="BJ182" s="29">
        <f t="shared" si="390"/>
        <v>0</v>
      </c>
      <c r="BK182" s="29">
        <f t="shared" si="390"/>
        <v>0</v>
      </c>
      <c r="BL182" s="29">
        <f t="shared" si="390"/>
        <v>0</v>
      </c>
      <c r="BM182" s="29">
        <f t="shared" si="390"/>
        <v>1</v>
      </c>
      <c r="BN182" s="29">
        <f t="shared" si="390"/>
        <v>0</v>
      </c>
      <c r="BO182" s="29">
        <f t="shared" si="390"/>
        <v>0</v>
      </c>
      <c r="BP182" s="29">
        <f t="shared" si="390"/>
        <v>0</v>
      </c>
      <c r="BQ182" s="29">
        <f t="shared" ref="BQ182:CV182" si="391" xml:space="preserve"> BQ$139</f>
        <v>1</v>
      </c>
      <c r="BR182" s="29">
        <f t="shared" si="391"/>
        <v>0</v>
      </c>
      <c r="BS182" s="29">
        <f t="shared" si="391"/>
        <v>0</v>
      </c>
      <c r="BT182" s="29">
        <f t="shared" si="391"/>
        <v>0</v>
      </c>
      <c r="BU182" s="29">
        <f t="shared" si="391"/>
        <v>1</v>
      </c>
      <c r="BV182" s="29">
        <f t="shared" si="391"/>
        <v>0</v>
      </c>
      <c r="BW182" s="29">
        <f t="shared" si="391"/>
        <v>0</v>
      </c>
      <c r="BX182" s="29">
        <f t="shared" si="391"/>
        <v>0</v>
      </c>
      <c r="BY182" s="29">
        <f t="shared" si="391"/>
        <v>1</v>
      </c>
      <c r="BZ182" s="29">
        <f t="shared" si="391"/>
        <v>0</v>
      </c>
      <c r="CA182" s="29">
        <f t="shared" si="391"/>
        <v>0</v>
      </c>
      <c r="CB182" s="29">
        <f t="shared" si="391"/>
        <v>0</v>
      </c>
      <c r="CC182" s="29">
        <f t="shared" si="391"/>
        <v>1</v>
      </c>
      <c r="CD182" s="29">
        <f t="shared" si="391"/>
        <v>0</v>
      </c>
      <c r="CE182" s="29">
        <f t="shared" si="391"/>
        <v>0</v>
      </c>
      <c r="CF182" s="29">
        <f t="shared" si="391"/>
        <v>0</v>
      </c>
      <c r="CG182" s="29">
        <f t="shared" si="391"/>
        <v>1</v>
      </c>
      <c r="CH182" s="29">
        <f t="shared" si="391"/>
        <v>0</v>
      </c>
      <c r="CI182" s="29">
        <f t="shared" si="391"/>
        <v>0</v>
      </c>
      <c r="CJ182" s="29">
        <f t="shared" si="391"/>
        <v>0</v>
      </c>
      <c r="CK182" s="29">
        <f t="shared" si="391"/>
        <v>1</v>
      </c>
      <c r="CL182" s="29">
        <f t="shared" si="391"/>
        <v>0</v>
      </c>
      <c r="CM182" s="29">
        <f t="shared" si="391"/>
        <v>0</v>
      </c>
      <c r="CN182" s="29">
        <f t="shared" si="391"/>
        <v>0</v>
      </c>
      <c r="CO182" s="29">
        <f t="shared" si="391"/>
        <v>1</v>
      </c>
      <c r="CP182" s="29">
        <f t="shared" si="391"/>
        <v>0</v>
      </c>
      <c r="CQ182" s="29">
        <f t="shared" si="391"/>
        <v>0</v>
      </c>
      <c r="CR182" s="29">
        <f t="shared" si="391"/>
        <v>0</v>
      </c>
      <c r="CS182" s="29">
        <f t="shared" si="391"/>
        <v>1</v>
      </c>
      <c r="CT182" s="29">
        <f t="shared" si="391"/>
        <v>0</v>
      </c>
      <c r="CU182" s="29">
        <f t="shared" si="391"/>
        <v>0</v>
      </c>
      <c r="CV182" s="29">
        <f t="shared" si="391"/>
        <v>0</v>
      </c>
      <c r="CW182" s="29">
        <f t="shared" ref="CW182:EB182" si="392" xml:space="preserve"> CW$139</f>
        <v>1</v>
      </c>
      <c r="CX182" s="29">
        <f t="shared" si="392"/>
        <v>0</v>
      </c>
      <c r="CY182" s="29">
        <f t="shared" si="392"/>
        <v>0</v>
      </c>
      <c r="CZ182" s="29">
        <f t="shared" si="392"/>
        <v>0</v>
      </c>
      <c r="DA182" s="29">
        <f t="shared" si="392"/>
        <v>1</v>
      </c>
      <c r="DB182" s="29">
        <f t="shared" si="392"/>
        <v>0</v>
      </c>
      <c r="DC182" s="29">
        <f t="shared" si="392"/>
        <v>0</v>
      </c>
      <c r="DD182" s="29">
        <f t="shared" si="392"/>
        <v>0</v>
      </c>
      <c r="DE182" s="29">
        <f t="shared" si="392"/>
        <v>1</v>
      </c>
      <c r="DF182" s="29">
        <f t="shared" si="392"/>
        <v>0</v>
      </c>
      <c r="DG182" s="29">
        <f t="shared" si="392"/>
        <v>0</v>
      </c>
      <c r="DH182" s="29">
        <f t="shared" si="392"/>
        <v>0</v>
      </c>
      <c r="DI182" s="29">
        <f t="shared" si="392"/>
        <v>1</v>
      </c>
      <c r="DJ182" s="29">
        <f t="shared" si="392"/>
        <v>0</v>
      </c>
      <c r="DK182" s="29">
        <f t="shared" si="392"/>
        <v>0</v>
      </c>
      <c r="DL182" s="29">
        <f t="shared" si="392"/>
        <v>0</v>
      </c>
      <c r="DM182" s="29">
        <f t="shared" si="392"/>
        <v>1</v>
      </c>
      <c r="DN182" s="29">
        <f t="shared" si="392"/>
        <v>0</v>
      </c>
      <c r="DO182" s="29">
        <f t="shared" si="392"/>
        <v>0</v>
      </c>
      <c r="DP182" s="29">
        <f t="shared" si="392"/>
        <v>0</v>
      </c>
      <c r="DQ182" s="29">
        <f t="shared" si="392"/>
        <v>1</v>
      </c>
      <c r="DR182" s="29">
        <f t="shared" si="392"/>
        <v>0</v>
      </c>
      <c r="DS182" s="29">
        <f t="shared" si="392"/>
        <v>0</v>
      </c>
      <c r="DT182" s="29">
        <f t="shared" si="392"/>
        <v>0</v>
      </c>
      <c r="DU182" s="29">
        <f t="shared" si="392"/>
        <v>1</v>
      </c>
      <c r="DV182" s="29">
        <f t="shared" si="392"/>
        <v>0</v>
      </c>
      <c r="DW182" s="29">
        <f t="shared" si="392"/>
        <v>0</v>
      </c>
      <c r="DX182" s="29">
        <f t="shared" si="392"/>
        <v>0</v>
      </c>
      <c r="DY182" s="29">
        <f t="shared" si="392"/>
        <v>1</v>
      </c>
      <c r="DZ182" s="29">
        <f t="shared" si="392"/>
        <v>0</v>
      </c>
      <c r="EA182" s="29">
        <f t="shared" si="392"/>
        <v>0</v>
      </c>
      <c r="EB182" s="29">
        <f t="shared" si="392"/>
        <v>0</v>
      </c>
      <c r="EC182" s="29">
        <f t="shared" ref="EC182:FH182" si="393" xml:space="preserve"> EC$139</f>
        <v>1</v>
      </c>
      <c r="ED182" s="29">
        <f t="shared" si="393"/>
        <v>0</v>
      </c>
      <c r="EE182" s="29">
        <f t="shared" si="393"/>
        <v>0</v>
      </c>
      <c r="EF182" s="29">
        <f t="shared" si="393"/>
        <v>0</v>
      </c>
      <c r="EG182" s="29">
        <f t="shared" si="393"/>
        <v>1</v>
      </c>
      <c r="EH182" s="29">
        <f t="shared" si="393"/>
        <v>0</v>
      </c>
      <c r="EI182" s="29">
        <f t="shared" si="393"/>
        <v>0</v>
      </c>
      <c r="EJ182" s="29">
        <f t="shared" si="393"/>
        <v>0</v>
      </c>
      <c r="EK182" s="29">
        <f t="shared" si="393"/>
        <v>1</v>
      </c>
      <c r="EL182" s="29">
        <f t="shared" si="393"/>
        <v>0</v>
      </c>
      <c r="EM182" s="29">
        <f t="shared" si="393"/>
        <v>0</v>
      </c>
      <c r="EN182" s="29">
        <f t="shared" si="393"/>
        <v>0</v>
      </c>
      <c r="EO182" s="29">
        <f t="shared" si="393"/>
        <v>1</v>
      </c>
      <c r="EP182" s="29">
        <f t="shared" si="393"/>
        <v>0</v>
      </c>
      <c r="EQ182" s="29">
        <f t="shared" si="393"/>
        <v>0</v>
      </c>
      <c r="ER182" s="29">
        <f t="shared" si="393"/>
        <v>0</v>
      </c>
      <c r="ES182" s="29">
        <f t="shared" si="393"/>
        <v>1</v>
      </c>
      <c r="ET182" s="29">
        <f t="shared" si="393"/>
        <v>0</v>
      </c>
      <c r="EU182" s="29">
        <f t="shared" si="393"/>
        <v>0</v>
      </c>
      <c r="EV182" s="29">
        <f t="shared" si="393"/>
        <v>0</v>
      </c>
      <c r="EW182" s="29">
        <f t="shared" si="393"/>
        <v>1</v>
      </c>
      <c r="EX182" s="29">
        <f t="shared" si="393"/>
        <v>0</v>
      </c>
      <c r="EY182" s="29">
        <f t="shared" si="393"/>
        <v>0</v>
      </c>
      <c r="EZ182" s="29">
        <f t="shared" si="393"/>
        <v>0</v>
      </c>
      <c r="FA182" s="29">
        <f t="shared" si="393"/>
        <v>1</v>
      </c>
      <c r="FB182" s="29">
        <f t="shared" si="393"/>
        <v>0</v>
      </c>
      <c r="FC182" s="29">
        <f t="shared" si="393"/>
        <v>0</v>
      </c>
      <c r="FD182" s="29">
        <f t="shared" si="393"/>
        <v>0</v>
      </c>
      <c r="FE182" s="29">
        <f t="shared" si="393"/>
        <v>1</v>
      </c>
      <c r="FF182" s="29">
        <f t="shared" si="393"/>
        <v>0</v>
      </c>
      <c r="FG182" s="29">
        <f t="shared" si="393"/>
        <v>0</v>
      </c>
      <c r="FH182" s="29">
        <f t="shared" si="393"/>
        <v>0</v>
      </c>
      <c r="FI182" s="29">
        <f t="shared" ref="FI182:GJ182" si="394" xml:space="preserve"> FI$139</f>
        <v>1</v>
      </c>
      <c r="FJ182" s="29">
        <f t="shared" si="394"/>
        <v>0</v>
      </c>
      <c r="FK182" s="29">
        <f t="shared" si="394"/>
        <v>0</v>
      </c>
      <c r="FL182" s="29">
        <f t="shared" si="394"/>
        <v>0</v>
      </c>
      <c r="FM182" s="29">
        <f t="shared" si="394"/>
        <v>1</v>
      </c>
      <c r="FN182" s="29">
        <f t="shared" si="394"/>
        <v>0</v>
      </c>
      <c r="FO182" s="29">
        <f t="shared" si="394"/>
        <v>0</v>
      </c>
      <c r="FP182" s="29">
        <f t="shared" si="394"/>
        <v>0</v>
      </c>
      <c r="FQ182" s="29">
        <f t="shared" si="394"/>
        <v>1</v>
      </c>
      <c r="FR182" s="29">
        <f t="shared" si="394"/>
        <v>0</v>
      </c>
      <c r="FS182" s="29">
        <f t="shared" si="394"/>
        <v>0</v>
      </c>
      <c r="FT182" s="29">
        <f t="shared" si="394"/>
        <v>0</v>
      </c>
      <c r="FU182" s="29">
        <f t="shared" si="394"/>
        <v>1</v>
      </c>
      <c r="FV182" s="29">
        <f t="shared" si="394"/>
        <v>0</v>
      </c>
      <c r="FW182" s="29">
        <f t="shared" si="394"/>
        <v>0</v>
      </c>
      <c r="FX182" s="29">
        <f t="shared" si="394"/>
        <v>0</v>
      </c>
      <c r="FY182" s="29">
        <f t="shared" si="394"/>
        <v>1</v>
      </c>
      <c r="FZ182" s="29">
        <f t="shared" si="394"/>
        <v>0</v>
      </c>
      <c r="GA182" s="29">
        <f t="shared" si="394"/>
        <v>0</v>
      </c>
      <c r="GB182" s="29">
        <f t="shared" si="394"/>
        <v>0</v>
      </c>
      <c r="GC182" s="29">
        <f t="shared" si="394"/>
        <v>1</v>
      </c>
      <c r="GD182" s="29">
        <f t="shared" si="394"/>
        <v>0</v>
      </c>
      <c r="GE182" s="29">
        <f t="shared" si="394"/>
        <v>0</v>
      </c>
      <c r="GF182" s="29">
        <f t="shared" si="394"/>
        <v>0</v>
      </c>
      <c r="GG182" s="29">
        <f t="shared" si="394"/>
        <v>1</v>
      </c>
      <c r="GH182" s="29">
        <f t="shared" si="394"/>
        <v>0</v>
      </c>
      <c r="GI182" s="29">
        <f t="shared" si="394"/>
        <v>0</v>
      </c>
      <c r="GJ182" s="29">
        <f t="shared" si="394"/>
        <v>0</v>
      </c>
    </row>
    <row r="183" spans="1:192" hidden="1" outlineLevel="2" x14ac:dyDescent="0.35">
      <c r="A183" s="49"/>
      <c r="B183" s="49"/>
      <c r="C183" s="32"/>
      <c r="D183" s="33"/>
      <c r="E183" s="29" t="str">
        <f t="shared" ref="E183:AJ183" si="395" xml:space="preserve"> E$88</f>
        <v>Operating period flag</v>
      </c>
      <c r="F183" s="29">
        <f t="shared" si="395"/>
        <v>0</v>
      </c>
      <c r="G183" s="29" t="str">
        <f t="shared" si="395"/>
        <v>flag</v>
      </c>
      <c r="H183" s="29">
        <f t="shared" si="395"/>
        <v>100</v>
      </c>
      <c r="I183" s="29">
        <f t="shared" si="395"/>
        <v>0</v>
      </c>
      <c r="J183" s="29">
        <f t="shared" si="395"/>
        <v>0</v>
      </c>
      <c r="K183" s="29">
        <f t="shared" si="395"/>
        <v>0</v>
      </c>
      <c r="L183" s="29">
        <f t="shared" si="395"/>
        <v>0</v>
      </c>
      <c r="M183" s="29">
        <f t="shared" si="395"/>
        <v>0</v>
      </c>
      <c r="N183" s="29">
        <f t="shared" si="395"/>
        <v>0</v>
      </c>
      <c r="O183" s="29">
        <f t="shared" si="395"/>
        <v>0</v>
      </c>
      <c r="P183" s="29">
        <f t="shared" si="395"/>
        <v>0</v>
      </c>
      <c r="Q183" s="29">
        <f t="shared" si="395"/>
        <v>0</v>
      </c>
      <c r="R183" s="29">
        <f t="shared" si="395"/>
        <v>0</v>
      </c>
      <c r="S183" s="29">
        <f t="shared" si="395"/>
        <v>0</v>
      </c>
      <c r="T183" s="29">
        <f t="shared" si="395"/>
        <v>0</v>
      </c>
      <c r="U183" s="29">
        <f t="shared" si="395"/>
        <v>0</v>
      </c>
      <c r="V183" s="29">
        <f t="shared" si="395"/>
        <v>0</v>
      </c>
      <c r="W183" s="29">
        <f t="shared" si="395"/>
        <v>0</v>
      </c>
      <c r="X183" s="29">
        <f t="shared" si="395"/>
        <v>0</v>
      </c>
      <c r="Y183" s="29">
        <f t="shared" si="395"/>
        <v>0</v>
      </c>
      <c r="Z183" s="29">
        <f t="shared" si="395"/>
        <v>0</v>
      </c>
      <c r="AA183" s="29">
        <f t="shared" si="395"/>
        <v>0</v>
      </c>
      <c r="AB183" s="29">
        <f t="shared" si="395"/>
        <v>0</v>
      </c>
      <c r="AC183" s="29">
        <f t="shared" si="395"/>
        <v>0</v>
      </c>
      <c r="AD183" s="29">
        <f t="shared" si="395"/>
        <v>0</v>
      </c>
      <c r="AE183" s="29">
        <f t="shared" si="395"/>
        <v>0</v>
      </c>
      <c r="AF183" s="29">
        <f t="shared" si="395"/>
        <v>0</v>
      </c>
      <c r="AG183" s="29">
        <f t="shared" si="395"/>
        <v>0</v>
      </c>
      <c r="AH183" s="29">
        <f t="shared" si="395"/>
        <v>0</v>
      </c>
      <c r="AI183" s="29">
        <f t="shared" si="395"/>
        <v>0</v>
      </c>
      <c r="AJ183" s="29">
        <f t="shared" si="395"/>
        <v>0</v>
      </c>
      <c r="AK183" s="29">
        <f t="shared" ref="AK183:BP183" si="396" xml:space="preserve"> AK$88</f>
        <v>0</v>
      </c>
      <c r="AL183" s="29">
        <f t="shared" si="396"/>
        <v>0</v>
      </c>
      <c r="AM183" s="29">
        <f t="shared" si="396"/>
        <v>0</v>
      </c>
      <c r="AN183" s="29">
        <f t="shared" si="396"/>
        <v>0</v>
      </c>
      <c r="AO183" s="29">
        <f t="shared" si="396"/>
        <v>0</v>
      </c>
      <c r="AP183" s="29">
        <f t="shared" si="396"/>
        <v>0</v>
      </c>
      <c r="AQ183" s="29">
        <f t="shared" si="396"/>
        <v>0</v>
      </c>
      <c r="AR183" s="29">
        <f t="shared" si="396"/>
        <v>0</v>
      </c>
      <c r="AS183" s="29">
        <f t="shared" si="396"/>
        <v>0</v>
      </c>
      <c r="AT183" s="29">
        <f t="shared" si="396"/>
        <v>0</v>
      </c>
      <c r="AU183" s="29">
        <f t="shared" si="396"/>
        <v>0</v>
      </c>
      <c r="AV183" s="29">
        <f t="shared" si="396"/>
        <v>0</v>
      </c>
      <c r="AW183" s="29">
        <f t="shared" si="396"/>
        <v>0</v>
      </c>
      <c r="AX183" s="29">
        <f t="shared" si="396"/>
        <v>0</v>
      </c>
      <c r="AY183" s="29">
        <f t="shared" si="396"/>
        <v>0</v>
      </c>
      <c r="AZ183" s="29">
        <f t="shared" si="396"/>
        <v>0</v>
      </c>
      <c r="BA183" s="29">
        <f t="shared" si="396"/>
        <v>0</v>
      </c>
      <c r="BB183" s="29">
        <f t="shared" si="396"/>
        <v>0</v>
      </c>
      <c r="BC183" s="29">
        <f t="shared" si="396"/>
        <v>0</v>
      </c>
      <c r="BD183" s="29">
        <f t="shared" si="396"/>
        <v>0</v>
      </c>
      <c r="BE183" s="29">
        <f t="shared" si="396"/>
        <v>0</v>
      </c>
      <c r="BF183" s="29">
        <f t="shared" si="396"/>
        <v>1</v>
      </c>
      <c r="BG183" s="29">
        <f t="shared" si="396"/>
        <v>1</v>
      </c>
      <c r="BH183" s="29">
        <f t="shared" si="396"/>
        <v>1</v>
      </c>
      <c r="BI183" s="29">
        <f t="shared" si="396"/>
        <v>1</v>
      </c>
      <c r="BJ183" s="29">
        <f t="shared" si="396"/>
        <v>1</v>
      </c>
      <c r="BK183" s="29">
        <f t="shared" si="396"/>
        <v>1</v>
      </c>
      <c r="BL183" s="29">
        <f t="shared" si="396"/>
        <v>1</v>
      </c>
      <c r="BM183" s="29">
        <f t="shared" si="396"/>
        <v>1</v>
      </c>
      <c r="BN183" s="29">
        <f t="shared" si="396"/>
        <v>1</v>
      </c>
      <c r="BO183" s="29">
        <f t="shared" si="396"/>
        <v>1</v>
      </c>
      <c r="BP183" s="29">
        <f t="shared" si="396"/>
        <v>1</v>
      </c>
      <c r="BQ183" s="29">
        <f t="shared" ref="BQ183:CV183" si="397" xml:space="preserve"> BQ$88</f>
        <v>1</v>
      </c>
      <c r="BR183" s="29">
        <f t="shared" si="397"/>
        <v>1</v>
      </c>
      <c r="BS183" s="29">
        <f t="shared" si="397"/>
        <v>1</v>
      </c>
      <c r="BT183" s="29">
        <f t="shared" si="397"/>
        <v>1</v>
      </c>
      <c r="BU183" s="29">
        <f t="shared" si="397"/>
        <v>1</v>
      </c>
      <c r="BV183" s="29">
        <f t="shared" si="397"/>
        <v>1</v>
      </c>
      <c r="BW183" s="29">
        <f t="shared" si="397"/>
        <v>1</v>
      </c>
      <c r="BX183" s="29">
        <f t="shared" si="397"/>
        <v>1</v>
      </c>
      <c r="BY183" s="29">
        <f t="shared" si="397"/>
        <v>1</v>
      </c>
      <c r="BZ183" s="29">
        <f t="shared" si="397"/>
        <v>1</v>
      </c>
      <c r="CA183" s="29">
        <f t="shared" si="397"/>
        <v>1</v>
      </c>
      <c r="CB183" s="29">
        <f t="shared" si="397"/>
        <v>1</v>
      </c>
      <c r="CC183" s="29">
        <f t="shared" si="397"/>
        <v>1</v>
      </c>
      <c r="CD183" s="29">
        <f t="shared" si="397"/>
        <v>1</v>
      </c>
      <c r="CE183" s="29">
        <f t="shared" si="397"/>
        <v>1</v>
      </c>
      <c r="CF183" s="29">
        <f t="shared" si="397"/>
        <v>1</v>
      </c>
      <c r="CG183" s="29">
        <f t="shared" si="397"/>
        <v>1</v>
      </c>
      <c r="CH183" s="29">
        <f t="shared" si="397"/>
        <v>1</v>
      </c>
      <c r="CI183" s="29">
        <f t="shared" si="397"/>
        <v>1</v>
      </c>
      <c r="CJ183" s="29">
        <f t="shared" si="397"/>
        <v>1</v>
      </c>
      <c r="CK183" s="29">
        <f t="shared" si="397"/>
        <v>1</v>
      </c>
      <c r="CL183" s="29">
        <f t="shared" si="397"/>
        <v>1</v>
      </c>
      <c r="CM183" s="29">
        <f t="shared" si="397"/>
        <v>1</v>
      </c>
      <c r="CN183" s="29">
        <f t="shared" si="397"/>
        <v>1</v>
      </c>
      <c r="CO183" s="29">
        <f t="shared" si="397"/>
        <v>1</v>
      </c>
      <c r="CP183" s="29">
        <f t="shared" si="397"/>
        <v>1</v>
      </c>
      <c r="CQ183" s="29">
        <f t="shared" si="397"/>
        <v>1</v>
      </c>
      <c r="CR183" s="29">
        <f t="shared" si="397"/>
        <v>1</v>
      </c>
      <c r="CS183" s="29">
        <f t="shared" si="397"/>
        <v>1</v>
      </c>
      <c r="CT183" s="29">
        <f t="shared" si="397"/>
        <v>1</v>
      </c>
      <c r="CU183" s="29">
        <f t="shared" si="397"/>
        <v>1</v>
      </c>
      <c r="CV183" s="29">
        <f t="shared" si="397"/>
        <v>1</v>
      </c>
      <c r="CW183" s="29">
        <f t="shared" ref="CW183:EB183" si="398" xml:space="preserve"> CW$88</f>
        <v>1</v>
      </c>
      <c r="CX183" s="29">
        <f t="shared" si="398"/>
        <v>1</v>
      </c>
      <c r="CY183" s="29">
        <f t="shared" si="398"/>
        <v>1</v>
      </c>
      <c r="CZ183" s="29">
        <f t="shared" si="398"/>
        <v>1</v>
      </c>
      <c r="DA183" s="29">
        <f t="shared" si="398"/>
        <v>1</v>
      </c>
      <c r="DB183" s="29">
        <f t="shared" si="398"/>
        <v>1</v>
      </c>
      <c r="DC183" s="29">
        <f t="shared" si="398"/>
        <v>1</v>
      </c>
      <c r="DD183" s="29">
        <f t="shared" si="398"/>
        <v>1</v>
      </c>
      <c r="DE183" s="29">
        <f t="shared" si="398"/>
        <v>1</v>
      </c>
      <c r="DF183" s="29">
        <f t="shared" si="398"/>
        <v>1</v>
      </c>
      <c r="DG183" s="29">
        <f t="shared" si="398"/>
        <v>1</v>
      </c>
      <c r="DH183" s="29">
        <f t="shared" si="398"/>
        <v>1</v>
      </c>
      <c r="DI183" s="29">
        <f t="shared" si="398"/>
        <v>1</v>
      </c>
      <c r="DJ183" s="29">
        <f t="shared" si="398"/>
        <v>1</v>
      </c>
      <c r="DK183" s="29">
        <f t="shared" si="398"/>
        <v>1</v>
      </c>
      <c r="DL183" s="29">
        <f t="shared" si="398"/>
        <v>1</v>
      </c>
      <c r="DM183" s="29">
        <f t="shared" si="398"/>
        <v>1</v>
      </c>
      <c r="DN183" s="29">
        <f t="shared" si="398"/>
        <v>1</v>
      </c>
      <c r="DO183" s="29">
        <f t="shared" si="398"/>
        <v>1</v>
      </c>
      <c r="DP183" s="29">
        <f t="shared" si="398"/>
        <v>1</v>
      </c>
      <c r="DQ183" s="29">
        <f t="shared" si="398"/>
        <v>1</v>
      </c>
      <c r="DR183" s="29">
        <f t="shared" si="398"/>
        <v>1</v>
      </c>
      <c r="DS183" s="29">
        <f t="shared" si="398"/>
        <v>1</v>
      </c>
      <c r="DT183" s="29">
        <f t="shared" si="398"/>
        <v>1</v>
      </c>
      <c r="DU183" s="29">
        <f t="shared" si="398"/>
        <v>1</v>
      </c>
      <c r="DV183" s="29">
        <f t="shared" si="398"/>
        <v>1</v>
      </c>
      <c r="DW183" s="29">
        <f t="shared" si="398"/>
        <v>1</v>
      </c>
      <c r="DX183" s="29">
        <f t="shared" si="398"/>
        <v>1</v>
      </c>
      <c r="DY183" s="29">
        <f t="shared" si="398"/>
        <v>1</v>
      </c>
      <c r="DZ183" s="29">
        <f t="shared" si="398"/>
        <v>1</v>
      </c>
      <c r="EA183" s="29">
        <f t="shared" si="398"/>
        <v>1</v>
      </c>
      <c r="EB183" s="29">
        <f t="shared" si="398"/>
        <v>1</v>
      </c>
      <c r="EC183" s="29">
        <f t="shared" ref="EC183:FH183" si="399" xml:space="preserve"> EC$88</f>
        <v>1</v>
      </c>
      <c r="ED183" s="29">
        <f t="shared" si="399"/>
        <v>1</v>
      </c>
      <c r="EE183" s="29">
        <f t="shared" si="399"/>
        <v>1</v>
      </c>
      <c r="EF183" s="29">
        <f t="shared" si="399"/>
        <v>1</v>
      </c>
      <c r="EG183" s="29">
        <f t="shared" si="399"/>
        <v>1</v>
      </c>
      <c r="EH183" s="29">
        <f t="shared" si="399"/>
        <v>1</v>
      </c>
      <c r="EI183" s="29">
        <f t="shared" si="399"/>
        <v>1</v>
      </c>
      <c r="EJ183" s="29">
        <f t="shared" si="399"/>
        <v>1</v>
      </c>
      <c r="EK183" s="29">
        <f t="shared" si="399"/>
        <v>1</v>
      </c>
      <c r="EL183" s="29">
        <f t="shared" si="399"/>
        <v>1</v>
      </c>
      <c r="EM183" s="29">
        <f t="shared" si="399"/>
        <v>1</v>
      </c>
      <c r="EN183" s="29">
        <f t="shared" si="399"/>
        <v>1</v>
      </c>
      <c r="EO183" s="29">
        <f t="shared" si="399"/>
        <v>1</v>
      </c>
      <c r="EP183" s="29">
        <f t="shared" si="399"/>
        <v>1</v>
      </c>
      <c r="EQ183" s="29">
        <f t="shared" si="399"/>
        <v>1</v>
      </c>
      <c r="ER183" s="29">
        <f t="shared" si="399"/>
        <v>1</v>
      </c>
      <c r="ES183" s="29">
        <f t="shared" si="399"/>
        <v>1</v>
      </c>
      <c r="ET183" s="29">
        <f t="shared" si="399"/>
        <v>1</v>
      </c>
      <c r="EU183" s="29">
        <f t="shared" si="399"/>
        <v>1</v>
      </c>
      <c r="EV183" s="29">
        <f t="shared" si="399"/>
        <v>1</v>
      </c>
      <c r="EW183" s="29">
        <f t="shared" si="399"/>
        <v>1</v>
      </c>
      <c r="EX183" s="29">
        <f t="shared" si="399"/>
        <v>1</v>
      </c>
      <c r="EY183" s="29">
        <f t="shared" si="399"/>
        <v>1</v>
      </c>
      <c r="EZ183" s="29">
        <f t="shared" si="399"/>
        <v>1</v>
      </c>
      <c r="FA183" s="29">
        <f t="shared" si="399"/>
        <v>1</v>
      </c>
      <c r="FB183" s="29">
        <f t="shared" si="399"/>
        <v>0</v>
      </c>
      <c r="FC183" s="29">
        <f t="shared" si="399"/>
        <v>0</v>
      </c>
      <c r="FD183" s="29">
        <f t="shared" si="399"/>
        <v>0</v>
      </c>
      <c r="FE183" s="29">
        <f t="shared" si="399"/>
        <v>0</v>
      </c>
      <c r="FF183" s="29">
        <f t="shared" si="399"/>
        <v>0</v>
      </c>
      <c r="FG183" s="29">
        <f t="shared" si="399"/>
        <v>0</v>
      </c>
      <c r="FH183" s="29">
        <f t="shared" si="399"/>
        <v>0</v>
      </c>
      <c r="FI183" s="29">
        <f t="shared" ref="FI183:GJ183" si="400" xml:space="preserve"> FI$88</f>
        <v>0</v>
      </c>
      <c r="FJ183" s="29">
        <f t="shared" si="400"/>
        <v>0</v>
      </c>
      <c r="FK183" s="29">
        <f t="shared" si="400"/>
        <v>0</v>
      </c>
      <c r="FL183" s="29">
        <f t="shared" si="400"/>
        <v>0</v>
      </c>
      <c r="FM183" s="29">
        <f t="shared" si="400"/>
        <v>0</v>
      </c>
      <c r="FN183" s="29">
        <f t="shared" si="400"/>
        <v>0</v>
      </c>
      <c r="FO183" s="29">
        <f t="shared" si="400"/>
        <v>0</v>
      </c>
      <c r="FP183" s="29">
        <f t="shared" si="400"/>
        <v>0</v>
      </c>
      <c r="FQ183" s="29">
        <f t="shared" si="400"/>
        <v>0</v>
      </c>
      <c r="FR183" s="29">
        <f t="shared" si="400"/>
        <v>0</v>
      </c>
      <c r="FS183" s="29">
        <f t="shared" si="400"/>
        <v>0</v>
      </c>
      <c r="FT183" s="29">
        <f t="shared" si="400"/>
        <v>0</v>
      </c>
      <c r="FU183" s="29">
        <f t="shared" si="400"/>
        <v>0</v>
      </c>
      <c r="FV183" s="29">
        <f t="shared" si="400"/>
        <v>0</v>
      </c>
      <c r="FW183" s="29">
        <f t="shared" si="400"/>
        <v>0</v>
      </c>
      <c r="FX183" s="29">
        <f t="shared" si="400"/>
        <v>0</v>
      </c>
      <c r="FY183" s="29">
        <f t="shared" si="400"/>
        <v>0</v>
      </c>
      <c r="FZ183" s="29">
        <f t="shared" si="400"/>
        <v>0</v>
      </c>
      <c r="GA183" s="29">
        <f t="shared" si="400"/>
        <v>0</v>
      </c>
      <c r="GB183" s="29">
        <f t="shared" si="400"/>
        <v>0</v>
      </c>
      <c r="GC183" s="29">
        <f t="shared" si="400"/>
        <v>0</v>
      </c>
      <c r="GD183" s="29">
        <f t="shared" si="400"/>
        <v>0</v>
      </c>
      <c r="GE183" s="29">
        <f t="shared" si="400"/>
        <v>0</v>
      </c>
      <c r="GF183" s="29">
        <f t="shared" si="400"/>
        <v>0</v>
      </c>
      <c r="GG183" s="29">
        <f t="shared" si="400"/>
        <v>0</v>
      </c>
      <c r="GH183" s="29">
        <f t="shared" si="400"/>
        <v>0</v>
      </c>
      <c r="GI183" s="29">
        <f t="shared" si="400"/>
        <v>0</v>
      </c>
      <c r="GJ183" s="29">
        <f t="shared" si="400"/>
        <v>0</v>
      </c>
    </row>
    <row r="184" spans="1:192" s="181" customFormat="1" hidden="1" outlineLevel="2" x14ac:dyDescent="0.35">
      <c r="A184" s="219"/>
      <c r="B184" s="219"/>
      <c r="C184" s="220"/>
      <c r="D184" s="221"/>
      <c r="E184" s="222" t="s">
        <v>116</v>
      </c>
      <c r="F184" s="222"/>
      <c r="G184" s="222" t="s">
        <v>14</v>
      </c>
      <c r="H184" s="222"/>
      <c r="I184" s="222"/>
      <c r="J184" s="222">
        <f t="shared" ref="J184:AO184" si="401" xml:space="preserve"> (I184 + I182) * J183</f>
        <v>0</v>
      </c>
      <c r="K184" s="222">
        <f t="shared" si="401"/>
        <v>0</v>
      </c>
      <c r="L184" s="222">
        <f t="shared" si="401"/>
        <v>0</v>
      </c>
      <c r="M184" s="222">
        <f t="shared" si="401"/>
        <v>0</v>
      </c>
      <c r="N184" s="222">
        <f t="shared" si="401"/>
        <v>0</v>
      </c>
      <c r="O184" s="222">
        <f t="shared" si="401"/>
        <v>0</v>
      </c>
      <c r="P184" s="222">
        <f t="shared" si="401"/>
        <v>0</v>
      </c>
      <c r="Q184" s="222">
        <f t="shared" si="401"/>
        <v>0</v>
      </c>
      <c r="R184" s="222">
        <f t="shared" si="401"/>
        <v>0</v>
      </c>
      <c r="S184" s="222">
        <f t="shared" si="401"/>
        <v>0</v>
      </c>
      <c r="T184" s="222">
        <f t="shared" si="401"/>
        <v>0</v>
      </c>
      <c r="U184" s="222">
        <f t="shared" si="401"/>
        <v>0</v>
      </c>
      <c r="V184" s="222">
        <f t="shared" si="401"/>
        <v>0</v>
      </c>
      <c r="W184" s="222">
        <f t="shared" si="401"/>
        <v>0</v>
      </c>
      <c r="X184" s="222">
        <f t="shared" si="401"/>
        <v>0</v>
      </c>
      <c r="Y184" s="222">
        <f t="shared" si="401"/>
        <v>0</v>
      </c>
      <c r="Z184" s="222">
        <f t="shared" si="401"/>
        <v>0</v>
      </c>
      <c r="AA184" s="222">
        <f t="shared" si="401"/>
        <v>0</v>
      </c>
      <c r="AB184" s="222">
        <f t="shared" si="401"/>
        <v>0</v>
      </c>
      <c r="AC184" s="222">
        <f t="shared" si="401"/>
        <v>0</v>
      </c>
      <c r="AD184" s="222">
        <f t="shared" si="401"/>
        <v>0</v>
      </c>
      <c r="AE184" s="222">
        <f t="shared" si="401"/>
        <v>0</v>
      </c>
      <c r="AF184" s="222">
        <f t="shared" si="401"/>
        <v>0</v>
      </c>
      <c r="AG184" s="222">
        <f t="shared" si="401"/>
        <v>0</v>
      </c>
      <c r="AH184" s="222">
        <f t="shared" si="401"/>
        <v>0</v>
      </c>
      <c r="AI184" s="222">
        <f t="shared" si="401"/>
        <v>0</v>
      </c>
      <c r="AJ184" s="222">
        <f t="shared" si="401"/>
        <v>0</v>
      </c>
      <c r="AK184" s="222">
        <f t="shared" si="401"/>
        <v>0</v>
      </c>
      <c r="AL184" s="222">
        <f t="shared" si="401"/>
        <v>0</v>
      </c>
      <c r="AM184" s="222">
        <f t="shared" si="401"/>
        <v>0</v>
      </c>
      <c r="AN184" s="222">
        <f t="shared" si="401"/>
        <v>0</v>
      </c>
      <c r="AO184" s="222">
        <f t="shared" si="401"/>
        <v>0</v>
      </c>
      <c r="AP184" s="222">
        <f t="shared" ref="AP184:BU184" si="402" xml:space="preserve"> (AO184 + AO182) * AP183</f>
        <v>0</v>
      </c>
      <c r="AQ184" s="222">
        <f t="shared" si="402"/>
        <v>0</v>
      </c>
      <c r="AR184" s="222">
        <f t="shared" si="402"/>
        <v>0</v>
      </c>
      <c r="AS184" s="222">
        <f t="shared" si="402"/>
        <v>0</v>
      </c>
      <c r="AT184" s="222">
        <f t="shared" si="402"/>
        <v>0</v>
      </c>
      <c r="AU184" s="222">
        <f t="shared" si="402"/>
        <v>0</v>
      </c>
      <c r="AV184" s="222">
        <f t="shared" si="402"/>
        <v>0</v>
      </c>
      <c r="AW184" s="222">
        <f t="shared" si="402"/>
        <v>0</v>
      </c>
      <c r="AX184" s="222">
        <f t="shared" si="402"/>
        <v>0</v>
      </c>
      <c r="AY184" s="222">
        <f t="shared" si="402"/>
        <v>0</v>
      </c>
      <c r="AZ184" s="222">
        <f t="shared" si="402"/>
        <v>0</v>
      </c>
      <c r="BA184" s="222">
        <f t="shared" si="402"/>
        <v>0</v>
      </c>
      <c r="BB184" s="222">
        <f t="shared" si="402"/>
        <v>0</v>
      </c>
      <c r="BC184" s="222">
        <f t="shared" si="402"/>
        <v>0</v>
      </c>
      <c r="BD184" s="222">
        <f t="shared" si="402"/>
        <v>0</v>
      </c>
      <c r="BE184" s="222">
        <f t="shared" si="402"/>
        <v>0</v>
      </c>
      <c r="BF184" s="222">
        <f t="shared" si="402"/>
        <v>1</v>
      </c>
      <c r="BG184" s="222">
        <f t="shared" si="402"/>
        <v>1</v>
      </c>
      <c r="BH184" s="222">
        <f t="shared" si="402"/>
        <v>1</v>
      </c>
      <c r="BI184" s="222">
        <f t="shared" si="402"/>
        <v>1</v>
      </c>
      <c r="BJ184" s="222">
        <f t="shared" si="402"/>
        <v>2</v>
      </c>
      <c r="BK184" s="222">
        <f t="shared" si="402"/>
        <v>2</v>
      </c>
      <c r="BL184" s="222">
        <f t="shared" si="402"/>
        <v>2</v>
      </c>
      <c r="BM184" s="222">
        <f t="shared" si="402"/>
        <v>2</v>
      </c>
      <c r="BN184" s="222">
        <f t="shared" si="402"/>
        <v>3</v>
      </c>
      <c r="BO184" s="222">
        <f t="shared" si="402"/>
        <v>3</v>
      </c>
      <c r="BP184" s="222">
        <f t="shared" si="402"/>
        <v>3</v>
      </c>
      <c r="BQ184" s="222">
        <f t="shared" si="402"/>
        <v>3</v>
      </c>
      <c r="BR184" s="222">
        <f t="shared" si="402"/>
        <v>4</v>
      </c>
      <c r="BS184" s="222">
        <f t="shared" si="402"/>
        <v>4</v>
      </c>
      <c r="BT184" s="222">
        <f t="shared" si="402"/>
        <v>4</v>
      </c>
      <c r="BU184" s="222">
        <f t="shared" si="402"/>
        <v>4</v>
      </c>
      <c r="BV184" s="222">
        <f t="shared" ref="BV184:DA184" si="403" xml:space="preserve"> (BU184 + BU182) * BV183</f>
        <v>5</v>
      </c>
      <c r="BW184" s="222">
        <f t="shared" si="403"/>
        <v>5</v>
      </c>
      <c r="BX184" s="222">
        <f t="shared" si="403"/>
        <v>5</v>
      </c>
      <c r="BY184" s="222">
        <f t="shared" si="403"/>
        <v>5</v>
      </c>
      <c r="BZ184" s="222">
        <f t="shared" si="403"/>
        <v>6</v>
      </c>
      <c r="CA184" s="222">
        <f t="shared" si="403"/>
        <v>6</v>
      </c>
      <c r="CB184" s="222">
        <f t="shared" si="403"/>
        <v>6</v>
      </c>
      <c r="CC184" s="222">
        <f t="shared" si="403"/>
        <v>6</v>
      </c>
      <c r="CD184" s="222">
        <f t="shared" si="403"/>
        <v>7</v>
      </c>
      <c r="CE184" s="222">
        <f t="shared" si="403"/>
        <v>7</v>
      </c>
      <c r="CF184" s="222">
        <f t="shared" si="403"/>
        <v>7</v>
      </c>
      <c r="CG184" s="222">
        <f t="shared" si="403"/>
        <v>7</v>
      </c>
      <c r="CH184" s="222">
        <f t="shared" si="403"/>
        <v>8</v>
      </c>
      <c r="CI184" s="222">
        <f t="shared" si="403"/>
        <v>8</v>
      </c>
      <c r="CJ184" s="222">
        <f t="shared" si="403"/>
        <v>8</v>
      </c>
      <c r="CK184" s="222">
        <f t="shared" si="403"/>
        <v>8</v>
      </c>
      <c r="CL184" s="222">
        <f t="shared" si="403"/>
        <v>9</v>
      </c>
      <c r="CM184" s="222">
        <f t="shared" si="403"/>
        <v>9</v>
      </c>
      <c r="CN184" s="222">
        <f t="shared" si="403"/>
        <v>9</v>
      </c>
      <c r="CO184" s="222">
        <f t="shared" si="403"/>
        <v>9</v>
      </c>
      <c r="CP184" s="222">
        <f t="shared" si="403"/>
        <v>10</v>
      </c>
      <c r="CQ184" s="222">
        <f t="shared" si="403"/>
        <v>10</v>
      </c>
      <c r="CR184" s="222">
        <f t="shared" si="403"/>
        <v>10</v>
      </c>
      <c r="CS184" s="222">
        <f t="shared" si="403"/>
        <v>10</v>
      </c>
      <c r="CT184" s="222">
        <f t="shared" si="403"/>
        <v>11</v>
      </c>
      <c r="CU184" s="222">
        <f t="shared" si="403"/>
        <v>11</v>
      </c>
      <c r="CV184" s="222">
        <f t="shared" si="403"/>
        <v>11</v>
      </c>
      <c r="CW184" s="222">
        <f t="shared" si="403"/>
        <v>11</v>
      </c>
      <c r="CX184" s="222">
        <f t="shared" si="403"/>
        <v>12</v>
      </c>
      <c r="CY184" s="222">
        <f t="shared" si="403"/>
        <v>12</v>
      </c>
      <c r="CZ184" s="222">
        <f t="shared" si="403"/>
        <v>12</v>
      </c>
      <c r="DA184" s="222">
        <f t="shared" si="403"/>
        <v>12</v>
      </c>
      <c r="DB184" s="222">
        <f t="shared" ref="DB184:EG184" si="404" xml:space="preserve"> (DA184 + DA182) * DB183</f>
        <v>13</v>
      </c>
      <c r="DC184" s="222">
        <f t="shared" si="404"/>
        <v>13</v>
      </c>
      <c r="DD184" s="222">
        <f t="shared" si="404"/>
        <v>13</v>
      </c>
      <c r="DE184" s="222">
        <f t="shared" si="404"/>
        <v>13</v>
      </c>
      <c r="DF184" s="222">
        <f t="shared" si="404"/>
        <v>14</v>
      </c>
      <c r="DG184" s="222">
        <f t="shared" si="404"/>
        <v>14</v>
      </c>
      <c r="DH184" s="222">
        <f t="shared" si="404"/>
        <v>14</v>
      </c>
      <c r="DI184" s="222">
        <f t="shared" si="404"/>
        <v>14</v>
      </c>
      <c r="DJ184" s="222">
        <f t="shared" si="404"/>
        <v>15</v>
      </c>
      <c r="DK184" s="222">
        <f t="shared" si="404"/>
        <v>15</v>
      </c>
      <c r="DL184" s="222">
        <f t="shared" si="404"/>
        <v>15</v>
      </c>
      <c r="DM184" s="222">
        <f t="shared" si="404"/>
        <v>15</v>
      </c>
      <c r="DN184" s="222">
        <f t="shared" si="404"/>
        <v>16</v>
      </c>
      <c r="DO184" s="222">
        <f t="shared" si="404"/>
        <v>16</v>
      </c>
      <c r="DP184" s="222">
        <f t="shared" si="404"/>
        <v>16</v>
      </c>
      <c r="DQ184" s="222">
        <f t="shared" si="404"/>
        <v>16</v>
      </c>
      <c r="DR184" s="222">
        <f t="shared" si="404"/>
        <v>17</v>
      </c>
      <c r="DS184" s="222">
        <f t="shared" si="404"/>
        <v>17</v>
      </c>
      <c r="DT184" s="222">
        <f t="shared" si="404"/>
        <v>17</v>
      </c>
      <c r="DU184" s="222">
        <f t="shared" si="404"/>
        <v>17</v>
      </c>
      <c r="DV184" s="222">
        <f t="shared" si="404"/>
        <v>18</v>
      </c>
      <c r="DW184" s="222">
        <f t="shared" si="404"/>
        <v>18</v>
      </c>
      <c r="DX184" s="222">
        <f t="shared" si="404"/>
        <v>18</v>
      </c>
      <c r="DY184" s="222">
        <f t="shared" si="404"/>
        <v>18</v>
      </c>
      <c r="DZ184" s="222">
        <f t="shared" si="404"/>
        <v>19</v>
      </c>
      <c r="EA184" s="222">
        <f t="shared" si="404"/>
        <v>19</v>
      </c>
      <c r="EB184" s="222">
        <f t="shared" si="404"/>
        <v>19</v>
      </c>
      <c r="EC184" s="222">
        <f t="shared" si="404"/>
        <v>19</v>
      </c>
      <c r="ED184" s="222">
        <f t="shared" si="404"/>
        <v>20</v>
      </c>
      <c r="EE184" s="222">
        <f t="shared" si="404"/>
        <v>20</v>
      </c>
      <c r="EF184" s="222">
        <f t="shared" si="404"/>
        <v>20</v>
      </c>
      <c r="EG184" s="222">
        <f t="shared" si="404"/>
        <v>20</v>
      </c>
      <c r="EH184" s="222">
        <f t="shared" ref="EH184:FM184" si="405" xml:space="preserve"> (EG184 + EG182) * EH183</f>
        <v>21</v>
      </c>
      <c r="EI184" s="222">
        <f t="shared" si="405"/>
        <v>21</v>
      </c>
      <c r="EJ184" s="222">
        <f t="shared" si="405"/>
        <v>21</v>
      </c>
      <c r="EK184" s="222">
        <f t="shared" si="405"/>
        <v>21</v>
      </c>
      <c r="EL184" s="222">
        <f t="shared" si="405"/>
        <v>22</v>
      </c>
      <c r="EM184" s="222">
        <f t="shared" si="405"/>
        <v>22</v>
      </c>
      <c r="EN184" s="222">
        <f t="shared" si="405"/>
        <v>22</v>
      </c>
      <c r="EO184" s="222">
        <f t="shared" si="405"/>
        <v>22</v>
      </c>
      <c r="EP184" s="222">
        <f t="shared" si="405"/>
        <v>23</v>
      </c>
      <c r="EQ184" s="222">
        <f t="shared" si="405"/>
        <v>23</v>
      </c>
      <c r="ER184" s="222">
        <f t="shared" si="405"/>
        <v>23</v>
      </c>
      <c r="ES184" s="222">
        <f t="shared" si="405"/>
        <v>23</v>
      </c>
      <c r="ET184" s="222">
        <f t="shared" si="405"/>
        <v>24</v>
      </c>
      <c r="EU184" s="222">
        <f t="shared" si="405"/>
        <v>24</v>
      </c>
      <c r="EV184" s="222">
        <f t="shared" si="405"/>
        <v>24</v>
      </c>
      <c r="EW184" s="222">
        <f t="shared" si="405"/>
        <v>24</v>
      </c>
      <c r="EX184" s="222">
        <f t="shared" si="405"/>
        <v>25</v>
      </c>
      <c r="EY184" s="222">
        <f t="shared" si="405"/>
        <v>25</v>
      </c>
      <c r="EZ184" s="222">
        <f t="shared" si="405"/>
        <v>25</v>
      </c>
      <c r="FA184" s="222">
        <f t="shared" si="405"/>
        <v>25</v>
      </c>
      <c r="FB184" s="222">
        <f t="shared" si="405"/>
        <v>0</v>
      </c>
      <c r="FC184" s="222">
        <f t="shared" si="405"/>
        <v>0</v>
      </c>
      <c r="FD184" s="222">
        <f t="shared" si="405"/>
        <v>0</v>
      </c>
      <c r="FE184" s="222">
        <f t="shared" si="405"/>
        <v>0</v>
      </c>
      <c r="FF184" s="222">
        <f t="shared" si="405"/>
        <v>0</v>
      </c>
      <c r="FG184" s="222">
        <f t="shared" si="405"/>
        <v>0</v>
      </c>
      <c r="FH184" s="222">
        <f t="shared" si="405"/>
        <v>0</v>
      </c>
      <c r="FI184" s="222">
        <f t="shared" si="405"/>
        <v>0</v>
      </c>
      <c r="FJ184" s="222">
        <f t="shared" si="405"/>
        <v>0</v>
      </c>
      <c r="FK184" s="222">
        <f t="shared" si="405"/>
        <v>0</v>
      </c>
      <c r="FL184" s="222">
        <f t="shared" si="405"/>
        <v>0</v>
      </c>
      <c r="FM184" s="222">
        <f t="shared" si="405"/>
        <v>0</v>
      </c>
      <c r="FN184" s="222">
        <f t="shared" ref="FN184:GJ184" si="406" xml:space="preserve"> (FM184 + FM182) * FN183</f>
        <v>0</v>
      </c>
      <c r="FO184" s="222">
        <f t="shared" si="406"/>
        <v>0</v>
      </c>
      <c r="FP184" s="222">
        <f t="shared" si="406"/>
        <v>0</v>
      </c>
      <c r="FQ184" s="222">
        <f t="shared" si="406"/>
        <v>0</v>
      </c>
      <c r="FR184" s="222">
        <f t="shared" si="406"/>
        <v>0</v>
      </c>
      <c r="FS184" s="222">
        <f t="shared" si="406"/>
        <v>0</v>
      </c>
      <c r="FT184" s="222">
        <f t="shared" si="406"/>
        <v>0</v>
      </c>
      <c r="FU184" s="222">
        <f t="shared" si="406"/>
        <v>0</v>
      </c>
      <c r="FV184" s="222">
        <f t="shared" si="406"/>
        <v>0</v>
      </c>
      <c r="FW184" s="222">
        <f t="shared" si="406"/>
        <v>0</v>
      </c>
      <c r="FX184" s="222">
        <f t="shared" si="406"/>
        <v>0</v>
      </c>
      <c r="FY184" s="222">
        <f t="shared" si="406"/>
        <v>0</v>
      </c>
      <c r="FZ184" s="222">
        <f t="shared" si="406"/>
        <v>0</v>
      </c>
      <c r="GA184" s="222">
        <f t="shared" si="406"/>
        <v>0</v>
      </c>
      <c r="GB184" s="222">
        <f t="shared" si="406"/>
        <v>0</v>
      </c>
      <c r="GC184" s="222">
        <f t="shared" si="406"/>
        <v>0</v>
      </c>
      <c r="GD184" s="222">
        <f t="shared" si="406"/>
        <v>0</v>
      </c>
      <c r="GE184" s="222">
        <f t="shared" si="406"/>
        <v>0</v>
      </c>
      <c r="GF184" s="222">
        <f t="shared" si="406"/>
        <v>0</v>
      </c>
      <c r="GG184" s="222">
        <f t="shared" si="406"/>
        <v>0</v>
      </c>
      <c r="GH184" s="222">
        <f t="shared" si="406"/>
        <v>0</v>
      </c>
      <c r="GI184" s="222">
        <f t="shared" si="406"/>
        <v>0</v>
      </c>
      <c r="GJ184" s="222">
        <f t="shared" si="406"/>
        <v>0</v>
      </c>
    </row>
    <row r="185" spans="1:192" ht="12.75" hidden="1" outlineLevel="2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</row>
    <row r="186" spans="1:192" ht="12.75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</row>
    <row r="187" spans="1:192" collapsed="1" x14ac:dyDescent="0.35">
      <c r="A187" s="492" t="s">
        <v>726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</row>
    <row r="188" spans="1:192" ht="12.75" hidden="1" outlineLevel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</row>
    <row r="189" spans="1:192" ht="12.75" hidden="1" outlineLevel="1" x14ac:dyDescent="0.35">
      <c r="A189"/>
      <c r="B189"/>
      <c r="C189"/>
      <c r="D189"/>
      <c r="E189" t="str">
        <f>$E$68</f>
        <v>Construction period flag</v>
      </c>
      <c r="F189"/>
      <c r="G189" t="str">
        <f>$G$68</f>
        <v>flag</v>
      </c>
      <c r="H189">
        <f>$H$68</f>
        <v>42</v>
      </c>
      <c r="I189"/>
      <c r="J189">
        <f t="shared" ref="J189:AO189" si="407">J$68</f>
        <v>0</v>
      </c>
      <c r="K189">
        <f t="shared" si="407"/>
        <v>0</v>
      </c>
      <c r="L189">
        <f t="shared" si="407"/>
        <v>0</v>
      </c>
      <c r="M189">
        <f t="shared" si="407"/>
        <v>0</v>
      </c>
      <c r="N189">
        <f t="shared" si="407"/>
        <v>0</v>
      </c>
      <c r="O189">
        <f t="shared" si="407"/>
        <v>0</v>
      </c>
      <c r="P189">
        <f t="shared" si="407"/>
        <v>1</v>
      </c>
      <c r="Q189">
        <f t="shared" si="407"/>
        <v>1</v>
      </c>
      <c r="R189">
        <f t="shared" si="407"/>
        <v>1</v>
      </c>
      <c r="S189">
        <f t="shared" si="407"/>
        <v>1</v>
      </c>
      <c r="T189">
        <f t="shared" si="407"/>
        <v>1</v>
      </c>
      <c r="U189">
        <f t="shared" si="407"/>
        <v>1</v>
      </c>
      <c r="V189">
        <f t="shared" si="407"/>
        <v>1</v>
      </c>
      <c r="W189">
        <f t="shared" si="407"/>
        <v>1</v>
      </c>
      <c r="X189">
        <f t="shared" si="407"/>
        <v>1</v>
      </c>
      <c r="Y189">
        <f t="shared" si="407"/>
        <v>1</v>
      </c>
      <c r="Z189">
        <f t="shared" si="407"/>
        <v>1</v>
      </c>
      <c r="AA189">
        <f t="shared" si="407"/>
        <v>1</v>
      </c>
      <c r="AB189">
        <f t="shared" si="407"/>
        <v>1</v>
      </c>
      <c r="AC189">
        <f t="shared" si="407"/>
        <v>1</v>
      </c>
      <c r="AD189">
        <f t="shared" si="407"/>
        <v>1</v>
      </c>
      <c r="AE189">
        <f t="shared" si="407"/>
        <v>1</v>
      </c>
      <c r="AF189">
        <f t="shared" si="407"/>
        <v>1</v>
      </c>
      <c r="AG189">
        <f t="shared" si="407"/>
        <v>1</v>
      </c>
      <c r="AH189">
        <f t="shared" si="407"/>
        <v>1</v>
      </c>
      <c r="AI189">
        <f t="shared" si="407"/>
        <v>1</v>
      </c>
      <c r="AJ189">
        <f t="shared" si="407"/>
        <v>1</v>
      </c>
      <c r="AK189">
        <f t="shared" si="407"/>
        <v>1</v>
      </c>
      <c r="AL189">
        <f t="shared" si="407"/>
        <v>1</v>
      </c>
      <c r="AM189">
        <f t="shared" si="407"/>
        <v>1</v>
      </c>
      <c r="AN189">
        <f t="shared" si="407"/>
        <v>1</v>
      </c>
      <c r="AO189">
        <f t="shared" si="407"/>
        <v>1</v>
      </c>
      <c r="AP189">
        <f t="shared" ref="AP189:BU189" si="408">AP$68</f>
        <v>1</v>
      </c>
      <c r="AQ189">
        <f t="shared" si="408"/>
        <v>1</v>
      </c>
      <c r="AR189">
        <f t="shared" si="408"/>
        <v>1</v>
      </c>
      <c r="AS189">
        <f t="shared" si="408"/>
        <v>1</v>
      </c>
      <c r="AT189">
        <f t="shared" si="408"/>
        <v>1</v>
      </c>
      <c r="AU189">
        <f t="shared" si="408"/>
        <v>1</v>
      </c>
      <c r="AV189">
        <f t="shared" si="408"/>
        <v>1</v>
      </c>
      <c r="AW189">
        <f t="shared" si="408"/>
        <v>1</v>
      </c>
      <c r="AX189">
        <f t="shared" si="408"/>
        <v>1</v>
      </c>
      <c r="AY189">
        <f t="shared" si="408"/>
        <v>1</v>
      </c>
      <c r="AZ189">
        <f t="shared" si="408"/>
        <v>1</v>
      </c>
      <c r="BA189">
        <f t="shared" si="408"/>
        <v>1</v>
      </c>
      <c r="BB189">
        <f t="shared" si="408"/>
        <v>1</v>
      </c>
      <c r="BC189">
        <f t="shared" si="408"/>
        <v>1</v>
      </c>
      <c r="BD189">
        <f t="shared" si="408"/>
        <v>1</v>
      </c>
      <c r="BE189">
        <f t="shared" si="408"/>
        <v>1</v>
      </c>
      <c r="BF189">
        <f t="shared" si="408"/>
        <v>0</v>
      </c>
      <c r="BG189">
        <f t="shared" si="408"/>
        <v>0</v>
      </c>
      <c r="BH189">
        <f t="shared" si="408"/>
        <v>0</v>
      </c>
      <c r="BI189">
        <f t="shared" si="408"/>
        <v>0</v>
      </c>
      <c r="BJ189">
        <f t="shared" si="408"/>
        <v>0</v>
      </c>
      <c r="BK189">
        <f t="shared" si="408"/>
        <v>0</v>
      </c>
      <c r="BL189">
        <f t="shared" si="408"/>
        <v>0</v>
      </c>
      <c r="BM189">
        <f t="shared" si="408"/>
        <v>0</v>
      </c>
      <c r="BN189">
        <f t="shared" si="408"/>
        <v>0</v>
      </c>
      <c r="BO189">
        <f t="shared" si="408"/>
        <v>0</v>
      </c>
      <c r="BP189">
        <f t="shared" si="408"/>
        <v>0</v>
      </c>
      <c r="BQ189">
        <f t="shared" si="408"/>
        <v>0</v>
      </c>
      <c r="BR189">
        <f t="shared" si="408"/>
        <v>0</v>
      </c>
      <c r="BS189">
        <f t="shared" si="408"/>
        <v>0</v>
      </c>
      <c r="BT189">
        <f t="shared" si="408"/>
        <v>0</v>
      </c>
      <c r="BU189">
        <f t="shared" si="408"/>
        <v>0</v>
      </c>
      <c r="BV189">
        <f t="shared" ref="BV189:DA189" si="409">BV$68</f>
        <v>0</v>
      </c>
      <c r="BW189">
        <f t="shared" si="409"/>
        <v>0</v>
      </c>
      <c r="BX189">
        <f t="shared" si="409"/>
        <v>0</v>
      </c>
      <c r="BY189">
        <f t="shared" si="409"/>
        <v>0</v>
      </c>
      <c r="BZ189">
        <f t="shared" si="409"/>
        <v>0</v>
      </c>
      <c r="CA189">
        <f t="shared" si="409"/>
        <v>0</v>
      </c>
      <c r="CB189">
        <f t="shared" si="409"/>
        <v>0</v>
      </c>
      <c r="CC189">
        <f t="shared" si="409"/>
        <v>0</v>
      </c>
      <c r="CD189">
        <f t="shared" si="409"/>
        <v>0</v>
      </c>
      <c r="CE189">
        <f t="shared" si="409"/>
        <v>0</v>
      </c>
      <c r="CF189">
        <f t="shared" si="409"/>
        <v>0</v>
      </c>
      <c r="CG189">
        <f t="shared" si="409"/>
        <v>0</v>
      </c>
      <c r="CH189">
        <f t="shared" si="409"/>
        <v>0</v>
      </c>
      <c r="CI189">
        <f t="shared" si="409"/>
        <v>0</v>
      </c>
      <c r="CJ189">
        <f t="shared" si="409"/>
        <v>0</v>
      </c>
      <c r="CK189">
        <f t="shared" si="409"/>
        <v>0</v>
      </c>
      <c r="CL189">
        <f t="shared" si="409"/>
        <v>0</v>
      </c>
      <c r="CM189">
        <f t="shared" si="409"/>
        <v>0</v>
      </c>
      <c r="CN189">
        <f t="shared" si="409"/>
        <v>0</v>
      </c>
      <c r="CO189">
        <f t="shared" si="409"/>
        <v>0</v>
      </c>
      <c r="CP189">
        <f t="shared" si="409"/>
        <v>0</v>
      </c>
      <c r="CQ189">
        <f t="shared" si="409"/>
        <v>0</v>
      </c>
      <c r="CR189">
        <f t="shared" si="409"/>
        <v>0</v>
      </c>
      <c r="CS189">
        <f t="shared" si="409"/>
        <v>0</v>
      </c>
      <c r="CT189">
        <f t="shared" si="409"/>
        <v>0</v>
      </c>
      <c r="CU189">
        <f t="shared" si="409"/>
        <v>0</v>
      </c>
      <c r="CV189">
        <f t="shared" si="409"/>
        <v>0</v>
      </c>
      <c r="CW189">
        <f t="shared" si="409"/>
        <v>0</v>
      </c>
      <c r="CX189">
        <f t="shared" si="409"/>
        <v>0</v>
      </c>
      <c r="CY189">
        <f t="shared" si="409"/>
        <v>0</v>
      </c>
      <c r="CZ189">
        <f t="shared" si="409"/>
        <v>0</v>
      </c>
      <c r="DA189">
        <f t="shared" si="409"/>
        <v>0</v>
      </c>
      <c r="DB189">
        <f t="shared" ref="DB189:EG189" si="410">DB$68</f>
        <v>0</v>
      </c>
      <c r="DC189">
        <f t="shared" si="410"/>
        <v>0</v>
      </c>
      <c r="DD189">
        <f t="shared" si="410"/>
        <v>0</v>
      </c>
      <c r="DE189">
        <f t="shared" si="410"/>
        <v>0</v>
      </c>
      <c r="DF189">
        <f t="shared" si="410"/>
        <v>0</v>
      </c>
      <c r="DG189">
        <f t="shared" si="410"/>
        <v>0</v>
      </c>
      <c r="DH189">
        <f t="shared" si="410"/>
        <v>0</v>
      </c>
      <c r="DI189">
        <f t="shared" si="410"/>
        <v>0</v>
      </c>
      <c r="DJ189">
        <f t="shared" si="410"/>
        <v>0</v>
      </c>
      <c r="DK189">
        <f t="shared" si="410"/>
        <v>0</v>
      </c>
      <c r="DL189">
        <f t="shared" si="410"/>
        <v>0</v>
      </c>
      <c r="DM189">
        <f t="shared" si="410"/>
        <v>0</v>
      </c>
      <c r="DN189">
        <f t="shared" si="410"/>
        <v>0</v>
      </c>
      <c r="DO189">
        <f t="shared" si="410"/>
        <v>0</v>
      </c>
      <c r="DP189">
        <f t="shared" si="410"/>
        <v>0</v>
      </c>
      <c r="DQ189">
        <f t="shared" si="410"/>
        <v>0</v>
      </c>
      <c r="DR189">
        <f t="shared" si="410"/>
        <v>0</v>
      </c>
      <c r="DS189">
        <f t="shared" si="410"/>
        <v>0</v>
      </c>
      <c r="DT189">
        <f t="shared" si="410"/>
        <v>0</v>
      </c>
      <c r="DU189">
        <f t="shared" si="410"/>
        <v>0</v>
      </c>
      <c r="DV189">
        <f t="shared" si="410"/>
        <v>0</v>
      </c>
      <c r="DW189">
        <f t="shared" si="410"/>
        <v>0</v>
      </c>
      <c r="DX189">
        <f t="shared" si="410"/>
        <v>0</v>
      </c>
      <c r="DY189">
        <f t="shared" si="410"/>
        <v>0</v>
      </c>
      <c r="DZ189">
        <f t="shared" si="410"/>
        <v>0</v>
      </c>
      <c r="EA189">
        <f t="shared" si="410"/>
        <v>0</v>
      </c>
      <c r="EB189">
        <f t="shared" si="410"/>
        <v>0</v>
      </c>
      <c r="EC189">
        <f t="shared" si="410"/>
        <v>0</v>
      </c>
      <c r="ED189">
        <f t="shared" si="410"/>
        <v>0</v>
      </c>
      <c r="EE189">
        <f t="shared" si="410"/>
        <v>0</v>
      </c>
      <c r="EF189">
        <f t="shared" si="410"/>
        <v>0</v>
      </c>
      <c r="EG189">
        <f t="shared" si="410"/>
        <v>0</v>
      </c>
      <c r="EH189">
        <f t="shared" ref="EH189:FM189" si="411">EH$68</f>
        <v>0</v>
      </c>
      <c r="EI189">
        <f t="shared" si="411"/>
        <v>0</v>
      </c>
      <c r="EJ189">
        <f t="shared" si="411"/>
        <v>0</v>
      </c>
      <c r="EK189">
        <f t="shared" si="411"/>
        <v>0</v>
      </c>
      <c r="EL189">
        <f t="shared" si="411"/>
        <v>0</v>
      </c>
      <c r="EM189">
        <f t="shared" si="411"/>
        <v>0</v>
      </c>
      <c r="EN189">
        <f t="shared" si="411"/>
        <v>0</v>
      </c>
      <c r="EO189">
        <f t="shared" si="411"/>
        <v>0</v>
      </c>
      <c r="EP189">
        <f t="shared" si="411"/>
        <v>0</v>
      </c>
      <c r="EQ189">
        <f t="shared" si="411"/>
        <v>0</v>
      </c>
      <c r="ER189">
        <f t="shared" si="411"/>
        <v>0</v>
      </c>
      <c r="ES189">
        <f t="shared" si="411"/>
        <v>0</v>
      </c>
      <c r="ET189">
        <f t="shared" si="411"/>
        <v>0</v>
      </c>
      <c r="EU189">
        <f t="shared" si="411"/>
        <v>0</v>
      </c>
      <c r="EV189">
        <f t="shared" si="411"/>
        <v>0</v>
      </c>
      <c r="EW189">
        <f t="shared" si="411"/>
        <v>0</v>
      </c>
      <c r="EX189">
        <f t="shared" si="411"/>
        <v>0</v>
      </c>
      <c r="EY189">
        <f t="shared" si="411"/>
        <v>0</v>
      </c>
      <c r="EZ189">
        <f t="shared" si="411"/>
        <v>0</v>
      </c>
      <c r="FA189">
        <f t="shared" si="411"/>
        <v>0</v>
      </c>
      <c r="FB189">
        <f t="shared" si="411"/>
        <v>0</v>
      </c>
      <c r="FC189">
        <f t="shared" si="411"/>
        <v>0</v>
      </c>
      <c r="FD189">
        <f t="shared" si="411"/>
        <v>0</v>
      </c>
      <c r="FE189">
        <f t="shared" si="411"/>
        <v>0</v>
      </c>
      <c r="FF189">
        <f t="shared" si="411"/>
        <v>0</v>
      </c>
      <c r="FG189">
        <f t="shared" si="411"/>
        <v>0</v>
      </c>
      <c r="FH189">
        <f t="shared" si="411"/>
        <v>0</v>
      </c>
      <c r="FI189">
        <f t="shared" si="411"/>
        <v>0</v>
      </c>
      <c r="FJ189">
        <f t="shared" si="411"/>
        <v>0</v>
      </c>
      <c r="FK189">
        <f t="shared" si="411"/>
        <v>0</v>
      </c>
      <c r="FL189">
        <f t="shared" si="411"/>
        <v>0</v>
      </c>
      <c r="FM189">
        <f t="shared" si="411"/>
        <v>0</v>
      </c>
      <c r="FN189">
        <f t="shared" ref="FN189:GJ189" si="412">FN$68</f>
        <v>0</v>
      </c>
      <c r="FO189">
        <f t="shared" si="412"/>
        <v>0</v>
      </c>
      <c r="FP189">
        <f t="shared" si="412"/>
        <v>0</v>
      </c>
      <c r="FQ189">
        <f t="shared" si="412"/>
        <v>0</v>
      </c>
      <c r="FR189">
        <f t="shared" si="412"/>
        <v>0</v>
      </c>
      <c r="FS189">
        <f t="shared" si="412"/>
        <v>0</v>
      </c>
      <c r="FT189">
        <f t="shared" si="412"/>
        <v>0</v>
      </c>
      <c r="FU189">
        <f t="shared" si="412"/>
        <v>0</v>
      </c>
      <c r="FV189">
        <f t="shared" si="412"/>
        <v>0</v>
      </c>
      <c r="FW189">
        <f t="shared" si="412"/>
        <v>0</v>
      </c>
      <c r="FX189">
        <f t="shared" si="412"/>
        <v>0</v>
      </c>
      <c r="FY189">
        <f t="shared" si="412"/>
        <v>0</v>
      </c>
      <c r="FZ189">
        <f t="shared" si="412"/>
        <v>0</v>
      </c>
      <c r="GA189">
        <f t="shared" si="412"/>
        <v>0</v>
      </c>
      <c r="GB189">
        <f t="shared" si="412"/>
        <v>0</v>
      </c>
      <c r="GC189">
        <f t="shared" si="412"/>
        <v>0</v>
      </c>
      <c r="GD189">
        <f t="shared" si="412"/>
        <v>0</v>
      </c>
      <c r="GE189">
        <f t="shared" si="412"/>
        <v>0</v>
      </c>
      <c r="GF189">
        <f t="shared" si="412"/>
        <v>0</v>
      </c>
      <c r="GG189">
        <f t="shared" si="412"/>
        <v>0</v>
      </c>
      <c r="GH189">
        <f t="shared" si="412"/>
        <v>0</v>
      </c>
      <c r="GI189">
        <f t="shared" si="412"/>
        <v>0</v>
      </c>
      <c r="GJ189">
        <f t="shared" si="412"/>
        <v>0</v>
      </c>
    </row>
    <row r="190" spans="1:192" s="493" customFormat="1" ht="12.75" hidden="1" outlineLevel="1" x14ac:dyDescent="0.35">
      <c r="E190" s="493" t="s">
        <v>727</v>
      </c>
      <c r="G190" s="493" t="s">
        <v>14</v>
      </c>
      <c r="H190" s="493">
        <f>SUM(J190:GJ190)</f>
        <v>6573</v>
      </c>
      <c r="J190" s="493">
        <f t="shared" ref="J190:AO190" si="413">I190+J189</f>
        <v>0</v>
      </c>
      <c r="K190" s="493">
        <f t="shared" si="413"/>
        <v>0</v>
      </c>
      <c r="L190" s="493">
        <f t="shared" si="413"/>
        <v>0</v>
      </c>
      <c r="M190" s="493">
        <f t="shared" si="413"/>
        <v>0</v>
      </c>
      <c r="N190" s="493">
        <f t="shared" si="413"/>
        <v>0</v>
      </c>
      <c r="O190" s="493">
        <f t="shared" si="413"/>
        <v>0</v>
      </c>
      <c r="P190" s="493">
        <f t="shared" si="413"/>
        <v>1</v>
      </c>
      <c r="Q190" s="493">
        <f t="shared" si="413"/>
        <v>2</v>
      </c>
      <c r="R190" s="493">
        <f t="shared" si="413"/>
        <v>3</v>
      </c>
      <c r="S190" s="493">
        <f t="shared" si="413"/>
        <v>4</v>
      </c>
      <c r="T190" s="493">
        <f t="shared" si="413"/>
        <v>5</v>
      </c>
      <c r="U190" s="493">
        <f t="shared" si="413"/>
        <v>6</v>
      </c>
      <c r="V190" s="493">
        <f t="shared" si="413"/>
        <v>7</v>
      </c>
      <c r="W190" s="493">
        <f t="shared" si="413"/>
        <v>8</v>
      </c>
      <c r="X190" s="493">
        <f t="shared" si="413"/>
        <v>9</v>
      </c>
      <c r="Y190" s="493">
        <f t="shared" si="413"/>
        <v>10</v>
      </c>
      <c r="Z190" s="493">
        <f t="shared" si="413"/>
        <v>11</v>
      </c>
      <c r="AA190" s="493">
        <f t="shared" si="413"/>
        <v>12</v>
      </c>
      <c r="AB190" s="493">
        <f t="shared" si="413"/>
        <v>13</v>
      </c>
      <c r="AC190" s="493">
        <f t="shared" si="413"/>
        <v>14</v>
      </c>
      <c r="AD190" s="493">
        <f t="shared" si="413"/>
        <v>15</v>
      </c>
      <c r="AE190" s="493">
        <f t="shared" si="413"/>
        <v>16</v>
      </c>
      <c r="AF190" s="493">
        <f t="shared" si="413"/>
        <v>17</v>
      </c>
      <c r="AG190" s="493">
        <f t="shared" si="413"/>
        <v>18</v>
      </c>
      <c r="AH190" s="493">
        <f t="shared" si="413"/>
        <v>19</v>
      </c>
      <c r="AI190" s="493">
        <f t="shared" si="413"/>
        <v>20</v>
      </c>
      <c r="AJ190" s="493">
        <f t="shared" si="413"/>
        <v>21</v>
      </c>
      <c r="AK190" s="493">
        <f t="shared" si="413"/>
        <v>22</v>
      </c>
      <c r="AL190" s="493">
        <f t="shared" si="413"/>
        <v>23</v>
      </c>
      <c r="AM190" s="493">
        <f t="shared" si="413"/>
        <v>24</v>
      </c>
      <c r="AN190" s="493">
        <f t="shared" si="413"/>
        <v>25</v>
      </c>
      <c r="AO190" s="493">
        <f t="shared" si="413"/>
        <v>26</v>
      </c>
      <c r="AP190" s="493">
        <f t="shared" ref="AP190:BU190" si="414">AO190+AP189</f>
        <v>27</v>
      </c>
      <c r="AQ190" s="493">
        <f t="shared" si="414"/>
        <v>28</v>
      </c>
      <c r="AR190" s="493">
        <f t="shared" si="414"/>
        <v>29</v>
      </c>
      <c r="AS190" s="493">
        <f t="shared" si="414"/>
        <v>30</v>
      </c>
      <c r="AT190" s="493">
        <f t="shared" si="414"/>
        <v>31</v>
      </c>
      <c r="AU190" s="493">
        <f t="shared" si="414"/>
        <v>32</v>
      </c>
      <c r="AV190" s="493">
        <f t="shared" si="414"/>
        <v>33</v>
      </c>
      <c r="AW190" s="493">
        <f t="shared" si="414"/>
        <v>34</v>
      </c>
      <c r="AX190" s="493">
        <f t="shared" si="414"/>
        <v>35</v>
      </c>
      <c r="AY190" s="493">
        <f t="shared" si="414"/>
        <v>36</v>
      </c>
      <c r="AZ190" s="493">
        <f t="shared" si="414"/>
        <v>37</v>
      </c>
      <c r="BA190" s="493">
        <f t="shared" si="414"/>
        <v>38</v>
      </c>
      <c r="BB190" s="493">
        <f t="shared" si="414"/>
        <v>39</v>
      </c>
      <c r="BC190" s="493">
        <f t="shared" si="414"/>
        <v>40</v>
      </c>
      <c r="BD190" s="493">
        <f t="shared" si="414"/>
        <v>41</v>
      </c>
      <c r="BE190" s="493">
        <f t="shared" si="414"/>
        <v>42</v>
      </c>
      <c r="BF190" s="493">
        <f t="shared" si="414"/>
        <v>42</v>
      </c>
      <c r="BG190" s="493">
        <f t="shared" si="414"/>
        <v>42</v>
      </c>
      <c r="BH190" s="493">
        <f t="shared" si="414"/>
        <v>42</v>
      </c>
      <c r="BI190" s="493">
        <f t="shared" si="414"/>
        <v>42</v>
      </c>
      <c r="BJ190" s="493">
        <f t="shared" si="414"/>
        <v>42</v>
      </c>
      <c r="BK190" s="493">
        <f t="shared" si="414"/>
        <v>42</v>
      </c>
      <c r="BL190" s="493">
        <f t="shared" si="414"/>
        <v>42</v>
      </c>
      <c r="BM190" s="493">
        <f t="shared" si="414"/>
        <v>42</v>
      </c>
      <c r="BN190" s="493">
        <f t="shared" si="414"/>
        <v>42</v>
      </c>
      <c r="BO190" s="493">
        <f t="shared" si="414"/>
        <v>42</v>
      </c>
      <c r="BP190" s="493">
        <f t="shared" si="414"/>
        <v>42</v>
      </c>
      <c r="BQ190" s="493">
        <f t="shared" si="414"/>
        <v>42</v>
      </c>
      <c r="BR190" s="493">
        <f t="shared" si="414"/>
        <v>42</v>
      </c>
      <c r="BS190" s="493">
        <f t="shared" si="414"/>
        <v>42</v>
      </c>
      <c r="BT190" s="493">
        <f t="shared" si="414"/>
        <v>42</v>
      </c>
      <c r="BU190" s="493">
        <f t="shared" si="414"/>
        <v>42</v>
      </c>
      <c r="BV190" s="493">
        <f t="shared" ref="BV190:DA190" si="415">BU190+BV189</f>
        <v>42</v>
      </c>
      <c r="BW190" s="493">
        <f t="shared" si="415"/>
        <v>42</v>
      </c>
      <c r="BX190" s="493">
        <f t="shared" si="415"/>
        <v>42</v>
      </c>
      <c r="BY190" s="493">
        <f t="shared" si="415"/>
        <v>42</v>
      </c>
      <c r="BZ190" s="493">
        <f t="shared" si="415"/>
        <v>42</v>
      </c>
      <c r="CA190" s="493">
        <f t="shared" si="415"/>
        <v>42</v>
      </c>
      <c r="CB190" s="493">
        <f t="shared" si="415"/>
        <v>42</v>
      </c>
      <c r="CC190" s="493">
        <f t="shared" si="415"/>
        <v>42</v>
      </c>
      <c r="CD190" s="493">
        <f t="shared" si="415"/>
        <v>42</v>
      </c>
      <c r="CE190" s="493">
        <f t="shared" si="415"/>
        <v>42</v>
      </c>
      <c r="CF190" s="493">
        <f t="shared" si="415"/>
        <v>42</v>
      </c>
      <c r="CG190" s="493">
        <f t="shared" si="415"/>
        <v>42</v>
      </c>
      <c r="CH190" s="493">
        <f t="shared" si="415"/>
        <v>42</v>
      </c>
      <c r="CI190" s="493">
        <f t="shared" si="415"/>
        <v>42</v>
      </c>
      <c r="CJ190" s="493">
        <f t="shared" si="415"/>
        <v>42</v>
      </c>
      <c r="CK190" s="493">
        <f t="shared" si="415"/>
        <v>42</v>
      </c>
      <c r="CL190" s="493">
        <f t="shared" si="415"/>
        <v>42</v>
      </c>
      <c r="CM190" s="493">
        <f t="shared" si="415"/>
        <v>42</v>
      </c>
      <c r="CN190" s="493">
        <f t="shared" si="415"/>
        <v>42</v>
      </c>
      <c r="CO190" s="493">
        <f t="shared" si="415"/>
        <v>42</v>
      </c>
      <c r="CP190" s="493">
        <f t="shared" si="415"/>
        <v>42</v>
      </c>
      <c r="CQ190" s="493">
        <f t="shared" si="415"/>
        <v>42</v>
      </c>
      <c r="CR190" s="493">
        <f t="shared" si="415"/>
        <v>42</v>
      </c>
      <c r="CS190" s="493">
        <f t="shared" si="415"/>
        <v>42</v>
      </c>
      <c r="CT190" s="493">
        <f t="shared" si="415"/>
        <v>42</v>
      </c>
      <c r="CU190" s="493">
        <f t="shared" si="415"/>
        <v>42</v>
      </c>
      <c r="CV190" s="493">
        <f t="shared" si="415"/>
        <v>42</v>
      </c>
      <c r="CW190" s="493">
        <f t="shared" si="415"/>
        <v>42</v>
      </c>
      <c r="CX190" s="493">
        <f t="shared" si="415"/>
        <v>42</v>
      </c>
      <c r="CY190" s="493">
        <f t="shared" si="415"/>
        <v>42</v>
      </c>
      <c r="CZ190" s="493">
        <f t="shared" si="415"/>
        <v>42</v>
      </c>
      <c r="DA190" s="493">
        <f t="shared" si="415"/>
        <v>42</v>
      </c>
      <c r="DB190" s="493">
        <f t="shared" ref="DB190:EG190" si="416">DA190+DB189</f>
        <v>42</v>
      </c>
      <c r="DC190" s="493">
        <f t="shared" si="416"/>
        <v>42</v>
      </c>
      <c r="DD190" s="493">
        <f t="shared" si="416"/>
        <v>42</v>
      </c>
      <c r="DE190" s="493">
        <f t="shared" si="416"/>
        <v>42</v>
      </c>
      <c r="DF190" s="493">
        <f t="shared" si="416"/>
        <v>42</v>
      </c>
      <c r="DG190" s="493">
        <f t="shared" si="416"/>
        <v>42</v>
      </c>
      <c r="DH190" s="493">
        <f t="shared" si="416"/>
        <v>42</v>
      </c>
      <c r="DI190" s="493">
        <f t="shared" si="416"/>
        <v>42</v>
      </c>
      <c r="DJ190" s="493">
        <f t="shared" si="416"/>
        <v>42</v>
      </c>
      <c r="DK190" s="493">
        <f t="shared" si="416"/>
        <v>42</v>
      </c>
      <c r="DL190" s="493">
        <f t="shared" si="416"/>
        <v>42</v>
      </c>
      <c r="DM190" s="493">
        <f t="shared" si="416"/>
        <v>42</v>
      </c>
      <c r="DN190" s="493">
        <f t="shared" si="416"/>
        <v>42</v>
      </c>
      <c r="DO190" s="493">
        <f t="shared" si="416"/>
        <v>42</v>
      </c>
      <c r="DP190" s="493">
        <f t="shared" si="416"/>
        <v>42</v>
      </c>
      <c r="DQ190" s="493">
        <f t="shared" si="416"/>
        <v>42</v>
      </c>
      <c r="DR190" s="493">
        <f t="shared" si="416"/>
        <v>42</v>
      </c>
      <c r="DS190" s="493">
        <f t="shared" si="416"/>
        <v>42</v>
      </c>
      <c r="DT190" s="493">
        <f t="shared" si="416"/>
        <v>42</v>
      </c>
      <c r="DU190" s="493">
        <f t="shared" si="416"/>
        <v>42</v>
      </c>
      <c r="DV190" s="493">
        <f t="shared" si="416"/>
        <v>42</v>
      </c>
      <c r="DW190" s="493">
        <f t="shared" si="416"/>
        <v>42</v>
      </c>
      <c r="DX190" s="493">
        <f t="shared" si="416"/>
        <v>42</v>
      </c>
      <c r="DY190" s="493">
        <f t="shared" si="416"/>
        <v>42</v>
      </c>
      <c r="DZ190" s="493">
        <f t="shared" si="416"/>
        <v>42</v>
      </c>
      <c r="EA190" s="493">
        <f t="shared" si="416"/>
        <v>42</v>
      </c>
      <c r="EB190" s="493">
        <f t="shared" si="416"/>
        <v>42</v>
      </c>
      <c r="EC190" s="493">
        <f t="shared" si="416"/>
        <v>42</v>
      </c>
      <c r="ED190" s="493">
        <f t="shared" si="416"/>
        <v>42</v>
      </c>
      <c r="EE190" s="493">
        <f t="shared" si="416"/>
        <v>42</v>
      </c>
      <c r="EF190" s="493">
        <f t="shared" si="416"/>
        <v>42</v>
      </c>
      <c r="EG190" s="493">
        <f t="shared" si="416"/>
        <v>42</v>
      </c>
      <c r="EH190" s="493">
        <f t="shared" ref="EH190:FM190" si="417">EG190+EH189</f>
        <v>42</v>
      </c>
      <c r="EI190" s="493">
        <f t="shared" si="417"/>
        <v>42</v>
      </c>
      <c r="EJ190" s="493">
        <f t="shared" si="417"/>
        <v>42</v>
      </c>
      <c r="EK190" s="493">
        <f t="shared" si="417"/>
        <v>42</v>
      </c>
      <c r="EL190" s="493">
        <f t="shared" si="417"/>
        <v>42</v>
      </c>
      <c r="EM190" s="493">
        <f t="shared" si="417"/>
        <v>42</v>
      </c>
      <c r="EN190" s="493">
        <f t="shared" si="417"/>
        <v>42</v>
      </c>
      <c r="EO190" s="493">
        <f t="shared" si="417"/>
        <v>42</v>
      </c>
      <c r="EP190" s="493">
        <f t="shared" si="417"/>
        <v>42</v>
      </c>
      <c r="EQ190" s="493">
        <f t="shared" si="417"/>
        <v>42</v>
      </c>
      <c r="ER190" s="493">
        <f t="shared" si="417"/>
        <v>42</v>
      </c>
      <c r="ES190" s="493">
        <f t="shared" si="417"/>
        <v>42</v>
      </c>
      <c r="ET190" s="493">
        <f t="shared" si="417"/>
        <v>42</v>
      </c>
      <c r="EU190" s="493">
        <f t="shared" si="417"/>
        <v>42</v>
      </c>
      <c r="EV190" s="493">
        <f t="shared" si="417"/>
        <v>42</v>
      </c>
      <c r="EW190" s="493">
        <f t="shared" si="417"/>
        <v>42</v>
      </c>
      <c r="EX190" s="493">
        <f t="shared" si="417"/>
        <v>42</v>
      </c>
      <c r="EY190" s="493">
        <f t="shared" si="417"/>
        <v>42</v>
      </c>
      <c r="EZ190" s="493">
        <f t="shared" si="417"/>
        <v>42</v>
      </c>
      <c r="FA190" s="493">
        <f t="shared" si="417"/>
        <v>42</v>
      </c>
      <c r="FB190" s="493">
        <f t="shared" si="417"/>
        <v>42</v>
      </c>
      <c r="FC190" s="493">
        <f t="shared" si="417"/>
        <v>42</v>
      </c>
      <c r="FD190" s="493">
        <f t="shared" si="417"/>
        <v>42</v>
      </c>
      <c r="FE190" s="493">
        <f t="shared" si="417"/>
        <v>42</v>
      </c>
      <c r="FF190" s="493">
        <f t="shared" si="417"/>
        <v>42</v>
      </c>
      <c r="FG190" s="493">
        <f t="shared" si="417"/>
        <v>42</v>
      </c>
      <c r="FH190" s="493">
        <f t="shared" si="417"/>
        <v>42</v>
      </c>
      <c r="FI190" s="493">
        <f t="shared" si="417"/>
        <v>42</v>
      </c>
      <c r="FJ190" s="493">
        <f t="shared" si="417"/>
        <v>42</v>
      </c>
      <c r="FK190" s="493">
        <f t="shared" si="417"/>
        <v>42</v>
      </c>
      <c r="FL190" s="493">
        <f t="shared" si="417"/>
        <v>42</v>
      </c>
      <c r="FM190" s="493">
        <f t="shared" si="417"/>
        <v>42</v>
      </c>
      <c r="FN190" s="493">
        <f t="shared" ref="FN190:GJ190" si="418">FM190+FN189</f>
        <v>42</v>
      </c>
      <c r="FO190" s="493">
        <f t="shared" si="418"/>
        <v>42</v>
      </c>
      <c r="FP190" s="493">
        <f t="shared" si="418"/>
        <v>42</v>
      </c>
      <c r="FQ190" s="493">
        <f t="shared" si="418"/>
        <v>42</v>
      </c>
      <c r="FR190" s="493">
        <f t="shared" si="418"/>
        <v>42</v>
      </c>
      <c r="FS190" s="493">
        <f t="shared" si="418"/>
        <v>42</v>
      </c>
      <c r="FT190" s="493">
        <f t="shared" si="418"/>
        <v>42</v>
      </c>
      <c r="FU190" s="493">
        <f t="shared" si="418"/>
        <v>42</v>
      </c>
      <c r="FV190" s="493">
        <f t="shared" si="418"/>
        <v>42</v>
      </c>
      <c r="FW190" s="493">
        <f t="shared" si="418"/>
        <v>42</v>
      </c>
      <c r="FX190" s="493">
        <f t="shared" si="418"/>
        <v>42</v>
      </c>
      <c r="FY190" s="493">
        <f t="shared" si="418"/>
        <v>42</v>
      </c>
      <c r="FZ190" s="493">
        <f t="shared" si="418"/>
        <v>42</v>
      </c>
      <c r="GA190" s="493">
        <f t="shared" si="418"/>
        <v>42</v>
      </c>
      <c r="GB190" s="493">
        <f t="shared" si="418"/>
        <v>42</v>
      </c>
      <c r="GC190" s="493">
        <f t="shared" si="418"/>
        <v>42</v>
      </c>
      <c r="GD190" s="493">
        <f t="shared" si="418"/>
        <v>42</v>
      </c>
      <c r="GE190" s="493">
        <f t="shared" si="418"/>
        <v>42</v>
      </c>
      <c r="GF190" s="493">
        <f t="shared" si="418"/>
        <v>42</v>
      </c>
      <c r="GG190" s="493">
        <f t="shared" si="418"/>
        <v>42</v>
      </c>
      <c r="GH190" s="493">
        <f t="shared" si="418"/>
        <v>42</v>
      </c>
      <c r="GI190" s="493">
        <f t="shared" si="418"/>
        <v>42</v>
      </c>
      <c r="GJ190" s="493">
        <f t="shared" si="418"/>
        <v>42</v>
      </c>
    </row>
    <row r="191" spans="1:192" hidden="1" outlineLevel="1" x14ac:dyDescent="0.35">
      <c r="E191" s="9"/>
      <c r="F191" s="9"/>
      <c r="G191" s="9"/>
      <c r="H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</row>
    <row r="192" spans="1:192" x14ac:dyDescent="0.35">
      <c r="E192" s="9"/>
      <c r="F192" s="9"/>
      <c r="G192" s="9"/>
      <c r="H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9"/>
      <c r="FU192" s="9"/>
      <c r="FV192" s="9"/>
      <c r="FW192" s="9"/>
      <c r="FX192" s="9"/>
      <c r="FY192" s="9"/>
      <c r="FZ192" s="9"/>
      <c r="GA192" s="9"/>
      <c r="GB192" s="9"/>
      <c r="GC192" s="9"/>
      <c r="GD192" s="9"/>
      <c r="GE192" s="9"/>
      <c r="GF192" s="9"/>
      <c r="GG192" s="9"/>
      <c r="GH192" s="9"/>
      <c r="GI192" s="9"/>
      <c r="GJ192" s="9"/>
    </row>
    <row r="193" spans="1:192" collapsed="1" x14ac:dyDescent="0.35">
      <c r="A193" s="14" t="s">
        <v>141</v>
      </c>
    </row>
    <row r="194" spans="1:192" hidden="1" outlineLevel="1" x14ac:dyDescent="0.35">
      <c r="A194" s="46"/>
      <c r="C194" s="47"/>
      <c r="D194" s="48"/>
      <c r="E194" s="25" t="str">
        <f t="shared" ref="E194:AJ194" si="419" xml:space="preserve"> E$38</f>
        <v>Model period beginning</v>
      </c>
      <c r="F194" s="25">
        <f t="shared" si="419"/>
        <v>0</v>
      </c>
      <c r="G194" s="25" t="str">
        <f t="shared" si="419"/>
        <v>date</v>
      </c>
      <c r="H194" s="25">
        <f t="shared" si="419"/>
        <v>0</v>
      </c>
      <c r="I194" s="126">
        <f t="shared" si="419"/>
        <v>0</v>
      </c>
      <c r="J194" s="25">
        <f t="shared" si="419"/>
        <v>46023</v>
      </c>
      <c r="K194" s="25">
        <f t="shared" si="419"/>
        <v>46054</v>
      </c>
      <c r="L194" s="25">
        <f t="shared" si="419"/>
        <v>46082</v>
      </c>
      <c r="M194" s="25">
        <f t="shared" si="419"/>
        <v>46113</v>
      </c>
      <c r="N194" s="25">
        <f t="shared" si="419"/>
        <v>46143</v>
      </c>
      <c r="O194" s="25">
        <f t="shared" si="419"/>
        <v>46174</v>
      </c>
      <c r="P194" s="25">
        <f t="shared" si="419"/>
        <v>46204</v>
      </c>
      <c r="Q194" s="25">
        <f t="shared" si="419"/>
        <v>46235</v>
      </c>
      <c r="R194" s="25">
        <f t="shared" si="419"/>
        <v>46266</v>
      </c>
      <c r="S194" s="25">
        <f t="shared" si="419"/>
        <v>46296</v>
      </c>
      <c r="T194" s="25">
        <f t="shared" si="419"/>
        <v>46327</v>
      </c>
      <c r="U194" s="25">
        <f t="shared" si="419"/>
        <v>46357</v>
      </c>
      <c r="V194" s="25">
        <f t="shared" si="419"/>
        <v>46388</v>
      </c>
      <c r="W194" s="25">
        <f t="shared" si="419"/>
        <v>46419</v>
      </c>
      <c r="X194" s="25">
        <f t="shared" si="419"/>
        <v>46447</v>
      </c>
      <c r="Y194" s="25">
        <f t="shared" si="419"/>
        <v>46478</v>
      </c>
      <c r="Z194" s="25">
        <f t="shared" si="419"/>
        <v>46508</v>
      </c>
      <c r="AA194" s="25">
        <f t="shared" si="419"/>
        <v>46539</v>
      </c>
      <c r="AB194" s="25">
        <f t="shared" si="419"/>
        <v>46569</v>
      </c>
      <c r="AC194" s="25">
        <f t="shared" si="419"/>
        <v>46600</v>
      </c>
      <c r="AD194" s="25">
        <f t="shared" si="419"/>
        <v>46631</v>
      </c>
      <c r="AE194" s="25">
        <f t="shared" si="419"/>
        <v>46661</v>
      </c>
      <c r="AF194" s="25">
        <f t="shared" si="419"/>
        <v>46692</v>
      </c>
      <c r="AG194" s="25">
        <f t="shared" si="419"/>
        <v>46722</v>
      </c>
      <c r="AH194" s="25">
        <f t="shared" si="419"/>
        <v>46753</v>
      </c>
      <c r="AI194" s="25">
        <f t="shared" si="419"/>
        <v>46784</v>
      </c>
      <c r="AJ194" s="25">
        <f t="shared" si="419"/>
        <v>46813</v>
      </c>
      <c r="AK194" s="25">
        <f t="shared" ref="AK194:BP194" si="420" xml:space="preserve"> AK$38</f>
        <v>46844</v>
      </c>
      <c r="AL194" s="25">
        <f t="shared" si="420"/>
        <v>46874</v>
      </c>
      <c r="AM194" s="25">
        <f t="shared" si="420"/>
        <v>46905</v>
      </c>
      <c r="AN194" s="25">
        <f t="shared" si="420"/>
        <v>46935</v>
      </c>
      <c r="AO194" s="25">
        <f t="shared" si="420"/>
        <v>46966</v>
      </c>
      <c r="AP194" s="25">
        <f t="shared" si="420"/>
        <v>46997</v>
      </c>
      <c r="AQ194" s="25">
        <f t="shared" si="420"/>
        <v>47027</v>
      </c>
      <c r="AR194" s="25">
        <f t="shared" si="420"/>
        <v>47058</v>
      </c>
      <c r="AS194" s="25">
        <f t="shared" si="420"/>
        <v>47088</v>
      </c>
      <c r="AT194" s="25">
        <f t="shared" si="420"/>
        <v>47119</v>
      </c>
      <c r="AU194" s="25">
        <f t="shared" si="420"/>
        <v>47150</v>
      </c>
      <c r="AV194" s="25">
        <f t="shared" si="420"/>
        <v>47178</v>
      </c>
      <c r="AW194" s="25">
        <f t="shared" si="420"/>
        <v>47209</v>
      </c>
      <c r="AX194" s="25">
        <f t="shared" si="420"/>
        <v>47239</v>
      </c>
      <c r="AY194" s="25">
        <f t="shared" si="420"/>
        <v>47270</v>
      </c>
      <c r="AZ194" s="25">
        <f t="shared" si="420"/>
        <v>47300</v>
      </c>
      <c r="BA194" s="25">
        <f t="shared" si="420"/>
        <v>47331</v>
      </c>
      <c r="BB194" s="25">
        <f t="shared" si="420"/>
        <v>47362</v>
      </c>
      <c r="BC194" s="25">
        <f t="shared" si="420"/>
        <v>47392</v>
      </c>
      <c r="BD194" s="25">
        <f t="shared" si="420"/>
        <v>47423</v>
      </c>
      <c r="BE194" s="25">
        <f t="shared" si="420"/>
        <v>47453</v>
      </c>
      <c r="BF194" s="25">
        <f t="shared" si="420"/>
        <v>47484</v>
      </c>
      <c r="BG194" s="25">
        <f t="shared" si="420"/>
        <v>47574</v>
      </c>
      <c r="BH194" s="25">
        <f t="shared" si="420"/>
        <v>47665</v>
      </c>
      <c r="BI194" s="25">
        <f t="shared" si="420"/>
        <v>47757</v>
      </c>
      <c r="BJ194" s="25">
        <f t="shared" si="420"/>
        <v>47849</v>
      </c>
      <c r="BK194" s="25">
        <f t="shared" si="420"/>
        <v>47939</v>
      </c>
      <c r="BL194" s="25">
        <f t="shared" si="420"/>
        <v>48030</v>
      </c>
      <c r="BM194" s="25">
        <f t="shared" si="420"/>
        <v>48122</v>
      </c>
      <c r="BN194" s="25">
        <f t="shared" si="420"/>
        <v>48214</v>
      </c>
      <c r="BO194" s="25">
        <f t="shared" si="420"/>
        <v>48305</v>
      </c>
      <c r="BP194" s="25">
        <f t="shared" si="420"/>
        <v>48396</v>
      </c>
      <c r="BQ194" s="25">
        <f t="shared" ref="BQ194:CV194" si="421" xml:space="preserve"> BQ$38</f>
        <v>48488</v>
      </c>
      <c r="BR194" s="25">
        <f t="shared" si="421"/>
        <v>48580</v>
      </c>
      <c r="BS194" s="25">
        <f t="shared" si="421"/>
        <v>48670</v>
      </c>
      <c r="BT194" s="25">
        <f t="shared" si="421"/>
        <v>48761</v>
      </c>
      <c r="BU194" s="25">
        <f t="shared" si="421"/>
        <v>48853</v>
      </c>
      <c r="BV194" s="25">
        <f t="shared" si="421"/>
        <v>48945</v>
      </c>
      <c r="BW194" s="25">
        <f t="shared" si="421"/>
        <v>49035</v>
      </c>
      <c r="BX194" s="25">
        <f t="shared" si="421"/>
        <v>49126</v>
      </c>
      <c r="BY194" s="25">
        <f t="shared" si="421"/>
        <v>49218</v>
      </c>
      <c r="BZ194" s="25">
        <f t="shared" si="421"/>
        <v>49310</v>
      </c>
      <c r="CA194" s="25">
        <f t="shared" si="421"/>
        <v>49400</v>
      </c>
      <c r="CB194" s="25">
        <f t="shared" si="421"/>
        <v>49491</v>
      </c>
      <c r="CC194" s="25">
        <f t="shared" si="421"/>
        <v>49583</v>
      </c>
      <c r="CD194" s="25">
        <f t="shared" si="421"/>
        <v>49675</v>
      </c>
      <c r="CE194" s="25">
        <f t="shared" si="421"/>
        <v>49766</v>
      </c>
      <c r="CF194" s="25">
        <f t="shared" si="421"/>
        <v>49857</v>
      </c>
      <c r="CG194" s="25">
        <f t="shared" si="421"/>
        <v>49949</v>
      </c>
      <c r="CH194" s="25">
        <f t="shared" si="421"/>
        <v>50041</v>
      </c>
      <c r="CI194" s="25">
        <f t="shared" si="421"/>
        <v>50131</v>
      </c>
      <c r="CJ194" s="25">
        <f t="shared" si="421"/>
        <v>50222</v>
      </c>
      <c r="CK194" s="25">
        <f t="shared" si="421"/>
        <v>50314</v>
      </c>
      <c r="CL194" s="25">
        <f t="shared" si="421"/>
        <v>50406</v>
      </c>
      <c r="CM194" s="25">
        <f t="shared" si="421"/>
        <v>50496</v>
      </c>
      <c r="CN194" s="25">
        <f t="shared" si="421"/>
        <v>50587</v>
      </c>
      <c r="CO194" s="25">
        <f t="shared" si="421"/>
        <v>50679</v>
      </c>
      <c r="CP194" s="25">
        <f t="shared" si="421"/>
        <v>50771</v>
      </c>
      <c r="CQ194" s="25">
        <f t="shared" si="421"/>
        <v>50861</v>
      </c>
      <c r="CR194" s="25">
        <f t="shared" si="421"/>
        <v>50952</v>
      </c>
      <c r="CS194" s="25">
        <f t="shared" si="421"/>
        <v>51044</v>
      </c>
      <c r="CT194" s="25">
        <f t="shared" si="421"/>
        <v>51136</v>
      </c>
      <c r="CU194" s="25">
        <f t="shared" si="421"/>
        <v>51227</v>
      </c>
      <c r="CV194" s="25">
        <f t="shared" si="421"/>
        <v>51318</v>
      </c>
      <c r="CW194" s="25">
        <f t="shared" ref="CW194:EB194" si="422" xml:space="preserve"> CW$38</f>
        <v>51410</v>
      </c>
      <c r="CX194" s="25">
        <f t="shared" si="422"/>
        <v>51502</v>
      </c>
      <c r="CY194" s="25">
        <f t="shared" si="422"/>
        <v>51592</v>
      </c>
      <c r="CZ194" s="25">
        <f t="shared" si="422"/>
        <v>51683</v>
      </c>
      <c r="DA194" s="25">
        <f t="shared" si="422"/>
        <v>51775</v>
      </c>
      <c r="DB194" s="25">
        <f t="shared" si="422"/>
        <v>51867</v>
      </c>
      <c r="DC194" s="25">
        <f t="shared" si="422"/>
        <v>51957</v>
      </c>
      <c r="DD194" s="25">
        <f t="shared" si="422"/>
        <v>52048</v>
      </c>
      <c r="DE194" s="25">
        <f t="shared" si="422"/>
        <v>52140</v>
      </c>
      <c r="DF194" s="25">
        <f t="shared" si="422"/>
        <v>52232</v>
      </c>
      <c r="DG194" s="25">
        <f t="shared" si="422"/>
        <v>52322</v>
      </c>
      <c r="DH194" s="25">
        <f t="shared" si="422"/>
        <v>52413</v>
      </c>
      <c r="DI194" s="25">
        <f t="shared" si="422"/>
        <v>52505</v>
      </c>
      <c r="DJ194" s="25">
        <f t="shared" si="422"/>
        <v>52597</v>
      </c>
      <c r="DK194" s="25">
        <f t="shared" si="422"/>
        <v>52688</v>
      </c>
      <c r="DL194" s="25">
        <f t="shared" si="422"/>
        <v>52779</v>
      </c>
      <c r="DM194" s="25">
        <f t="shared" si="422"/>
        <v>52871</v>
      </c>
      <c r="DN194" s="25">
        <f t="shared" si="422"/>
        <v>52963</v>
      </c>
      <c r="DO194" s="25">
        <f t="shared" si="422"/>
        <v>53053</v>
      </c>
      <c r="DP194" s="25">
        <f t="shared" si="422"/>
        <v>53144</v>
      </c>
      <c r="DQ194" s="25">
        <f t="shared" si="422"/>
        <v>53236</v>
      </c>
      <c r="DR194" s="25">
        <f t="shared" si="422"/>
        <v>53328</v>
      </c>
      <c r="DS194" s="25">
        <f t="shared" si="422"/>
        <v>53418</v>
      </c>
      <c r="DT194" s="25">
        <f t="shared" si="422"/>
        <v>53509</v>
      </c>
      <c r="DU194" s="25">
        <f t="shared" si="422"/>
        <v>53601</v>
      </c>
      <c r="DV194" s="25">
        <f t="shared" si="422"/>
        <v>53693</v>
      </c>
      <c r="DW194" s="25">
        <f t="shared" si="422"/>
        <v>53783</v>
      </c>
      <c r="DX194" s="25">
        <f t="shared" si="422"/>
        <v>53874</v>
      </c>
      <c r="DY194" s="25">
        <f t="shared" si="422"/>
        <v>53966</v>
      </c>
      <c r="DZ194" s="25">
        <f t="shared" si="422"/>
        <v>54058</v>
      </c>
      <c r="EA194" s="25">
        <f t="shared" si="422"/>
        <v>54149</v>
      </c>
      <c r="EB194" s="25">
        <f t="shared" si="422"/>
        <v>54240</v>
      </c>
      <c r="EC194" s="25">
        <f t="shared" ref="EC194:FH194" si="423" xml:space="preserve"> EC$38</f>
        <v>54332</v>
      </c>
      <c r="ED194" s="25">
        <f t="shared" si="423"/>
        <v>54424</v>
      </c>
      <c r="EE194" s="25">
        <f t="shared" si="423"/>
        <v>54514</v>
      </c>
      <c r="EF194" s="25">
        <f t="shared" si="423"/>
        <v>54605</v>
      </c>
      <c r="EG194" s="25">
        <f t="shared" si="423"/>
        <v>54697</v>
      </c>
      <c r="EH194" s="25">
        <f t="shared" si="423"/>
        <v>54789</v>
      </c>
      <c r="EI194" s="25">
        <f t="shared" si="423"/>
        <v>54879</v>
      </c>
      <c r="EJ194" s="25">
        <f t="shared" si="423"/>
        <v>54970</v>
      </c>
      <c r="EK194" s="25">
        <f t="shared" si="423"/>
        <v>55062</v>
      </c>
      <c r="EL194" s="25">
        <f t="shared" si="423"/>
        <v>55154</v>
      </c>
      <c r="EM194" s="25">
        <f t="shared" si="423"/>
        <v>55244</v>
      </c>
      <c r="EN194" s="25">
        <f t="shared" si="423"/>
        <v>55335</v>
      </c>
      <c r="EO194" s="25">
        <f t="shared" si="423"/>
        <v>55427</v>
      </c>
      <c r="EP194" s="25">
        <f t="shared" si="423"/>
        <v>55519</v>
      </c>
      <c r="EQ194" s="25">
        <f t="shared" si="423"/>
        <v>55610</v>
      </c>
      <c r="ER194" s="25">
        <f t="shared" si="423"/>
        <v>55701</v>
      </c>
      <c r="ES194" s="25">
        <f t="shared" si="423"/>
        <v>55793</v>
      </c>
      <c r="ET194" s="25">
        <f t="shared" si="423"/>
        <v>55885</v>
      </c>
      <c r="EU194" s="25">
        <f t="shared" si="423"/>
        <v>55975</v>
      </c>
      <c r="EV194" s="25">
        <f t="shared" si="423"/>
        <v>56066</v>
      </c>
      <c r="EW194" s="25">
        <f t="shared" si="423"/>
        <v>56158</v>
      </c>
      <c r="EX194" s="25">
        <f t="shared" si="423"/>
        <v>56250</v>
      </c>
      <c r="EY194" s="25">
        <f t="shared" si="423"/>
        <v>56340</v>
      </c>
      <c r="EZ194" s="25">
        <f t="shared" si="423"/>
        <v>56431</v>
      </c>
      <c r="FA194" s="25">
        <f t="shared" si="423"/>
        <v>56523</v>
      </c>
      <c r="FB194" s="25">
        <f t="shared" si="423"/>
        <v>56615</v>
      </c>
      <c r="FC194" s="25">
        <f t="shared" si="423"/>
        <v>56705</v>
      </c>
      <c r="FD194" s="25">
        <f t="shared" si="423"/>
        <v>56796</v>
      </c>
      <c r="FE194" s="25">
        <f t="shared" si="423"/>
        <v>56888</v>
      </c>
      <c r="FF194" s="25">
        <f t="shared" si="423"/>
        <v>56980</v>
      </c>
      <c r="FG194" s="25">
        <f t="shared" si="423"/>
        <v>57071</v>
      </c>
      <c r="FH194" s="25">
        <f t="shared" si="423"/>
        <v>57162</v>
      </c>
      <c r="FI194" s="25">
        <f t="shared" ref="FI194:GJ194" si="424" xml:space="preserve"> FI$38</f>
        <v>57254</v>
      </c>
      <c r="FJ194" s="25">
        <f t="shared" si="424"/>
        <v>57346</v>
      </c>
      <c r="FK194" s="25">
        <f t="shared" si="424"/>
        <v>57436</v>
      </c>
      <c r="FL194" s="25">
        <f t="shared" si="424"/>
        <v>57527</v>
      </c>
      <c r="FM194" s="25">
        <f t="shared" si="424"/>
        <v>57619</v>
      </c>
      <c r="FN194" s="25">
        <f t="shared" si="424"/>
        <v>57711</v>
      </c>
      <c r="FO194" s="25">
        <f t="shared" si="424"/>
        <v>57801</v>
      </c>
      <c r="FP194" s="25">
        <f t="shared" si="424"/>
        <v>57892</v>
      </c>
      <c r="FQ194" s="25">
        <f t="shared" si="424"/>
        <v>57984</v>
      </c>
      <c r="FR194" s="25">
        <f t="shared" si="424"/>
        <v>58076</v>
      </c>
      <c r="FS194" s="25">
        <f t="shared" si="424"/>
        <v>58166</v>
      </c>
      <c r="FT194" s="25">
        <f t="shared" si="424"/>
        <v>58257</v>
      </c>
      <c r="FU194" s="25">
        <f t="shared" si="424"/>
        <v>58349</v>
      </c>
      <c r="FV194" s="25">
        <f t="shared" si="424"/>
        <v>58441</v>
      </c>
      <c r="FW194" s="25">
        <f t="shared" si="424"/>
        <v>58532</v>
      </c>
      <c r="FX194" s="25">
        <f t="shared" si="424"/>
        <v>58623</v>
      </c>
      <c r="FY194" s="25">
        <f t="shared" si="424"/>
        <v>58715</v>
      </c>
      <c r="FZ194" s="25">
        <f t="shared" si="424"/>
        <v>58807</v>
      </c>
      <c r="GA194" s="25">
        <f t="shared" si="424"/>
        <v>58897</v>
      </c>
      <c r="GB194" s="25">
        <f t="shared" si="424"/>
        <v>58988</v>
      </c>
      <c r="GC194" s="25">
        <f t="shared" si="424"/>
        <v>59080</v>
      </c>
      <c r="GD194" s="25">
        <f t="shared" si="424"/>
        <v>59172</v>
      </c>
      <c r="GE194" s="25">
        <f t="shared" si="424"/>
        <v>59262</v>
      </c>
      <c r="GF194" s="25">
        <f t="shared" si="424"/>
        <v>59353</v>
      </c>
      <c r="GG194" s="25">
        <f t="shared" si="424"/>
        <v>59445</v>
      </c>
      <c r="GH194" s="25">
        <f t="shared" si="424"/>
        <v>59537</v>
      </c>
      <c r="GI194" s="25">
        <f t="shared" si="424"/>
        <v>59627</v>
      </c>
      <c r="GJ194" s="25">
        <f t="shared" si="424"/>
        <v>59718</v>
      </c>
    </row>
    <row r="195" spans="1:192" hidden="1" outlineLevel="1" x14ac:dyDescent="0.35">
      <c r="A195" s="46"/>
      <c r="B195" s="46"/>
      <c r="C195" s="47"/>
      <c r="D195" s="67"/>
      <c r="E195" s="10" t="str">
        <f t="shared" ref="E195:AJ195" si="425" xml:space="preserve"> E$43</f>
        <v>Model period ending</v>
      </c>
      <c r="F195" s="10">
        <f t="shared" si="425"/>
        <v>0</v>
      </c>
      <c r="G195" s="10" t="str">
        <f t="shared" si="425"/>
        <v>date</v>
      </c>
      <c r="H195" s="10">
        <f t="shared" si="425"/>
        <v>0</v>
      </c>
      <c r="I195" s="127">
        <f t="shared" si="425"/>
        <v>0</v>
      </c>
      <c r="J195" s="10">
        <f t="shared" si="425"/>
        <v>46053</v>
      </c>
      <c r="K195" s="10">
        <f t="shared" si="425"/>
        <v>46081</v>
      </c>
      <c r="L195" s="10">
        <f t="shared" si="425"/>
        <v>46112</v>
      </c>
      <c r="M195" s="10">
        <f t="shared" si="425"/>
        <v>46142</v>
      </c>
      <c r="N195" s="10">
        <f t="shared" si="425"/>
        <v>46173</v>
      </c>
      <c r="O195" s="10">
        <f t="shared" si="425"/>
        <v>46203</v>
      </c>
      <c r="P195" s="10">
        <f t="shared" si="425"/>
        <v>46234</v>
      </c>
      <c r="Q195" s="10">
        <f t="shared" si="425"/>
        <v>46265</v>
      </c>
      <c r="R195" s="10">
        <f t="shared" si="425"/>
        <v>46295</v>
      </c>
      <c r="S195" s="10">
        <f t="shared" si="425"/>
        <v>46326</v>
      </c>
      <c r="T195" s="10">
        <f t="shared" si="425"/>
        <v>46356</v>
      </c>
      <c r="U195" s="10">
        <f t="shared" si="425"/>
        <v>46387</v>
      </c>
      <c r="V195" s="10">
        <f t="shared" si="425"/>
        <v>46418</v>
      </c>
      <c r="W195" s="10">
        <f t="shared" si="425"/>
        <v>46446</v>
      </c>
      <c r="X195" s="10">
        <f t="shared" si="425"/>
        <v>46477</v>
      </c>
      <c r="Y195" s="10">
        <f t="shared" si="425"/>
        <v>46507</v>
      </c>
      <c r="Z195" s="10">
        <f t="shared" si="425"/>
        <v>46538</v>
      </c>
      <c r="AA195" s="10">
        <f t="shared" si="425"/>
        <v>46568</v>
      </c>
      <c r="AB195" s="10">
        <f t="shared" si="425"/>
        <v>46599</v>
      </c>
      <c r="AC195" s="10">
        <f t="shared" si="425"/>
        <v>46630</v>
      </c>
      <c r="AD195" s="10">
        <f t="shared" si="425"/>
        <v>46660</v>
      </c>
      <c r="AE195" s="10">
        <f t="shared" si="425"/>
        <v>46691</v>
      </c>
      <c r="AF195" s="10">
        <f t="shared" si="425"/>
        <v>46721</v>
      </c>
      <c r="AG195" s="10">
        <f t="shared" si="425"/>
        <v>46752</v>
      </c>
      <c r="AH195" s="10">
        <f t="shared" si="425"/>
        <v>46783</v>
      </c>
      <c r="AI195" s="10">
        <f t="shared" si="425"/>
        <v>46812</v>
      </c>
      <c r="AJ195" s="10">
        <f t="shared" si="425"/>
        <v>46843</v>
      </c>
      <c r="AK195" s="10">
        <f t="shared" ref="AK195:BP195" si="426" xml:space="preserve"> AK$43</f>
        <v>46873</v>
      </c>
      <c r="AL195" s="10">
        <f t="shared" si="426"/>
        <v>46904</v>
      </c>
      <c r="AM195" s="10">
        <f t="shared" si="426"/>
        <v>46934</v>
      </c>
      <c r="AN195" s="10">
        <f t="shared" si="426"/>
        <v>46965</v>
      </c>
      <c r="AO195" s="10">
        <f t="shared" si="426"/>
        <v>46996</v>
      </c>
      <c r="AP195" s="10">
        <f t="shared" si="426"/>
        <v>47026</v>
      </c>
      <c r="AQ195" s="10">
        <f t="shared" si="426"/>
        <v>47057</v>
      </c>
      <c r="AR195" s="10">
        <f t="shared" si="426"/>
        <v>47087</v>
      </c>
      <c r="AS195" s="10">
        <f t="shared" si="426"/>
        <v>47118</v>
      </c>
      <c r="AT195" s="10">
        <f t="shared" si="426"/>
        <v>47149</v>
      </c>
      <c r="AU195" s="10">
        <f t="shared" si="426"/>
        <v>47177</v>
      </c>
      <c r="AV195" s="10">
        <f t="shared" si="426"/>
        <v>47208</v>
      </c>
      <c r="AW195" s="10">
        <f t="shared" si="426"/>
        <v>47238</v>
      </c>
      <c r="AX195" s="10">
        <f t="shared" si="426"/>
        <v>47269</v>
      </c>
      <c r="AY195" s="10">
        <f t="shared" si="426"/>
        <v>47299</v>
      </c>
      <c r="AZ195" s="10">
        <f t="shared" si="426"/>
        <v>47330</v>
      </c>
      <c r="BA195" s="10">
        <f t="shared" si="426"/>
        <v>47361</v>
      </c>
      <c r="BB195" s="10">
        <f t="shared" si="426"/>
        <v>47391</v>
      </c>
      <c r="BC195" s="10">
        <f t="shared" si="426"/>
        <v>47422</v>
      </c>
      <c r="BD195" s="10">
        <f t="shared" si="426"/>
        <v>47452</v>
      </c>
      <c r="BE195" s="10">
        <f t="shared" si="426"/>
        <v>47483</v>
      </c>
      <c r="BF195" s="10">
        <f t="shared" si="426"/>
        <v>47573</v>
      </c>
      <c r="BG195" s="10">
        <f t="shared" si="426"/>
        <v>47664</v>
      </c>
      <c r="BH195" s="10">
        <f t="shared" si="426"/>
        <v>47756</v>
      </c>
      <c r="BI195" s="10">
        <f t="shared" si="426"/>
        <v>47848</v>
      </c>
      <c r="BJ195" s="10">
        <f t="shared" si="426"/>
        <v>47938</v>
      </c>
      <c r="BK195" s="10">
        <f t="shared" si="426"/>
        <v>48029</v>
      </c>
      <c r="BL195" s="10">
        <f t="shared" si="426"/>
        <v>48121</v>
      </c>
      <c r="BM195" s="10">
        <f t="shared" si="426"/>
        <v>48213</v>
      </c>
      <c r="BN195" s="10">
        <f t="shared" si="426"/>
        <v>48304</v>
      </c>
      <c r="BO195" s="10">
        <f t="shared" si="426"/>
        <v>48395</v>
      </c>
      <c r="BP195" s="10">
        <f t="shared" si="426"/>
        <v>48487</v>
      </c>
      <c r="BQ195" s="10">
        <f t="shared" ref="BQ195:CV195" si="427" xml:space="preserve"> BQ$43</f>
        <v>48579</v>
      </c>
      <c r="BR195" s="10">
        <f t="shared" si="427"/>
        <v>48669</v>
      </c>
      <c r="BS195" s="10">
        <f t="shared" si="427"/>
        <v>48760</v>
      </c>
      <c r="BT195" s="10">
        <f t="shared" si="427"/>
        <v>48852</v>
      </c>
      <c r="BU195" s="10">
        <f t="shared" si="427"/>
        <v>48944</v>
      </c>
      <c r="BV195" s="10">
        <f t="shared" si="427"/>
        <v>49034</v>
      </c>
      <c r="BW195" s="10">
        <f t="shared" si="427"/>
        <v>49125</v>
      </c>
      <c r="BX195" s="10">
        <f t="shared" si="427"/>
        <v>49217</v>
      </c>
      <c r="BY195" s="10">
        <f t="shared" si="427"/>
        <v>49309</v>
      </c>
      <c r="BZ195" s="10">
        <f t="shared" si="427"/>
        <v>49399</v>
      </c>
      <c r="CA195" s="10">
        <f t="shared" si="427"/>
        <v>49490</v>
      </c>
      <c r="CB195" s="10">
        <f t="shared" si="427"/>
        <v>49582</v>
      </c>
      <c r="CC195" s="10">
        <f t="shared" si="427"/>
        <v>49674</v>
      </c>
      <c r="CD195" s="10">
        <f t="shared" si="427"/>
        <v>49765</v>
      </c>
      <c r="CE195" s="10">
        <f t="shared" si="427"/>
        <v>49856</v>
      </c>
      <c r="CF195" s="10">
        <f t="shared" si="427"/>
        <v>49948</v>
      </c>
      <c r="CG195" s="10">
        <f t="shared" si="427"/>
        <v>50040</v>
      </c>
      <c r="CH195" s="10">
        <f t="shared" si="427"/>
        <v>50130</v>
      </c>
      <c r="CI195" s="10">
        <f t="shared" si="427"/>
        <v>50221</v>
      </c>
      <c r="CJ195" s="10">
        <f t="shared" si="427"/>
        <v>50313</v>
      </c>
      <c r="CK195" s="10">
        <f t="shared" si="427"/>
        <v>50405</v>
      </c>
      <c r="CL195" s="10">
        <f t="shared" si="427"/>
        <v>50495</v>
      </c>
      <c r="CM195" s="10">
        <f t="shared" si="427"/>
        <v>50586</v>
      </c>
      <c r="CN195" s="10">
        <f t="shared" si="427"/>
        <v>50678</v>
      </c>
      <c r="CO195" s="10">
        <f t="shared" si="427"/>
        <v>50770</v>
      </c>
      <c r="CP195" s="10">
        <f t="shared" si="427"/>
        <v>50860</v>
      </c>
      <c r="CQ195" s="10">
        <f t="shared" si="427"/>
        <v>50951</v>
      </c>
      <c r="CR195" s="10">
        <f t="shared" si="427"/>
        <v>51043</v>
      </c>
      <c r="CS195" s="10">
        <f t="shared" si="427"/>
        <v>51135</v>
      </c>
      <c r="CT195" s="10">
        <f t="shared" si="427"/>
        <v>51226</v>
      </c>
      <c r="CU195" s="10">
        <f t="shared" si="427"/>
        <v>51317</v>
      </c>
      <c r="CV195" s="10">
        <f t="shared" si="427"/>
        <v>51409</v>
      </c>
      <c r="CW195" s="10">
        <f t="shared" ref="CW195:EB195" si="428" xml:space="preserve"> CW$43</f>
        <v>51501</v>
      </c>
      <c r="CX195" s="10">
        <f t="shared" si="428"/>
        <v>51591</v>
      </c>
      <c r="CY195" s="10">
        <f t="shared" si="428"/>
        <v>51682</v>
      </c>
      <c r="CZ195" s="10">
        <f t="shared" si="428"/>
        <v>51774</v>
      </c>
      <c r="DA195" s="10">
        <f t="shared" si="428"/>
        <v>51866</v>
      </c>
      <c r="DB195" s="10">
        <f t="shared" si="428"/>
        <v>51956</v>
      </c>
      <c r="DC195" s="10">
        <f t="shared" si="428"/>
        <v>52047</v>
      </c>
      <c r="DD195" s="10">
        <f t="shared" si="428"/>
        <v>52139</v>
      </c>
      <c r="DE195" s="10">
        <f t="shared" si="428"/>
        <v>52231</v>
      </c>
      <c r="DF195" s="10">
        <f t="shared" si="428"/>
        <v>52321</v>
      </c>
      <c r="DG195" s="10">
        <f t="shared" si="428"/>
        <v>52412</v>
      </c>
      <c r="DH195" s="10">
        <f t="shared" si="428"/>
        <v>52504</v>
      </c>
      <c r="DI195" s="10">
        <f t="shared" si="428"/>
        <v>52596</v>
      </c>
      <c r="DJ195" s="10">
        <f t="shared" si="428"/>
        <v>52687</v>
      </c>
      <c r="DK195" s="10">
        <f t="shared" si="428"/>
        <v>52778</v>
      </c>
      <c r="DL195" s="10">
        <f t="shared" si="428"/>
        <v>52870</v>
      </c>
      <c r="DM195" s="10">
        <f t="shared" si="428"/>
        <v>52962</v>
      </c>
      <c r="DN195" s="10">
        <f t="shared" si="428"/>
        <v>53052</v>
      </c>
      <c r="DO195" s="10">
        <f t="shared" si="428"/>
        <v>53143</v>
      </c>
      <c r="DP195" s="10">
        <f t="shared" si="428"/>
        <v>53235</v>
      </c>
      <c r="DQ195" s="10">
        <f t="shared" si="428"/>
        <v>53327</v>
      </c>
      <c r="DR195" s="10">
        <f t="shared" si="428"/>
        <v>53417</v>
      </c>
      <c r="DS195" s="10">
        <f t="shared" si="428"/>
        <v>53508</v>
      </c>
      <c r="DT195" s="10">
        <f t="shared" si="428"/>
        <v>53600</v>
      </c>
      <c r="DU195" s="10">
        <f t="shared" si="428"/>
        <v>53692</v>
      </c>
      <c r="DV195" s="10">
        <f t="shared" si="428"/>
        <v>53782</v>
      </c>
      <c r="DW195" s="10">
        <f t="shared" si="428"/>
        <v>53873</v>
      </c>
      <c r="DX195" s="10">
        <f t="shared" si="428"/>
        <v>53965</v>
      </c>
      <c r="DY195" s="10">
        <f t="shared" si="428"/>
        <v>54057</v>
      </c>
      <c r="DZ195" s="10">
        <f t="shared" si="428"/>
        <v>54148</v>
      </c>
      <c r="EA195" s="10">
        <f t="shared" si="428"/>
        <v>54239</v>
      </c>
      <c r="EB195" s="10">
        <f t="shared" si="428"/>
        <v>54331</v>
      </c>
      <c r="EC195" s="10">
        <f t="shared" ref="EC195:FH195" si="429" xml:space="preserve"> EC$43</f>
        <v>54423</v>
      </c>
      <c r="ED195" s="10">
        <f t="shared" si="429"/>
        <v>54513</v>
      </c>
      <c r="EE195" s="10">
        <f t="shared" si="429"/>
        <v>54604</v>
      </c>
      <c r="EF195" s="10">
        <f t="shared" si="429"/>
        <v>54696</v>
      </c>
      <c r="EG195" s="10">
        <f t="shared" si="429"/>
        <v>54788</v>
      </c>
      <c r="EH195" s="10">
        <f t="shared" si="429"/>
        <v>54878</v>
      </c>
      <c r="EI195" s="10">
        <f t="shared" si="429"/>
        <v>54969</v>
      </c>
      <c r="EJ195" s="10">
        <f t="shared" si="429"/>
        <v>55061</v>
      </c>
      <c r="EK195" s="10">
        <f t="shared" si="429"/>
        <v>55153</v>
      </c>
      <c r="EL195" s="10">
        <f t="shared" si="429"/>
        <v>55243</v>
      </c>
      <c r="EM195" s="10">
        <f t="shared" si="429"/>
        <v>55334</v>
      </c>
      <c r="EN195" s="10">
        <f t="shared" si="429"/>
        <v>55426</v>
      </c>
      <c r="EO195" s="10">
        <f t="shared" si="429"/>
        <v>55518</v>
      </c>
      <c r="EP195" s="10">
        <f t="shared" si="429"/>
        <v>55609</v>
      </c>
      <c r="EQ195" s="10">
        <f t="shared" si="429"/>
        <v>55700</v>
      </c>
      <c r="ER195" s="10">
        <f t="shared" si="429"/>
        <v>55792</v>
      </c>
      <c r="ES195" s="10">
        <f t="shared" si="429"/>
        <v>55884</v>
      </c>
      <c r="ET195" s="10">
        <f t="shared" si="429"/>
        <v>55974</v>
      </c>
      <c r="EU195" s="10">
        <f t="shared" si="429"/>
        <v>56065</v>
      </c>
      <c r="EV195" s="10">
        <f t="shared" si="429"/>
        <v>56157</v>
      </c>
      <c r="EW195" s="10">
        <f t="shared" si="429"/>
        <v>56249</v>
      </c>
      <c r="EX195" s="10">
        <f t="shared" si="429"/>
        <v>56339</v>
      </c>
      <c r="EY195" s="10">
        <f t="shared" si="429"/>
        <v>56430</v>
      </c>
      <c r="EZ195" s="10">
        <f t="shared" si="429"/>
        <v>56522</v>
      </c>
      <c r="FA195" s="10">
        <f t="shared" si="429"/>
        <v>56614</v>
      </c>
      <c r="FB195" s="10">
        <f t="shared" si="429"/>
        <v>56704</v>
      </c>
      <c r="FC195" s="10">
        <f t="shared" si="429"/>
        <v>56795</v>
      </c>
      <c r="FD195" s="10">
        <f t="shared" si="429"/>
        <v>56887</v>
      </c>
      <c r="FE195" s="10">
        <f t="shared" si="429"/>
        <v>56979</v>
      </c>
      <c r="FF195" s="10">
        <f t="shared" si="429"/>
        <v>57070</v>
      </c>
      <c r="FG195" s="10">
        <f t="shared" si="429"/>
        <v>57161</v>
      </c>
      <c r="FH195" s="10">
        <f t="shared" si="429"/>
        <v>57253</v>
      </c>
      <c r="FI195" s="10">
        <f t="shared" ref="FI195:GJ195" si="430" xml:space="preserve"> FI$43</f>
        <v>57345</v>
      </c>
      <c r="FJ195" s="10">
        <f t="shared" si="430"/>
        <v>57435</v>
      </c>
      <c r="FK195" s="10">
        <f t="shared" si="430"/>
        <v>57526</v>
      </c>
      <c r="FL195" s="10">
        <f t="shared" si="430"/>
        <v>57618</v>
      </c>
      <c r="FM195" s="10">
        <f t="shared" si="430"/>
        <v>57710</v>
      </c>
      <c r="FN195" s="10">
        <f t="shared" si="430"/>
        <v>57800</v>
      </c>
      <c r="FO195" s="10">
        <f t="shared" si="430"/>
        <v>57891</v>
      </c>
      <c r="FP195" s="10">
        <f t="shared" si="430"/>
        <v>57983</v>
      </c>
      <c r="FQ195" s="10">
        <f t="shared" si="430"/>
        <v>58075</v>
      </c>
      <c r="FR195" s="10">
        <f t="shared" si="430"/>
        <v>58165</v>
      </c>
      <c r="FS195" s="10">
        <f t="shared" si="430"/>
        <v>58256</v>
      </c>
      <c r="FT195" s="10">
        <f t="shared" si="430"/>
        <v>58348</v>
      </c>
      <c r="FU195" s="10">
        <f t="shared" si="430"/>
        <v>58440</v>
      </c>
      <c r="FV195" s="10">
        <f t="shared" si="430"/>
        <v>58531</v>
      </c>
      <c r="FW195" s="10">
        <f t="shared" si="430"/>
        <v>58622</v>
      </c>
      <c r="FX195" s="10">
        <f t="shared" si="430"/>
        <v>58714</v>
      </c>
      <c r="FY195" s="10">
        <f t="shared" si="430"/>
        <v>58806</v>
      </c>
      <c r="FZ195" s="10">
        <f t="shared" si="430"/>
        <v>58896</v>
      </c>
      <c r="GA195" s="10">
        <f t="shared" si="430"/>
        <v>58987</v>
      </c>
      <c r="GB195" s="10">
        <f t="shared" si="430"/>
        <v>59079</v>
      </c>
      <c r="GC195" s="10">
        <f t="shared" si="430"/>
        <v>59171</v>
      </c>
      <c r="GD195" s="10">
        <f t="shared" si="430"/>
        <v>59261</v>
      </c>
      <c r="GE195" s="10">
        <f t="shared" si="430"/>
        <v>59352</v>
      </c>
      <c r="GF195" s="10">
        <f t="shared" si="430"/>
        <v>59444</v>
      </c>
      <c r="GG195" s="10">
        <f t="shared" si="430"/>
        <v>59536</v>
      </c>
      <c r="GH195" s="10">
        <f t="shared" si="430"/>
        <v>59626</v>
      </c>
      <c r="GI195" s="10">
        <f t="shared" si="430"/>
        <v>59717</v>
      </c>
      <c r="GJ195" s="10">
        <f t="shared" si="430"/>
        <v>59809</v>
      </c>
    </row>
    <row r="196" spans="1:192" s="181" customFormat="1" hidden="1" outlineLevel="1" x14ac:dyDescent="0.35">
      <c r="A196" s="132"/>
      <c r="B196" s="132"/>
      <c r="C196" s="133"/>
      <c r="D196" s="134"/>
      <c r="E196" s="180" t="s">
        <v>143</v>
      </c>
      <c r="F196" s="180"/>
      <c r="G196" s="180" t="s">
        <v>142</v>
      </c>
      <c r="H196" s="180"/>
      <c r="I196" s="135"/>
      <c r="J196" s="135">
        <f t="shared" ref="J196:AO196" si="431" xml:space="preserve"> J195 - J194 + 1</f>
        <v>31</v>
      </c>
      <c r="K196" s="135">
        <f t="shared" si="431"/>
        <v>28</v>
      </c>
      <c r="L196" s="135">
        <f t="shared" si="431"/>
        <v>31</v>
      </c>
      <c r="M196" s="135">
        <f t="shared" si="431"/>
        <v>30</v>
      </c>
      <c r="N196" s="135">
        <f t="shared" si="431"/>
        <v>31</v>
      </c>
      <c r="O196" s="135">
        <f t="shared" si="431"/>
        <v>30</v>
      </c>
      <c r="P196" s="135">
        <f t="shared" si="431"/>
        <v>31</v>
      </c>
      <c r="Q196" s="135">
        <f t="shared" si="431"/>
        <v>31</v>
      </c>
      <c r="R196" s="135">
        <f t="shared" si="431"/>
        <v>30</v>
      </c>
      <c r="S196" s="135">
        <f t="shared" si="431"/>
        <v>31</v>
      </c>
      <c r="T196" s="135">
        <f t="shared" si="431"/>
        <v>30</v>
      </c>
      <c r="U196" s="135">
        <f t="shared" si="431"/>
        <v>31</v>
      </c>
      <c r="V196" s="135">
        <f t="shared" si="431"/>
        <v>31</v>
      </c>
      <c r="W196" s="135">
        <f t="shared" si="431"/>
        <v>28</v>
      </c>
      <c r="X196" s="135">
        <f t="shared" si="431"/>
        <v>31</v>
      </c>
      <c r="Y196" s="135">
        <f t="shared" si="431"/>
        <v>30</v>
      </c>
      <c r="Z196" s="135">
        <f t="shared" si="431"/>
        <v>31</v>
      </c>
      <c r="AA196" s="135">
        <f t="shared" si="431"/>
        <v>30</v>
      </c>
      <c r="AB196" s="135">
        <f t="shared" si="431"/>
        <v>31</v>
      </c>
      <c r="AC196" s="135">
        <f t="shared" si="431"/>
        <v>31</v>
      </c>
      <c r="AD196" s="135">
        <f t="shared" si="431"/>
        <v>30</v>
      </c>
      <c r="AE196" s="135">
        <f t="shared" si="431"/>
        <v>31</v>
      </c>
      <c r="AF196" s="135">
        <f t="shared" si="431"/>
        <v>30</v>
      </c>
      <c r="AG196" s="135">
        <f t="shared" si="431"/>
        <v>31</v>
      </c>
      <c r="AH196" s="135">
        <f t="shared" si="431"/>
        <v>31</v>
      </c>
      <c r="AI196" s="135">
        <f t="shared" si="431"/>
        <v>29</v>
      </c>
      <c r="AJ196" s="135">
        <f t="shared" si="431"/>
        <v>31</v>
      </c>
      <c r="AK196" s="135">
        <f t="shared" si="431"/>
        <v>30</v>
      </c>
      <c r="AL196" s="135">
        <f t="shared" si="431"/>
        <v>31</v>
      </c>
      <c r="AM196" s="135">
        <f t="shared" si="431"/>
        <v>30</v>
      </c>
      <c r="AN196" s="135">
        <f t="shared" si="431"/>
        <v>31</v>
      </c>
      <c r="AO196" s="135">
        <f t="shared" si="431"/>
        <v>31</v>
      </c>
      <c r="AP196" s="135">
        <f t="shared" ref="AP196:BU196" si="432" xml:space="preserve"> AP195 - AP194 + 1</f>
        <v>30</v>
      </c>
      <c r="AQ196" s="135">
        <f t="shared" si="432"/>
        <v>31</v>
      </c>
      <c r="AR196" s="135">
        <f t="shared" si="432"/>
        <v>30</v>
      </c>
      <c r="AS196" s="135">
        <f t="shared" si="432"/>
        <v>31</v>
      </c>
      <c r="AT196" s="135">
        <f t="shared" si="432"/>
        <v>31</v>
      </c>
      <c r="AU196" s="135">
        <f t="shared" si="432"/>
        <v>28</v>
      </c>
      <c r="AV196" s="135">
        <f t="shared" si="432"/>
        <v>31</v>
      </c>
      <c r="AW196" s="135">
        <f t="shared" si="432"/>
        <v>30</v>
      </c>
      <c r="AX196" s="135">
        <f t="shared" si="432"/>
        <v>31</v>
      </c>
      <c r="AY196" s="135">
        <f t="shared" si="432"/>
        <v>30</v>
      </c>
      <c r="AZ196" s="135">
        <f t="shared" si="432"/>
        <v>31</v>
      </c>
      <c r="BA196" s="135">
        <f t="shared" si="432"/>
        <v>31</v>
      </c>
      <c r="BB196" s="135">
        <f t="shared" si="432"/>
        <v>30</v>
      </c>
      <c r="BC196" s="135">
        <f t="shared" si="432"/>
        <v>31</v>
      </c>
      <c r="BD196" s="135">
        <f t="shared" si="432"/>
        <v>30</v>
      </c>
      <c r="BE196" s="135">
        <f t="shared" si="432"/>
        <v>31</v>
      </c>
      <c r="BF196" s="135">
        <f t="shared" si="432"/>
        <v>90</v>
      </c>
      <c r="BG196" s="135">
        <f t="shared" si="432"/>
        <v>91</v>
      </c>
      <c r="BH196" s="135">
        <f t="shared" si="432"/>
        <v>92</v>
      </c>
      <c r="BI196" s="135">
        <f t="shared" si="432"/>
        <v>92</v>
      </c>
      <c r="BJ196" s="135">
        <f t="shared" si="432"/>
        <v>90</v>
      </c>
      <c r="BK196" s="135">
        <f t="shared" si="432"/>
        <v>91</v>
      </c>
      <c r="BL196" s="135">
        <f t="shared" si="432"/>
        <v>92</v>
      </c>
      <c r="BM196" s="135">
        <f t="shared" si="432"/>
        <v>92</v>
      </c>
      <c r="BN196" s="135">
        <f t="shared" si="432"/>
        <v>91</v>
      </c>
      <c r="BO196" s="135">
        <f t="shared" si="432"/>
        <v>91</v>
      </c>
      <c r="BP196" s="135">
        <f t="shared" si="432"/>
        <v>92</v>
      </c>
      <c r="BQ196" s="135">
        <f t="shared" si="432"/>
        <v>92</v>
      </c>
      <c r="BR196" s="135">
        <f t="shared" si="432"/>
        <v>90</v>
      </c>
      <c r="BS196" s="135">
        <f t="shared" si="432"/>
        <v>91</v>
      </c>
      <c r="BT196" s="135">
        <f t="shared" si="432"/>
        <v>92</v>
      </c>
      <c r="BU196" s="135">
        <f t="shared" si="432"/>
        <v>92</v>
      </c>
      <c r="BV196" s="135">
        <f t="shared" ref="BV196:DA196" si="433" xml:space="preserve"> BV195 - BV194 + 1</f>
        <v>90</v>
      </c>
      <c r="BW196" s="135">
        <f t="shared" si="433"/>
        <v>91</v>
      </c>
      <c r="BX196" s="135">
        <f t="shared" si="433"/>
        <v>92</v>
      </c>
      <c r="BY196" s="135">
        <f t="shared" si="433"/>
        <v>92</v>
      </c>
      <c r="BZ196" s="135">
        <f t="shared" si="433"/>
        <v>90</v>
      </c>
      <c r="CA196" s="135">
        <f t="shared" si="433"/>
        <v>91</v>
      </c>
      <c r="CB196" s="135">
        <f t="shared" si="433"/>
        <v>92</v>
      </c>
      <c r="CC196" s="135">
        <f t="shared" si="433"/>
        <v>92</v>
      </c>
      <c r="CD196" s="135">
        <f t="shared" si="433"/>
        <v>91</v>
      </c>
      <c r="CE196" s="135">
        <f t="shared" si="433"/>
        <v>91</v>
      </c>
      <c r="CF196" s="135">
        <f t="shared" si="433"/>
        <v>92</v>
      </c>
      <c r="CG196" s="135">
        <f t="shared" si="433"/>
        <v>92</v>
      </c>
      <c r="CH196" s="135">
        <f t="shared" si="433"/>
        <v>90</v>
      </c>
      <c r="CI196" s="135">
        <f t="shared" si="433"/>
        <v>91</v>
      </c>
      <c r="CJ196" s="135">
        <f t="shared" si="433"/>
        <v>92</v>
      </c>
      <c r="CK196" s="135">
        <f t="shared" si="433"/>
        <v>92</v>
      </c>
      <c r="CL196" s="135">
        <f t="shared" si="433"/>
        <v>90</v>
      </c>
      <c r="CM196" s="135">
        <f t="shared" si="433"/>
        <v>91</v>
      </c>
      <c r="CN196" s="135">
        <f t="shared" si="433"/>
        <v>92</v>
      </c>
      <c r="CO196" s="135">
        <f t="shared" si="433"/>
        <v>92</v>
      </c>
      <c r="CP196" s="135">
        <f t="shared" si="433"/>
        <v>90</v>
      </c>
      <c r="CQ196" s="135">
        <f t="shared" si="433"/>
        <v>91</v>
      </c>
      <c r="CR196" s="135">
        <f t="shared" si="433"/>
        <v>92</v>
      </c>
      <c r="CS196" s="135">
        <f t="shared" si="433"/>
        <v>92</v>
      </c>
      <c r="CT196" s="135">
        <f t="shared" si="433"/>
        <v>91</v>
      </c>
      <c r="CU196" s="135">
        <f t="shared" si="433"/>
        <v>91</v>
      </c>
      <c r="CV196" s="135">
        <f t="shared" si="433"/>
        <v>92</v>
      </c>
      <c r="CW196" s="135">
        <f t="shared" si="433"/>
        <v>92</v>
      </c>
      <c r="CX196" s="135">
        <f t="shared" si="433"/>
        <v>90</v>
      </c>
      <c r="CY196" s="135">
        <f t="shared" si="433"/>
        <v>91</v>
      </c>
      <c r="CZ196" s="135">
        <f t="shared" si="433"/>
        <v>92</v>
      </c>
      <c r="DA196" s="135">
        <f t="shared" si="433"/>
        <v>92</v>
      </c>
      <c r="DB196" s="135">
        <f t="shared" ref="DB196:EG196" si="434" xml:space="preserve"> DB195 - DB194 + 1</f>
        <v>90</v>
      </c>
      <c r="DC196" s="135">
        <f t="shared" si="434"/>
        <v>91</v>
      </c>
      <c r="DD196" s="135">
        <f t="shared" si="434"/>
        <v>92</v>
      </c>
      <c r="DE196" s="135">
        <f t="shared" si="434"/>
        <v>92</v>
      </c>
      <c r="DF196" s="135">
        <f t="shared" si="434"/>
        <v>90</v>
      </c>
      <c r="DG196" s="135">
        <f t="shared" si="434"/>
        <v>91</v>
      </c>
      <c r="DH196" s="135">
        <f t="shared" si="434"/>
        <v>92</v>
      </c>
      <c r="DI196" s="135">
        <f t="shared" si="434"/>
        <v>92</v>
      </c>
      <c r="DJ196" s="135">
        <f t="shared" si="434"/>
        <v>91</v>
      </c>
      <c r="DK196" s="135">
        <f t="shared" si="434"/>
        <v>91</v>
      </c>
      <c r="DL196" s="135">
        <f t="shared" si="434"/>
        <v>92</v>
      </c>
      <c r="DM196" s="135">
        <f t="shared" si="434"/>
        <v>92</v>
      </c>
      <c r="DN196" s="135">
        <f t="shared" si="434"/>
        <v>90</v>
      </c>
      <c r="DO196" s="135">
        <f t="shared" si="434"/>
        <v>91</v>
      </c>
      <c r="DP196" s="135">
        <f t="shared" si="434"/>
        <v>92</v>
      </c>
      <c r="DQ196" s="135">
        <f t="shared" si="434"/>
        <v>92</v>
      </c>
      <c r="DR196" s="135">
        <f t="shared" si="434"/>
        <v>90</v>
      </c>
      <c r="DS196" s="135">
        <f t="shared" si="434"/>
        <v>91</v>
      </c>
      <c r="DT196" s="135">
        <f t="shared" si="434"/>
        <v>92</v>
      </c>
      <c r="DU196" s="135">
        <f t="shared" si="434"/>
        <v>92</v>
      </c>
      <c r="DV196" s="135">
        <f t="shared" si="434"/>
        <v>90</v>
      </c>
      <c r="DW196" s="135">
        <f t="shared" si="434"/>
        <v>91</v>
      </c>
      <c r="DX196" s="135">
        <f t="shared" si="434"/>
        <v>92</v>
      </c>
      <c r="DY196" s="135">
        <f t="shared" si="434"/>
        <v>92</v>
      </c>
      <c r="DZ196" s="135">
        <f t="shared" si="434"/>
        <v>91</v>
      </c>
      <c r="EA196" s="135">
        <f t="shared" si="434"/>
        <v>91</v>
      </c>
      <c r="EB196" s="135">
        <f t="shared" si="434"/>
        <v>92</v>
      </c>
      <c r="EC196" s="135">
        <f t="shared" si="434"/>
        <v>92</v>
      </c>
      <c r="ED196" s="135">
        <f t="shared" si="434"/>
        <v>90</v>
      </c>
      <c r="EE196" s="135">
        <f t="shared" si="434"/>
        <v>91</v>
      </c>
      <c r="EF196" s="135">
        <f t="shared" si="434"/>
        <v>92</v>
      </c>
      <c r="EG196" s="135">
        <f t="shared" si="434"/>
        <v>92</v>
      </c>
      <c r="EH196" s="135">
        <f t="shared" ref="EH196:FM196" si="435" xml:space="preserve"> EH195 - EH194 + 1</f>
        <v>90</v>
      </c>
      <c r="EI196" s="135">
        <f t="shared" si="435"/>
        <v>91</v>
      </c>
      <c r="EJ196" s="135">
        <f t="shared" si="435"/>
        <v>92</v>
      </c>
      <c r="EK196" s="135">
        <f t="shared" si="435"/>
        <v>92</v>
      </c>
      <c r="EL196" s="135">
        <f t="shared" si="435"/>
        <v>90</v>
      </c>
      <c r="EM196" s="135">
        <f t="shared" si="435"/>
        <v>91</v>
      </c>
      <c r="EN196" s="135">
        <f t="shared" si="435"/>
        <v>92</v>
      </c>
      <c r="EO196" s="135">
        <f t="shared" si="435"/>
        <v>92</v>
      </c>
      <c r="EP196" s="135">
        <f t="shared" si="435"/>
        <v>91</v>
      </c>
      <c r="EQ196" s="135">
        <f t="shared" si="435"/>
        <v>91</v>
      </c>
      <c r="ER196" s="135">
        <f t="shared" si="435"/>
        <v>92</v>
      </c>
      <c r="ES196" s="135">
        <f t="shared" si="435"/>
        <v>92</v>
      </c>
      <c r="ET196" s="135">
        <f t="shared" si="435"/>
        <v>90</v>
      </c>
      <c r="EU196" s="135">
        <f t="shared" si="435"/>
        <v>91</v>
      </c>
      <c r="EV196" s="135">
        <f t="shared" si="435"/>
        <v>92</v>
      </c>
      <c r="EW196" s="135">
        <f t="shared" si="435"/>
        <v>92</v>
      </c>
      <c r="EX196" s="135">
        <f t="shared" si="435"/>
        <v>90</v>
      </c>
      <c r="EY196" s="135">
        <f t="shared" si="435"/>
        <v>91</v>
      </c>
      <c r="EZ196" s="135">
        <f t="shared" si="435"/>
        <v>92</v>
      </c>
      <c r="FA196" s="135">
        <f t="shared" si="435"/>
        <v>92</v>
      </c>
      <c r="FB196" s="135">
        <f t="shared" si="435"/>
        <v>90</v>
      </c>
      <c r="FC196" s="135">
        <f t="shared" si="435"/>
        <v>91</v>
      </c>
      <c r="FD196" s="135">
        <f t="shared" si="435"/>
        <v>92</v>
      </c>
      <c r="FE196" s="135">
        <f t="shared" si="435"/>
        <v>92</v>
      </c>
      <c r="FF196" s="135">
        <f t="shared" si="435"/>
        <v>91</v>
      </c>
      <c r="FG196" s="135">
        <f t="shared" si="435"/>
        <v>91</v>
      </c>
      <c r="FH196" s="135">
        <f t="shared" si="435"/>
        <v>92</v>
      </c>
      <c r="FI196" s="135">
        <f t="shared" si="435"/>
        <v>92</v>
      </c>
      <c r="FJ196" s="135">
        <f t="shared" si="435"/>
        <v>90</v>
      </c>
      <c r="FK196" s="135">
        <f t="shared" si="435"/>
        <v>91</v>
      </c>
      <c r="FL196" s="135">
        <f t="shared" si="435"/>
        <v>92</v>
      </c>
      <c r="FM196" s="135">
        <f t="shared" si="435"/>
        <v>92</v>
      </c>
      <c r="FN196" s="135">
        <f t="shared" ref="FN196:GJ196" si="436" xml:space="preserve"> FN195 - FN194 + 1</f>
        <v>90</v>
      </c>
      <c r="FO196" s="135">
        <f t="shared" si="436"/>
        <v>91</v>
      </c>
      <c r="FP196" s="135">
        <f t="shared" si="436"/>
        <v>92</v>
      </c>
      <c r="FQ196" s="135">
        <f t="shared" si="436"/>
        <v>92</v>
      </c>
      <c r="FR196" s="135">
        <f t="shared" si="436"/>
        <v>90</v>
      </c>
      <c r="FS196" s="135">
        <f t="shared" si="436"/>
        <v>91</v>
      </c>
      <c r="FT196" s="135">
        <f t="shared" si="436"/>
        <v>92</v>
      </c>
      <c r="FU196" s="135">
        <f t="shared" si="436"/>
        <v>92</v>
      </c>
      <c r="FV196" s="135">
        <f t="shared" si="436"/>
        <v>91</v>
      </c>
      <c r="FW196" s="135">
        <f t="shared" si="436"/>
        <v>91</v>
      </c>
      <c r="FX196" s="135">
        <f t="shared" si="436"/>
        <v>92</v>
      </c>
      <c r="FY196" s="135">
        <f t="shared" si="436"/>
        <v>92</v>
      </c>
      <c r="FZ196" s="135">
        <f t="shared" si="436"/>
        <v>90</v>
      </c>
      <c r="GA196" s="135">
        <f t="shared" si="436"/>
        <v>91</v>
      </c>
      <c r="GB196" s="135">
        <f t="shared" si="436"/>
        <v>92</v>
      </c>
      <c r="GC196" s="135">
        <f t="shared" si="436"/>
        <v>92</v>
      </c>
      <c r="GD196" s="135">
        <f t="shared" si="436"/>
        <v>90</v>
      </c>
      <c r="GE196" s="135">
        <f t="shared" si="436"/>
        <v>91</v>
      </c>
      <c r="GF196" s="135">
        <f t="shared" si="436"/>
        <v>92</v>
      </c>
      <c r="GG196" s="135">
        <f t="shared" si="436"/>
        <v>92</v>
      </c>
      <c r="GH196" s="135">
        <f t="shared" si="436"/>
        <v>90</v>
      </c>
      <c r="GI196" s="135">
        <f t="shared" si="436"/>
        <v>91</v>
      </c>
      <c r="GJ196" s="135">
        <f t="shared" si="436"/>
        <v>92</v>
      </c>
    </row>
    <row r="197" spans="1:192" hidden="1" outlineLevel="1" x14ac:dyDescent="0.35"/>
    <row r="199" spans="1:192" x14ac:dyDescent="0.35">
      <c r="A199" s="14" t="s">
        <v>61</v>
      </c>
    </row>
  </sheetData>
  <conditionalFormatting sqref="J3:GJ3">
    <cfRule type="cellIs" dxfId="164" priority="8" stopIfTrue="1" operator="equal">
      <formula>"Construction"</formula>
    </cfRule>
    <cfRule type="cellIs" dxfId="163" priority="9" stopIfTrue="1" operator="equal">
      <formula>"Operations"</formula>
    </cfRule>
  </conditionalFormatting>
  <conditionalFormatting sqref="J3:GJ3">
    <cfRule type="cellIs" dxfId="162" priority="7" operator="equal">
      <formula>"Fin Close"</formula>
    </cfRule>
  </conditionalFormatting>
  <conditionalFormatting sqref="J3:GJ3">
    <cfRule type="cellIs" dxfId="161" priority="5" operator="equal">
      <formula>"PPA ext."</formula>
    </cfRule>
    <cfRule type="cellIs" dxfId="160" priority="6" operator="equal">
      <formula>"Delay"</formula>
    </cfRule>
  </conditionalFormatting>
  <conditionalFormatting sqref="F2:F4">
    <cfRule type="cellIs" dxfId="159" priority="1" stopIfTrue="1" operator="notEqual">
      <formula>0</formula>
    </cfRule>
    <cfRule type="cellIs" dxfId="158" priority="2" stopIfTrue="1" operator="equal">
      <formula>""</formula>
    </cfRule>
  </conditionalFormatting>
  <conditionalFormatting sqref="F2:F4">
    <cfRule type="cellIs" dxfId="157" priority="3" stopIfTrue="1" operator="notEqual">
      <formula>0</formula>
    </cfRule>
    <cfRule type="cellIs" dxfId="156" priority="4" stopIfTrue="1" operator="equal">
      <formula>""</formula>
    </cfRule>
  </conditionalFormatting>
  <dataValidations count="1">
    <dataValidation allowBlank="1" showInputMessage="1" showErrorMessage="1" sqref="E141:H141 E128:H128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99F7-CDDC-4200-AFE1-90415EA6F680}">
  <sheetPr codeName="Sheet16">
    <outlinePr summaryBelow="0" summaryRight="0"/>
  </sheetPr>
  <dimension ref="A1:GJ61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Const - Base case 1</v>
      </c>
      <c r="B1" s="226"/>
      <c r="C1" s="227"/>
      <c r="D1" s="228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226"/>
      <c r="B6" s="226"/>
      <c r="C6" s="227"/>
      <c r="D6" s="228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x14ac:dyDescent="0.35">
      <c r="A7" s="226"/>
      <c r="B7" s="226"/>
      <c r="C7" s="227"/>
      <c r="D7" s="228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5"/>
      <c r="DB7" s="225"/>
      <c r="DC7" s="225"/>
      <c r="DD7" s="225"/>
      <c r="DE7" s="225"/>
      <c r="DF7" s="225"/>
      <c r="DG7" s="225"/>
      <c r="DH7" s="225"/>
      <c r="DI7" s="225"/>
      <c r="DJ7" s="225"/>
      <c r="DK7" s="225"/>
      <c r="DL7" s="225"/>
      <c r="DM7" s="225"/>
      <c r="DN7" s="225"/>
      <c r="DO7" s="225"/>
      <c r="DP7" s="225"/>
      <c r="DQ7" s="225"/>
      <c r="DR7" s="225"/>
      <c r="DS7" s="225"/>
      <c r="DT7" s="225"/>
      <c r="DU7" s="225"/>
      <c r="DV7" s="225"/>
      <c r="DW7" s="225"/>
      <c r="DX7" s="225"/>
      <c r="DY7" s="225"/>
      <c r="DZ7" s="225"/>
      <c r="EA7" s="225"/>
      <c r="EB7" s="225"/>
      <c r="EC7" s="225"/>
      <c r="ED7" s="225"/>
      <c r="EE7" s="225"/>
      <c r="EF7" s="225"/>
      <c r="EG7" s="225"/>
      <c r="EH7" s="225"/>
      <c r="EI7" s="225"/>
      <c r="EJ7" s="225"/>
      <c r="EK7" s="225"/>
      <c r="EL7" s="225"/>
      <c r="EM7" s="225"/>
      <c r="EN7" s="225"/>
      <c r="EO7" s="225"/>
      <c r="EP7" s="225"/>
      <c r="EQ7" s="225"/>
      <c r="ER7" s="225"/>
      <c r="ES7" s="225"/>
      <c r="ET7" s="225"/>
      <c r="EU7" s="225"/>
      <c r="EV7" s="225"/>
      <c r="EW7" s="225"/>
      <c r="EX7" s="225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5"/>
      <c r="FK7" s="225"/>
      <c r="FL7" s="225"/>
      <c r="FM7" s="225"/>
      <c r="FN7" s="225"/>
      <c r="FO7" s="225"/>
      <c r="FP7" s="225"/>
      <c r="FQ7" s="225"/>
      <c r="FR7" s="225"/>
      <c r="FS7" s="225"/>
      <c r="FT7" s="225"/>
      <c r="FU7" s="225"/>
      <c r="FV7" s="225"/>
      <c r="FW7" s="225"/>
      <c r="FX7" s="225"/>
      <c r="FY7" s="225"/>
      <c r="FZ7" s="225"/>
      <c r="GA7" s="225"/>
      <c r="GB7" s="225"/>
      <c r="GC7" s="225"/>
      <c r="GD7" s="225"/>
      <c r="GE7" s="225"/>
      <c r="GF7" s="225"/>
      <c r="GG7" s="225"/>
      <c r="GH7" s="225"/>
      <c r="GI7" s="225"/>
      <c r="GJ7" s="225"/>
    </row>
    <row r="8" spans="1:192" collapsed="1" x14ac:dyDescent="0.35">
      <c r="A8" s="14" t="s">
        <v>176</v>
      </c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5"/>
      <c r="AF8" s="225"/>
      <c r="AG8" s="225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225"/>
      <c r="AZ8" s="225"/>
      <c r="BA8" s="225"/>
      <c r="BB8" s="225"/>
      <c r="BC8" s="225"/>
      <c r="BD8" s="225"/>
      <c r="BE8" s="225"/>
      <c r="BF8" s="225"/>
      <c r="BG8" s="225"/>
      <c r="BH8" s="225"/>
      <c r="BI8" s="225"/>
      <c r="BJ8" s="225"/>
      <c r="BK8" s="225"/>
      <c r="BL8" s="225"/>
      <c r="BM8" s="225"/>
      <c r="BN8" s="225"/>
      <c r="BO8" s="225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5"/>
      <c r="CH8" s="225"/>
      <c r="CI8" s="225"/>
      <c r="CJ8" s="225"/>
      <c r="CK8" s="225"/>
      <c r="CL8" s="225"/>
      <c r="CM8" s="225"/>
      <c r="CN8" s="225"/>
      <c r="CO8" s="225"/>
      <c r="CP8" s="225"/>
      <c r="CQ8" s="225"/>
      <c r="CR8" s="225"/>
      <c r="CS8" s="225"/>
      <c r="CT8" s="225"/>
      <c r="CU8" s="225"/>
      <c r="CV8" s="225"/>
      <c r="CW8" s="225"/>
      <c r="CX8" s="225"/>
      <c r="CY8" s="225"/>
      <c r="CZ8" s="225"/>
      <c r="DA8" s="225"/>
      <c r="DB8" s="225"/>
      <c r="DC8" s="225"/>
      <c r="DD8" s="225"/>
      <c r="DE8" s="225"/>
      <c r="DF8" s="225"/>
      <c r="DG8" s="225"/>
      <c r="DH8" s="225"/>
      <c r="DI8" s="225"/>
      <c r="DJ8" s="225"/>
      <c r="DK8" s="225"/>
      <c r="DL8" s="225"/>
      <c r="DM8" s="225"/>
      <c r="DN8" s="225"/>
      <c r="DO8" s="225"/>
      <c r="DP8" s="225"/>
      <c r="DQ8" s="225"/>
      <c r="DR8" s="225"/>
      <c r="DS8" s="225"/>
      <c r="DT8" s="225"/>
      <c r="DU8" s="225"/>
      <c r="DV8" s="225"/>
      <c r="DW8" s="225"/>
      <c r="DX8" s="225"/>
      <c r="DY8" s="225"/>
      <c r="DZ8" s="225"/>
      <c r="EA8" s="225"/>
      <c r="EB8" s="225"/>
      <c r="EC8" s="225"/>
      <c r="ED8" s="225"/>
      <c r="EE8" s="225"/>
      <c r="EF8" s="225"/>
      <c r="EG8" s="225"/>
      <c r="EH8" s="225"/>
      <c r="EI8" s="225"/>
      <c r="EJ8" s="225"/>
      <c r="EK8" s="225"/>
      <c r="EL8" s="225"/>
      <c r="EM8" s="225"/>
      <c r="EN8" s="225"/>
      <c r="EO8" s="225"/>
      <c r="EP8" s="225"/>
      <c r="EQ8" s="225"/>
      <c r="ER8" s="225"/>
      <c r="ES8" s="225"/>
      <c r="ET8" s="225"/>
      <c r="EU8" s="225"/>
      <c r="EV8" s="225"/>
      <c r="EW8" s="225"/>
      <c r="EX8" s="225"/>
      <c r="EY8" s="225"/>
      <c r="EZ8" s="225"/>
      <c r="FA8" s="225"/>
      <c r="FB8" s="225"/>
      <c r="FC8" s="225"/>
      <c r="FD8" s="225"/>
      <c r="FE8" s="225"/>
      <c r="FF8" s="225"/>
      <c r="FG8" s="225"/>
      <c r="FH8" s="225"/>
      <c r="FI8" s="225"/>
      <c r="FJ8" s="225"/>
      <c r="FK8" s="225"/>
      <c r="FL8" s="225"/>
      <c r="FM8" s="225"/>
      <c r="FN8" s="225"/>
      <c r="FO8" s="225"/>
      <c r="FP8" s="225"/>
      <c r="FQ8" s="225"/>
      <c r="FR8" s="225"/>
      <c r="FS8" s="225"/>
      <c r="FT8" s="225"/>
      <c r="FU8" s="225"/>
      <c r="FV8" s="225"/>
      <c r="FW8" s="225"/>
      <c r="FX8" s="225"/>
      <c r="FY8" s="225"/>
      <c r="FZ8" s="225"/>
      <c r="GA8" s="225"/>
      <c r="GB8" s="225"/>
      <c r="GC8" s="225"/>
      <c r="GD8" s="225"/>
      <c r="GE8" s="225"/>
      <c r="GF8" s="225"/>
      <c r="GG8" s="225"/>
      <c r="GH8" s="225"/>
      <c r="GI8" s="225"/>
      <c r="GJ8" s="225"/>
    </row>
    <row r="9" spans="1:192" hidden="1" outlineLevel="1" x14ac:dyDescent="0.35">
      <c r="A9" s="226"/>
      <c r="B9" s="226"/>
      <c r="C9" s="227"/>
      <c r="D9" s="228"/>
      <c r="E9" s="136" t="str">
        <f xml:space="preserve"> InpC!E$29</f>
        <v>EPC cost</v>
      </c>
      <c r="F9" s="136">
        <f xml:space="preserve"> InpC!F$29</f>
        <v>300000</v>
      </c>
      <c r="G9" s="136" t="str">
        <f xml:space="preserve"> InpC!G$29</f>
        <v>$ 000s</v>
      </c>
      <c r="H9" s="264"/>
      <c r="I9" s="225"/>
      <c r="J9" s="224"/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25"/>
      <c r="AA9" s="225"/>
      <c r="AB9" s="225"/>
      <c r="AC9" s="225"/>
      <c r="AD9" s="225"/>
      <c r="AE9" s="225"/>
      <c r="AF9" s="225"/>
      <c r="AG9" s="225"/>
      <c r="AH9" s="225"/>
      <c r="AI9" s="225"/>
      <c r="AJ9" s="225"/>
      <c r="AK9" s="225"/>
      <c r="AL9" s="225"/>
      <c r="AM9" s="225"/>
      <c r="AN9" s="225"/>
      <c r="AO9" s="225"/>
      <c r="AP9" s="225"/>
      <c r="AQ9" s="225"/>
      <c r="AR9" s="225"/>
      <c r="AS9" s="225"/>
      <c r="AT9" s="225"/>
      <c r="AU9" s="225"/>
      <c r="AV9" s="225"/>
      <c r="AW9" s="225"/>
      <c r="AX9" s="225"/>
      <c r="AY9" s="225"/>
      <c r="AZ9" s="225"/>
      <c r="BA9" s="225"/>
      <c r="BB9" s="225"/>
      <c r="BC9" s="225"/>
      <c r="BD9" s="225"/>
      <c r="BE9" s="225"/>
      <c r="BF9" s="225"/>
      <c r="BG9" s="225"/>
      <c r="BH9" s="225"/>
      <c r="BI9" s="225"/>
      <c r="BJ9" s="225"/>
      <c r="BK9" s="225"/>
      <c r="BL9" s="225"/>
      <c r="BM9" s="225"/>
      <c r="BN9" s="225"/>
      <c r="BO9" s="225"/>
      <c r="BP9" s="225"/>
      <c r="BQ9" s="225"/>
      <c r="BR9" s="225"/>
      <c r="BS9" s="225"/>
      <c r="BT9" s="225"/>
      <c r="BU9" s="225"/>
      <c r="BV9" s="225"/>
      <c r="BW9" s="225"/>
      <c r="BX9" s="225"/>
      <c r="BY9" s="225"/>
      <c r="BZ9" s="225"/>
      <c r="CA9" s="225"/>
      <c r="CB9" s="225"/>
      <c r="CC9" s="225"/>
      <c r="CD9" s="225"/>
      <c r="CE9" s="225"/>
      <c r="CF9" s="225"/>
      <c r="CG9" s="225"/>
      <c r="CH9" s="225"/>
      <c r="CI9" s="225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5"/>
      <c r="EU9" s="225"/>
      <c r="EV9" s="225"/>
      <c r="EW9" s="225"/>
      <c r="EX9" s="225"/>
      <c r="EY9" s="225"/>
      <c r="EZ9" s="225"/>
      <c r="FA9" s="225"/>
      <c r="FB9" s="225"/>
      <c r="FC9" s="225"/>
      <c r="FD9" s="225"/>
      <c r="FE9" s="225"/>
      <c r="FF9" s="225"/>
      <c r="FG9" s="225"/>
      <c r="FH9" s="225"/>
      <c r="FI9" s="225"/>
      <c r="FJ9" s="225"/>
      <c r="FK9" s="225"/>
      <c r="FL9" s="225"/>
      <c r="FM9" s="225"/>
      <c r="FN9" s="225"/>
      <c r="FO9" s="225"/>
      <c r="FP9" s="225"/>
      <c r="FQ9" s="225"/>
      <c r="FR9" s="225"/>
      <c r="FS9" s="225"/>
      <c r="FT9" s="225"/>
      <c r="FU9" s="225"/>
      <c r="FV9" s="225"/>
      <c r="FW9" s="225"/>
      <c r="FX9" s="225"/>
      <c r="FY9" s="225"/>
      <c r="FZ9" s="225"/>
      <c r="GA9" s="225"/>
      <c r="GB9" s="225"/>
      <c r="GC9" s="225"/>
      <c r="GD9" s="225"/>
      <c r="GE9" s="225"/>
      <c r="GF9" s="225"/>
      <c r="GG9" s="225"/>
      <c r="GH9" s="225"/>
      <c r="GI9" s="225"/>
      <c r="GJ9" s="225"/>
    </row>
    <row r="10" spans="1:192" hidden="1" outlineLevel="1" x14ac:dyDescent="0.35">
      <c r="E10" s="499" t="str">
        <f xml:space="preserve"> InpS!E$9</f>
        <v>Base EPC cost profile</v>
      </c>
      <c r="F10" s="499">
        <f xml:space="preserve"> InpS!F$9</f>
        <v>0</v>
      </c>
      <c r="G10" s="499" t="str">
        <f xml:space="preserve"> InpS!G$9</f>
        <v>%</v>
      </c>
      <c r="H10" s="499">
        <f xml:space="preserve"> InpS!H$9</f>
        <v>1.0000000000000007</v>
      </c>
      <c r="I10" s="499">
        <f xml:space="preserve"> InpS!I$9</f>
        <v>0</v>
      </c>
      <c r="J10" s="499">
        <f xml:space="preserve"> InpS!J$9</f>
        <v>0</v>
      </c>
      <c r="K10" s="499">
        <f xml:space="preserve"> InpS!K$9</f>
        <v>0</v>
      </c>
      <c r="L10" s="499">
        <f xml:space="preserve"> InpS!L$9</f>
        <v>0</v>
      </c>
      <c r="M10" s="499">
        <f xml:space="preserve"> InpS!M$9</f>
        <v>0</v>
      </c>
      <c r="N10" s="499">
        <f xml:space="preserve"> InpS!N$9</f>
        <v>0</v>
      </c>
      <c r="O10" s="499">
        <f xml:space="preserve"> InpS!O$9</f>
        <v>0</v>
      </c>
      <c r="P10" s="499">
        <f xml:space="preserve"> InpS!P$9</f>
        <v>0.1</v>
      </c>
      <c r="Q10" s="499">
        <f xml:space="preserve"> InpS!Q$9</f>
        <v>2.1951219512195124E-2</v>
      </c>
      <c r="R10" s="499">
        <f xml:space="preserve"> InpS!R$9</f>
        <v>2.1951219512195124E-2</v>
      </c>
      <c r="S10" s="499">
        <f xml:space="preserve"> InpS!S$9</f>
        <v>2.1951219512195124E-2</v>
      </c>
      <c r="T10" s="499">
        <f xml:space="preserve"> InpS!T$9</f>
        <v>2.1951219512195124E-2</v>
      </c>
      <c r="U10" s="499">
        <f xml:space="preserve"> InpS!U$9</f>
        <v>2.1951219512195124E-2</v>
      </c>
      <c r="V10" s="499">
        <f xml:space="preserve"> InpS!V$9</f>
        <v>2.1951219512195124E-2</v>
      </c>
      <c r="W10" s="499">
        <f xml:space="preserve"> InpS!W$9</f>
        <v>2.1951219512195124E-2</v>
      </c>
      <c r="X10" s="499">
        <f xml:space="preserve"> InpS!X$9</f>
        <v>2.1951219512195124E-2</v>
      </c>
      <c r="Y10" s="499">
        <f xml:space="preserve"> InpS!Y$9</f>
        <v>2.1951219512195124E-2</v>
      </c>
      <c r="Z10" s="499">
        <f xml:space="preserve"> InpS!Z$9</f>
        <v>2.1951219512195124E-2</v>
      </c>
      <c r="AA10" s="499">
        <f xml:space="preserve"> InpS!AA$9</f>
        <v>2.1951219512195124E-2</v>
      </c>
      <c r="AB10" s="499">
        <f xml:space="preserve"> InpS!AB$9</f>
        <v>2.1951219512195124E-2</v>
      </c>
      <c r="AC10" s="499">
        <f xml:space="preserve"> InpS!AC$9</f>
        <v>2.1951219512195124E-2</v>
      </c>
      <c r="AD10" s="499">
        <f xml:space="preserve"> InpS!AD$9</f>
        <v>2.1951219512195124E-2</v>
      </c>
      <c r="AE10" s="499">
        <f xml:space="preserve"> InpS!AE$9</f>
        <v>2.1951219512195124E-2</v>
      </c>
      <c r="AF10" s="499">
        <f xml:space="preserve"> InpS!AF$9</f>
        <v>2.1951219512195124E-2</v>
      </c>
      <c r="AG10" s="499">
        <f xml:space="preserve"> InpS!AG$9</f>
        <v>2.1951219512195124E-2</v>
      </c>
      <c r="AH10" s="499">
        <f xml:space="preserve"> InpS!AH$9</f>
        <v>2.1951219512195124E-2</v>
      </c>
      <c r="AI10" s="499">
        <f xml:space="preserve"> InpS!AI$9</f>
        <v>2.1951219512195124E-2</v>
      </c>
      <c r="AJ10" s="499">
        <f xml:space="preserve"> InpS!AJ$9</f>
        <v>2.1951219512195124E-2</v>
      </c>
      <c r="AK10" s="499">
        <f xml:space="preserve"> InpS!AK$9</f>
        <v>2.1951219512195124E-2</v>
      </c>
      <c r="AL10" s="499">
        <f xml:space="preserve"> InpS!AL$9</f>
        <v>2.1951219512195124E-2</v>
      </c>
      <c r="AM10" s="499">
        <f xml:space="preserve"> InpS!AM$9</f>
        <v>2.1951219512195124E-2</v>
      </c>
      <c r="AN10" s="499">
        <f xml:space="preserve"> InpS!AN$9</f>
        <v>2.1951219512195124E-2</v>
      </c>
      <c r="AO10" s="499">
        <f xml:space="preserve"> InpS!AO$9</f>
        <v>2.1951219512195124E-2</v>
      </c>
      <c r="AP10" s="499">
        <f xml:space="preserve"> InpS!AP$9</f>
        <v>2.1951219512195124E-2</v>
      </c>
      <c r="AQ10" s="499">
        <f xml:space="preserve"> InpS!AQ$9</f>
        <v>2.1951219512195124E-2</v>
      </c>
      <c r="AR10" s="499">
        <f xml:space="preserve"> InpS!AR$9</f>
        <v>2.1951219512195124E-2</v>
      </c>
      <c r="AS10" s="499">
        <f xml:space="preserve"> InpS!AS$9</f>
        <v>2.1951219512195124E-2</v>
      </c>
      <c r="AT10" s="499">
        <f xml:space="preserve"> InpS!AT$9</f>
        <v>2.1951219512195124E-2</v>
      </c>
      <c r="AU10" s="499">
        <f xml:space="preserve"> InpS!AU$9</f>
        <v>2.1951219512195124E-2</v>
      </c>
      <c r="AV10" s="499">
        <f xml:space="preserve"> InpS!AV$9</f>
        <v>2.1951219512195124E-2</v>
      </c>
      <c r="AW10" s="499">
        <f xml:space="preserve"> InpS!AW$9</f>
        <v>2.1951219512195124E-2</v>
      </c>
      <c r="AX10" s="499">
        <f xml:space="preserve"> InpS!AX$9</f>
        <v>2.1951219512195124E-2</v>
      </c>
      <c r="AY10" s="499">
        <f xml:space="preserve"> InpS!AY$9</f>
        <v>2.1951219512195124E-2</v>
      </c>
      <c r="AZ10" s="499">
        <f xml:space="preserve"> InpS!AZ$9</f>
        <v>2.1951219512195124E-2</v>
      </c>
      <c r="BA10" s="499">
        <f xml:space="preserve"> InpS!BA$9</f>
        <v>2.1951219512195124E-2</v>
      </c>
      <c r="BB10" s="499">
        <f xml:space="preserve"> InpS!BB$9</f>
        <v>2.1951219512195124E-2</v>
      </c>
      <c r="BC10" s="499">
        <f xml:space="preserve"> InpS!BC$9</f>
        <v>2.1951219512195124E-2</v>
      </c>
      <c r="BD10" s="499">
        <f xml:space="preserve"> InpS!BD$9</f>
        <v>2.1951219512195124E-2</v>
      </c>
      <c r="BE10" s="499">
        <f xml:space="preserve"> InpS!BE$9</f>
        <v>2.1951219512195124E-2</v>
      </c>
      <c r="BF10" s="499">
        <f xml:space="preserve"> InpS!BF$9</f>
        <v>0</v>
      </c>
      <c r="BG10" s="499">
        <f xml:space="preserve"> InpS!BG$9</f>
        <v>0</v>
      </c>
      <c r="BH10" s="499">
        <f xml:space="preserve"> InpS!BH$9</f>
        <v>0</v>
      </c>
      <c r="BI10" s="499">
        <f xml:space="preserve"> InpS!BI$9</f>
        <v>0</v>
      </c>
      <c r="BJ10" s="499">
        <f xml:space="preserve"> InpS!BJ$9</f>
        <v>0</v>
      </c>
      <c r="BK10" s="499">
        <f xml:space="preserve"> InpS!BK$9</f>
        <v>0</v>
      </c>
      <c r="BL10" s="499">
        <f xml:space="preserve"> InpS!BL$9</f>
        <v>0</v>
      </c>
      <c r="BM10" s="499">
        <f xml:space="preserve"> InpS!BM$9</f>
        <v>0</v>
      </c>
      <c r="BN10" s="499">
        <f xml:space="preserve"> InpS!BN$9</f>
        <v>0</v>
      </c>
      <c r="BO10" s="499">
        <f xml:space="preserve"> InpS!BO$9</f>
        <v>0</v>
      </c>
      <c r="BP10" s="499">
        <f xml:space="preserve"> InpS!BP$9</f>
        <v>0</v>
      </c>
      <c r="BQ10" s="499">
        <f xml:space="preserve"> InpS!BQ$9</f>
        <v>0</v>
      </c>
      <c r="BR10" s="499">
        <f xml:space="preserve"> InpS!BR$9</f>
        <v>0</v>
      </c>
      <c r="BS10" s="499">
        <f xml:space="preserve"> InpS!BS$9</f>
        <v>0</v>
      </c>
      <c r="BT10" s="499">
        <f xml:space="preserve"> InpS!BT$9</f>
        <v>0</v>
      </c>
      <c r="BU10" s="499">
        <f xml:space="preserve"> InpS!BU$9</f>
        <v>0</v>
      </c>
      <c r="BV10" s="499">
        <f xml:space="preserve"> InpS!BV$9</f>
        <v>0</v>
      </c>
      <c r="BW10" s="499">
        <f xml:space="preserve"> InpS!BW$9</f>
        <v>0</v>
      </c>
      <c r="BX10" s="499">
        <f xml:space="preserve"> InpS!BX$9</f>
        <v>0</v>
      </c>
      <c r="BY10" s="499">
        <f xml:space="preserve"> InpS!BY$9</f>
        <v>0</v>
      </c>
      <c r="BZ10" s="499">
        <f xml:space="preserve"> InpS!BZ$9</f>
        <v>0</v>
      </c>
      <c r="CA10" s="499">
        <f xml:space="preserve"> InpS!CA$9</f>
        <v>0</v>
      </c>
      <c r="CB10" s="499">
        <f xml:space="preserve"> InpS!CB$9</f>
        <v>0</v>
      </c>
      <c r="CC10" s="499">
        <f xml:space="preserve"> InpS!CC$9</f>
        <v>0</v>
      </c>
      <c r="CD10" s="499">
        <f xml:space="preserve"> InpS!CD$9</f>
        <v>0</v>
      </c>
      <c r="CE10" s="499">
        <f xml:space="preserve"> InpS!CE$9</f>
        <v>0</v>
      </c>
      <c r="CF10" s="499">
        <f xml:space="preserve"> InpS!CF$9</f>
        <v>0</v>
      </c>
      <c r="CG10" s="499">
        <f xml:space="preserve"> InpS!CG$9</f>
        <v>0</v>
      </c>
      <c r="CH10" s="499">
        <f xml:space="preserve"> InpS!CH$9</f>
        <v>0</v>
      </c>
      <c r="CI10" s="499">
        <f xml:space="preserve"> InpS!CI$9</f>
        <v>0</v>
      </c>
      <c r="CJ10" s="499">
        <f xml:space="preserve"> InpS!CJ$9</f>
        <v>0</v>
      </c>
      <c r="CK10" s="499">
        <f xml:space="preserve"> InpS!CK$9</f>
        <v>0</v>
      </c>
      <c r="CL10" s="499">
        <f xml:space="preserve"> InpS!CL$9</f>
        <v>0</v>
      </c>
      <c r="CM10" s="499">
        <f xml:space="preserve"> InpS!CM$9</f>
        <v>0</v>
      </c>
      <c r="CN10" s="499">
        <f xml:space="preserve"> InpS!CN$9</f>
        <v>0</v>
      </c>
      <c r="CO10" s="499">
        <f xml:space="preserve"> InpS!CO$9</f>
        <v>0</v>
      </c>
      <c r="CP10" s="499">
        <f xml:space="preserve"> InpS!CP$9</f>
        <v>0</v>
      </c>
      <c r="CQ10" s="499">
        <f xml:space="preserve"> InpS!CQ$9</f>
        <v>0</v>
      </c>
      <c r="CR10" s="499">
        <f xml:space="preserve"> InpS!CR$9</f>
        <v>0</v>
      </c>
      <c r="CS10" s="499">
        <f xml:space="preserve"> InpS!CS$9</f>
        <v>0</v>
      </c>
      <c r="CT10" s="499">
        <f xml:space="preserve"> InpS!CT$9</f>
        <v>0</v>
      </c>
      <c r="CU10" s="499">
        <f xml:space="preserve"> InpS!CU$9</f>
        <v>0</v>
      </c>
      <c r="CV10" s="499">
        <f xml:space="preserve"> InpS!CV$9</f>
        <v>0</v>
      </c>
      <c r="CW10" s="499">
        <f xml:space="preserve"> InpS!CW$9</f>
        <v>0</v>
      </c>
      <c r="CX10" s="499">
        <f xml:space="preserve"> InpS!CX$9</f>
        <v>0</v>
      </c>
      <c r="CY10" s="499">
        <f xml:space="preserve"> InpS!CY$9</f>
        <v>0</v>
      </c>
      <c r="CZ10" s="499">
        <f xml:space="preserve"> InpS!CZ$9</f>
        <v>0</v>
      </c>
      <c r="DA10" s="499">
        <f xml:space="preserve"> InpS!DA$9</f>
        <v>0</v>
      </c>
      <c r="DB10" s="499">
        <f xml:space="preserve"> InpS!DB$9</f>
        <v>0</v>
      </c>
      <c r="DC10" s="499">
        <f xml:space="preserve"> InpS!DC$9</f>
        <v>0</v>
      </c>
      <c r="DD10" s="499">
        <f xml:space="preserve"> InpS!DD$9</f>
        <v>0</v>
      </c>
      <c r="DE10" s="499">
        <f xml:space="preserve"> InpS!DE$9</f>
        <v>0</v>
      </c>
      <c r="DF10" s="499">
        <f xml:space="preserve"> InpS!DF$9</f>
        <v>0</v>
      </c>
      <c r="DG10" s="499">
        <f xml:space="preserve"> InpS!DG$9</f>
        <v>0</v>
      </c>
      <c r="DH10" s="499">
        <f xml:space="preserve"> InpS!DH$9</f>
        <v>0</v>
      </c>
      <c r="DI10" s="499">
        <f xml:space="preserve"> InpS!DI$9</f>
        <v>0</v>
      </c>
      <c r="DJ10" s="499">
        <f xml:space="preserve"> InpS!DJ$9</f>
        <v>0</v>
      </c>
      <c r="DK10" s="499">
        <f xml:space="preserve"> InpS!DK$9</f>
        <v>0</v>
      </c>
      <c r="DL10" s="499">
        <f xml:space="preserve"> InpS!DL$9</f>
        <v>0</v>
      </c>
      <c r="DM10" s="499">
        <f xml:space="preserve"> InpS!DM$9</f>
        <v>0</v>
      </c>
      <c r="DN10" s="499">
        <f xml:space="preserve"> InpS!DN$9</f>
        <v>0</v>
      </c>
      <c r="DO10" s="499">
        <f xml:space="preserve"> InpS!DO$9</f>
        <v>0</v>
      </c>
      <c r="DP10" s="499">
        <f xml:space="preserve"> InpS!DP$9</f>
        <v>0</v>
      </c>
      <c r="DQ10" s="499">
        <f xml:space="preserve"> InpS!DQ$9</f>
        <v>0</v>
      </c>
      <c r="DR10" s="499">
        <f xml:space="preserve"> InpS!DR$9</f>
        <v>0</v>
      </c>
      <c r="DS10" s="499">
        <f xml:space="preserve"> InpS!DS$9</f>
        <v>0</v>
      </c>
      <c r="DT10" s="499">
        <f xml:space="preserve"> InpS!DT$9</f>
        <v>0</v>
      </c>
      <c r="DU10" s="499">
        <f xml:space="preserve"> InpS!DU$9</f>
        <v>0</v>
      </c>
      <c r="DV10" s="499">
        <f xml:space="preserve"> InpS!DV$9</f>
        <v>0</v>
      </c>
      <c r="DW10" s="499">
        <f xml:space="preserve"> InpS!DW$9</f>
        <v>0</v>
      </c>
      <c r="DX10" s="499">
        <f xml:space="preserve"> InpS!DX$9</f>
        <v>0</v>
      </c>
      <c r="DY10" s="499">
        <f xml:space="preserve"> InpS!DY$9</f>
        <v>0</v>
      </c>
      <c r="DZ10" s="499">
        <f xml:space="preserve"> InpS!DZ$9</f>
        <v>0</v>
      </c>
      <c r="EA10" s="499">
        <f xml:space="preserve"> InpS!EA$9</f>
        <v>0</v>
      </c>
      <c r="EB10" s="499">
        <f xml:space="preserve"> InpS!EB$9</f>
        <v>0</v>
      </c>
      <c r="EC10" s="499">
        <f xml:space="preserve"> InpS!EC$9</f>
        <v>0</v>
      </c>
      <c r="ED10" s="499">
        <f xml:space="preserve"> InpS!ED$9</f>
        <v>0</v>
      </c>
      <c r="EE10" s="499">
        <f xml:space="preserve"> InpS!EE$9</f>
        <v>0</v>
      </c>
      <c r="EF10" s="499">
        <f xml:space="preserve"> InpS!EF$9</f>
        <v>0</v>
      </c>
      <c r="EG10" s="499">
        <f xml:space="preserve"> InpS!EG$9</f>
        <v>0</v>
      </c>
      <c r="EH10" s="499">
        <f xml:space="preserve"> InpS!EH$9</f>
        <v>0</v>
      </c>
      <c r="EI10" s="499">
        <f xml:space="preserve"> InpS!EI$9</f>
        <v>0</v>
      </c>
      <c r="EJ10" s="499">
        <f xml:space="preserve"> InpS!EJ$9</f>
        <v>0</v>
      </c>
      <c r="EK10" s="499">
        <f xml:space="preserve"> InpS!EK$9</f>
        <v>0</v>
      </c>
      <c r="EL10" s="499">
        <f xml:space="preserve"> InpS!EL$9</f>
        <v>0</v>
      </c>
      <c r="EM10" s="499">
        <f xml:space="preserve"> InpS!EM$9</f>
        <v>0</v>
      </c>
      <c r="EN10" s="499">
        <f xml:space="preserve"> InpS!EN$9</f>
        <v>0</v>
      </c>
      <c r="EO10" s="499">
        <f xml:space="preserve"> InpS!EO$9</f>
        <v>0</v>
      </c>
      <c r="EP10" s="499">
        <f xml:space="preserve"> InpS!EP$9</f>
        <v>0</v>
      </c>
      <c r="EQ10" s="499">
        <f xml:space="preserve"> InpS!EQ$9</f>
        <v>0</v>
      </c>
      <c r="ER10" s="499">
        <f xml:space="preserve"> InpS!ER$9</f>
        <v>0</v>
      </c>
      <c r="ES10" s="499">
        <f xml:space="preserve"> InpS!ES$9</f>
        <v>0</v>
      </c>
      <c r="ET10" s="499">
        <f xml:space="preserve"> InpS!ET$9</f>
        <v>0</v>
      </c>
      <c r="EU10" s="499">
        <f xml:space="preserve"> InpS!EU$9</f>
        <v>0</v>
      </c>
      <c r="EV10" s="499">
        <f xml:space="preserve"> InpS!EV$9</f>
        <v>0</v>
      </c>
      <c r="EW10" s="499">
        <f xml:space="preserve"> InpS!EW$9</f>
        <v>0</v>
      </c>
      <c r="EX10" s="499">
        <f xml:space="preserve"> InpS!EX$9</f>
        <v>0</v>
      </c>
      <c r="EY10" s="499">
        <f xml:space="preserve"> InpS!EY$9</f>
        <v>0</v>
      </c>
      <c r="EZ10" s="499">
        <f xml:space="preserve"> InpS!EZ$9</f>
        <v>0</v>
      </c>
      <c r="FA10" s="499">
        <f xml:space="preserve"> InpS!FA$9</f>
        <v>0</v>
      </c>
      <c r="FB10" s="499">
        <f xml:space="preserve"> InpS!FB$9</f>
        <v>0</v>
      </c>
      <c r="FC10" s="499">
        <f xml:space="preserve"> InpS!FC$9</f>
        <v>0</v>
      </c>
      <c r="FD10" s="499">
        <f xml:space="preserve"> InpS!FD$9</f>
        <v>0</v>
      </c>
      <c r="FE10" s="499">
        <f xml:space="preserve"> InpS!FE$9</f>
        <v>0</v>
      </c>
      <c r="FF10" s="499">
        <f xml:space="preserve"> InpS!FF$9</f>
        <v>0</v>
      </c>
      <c r="FG10" s="499">
        <f xml:space="preserve"> InpS!FG$9</f>
        <v>0</v>
      </c>
      <c r="FH10" s="499">
        <f xml:space="preserve"> InpS!FH$9</f>
        <v>0</v>
      </c>
      <c r="FI10" s="499">
        <f xml:space="preserve"> InpS!FI$9</f>
        <v>0</v>
      </c>
      <c r="FJ10" s="499">
        <f xml:space="preserve"> InpS!FJ$9</f>
        <v>0</v>
      </c>
      <c r="FK10" s="499">
        <f xml:space="preserve"> InpS!FK$9</f>
        <v>0</v>
      </c>
      <c r="FL10" s="499">
        <f xml:space="preserve"> InpS!FL$9</f>
        <v>0</v>
      </c>
      <c r="FM10" s="499">
        <f xml:space="preserve"> InpS!FM$9</f>
        <v>0</v>
      </c>
      <c r="FN10" s="499">
        <f xml:space="preserve"> InpS!FN$9</f>
        <v>0</v>
      </c>
      <c r="FO10" s="499">
        <f xml:space="preserve"> InpS!FO$9</f>
        <v>0</v>
      </c>
      <c r="FP10" s="499">
        <f xml:space="preserve"> InpS!FP$9</f>
        <v>0</v>
      </c>
      <c r="FQ10" s="499">
        <f xml:space="preserve"> InpS!FQ$9</f>
        <v>0</v>
      </c>
      <c r="FR10" s="499">
        <f xml:space="preserve"> InpS!FR$9</f>
        <v>0</v>
      </c>
      <c r="FS10" s="499">
        <f xml:space="preserve"> InpS!FS$9</f>
        <v>0</v>
      </c>
      <c r="FT10" s="499">
        <f xml:space="preserve"> InpS!FT$9</f>
        <v>0</v>
      </c>
      <c r="FU10" s="499">
        <f xml:space="preserve"> InpS!FU$9</f>
        <v>0</v>
      </c>
      <c r="FV10" s="499">
        <f xml:space="preserve"> InpS!FV$9</f>
        <v>0</v>
      </c>
      <c r="FW10" s="499">
        <f xml:space="preserve"> InpS!FW$9</f>
        <v>0</v>
      </c>
      <c r="FX10" s="499">
        <f xml:space="preserve"> InpS!FX$9</f>
        <v>0</v>
      </c>
      <c r="FY10" s="499">
        <f xml:space="preserve"> InpS!FY$9</f>
        <v>0</v>
      </c>
      <c r="FZ10" s="499">
        <f xml:space="preserve"> InpS!FZ$9</f>
        <v>0</v>
      </c>
      <c r="GA10" s="499">
        <f xml:space="preserve"> InpS!GA$9</f>
        <v>0</v>
      </c>
      <c r="GB10" s="499">
        <f xml:space="preserve"> InpS!GB$9</f>
        <v>0</v>
      </c>
      <c r="GC10" s="499">
        <f xml:space="preserve"> InpS!GC$9</f>
        <v>0</v>
      </c>
      <c r="GD10" s="499">
        <f xml:space="preserve"> InpS!GD$9</f>
        <v>0</v>
      </c>
      <c r="GE10" s="499">
        <f xml:space="preserve"> InpS!GE$9</f>
        <v>0</v>
      </c>
      <c r="GF10" s="499">
        <f xml:space="preserve"> InpS!GF$9</f>
        <v>0</v>
      </c>
      <c r="GG10" s="499">
        <f xml:space="preserve"> InpS!GG$9</f>
        <v>0</v>
      </c>
      <c r="GH10" s="499">
        <f xml:space="preserve"> InpS!GH$9</f>
        <v>0</v>
      </c>
      <c r="GI10" s="499">
        <f xml:space="preserve"> InpS!GI$9</f>
        <v>0</v>
      </c>
      <c r="GJ10" s="499">
        <f xml:space="preserve"> InpS!GJ$9</f>
        <v>0</v>
      </c>
    </row>
    <row r="11" spans="1:192" s="181" customFormat="1" hidden="1" outlineLevel="1" x14ac:dyDescent="0.35">
      <c r="A11" s="132"/>
      <c r="B11" s="132"/>
      <c r="C11" s="133"/>
      <c r="D11" s="134"/>
      <c r="E11" s="180" t="s">
        <v>177</v>
      </c>
      <c r="F11" s="180"/>
      <c r="G11" s="180" t="str">
        <f xml:space="preserve"> SMU</f>
        <v>$ 000s</v>
      </c>
      <c r="H11" s="180">
        <f xml:space="preserve"> SUM(J11:BE11)</f>
        <v>299999.99999999983</v>
      </c>
      <c r="I11" s="135"/>
      <c r="J11" s="180">
        <f t="shared" ref="J11:AO11" si="0" xml:space="preserve"> $F9 * J10</f>
        <v>0</v>
      </c>
      <c r="K11" s="180">
        <f t="shared" si="0"/>
        <v>0</v>
      </c>
      <c r="L11" s="180">
        <f t="shared" si="0"/>
        <v>0</v>
      </c>
      <c r="M11" s="180">
        <f t="shared" si="0"/>
        <v>0</v>
      </c>
      <c r="N11" s="180">
        <f t="shared" si="0"/>
        <v>0</v>
      </c>
      <c r="O11" s="180">
        <f t="shared" si="0"/>
        <v>0</v>
      </c>
      <c r="P11" s="180">
        <f t="shared" si="0"/>
        <v>30000</v>
      </c>
      <c r="Q11" s="180">
        <f t="shared" si="0"/>
        <v>6585.3658536585372</v>
      </c>
      <c r="R11" s="180">
        <f t="shared" si="0"/>
        <v>6585.3658536585372</v>
      </c>
      <c r="S11" s="180">
        <f t="shared" si="0"/>
        <v>6585.3658536585372</v>
      </c>
      <c r="T11" s="180">
        <f t="shared" si="0"/>
        <v>6585.3658536585372</v>
      </c>
      <c r="U11" s="180">
        <f t="shared" si="0"/>
        <v>6585.3658536585372</v>
      </c>
      <c r="V11" s="180">
        <f t="shared" si="0"/>
        <v>6585.3658536585372</v>
      </c>
      <c r="W11" s="180">
        <f t="shared" si="0"/>
        <v>6585.3658536585372</v>
      </c>
      <c r="X11" s="180">
        <f t="shared" si="0"/>
        <v>6585.3658536585372</v>
      </c>
      <c r="Y11" s="180">
        <f t="shared" si="0"/>
        <v>6585.3658536585372</v>
      </c>
      <c r="Z11" s="180">
        <f t="shared" si="0"/>
        <v>6585.3658536585372</v>
      </c>
      <c r="AA11" s="180">
        <f t="shared" si="0"/>
        <v>6585.3658536585372</v>
      </c>
      <c r="AB11" s="180">
        <f t="shared" si="0"/>
        <v>6585.3658536585372</v>
      </c>
      <c r="AC11" s="180">
        <f t="shared" si="0"/>
        <v>6585.3658536585372</v>
      </c>
      <c r="AD11" s="180">
        <f t="shared" si="0"/>
        <v>6585.3658536585372</v>
      </c>
      <c r="AE11" s="180">
        <f t="shared" si="0"/>
        <v>6585.3658536585372</v>
      </c>
      <c r="AF11" s="180">
        <f t="shared" si="0"/>
        <v>6585.3658536585372</v>
      </c>
      <c r="AG11" s="180">
        <f t="shared" si="0"/>
        <v>6585.3658536585372</v>
      </c>
      <c r="AH11" s="180">
        <f t="shared" si="0"/>
        <v>6585.3658536585372</v>
      </c>
      <c r="AI11" s="180">
        <f t="shared" si="0"/>
        <v>6585.3658536585372</v>
      </c>
      <c r="AJ11" s="180">
        <f t="shared" si="0"/>
        <v>6585.3658536585372</v>
      </c>
      <c r="AK11" s="180">
        <f t="shared" si="0"/>
        <v>6585.3658536585372</v>
      </c>
      <c r="AL11" s="180">
        <f t="shared" si="0"/>
        <v>6585.3658536585372</v>
      </c>
      <c r="AM11" s="180">
        <f t="shared" si="0"/>
        <v>6585.3658536585372</v>
      </c>
      <c r="AN11" s="180">
        <f t="shared" si="0"/>
        <v>6585.3658536585372</v>
      </c>
      <c r="AO11" s="180">
        <f t="shared" si="0"/>
        <v>6585.3658536585372</v>
      </c>
      <c r="AP11" s="180">
        <f t="shared" ref="AP11:BU11" si="1" xml:space="preserve"> $F9 * AP10</f>
        <v>6585.3658536585372</v>
      </c>
      <c r="AQ11" s="180">
        <f t="shared" si="1"/>
        <v>6585.3658536585372</v>
      </c>
      <c r="AR11" s="180">
        <f t="shared" si="1"/>
        <v>6585.3658536585372</v>
      </c>
      <c r="AS11" s="180">
        <f t="shared" si="1"/>
        <v>6585.3658536585372</v>
      </c>
      <c r="AT11" s="180">
        <f t="shared" si="1"/>
        <v>6585.3658536585372</v>
      </c>
      <c r="AU11" s="180">
        <f t="shared" si="1"/>
        <v>6585.3658536585372</v>
      </c>
      <c r="AV11" s="180">
        <f t="shared" si="1"/>
        <v>6585.3658536585372</v>
      </c>
      <c r="AW11" s="180">
        <f t="shared" si="1"/>
        <v>6585.3658536585372</v>
      </c>
      <c r="AX11" s="180">
        <f t="shared" si="1"/>
        <v>6585.3658536585372</v>
      </c>
      <c r="AY11" s="180">
        <f t="shared" si="1"/>
        <v>6585.3658536585372</v>
      </c>
      <c r="AZ11" s="180">
        <f t="shared" si="1"/>
        <v>6585.3658536585372</v>
      </c>
      <c r="BA11" s="180">
        <f t="shared" si="1"/>
        <v>6585.3658536585372</v>
      </c>
      <c r="BB11" s="180">
        <f t="shared" si="1"/>
        <v>6585.3658536585372</v>
      </c>
      <c r="BC11" s="180">
        <f t="shared" si="1"/>
        <v>6585.3658536585372</v>
      </c>
      <c r="BD11" s="180">
        <f t="shared" si="1"/>
        <v>6585.3658536585372</v>
      </c>
      <c r="BE11" s="180">
        <f t="shared" si="1"/>
        <v>6585.3658536585372</v>
      </c>
      <c r="BF11" s="180">
        <f t="shared" si="1"/>
        <v>0</v>
      </c>
      <c r="BG11" s="180">
        <f t="shared" si="1"/>
        <v>0</v>
      </c>
      <c r="BH11" s="180">
        <f t="shared" si="1"/>
        <v>0</v>
      </c>
      <c r="BI11" s="180">
        <f t="shared" si="1"/>
        <v>0</v>
      </c>
      <c r="BJ11" s="180">
        <f t="shared" si="1"/>
        <v>0</v>
      </c>
      <c r="BK11" s="180">
        <f t="shared" si="1"/>
        <v>0</v>
      </c>
      <c r="BL11" s="180">
        <f t="shared" si="1"/>
        <v>0</v>
      </c>
      <c r="BM11" s="180">
        <f t="shared" si="1"/>
        <v>0</v>
      </c>
      <c r="BN11" s="180">
        <f t="shared" si="1"/>
        <v>0</v>
      </c>
      <c r="BO11" s="180">
        <f t="shared" si="1"/>
        <v>0</v>
      </c>
      <c r="BP11" s="180">
        <f t="shared" si="1"/>
        <v>0</v>
      </c>
      <c r="BQ11" s="180">
        <f t="shared" si="1"/>
        <v>0</v>
      </c>
      <c r="BR11" s="180">
        <f t="shared" si="1"/>
        <v>0</v>
      </c>
      <c r="BS11" s="180">
        <f t="shared" si="1"/>
        <v>0</v>
      </c>
      <c r="BT11" s="180">
        <f t="shared" si="1"/>
        <v>0</v>
      </c>
      <c r="BU11" s="180">
        <f t="shared" si="1"/>
        <v>0</v>
      </c>
      <c r="BV11" s="180">
        <f t="shared" ref="BV11:DA11" si="2" xml:space="preserve"> $F9 * BV10</f>
        <v>0</v>
      </c>
      <c r="BW11" s="180">
        <f t="shared" si="2"/>
        <v>0</v>
      </c>
      <c r="BX11" s="180">
        <f t="shared" si="2"/>
        <v>0</v>
      </c>
      <c r="BY11" s="180">
        <f t="shared" si="2"/>
        <v>0</v>
      </c>
      <c r="BZ11" s="180">
        <f t="shared" si="2"/>
        <v>0</v>
      </c>
      <c r="CA11" s="180">
        <f t="shared" si="2"/>
        <v>0</v>
      </c>
      <c r="CB11" s="180">
        <f t="shared" si="2"/>
        <v>0</v>
      </c>
      <c r="CC11" s="180">
        <f t="shared" si="2"/>
        <v>0</v>
      </c>
      <c r="CD11" s="180">
        <f t="shared" si="2"/>
        <v>0</v>
      </c>
      <c r="CE11" s="180">
        <f t="shared" si="2"/>
        <v>0</v>
      </c>
      <c r="CF11" s="180">
        <f t="shared" si="2"/>
        <v>0</v>
      </c>
      <c r="CG11" s="180">
        <f t="shared" si="2"/>
        <v>0</v>
      </c>
      <c r="CH11" s="180">
        <f t="shared" si="2"/>
        <v>0</v>
      </c>
      <c r="CI11" s="180">
        <f t="shared" si="2"/>
        <v>0</v>
      </c>
      <c r="CJ11" s="180">
        <f t="shared" si="2"/>
        <v>0</v>
      </c>
      <c r="CK11" s="180">
        <f t="shared" si="2"/>
        <v>0</v>
      </c>
      <c r="CL11" s="180">
        <f t="shared" si="2"/>
        <v>0</v>
      </c>
      <c r="CM11" s="180">
        <f t="shared" si="2"/>
        <v>0</v>
      </c>
      <c r="CN11" s="180">
        <f t="shared" si="2"/>
        <v>0</v>
      </c>
      <c r="CO11" s="180">
        <f t="shared" si="2"/>
        <v>0</v>
      </c>
      <c r="CP11" s="180">
        <f t="shared" si="2"/>
        <v>0</v>
      </c>
      <c r="CQ11" s="180">
        <f t="shared" si="2"/>
        <v>0</v>
      </c>
      <c r="CR11" s="180">
        <f t="shared" si="2"/>
        <v>0</v>
      </c>
      <c r="CS11" s="180">
        <f t="shared" si="2"/>
        <v>0</v>
      </c>
      <c r="CT11" s="180">
        <f t="shared" si="2"/>
        <v>0</v>
      </c>
      <c r="CU11" s="180">
        <f t="shared" si="2"/>
        <v>0</v>
      </c>
      <c r="CV11" s="180">
        <f t="shared" si="2"/>
        <v>0</v>
      </c>
      <c r="CW11" s="180">
        <f t="shared" si="2"/>
        <v>0</v>
      </c>
      <c r="CX11" s="180">
        <f t="shared" si="2"/>
        <v>0</v>
      </c>
      <c r="CY11" s="180">
        <f t="shared" si="2"/>
        <v>0</v>
      </c>
      <c r="CZ11" s="180">
        <f t="shared" si="2"/>
        <v>0</v>
      </c>
      <c r="DA11" s="180">
        <f t="shared" si="2"/>
        <v>0</v>
      </c>
      <c r="DB11" s="180">
        <f t="shared" ref="DB11:EG11" si="3" xml:space="preserve"> $F9 * DB10</f>
        <v>0</v>
      </c>
      <c r="DC11" s="180">
        <f t="shared" si="3"/>
        <v>0</v>
      </c>
      <c r="DD11" s="180">
        <f t="shared" si="3"/>
        <v>0</v>
      </c>
      <c r="DE11" s="180">
        <f t="shared" si="3"/>
        <v>0</v>
      </c>
      <c r="DF11" s="180">
        <f t="shared" si="3"/>
        <v>0</v>
      </c>
      <c r="DG11" s="180">
        <f t="shared" si="3"/>
        <v>0</v>
      </c>
      <c r="DH11" s="180">
        <f t="shared" si="3"/>
        <v>0</v>
      </c>
      <c r="DI11" s="180">
        <f t="shared" si="3"/>
        <v>0</v>
      </c>
      <c r="DJ11" s="180">
        <f t="shared" si="3"/>
        <v>0</v>
      </c>
      <c r="DK11" s="180">
        <f t="shared" si="3"/>
        <v>0</v>
      </c>
      <c r="DL11" s="180">
        <f t="shared" si="3"/>
        <v>0</v>
      </c>
      <c r="DM11" s="180">
        <f t="shared" si="3"/>
        <v>0</v>
      </c>
      <c r="DN11" s="180">
        <f t="shared" si="3"/>
        <v>0</v>
      </c>
      <c r="DO11" s="180">
        <f t="shared" si="3"/>
        <v>0</v>
      </c>
      <c r="DP11" s="180">
        <f t="shared" si="3"/>
        <v>0</v>
      </c>
      <c r="DQ11" s="180">
        <f t="shared" si="3"/>
        <v>0</v>
      </c>
      <c r="DR11" s="180">
        <f t="shared" si="3"/>
        <v>0</v>
      </c>
      <c r="DS11" s="180">
        <f t="shared" si="3"/>
        <v>0</v>
      </c>
      <c r="DT11" s="180">
        <f t="shared" si="3"/>
        <v>0</v>
      </c>
      <c r="DU11" s="180">
        <f t="shared" si="3"/>
        <v>0</v>
      </c>
      <c r="DV11" s="180">
        <f t="shared" si="3"/>
        <v>0</v>
      </c>
      <c r="DW11" s="180">
        <f t="shared" si="3"/>
        <v>0</v>
      </c>
      <c r="DX11" s="180">
        <f t="shared" si="3"/>
        <v>0</v>
      </c>
      <c r="DY11" s="180">
        <f t="shared" si="3"/>
        <v>0</v>
      </c>
      <c r="DZ11" s="180">
        <f t="shared" si="3"/>
        <v>0</v>
      </c>
      <c r="EA11" s="180">
        <f t="shared" si="3"/>
        <v>0</v>
      </c>
      <c r="EB11" s="180">
        <f t="shared" si="3"/>
        <v>0</v>
      </c>
      <c r="EC11" s="180">
        <f t="shared" si="3"/>
        <v>0</v>
      </c>
      <c r="ED11" s="180">
        <f t="shared" si="3"/>
        <v>0</v>
      </c>
      <c r="EE11" s="180">
        <f t="shared" si="3"/>
        <v>0</v>
      </c>
      <c r="EF11" s="180">
        <f t="shared" si="3"/>
        <v>0</v>
      </c>
      <c r="EG11" s="180">
        <f t="shared" si="3"/>
        <v>0</v>
      </c>
      <c r="EH11" s="180">
        <f t="shared" ref="EH11:FM11" si="4" xml:space="preserve"> $F9 * EH10</f>
        <v>0</v>
      </c>
      <c r="EI11" s="180">
        <f t="shared" si="4"/>
        <v>0</v>
      </c>
      <c r="EJ11" s="180">
        <f t="shared" si="4"/>
        <v>0</v>
      </c>
      <c r="EK11" s="180">
        <f t="shared" si="4"/>
        <v>0</v>
      </c>
      <c r="EL11" s="180">
        <f t="shared" si="4"/>
        <v>0</v>
      </c>
      <c r="EM11" s="180">
        <f t="shared" si="4"/>
        <v>0</v>
      </c>
      <c r="EN11" s="180">
        <f t="shared" si="4"/>
        <v>0</v>
      </c>
      <c r="EO11" s="180">
        <f t="shared" si="4"/>
        <v>0</v>
      </c>
      <c r="EP11" s="180">
        <f t="shared" si="4"/>
        <v>0</v>
      </c>
      <c r="EQ11" s="180">
        <f t="shared" si="4"/>
        <v>0</v>
      </c>
      <c r="ER11" s="180">
        <f t="shared" si="4"/>
        <v>0</v>
      </c>
      <c r="ES11" s="180">
        <f t="shared" si="4"/>
        <v>0</v>
      </c>
      <c r="ET11" s="180">
        <f t="shared" si="4"/>
        <v>0</v>
      </c>
      <c r="EU11" s="180">
        <f t="shared" si="4"/>
        <v>0</v>
      </c>
      <c r="EV11" s="180">
        <f t="shared" si="4"/>
        <v>0</v>
      </c>
      <c r="EW11" s="180">
        <f t="shared" si="4"/>
        <v>0</v>
      </c>
      <c r="EX11" s="180">
        <f t="shared" si="4"/>
        <v>0</v>
      </c>
      <c r="EY11" s="180">
        <f t="shared" si="4"/>
        <v>0</v>
      </c>
      <c r="EZ11" s="180">
        <f t="shared" si="4"/>
        <v>0</v>
      </c>
      <c r="FA11" s="180">
        <f t="shared" si="4"/>
        <v>0</v>
      </c>
      <c r="FB11" s="180">
        <f t="shared" si="4"/>
        <v>0</v>
      </c>
      <c r="FC11" s="180">
        <f t="shared" si="4"/>
        <v>0</v>
      </c>
      <c r="FD11" s="180">
        <f t="shared" si="4"/>
        <v>0</v>
      </c>
      <c r="FE11" s="180">
        <f t="shared" si="4"/>
        <v>0</v>
      </c>
      <c r="FF11" s="180">
        <f t="shared" si="4"/>
        <v>0</v>
      </c>
      <c r="FG11" s="180">
        <f t="shared" si="4"/>
        <v>0</v>
      </c>
      <c r="FH11" s="180">
        <f t="shared" si="4"/>
        <v>0</v>
      </c>
      <c r="FI11" s="180">
        <f t="shared" si="4"/>
        <v>0</v>
      </c>
      <c r="FJ11" s="180">
        <f t="shared" si="4"/>
        <v>0</v>
      </c>
      <c r="FK11" s="180">
        <f t="shared" si="4"/>
        <v>0</v>
      </c>
      <c r="FL11" s="180">
        <f t="shared" si="4"/>
        <v>0</v>
      </c>
      <c r="FM11" s="180">
        <f t="shared" si="4"/>
        <v>0</v>
      </c>
      <c r="FN11" s="180">
        <f t="shared" ref="FN11:GJ11" si="5" xml:space="preserve"> $F9 * FN10</f>
        <v>0</v>
      </c>
      <c r="FO11" s="180">
        <f t="shared" si="5"/>
        <v>0</v>
      </c>
      <c r="FP11" s="180">
        <f t="shared" si="5"/>
        <v>0</v>
      </c>
      <c r="FQ11" s="180">
        <f t="shared" si="5"/>
        <v>0</v>
      </c>
      <c r="FR11" s="180">
        <f t="shared" si="5"/>
        <v>0</v>
      </c>
      <c r="FS11" s="180">
        <f t="shared" si="5"/>
        <v>0</v>
      </c>
      <c r="FT11" s="180">
        <f t="shared" si="5"/>
        <v>0</v>
      </c>
      <c r="FU11" s="180">
        <f t="shared" si="5"/>
        <v>0</v>
      </c>
      <c r="FV11" s="180">
        <f t="shared" si="5"/>
        <v>0</v>
      </c>
      <c r="FW11" s="180">
        <f t="shared" si="5"/>
        <v>0</v>
      </c>
      <c r="FX11" s="180">
        <f t="shared" si="5"/>
        <v>0</v>
      </c>
      <c r="FY11" s="180">
        <f t="shared" si="5"/>
        <v>0</v>
      </c>
      <c r="FZ11" s="180">
        <f t="shared" si="5"/>
        <v>0</v>
      </c>
      <c r="GA11" s="180">
        <f t="shared" si="5"/>
        <v>0</v>
      </c>
      <c r="GB11" s="180">
        <f t="shared" si="5"/>
        <v>0</v>
      </c>
      <c r="GC11" s="180">
        <f t="shared" si="5"/>
        <v>0</v>
      </c>
      <c r="GD11" s="180">
        <f t="shared" si="5"/>
        <v>0</v>
      </c>
      <c r="GE11" s="180">
        <f t="shared" si="5"/>
        <v>0</v>
      </c>
      <c r="GF11" s="180">
        <f t="shared" si="5"/>
        <v>0</v>
      </c>
      <c r="GG11" s="180">
        <f t="shared" si="5"/>
        <v>0</v>
      </c>
      <c r="GH11" s="180">
        <f t="shared" si="5"/>
        <v>0</v>
      </c>
      <c r="GI11" s="180">
        <f t="shared" si="5"/>
        <v>0</v>
      </c>
      <c r="GJ11" s="180">
        <f t="shared" si="5"/>
        <v>0</v>
      </c>
    </row>
    <row r="12" spans="1:192" hidden="1" outlineLevel="1" x14ac:dyDescent="0.35"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  <c r="CK12" s="225"/>
      <c r="CL12" s="225"/>
      <c r="CM12" s="225"/>
      <c r="CN12" s="225"/>
      <c r="CO12" s="225"/>
      <c r="CP12" s="225"/>
      <c r="CQ12" s="225"/>
      <c r="CR12" s="225"/>
      <c r="CS12" s="225"/>
      <c r="CT12" s="225"/>
      <c r="CU12" s="225"/>
      <c r="CV12" s="225"/>
      <c r="CW12" s="225"/>
      <c r="CX12" s="225"/>
      <c r="CY12" s="225"/>
      <c r="CZ12" s="225"/>
      <c r="DA12" s="225"/>
      <c r="DB12" s="225"/>
      <c r="DC12" s="225"/>
      <c r="DD12" s="225"/>
      <c r="DE12" s="225"/>
      <c r="DF12" s="225"/>
      <c r="DG12" s="225"/>
      <c r="DH12" s="225"/>
      <c r="DI12" s="225"/>
      <c r="DJ12" s="225"/>
      <c r="DK12" s="225"/>
      <c r="DL12" s="225"/>
      <c r="DM12" s="225"/>
      <c r="DN12" s="225"/>
      <c r="DO12" s="225"/>
      <c r="DP12" s="225"/>
      <c r="DQ12" s="225"/>
      <c r="DR12" s="225"/>
      <c r="DS12" s="225"/>
      <c r="DT12" s="225"/>
      <c r="DU12" s="225"/>
      <c r="DV12" s="225"/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25"/>
      <c r="GE12" s="225"/>
      <c r="GF12" s="225"/>
      <c r="GG12" s="225"/>
      <c r="GH12" s="225"/>
      <c r="GI12" s="225"/>
      <c r="GJ12" s="225"/>
    </row>
    <row r="13" spans="1:192" hidden="1" outlineLevel="1" x14ac:dyDescent="0.35">
      <c r="A13" s="226"/>
      <c r="B13" s="226"/>
      <c r="C13" s="227"/>
      <c r="D13" s="228"/>
      <c r="E13" s="136" t="str">
        <f xml:space="preserve"> InpC!E$30</f>
        <v>EPC spent contingency</v>
      </c>
      <c r="F13" s="297">
        <f xml:space="preserve"> InpC!F$30</f>
        <v>0.05</v>
      </c>
      <c r="G13" s="136" t="str">
        <f xml:space="preserve"> InpC!G$30</f>
        <v>%</v>
      </c>
      <c r="H13" s="264"/>
      <c r="I13" s="225"/>
      <c r="J13" s="224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5"/>
      <c r="DC13" s="225"/>
      <c r="DD13" s="225"/>
      <c r="DE13" s="225"/>
      <c r="DF13" s="225"/>
      <c r="DG13" s="225"/>
      <c r="DH13" s="225"/>
      <c r="DI13" s="225"/>
      <c r="DJ13" s="225"/>
      <c r="DK13" s="225"/>
      <c r="DL13" s="225"/>
      <c r="DM13" s="225"/>
      <c r="DN13" s="225"/>
      <c r="DO13" s="225"/>
      <c r="DP13" s="225"/>
      <c r="DQ13" s="225"/>
      <c r="DR13" s="225"/>
      <c r="DS13" s="225"/>
      <c r="DT13" s="225"/>
      <c r="DU13" s="225"/>
      <c r="DV13" s="225"/>
      <c r="DW13" s="225"/>
      <c r="DX13" s="225"/>
      <c r="DY13" s="225"/>
      <c r="DZ13" s="225"/>
      <c r="EA13" s="225"/>
      <c r="EB13" s="225"/>
      <c r="EC13" s="225"/>
      <c r="ED13" s="225"/>
      <c r="EE13" s="225"/>
      <c r="EF13" s="225"/>
      <c r="EG13" s="225"/>
      <c r="EH13" s="225"/>
      <c r="EI13" s="225"/>
      <c r="EJ13" s="225"/>
      <c r="EK13" s="225"/>
      <c r="EL13" s="225"/>
      <c r="EM13" s="225"/>
      <c r="EN13" s="225"/>
      <c r="EO13" s="225"/>
      <c r="EP13" s="225"/>
      <c r="EQ13" s="225"/>
      <c r="ER13" s="225"/>
      <c r="ES13" s="225"/>
      <c r="ET13" s="225"/>
      <c r="EU13" s="225"/>
      <c r="EV13" s="225"/>
      <c r="EW13" s="225"/>
      <c r="EX13" s="225"/>
      <c r="EY13" s="225"/>
      <c r="EZ13" s="225"/>
      <c r="FA13" s="225"/>
      <c r="FB13" s="225"/>
      <c r="FC13" s="225"/>
      <c r="FD13" s="225"/>
      <c r="FE13" s="225"/>
      <c r="FF13" s="225"/>
      <c r="FG13" s="225"/>
      <c r="FH13" s="225"/>
      <c r="FI13" s="225"/>
      <c r="FJ13" s="225"/>
      <c r="FK13" s="225"/>
      <c r="FL13" s="225"/>
      <c r="FM13" s="225"/>
      <c r="FN13" s="225"/>
      <c r="FO13" s="225"/>
      <c r="FP13" s="225"/>
      <c r="FQ13" s="225"/>
      <c r="FR13" s="225"/>
      <c r="FS13" s="225"/>
      <c r="FT13" s="225"/>
      <c r="FU13" s="225"/>
      <c r="FV13" s="225"/>
      <c r="FW13" s="225"/>
      <c r="FX13" s="225"/>
      <c r="FY13" s="225"/>
      <c r="FZ13" s="225"/>
      <c r="GA13" s="225"/>
      <c r="GB13" s="225"/>
      <c r="GC13" s="225"/>
      <c r="GD13" s="225"/>
      <c r="GE13" s="225"/>
      <c r="GF13" s="225"/>
      <c r="GG13" s="225"/>
      <c r="GH13" s="225"/>
      <c r="GI13" s="225"/>
      <c r="GJ13" s="225"/>
    </row>
    <row r="14" spans="1:192" hidden="1" outlineLevel="1" x14ac:dyDescent="0.35">
      <c r="E14" s="11" t="str">
        <f t="shared" ref="E14:AJ14" si="6" xml:space="preserve"> E$11</f>
        <v>EPC base cost</v>
      </c>
      <c r="F14" s="11">
        <f t="shared" si="6"/>
        <v>0</v>
      </c>
      <c r="G14" s="11" t="str">
        <f t="shared" si="6"/>
        <v>$ 000s</v>
      </c>
      <c r="H14" s="11">
        <f t="shared" si="6"/>
        <v>299999.99999999983</v>
      </c>
      <c r="I14" s="11">
        <f t="shared" si="6"/>
        <v>0</v>
      </c>
      <c r="J14" s="11">
        <f t="shared" si="6"/>
        <v>0</v>
      </c>
      <c r="K14" s="11">
        <f t="shared" si="6"/>
        <v>0</v>
      </c>
      <c r="L14" s="11">
        <f t="shared" si="6"/>
        <v>0</v>
      </c>
      <c r="M14" s="11">
        <f t="shared" si="6"/>
        <v>0</v>
      </c>
      <c r="N14" s="11">
        <f t="shared" si="6"/>
        <v>0</v>
      </c>
      <c r="O14" s="11">
        <f t="shared" si="6"/>
        <v>0</v>
      </c>
      <c r="P14" s="11">
        <f t="shared" si="6"/>
        <v>30000</v>
      </c>
      <c r="Q14" s="11">
        <f t="shared" si="6"/>
        <v>6585.3658536585372</v>
      </c>
      <c r="R14" s="11">
        <f t="shared" si="6"/>
        <v>6585.3658536585372</v>
      </c>
      <c r="S14" s="11">
        <f t="shared" si="6"/>
        <v>6585.3658536585372</v>
      </c>
      <c r="T14" s="11">
        <f t="shared" si="6"/>
        <v>6585.3658536585372</v>
      </c>
      <c r="U14" s="11">
        <f t="shared" si="6"/>
        <v>6585.3658536585372</v>
      </c>
      <c r="V14" s="11">
        <f t="shared" si="6"/>
        <v>6585.3658536585372</v>
      </c>
      <c r="W14" s="11">
        <f t="shared" si="6"/>
        <v>6585.3658536585372</v>
      </c>
      <c r="X14" s="11">
        <f t="shared" si="6"/>
        <v>6585.3658536585372</v>
      </c>
      <c r="Y14" s="11">
        <f t="shared" si="6"/>
        <v>6585.3658536585372</v>
      </c>
      <c r="Z14" s="11">
        <f t="shared" si="6"/>
        <v>6585.3658536585372</v>
      </c>
      <c r="AA14" s="11">
        <f t="shared" si="6"/>
        <v>6585.3658536585372</v>
      </c>
      <c r="AB14" s="11">
        <f t="shared" si="6"/>
        <v>6585.3658536585372</v>
      </c>
      <c r="AC14" s="11">
        <f t="shared" si="6"/>
        <v>6585.3658536585372</v>
      </c>
      <c r="AD14" s="11">
        <f t="shared" si="6"/>
        <v>6585.3658536585372</v>
      </c>
      <c r="AE14" s="11">
        <f t="shared" si="6"/>
        <v>6585.3658536585372</v>
      </c>
      <c r="AF14" s="11">
        <f t="shared" si="6"/>
        <v>6585.3658536585372</v>
      </c>
      <c r="AG14" s="11">
        <f t="shared" si="6"/>
        <v>6585.3658536585372</v>
      </c>
      <c r="AH14" s="11">
        <f t="shared" si="6"/>
        <v>6585.3658536585372</v>
      </c>
      <c r="AI14" s="11">
        <f t="shared" si="6"/>
        <v>6585.3658536585372</v>
      </c>
      <c r="AJ14" s="11">
        <f t="shared" si="6"/>
        <v>6585.3658536585372</v>
      </c>
      <c r="AK14" s="11">
        <f t="shared" ref="AK14:BP14" si="7" xml:space="preserve"> AK$11</f>
        <v>6585.3658536585372</v>
      </c>
      <c r="AL14" s="11">
        <f t="shared" si="7"/>
        <v>6585.3658536585372</v>
      </c>
      <c r="AM14" s="11">
        <f t="shared" si="7"/>
        <v>6585.3658536585372</v>
      </c>
      <c r="AN14" s="11">
        <f t="shared" si="7"/>
        <v>6585.3658536585372</v>
      </c>
      <c r="AO14" s="11">
        <f t="shared" si="7"/>
        <v>6585.3658536585372</v>
      </c>
      <c r="AP14" s="11">
        <f t="shared" si="7"/>
        <v>6585.3658536585372</v>
      </c>
      <c r="AQ14" s="11">
        <f t="shared" si="7"/>
        <v>6585.3658536585372</v>
      </c>
      <c r="AR14" s="11">
        <f t="shared" si="7"/>
        <v>6585.3658536585372</v>
      </c>
      <c r="AS14" s="11">
        <f t="shared" si="7"/>
        <v>6585.3658536585372</v>
      </c>
      <c r="AT14" s="11">
        <f t="shared" si="7"/>
        <v>6585.3658536585372</v>
      </c>
      <c r="AU14" s="11">
        <f t="shared" si="7"/>
        <v>6585.3658536585372</v>
      </c>
      <c r="AV14" s="11">
        <f t="shared" si="7"/>
        <v>6585.3658536585372</v>
      </c>
      <c r="AW14" s="11">
        <f t="shared" si="7"/>
        <v>6585.3658536585372</v>
      </c>
      <c r="AX14" s="11">
        <f t="shared" si="7"/>
        <v>6585.3658536585372</v>
      </c>
      <c r="AY14" s="11">
        <f t="shared" si="7"/>
        <v>6585.3658536585372</v>
      </c>
      <c r="AZ14" s="11">
        <f t="shared" si="7"/>
        <v>6585.3658536585372</v>
      </c>
      <c r="BA14" s="11">
        <f t="shared" si="7"/>
        <v>6585.3658536585372</v>
      </c>
      <c r="BB14" s="11">
        <f t="shared" si="7"/>
        <v>6585.3658536585372</v>
      </c>
      <c r="BC14" s="11">
        <f t="shared" si="7"/>
        <v>6585.3658536585372</v>
      </c>
      <c r="BD14" s="11">
        <f t="shared" si="7"/>
        <v>6585.3658536585372</v>
      </c>
      <c r="BE14" s="11">
        <f t="shared" si="7"/>
        <v>6585.3658536585372</v>
      </c>
      <c r="BF14" s="11">
        <f t="shared" si="7"/>
        <v>0</v>
      </c>
      <c r="BG14" s="11">
        <f t="shared" si="7"/>
        <v>0</v>
      </c>
      <c r="BH14" s="11">
        <f t="shared" si="7"/>
        <v>0</v>
      </c>
      <c r="BI14" s="11">
        <f t="shared" si="7"/>
        <v>0</v>
      </c>
      <c r="BJ14" s="11">
        <f t="shared" si="7"/>
        <v>0</v>
      </c>
      <c r="BK14" s="11">
        <f t="shared" si="7"/>
        <v>0</v>
      </c>
      <c r="BL14" s="11">
        <f t="shared" si="7"/>
        <v>0</v>
      </c>
      <c r="BM14" s="11">
        <f t="shared" si="7"/>
        <v>0</v>
      </c>
      <c r="BN14" s="11">
        <f t="shared" si="7"/>
        <v>0</v>
      </c>
      <c r="BO14" s="11">
        <f t="shared" si="7"/>
        <v>0</v>
      </c>
      <c r="BP14" s="11">
        <f t="shared" si="7"/>
        <v>0</v>
      </c>
      <c r="BQ14" s="11">
        <f t="shared" ref="BQ14:CV14" si="8" xml:space="preserve"> BQ$11</f>
        <v>0</v>
      </c>
      <c r="BR14" s="11">
        <f t="shared" si="8"/>
        <v>0</v>
      </c>
      <c r="BS14" s="11">
        <f t="shared" si="8"/>
        <v>0</v>
      </c>
      <c r="BT14" s="11">
        <f t="shared" si="8"/>
        <v>0</v>
      </c>
      <c r="BU14" s="11">
        <f t="shared" si="8"/>
        <v>0</v>
      </c>
      <c r="BV14" s="11">
        <f t="shared" si="8"/>
        <v>0</v>
      </c>
      <c r="BW14" s="11">
        <f t="shared" si="8"/>
        <v>0</v>
      </c>
      <c r="BX14" s="11">
        <f t="shared" si="8"/>
        <v>0</v>
      </c>
      <c r="BY14" s="11">
        <f t="shared" si="8"/>
        <v>0</v>
      </c>
      <c r="BZ14" s="11">
        <f t="shared" si="8"/>
        <v>0</v>
      </c>
      <c r="CA14" s="11">
        <f t="shared" si="8"/>
        <v>0</v>
      </c>
      <c r="CB14" s="11">
        <f t="shared" si="8"/>
        <v>0</v>
      </c>
      <c r="CC14" s="11">
        <f t="shared" si="8"/>
        <v>0</v>
      </c>
      <c r="CD14" s="11">
        <f t="shared" si="8"/>
        <v>0</v>
      </c>
      <c r="CE14" s="11">
        <f t="shared" si="8"/>
        <v>0</v>
      </c>
      <c r="CF14" s="11">
        <f t="shared" si="8"/>
        <v>0</v>
      </c>
      <c r="CG14" s="11">
        <f t="shared" si="8"/>
        <v>0</v>
      </c>
      <c r="CH14" s="11">
        <f t="shared" si="8"/>
        <v>0</v>
      </c>
      <c r="CI14" s="11">
        <f t="shared" si="8"/>
        <v>0</v>
      </c>
      <c r="CJ14" s="11">
        <f t="shared" si="8"/>
        <v>0</v>
      </c>
      <c r="CK14" s="11">
        <f t="shared" si="8"/>
        <v>0</v>
      </c>
      <c r="CL14" s="11">
        <f t="shared" si="8"/>
        <v>0</v>
      </c>
      <c r="CM14" s="11">
        <f t="shared" si="8"/>
        <v>0</v>
      </c>
      <c r="CN14" s="11">
        <f t="shared" si="8"/>
        <v>0</v>
      </c>
      <c r="CO14" s="11">
        <f t="shared" si="8"/>
        <v>0</v>
      </c>
      <c r="CP14" s="11">
        <f t="shared" si="8"/>
        <v>0</v>
      </c>
      <c r="CQ14" s="11">
        <f t="shared" si="8"/>
        <v>0</v>
      </c>
      <c r="CR14" s="11">
        <f t="shared" si="8"/>
        <v>0</v>
      </c>
      <c r="CS14" s="11">
        <f t="shared" si="8"/>
        <v>0</v>
      </c>
      <c r="CT14" s="11">
        <f t="shared" si="8"/>
        <v>0</v>
      </c>
      <c r="CU14" s="11">
        <f t="shared" si="8"/>
        <v>0</v>
      </c>
      <c r="CV14" s="11">
        <f t="shared" si="8"/>
        <v>0</v>
      </c>
      <c r="CW14" s="11">
        <f t="shared" ref="CW14:EB14" si="9" xml:space="preserve"> CW$11</f>
        <v>0</v>
      </c>
      <c r="CX14" s="11">
        <f t="shared" si="9"/>
        <v>0</v>
      </c>
      <c r="CY14" s="11">
        <f t="shared" si="9"/>
        <v>0</v>
      </c>
      <c r="CZ14" s="11">
        <f t="shared" si="9"/>
        <v>0</v>
      </c>
      <c r="DA14" s="11">
        <f t="shared" si="9"/>
        <v>0</v>
      </c>
      <c r="DB14" s="11">
        <f t="shared" si="9"/>
        <v>0</v>
      </c>
      <c r="DC14" s="11">
        <f t="shared" si="9"/>
        <v>0</v>
      </c>
      <c r="DD14" s="11">
        <f t="shared" si="9"/>
        <v>0</v>
      </c>
      <c r="DE14" s="11">
        <f t="shared" si="9"/>
        <v>0</v>
      </c>
      <c r="DF14" s="11">
        <f t="shared" si="9"/>
        <v>0</v>
      </c>
      <c r="DG14" s="11">
        <f t="shared" si="9"/>
        <v>0</v>
      </c>
      <c r="DH14" s="11">
        <f t="shared" si="9"/>
        <v>0</v>
      </c>
      <c r="DI14" s="11">
        <f t="shared" si="9"/>
        <v>0</v>
      </c>
      <c r="DJ14" s="11">
        <f t="shared" si="9"/>
        <v>0</v>
      </c>
      <c r="DK14" s="11">
        <f t="shared" si="9"/>
        <v>0</v>
      </c>
      <c r="DL14" s="11">
        <f t="shared" si="9"/>
        <v>0</v>
      </c>
      <c r="DM14" s="11">
        <f t="shared" si="9"/>
        <v>0</v>
      </c>
      <c r="DN14" s="11">
        <f t="shared" si="9"/>
        <v>0</v>
      </c>
      <c r="DO14" s="11">
        <f t="shared" si="9"/>
        <v>0</v>
      </c>
      <c r="DP14" s="11">
        <f t="shared" si="9"/>
        <v>0</v>
      </c>
      <c r="DQ14" s="11">
        <f t="shared" si="9"/>
        <v>0</v>
      </c>
      <c r="DR14" s="11">
        <f t="shared" si="9"/>
        <v>0</v>
      </c>
      <c r="DS14" s="11">
        <f t="shared" si="9"/>
        <v>0</v>
      </c>
      <c r="DT14" s="11">
        <f t="shared" si="9"/>
        <v>0</v>
      </c>
      <c r="DU14" s="11">
        <f t="shared" si="9"/>
        <v>0</v>
      </c>
      <c r="DV14" s="11">
        <f t="shared" si="9"/>
        <v>0</v>
      </c>
      <c r="DW14" s="11">
        <f t="shared" si="9"/>
        <v>0</v>
      </c>
      <c r="DX14" s="11">
        <f t="shared" si="9"/>
        <v>0</v>
      </c>
      <c r="DY14" s="11">
        <f t="shared" si="9"/>
        <v>0</v>
      </c>
      <c r="DZ14" s="11">
        <f t="shared" si="9"/>
        <v>0</v>
      </c>
      <c r="EA14" s="11">
        <f t="shared" si="9"/>
        <v>0</v>
      </c>
      <c r="EB14" s="11">
        <f t="shared" si="9"/>
        <v>0</v>
      </c>
      <c r="EC14" s="11">
        <f t="shared" ref="EC14:FH14" si="10" xml:space="preserve"> EC$11</f>
        <v>0</v>
      </c>
      <c r="ED14" s="11">
        <f t="shared" si="10"/>
        <v>0</v>
      </c>
      <c r="EE14" s="11">
        <f t="shared" si="10"/>
        <v>0</v>
      </c>
      <c r="EF14" s="11">
        <f t="shared" si="10"/>
        <v>0</v>
      </c>
      <c r="EG14" s="11">
        <f t="shared" si="10"/>
        <v>0</v>
      </c>
      <c r="EH14" s="11">
        <f t="shared" si="10"/>
        <v>0</v>
      </c>
      <c r="EI14" s="11">
        <f t="shared" si="10"/>
        <v>0</v>
      </c>
      <c r="EJ14" s="11">
        <f t="shared" si="10"/>
        <v>0</v>
      </c>
      <c r="EK14" s="11">
        <f t="shared" si="10"/>
        <v>0</v>
      </c>
      <c r="EL14" s="11">
        <f t="shared" si="10"/>
        <v>0</v>
      </c>
      <c r="EM14" s="11">
        <f t="shared" si="10"/>
        <v>0</v>
      </c>
      <c r="EN14" s="11">
        <f t="shared" si="10"/>
        <v>0</v>
      </c>
      <c r="EO14" s="11">
        <f t="shared" si="10"/>
        <v>0</v>
      </c>
      <c r="EP14" s="11">
        <f t="shared" si="10"/>
        <v>0</v>
      </c>
      <c r="EQ14" s="11">
        <f t="shared" si="10"/>
        <v>0</v>
      </c>
      <c r="ER14" s="11">
        <f t="shared" si="10"/>
        <v>0</v>
      </c>
      <c r="ES14" s="11">
        <f t="shared" si="10"/>
        <v>0</v>
      </c>
      <c r="ET14" s="11">
        <f t="shared" si="10"/>
        <v>0</v>
      </c>
      <c r="EU14" s="11">
        <f t="shared" si="10"/>
        <v>0</v>
      </c>
      <c r="EV14" s="11">
        <f t="shared" si="10"/>
        <v>0</v>
      </c>
      <c r="EW14" s="11">
        <f t="shared" si="10"/>
        <v>0</v>
      </c>
      <c r="EX14" s="11">
        <f t="shared" si="10"/>
        <v>0</v>
      </c>
      <c r="EY14" s="11">
        <f t="shared" si="10"/>
        <v>0</v>
      </c>
      <c r="EZ14" s="11">
        <f t="shared" si="10"/>
        <v>0</v>
      </c>
      <c r="FA14" s="11">
        <f t="shared" si="10"/>
        <v>0</v>
      </c>
      <c r="FB14" s="11">
        <f t="shared" si="10"/>
        <v>0</v>
      </c>
      <c r="FC14" s="11">
        <f t="shared" si="10"/>
        <v>0</v>
      </c>
      <c r="FD14" s="11">
        <f t="shared" si="10"/>
        <v>0</v>
      </c>
      <c r="FE14" s="11">
        <f t="shared" si="10"/>
        <v>0</v>
      </c>
      <c r="FF14" s="11">
        <f t="shared" si="10"/>
        <v>0</v>
      </c>
      <c r="FG14" s="11">
        <f t="shared" si="10"/>
        <v>0</v>
      </c>
      <c r="FH14" s="11">
        <f t="shared" si="10"/>
        <v>0</v>
      </c>
      <c r="FI14" s="11">
        <f t="shared" ref="FI14:GJ14" si="11" xml:space="preserve"> FI$11</f>
        <v>0</v>
      </c>
      <c r="FJ14" s="11">
        <f t="shared" si="11"/>
        <v>0</v>
      </c>
      <c r="FK14" s="11">
        <f t="shared" si="11"/>
        <v>0</v>
      </c>
      <c r="FL14" s="11">
        <f t="shared" si="11"/>
        <v>0</v>
      </c>
      <c r="FM14" s="11">
        <f t="shared" si="11"/>
        <v>0</v>
      </c>
      <c r="FN14" s="11">
        <f t="shared" si="11"/>
        <v>0</v>
      </c>
      <c r="FO14" s="11">
        <f t="shared" si="11"/>
        <v>0</v>
      </c>
      <c r="FP14" s="11">
        <f t="shared" si="11"/>
        <v>0</v>
      </c>
      <c r="FQ14" s="11">
        <f t="shared" si="11"/>
        <v>0</v>
      </c>
      <c r="FR14" s="11">
        <f t="shared" si="11"/>
        <v>0</v>
      </c>
      <c r="FS14" s="11">
        <f t="shared" si="11"/>
        <v>0</v>
      </c>
      <c r="FT14" s="11">
        <f t="shared" si="11"/>
        <v>0</v>
      </c>
      <c r="FU14" s="11">
        <f t="shared" si="11"/>
        <v>0</v>
      </c>
      <c r="FV14" s="11">
        <f t="shared" si="11"/>
        <v>0</v>
      </c>
      <c r="FW14" s="11">
        <f t="shared" si="11"/>
        <v>0</v>
      </c>
      <c r="FX14" s="11">
        <f t="shared" si="11"/>
        <v>0</v>
      </c>
      <c r="FY14" s="11">
        <f t="shared" si="11"/>
        <v>0</v>
      </c>
      <c r="FZ14" s="11">
        <f t="shared" si="11"/>
        <v>0</v>
      </c>
      <c r="GA14" s="11">
        <f t="shared" si="11"/>
        <v>0</v>
      </c>
      <c r="GB14" s="11">
        <f t="shared" si="11"/>
        <v>0</v>
      </c>
      <c r="GC14" s="11">
        <f t="shared" si="11"/>
        <v>0</v>
      </c>
      <c r="GD14" s="11">
        <f t="shared" si="11"/>
        <v>0</v>
      </c>
      <c r="GE14" s="11">
        <f t="shared" si="11"/>
        <v>0</v>
      </c>
      <c r="GF14" s="11">
        <f t="shared" si="11"/>
        <v>0</v>
      </c>
      <c r="GG14" s="11">
        <f t="shared" si="11"/>
        <v>0</v>
      </c>
      <c r="GH14" s="11">
        <f t="shared" si="11"/>
        <v>0</v>
      </c>
      <c r="GI14" s="11">
        <f t="shared" si="11"/>
        <v>0</v>
      </c>
      <c r="GJ14" s="11">
        <f t="shared" si="11"/>
        <v>0</v>
      </c>
    </row>
    <row r="15" spans="1:192" s="181" customFormat="1" hidden="1" outlineLevel="1" x14ac:dyDescent="0.35">
      <c r="A15" s="132"/>
      <c r="B15" s="132"/>
      <c r="C15" s="133"/>
      <c r="D15" s="134"/>
      <c r="E15" s="180" t="s">
        <v>178</v>
      </c>
      <c r="F15" s="180"/>
      <c r="G15" s="180" t="str">
        <f xml:space="preserve"> SMU</f>
        <v>$ 000s</v>
      </c>
      <c r="H15" s="180">
        <f xml:space="preserve"> SUM(J15:BE15)</f>
        <v>15000.000000000011</v>
      </c>
      <c r="I15" s="135"/>
      <c r="J15" s="180">
        <f t="shared" ref="J15:AO15" si="12" xml:space="preserve"> $F13 * J14</f>
        <v>0</v>
      </c>
      <c r="K15" s="180">
        <f t="shared" si="12"/>
        <v>0</v>
      </c>
      <c r="L15" s="180">
        <f t="shared" si="12"/>
        <v>0</v>
      </c>
      <c r="M15" s="180">
        <f t="shared" si="12"/>
        <v>0</v>
      </c>
      <c r="N15" s="180">
        <f t="shared" si="12"/>
        <v>0</v>
      </c>
      <c r="O15" s="180">
        <f t="shared" si="12"/>
        <v>0</v>
      </c>
      <c r="P15" s="180">
        <f t="shared" si="12"/>
        <v>1500</v>
      </c>
      <c r="Q15" s="180">
        <f t="shared" si="12"/>
        <v>329.26829268292687</v>
      </c>
      <c r="R15" s="180">
        <f t="shared" si="12"/>
        <v>329.26829268292687</v>
      </c>
      <c r="S15" s="180">
        <f t="shared" si="12"/>
        <v>329.26829268292687</v>
      </c>
      <c r="T15" s="180">
        <f t="shared" si="12"/>
        <v>329.26829268292687</v>
      </c>
      <c r="U15" s="180">
        <f t="shared" si="12"/>
        <v>329.26829268292687</v>
      </c>
      <c r="V15" s="180">
        <f t="shared" si="12"/>
        <v>329.26829268292687</v>
      </c>
      <c r="W15" s="180">
        <f t="shared" si="12"/>
        <v>329.26829268292687</v>
      </c>
      <c r="X15" s="180">
        <f t="shared" si="12"/>
        <v>329.26829268292687</v>
      </c>
      <c r="Y15" s="180">
        <f t="shared" si="12"/>
        <v>329.26829268292687</v>
      </c>
      <c r="Z15" s="180">
        <f t="shared" si="12"/>
        <v>329.26829268292687</v>
      </c>
      <c r="AA15" s="180">
        <f t="shared" si="12"/>
        <v>329.26829268292687</v>
      </c>
      <c r="AB15" s="180">
        <f t="shared" si="12"/>
        <v>329.26829268292687</v>
      </c>
      <c r="AC15" s="180">
        <f t="shared" si="12"/>
        <v>329.26829268292687</v>
      </c>
      <c r="AD15" s="180">
        <f t="shared" si="12"/>
        <v>329.26829268292687</v>
      </c>
      <c r="AE15" s="180">
        <f t="shared" si="12"/>
        <v>329.26829268292687</v>
      </c>
      <c r="AF15" s="180">
        <f t="shared" si="12"/>
        <v>329.26829268292687</v>
      </c>
      <c r="AG15" s="180">
        <f t="shared" si="12"/>
        <v>329.26829268292687</v>
      </c>
      <c r="AH15" s="180">
        <f t="shared" si="12"/>
        <v>329.26829268292687</v>
      </c>
      <c r="AI15" s="180">
        <f t="shared" si="12"/>
        <v>329.26829268292687</v>
      </c>
      <c r="AJ15" s="180">
        <f t="shared" si="12"/>
        <v>329.26829268292687</v>
      </c>
      <c r="AK15" s="180">
        <f t="shared" si="12"/>
        <v>329.26829268292687</v>
      </c>
      <c r="AL15" s="180">
        <f t="shared" si="12"/>
        <v>329.26829268292687</v>
      </c>
      <c r="AM15" s="180">
        <f t="shared" si="12"/>
        <v>329.26829268292687</v>
      </c>
      <c r="AN15" s="180">
        <f t="shared" si="12"/>
        <v>329.26829268292687</v>
      </c>
      <c r="AO15" s="180">
        <f t="shared" si="12"/>
        <v>329.26829268292687</v>
      </c>
      <c r="AP15" s="180">
        <f t="shared" ref="AP15:BU15" si="13" xml:space="preserve"> $F13 * AP14</f>
        <v>329.26829268292687</v>
      </c>
      <c r="AQ15" s="180">
        <f t="shared" si="13"/>
        <v>329.26829268292687</v>
      </c>
      <c r="AR15" s="180">
        <f t="shared" si="13"/>
        <v>329.26829268292687</v>
      </c>
      <c r="AS15" s="180">
        <f t="shared" si="13"/>
        <v>329.26829268292687</v>
      </c>
      <c r="AT15" s="180">
        <f t="shared" si="13"/>
        <v>329.26829268292687</v>
      </c>
      <c r="AU15" s="180">
        <f t="shared" si="13"/>
        <v>329.26829268292687</v>
      </c>
      <c r="AV15" s="180">
        <f t="shared" si="13"/>
        <v>329.26829268292687</v>
      </c>
      <c r="AW15" s="180">
        <f t="shared" si="13"/>
        <v>329.26829268292687</v>
      </c>
      <c r="AX15" s="180">
        <f t="shared" si="13"/>
        <v>329.26829268292687</v>
      </c>
      <c r="AY15" s="180">
        <f t="shared" si="13"/>
        <v>329.26829268292687</v>
      </c>
      <c r="AZ15" s="180">
        <f t="shared" si="13"/>
        <v>329.26829268292687</v>
      </c>
      <c r="BA15" s="180">
        <f t="shared" si="13"/>
        <v>329.26829268292687</v>
      </c>
      <c r="BB15" s="180">
        <f t="shared" si="13"/>
        <v>329.26829268292687</v>
      </c>
      <c r="BC15" s="180">
        <f t="shared" si="13"/>
        <v>329.26829268292687</v>
      </c>
      <c r="BD15" s="180">
        <f t="shared" si="13"/>
        <v>329.26829268292687</v>
      </c>
      <c r="BE15" s="180">
        <f t="shared" si="13"/>
        <v>329.26829268292687</v>
      </c>
      <c r="BF15" s="180">
        <f t="shared" si="13"/>
        <v>0</v>
      </c>
      <c r="BG15" s="180">
        <f t="shared" si="13"/>
        <v>0</v>
      </c>
      <c r="BH15" s="180">
        <f t="shared" si="13"/>
        <v>0</v>
      </c>
      <c r="BI15" s="180">
        <f t="shared" si="13"/>
        <v>0</v>
      </c>
      <c r="BJ15" s="180">
        <f t="shared" si="13"/>
        <v>0</v>
      </c>
      <c r="BK15" s="180">
        <f t="shared" si="13"/>
        <v>0</v>
      </c>
      <c r="BL15" s="180">
        <f t="shared" si="13"/>
        <v>0</v>
      </c>
      <c r="BM15" s="180">
        <f t="shared" si="13"/>
        <v>0</v>
      </c>
      <c r="BN15" s="180">
        <f t="shared" si="13"/>
        <v>0</v>
      </c>
      <c r="BO15" s="180">
        <f t="shared" si="13"/>
        <v>0</v>
      </c>
      <c r="BP15" s="180">
        <f t="shared" si="13"/>
        <v>0</v>
      </c>
      <c r="BQ15" s="180">
        <f t="shared" si="13"/>
        <v>0</v>
      </c>
      <c r="BR15" s="180">
        <f t="shared" si="13"/>
        <v>0</v>
      </c>
      <c r="BS15" s="180">
        <f t="shared" si="13"/>
        <v>0</v>
      </c>
      <c r="BT15" s="180">
        <f t="shared" si="13"/>
        <v>0</v>
      </c>
      <c r="BU15" s="180">
        <f t="shared" si="13"/>
        <v>0</v>
      </c>
      <c r="BV15" s="180">
        <f t="shared" ref="BV15:DA15" si="14" xml:space="preserve"> $F13 * BV14</f>
        <v>0</v>
      </c>
      <c r="BW15" s="180">
        <f t="shared" si="14"/>
        <v>0</v>
      </c>
      <c r="BX15" s="180">
        <f t="shared" si="14"/>
        <v>0</v>
      </c>
      <c r="BY15" s="180">
        <f t="shared" si="14"/>
        <v>0</v>
      </c>
      <c r="BZ15" s="180">
        <f t="shared" si="14"/>
        <v>0</v>
      </c>
      <c r="CA15" s="180">
        <f t="shared" si="14"/>
        <v>0</v>
      </c>
      <c r="CB15" s="180">
        <f t="shared" si="14"/>
        <v>0</v>
      </c>
      <c r="CC15" s="180">
        <f t="shared" si="14"/>
        <v>0</v>
      </c>
      <c r="CD15" s="180">
        <f t="shared" si="14"/>
        <v>0</v>
      </c>
      <c r="CE15" s="180">
        <f t="shared" si="14"/>
        <v>0</v>
      </c>
      <c r="CF15" s="180">
        <f t="shared" si="14"/>
        <v>0</v>
      </c>
      <c r="CG15" s="180">
        <f t="shared" si="14"/>
        <v>0</v>
      </c>
      <c r="CH15" s="180">
        <f t="shared" si="14"/>
        <v>0</v>
      </c>
      <c r="CI15" s="180">
        <f t="shared" si="14"/>
        <v>0</v>
      </c>
      <c r="CJ15" s="180">
        <f t="shared" si="14"/>
        <v>0</v>
      </c>
      <c r="CK15" s="180">
        <f t="shared" si="14"/>
        <v>0</v>
      </c>
      <c r="CL15" s="180">
        <f t="shared" si="14"/>
        <v>0</v>
      </c>
      <c r="CM15" s="180">
        <f t="shared" si="14"/>
        <v>0</v>
      </c>
      <c r="CN15" s="180">
        <f t="shared" si="14"/>
        <v>0</v>
      </c>
      <c r="CO15" s="180">
        <f t="shared" si="14"/>
        <v>0</v>
      </c>
      <c r="CP15" s="180">
        <f t="shared" si="14"/>
        <v>0</v>
      </c>
      <c r="CQ15" s="180">
        <f t="shared" si="14"/>
        <v>0</v>
      </c>
      <c r="CR15" s="180">
        <f t="shared" si="14"/>
        <v>0</v>
      </c>
      <c r="CS15" s="180">
        <f t="shared" si="14"/>
        <v>0</v>
      </c>
      <c r="CT15" s="180">
        <f t="shared" si="14"/>
        <v>0</v>
      </c>
      <c r="CU15" s="180">
        <f t="shared" si="14"/>
        <v>0</v>
      </c>
      <c r="CV15" s="180">
        <f t="shared" si="14"/>
        <v>0</v>
      </c>
      <c r="CW15" s="180">
        <f t="shared" si="14"/>
        <v>0</v>
      </c>
      <c r="CX15" s="180">
        <f t="shared" si="14"/>
        <v>0</v>
      </c>
      <c r="CY15" s="180">
        <f t="shared" si="14"/>
        <v>0</v>
      </c>
      <c r="CZ15" s="180">
        <f t="shared" si="14"/>
        <v>0</v>
      </c>
      <c r="DA15" s="180">
        <f t="shared" si="14"/>
        <v>0</v>
      </c>
      <c r="DB15" s="180">
        <f t="shared" ref="DB15:EG15" si="15" xml:space="preserve"> $F13 * DB14</f>
        <v>0</v>
      </c>
      <c r="DC15" s="180">
        <f t="shared" si="15"/>
        <v>0</v>
      </c>
      <c r="DD15" s="180">
        <f t="shared" si="15"/>
        <v>0</v>
      </c>
      <c r="DE15" s="180">
        <f t="shared" si="15"/>
        <v>0</v>
      </c>
      <c r="DF15" s="180">
        <f t="shared" si="15"/>
        <v>0</v>
      </c>
      <c r="DG15" s="180">
        <f t="shared" si="15"/>
        <v>0</v>
      </c>
      <c r="DH15" s="180">
        <f t="shared" si="15"/>
        <v>0</v>
      </c>
      <c r="DI15" s="180">
        <f t="shared" si="15"/>
        <v>0</v>
      </c>
      <c r="DJ15" s="180">
        <f t="shared" si="15"/>
        <v>0</v>
      </c>
      <c r="DK15" s="180">
        <f t="shared" si="15"/>
        <v>0</v>
      </c>
      <c r="DL15" s="180">
        <f t="shared" si="15"/>
        <v>0</v>
      </c>
      <c r="DM15" s="180">
        <f t="shared" si="15"/>
        <v>0</v>
      </c>
      <c r="DN15" s="180">
        <f t="shared" si="15"/>
        <v>0</v>
      </c>
      <c r="DO15" s="180">
        <f t="shared" si="15"/>
        <v>0</v>
      </c>
      <c r="DP15" s="180">
        <f t="shared" si="15"/>
        <v>0</v>
      </c>
      <c r="DQ15" s="180">
        <f t="shared" si="15"/>
        <v>0</v>
      </c>
      <c r="DR15" s="180">
        <f t="shared" si="15"/>
        <v>0</v>
      </c>
      <c r="DS15" s="180">
        <f t="shared" si="15"/>
        <v>0</v>
      </c>
      <c r="DT15" s="180">
        <f t="shared" si="15"/>
        <v>0</v>
      </c>
      <c r="DU15" s="180">
        <f t="shared" si="15"/>
        <v>0</v>
      </c>
      <c r="DV15" s="180">
        <f t="shared" si="15"/>
        <v>0</v>
      </c>
      <c r="DW15" s="180">
        <f t="shared" si="15"/>
        <v>0</v>
      </c>
      <c r="DX15" s="180">
        <f t="shared" si="15"/>
        <v>0</v>
      </c>
      <c r="DY15" s="180">
        <f t="shared" si="15"/>
        <v>0</v>
      </c>
      <c r="DZ15" s="180">
        <f t="shared" si="15"/>
        <v>0</v>
      </c>
      <c r="EA15" s="180">
        <f t="shared" si="15"/>
        <v>0</v>
      </c>
      <c r="EB15" s="180">
        <f t="shared" si="15"/>
        <v>0</v>
      </c>
      <c r="EC15" s="180">
        <f t="shared" si="15"/>
        <v>0</v>
      </c>
      <c r="ED15" s="180">
        <f t="shared" si="15"/>
        <v>0</v>
      </c>
      <c r="EE15" s="180">
        <f t="shared" si="15"/>
        <v>0</v>
      </c>
      <c r="EF15" s="180">
        <f t="shared" si="15"/>
        <v>0</v>
      </c>
      <c r="EG15" s="180">
        <f t="shared" si="15"/>
        <v>0</v>
      </c>
      <c r="EH15" s="180">
        <f t="shared" ref="EH15:FM15" si="16" xml:space="preserve"> $F13 * EH14</f>
        <v>0</v>
      </c>
      <c r="EI15" s="180">
        <f t="shared" si="16"/>
        <v>0</v>
      </c>
      <c r="EJ15" s="180">
        <f t="shared" si="16"/>
        <v>0</v>
      </c>
      <c r="EK15" s="180">
        <f t="shared" si="16"/>
        <v>0</v>
      </c>
      <c r="EL15" s="180">
        <f t="shared" si="16"/>
        <v>0</v>
      </c>
      <c r="EM15" s="180">
        <f t="shared" si="16"/>
        <v>0</v>
      </c>
      <c r="EN15" s="180">
        <f t="shared" si="16"/>
        <v>0</v>
      </c>
      <c r="EO15" s="180">
        <f t="shared" si="16"/>
        <v>0</v>
      </c>
      <c r="EP15" s="180">
        <f t="shared" si="16"/>
        <v>0</v>
      </c>
      <c r="EQ15" s="180">
        <f t="shared" si="16"/>
        <v>0</v>
      </c>
      <c r="ER15" s="180">
        <f t="shared" si="16"/>
        <v>0</v>
      </c>
      <c r="ES15" s="180">
        <f t="shared" si="16"/>
        <v>0</v>
      </c>
      <c r="ET15" s="180">
        <f t="shared" si="16"/>
        <v>0</v>
      </c>
      <c r="EU15" s="180">
        <f t="shared" si="16"/>
        <v>0</v>
      </c>
      <c r="EV15" s="180">
        <f t="shared" si="16"/>
        <v>0</v>
      </c>
      <c r="EW15" s="180">
        <f t="shared" si="16"/>
        <v>0</v>
      </c>
      <c r="EX15" s="180">
        <f t="shared" si="16"/>
        <v>0</v>
      </c>
      <c r="EY15" s="180">
        <f t="shared" si="16"/>
        <v>0</v>
      </c>
      <c r="EZ15" s="180">
        <f t="shared" si="16"/>
        <v>0</v>
      </c>
      <c r="FA15" s="180">
        <f t="shared" si="16"/>
        <v>0</v>
      </c>
      <c r="FB15" s="180">
        <f t="shared" si="16"/>
        <v>0</v>
      </c>
      <c r="FC15" s="180">
        <f t="shared" si="16"/>
        <v>0</v>
      </c>
      <c r="FD15" s="180">
        <f t="shared" si="16"/>
        <v>0</v>
      </c>
      <c r="FE15" s="180">
        <f t="shared" si="16"/>
        <v>0</v>
      </c>
      <c r="FF15" s="180">
        <f t="shared" si="16"/>
        <v>0</v>
      </c>
      <c r="FG15" s="180">
        <f t="shared" si="16"/>
        <v>0</v>
      </c>
      <c r="FH15" s="180">
        <f t="shared" si="16"/>
        <v>0</v>
      </c>
      <c r="FI15" s="180">
        <f t="shared" si="16"/>
        <v>0</v>
      </c>
      <c r="FJ15" s="180">
        <f t="shared" si="16"/>
        <v>0</v>
      </c>
      <c r="FK15" s="180">
        <f t="shared" si="16"/>
        <v>0</v>
      </c>
      <c r="FL15" s="180">
        <f t="shared" si="16"/>
        <v>0</v>
      </c>
      <c r="FM15" s="180">
        <f t="shared" si="16"/>
        <v>0</v>
      </c>
      <c r="FN15" s="180">
        <f t="shared" ref="FN15:GJ15" si="17" xml:space="preserve"> $F13 * FN14</f>
        <v>0</v>
      </c>
      <c r="FO15" s="180">
        <f t="shared" si="17"/>
        <v>0</v>
      </c>
      <c r="FP15" s="180">
        <f t="shared" si="17"/>
        <v>0</v>
      </c>
      <c r="FQ15" s="180">
        <f t="shared" si="17"/>
        <v>0</v>
      </c>
      <c r="FR15" s="180">
        <f t="shared" si="17"/>
        <v>0</v>
      </c>
      <c r="FS15" s="180">
        <f t="shared" si="17"/>
        <v>0</v>
      </c>
      <c r="FT15" s="180">
        <f t="shared" si="17"/>
        <v>0</v>
      </c>
      <c r="FU15" s="180">
        <f t="shared" si="17"/>
        <v>0</v>
      </c>
      <c r="FV15" s="180">
        <f t="shared" si="17"/>
        <v>0</v>
      </c>
      <c r="FW15" s="180">
        <f t="shared" si="17"/>
        <v>0</v>
      </c>
      <c r="FX15" s="180">
        <f t="shared" si="17"/>
        <v>0</v>
      </c>
      <c r="FY15" s="180">
        <f t="shared" si="17"/>
        <v>0</v>
      </c>
      <c r="FZ15" s="180">
        <f t="shared" si="17"/>
        <v>0</v>
      </c>
      <c r="GA15" s="180">
        <f t="shared" si="17"/>
        <v>0</v>
      </c>
      <c r="GB15" s="180">
        <f t="shared" si="17"/>
        <v>0</v>
      </c>
      <c r="GC15" s="180">
        <f t="shared" si="17"/>
        <v>0</v>
      </c>
      <c r="GD15" s="180">
        <f t="shared" si="17"/>
        <v>0</v>
      </c>
      <c r="GE15" s="180">
        <f t="shared" si="17"/>
        <v>0</v>
      </c>
      <c r="GF15" s="180">
        <f t="shared" si="17"/>
        <v>0</v>
      </c>
      <c r="GG15" s="180">
        <f t="shared" si="17"/>
        <v>0</v>
      </c>
      <c r="GH15" s="180">
        <f t="shared" si="17"/>
        <v>0</v>
      </c>
      <c r="GI15" s="180">
        <f t="shared" si="17"/>
        <v>0</v>
      </c>
      <c r="GJ15" s="180">
        <f t="shared" si="17"/>
        <v>0</v>
      </c>
    </row>
    <row r="16" spans="1:192" hidden="1" outlineLevel="1" x14ac:dyDescent="0.35"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  <c r="CK16" s="225"/>
      <c r="CL16" s="225"/>
      <c r="CM16" s="225"/>
      <c r="CN16" s="225"/>
      <c r="CO16" s="225"/>
      <c r="CP16" s="225"/>
      <c r="CQ16" s="225"/>
      <c r="CR16" s="225"/>
      <c r="CS16" s="225"/>
      <c r="CT16" s="225"/>
      <c r="CU16" s="225"/>
      <c r="CV16" s="225"/>
      <c r="CW16" s="225"/>
      <c r="CX16" s="225"/>
      <c r="CY16" s="225"/>
      <c r="CZ16" s="225"/>
      <c r="DA16" s="225"/>
      <c r="DB16" s="225"/>
      <c r="DC16" s="225"/>
      <c r="DD16" s="225"/>
      <c r="DE16" s="225"/>
      <c r="DF16" s="225"/>
      <c r="DG16" s="225"/>
      <c r="DH16" s="225"/>
      <c r="DI16" s="225"/>
      <c r="DJ16" s="225"/>
      <c r="DK16" s="225"/>
      <c r="DL16" s="225"/>
      <c r="DM16" s="225"/>
      <c r="DN16" s="225"/>
      <c r="DO16" s="225"/>
      <c r="DP16" s="225"/>
      <c r="DQ16" s="225"/>
      <c r="DR16" s="225"/>
      <c r="DS16" s="225"/>
      <c r="DT16" s="225"/>
      <c r="DU16" s="225"/>
      <c r="DV16" s="225"/>
      <c r="DW16" s="225"/>
      <c r="DX16" s="225"/>
      <c r="DY16" s="225"/>
      <c r="DZ16" s="225"/>
      <c r="EA16" s="225"/>
      <c r="EB16" s="225"/>
      <c r="EC16" s="225"/>
      <c r="ED16" s="225"/>
      <c r="EE16" s="225"/>
      <c r="EF16" s="225"/>
      <c r="EG16" s="225"/>
      <c r="EH16" s="225"/>
      <c r="EI16" s="225"/>
      <c r="EJ16" s="225"/>
      <c r="EK16" s="225"/>
      <c r="EL16" s="225"/>
      <c r="EM16" s="225"/>
      <c r="EN16" s="225"/>
      <c r="EO16" s="225"/>
      <c r="EP16" s="225"/>
      <c r="EQ16" s="225"/>
      <c r="ER16" s="225"/>
      <c r="ES16" s="225"/>
      <c r="ET16" s="225"/>
      <c r="EU16" s="225"/>
      <c r="EV16" s="225"/>
      <c r="EW16" s="225"/>
      <c r="EX16" s="225"/>
      <c r="EY16" s="225"/>
      <c r="EZ16" s="225"/>
      <c r="FA16" s="225"/>
      <c r="FB16" s="225"/>
      <c r="FC16" s="225"/>
      <c r="FD16" s="225"/>
      <c r="FE16" s="225"/>
      <c r="FF16" s="225"/>
      <c r="FG16" s="225"/>
      <c r="FH16" s="225"/>
      <c r="FI16" s="225"/>
      <c r="FJ16" s="225"/>
      <c r="FK16" s="225"/>
      <c r="FL16" s="225"/>
      <c r="FM16" s="225"/>
      <c r="FN16" s="225"/>
      <c r="FO16" s="225"/>
      <c r="FP16" s="225"/>
      <c r="FQ16" s="225"/>
      <c r="FR16" s="225"/>
      <c r="FS16" s="225"/>
      <c r="FT16" s="225"/>
      <c r="FU16" s="225"/>
      <c r="FV16" s="225"/>
      <c r="FW16" s="225"/>
      <c r="FX16" s="225"/>
      <c r="FY16" s="225"/>
      <c r="FZ16" s="225"/>
      <c r="GA16" s="225"/>
      <c r="GB16" s="225"/>
      <c r="GC16" s="225"/>
      <c r="GD16" s="225"/>
      <c r="GE16" s="225"/>
      <c r="GF16" s="225"/>
      <c r="GG16" s="225"/>
      <c r="GH16" s="225"/>
      <c r="GI16" s="225"/>
      <c r="GJ16" s="225"/>
    </row>
    <row r="17" spans="1:192" x14ac:dyDescent="0.35"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  <c r="CK17" s="225"/>
      <c r="CL17" s="225"/>
      <c r="CM17" s="225"/>
      <c r="CN17" s="225"/>
      <c r="CO17" s="225"/>
      <c r="CP17" s="225"/>
      <c r="CQ17" s="225"/>
      <c r="CR17" s="225"/>
      <c r="CS17" s="225"/>
      <c r="CT17" s="225"/>
      <c r="CU17" s="225"/>
      <c r="CV17" s="225"/>
      <c r="CW17" s="225"/>
      <c r="CX17" s="225"/>
      <c r="CY17" s="225"/>
      <c r="CZ17" s="225"/>
      <c r="DA17" s="225"/>
      <c r="DB17" s="225"/>
      <c r="DC17" s="225"/>
      <c r="DD17" s="225"/>
      <c r="DE17" s="225"/>
      <c r="DF17" s="225"/>
      <c r="DG17" s="225"/>
      <c r="DH17" s="225"/>
      <c r="DI17" s="225"/>
      <c r="DJ17" s="225"/>
      <c r="DK17" s="225"/>
      <c r="DL17" s="225"/>
      <c r="DM17" s="225"/>
      <c r="DN17" s="225"/>
      <c r="DO17" s="225"/>
      <c r="DP17" s="225"/>
      <c r="DQ17" s="225"/>
      <c r="DR17" s="225"/>
      <c r="DS17" s="225"/>
      <c r="DT17" s="225"/>
      <c r="DU17" s="225"/>
      <c r="DV17" s="225"/>
      <c r="DW17" s="225"/>
      <c r="DX17" s="225"/>
      <c r="DY17" s="225"/>
      <c r="DZ17" s="225"/>
      <c r="EA17" s="225"/>
      <c r="EB17" s="225"/>
      <c r="EC17" s="225"/>
      <c r="ED17" s="225"/>
      <c r="EE17" s="225"/>
      <c r="EF17" s="225"/>
      <c r="EG17" s="225"/>
      <c r="EH17" s="225"/>
      <c r="EI17" s="225"/>
      <c r="EJ17" s="225"/>
      <c r="EK17" s="225"/>
      <c r="EL17" s="225"/>
      <c r="EM17" s="225"/>
      <c r="EN17" s="225"/>
      <c r="EO17" s="225"/>
      <c r="EP17" s="225"/>
      <c r="EQ17" s="225"/>
      <c r="ER17" s="225"/>
      <c r="ES17" s="225"/>
      <c r="ET17" s="225"/>
      <c r="EU17" s="225"/>
      <c r="EV17" s="225"/>
      <c r="EW17" s="225"/>
      <c r="EX17" s="225"/>
      <c r="EY17" s="225"/>
      <c r="EZ17" s="225"/>
      <c r="FA17" s="225"/>
      <c r="FB17" s="225"/>
      <c r="FC17" s="225"/>
      <c r="FD17" s="225"/>
      <c r="FE17" s="225"/>
      <c r="FF17" s="225"/>
      <c r="FG17" s="225"/>
      <c r="FH17" s="225"/>
      <c r="FI17" s="225"/>
      <c r="FJ17" s="225"/>
      <c r="FK17" s="225"/>
      <c r="FL17" s="225"/>
      <c r="FM17" s="225"/>
      <c r="FN17" s="225"/>
      <c r="FO17" s="225"/>
      <c r="FP17" s="225"/>
      <c r="FQ17" s="225"/>
      <c r="FR17" s="225"/>
      <c r="FS17" s="225"/>
      <c r="FT17" s="225"/>
      <c r="FU17" s="225"/>
      <c r="FV17" s="225"/>
      <c r="FW17" s="225"/>
      <c r="FX17" s="225"/>
      <c r="FY17" s="225"/>
      <c r="FZ17" s="225"/>
      <c r="GA17" s="225"/>
      <c r="GB17" s="225"/>
      <c r="GC17" s="225"/>
      <c r="GD17" s="225"/>
      <c r="GE17" s="225"/>
      <c r="GF17" s="225"/>
      <c r="GG17" s="225"/>
      <c r="GH17" s="225"/>
      <c r="GI17" s="225"/>
      <c r="GJ17" s="225"/>
    </row>
    <row r="18" spans="1:192" collapsed="1" x14ac:dyDescent="0.35">
      <c r="A18" s="14" t="s">
        <v>179</v>
      </c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  <c r="CK18" s="225"/>
      <c r="CL18" s="225"/>
      <c r="CM18" s="225"/>
      <c r="CN18" s="225"/>
      <c r="CO18" s="225"/>
      <c r="CP18" s="225"/>
      <c r="CQ18" s="225"/>
      <c r="CR18" s="225"/>
      <c r="CS18" s="225"/>
      <c r="CT18" s="225"/>
      <c r="CU18" s="225"/>
      <c r="CV18" s="225"/>
      <c r="CW18" s="225"/>
      <c r="CX18" s="225"/>
      <c r="CY18" s="225"/>
      <c r="CZ18" s="225"/>
      <c r="DA18" s="225"/>
      <c r="DB18" s="225"/>
      <c r="DC18" s="225"/>
      <c r="DD18" s="225"/>
      <c r="DE18" s="225"/>
      <c r="DF18" s="225"/>
      <c r="DG18" s="225"/>
      <c r="DH18" s="225"/>
      <c r="DI18" s="225"/>
      <c r="DJ18" s="225"/>
      <c r="DK18" s="225"/>
      <c r="DL18" s="225"/>
      <c r="DM18" s="225"/>
      <c r="DN18" s="225"/>
      <c r="DO18" s="225"/>
      <c r="DP18" s="225"/>
      <c r="DQ18" s="225"/>
      <c r="DR18" s="225"/>
      <c r="DS18" s="225"/>
      <c r="DT18" s="225"/>
      <c r="DU18" s="225"/>
      <c r="DV18" s="225"/>
      <c r="DW18" s="225"/>
      <c r="DX18" s="225"/>
      <c r="DY18" s="225"/>
      <c r="DZ18" s="225"/>
      <c r="EA18" s="225"/>
      <c r="EB18" s="225"/>
      <c r="EC18" s="225"/>
      <c r="ED18" s="225"/>
      <c r="EE18" s="225"/>
      <c r="EF18" s="225"/>
      <c r="EG18" s="225"/>
      <c r="EH18" s="225"/>
      <c r="EI18" s="225"/>
      <c r="EJ18" s="225"/>
      <c r="EK18" s="225"/>
      <c r="EL18" s="225"/>
      <c r="EM18" s="225"/>
      <c r="EN18" s="225"/>
      <c r="EO18" s="225"/>
      <c r="EP18" s="225"/>
      <c r="EQ18" s="225"/>
      <c r="ER18" s="225"/>
      <c r="ES18" s="225"/>
      <c r="ET18" s="225"/>
      <c r="EU18" s="225"/>
      <c r="EV18" s="225"/>
      <c r="EW18" s="225"/>
      <c r="EX18" s="225"/>
      <c r="EY18" s="225"/>
      <c r="EZ18" s="225"/>
      <c r="FA18" s="225"/>
      <c r="FB18" s="225"/>
      <c r="FC18" s="225"/>
      <c r="FD18" s="225"/>
      <c r="FE18" s="225"/>
      <c r="FF18" s="225"/>
      <c r="FG18" s="225"/>
      <c r="FH18" s="225"/>
      <c r="FI18" s="225"/>
      <c r="FJ18" s="225"/>
      <c r="FK18" s="225"/>
      <c r="FL18" s="225"/>
      <c r="FM18" s="225"/>
      <c r="FN18" s="225"/>
      <c r="FO18" s="225"/>
      <c r="FP18" s="225"/>
      <c r="FQ18" s="225"/>
      <c r="FR18" s="225"/>
      <c r="FS18" s="225"/>
      <c r="FT18" s="225"/>
      <c r="FU18" s="225"/>
      <c r="FV18" s="225"/>
      <c r="FW18" s="225"/>
      <c r="FX18" s="225"/>
      <c r="FY18" s="225"/>
      <c r="FZ18" s="225"/>
      <c r="GA18" s="225"/>
      <c r="GB18" s="225"/>
      <c r="GC18" s="225"/>
      <c r="GD18" s="225"/>
      <c r="GE18" s="225"/>
      <c r="GF18" s="225"/>
      <c r="GG18" s="225"/>
      <c r="GH18" s="225"/>
      <c r="GI18" s="225"/>
      <c r="GJ18" s="225"/>
    </row>
    <row r="19" spans="1:192" hidden="1" outlineLevel="1" x14ac:dyDescent="0.35">
      <c r="B19" s="14" t="s">
        <v>180</v>
      </c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  <c r="CK19" s="225"/>
      <c r="CL19" s="225"/>
      <c r="CM19" s="225"/>
      <c r="CN19" s="225"/>
      <c r="CO19" s="225"/>
      <c r="CP19" s="225"/>
      <c r="CQ19" s="225"/>
      <c r="CR19" s="225"/>
      <c r="CS19" s="225"/>
      <c r="CT19" s="225"/>
      <c r="CU19" s="225"/>
      <c r="CV19" s="225"/>
      <c r="CW19" s="225"/>
      <c r="CX19" s="225"/>
      <c r="CY19" s="225"/>
      <c r="CZ19" s="225"/>
      <c r="DA19" s="225"/>
      <c r="DB19" s="225"/>
      <c r="DC19" s="225"/>
      <c r="DD19" s="225"/>
      <c r="DE19" s="225"/>
      <c r="DF19" s="225"/>
      <c r="DG19" s="225"/>
      <c r="DH19" s="225"/>
      <c r="DI19" s="225"/>
      <c r="DJ19" s="225"/>
      <c r="DK19" s="225"/>
      <c r="DL19" s="225"/>
      <c r="DM19" s="225"/>
      <c r="DN19" s="225"/>
      <c r="DO19" s="225"/>
      <c r="DP19" s="225"/>
      <c r="DQ19" s="225"/>
      <c r="DR19" s="225"/>
      <c r="DS19" s="225"/>
      <c r="DT19" s="225"/>
      <c r="DU19" s="225"/>
      <c r="DV19" s="225"/>
      <c r="DW19" s="225"/>
      <c r="DX19" s="225"/>
      <c r="DY19" s="225"/>
      <c r="DZ19" s="225"/>
      <c r="EA19" s="225"/>
      <c r="EB19" s="225"/>
      <c r="EC19" s="225"/>
      <c r="ED19" s="225"/>
      <c r="EE19" s="225"/>
      <c r="EF19" s="225"/>
      <c r="EG19" s="225"/>
      <c r="EH19" s="225"/>
      <c r="EI19" s="225"/>
      <c r="EJ19" s="225"/>
      <c r="EK19" s="225"/>
      <c r="EL19" s="225"/>
      <c r="EM19" s="225"/>
      <c r="EN19" s="225"/>
      <c r="EO19" s="225"/>
      <c r="EP19" s="225"/>
      <c r="EQ19" s="225"/>
      <c r="ER19" s="225"/>
      <c r="ES19" s="225"/>
      <c r="ET19" s="225"/>
      <c r="EU19" s="225"/>
      <c r="EV19" s="225"/>
      <c r="EW19" s="225"/>
      <c r="EX19" s="225"/>
      <c r="EY19" s="225"/>
      <c r="EZ19" s="225"/>
      <c r="FA19" s="225"/>
      <c r="FB19" s="225"/>
      <c r="FC19" s="225"/>
      <c r="FD19" s="225"/>
      <c r="FE19" s="225"/>
      <c r="FF19" s="225"/>
      <c r="FG19" s="225"/>
      <c r="FH19" s="225"/>
      <c r="FI19" s="225"/>
      <c r="FJ19" s="225"/>
      <c r="FK19" s="225"/>
      <c r="FL19" s="225"/>
      <c r="FM19" s="225"/>
      <c r="FN19" s="225"/>
      <c r="FO19" s="225"/>
      <c r="FP19" s="225"/>
      <c r="FQ19" s="225"/>
      <c r="FR19" s="225"/>
      <c r="FS19" s="225"/>
      <c r="FT19" s="225"/>
      <c r="FU19" s="225"/>
      <c r="FV19" s="225"/>
      <c r="FW19" s="225"/>
      <c r="FX19" s="225"/>
      <c r="FY19" s="225"/>
      <c r="FZ19" s="225"/>
      <c r="GA19" s="225"/>
      <c r="GB19" s="225"/>
      <c r="GC19" s="225"/>
      <c r="GD19" s="225"/>
      <c r="GE19" s="225"/>
      <c r="GF19" s="225"/>
      <c r="GG19" s="225"/>
      <c r="GH19" s="225"/>
      <c r="GI19" s="225"/>
      <c r="GJ19" s="225"/>
    </row>
    <row r="20" spans="1:192" hidden="1" outlineLevel="2" x14ac:dyDescent="0.35">
      <c r="A20" s="226"/>
      <c r="B20" s="226"/>
      <c r="C20" s="227"/>
      <c r="D20" s="228"/>
      <c r="E20" s="136" t="str">
        <f xml:space="preserve"> InpC!E$31</f>
        <v>Annual SPV costs</v>
      </c>
      <c r="F20" s="136">
        <f xml:space="preserve"> InpC!F$31</f>
        <v>1200</v>
      </c>
      <c r="G20" s="136" t="str">
        <f xml:space="preserve"> InpC!G$31</f>
        <v>$ 000s p.a.</v>
      </c>
      <c r="H20" s="264"/>
      <c r="I20" s="225"/>
      <c r="J20" s="224"/>
    </row>
    <row r="21" spans="1:192" hidden="1" outlineLevel="2" x14ac:dyDescent="0.35">
      <c r="E21" s="182" t="str">
        <f xml:space="preserve"> InpC!E$131</f>
        <v>Months in year</v>
      </c>
      <c r="F21" s="182">
        <f xml:space="preserve"> InpC!F$131</f>
        <v>12</v>
      </c>
      <c r="G21" s="182" t="str">
        <f xml:space="preserve"> InpC!G$131</f>
        <v>months</v>
      </c>
    </row>
    <row r="22" spans="1:192" hidden="1" outlineLevel="2" x14ac:dyDescent="0.35">
      <c r="E22" s="179" t="str">
        <f xml:space="preserve"> Time!E$68</f>
        <v>Construction period flag</v>
      </c>
      <c r="F22" s="179">
        <f xml:space="preserve"> Time!F$68</f>
        <v>0</v>
      </c>
      <c r="G22" s="179" t="str">
        <f xml:space="preserve"> Time!G$68</f>
        <v>flag</v>
      </c>
      <c r="H22" s="179">
        <f xml:space="preserve"> Time!H$68</f>
        <v>42</v>
      </c>
      <c r="I22" s="179">
        <f xml:space="preserve"> Time!I$68</f>
        <v>0</v>
      </c>
      <c r="J22" s="179">
        <f xml:space="preserve"> Time!J$68</f>
        <v>0</v>
      </c>
      <c r="K22" s="179">
        <f xml:space="preserve"> Time!K$68</f>
        <v>0</v>
      </c>
      <c r="L22" s="179">
        <f xml:space="preserve"> Time!L$68</f>
        <v>0</v>
      </c>
      <c r="M22" s="179">
        <f xml:space="preserve"> Time!M$68</f>
        <v>0</v>
      </c>
      <c r="N22" s="179">
        <f xml:space="preserve"> Time!N$68</f>
        <v>0</v>
      </c>
      <c r="O22" s="179">
        <f xml:space="preserve"> Time!O$68</f>
        <v>0</v>
      </c>
      <c r="P22" s="179">
        <f xml:space="preserve"> Time!P$68</f>
        <v>1</v>
      </c>
      <c r="Q22" s="179">
        <f xml:space="preserve"> Time!Q$68</f>
        <v>1</v>
      </c>
      <c r="R22" s="179">
        <f xml:space="preserve"> Time!R$68</f>
        <v>1</v>
      </c>
      <c r="S22" s="179">
        <f xml:space="preserve"> Time!S$68</f>
        <v>1</v>
      </c>
      <c r="T22" s="179">
        <f xml:space="preserve"> Time!T$68</f>
        <v>1</v>
      </c>
      <c r="U22" s="179">
        <f xml:space="preserve"> Time!U$68</f>
        <v>1</v>
      </c>
      <c r="V22" s="179">
        <f xml:space="preserve"> Time!V$68</f>
        <v>1</v>
      </c>
      <c r="W22" s="179">
        <f xml:space="preserve"> Time!W$68</f>
        <v>1</v>
      </c>
      <c r="X22" s="179">
        <f xml:space="preserve"> Time!X$68</f>
        <v>1</v>
      </c>
      <c r="Y22" s="179">
        <f xml:space="preserve"> Time!Y$68</f>
        <v>1</v>
      </c>
      <c r="Z22" s="179">
        <f xml:space="preserve"> Time!Z$68</f>
        <v>1</v>
      </c>
      <c r="AA22" s="179">
        <f xml:space="preserve"> Time!AA$68</f>
        <v>1</v>
      </c>
      <c r="AB22" s="179">
        <f xml:space="preserve"> Time!AB$68</f>
        <v>1</v>
      </c>
      <c r="AC22" s="179">
        <f xml:space="preserve"> Time!AC$68</f>
        <v>1</v>
      </c>
      <c r="AD22" s="179">
        <f xml:space="preserve"> Time!AD$68</f>
        <v>1</v>
      </c>
      <c r="AE22" s="179">
        <f xml:space="preserve"> Time!AE$68</f>
        <v>1</v>
      </c>
      <c r="AF22" s="179">
        <f xml:space="preserve"> Time!AF$68</f>
        <v>1</v>
      </c>
      <c r="AG22" s="179">
        <f xml:space="preserve"> Time!AG$68</f>
        <v>1</v>
      </c>
      <c r="AH22" s="179">
        <f xml:space="preserve"> Time!AH$68</f>
        <v>1</v>
      </c>
      <c r="AI22" s="179">
        <f xml:space="preserve"> Time!AI$68</f>
        <v>1</v>
      </c>
      <c r="AJ22" s="179">
        <f xml:space="preserve"> Time!AJ$68</f>
        <v>1</v>
      </c>
      <c r="AK22" s="179">
        <f xml:space="preserve"> Time!AK$68</f>
        <v>1</v>
      </c>
      <c r="AL22" s="179">
        <f xml:space="preserve"> Time!AL$68</f>
        <v>1</v>
      </c>
      <c r="AM22" s="179">
        <f xml:space="preserve"> Time!AM$68</f>
        <v>1</v>
      </c>
      <c r="AN22" s="179">
        <f xml:space="preserve"> Time!AN$68</f>
        <v>1</v>
      </c>
      <c r="AO22" s="179">
        <f xml:space="preserve"> Time!AO$68</f>
        <v>1</v>
      </c>
      <c r="AP22" s="179">
        <f xml:space="preserve"> Time!AP$68</f>
        <v>1</v>
      </c>
      <c r="AQ22" s="179">
        <f xml:space="preserve"> Time!AQ$68</f>
        <v>1</v>
      </c>
      <c r="AR22" s="179">
        <f xml:space="preserve"> Time!AR$68</f>
        <v>1</v>
      </c>
      <c r="AS22" s="179">
        <f xml:space="preserve"> Time!AS$68</f>
        <v>1</v>
      </c>
      <c r="AT22" s="179">
        <f xml:space="preserve"> Time!AT$68</f>
        <v>1</v>
      </c>
      <c r="AU22" s="179">
        <f xml:space="preserve"> Time!AU$68</f>
        <v>1</v>
      </c>
      <c r="AV22" s="179">
        <f xml:space="preserve"> Time!AV$68</f>
        <v>1</v>
      </c>
      <c r="AW22" s="179">
        <f xml:space="preserve"> Time!AW$68</f>
        <v>1</v>
      </c>
      <c r="AX22" s="179">
        <f xml:space="preserve"> Time!AX$68</f>
        <v>1</v>
      </c>
      <c r="AY22" s="179">
        <f xml:space="preserve"> Time!AY$68</f>
        <v>1</v>
      </c>
      <c r="AZ22" s="179">
        <f xml:space="preserve"> Time!AZ$68</f>
        <v>1</v>
      </c>
      <c r="BA22" s="179">
        <f xml:space="preserve"> Time!BA$68</f>
        <v>1</v>
      </c>
      <c r="BB22" s="179">
        <f xml:space="preserve"> Time!BB$68</f>
        <v>1</v>
      </c>
      <c r="BC22" s="179">
        <f xml:space="preserve"> Time!BC$68</f>
        <v>1</v>
      </c>
      <c r="BD22" s="179">
        <f xml:space="preserve"> Time!BD$68</f>
        <v>1</v>
      </c>
      <c r="BE22" s="179">
        <f xml:space="preserve"> Time!BE$68</f>
        <v>1</v>
      </c>
      <c r="BF22" s="179">
        <f xml:space="preserve"> Time!BF$68</f>
        <v>0</v>
      </c>
      <c r="BG22" s="179">
        <f xml:space="preserve"> Time!BG$68</f>
        <v>0</v>
      </c>
      <c r="BH22" s="179">
        <f xml:space="preserve"> Time!BH$68</f>
        <v>0</v>
      </c>
      <c r="BI22" s="179">
        <f xml:space="preserve"> Time!BI$68</f>
        <v>0</v>
      </c>
      <c r="BJ22" s="179">
        <f xml:space="preserve"> Time!BJ$68</f>
        <v>0</v>
      </c>
      <c r="BK22" s="179">
        <f xml:space="preserve"> Time!BK$68</f>
        <v>0</v>
      </c>
      <c r="BL22" s="179">
        <f xml:space="preserve"> Time!BL$68</f>
        <v>0</v>
      </c>
      <c r="BM22" s="179">
        <f xml:space="preserve"> Time!BM$68</f>
        <v>0</v>
      </c>
      <c r="BN22" s="179">
        <f xml:space="preserve"> Time!BN$68</f>
        <v>0</v>
      </c>
      <c r="BO22" s="179">
        <f xml:space="preserve"> Time!BO$68</f>
        <v>0</v>
      </c>
      <c r="BP22" s="179">
        <f xml:space="preserve"> Time!BP$68</f>
        <v>0</v>
      </c>
      <c r="BQ22" s="179">
        <f xml:space="preserve"> Time!BQ$68</f>
        <v>0</v>
      </c>
      <c r="BR22" s="179">
        <f xml:space="preserve"> Time!BR$68</f>
        <v>0</v>
      </c>
      <c r="BS22" s="179">
        <f xml:space="preserve"> Time!BS$68</f>
        <v>0</v>
      </c>
      <c r="BT22" s="179">
        <f xml:space="preserve"> Time!BT$68</f>
        <v>0</v>
      </c>
      <c r="BU22" s="179">
        <f xml:space="preserve"> Time!BU$68</f>
        <v>0</v>
      </c>
      <c r="BV22" s="179">
        <f xml:space="preserve"> Time!BV$68</f>
        <v>0</v>
      </c>
      <c r="BW22" s="179">
        <f xml:space="preserve"> Time!BW$68</f>
        <v>0</v>
      </c>
      <c r="BX22" s="179">
        <f xml:space="preserve"> Time!BX$68</f>
        <v>0</v>
      </c>
      <c r="BY22" s="179">
        <f xml:space="preserve"> Time!BY$68</f>
        <v>0</v>
      </c>
      <c r="BZ22" s="179">
        <f xml:space="preserve"> Time!BZ$68</f>
        <v>0</v>
      </c>
      <c r="CA22" s="179">
        <f xml:space="preserve"> Time!CA$68</f>
        <v>0</v>
      </c>
      <c r="CB22" s="179">
        <f xml:space="preserve"> Time!CB$68</f>
        <v>0</v>
      </c>
      <c r="CC22" s="179">
        <f xml:space="preserve"> Time!CC$68</f>
        <v>0</v>
      </c>
      <c r="CD22" s="179">
        <f xml:space="preserve"> Time!CD$68</f>
        <v>0</v>
      </c>
      <c r="CE22" s="179">
        <f xml:space="preserve"> Time!CE$68</f>
        <v>0</v>
      </c>
      <c r="CF22" s="179">
        <f xml:space="preserve"> Time!CF$68</f>
        <v>0</v>
      </c>
      <c r="CG22" s="179">
        <f xml:space="preserve"> Time!CG$68</f>
        <v>0</v>
      </c>
      <c r="CH22" s="179">
        <f xml:space="preserve"> Time!CH$68</f>
        <v>0</v>
      </c>
      <c r="CI22" s="179">
        <f xml:space="preserve"> Time!CI$68</f>
        <v>0</v>
      </c>
      <c r="CJ22" s="179">
        <f xml:space="preserve"> Time!CJ$68</f>
        <v>0</v>
      </c>
      <c r="CK22" s="179">
        <f xml:space="preserve"> Time!CK$68</f>
        <v>0</v>
      </c>
      <c r="CL22" s="179">
        <f xml:space="preserve"> Time!CL$68</f>
        <v>0</v>
      </c>
      <c r="CM22" s="179">
        <f xml:space="preserve"> Time!CM$68</f>
        <v>0</v>
      </c>
      <c r="CN22" s="179">
        <f xml:space="preserve"> Time!CN$68</f>
        <v>0</v>
      </c>
      <c r="CO22" s="179">
        <f xml:space="preserve"> Time!CO$68</f>
        <v>0</v>
      </c>
      <c r="CP22" s="179">
        <f xml:space="preserve"> Time!CP$68</f>
        <v>0</v>
      </c>
      <c r="CQ22" s="179">
        <f xml:space="preserve"> Time!CQ$68</f>
        <v>0</v>
      </c>
      <c r="CR22" s="179">
        <f xml:space="preserve"> Time!CR$68</f>
        <v>0</v>
      </c>
      <c r="CS22" s="179">
        <f xml:space="preserve"> Time!CS$68</f>
        <v>0</v>
      </c>
      <c r="CT22" s="179">
        <f xml:space="preserve"> Time!CT$68</f>
        <v>0</v>
      </c>
      <c r="CU22" s="179">
        <f xml:space="preserve"> Time!CU$68</f>
        <v>0</v>
      </c>
      <c r="CV22" s="179">
        <f xml:space="preserve"> Time!CV$68</f>
        <v>0</v>
      </c>
      <c r="CW22" s="179">
        <f xml:space="preserve"> Time!CW$68</f>
        <v>0</v>
      </c>
      <c r="CX22" s="179">
        <f xml:space="preserve"> Time!CX$68</f>
        <v>0</v>
      </c>
      <c r="CY22" s="179">
        <f xml:space="preserve"> Time!CY$68</f>
        <v>0</v>
      </c>
      <c r="CZ22" s="179">
        <f xml:space="preserve"> Time!CZ$68</f>
        <v>0</v>
      </c>
      <c r="DA22" s="179">
        <f xml:space="preserve"> Time!DA$68</f>
        <v>0</v>
      </c>
      <c r="DB22" s="179">
        <f xml:space="preserve"> Time!DB$68</f>
        <v>0</v>
      </c>
      <c r="DC22" s="179">
        <f xml:space="preserve"> Time!DC$68</f>
        <v>0</v>
      </c>
      <c r="DD22" s="179">
        <f xml:space="preserve"> Time!DD$68</f>
        <v>0</v>
      </c>
      <c r="DE22" s="179">
        <f xml:space="preserve"> Time!DE$68</f>
        <v>0</v>
      </c>
      <c r="DF22" s="179">
        <f xml:space="preserve"> Time!DF$68</f>
        <v>0</v>
      </c>
      <c r="DG22" s="179">
        <f xml:space="preserve"> Time!DG$68</f>
        <v>0</v>
      </c>
      <c r="DH22" s="179">
        <f xml:space="preserve"> Time!DH$68</f>
        <v>0</v>
      </c>
      <c r="DI22" s="179">
        <f xml:space="preserve"> Time!DI$68</f>
        <v>0</v>
      </c>
      <c r="DJ22" s="179">
        <f xml:space="preserve"> Time!DJ$68</f>
        <v>0</v>
      </c>
      <c r="DK22" s="179">
        <f xml:space="preserve"> Time!DK$68</f>
        <v>0</v>
      </c>
      <c r="DL22" s="179">
        <f xml:space="preserve"> Time!DL$68</f>
        <v>0</v>
      </c>
      <c r="DM22" s="179">
        <f xml:space="preserve"> Time!DM$68</f>
        <v>0</v>
      </c>
      <c r="DN22" s="179">
        <f xml:space="preserve"> Time!DN$68</f>
        <v>0</v>
      </c>
      <c r="DO22" s="179">
        <f xml:space="preserve"> Time!DO$68</f>
        <v>0</v>
      </c>
      <c r="DP22" s="179">
        <f xml:space="preserve"> Time!DP$68</f>
        <v>0</v>
      </c>
      <c r="DQ22" s="179">
        <f xml:space="preserve"> Time!DQ$68</f>
        <v>0</v>
      </c>
      <c r="DR22" s="179">
        <f xml:space="preserve"> Time!DR$68</f>
        <v>0</v>
      </c>
      <c r="DS22" s="179">
        <f xml:space="preserve"> Time!DS$68</f>
        <v>0</v>
      </c>
      <c r="DT22" s="179">
        <f xml:space="preserve"> Time!DT$68</f>
        <v>0</v>
      </c>
      <c r="DU22" s="179">
        <f xml:space="preserve"> Time!DU$68</f>
        <v>0</v>
      </c>
      <c r="DV22" s="179">
        <f xml:space="preserve"> Time!DV$68</f>
        <v>0</v>
      </c>
      <c r="DW22" s="179">
        <f xml:space="preserve"> Time!DW$68</f>
        <v>0</v>
      </c>
      <c r="DX22" s="179">
        <f xml:space="preserve"> Time!DX$68</f>
        <v>0</v>
      </c>
      <c r="DY22" s="179">
        <f xml:space="preserve"> Time!DY$68</f>
        <v>0</v>
      </c>
      <c r="DZ22" s="179">
        <f xml:space="preserve"> Time!DZ$68</f>
        <v>0</v>
      </c>
      <c r="EA22" s="179">
        <f xml:space="preserve"> Time!EA$68</f>
        <v>0</v>
      </c>
      <c r="EB22" s="179">
        <f xml:space="preserve"> Time!EB$68</f>
        <v>0</v>
      </c>
      <c r="EC22" s="179">
        <f xml:space="preserve"> Time!EC$68</f>
        <v>0</v>
      </c>
      <c r="ED22" s="179">
        <f xml:space="preserve"> Time!ED$68</f>
        <v>0</v>
      </c>
      <c r="EE22" s="179">
        <f xml:space="preserve"> Time!EE$68</f>
        <v>0</v>
      </c>
      <c r="EF22" s="179">
        <f xml:space="preserve"> Time!EF$68</f>
        <v>0</v>
      </c>
      <c r="EG22" s="179">
        <f xml:space="preserve"> Time!EG$68</f>
        <v>0</v>
      </c>
      <c r="EH22" s="179">
        <f xml:space="preserve"> Time!EH$68</f>
        <v>0</v>
      </c>
      <c r="EI22" s="179">
        <f xml:space="preserve"> Time!EI$68</f>
        <v>0</v>
      </c>
      <c r="EJ22" s="179">
        <f xml:space="preserve"> Time!EJ$68</f>
        <v>0</v>
      </c>
      <c r="EK22" s="179">
        <f xml:space="preserve"> Time!EK$68</f>
        <v>0</v>
      </c>
      <c r="EL22" s="179">
        <f xml:space="preserve"> Time!EL$68</f>
        <v>0</v>
      </c>
      <c r="EM22" s="179">
        <f xml:space="preserve"> Time!EM$68</f>
        <v>0</v>
      </c>
      <c r="EN22" s="179">
        <f xml:space="preserve"> Time!EN$68</f>
        <v>0</v>
      </c>
      <c r="EO22" s="179">
        <f xml:space="preserve"> Time!EO$68</f>
        <v>0</v>
      </c>
      <c r="EP22" s="179">
        <f xml:space="preserve"> Time!EP$68</f>
        <v>0</v>
      </c>
      <c r="EQ22" s="179">
        <f xml:space="preserve"> Time!EQ$68</f>
        <v>0</v>
      </c>
      <c r="ER22" s="179">
        <f xml:space="preserve"> Time!ER$68</f>
        <v>0</v>
      </c>
      <c r="ES22" s="179">
        <f xml:space="preserve"> Time!ES$68</f>
        <v>0</v>
      </c>
      <c r="ET22" s="179">
        <f xml:space="preserve"> Time!ET$68</f>
        <v>0</v>
      </c>
      <c r="EU22" s="179">
        <f xml:space="preserve"> Time!EU$68</f>
        <v>0</v>
      </c>
      <c r="EV22" s="179">
        <f xml:space="preserve"> Time!EV$68</f>
        <v>0</v>
      </c>
      <c r="EW22" s="179">
        <f xml:space="preserve"> Time!EW$68</f>
        <v>0</v>
      </c>
      <c r="EX22" s="179">
        <f xml:space="preserve"> Time!EX$68</f>
        <v>0</v>
      </c>
      <c r="EY22" s="179">
        <f xml:space="preserve"> Time!EY$68</f>
        <v>0</v>
      </c>
      <c r="EZ22" s="179">
        <f xml:space="preserve"> Time!EZ$68</f>
        <v>0</v>
      </c>
      <c r="FA22" s="179">
        <f xml:space="preserve"> Time!FA$68</f>
        <v>0</v>
      </c>
      <c r="FB22" s="179">
        <f xml:space="preserve"> Time!FB$68</f>
        <v>0</v>
      </c>
      <c r="FC22" s="179">
        <f xml:space="preserve"> Time!FC$68</f>
        <v>0</v>
      </c>
      <c r="FD22" s="179">
        <f xml:space="preserve"> Time!FD$68</f>
        <v>0</v>
      </c>
      <c r="FE22" s="179">
        <f xml:space="preserve"> Time!FE$68</f>
        <v>0</v>
      </c>
      <c r="FF22" s="179">
        <f xml:space="preserve"> Time!FF$68</f>
        <v>0</v>
      </c>
      <c r="FG22" s="179">
        <f xml:space="preserve"> Time!FG$68</f>
        <v>0</v>
      </c>
      <c r="FH22" s="179">
        <f xml:space="preserve"> Time!FH$68</f>
        <v>0</v>
      </c>
      <c r="FI22" s="179">
        <f xml:space="preserve"> Time!FI$68</f>
        <v>0</v>
      </c>
      <c r="FJ22" s="179">
        <f xml:space="preserve"> Time!FJ$68</f>
        <v>0</v>
      </c>
      <c r="FK22" s="179">
        <f xml:space="preserve"> Time!FK$68</f>
        <v>0</v>
      </c>
      <c r="FL22" s="179">
        <f xml:space="preserve"> Time!FL$68</f>
        <v>0</v>
      </c>
      <c r="FM22" s="179">
        <f xml:space="preserve"> Time!FM$68</f>
        <v>0</v>
      </c>
      <c r="FN22" s="179">
        <f xml:space="preserve"> Time!FN$68</f>
        <v>0</v>
      </c>
      <c r="FO22" s="179">
        <f xml:space="preserve"> Time!FO$68</f>
        <v>0</v>
      </c>
      <c r="FP22" s="179">
        <f xml:space="preserve"> Time!FP$68</f>
        <v>0</v>
      </c>
      <c r="FQ22" s="179">
        <f xml:space="preserve"> Time!FQ$68</f>
        <v>0</v>
      </c>
      <c r="FR22" s="179">
        <f xml:space="preserve"> Time!FR$68</f>
        <v>0</v>
      </c>
      <c r="FS22" s="179">
        <f xml:space="preserve"> Time!FS$68</f>
        <v>0</v>
      </c>
      <c r="FT22" s="179">
        <f xml:space="preserve"> Time!FT$68</f>
        <v>0</v>
      </c>
      <c r="FU22" s="179">
        <f xml:space="preserve"> Time!FU$68</f>
        <v>0</v>
      </c>
      <c r="FV22" s="179">
        <f xml:space="preserve"> Time!FV$68</f>
        <v>0</v>
      </c>
      <c r="FW22" s="179">
        <f xml:space="preserve"> Time!FW$68</f>
        <v>0</v>
      </c>
      <c r="FX22" s="179">
        <f xml:space="preserve"> Time!FX$68</f>
        <v>0</v>
      </c>
      <c r="FY22" s="179">
        <f xml:space="preserve"> Time!FY$68</f>
        <v>0</v>
      </c>
      <c r="FZ22" s="179">
        <f xml:space="preserve"> Time!FZ$68</f>
        <v>0</v>
      </c>
      <c r="GA22" s="179">
        <f xml:space="preserve"> Time!GA$68</f>
        <v>0</v>
      </c>
      <c r="GB22" s="179">
        <f xml:space="preserve"> Time!GB$68</f>
        <v>0</v>
      </c>
      <c r="GC22" s="179">
        <f xml:space="preserve"> Time!GC$68</f>
        <v>0</v>
      </c>
      <c r="GD22" s="179">
        <f xml:space="preserve"> Time!GD$68</f>
        <v>0</v>
      </c>
      <c r="GE22" s="179">
        <f xml:space="preserve"> Time!GE$68</f>
        <v>0</v>
      </c>
      <c r="GF22" s="179">
        <f xml:space="preserve"> Time!GF$68</f>
        <v>0</v>
      </c>
      <c r="GG22" s="179">
        <f xml:space="preserve"> Time!GG$68</f>
        <v>0</v>
      </c>
      <c r="GH22" s="179">
        <f xml:space="preserve"> Time!GH$68</f>
        <v>0</v>
      </c>
      <c r="GI22" s="179">
        <f xml:space="preserve"> Time!GI$68</f>
        <v>0</v>
      </c>
      <c r="GJ22" s="179">
        <f xml:space="preserve"> Time!GJ$68</f>
        <v>0</v>
      </c>
    </row>
    <row r="23" spans="1:192" s="181" customFormat="1" hidden="1" outlineLevel="2" x14ac:dyDescent="0.35">
      <c r="A23" s="132"/>
      <c r="B23" s="132"/>
      <c r="C23" s="133"/>
      <c r="D23" s="134"/>
      <c r="E23" s="180" t="s">
        <v>180</v>
      </c>
      <c r="F23" s="180"/>
      <c r="G23" s="180" t="str">
        <f xml:space="preserve"> SMU</f>
        <v>$ 000s</v>
      </c>
      <c r="H23" s="180">
        <f xml:space="preserve"> SUM(J23:BE23)</f>
        <v>4200</v>
      </c>
      <c r="I23" s="135"/>
      <c r="J23" s="180">
        <f t="shared" ref="J23:AO23" si="18" xml:space="preserve"> $F20 / $F21 * J22</f>
        <v>0</v>
      </c>
      <c r="K23" s="180">
        <f t="shared" si="18"/>
        <v>0</v>
      </c>
      <c r="L23" s="180">
        <f t="shared" si="18"/>
        <v>0</v>
      </c>
      <c r="M23" s="180">
        <f t="shared" si="18"/>
        <v>0</v>
      </c>
      <c r="N23" s="180">
        <f t="shared" si="18"/>
        <v>0</v>
      </c>
      <c r="O23" s="180">
        <f t="shared" si="18"/>
        <v>0</v>
      </c>
      <c r="P23" s="180">
        <f t="shared" si="18"/>
        <v>100</v>
      </c>
      <c r="Q23" s="180">
        <f t="shared" si="18"/>
        <v>100</v>
      </c>
      <c r="R23" s="180">
        <f t="shared" si="18"/>
        <v>100</v>
      </c>
      <c r="S23" s="180">
        <f t="shared" si="18"/>
        <v>100</v>
      </c>
      <c r="T23" s="180">
        <f t="shared" si="18"/>
        <v>100</v>
      </c>
      <c r="U23" s="180">
        <f t="shared" si="18"/>
        <v>100</v>
      </c>
      <c r="V23" s="180">
        <f t="shared" si="18"/>
        <v>100</v>
      </c>
      <c r="W23" s="180">
        <f t="shared" si="18"/>
        <v>100</v>
      </c>
      <c r="X23" s="180">
        <f t="shared" si="18"/>
        <v>100</v>
      </c>
      <c r="Y23" s="180">
        <f t="shared" si="18"/>
        <v>100</v>
      </c>
      <c r="Z23" s="180">
        <f t="shared" si="18"/>
        <v>100</v>
      </c>
      <c r="AA23" s="180">
        <f t="shared" si="18"/>
        <v>100</v>
      </c>
      <c r="AB23" s="180">
        <f t="shared" si="18"/>
        <v>100</v>
      </c>
      <c r="AC23" s="180">
        <f t="shared" si="18"/>
        <v>100</v>
      </c>
      <c r="AD23" s="180">
        <f t="shared" si="18"/>
        <v>100</v>
      </c>
      <c r="AE23" s="180">
        <f t="shared" si="18"/>
        <v>100</v>
      </c>
      <c r="AF23" s="180">
        <f t="shared" si="18"/>
        <v>100</v>
      </c>
      <c r="AG23" s="180">
        <f t="shared" si="18"/>
        <v>100</v>
      </c>
      <c r="AH23" s="180">
        <f t="shared" si="18"/>
        <v>100</v>
      </c>
      <c r="AI23" s="180">
        <f t="shared" si="18"/>
        <v>100</v>
      </c>
      <c r="AJ23" s="180">
        <f t="shared" si="18"/>
        <v>100</v>
      </c>
      <c r="AK23" s="180">
        <f t="shared" si="18"/>
        <v>100</v>
      </c>
      <c r="AL23" s="180">
        <f t="shared" si="18"/>
        <v>100</v>
      </c>
      <c r="AM23" s="180">
        <f t="shared" si="18"/>
        <v>100</v>
      </c>
      <c r="AN23" s="180">
        <f t="shared" si="18"/>
        <v>100</v>
      </c>
      <c r="AO23" s="180">
        <f t="shared" si="18"/>
        <v>100</v>
      </c>
      <c r="AP23" s="180">
        <f t="shared" ref="AP23:BU23" si="19" xml:space="preserve"> $F20 / $F21 * AP22</f>
        <v>100</v>
      </c>
      <c r="AQ23" s="180">
        <f t="shared" si="19"/>
        <v>100</v>
      </c>
      <c r="AR23" s="180">
        <f t="shared" si="19"/>
        <v>100</v>
      </c>
      <c r="AS23" s="180">
        <f t="shared" si="19"/>
        <v>100</v>
      </c>
      <c r="AT23" s="180">
        <f t="shared" si="19"/>
        <v>100</v>
      </c>
      <c r="AU23" s="180">
        <f t="shared" si="19"/>
        <v>100</v>
      </c>
      <c r="AV23" s="180">
        <f t="shared" si="19"/>
        <v>100</v>
      </c>
      <c r="AW23" s="180">
        <f t="shared" si="19"/>
        <v>100</v>
      </c>
      <c r="AX23" s="180">
        <f t="shared" si="19"/>
        <v>100</v>
      </c>
      <c r="AY23" s="180">
        <f t="shared" si="19"/>
        <v>100</v>
      </c>
      <c r="AZ23" s="180">
        <f t="shared" si="19"/>
        <v>100</v>
      </c>
      <c r="BA23" s="180">
        <f t="shared" si="19"/>
        <v>100</v>
      </c>
      <c r="BB23" s="180">
        <f t="shared" si="19"/>
        <v>100</v>
      </c>
      <c r="BC23" s="180">
        <f t="shared" si="19"/>
        <v>100</v>
      </c>
      <c r="BD23" s="180">
        <f t="shared" si="19"/>
        <v>100</v>
      </c>
      <c r="BE23" s="180">
        <f t="shared" si="19"/>
        <v>100</v>
      </c>
      <c r="BF23" s="180">
        <f t="shared" si="19"/>
        <v>0</v>
      </c>
      <c r="BG23" s="180">
        <f t="shared" si="19"/>
        <v>0</v>
      </c>
      <c r="BH23" s="180">
        <f t="shared" si="19"/>
        <v>0</v>
      </c>
      <c r="BI23" s="180">
        <f t="shared" si="19"/>
        <v>0</v>
      </c>
      <c r="BJ23" s="180">
        <f t="shared" si="19"/>
        <v>0</v>
      </c>
      <c r="BK23" s="180">
        <f t="shared" si="19"/>
        <v>0</v>
      </c>
      <c r="BL23" s="180">
        <f t="shared" si="19"/>
        <v>0</v>
      </c>
      <c r="BM23" s="180">
        <f t="shared" si="19"/>
        <v>0</v>
      </c>
      <c r="BN23" s="180">
        <f t="shared" si="19"/>
        <v>0</v>
      </c>
      <c r="BO23" s="180">
        <f t="shared" si="19"/>
        <v>0</v>
      </c>
      <c r="BP23" s="180">
        <f t="shared" si="19"/>
        <v>0</v>
      </c>
      <c r="BQ23" s="180">
        <f t="shared" si="19"/>
        <v>0</v>
      </c>
      <c r="BR23" s="180">
        <f t="shared" si="19"/>
        <v>0</v>
      </c>
      <c r="BS23" s="180">
        <f t="shared" si="19"/>
        <v>0</v>
      </c>
      <c r="BT23" s="180">
        <f t="shared" si="19"/>
        <v>0</v>
      </c>
      <c r="BU23" s="180">
        <f t="shared" si="19"/>
        <v>0</v>
      </c>
      <c r="BV23" s="180">
        <f t="shared" ref="BV23:DA23" si="20" xml:space="preserve"> $F20 / $F21 * BV22</f>
        <v>0</v>
      </c>
      <c r="BW23" s="180">
        <f t="shared" si="20"/>
        <v>0</v>
      </c>
      <c r="BX23" s="180">
        <f t="shared" si="20"/>
        <v>0</v>
      </c>
      <c r="BY23" s="180">
        <f t="shared" si="20"/>
        <v>0</v>
      </c>
      <c r="BZ23" s="180">
        <f t="shared" si="20"/>
        <v>0</v>
      </c>
      <c r="CA23" s="180">
        <f t="shared" si="20"/>
        <v>0</v>
      </c>
      <c r="CB23" s="180">
        <f t="shared" si="20"/>
        <v>0</v>
      </c>
      <c r="CC23" s="180">
        <f t="shared" si="20"/>
        <v>0</v>
      </c>
      <c r="CD23" s="180">
        <f t="shared" si="20"/>
        <v>0</v>
      </c>
      <c r="CE23" s="180">
        <f t="shared" si="20"/>
        <v>0</v>
      </c>
      <c r="CF23" s="180">
        <f t="shared" si="20"/>
        <v>0</v>
      </c>
      <c r="CG23" s="180">
        <f t="shared" si="20"/>
        <v>0</v>
      </c>
      <c r="CH23" s="180">
        <f t="shared" si="20"/>
        <v>0</v>
      </c>
      <c r="CI23" s="180">
        <f t="shared" si="20"/>
        <v>0</v>
      </c>
      <c r="CJ23" s="180">
        <f t="shared" si="20"/>
        <v>0</v>
      </c>
      <c r="CK23" s="180">
        <f t="shared" si="20"/>
        <v>0</v>
      </c>
      <c r="CL23" s="180">
        <f t="shared" si="20"/>
        <v>0</v>
      </c>
      <c r="CM23" s="180">
        <f t="shared" si="20"/>
        <v>0</v>
      </c>
      <c r="CN23" s="180">
        <f t="shared" si="20"/>
        <v>0</v>
      </c>
      <c r="CO23" s="180">
        <f t="shared" si="20"/>
        <v>0</v>
      </c>
      <c r="CP23" s="180">
        <f t="shared" si="20"/>
        <v>0</v>
      </c>
      <c r="CQ23" s="180">
        <f t="shared" si="20"/>
        <v>0</v>
      </c>
      <c r="CR23" s="180">
        <f t="shared" si="20"/>
        <v>0</v>
      </c>
      <c r="CS23" s="180">
        <f t="shared" si="20"/>
        <v>0</v>
      </c>
      <c r="CT23" s="180">
        <f t="shared" si="20"/>
        <v>0</v>
      </c>
      <c r="CU23" s="180">
        <f t="shared" si="20"/>
        <v>0</v>
      </c>
      <c r="CV23" s="180">
        <f t="shared" si="20"/>
        <v>0</v>
      </c>
      <c r="CW23" s="180">
        <f t="shared" si="20"/>
        <v>0</v>
      </c>
      <c r="CX23" s="180">
        <f t="shared" si="20"/>
        <v>0</v>
      </c>
      <c r="CY23" s="180">
        <f t="shared" si="20"/>
        <v>0</v>
      </c>
      <c r="CZ23" s="180">
        <f t="shared" si="20"/>
        <v>0</v>
      </c>
      <c r="DA23" s="180">
        <f t="shared" si="20"/>
        <v>0</v>
      </c>
      <c r="DB23" s="180">
        <f t="shared" ref="DB23:EG23" si="21" xml:space="preserve"> $F20 / $F21 * DB22</f>
        <v>0</v>
      </c>
      <c r="DC23" s="180">
        <f t="shared" si="21"/>
        <v>0</v>
      </c>
      <c r="DD23" s="180">
        <f t="shared" si="21"/>
        <v>0</v>
      </c>
      <c r="DE23" s="180">
        <f t="shared" si="21"/>
        <v>0</v>
      </c>
      <c r="DF23" s="180">
        <f t="shared" si="21"/>
        <v>0</v>
      </c>
      <c r="DG23" s="180">
        <f t="shared" si="21"/>
        <v>0</v>
      </c>
      <c r="DH23" s="180">
        <f t="shared" si="21"/>
        <v>0</v>
      </c>
      <c r="DI23" s="180">
        <f t="shared" si="21"/>
        <v>0</v>
      </c>
      <c r="DJ23" s="180">
        <f t="shared" si="21"/>
        <v>0</v>
      </c>
      <c r="DK23" s="180">
        <f t="shared" si="21"/>
        <v>0</v>
      </c>
      <c r="DL23" s="180">
        <f t="shared" si="21"/>
        <v>0</v>
      </c>
      <c r="DM23" s="180">
        <f t="shared" si="21"/>
        <v>0</v>
      </c>
      <c r="DN23" s="180">
        <f t="shared" si="21"/>
        <v>0</v>
      </c>
      <c r="DO23" s="180">
        <f t="shared" si="21"/>
        <v>0</v>
      </c>
      <c r="DP23" s="180">
        <f t="shared" si="21"/>
        <v>0</v>
      </c>
      <c r="DQ23" s="180">
        <f t="shared" si="21"/>
        <v>0</v>
      </c>
      <c r="DR23" s="180">
        <f t="shared" si="21"/>
        <v>0</v>
      </c>
      <c r="DS23" s="180">
        <f t="shared" si="21"/>
        <v>0</v>
      </c>
      <c r="DT23" s="180">
        <f t="shared" si="21"/>
        <v>0</v>
      </c>
      <c r="DU23" s="180">
        <f t="shared" si="21"/>
        <v>0</v>
      </c>
      <c r="DV23" s="180">
        <f t="shared" si="21"/>
        <v>0</v>
      </c>
      <c r="DW23" s="180">
        <f t="shared" si="21"/>
        <v>0</v>
      </c>
      <c r="DX23" s="180">
        <f t="shared" si="21"/>
        <v>0</v>
      </c>
      <c r="DY23" s="180">
        <f t="shared" si="21"/>
        <v>0</v>
      </c>
      <c r="DZ23" s="180">
        <f t="shared" si="21"/>
        <v>0</v>
      </c>
      <c r="EA23" s="180">
        <f t="shared" si="21"/>
        <v>0</v>
      </c>
      <c r="EB23" s="180">
        <f t="shared" si="21"/>
        <v>0</v>
      </c>
      <c r="EC23" s="180">
        <f t="shared" si="21"/>
        <v>0</v>
      </c>
      <c r="ED23" s="180">
        <f t="shared" si="21"/>
        <v>0</v>
      </c>
      <c r="EE23" s="180">
        <f t="shared" si="21"/>
        <v>0</v>
      </c>
      <c r="EF23" s="180">
        <f t="shared" si="21"/>
        <v>0</v>
      </c>
      <c r="EG23" s="180">
        <f t="shared" si="21"/>
        <v>0</v>
      </c>
      <c r="EH23" s="180">
        <f t="shared" ref="EH23:FM23" si="22" xml:space="preserve"> $F20 / $F21 * EH22</f>
        <v>0</v>
      </c>
      <c r="EI23" s="180">
        <f t="shared" si="22"/>
        <v>0</v>
      </c>
      <c r="EJ23" s="180">
        <f t="shared" si="22"/>
        <v>0</v>
      </c>
      <c r="EK23" s="180">
        <f t="shared" si="22"/>
        <v>0</v>
      </c>
      <c r="EL23" s="180">
        <f t="shared" si="22"/>
        <v>0</v>
      </c>
      <c r="EM23" s="180">
        <f t="shared" si="22"/>
        <v>0</v>
      </c>
      <c r="EN23" s="180">
        <f t="shared" si="22"/>
        <v>0</v>
      </c>
      <c r="EO23" s="180">
        <f t="shared" si="22"/>
        <v>0</v>
      </c>
      <c r="EP23" s="180">
        <f t="shared" si="22"/>
        <v>0</v>
      </c>
      <c r="EQ23" s="180">
        <f t="shared" si="22"/>
        <v>0</v>
      </c>
      <c r="ER23" s="180">
        <f t="shared" si="22"/>
        <v>0</v>
      </c>
      <c r="ES23" s="180">
        <f t="shared" si="22"/>
        <v>0</v>
      </c>
      <c r="ET23" s="180">
        <f t="shared" si="22"/>
        <v>0</v>
      </c>
      <c r="EU23" s="180">
        <f t="shared" si="22"/>
        <v>0</v>
      </c>
      <c r="EV23" s="180">
        <f t="shared" si="22"/>
        <v>0</v>
      </c>
      <c r="EW23" s="180">
        <f t="shared" si="22"/>
        <v>0</v>
      </c>
      <c r="EX23" s="180">
        <f t="shared" si="22"/>
        <v>0</v>
      </c>
      <c r="EY23" s="180">
        <f t="shared" si="22"/>
        <v>0</v>
      </c>
      <c r="EZ23" s="180">
        <f t="shared" si="22"/>
        <v>0</v>
      </c>
      <c r="FA23" s="180">
        <f t="shared" si="22"/>
        <v>0</v>
      </c>
      <c r="FB23" s="180">
        <f t="shared" si="22"/>
        <v>0</v>
      </c>
      <c r="FC23" s="180">
        <f t="shared" si="22"/>
        <v>0</v>
      </c>
      <c r="FD23" s="180">
        <f t="shared" si="22"/>
        <v>0</v>
      </c>
      <c r="FE23" s="180">
        <f t="shared" si="22"/>
        <v>0</v>
      </c>
      <c r="FF23" s="180">
        <f t="shared" si="22"/>
        <v>0</v>
      </c>
      <c r="FG23" s="180">
        <f t="shared" si="22"/>
        <v>0</v>
      </c>
      <c r="FH23" s="180">
        <f t="shared" si="22"/>
        <v>0</v>
      </c>
      <c r="FI23" s="180">
        <f t="shared" si="22"/>
        <v>0</v>
      </c>
      <c r="FJ23" s="180">
        <f t="shared" si="22"/>
        <v>0</v>
      </c>
      <c r="FK23" s="180">
        <f t="shared" si="22"/>
        <v>0</v>
      </c>
      <c r="FL23" s="180">
        <f t="shared" si="22"/>
        <v>0</v>
      </c>
      <c r="FM23" s="180">
        <f t="shared" si="22"/>
        <v>0</v>
      </c>
      <c r="FN23" s="180">
        <f t="shared" ref="FN23:GJ23" si="23" xml:space="preserve"> $F20 / $F21 * FN22</f>
        <v>0</v>
      </c>
      <c r="FO23" s="180">
        <f t="shared" si="23"/>
        <v>0</v>
      </c>
      <c r="FP23" s="180">
        <f t="shared" si="23"/>
        <v>0</v>
      </c>
      <c r="FQ23" s="180">
        <f t="shared" si="23"/>
        <v>0</v>
      </c>
      <c r="FR23" s="180">
        <f t="shared" si="23"/>
        <v>0</v>
      </c>
      <c r="FS23" s="180">
        <f t="shared" si="23"/>
        <v>0</v>
      </c>
      <c r="FT23" s="180">
        <f t="shared" si="23"/>
        <v>0</v>
      </c>
      <c r="FU23" s="180">
        <f t="shared" si="23"/>
        <v>0</v>
      </c>
      <c r="FV23" s="180">
        <f t="shared" si="23"/>
        <v>0</v>
      </c>
      <c r="FW23" s="180">
        <f t="shared" si="23"/>
        <v>0</v>
      </c>
      <c r="FX23" s="180">
        <f t="shared" si="23"/>
        <v>0</v>
      </c>
      <c r="FY23" s="180">
        <f t="shared" si="23"/>
        <v>0</v>
      </c>
      <c r="FZ23" s="180">
        <f t="shared" si="23"/>
        <v>0</v>
      </c>
      <c r="GA23" s="180">
        <f t="shared" si="23"/>
        <v>0</v>
      </c>
      <c r="GB23" s="180">
        <f t="shared" si="23"/>
        <v>0</v>
      </c>
      <c r="GC23" s="180">
        <f t="shared" si="23"/>
        <v>0</v>
      </c>
      <c r="GD23" s="180">
        <f t="shared" si="23"/>
        <v>0</v>
      </c>
      <c r="GE23" s="180">
        <f t="shared" si="23"/>
        <v>0</v>
      </c>
      <c r="GF23" s="180">
        <f t="shared" si="23"/>
        <v>0</v>
      </c>
      <c r="GG23" s="180">
        <f t="shared" si="23"/>
        <v>0</v>
      </c>
      <c r="GH23" s="180">
        <f t="shared" si="23"/>
        <v>0</v>
      </c>
      <c r="GI23" s="180">
        <f t="shared" si="23"/>
        <v>0</v>
      </c>
      <c r="GJ23" s="180">
        <f t="shared" si="23"/>
        <v>0</v>
      </c>
    </row>
    <row r="24" spans="1:192" hidden="1" outlineLevel="1" x14ac:dyDescent="0.35"/>
    <row r="25" spans="1:192" hidden="1" outlineLevel="1" x14ac:dyDescent="0.35">
      <c r="B25" s="14" t="s">
        <v>165</v>
      </c>
    </row>
    <row r="26" spans="1:192" hidden="1" outlineLevel="2" x14ac:dyDescent="0.35">
      <c r="A26" s="226"/>
      <c r="B26" s="226"/>
      <c r="C26" s="227"/>
      <c r="D26" s="228"/>
      <c r="E26" s="136" t="str">
        <f xml:space="preserve"> InpC!E$32</f>
        <v>Construction insurance - base amount</v>
      </c>
      <c r="F26" s="136">
        <f xml:space="preserve"> InpC!F$32</f>
        <v>850</v>
      </c>
      <c r="G26" s="136" t="str">
        <f xml:space="preserve"> InpC!G$32</f>
        <v>$ 000s</v>
      </c>
      <c r="H26" s="264"/>
      <c r="I26" s="225"/>
      <c r="J26" s="224"/>
    </row>
    <row r="27" spans="1:192" hidden="1" outlineLevel="2" x14ac:dyDescent="0.35">
      <c r="E27" s="179" t="str">
        <f xml:space="preserve"> Time!E$50</f>
        <v>Financial close date flag</v>
      </c>
      <c r="F27" s="179">
        <f xml:space="preserve"> Time!F$50</f>
        <v>0</v>
      </c>
      <c r="G27" s="179" t="str">
        <f xml:space="preserve"> Time!G$50</f>
        <v>flag</v>
      </c>
      <c r="H27" s="179">
        <f xml:space="preserve"> Time!H$50</f>
        <v>1</v>
      </c>
      <c r="I27" s="179">
        <f xml:space="preserve"> Time!I$50</f>
        <v>0</v>
      </c>
      <c r="J27" s="179">
        <f xml:space="preserve"> Time!J$50</f>
        <v>0</v>
      </c>
      <c r="K27" s="179">
        <f xml:space="preserve"> Time!K$50</f>
        <v>0</v>
      </c>
      <c r="L27" s="179">
        <f xml:space="preserve"> Time!L$50</f>
        <v>0</v>
      </c>
      <c r="M27" s="179">
        <f xml:space="preserve"> Time!M$50</f>
        <v>0</v>
      </c>
      <c r="N27" s="179">
        <f xml:space="preserve"> Time!N$50</f>
        <v>0</v>
      </c>
      <c r="O27" s="179">
        <f xml:space="preserve"> Time!O$50</f>
        <v>1</v>
      </c>
      <c r="P27" s="179">
        <f xml:space="preserve"> Time!P$50</f>
        <v>0</v>
      </c>
      <c r="Q27" s="179">
        <f xml:space="preserve"> Time!Q$50</f>
        <v>0</v>
      </c>
      <c r="R27" s="179">
        <f xml:space="preserve"> Time!R$50</f>
        <v>0</v>
      </c>
      <c r="S27" s="179">
        <f xml:space="preserve"> Time!S$50</f>
        <v>0</v>
      </c>
      <c r="T27" s="179">
        <f xml:space="preserve"> Time!T$50</f>
        <v>0</v>
      </c>
      <c r="U27" s="179">
        <f xml:space="preserve"> Time!U$50</f>
        <v>0</v>
      </c>
      <c r="V27" s="179">
        <f xml:space="preserve"> Time!V$50</f>
        <v>0</v>
      </c>
      <c r="W27" s="179">
        <f xml:space="preserve"> Time!W$50</f>
        <v>0</v>
      </c>
      <c r="X27" s="179">
        <f xml:space="preserve"> Time!X$50</f>
        <v>0</v>
      </c>
      <c r="Y27" s="179">
        <f xml:space="preserve"> Time!Y$50</f>
        <v>0</v>
      </c>
      <c r="Z27" s="179">
        <f xml:space="preserve"> Time!Z$50</f>
        <v>0</v>
      </c>
      <c r="AA27" s="179">
        <f xml:space="preserve"> Time!AA$50</f>
        <v>0</v>
      </c>
      <c r="AB27" s="179">
        <f xml:space="preserve"> Time!AB$50</f>
        <v>0</v>
      </c>
      <c r="AC27" s="179">
        <f xml:space="preserve"> Time!AC$50</f>
        <v>0</v>
      </c>
      <c r="AD27" s="179">
        <f xml:space="preserve"> Time!AD$50</f>
        <v>0</v>
      </c>
      <c r="AE27" s="179">
        <f xml:space="preserve"> Time!AE$50</f>
        <v>0</v>
      </c>
      <c r="AF27" s="179">
        <f xml:space="preserve"> Time!AF$50</f>
        <v>0</v>
      </c>
      <c r="AG27" s="179">
        <f xml:space="preserve"> Time!AG$50</f>
        <v>0</v>
      </c>
      <c r="AH27" s="179">
        <f xml:space="preserve"> Time!AH$50</f>
        <v>0</v>
      </c>
      <c r="AI27" s="179">
        <f xml:space="preserve"> Time!AI$50</f>
        <v>0</v>
      </c>
      <c r="AJ27" s="179">
        <f xml:space="preserve"> Time!AJ$50</f>
        <v>0</v>
      </c>
      <c r="AK27" s="179">
        <f xml:space="preserve"> Time!AK$50</f>
        <v>0</v>
      </c>
      <c r="AL27" s="179">
        <f xml:space="preserve"> Time!AL$50</f>
        <v>0</v>
      </c>
      <c r="AM27" s="179">
        <f xml:space="preserve"> Time!AM$50</f>
        <v>0</v>
      </c>
      <c r="AN27" s="179">
        <f xml:space="preserve"> Time!AN$50</f>
        <v>0</v>
      </c>
      <c r="AO27" s="179">
        <f xml:space="preserve"> Time!AO$50</f>
        <v>0</v>
      </c>
      <c r="AP27" s="179">
        <f xml:space="preserve"> Time!AP$50</f>
        <v>0</v>
      </c>
      <c r="AQ27" s="179">
        <f xml:space="preserve"> Time!AQ$50</f>
        <v>0</v>
      </c>
      <c r="AR27" s="179">
        <f xml:space="preserve"> Time!AR$50</f>
        <v>0</v>
      </c>
      <c r="AS27" s="179">
        <f xml:space="preserve"> Time!AS$50</f>
        <v>0</v>
      </c>
      <c r="AT27" s="179">
        <f xml:space="preserve"> Time!AT$50</f>
        <v>0</v>
      </c>
      <c r="AU27" s="179">
        <f xml:space="preserve"> Time!AU$50</f>
        <v>0</v>
      </c>
      <c r="AV27" s="179">
        <f xml:space="preserve"> Time!AV$50</f>
        <v>0</v>
      </c>
      <c r="AW27" s="179">
        <f xml:space="preserve"> Time!AW$50</f>
        <v>0</v>
      </c>
      <c r="AX27" s="179">
        <f xml:space="preserve"> Time!AX$50</f>
        <v>0</v>
      </c>
      <c r="AY27" s="179">
        <f xml:space="preserve"> Time!AY$50</f>
        <v>0</v>
      </c>
      <c r="AZ27" s="179">
        <f xml:space="preserve"> Time!AZ$50</f>
        <v>0</v>
      </c>
      <c r="BA27" s="179">
        <f xml:space="preserve"> Time!BA$50</f>
        <v>0</v>
      </c>
      <c r="BB27" s="179">
        <f xml:space="preserve"> Time!BB$50</f>
        <v>0</v>
      </c>
      <c r="BC27" s="179">
        <f xml:space="preserve"> Time!BC$50</f>
        <v>0</v>
      </c>
      <c r="BD27" s="179">
        <f xml:space="preserve"> Time!BD$50</f>
        <v>0</v>
      </c>
      <c r="BE27" s="179">
        <f xml:space="preserve"> Time!BE$50</f>
        <v>0</v>
      </c>
      <c r="BF27" s="179">
        <f xml:space="preserve"> Time!BF$50</f>
        <v>0</v>
      </c>
      <c r="BG27" s="179">
        <f xml:space="preserve"> Time!BG$50</f>
        <v>0</v>
      </c>
      <c r="BH27" s="179">
        <f xml:space="preserve"> Time!BH$50</f>
        <v>0</v>
      </c>
      <c r="BI27" s="179">
        <f xml:space="preserve"> Time!BI$50</f>
        <v>0</v>
      </c>
      <c r="BJ27" s="179">
        <f xml:space="preserve"> Time!BJ$50</f>
        <v>0</v>
      </c>
      <c r="BK27" s="179">
        <f xml:space="preserve"> Time!BK$50</f>
        <v>0</v>
      </c>
      <c r="BL27" s="179">
        <f xml:space="preserve"> Time!BL$50</f>
        <v>0</v>
      </c>
      <c r="BM27" s="179">
        <f xml:space="preserve"> Time!BM$50</f>
        <v>0</v>
      </c>
      <c r="BN27" s="179">
        <f xml:space="preserve"> Time!BN$50</f>
        <v>0</v>
      </c>
      <c r="BO27" s="179">
        <f xml:space="preserve"> Time!BO$50</f>
        <v>0</v>
      </c>
      <c r="BP27" s="179">
        <f xml:space="preserve"> Time!BP$50</f>
        <v>0</v>
      </c>
      <c r="BQ27" s="179">
        <f xml:space="preserve"> Time!BQ$50</f>
        <v>0</v>
      </c>
      <c r="BR27" s="179">
        <f xml:space="preserve"> Time!BR$50</f>
        <v>0</v>
      </c>
      <c r="BS27" s="179">
        <f xml:space="preserve"> Time!BS$50</f>
        <v>0</v>
      </c>
      <c r="BT27" s="179">
        <f xml:space="preserve"> Time!BT$50</f>
        <v>0</v>
      </c>
      <c r="BU27" s="179">
        <f xml:space="preserve"> Time!BU$50</f>
        <v>0</v>
      </c>
      <c r="BV27" s="179">
        <f xml:space="preserve"> Time!BV$50</f>
        <v>0</v>
      </c>
      <c r="BW27" s="179">
        <f xml:space="preserve"> Time!BW$50</f>
        <v>0</v>
      </c>
      <c r="BX27" s="179">
        <f xml:space="preserve"> Time!BX$50</f>
        <v>0</v>
      </c>
      <c r="BY27" s="179">
        <f xml:space="preserve"> Time!BY$50</f>
        <v>0</v>
      </c>
      <c r="BZ27" s="179">
        <f xml:space="preserve"> Time!BZ$50</f>
        <v>0</v>
      </c>
      <c r="CA27" s="179">
        <f xml:space="preserve"> Time!CA$50</f>
        <v>0</v>
      </c>
      <c r="CB27" s="179">
        <f xml:space="preserve"> Time!CB$50</f>
        <v>0</v>
      </c>
      <c r="CC27" s="179">
        <f xml:space="preserve"> Time!CC$50</f>
        <v>0</v>
      </c>
      <c r="CD27" s="179">
        <f xml:space="preserve"> Time!CD$50</f>
        <v>0</v>
      </c>
      <c r="CE27" s="179">
        <f xml:space="preserve"> Time!CE$50</f>
        <v>0</v>
      </c>
      <c r="CF27" s="179">
        <f xml:space="preserve"> Time!CF$50</f>
        <v>0</v>
      </c>
      <c r="CG27" s="179">
        <f xml:space="preserve"> Time!CG$50</f>
        <v>0</v>
      </c>
      <c r="CH27" s="179">
        <f xml:space="preserve"> Time!CH$50</f>
        <v>0</v>
      </c>
      <c r="CI27" s="179">
        <f xml:space="preserve"> Time!CI$50</f>
        <v>0</v>
      </c>
      <c r="CJ27" s="179">
        <f xml:space="preserve"> Time!CJ$50</f>
        <v>0</v>
      </c>
      <c r="CK27" s="179">
        <f xml:space="preserve"> Time!CK$50</f>
        <v>0</v>
      </c>
      <c r="CL27" s="179">
        <f xml:space="preserve"> Time!CL$50</f>
        <v>0</v>
      </c>
      <c r="CM27" s="179">
        <f xml:space="preserve"> Time!CM$50</f>
        <v>0</v>
      </c>
      <c r="CN27" s="179">
        <f xml:space="preserve"> Time!CN$50</f>
        <v>0</v>
      </c>
      <c r="CO27" s="179">
        <f xml:space="preserve"> Time!CO$50</f>
        <v>0</v>
      </c>
      <c r="CP27" s="179">
        <f xml:space="preserve"> Time!CP$50</f>
        <v>0</v>
      </c>
      <c r="CQ27" s="179">
        <f xml:space="preserve"> Time!CQ$50</f>
        <v>0</v>
      </c>
      <c r="CR27" s="179">
        <f xml:space="preserve"> Time!CR$50</f>
        <v>0</v>
      </c>
      <c r="CS27" s="179">
        <f xml:space="preserve"> Time!CS$50</f>
        <v>0</v>
      </c>
      <c r="CT27" s="179">
        <f xml:space="preserve"> Time!CT$50</f>
        <v>0</v>
      </c>
      <c r="CU27" s="179">
        <f xml:space="preserve"> Time!CU$50</f>
        <v>0</v>
      </c>
      <c r="CV27" s="179">
        <f xml:space="preserve"> Time!CV$50</f>
        <v>0</v>
      </c>
      <c r="CW27" s="179">
        <f xml:space="preserve"> Time!CW$50</f>
        <v>0</v>
      </c>
      <c r="CX27" s="179">
        <f xml:space="preserve"> Time!CX$50</f>
        <v>0</v>
      </c>
      <c r="CY27" s="179">
        <f xml:space="preserve"> Time!CY$50</f>
        <v>0</v>
      </c>
      <c r="CZ27" s="179">
        <f xml:space="preserve"> Time!CZ$50</f>
        <v>0</v>
      </c>
      <c r="DA27" s="179">
        <f xml:space="preserve"> Time!DA$50</f>
        <v>0</v>
      </c>
      <c r="DB27" s="179">
        <f xml:space="preserve"> Time!DB$50</f>
        <v>0</v>
      </c>
      <c r="DC27" s="179">
        <f xml:space="preserve"> Time!DC$50</f>
        <v>0</v>
      </c>
      <c r="DD27" s="179">
        <f xml:space="preserve"> Time!DD$50</f>
        <v>0</v>
      </c>
      <c r="DE27" s="179">
        <f xml:space="preserve"> Time!DE$50</f>
        <v>0</v>
      </c>
      <c r="DF27" s="179">
        <f xml:space="preserve"> Time!DF$50</f>
        <v>0</v>
      </c>
      <c r="DG27" s="179">
        <f xml:space="preserve"> Time!DG$50</f>
        <v>0</v>
      </c>
      <c r="DH27" s="179">
        <f xml:space="preserve"> Time!DH$50</f>
        <v>0</v>
      </c>
      <c r="DI27" s="179">
        <f xml:space="preserve"> Time!DI$50</f>
        <v>0</v>
      </c>
      <c r="DJ27" s="179">
        <f xml:space="preserve"> Time!DJ$50</f>
        <v>0</v>
      </c>
      <c r="DK27" s="179">
        <f xml:space="preserve"> Time!DK$50</f>
        <v>0</v>
      </c>
      <c r="DL27" s="179">
        <f xml:space="preserve"> Time!DL$50</f>
        <v>0</v>
      </c>
      <c r="DM27" s="179">
        <f xml:space="preserve"> Time!DM$50</f>
        <v>0</v>
      </c>
      <c r="DN27" s="179">
        <f xml:space="preserve"> Time!DN$50</f>
        <v>0</v>
      </c>
      <c r="DO27" s="179">
        <f xml:space="preserve"> Time!DO$50</f>
        <v>0</v>
      </c>
      <c r="DP27" s="179">
        <f xml:space="preserve"> Time!DP$50</f>
        <v>0</v>
      </c>
      <c r="DQ27" s="179">
        <f xml:space="preserve"> Time!DQ$50</f>
        <v>0</v>
      </c>
      <c r="DR27" s="179">
        <f xml:space="preserve"> Time!DR$50</f>
        <v>0</v>
      </c>
      <c r="DS27" s="179">
        <f xml:space="preserve"> Time!DS$50</f>
        <v>0</v>
      </c>
      <c r="DT27" s="179">
        <f xml:space="preserve"> Time!DT$50</f>
        <v>0</v>
      </c>
      <c r="DU27" s="179">
        <f xml:space="preserve"> Time!DU$50</f>
        <v>0</v>
      </c>
      <c r="DV27" s="179">
        <f xml:space="preserve"> Time!DV$50</f>
        <v>0</v>
      </c>
      <c r="DW27" s="179">
        <f xml:space="preserve"> Time!DW$50</f>
        <v>0</v>
      </c>
      <c r="DX27" s="179">
        <f xml:space="preserve"> Time!DX$50</f>
        <v>0</v>
      </c>
      <c r="DY27" s="179">
        <f xml:space="preserve"> Time!DY$50</f>
        <v>0</v>
      </c>
      <c r="DZ27" s="179">
        <f xml:space="preserve"> Time!DZ$50</f>
        <v>0</v>
      </c>
      <c r="EA27" s="179">
        <f xml:space="preserve"> Time!EA$50</f>
        <v>0</v>
      </c>
      <c r="EB27" s="179">
        <f xml:space="preserve"> Time!EB$50</f>
        <v>0</v>
      </c>
      <c r="EC27" s="179">
        <f xml:space="preserve"> Time!EC$50</f>
        <v>0</v>
      </c>
      <c r="ED27" s="179">
        <f xml:space="preserve"> Time!ED$50</f>
        <v>0</v>
      </c>
      <c r="EE27" s="179">
        <f xml:space="preserve"> Time!EE$50</f>
        <v>0</v>
      </c>
      <c r="EF27" s="179">
        <f xml:space="preserve"> Time!EF$50</f>
        <v>0</v>
      </c>
      <c r="EG27" s="179">
        <f xml:space="preserve"> Time!EG$50</f>
        <v>0</v>
      </c>
      <c r="EH27" s="179">
        <f xml:space="preserve"> Time!EH$50</f>
        <v>0</v>
      </c>
      <c r="EI27" s="179">
        <f xml:space="preserve"> Time!EI$50</f>
        <v>0</v>
      </c>
      <c r="EJ27" s="179">
        <f xml:space="preserve"> Time!EJ$50</f>
        <v>0</v>
      </c>
      <c r="EK27" s="179">
        <f xml:space="preserve"> Time!EK$50</f>
        <v>0</v>
      </c>
      <c r="EL27" s="179">
        <f xml:space="preserve"> Time!EL$50</f>
        <v>0</v>
      </c>
      <c r="EM27" s="179">
        <f xml:space="preserve"> Time!EM$50</f>
        <v>0</v>
      </c>
      <c r="EN27" s="179">
        <f xml:space="preserve"> Time!EN$50</f>
        <v>0</v>
      </c>
      <c r="EO27" s="179">
        <f xml:space="preserve"> Time!EO$50</f>
        <v>0</v>
      </c>
      <c r="EP27" s="179">
        <f xml:space="preserve"> Time!EP$50</f>
        <v>0</v>
      </c>
      <c r="EQ27" s="179">
        <f xml:space="preserve"> Time!EQ$50</f>
        <v>0</v>
      </c>
      <c r="ER27" s="179">
        <f xml:space="preserve"> Time!ER$50</f>
        <v>0</v>
      </c>
      <c r="ES27" s="179">
        <f xml:space="preserve"> Time!ES$50</f>
        <v>0</v>
      </c>
      <c r="ET27" s="179">
        <f xml:space="preserve"> Time!ET$50</f>
        <v>0</v>
      </c>
      <c r="EU27" s="179">
        <f xml:space="preserve"> Time!EU$50</f>
        <v>0</v>
      </c>
      <c r="EV27" s="179">
        <f xml:space="preserve"> Time!EV$50</f>
        <v>0</v>
      </c>
      <c r="EW27" s="179">
        <f xml:space="preserve"> Time!EW$50</f>
        <v>0</v>
      </c>
      <c r="EX27" s="179">
        <f xml:space="preserve"> Time!EX$50</f>
        <v>0</v>
      </c>
      <c r="EY27" s="179">
        <f xml:space="preserve"> Time!EY$50</f>
        <v>0</v>
      </c>
      <c r="EZ27" s="179">
        <f xml:space="preserve"> Time!EZ$50</f>
        <v>0</v>
      </c>
      <c r="FA27" s="179">
        <f xml:space="preserve"> Time!FA$50</f>
        <v>0</v>
      </c>
      <c r="FB27" s="179">
        <f xml:space="preserve"> Time!FB$50</f>
        <v>0</v>
      </c>
      <c r="FC27" s="179">
        <f xml:space="preserve"> Time!FC$50</f>
        <v>0</v>
      </c>
      <c r="FD27" s="179">
        <f xml:space="preserve"> Time!FD$50</f>
        <v>0</v>
      </c>
      <c r="FE27" s="179">
        <f xml:space="preserve"> Time!FE$50</f>
        <v>0</v>
      </c>
      <c r="FF27" s="179">
        <f xml:space="preserve"> Time!FF$50</f>
        <v>0</v>
      </c>
      <c r="FG27" s="179">
        <f xml:space="preserve"> Time!FG$50</f>
        <v>0</v>
      </c>
      <c r="FH27" s="179">
        <f xml:space="preserve"> Time!FH$50</f>
        <v>0</v>
      </c>
      <c r="FI27" s="179">
        <f xml:space="preserve"> Time!FI$50</f>
        <v>0</v>
      </c>
      <c r="FJ27" s="179">
        <f xml:space="preserve"> Time!FJ$50</f>
        <v>0</v>
      </c>
      <c r="FK27" s="179">
        <f xml:space="preserve"> Time!FK$50</f>
        <v>0</v>
      </c>
      <c r="FL27" s="179">
        <f xml:space="preserve"> Time!FL$50</f>
        <v>0</v>
      </c>
      <c r="FM27" s="179">
        <f xml:space="preserve"> Time!FM$50</f>
        <v>0</v>
      </c>
      <c r="FN27" s="179">
        <f xml:space="preserve"> Time!FN$50</f>
        <v>0</v>
      </c>
      <c r="FO27" s="179">
        <f xml:space="preserve"> Time!FO$50</f>
        <v>0</v>
      </c>
      <c r="FP27" s="179">
        <f xml:space="preserve"> Time!FP$50</f>
        <v>0</v>
      </c>
      <c r="FQ27" s="179">
        <f xml:space="preserve"> Time!FQ$50</f>
        <v>0</v>
      </c>
      <c r="FR27" s="179">
        <f xml:space="preserve"> Time!FR$50</f>
        <v>0</v>
      </c>
      <c r="FS27" s="179">
        <f xml:space="preserve"> Time!FS$50</f>
        <v>0</v>
      </c>
      <c r="FT27" s="179">
        <f xml:space="preserve"> Time!FT$50</f>
        <v>0</v>
      </c>
      <c r="FU27" s="179">
        <f xml:space="preserve"> Time!FU$50</f>
        <v>0</v>
      </c>
      <c r="FV27" s="179">
        <f xml:space="preserve"> Time!FV$50</f>
        <v>0</v>
      </c>
      <c r="FW27" s="179">
        <f xml:space="preserve"> Time!FW$50</f>
        <v>0</v>
      </c>
      <c r="FX27" s="179">
        <f xml:space="preserve"> Time!FX$50</f>
        <v>0</v>
      </c>
      <c r="FY27" s="179">
        <f xml:space="preserve"> Time!FY$50</f>
        <v>0</v>
      </c>
      <c r="FZ27" s="179">
        <f xml:space="preserve"> Time!FZ$50</f>
        <v>0</v>
      </c>
      <c r="GA27" s="179">
        <f xml:space="preserve"> Time!GA$50</f>
        <v>0</v>
      </c>
      <c r="GB27" s="179">
        <f xml:space="preserve"> Time!GB$50</f>
        <v>0</v>
      </c>
      <c r="GC27" s="179">
        <f xml:space="preserve"> Time!GC$50</f>
        <v>0</v>
      </c>
      <c r="GD27" s="179">
        <f xml:space="preserve"> Time!GD$50</f>
        <v>0</v>
      </c>
      <c r="GE27" s="179">
        <f xml:space="preserve"> Time!GE$50</f>
        <v>0</v>
      </c>
      <c r="GF27" s="179">
        <f xml:space="preserve"> Time!GF$50</f>
        <v>0</v>
      </c>
      <c r="GG27" s="179">
        <f xml:space="preserve"> Time!GG$50</f>
        <v>0</v>
      </c>
      <c r="GH27" s="179">
        <f xml:space="preserve"> Time!GH$50</f>
        <v>0</v>
      </c>
      <c r="GI27" s="179">
        <f xml:space="preserve"> Time!GI$50</f>
        <v>0</v>
      </c>
      <c r="GJ27" s="179">
        <f xml:space="preserve"> Time!GJ$50</f>
        <v>0</v>
      </c>
    </row>
    <row r="28" spans="1:192" s="181" customFormat="1" hidden="1" outlineLevel="2" x14ac:dyDescent="0.35">
      <c r="A28" s="132"/>
      <c r="B28" s="132"/>
      <c r="C28" s="133"/>
      <c r="D28" s="134"/>
      <c r="E28" s="180" t="s">
        <v>182</v>
      </c>
      <c r="F28" s="180"/>
      <c r="G28" s="180" t="str">
        <f xml:space="preserve"> SMU</f>
        <v>$ 000s</v>
      </c>
      <c r="H28" s="180">
        <f xml:space="preserve"> SUM(J28:BE28)</f>
        <v>850</v>
      </c>
      <c r="I28" s="135"/>
      <c r="J28" s="180">
        <f t="shared" ref="J28:AO28" si="24" xml:space="preserve"> $F26 * J27</f>
        <v>0</v>
      </c>
      <c r="K28" s="180">
        <f t="shared" si="24"/>
        <v>0</v>
      </c>
      <c r="L28" s="180">
        <f t="shared" si="24"/>
        <v>0</v>
      </c>
      <c r="M28" s="180">
        <f t="shared" si="24"/>
        <v>0</v>
      </c>
      <c r="N28" s="180">
        <f t="shared" si="24"/>
        <v>0</v>
      </c>
      <c r="O28" s="180">
        <f t="shared" si="24"/>
        <v>850</v>
      </c>
      <c r="P28" s="180">
        <f t="shared" si="24"/>
        <v>0</v>
      </c>
      <c r="Q28" s="180">
        <f t="shared" si="24"/>
        <v>0</v>
      </c>
      <c r="R28" s="180">
        <f t="shared" si="24"/>
        <v>0</v>
      </c>
      <c r="S28" s="180">
        <f t="shared" si="24"/>
        <v>0</v>
      </c>
      <c r="T28" s="180">
        <f t="shared" si="24"/>
        <v>0</v>
      </c>
      <c r="U28" s="180">
        <f t="shared" si="24"/>
        <v>0</v>
      </c>
      <c r="V28" s="180">
        <f t="shared" si="24"/>
        <v>0</v>
      </c>
      <c r="W28" s="180">
        <f t="shared" si="24"/>
        <v>0</v>
      </c>
      <c r="X28" s="180">
        <f t="shared" si="24"/>
        <v>0</v>
      </c>
      <c r="Y28" s="180">
        <f t="shared" si="24"/>
        <v>0</v>
      </c>
      <c r="Z28" s="180">
        <f t="shared" si="24"/>
        <v>0</v>
      </c>
      <c r="AA28" s="180">
        <f t="shared" si="24"/>
        <v>0</v>
      </c>
      <c r="AB28" s="180">
        <f t="shared" si="24"/>
        <v>0</v>
      </c>
      <c r="AC28" s="180">
        <f t="shared" si="24"/>
        <v>0</v>
      </c>
      <c r="AD28" s="180">
        <f t="shared" si="24"/>
        <v>0</v>
      </c>
      <c r="AE28" s="180">
        <f t="shared" si="24"/>
        <v>0</v>
      </c>
      <c r="AF28" s="180">
        <f t="shared" si="24"/>
        <v>0</v>
      </c>
      <c r="AG28" s="180">
        <f t="shared" si="24"/>
        <v>0</v>
      </c>
      <c r="AH28" s="180">
        <f t="shared" si="24"/>
        <v>0</v>
      </c>
      <c r="AI28" s="180">
        <f t="shared" si="24"/>
        <v>0</v>
      </c>
      <c r="AJ28" s="180">
        <f t="shared" si="24"/>
        <v>0</v>
      </c>
      <c r="AK28" s="180">
        <f t="shared" si="24"/>
        <v>0</v>
      </c>
      <c r="AL28" s="180">
        <f t="shared" si="24"/>
        <v>0</v>
      </c>
      <c r="AM28" s="180">
        <f t="shared" si="24"/>
        <v>0</v>
      </c>
      <c r="AN28" s="180">
        <f t="shared" si="24"/>
        <v>0</v>
      </c>
      <c r="AO28" s="180">
        <f t="shared" si="24"/>
        <v>0</v>
      </c>
      <c r="AP28" s="180">
        <f t="shared" ref="AP28:BU28" si="25" xml:space="preserve"> $F26 * AP27</f>
        <v>0</v>
      </c>
      <c r="AQ28" s="180">
        <f t="shared" si="25"/>
        <v>0</v>
      </c>
      <c r="AR28" s="180">
        <f t="shared" si="25"/>
        <v>0</v>
      </c>
      <c r="AS28" s="180">
        <f t="shared" si="25"/>
        <v>0</v>
      </c>
      <c r="AT28" s="180">
        <f t="shared" si="25"/>
        <v>0</v>
      </c>
      <c r="AU28" s="180">
        <f t="shared" si="25"/>
        <v>0</v>
      </c>
      <c r="AV28" s="180">
        <f t="shared" si="25"/>
        <v>0</v>
      </c>
      <c r="AW28" s="180">
        <f t="shared" si="25"/>
        <v>0</v>
      </c>
      <c r="AX28" s="180">
        <f t="shared" si="25"/>
        <v>0</v>
      </c>
      <c r="AY28" s="180">
        <f t="shared" si="25"/>
        <v>0</v>
      </c>
      <c r="AZ28" s="180">
        <f t="shared" si="25"/>
        <v>0</v>
      </c>
      <c r="BA28" s="180">
        <f t="shared" si="25"/>
        <v>0</v>
      </c>
      <c r="BB28" s="180">
        <f t="shared" si="25"/>
        <v>0</v>
      </c>
      <c r="BC28" s="180">
        <f t="shared" si="25"/>
        <v>0</v>
      </c>
      <c r="BD28" s="180">
        <f t="shared" si="25"/>
        <v>0</v>
      </c>
      <c r="BE28" s="180">
        <f t="shared" si="25"/>
        <v>0</v>
      </c>
      <c r="BF28" s="180">
        <f t="shared" si="25"/>
        <v>0</v>
      </c>
      <c r="BG28" s="180">
        <f t="shared" si="25"/>
        <v>0</v>
      </c>
      <c r="BH28" s="180">
        <f t="shared" si="25"/>
        <v>0</v>
      </c>
      <c r="BI28" s="180">
        <f t="shared" si="25"/>
        <v>0</v>
      </c>
      <c r="BJ28" s="180">
        <f t="shared" si="25"/>
        <v>0</v>
      </c>
      <c r="BK28" s="180">
        <f t="shared" si="25"/>
        <v>0</v>
      </c>
      <c r="BL28" s="180">
        <f t="shared" si="25"/>
        <v>0</v>
      </c>
      <c r="BM28" s="180">
        <f t="shared" si="25"/>
        <v>0</v>
      </c>
      <c r="BN28" s="180">
        <f t="shared" si="25"/>
        <v>0</v>
      </c>
      <c r="BO28" s="180">
        <f t="shared" si="25"/>
        <v>0</v>
      </c>
      <c r="BP28" s="180">
        <f t="shared" si="25"/>
        <v>0</v>
      </c>
      <c r="BQ28" s="180">
        <f t="shared" si="25"/>
        <v>0</v>
      </c>
      <c r="BR28" s="180">
        <f t="shared" si="25"/>
        <v>0</v>
      </c>
      <c r="BS28" s="180">
        <f t="shared" si="25"/>
        <v>0</v>
      </c>
      <c r="BT28" s="180">
        <f t="shared" si="25"/>
        <v>0</v>
      </c>
      <c r="BU28" s="180">
        <f t="shared" si="25"/>
        <v>0</v>
      </c>
      <c r="BV28" s="180">
        <f t="shared" ref="BV28:DA28" si="26" xml:space="preserve"> $F26 * BV27</f>
        <v>0</v>
      </c>
      <c r="BW28" s="180">
        <f t="shared" si="26"/>
        <v>0</v>
      </c>
      <c r="BX28" s="180">
        <f t="shared" si="26"/>
        <v>0</v>
      </c>
      <c r="BY28" s="180">
        <f t="shared" si="26"/>
        <v>0</v>
      </c>
      <c r="BZ28" s="180">
        <f t="shared" si="26"/>
        <v>0</v>
      </c>
      <c r="CA28" s="180">
        <f t="shared" si="26"/>
        <v>0</v>
      </c>
      <c r="CB28" s="180">
        <f t="shared" si="26"/>
        <v>0</v>
      </c>
      <c r="CC28" s="180">
        <f t="shared" si="26"/>
        <v>0</v>
      </c>
      <c r="CD28" s="180">
        <f t="shared" si="26"/>
        <v>0</v>
      </c>
      <c r="CE28" s="180">
        <f t="shared" si="26"/>
        <v>0</v>
      </c>
      <c r="CF28" s="180">
        <f t="shared" si="26"/>
        <v>0</v>
      </c>
      <c r="CG28" s="180">
        <f t="shared" si="26"/>
        <v>0</v>
      </c>
      <c r="CH28" s="180">
        <f t="shared" si="26"/>
        <v>0</v>
      </c>
      <c r="CI28" s="180">
        <f t="shared" si="26"/>
        <v>0</v>
      </c>
      <c r="CJ28" s="180">
        <f t="shared" si="26"/>
        <v>0</v>
      </c>
      <c r="CK28" s="180">
        <f t="shared" si="26"/>
        <v>0</v>
      </c>
      <c r="CL28" s="180">
        <f t="shared" si="26"/>
        <v>0</v>
      </c>
      <c r="CM28" s="180">
        <f t="shared" si="26"/>
        <v>0</v>
      </c>
      <c r="CN28" s="180">
        <f t="shared" si="26"/>
        <v>0</v>
      </c>
      <c r="CO28" s="180">
        <f t="shared" si="26"/>
        <v>0</v>
      </c>
      <c r="CP28" s="180">
        <f t="shared" si="26"/>
        <v>0</v>
      </c>
      <c r="CQ28" s="180">
        <f t="shared" si="26"/>
        <v>0</v>
      </c>
      <c r="CR28" s="180">
        <f t="shared" si="26"/>
        <v>0</v>
      </c>
      <c r="CS28" s="180">
        <f t="shared" si="26"/>
        <v>0</v>
      </c>
      <c r="CT28" s="180">
        <f t="shared" si="26"/>
        <v>0</v>
      </c>
      <c r="CU28" s="180">
        <f t="shared" si="26"/>
        <v>0</v>
      </c>
      <c r="CV28" s="180">
        <f t="shared" si="26"/>
        <v>0</v>
      </c>
      <c r="CW28" s="180">
        <f t="shared" si="26"/>
        <v>0</v>
      </c>
      <c r="CX28" s="180">
        <f t="shared" si="26"/>
        <v>0</v>
      </c>
      <c r="CY28" s="180">
        <f t="shared" si="26"/>
        <v>0</v>
      </c>
      <c r="CZ28" s="180">
        <f t="shared" si="26"/>
        <v>0</v>
      </c>
      <c r="DA28" s="180">
        <f t="shared" si="26"/>
        <v>0</v>
      </c>
      <c r="DB28" s="180">
        <f t="shared" ref="DB28:EG28" si="27" xml:space="preserve"> $F26 * DB27</f>
        <v>0</v>
      </c>
      <c r="DC28" s="180">
        <f t="shared" si="27"/>
        <v>0</v>
      </c>
      <c r="DD28" s="180">
        <f t="shared" si="27"/>
        <v>0</v>
      </c>
      <c r="DE28" s="180">
        <f t="shared" si="27"/>
        <v>0</v>
      </c>
      <c r="DF28" s="180">
        <f t="shared" si="27"/>
        <v>0</v>
      </c>
      <c r="DG28" s="180">
        <f t="shared" si="27"/>
        <v>0</v>
      </c>
      <c r="DH28" s="180">
        <f t="shared" si="27"/>
        <v>0</v>
      </c>
      <c r="DI28" s="180">
        <f t="shared" si="27"/>
        <v>0</v>
      </c>
      <c r="DJ28" s="180">
        <f t="shared" si="27"/>
        <v>0</v>
      </c>
      <c r="DK28" s="180">
        <f t="shared" si="27"/>
        <v>0</v>
      </c>
      <c r="DL28" s="180">
        <f t="shared" si="27"/>
        <v>0</v>
      </c>
      <c r="DM28" s="180">
        <f t="shared" si="27"/>
        <v>0</v>
      </c>
      <c r="DN28" s="180">
        <f t="shared" si="27"/>
        <v>0</v>
      </c>
      <c r="DO28" s="180">
        <f t="shared" si="27"/>
        <v>0</v>
      </c>
      <c r="DP28" s="180">
        <f t="shared" si="27"/>
        <v>0</v>
      </c>
      <c r="DQ28" s="180">
        <f t="shared" si="27"/>
        <v>0</v>
      </c>
      <c r="DR28" s="180">
        <f t="shared" si="27"/>
        <v>0</v>
      </c>
      <c r="DS28" s="180">
        <f t="shared" si="27"/>
        <v>0</v>
      </c>
      <c r="DT28" s="180">
        <f t="shared" si="27"/>
        <v>0</v>
      </c>
      <c r="DU28" s="180">
        <f t="shared" si="27"/>
        <v>0</v>
      </c>
      <c r="DV28" s="180">
        <f t="shared" si="27"/>
        <v>0</v>
      </c>
      <c r="DW28" s="180">
        <f t="shared" si="27"/>
        <v>0</v>
      </c>
      <c r="DX28" s="180">
        <f t="shared" si="27"/>
        <v>0</v>
      </c>
      <c r="DY28" s="180">
        <f t="shared" si="27"/>
        <v>0</v>
      </c>
      <c r="DZ28" s="180">
        <f t="shared" si="27"/>
        <v>0</v>
      </c>
      <c r="EA28" s="180">
        <f t="shared" si="27"/>
        <v>0</v>
      </c>
      <c r="EB28" s="180">
        <f t="shared" si="27"/>
        <v>0</v>
      </c>
      <c r="EC28" s="180">
        <f t="shared" si="27"/>
        <v>0</v>
      </c>
      <c r="ED28" s="180">
        <f t="shared" si="27"/>
        <v>0</v>
      </c>
      <c r="EE28" s="180">
        <f t="shared" si="27"/>
        <v>0</v>
      </c>
      <c r="EF28" s="180">
        <f t="shared" si="27"/>
        <v>0</v>
      </c>
      <c r="EG28" s="180">
        <f t="shared" si="27"/>
        <v>0</v>
      </c>
      <c r="EH28" s="180">
        <f t="shared" ref="EH28:FM28" si="28" xml:space="preserve"> $F26 * EH27</f>
        <v>0</v>
      </c>
      <c r="EI28" s="180">
        <f t="shared" si="28"/>
        <v>0</v>
      </c>
      <c r="EJ28" s="180">
        <f t="shared" si="28"/>
        <v>0</v>
      </c>
      <c r="EK28" s="180">
        <f t="shared" si="28"/>
        <v>0</v>
      </c>
      <c r="EL28" s="180">
        <f t="shared" si="28"/>
        <v>0</v>
      </c>
      <c r="EM28" s="180">
        <f t="shared" si="28"/>
        <v>0</v>
      </c>
      <c r="EN28" s="180">
        <f t="shared" si="28"/>
        <v>0</v>
      </c>
      <c r="EO28" s="180">
        <f t="shared" si="28"/>
        <v>0</v>
      </c>
      <c r="EP28" s="180">
        <f t="shared" si="28"/>
        <v>0</v>
      </c>
      <c r="EQ28" s="180">
        <f t="shared" si="28"/>
        <v>0</v>
      </c>
      <c r="ER28" s="180">
        <f t="shared" si="28"/>
        <v>0</v>
      </c>
      <c r="ES28" s="180">
        <f t="shared" si="28"/>
        <v>0</v>
      </c>
      <c r="ET28" s="180">
        <f t="shared" si="28"/>
        <v>0</v>
      </c>
      <c r="EU28" s="180">
        <f t="shared" si="28"/>
        <v>0</v>
      </c>
      <c r="EV28" s="180">
        <f t="shared" si="28"/>
        <v>0</v>
      </c>
      <c r="EW28" s="180">
        <f t="shared" si="28"/>
        <v>0</v>
      </c>
      <c r="EX28" s="180">
        <f t="shared" si="28"/>
        <v>0</v>
      </c>
      <c r="EY28" s="180">
        <f t="shared" si="28"/>
        <v>0</v>
      </c>
      <c r="EZ28" s="180">
        <f t="shared" si="28"/>
        <v>0</v>
      </c>
      <c r="FA28" s="180">
        <f t="shared" si="28"/>
        <v>0</v>
      </c>
      <c r="FB28" s="180">
        <f t="shared" si="28"/>
        <v>0</v>
      </c>
      <c r="FC28" s="180">
        <f t="shared" si="28"/>
        <v>0</v>
      </c>
      <c r="FD28" s="180">
        <f t="shared" si="28"/>
        <v>0</v>
      </c>
      <c r="FE28" s="180">
        <f t="shared" si="28"/>
        <v>0</v>
      </c>
      <c r="FF28" s="180">
        <f t="shared" si="28"/>
        <v>0</v>
      </c>
      <c r="FG28" s="180">
        <f t="shared" si="28"/>
        <v>0</v>
      </c>
      <c r="FH28" s="180">
        <f t="shared" si="28"/>
        <v>0</v>
      </c>
      <c r="FI28" s="180">
        <f t="shared" si="28"/>
        <v>0</v>
      </c>
      <c r="FJ28" s="180">
        <f t="shared" si="28"/>
        <v>0</v>
      </c>
      <c r="FK28" s="180">
        <f t="shared" si="28"/>
        <v>0</v>
      </c>
      <c r="FL28" s="180">
        <f t="shared" si="28"/>
        <v>0</v>
      </c>
      <c r="FM28" s="180">
        <f t="shared" si="28"/>
        <v>0</v>
      </c>
      <c r="FN28" s="180">
        <f t="shared" ref="FN28:GJ28" si="29" xml:space="preserve"> $F26 * FN27</f>
        <v>0</v>
      </c>
      <c r="FO28" s="180">
        <f t="shared" si="29"/>
        <v>0</v>
      </c>
      <c r="FP28" s="180">
        <f t="shared" si="29"/>
        <v>0</v>
      </c>
      <c r="FQ28" s="180">
        <f t="shared" si="29"/>
        <v>0</v>
      </c>
      <c r="FR28" s="180">
        <f t="shared" si="29"/>
        <v>0</v>
      </c>
      <c r="FS28" s="180">
        <f t="shared" si="29"/>
        <v>0</v>
      </c>
      <c r="FT28" s="180">
        <f t="shared" si="29"/>
        <v>0</v>
      </c>
      <c r="FU28" s="180">
        <f t="shared" si="29"/>
        <v>0</v>
      </c>
      <c r="FV28" s="180">
        <f t="shared" si="29"/>
        <v>0</v>
      </c>
      <c r="FW28" s="180">
        <f t="shared" si="29"/>
        <v>0</v>
      </c>
      <c r="FX28" s="180">
        <f t="shared" si="29"/>
        <v>0</v>
      </c>
      <c r="FY28" s="180">
        <f t="shared" si="29"/>
        <v>0</v>
      </c>
      <c r="FZ28" s="180">
        <f t="shared" si="29"/>
        <v>0</v>
      </c>
      <c r="GA28" s="180">
        <f t="shared" si="29"/>
        <v>0</v>
      </c>
      <c r="GB28" s="180">
        <f t="shared" si="29"/>
        <v>0</v>
      </c>
      <c r="GC28" s="180">
        <f t="shared" si="29"/>
        <v>0</v>
      </c>
      <c r="GD28" s="180">
        <f t="shared" si="29"/>
        <v>0</v>
      </c>
      <c r="GE28" s="180">
        <f t="shared" si="29"/>
        <v>0</v>
      </c>
      <c r="GF28" s="180">
        <f t="shared" si="29"/>
        <v>0</v>
      </c>
      <c r="GG28" s="180">
        <f t="shared" si="29"/>
        <v>0</v>
      </c>
      <c r="GH28" s="180">
        <f t="shared" si="29"/>
        <v>0</v>
      </c>
      <c r="GI28" s="180">
        <f t="shared" si="29"/>
        <v>0</v>
      </c>
      <c r="GJ28" s="180">
        <f t="shared" si="29"/>
        <v>0</v>
      </c>
    </row>
    <row r="29" spans="1:192" hidden="1" outlineLevel="1" x14ac:dyDescent="0.35"/>
    <row r="30" spans="1:192" hidden="1" outlineLevel="1" x14ac:dyDescent="0.35">
      <c r="B30" s="14" t="s">
        <v>166</v>
      </c>
    </row>
    <row r="31" spans="1:192" hidden="1" outlineLevel="2" x14ac:dyDescent="0.35">
      <c r="A31" s="226"/>
      <c r="B31" s="226"/>
      <c r="C31" s="227"/>
      <c r="D31" s="228"/>
      <c r="E31" s="136" t="str">
        <f xml:space="preserve"> InpC!E$33</f>
        <v>Development costs - base amount</v>
      </c>
      <c r="F31" s="136">
        <f xml:space="preserve"> InpC!F$33</f>
        <v>2200</v>
      </c>
      <c r="G31" s="136" t="str">
        <f xml:space="preserve"> InpC!G$33</f>
        <v>$ 000s</v>
      </c>
      <c r="H31" s="264"/>
      <c r="I31" s="225"/>
      <c r="J31" s="224"/>
    </row>
    <row r="32" spans="1:192" hidden="1" outlineLevel="2" x14ac:dyDescent="0.35">
      <c r="E32" s="179" t="str">
        <f xml:space="preserve"> Time!E$50</f>
        <v>Financial close date flag</v>
      </c>
      <c r="F32" s="179">
        <f xml:space="preserve"> Time!F$50</f>
        <v>0</v>
      </c>
      <c r="G32" s="179" t="str">
        <f xml:space="preserve"> Time!G$50</f>
        <v>flag</v>
      </c>
      <c r="H32" s="179">
        <f xml:space="preserve"> Time!H$50</f>
        <v>1</v>
      </c>
      <c r="I32" s="179">
        <f xml:space="preserve"> Time!I$50</f>
        <v>0</v>
      </c>
      <c r="J32" s="179">
        <f xml:space="preserve"> Time!J$50</f>
        <v>0</v>
      </c>
      <c r="K32" s="179">
        <f xml:space="preserve"> Time!K$50</f>
        <v>0</v>
      </c>
      <c r="L32" s="179">
        <f xml:space="preserve"> Time!L$50</f>
        <v>0</v>
      </c>
      <c r="M32" s="179">
        <f xml:space="preserve"> Time!M$50</f>
        <v>0</v>
      </c>
      <c r="N32" s="179">
        <f xml:space="preserve"> Time!N$50</f>
        <v>0</v>
      </c>
      <c r="O32" s="179">
        <f xml:space="preserve"> Time!O$50</f>
        <v>1</v>
      </c>
      <c r="P32" s="179">
        <f xml:space="preserve"> Time!P$50</f>
        <v>0</v>
      </c>
      <c r="Q32" s="179">
        <f xml:space="preserve"> Time!Q$50</f>
        <v>0</v>
      </c>
      <c r="R32" s="179">
        <f xml:space="preserve"> Time!R$50</f>
        <v>0</v>
      </c>
      <c r="S32" s="179">
        <f xml:space="preserve"> Time!S$50</f>
        <v>0</v>
      </c>
      <c r="T32" s="179">
        <f xml:space="preserve"> Time!T$50</f>
        <v>0</v>
      </c>
      <c r="U32" s="179">
        <f xml:space="preserve"> Time!U$50</f>
        <v>0</v>
      </c>
      <c r="V32" s="179">
        <f xml:space="preserve"> Time!V$50</f>
        <v>0</v>
      </c>
      <c r="W32" s="179">
        <f xml:space="preserve"> Time!W$50</f>
        <v>0</v>
      </c>
      <c r="X32" s="179">
        <f xml:space="preserve"> Time!X$50</f>
        <v>0</v>
      </c>
      <c r="Y32" s="179">
        <f xml:space="preserve"> Time!Y$50</f>
        <v>0</v>
      </c>
      <c r="Z32" s="179">
        <f xml:space="preserve"> Time!Z$50</f>
        <v>0</v>
      </c>
      <c r="AA32" s="179">
        <f xml:space="preserve"> Time!AA$50</f>
        <v>0</v>
      </c>
      <c r="AB32" s="179">
        <f xml:space="preserve"> Time!AB$50</f>
        <v>0</v>
      </c>
      <c r="AC32" s="179">
        <f xml:space="preserve"> Time!AC$50</f>
        <v>0</v>
      </c>
      <c r="AD32" s="179">
        <f xml:space="preserve"> Time!AD$50</f>
        <v>0</v>
      </c>
      <c r="AE32" s="179">
        <f xml:space="preserve"> Time!AE$50</f>
        <v>0</v>
      </c>
      <c r="AF32" s="179">
        <f xml:space="preserve"> Time!AF$50</f>
        <v>0</v>
      </c>
      <c r="AG32" s="179">
        <f xml:space="preserve"> Time!AG$50</f>
        <v>0</v>
      </c>
      <c r="AH32" s="179">
        <f xml:space="preserve"> Time!AH$50</f>
        <v>0</v>
      </c>
      <c r="AI32" s="179">
        <f xml:space="preserve"> Time!AI$50</f>
        <v>0</v>
      </c>
      <c r="AJ32" s="179">
        <f xml:space="preserve"> Time!AJ$50</f>
        <v>0</v>
      </c>
      <c r="AK32" s="179">
        <f xml:space="preserve"> Time!AK$50</f>
        <v>0</v>
      </c>
      <c r="AL32" s="179">
        <f xml:space="preserve"> Time!AL$50</f>
        <v>0</v>
      </c>
      <c r="AM32" s="179">
        <f xml:space="preserve"> Time!AM$50</f>
        <v>0</v>
      </c>
      <c r="AN32" s="179">
        <f xml:space="preserve"> Time!AN$50</f>
        <v>0</v>
      </c>
      <c r="AO32" s="179">
        <f xml:space="preserve"> Time!AO$50</f>
        <v>0</v>
      </c>
      <c r="AP32" s="179">
        <f xml:space="preserve"> Time!AP$50</f>
        <v>0</v>
      </c>
      <c r="AQ32" s="179">
        <f xml:space="preserve"> Time!AQ$50</f>
        <v>0</v>
      </c>
      <c r="AR32" s="179">
        <f xml:space="preserve"> Time!AR$50</f>
        <v>0</v>
      </c>
      <c r="AS32" s="179">
        <f xml:space="preserve"> Time!AS$50</f>
        <v>0</v>
      </c>
      <c r="AT32" s="179">
        <f xml:space="preserve"> Time!AT$50</f>
        <v>0</v>
      </c>
      <c r="AU32" s="179">
        <f xml:space="preserve"> Time!AU$50</f>
        <v>0</v>
      </c>
      <c r="AV32" s="179">
        <f xml:space="preserve"> Time!AV$50</f>
        <v>0</v>
      </c>
      <c r="AW32" s="179">
        <f xml:space="preserve"> Time!AW$50</f>
        <v>0</v>
      </c>
      <c r="AX32" s="179">
        <f xml:space="preserve"> Time!AX$50</f>
        <v>0</v>
      </c>
      <c r="AY32" s="179">
        <f xml:space="preserve"> Time!AY$50</f>
        <v>0</v>
      </c>
      <c r="AZ32" s="179">
        <f xml:space="preserve"> Time!AZ$50</f>
        <v>0</v>
      </c>
      <c r="BA32" s="179">
        <f xml:space="preserve"> Time!BA$50</f>
        <v>0</v>
      </c>
      <c r="BB32" s="179">
        <f xml:space="preserve"> Time!BB$50</f>
        <v>0</v>
      </c>
      <c r="BC32" s="179">
        <f xml:space="preserve"> Time!BC$50</f>
        <v>0</v>
      </c>
      <c r="BD32" s="179">
        <f xml:space="preserve"> Time!BD$50</f>
        <v>0</v>
      </c>
      <c r="BE32" s="179">
        <f xml:space="preserve"> Time!BE$50</f>
        <v>0</v>
      </c>
      <c r="BF32" s="179">
        <f xml:space="preserve"> Time!BF$50</f>
        <v>0</v>
      </c>
      <c r="BG32" s="179">
        <f xml:space="preserve"> Time!BG$50</f>
        <v>0</v>
      </c>
      <c r="BH32" s="179">
        <f xml:space="preserve"> Time!BH$50</f>
        <v>0</v>
      </c>
      <c r="BI32" s="179">
        <f xml:space="preserve"> Time!BI$50</f>
        <v>0</v>
      </c>
      <c r="BJ32" s="179">
        <f xml:space="preserve"> Time!BJ$50</f>
        <v>0</v>
      </c>
      <c r="BK32" s="179">
        <f xml:space="preserve"> Time!BK$50</f>
        <v>0</v>
      </c>
      <c r="BL32" s="179">
        <f xml:space="preserve"> Time!BL$50</f>
        <v>0</v>
      </c>
      <c r="BM32" s="179">
        <f xml:space="preserve"> Time!BM$50</f>
        <v>0</v>
      </c>
      <c r="BN32" s="179">
        <f xml:space="preserve"> Time!BN$50</f>
        <v>0</v>
      </c>
      <c r="BO32" s="179">
        <f xml:space="preserve"> Time!BO$50</f>
        <v>0</v>
      </c>
      <c r="BP32" s="179">
        <f xml:space="preserve"> Time!BP$50</f>
        <v>0</v>
      </c>
      <c r="BQ32" s="179">
        <f xml:space="preserve"> Time!BQ$50</f>
        <v>0</v>
      </c>
      <c r="BR32" s="179">
        <f xml:space="preserve"> Time!BR$50</f>
        <v>0</v>
      </c>
      <c r="BS32" s="179">
        <f xml:space="preserve"> Time!BS$50</f>
        <v>0</v>
      </c>
      <c r="BT32" s="179">
        <f xml:space="preserve"> Time!BT$50</f>
        <v>0</v>
      </c>
      <c r="BU32" s="179">
        <f xml:space="preserve"> Time!BU$50</f>
        <v>0</v>
      </c>
      <c r="BV32" s="179">
        <f xml:space="preserve"> Time!BV$50</f>
        <v>0</v>
      </c>
      <c r="BW32" s="179">
        <f xml:space="preserve"> Time!BW$50</f>
        <v>0</v>
      </c>
      <c r="BX32" s="179">
        <f xml:space="preserve"> Time!BX$50</f>
        <v>0</v>
      </c>
      <c r="BY32" s="179">
        <f xml:space="preserve"> Time!BY$50</f>
        <v>0</v>
      </c>
      <c r="BZ32" s="179">
        <f xml:space="preserve"> Time!BZ$50</f>
        <v>0</v>
      </c>
      <c r="CA32" s="179">
        <f xml:space="preserve"> Time!CA$50</f>
        <v>0</v>
      </c>
      <c r="CB32" s="179">
        <f xml:space="preserve"> Time!CB$50</f>
        <v>0</v>
      </c>
      <c r="CC32" s="179">
        <f xml:space="preserve"> Time!CC$50</f>
        <v>0</v>
      </c>
      <c r="CD32" s="179">
        <f xml:space="preserve"> Time!CD$50</f>
        <v>0</v>
      </c>
      <c r="CE32" s="179">
        <f xml:space="preserve"> Time!CE$50</f>
        <v>0</v>
      </c>
      <c r="CF32" s="179">
        <f xml:space="preserve"> Time!CF$50</f>
        <v>0</v>
      </c>
      <c r="CG32" s="179">
        <f xml:space="preserve"> Time!CG$50</f>
        <v>0</v>
      </c>
      <c r="CH32" s="179">
        <f xml:space="preserve"> Time!CH$50</f>
        <v>0</v>
      </c>
      <c r="CI32" s="179">
        <f xml:space="preserve"> Time!CI$50</f>
        <v>0</v>
      </c>
      <c r="CJ32" s="179">
        <f xml:space="preserve"> Time!CJ$50</f>
        <v>0</v>
      </c>
      <c r="CK32" s="179">
        <f xml:space="preserve"> Time!CK$50</f>
        <v>0</v>
      </c>
      <c r="CL32" s="179">
        <f xml:space="preserve"> Time!CL$50</f>
        <v>0</v>
      </c>
      <c r="CM32" s="179">
        <f xml:space="preserve"> Time!CM$50</f>
        <v>0</v>
      </c>
      <c r="CN32" s="179">
        <f xml:space="preserve"> Time!CN$50</f>
        <v>0</v>
      </c>
      <c r="CO32" s="179">
        <f xml:space="preserve"> Time!CO$50</f>
        <v>0</v>
      </c>
      <c r="CP32" s="179">
        <f xml:space="preserve"> Time!CP$50</f>
        <v>0</v>
      </c>
      <c r="CQ32" s="179">
        <f xml:space="preserve"> Time!CQ$50</f>
        <v>0</v>
      </c>
      <c r="CR32" s="179">
        <f xml:space="preserve"> Time!CR$50</f>
        <v>0</v>
      </c>
      <c r="CS32" s="179">
        <f xml:space="preserve"> Time!CS$50</f>
        <v>0</v>
      </c>
      <c r="CT32" s="179">
        <f xml:space="preserve"> Time!CT$50</f>
        <v>0</v>
      </c>
      <c r="CU32" s="179">
        <f xml:space="preserve"> Time!CU$50</f>
        <v>0</v>
      </c>
      <c r="CV32" s="179">
        <f xml:space="preserve"> Time!CV$50</f>
        <v>0</v>
      </c>
      <c r="CW32" s="179">
        <f xml:space="preserve"> Time!CW$50</f>
        <v>0</v>
      </c>
      <c r="CX32" s="179">
        <f xml:space="preserve"> Time!CX$50</f>
        <v>0</v>
      </c>
      <c r="CY32" s="179">
        <f xml:space="preserve"> Time!CY$50</f>
        <v>0</v>
      </c>
      <c r="CZ32" s="179">
        <f xml:space="preserve"> Time!CZ$50</f>
        <v>0</v>
      </c>
      <c r="DA32" s="179">
        <f xml:space="preserve"> Time!DA$50</f>
        <v>0</v>
      </c>
      <c r="DB32" s="179">
        <f xml:space="preserve"> Time!DB$50</f>
        <v>0</v>
      </c>
      <c r="DC32" s="179">
        <f xml:space="preserve"> Time!DC$50</f>
        <v>0</v>
      </c>
      <c r="DD32" s="179">
        <f xml:space="preserve"> Time!DD$50</f>
        <v>0</v>
      </c>
      <c r="DE32" s="179">
        <f xml:space="preserve"> Time!DE$50</f>
        <v>0</v>
      </c>
      <c r="DF32" s="179">
        <f xml:space="preserve"> Time!DF$50</f>
        <v>0</v>
      </c>
      <c r="DG32" s="179">
        <f xml:space="preserve"> Time!DG$50</f>
        <v>0</v>
      </c>
      <c r="DH32" s="179">
        <f xml:space="preserve"> Time!DH$50</f>
        <v>0</v>
      </c>
      <c r="DI32" s="179">
        <f xml:space="preserve"> Time!DI$50</f>
        <v>0</v>
      </c>
      <c r="DJ32" s="179">
        <f xml:space="preserve"> Time!DJ$50</f>
        <v>0</v>
      </c>
      <c r="DK32" s="179">
        <f xml:space="preserve"> Time!DK$50</f>
        <v>0</v>
      </c>
      <c r="DL32" s="179">
        <f xml:space="preserve"> Time!DL$50</f>
        <v>0</v>
      </c>
      <c r="DM32" s="179">
        <f xml:space="preserve"> Time!DM$50</f>
        <v>0</v>
      </c>
      <c r="DN32" s="179">
        <f xml:space="preserve"> Time!DN$50</f>
        <v>0</v>
      </c>
      <c r="DO32" s="179">
        <f xml:space="preserve"> Time!DO$50</f>
        <v>0</v>
      </c>
      <c r="DP32" s="179">
        <f xml:space="preserve"> Time!DP$50</f>
        <v>0</v>
      </c>
      <c r="DQ32" s="179">
        <f xml:space="preserve"> Time!DQ$50</f>
        <v>0</v>
      </c>
      <c r="DR32" s="179">
        <f xml:space="preserve"> Time!DR$50</f>
        <v>0</v>
      </c>
      <c r="DS32" s="179">
        <f xml:space="preserve"> Time!DS$50</f>
        <v>0</v>
      </c>
      <c r="DT32" s="179">
        <f xml:space="preserve"> Time!DT$50</f>
        <v>0</v>
      </c>
      <c r="DU32" s="179">
        <f xml:space="preserve"> Time!DU$50</f>
        <v>0</v>
      </c>
      <c r="DV32" s="179">
        <f xml:space="preserve"> Time!DV$50</f>
        <v>0</v>
      </c>
      <c r="DW32" s="179">
        <f xml:space="preserve"> Time!DW$50</f>
        <v>0</v>
      </c>
      <c r="DX32" s="179">
        <f xml:space="preserve"> Time!DX$50</f>
        <v>0</v>
      </c>
      <c r="DY32" s="179">
        <f xml:space="preserve"> Time!DY$50</f>
        <v>0</v>
      </c>
      <c r="DZ32" s="179">
        <f xml:space="preserve"> Time!DZ$50</f>
        <v>0</v>
      </c>
      <c r="EA32" s="179">
        <f xml:space="preserve"> Time!EA$50</f>
        <v>0</v>
      </c>
      <c r="EB32" s="179">
        <f xml:space="preserve"> Time!EB$50</f>
        <v>0</v>
      </c>
      <c r="EC32" s="179">
        <f xml:space="preserve"> Time!EC$50</f>
        <v>0</v>
      </c>
      <c r="ED32" s="179">
        <f xml:space="preserve"> Time!ED$50</f>
        <v>0</v>
      </c>
      <c r="EE32" s="179">
        <f xml:space="preserve"> Time!EE$50</f>
        <v>0</v>
      </c>
      <c r="EF32" s="179">
        <f xml:space="preserve"> Time!EF$50</f>
        <v>0</v>
      </c>
      <c r="EG32" s="179">
        <f xml:space="preserve"> Time!EG$50</f>
        <v>0</v>
      </c>
      <c r="EH32" s="179">
        <f xml:space="preserve"> Time!EH$50</f>
        <v>0</v>
      </c>
      <c r="EI32" s="179">
        <f xml:space="preserve"> Time!EI$50</f>
        <v>0</v>
      </c>
      <c r="EJ32" s="179">
        <f xml:space="preserve"> Time!EJ$50</f>
        <v>0</v>
      </c>
      <c r="EK32" s="179">
        <f xml:space="preserve"> Time!EK$50</f>
        <v>0</v>
      </c>
      <c r="EL32" s="179">
        <f xml:space="preserve"> Time!EL$50</f>
        <v>0</v>
      </c>
      <c r="EM32" s="179">
        <f xml:space="preserve"> Time!EM$50</f>
        <v>0</v>
      </c>
      <c r="EN32" s="179">
        <f xml:space="preserve"> Time!EN$50</f>
        <v>0</v>
      </c>
      <c r="EO32" s="179">
        <f xml:space="preserve"> Time!EO$50</f>
        <v>0</v>
      </c>
      <c r="EP32" s="179">
        <f xml:space="preserve"> Time!EP$50</f>
        <v>0</v>
      </c>
      <c r="EQ32" s="179">
        <f xml:space="preserve"> Time!EQ$50</f>
        <v>0</v>
      </c>
      <c r="ER32" s="179">
        <f xml:space="preserve"> Time!ER$50</f>
        <v>0</v>
      </c>
      <c r="ES32" s="179">
        <f xml:space="preserve"> Time!ES$50</f>
        <v>0</v>
      </c>
      <c r="ET32" s="179">
        <f xml:space="preserve"> Time!ET$50</f>
        <v>0</v>
      </c>
      <c r="EU32" s="179">
        <f xml:space="preserve"> Time!EU$50</f>
        <v>0</v>
      </c>
      <c r="EV32" s="179">
        <f xml:space="preserve"> Time!EV$50</f>
        <v>0</v>
      </c>
      <c r="EW32" s="179">
        <f xml:space="preserve"> Time!EW$50</f>
        <v>0</v>
      </c>
      <c r="EX32" s="179">
        <f xml:space="preserve"> Time!EX$50</f>
        <v>0</v>
      </c>
      <c r="EY32" s="179">
        <f xml:space="preserve"> Time!EY$50</f>
        <v>0</v>
      </c>
      <c r="EZ32" s="179">
        <f xml:space="preserve"> Time!EZ$50</f>
        <v>0</v>
      </c>
      <c r="FA32" s="179">
        <f xml:space="preserve"> Time!FA$50</f>
        <v>0</v>
      </c>
      <c r="FB32" s="179">
        <f xml:space="preserve"> Time!FB$50</f>
        <v>0</v>
      </c>
      <c r="FC32" s="179">
        <f xml:space="preserve"> Time!FC$50</f>
        <v>0</v>
      </c>
      <c r="FD32" s="179">
        <f xml:space="preserve"> Time!FD$50</f>
        <v>0</v>
      </c>
      <c r="FE32" s="179">
        <f xml:space="preserve"> Time!FE$50</f>
        <v>0</v>
      </c>
      <c r="FF32" s="179">
        <f xml:space="preserve"> Time!FF$50</f>
        <v>0</v>
      </c>
      <c r="FG32" s="179">
        <f xml:space="preserve"> Time!FG$50</f>
        <v>0</v>
      </c>
      <c r="FH32" s="179">
        <f xml:space="preserve"> Time!FH$50</f>
        <v>0</v>
      </c>
      <c r="FI32" s="179">
        <f xml:space="preserve"> Time!FI$50</f>
        <v>0</v>
      </c>
      <c r="FJ32" s="179">
        <f xml:space="preserve"> Time!FJ$50</f>
        <v>0</v>
      </c>
      <c r="FK32" s="179">
        <f xml:space="preserve"> Time!FK$50</f>
        <v>0</v>
      </c>
      <c r="FL32" s="179">
        <f xml:space="preserve"> Time!FL$50</f>
        <v>0</v>
      </c>
      <c r="FM32" s="179">
        <f xml:space="preserve"> Time!FM$50</f>
        <v>0</v>
      </c>
      <c r="FN32" s="179">
        <f xml:space="preserve"> Time!FN$50</f>
        <v>0</v>
      </c>
      <c r="FO32" s="179">
        <f xml:space="preserve"> Time!FO$50</f>
        <v>0</v>
      </c>
      <c r="FP32" s="179">
        <f xml:space="preserve"> Time!FP$50</f>
        <v>0</v>
      </c>
      <c r="FQ32" s="179">
        <f xml:space="preserve"> Time!FQ$50</f>
        <v>0</v>
      </c>
      <c r="FR32" s="179">
        <f xml:space="preserve"> Time!FR$50</f>
        <v>0</v>
      </c>
      <c r="FS32" s="179">
        <f xml:space="preserve"> Time!FS$50</f>
        <v>0</v>
      </c>
      <c r="FT32" s="179">
        <f xml:space="preserve"> Time!FT$50</f>
        <v>0</v>
      </c>
      <c r="FU32" s="179">
        <f xml:space="preserve"> Time!FU$50</f>
        <v>0</v>
      </c>
      <c r="FV32" s="179">
        <f xml:space="preserve"> Time!FV$50</f>
        <v>0</v>
      </c>
      <c r="FW32" s="179">
        <f xml:space="preserve"> Time!FW$50</f>
        <v>0</v>
      </c>
      <c r="FX32" s="179">
        <f xml:space="preserve"> Time!FX$50</f>
        <v>0</v>
      </c>
      <c r="FY32" s="179">
        <f xml:space="preserve"> Time!FY$50</f>
        <v>0</v>
      </c>
      <c r="FZ32" s="179">
        <f xml:space="preserve"> Time!FZ$50</f>
        <v>0</v>
      </c>
      <c r="GA32" s="179">
        <f xml:space="preserve"> Time!GA$50</f>
        <v>0</v>
      </c>
      <c r="GB32" s="179">
        <f xml:space="preserve"> Time!GB$50</f>
        <v>0</v>
      </c>
      <c r="GC32" s="179">
        <f xml:space="preserve"> Time!GC$50</f>
        <v>0</v>
      </c>
      <c r="GD32" s="179">
        <f xml:space="preserve"> Time!GD$50</f>
        <v>0</v>
      </c>
      <c r="GE32" s="179">
        <f xml:space="preserve"> Time!GE$50</f>
        <v>0</v>
      </c>
      <c r="GF32" s="179">
        <f xml:space="preserve"> Time!GF$50</f>
        <v>0</v>
      </c>
      <c r="GG32" s="179">
        <f xml:space="preserve"> Time!GG$50</f>
        <v>0</v>
      </c>
      <c r="GH32" s="179">
        <f xml:space="preserve"> Time!GH$50</f>
        <v>0</v>
      </c>
      <c r="GI32" s="179">
        <f xml:space="preserve"> Time!GI$50</f>
        <v>0</v>
      </c>
      <c r="GJ32" s="179">
        <f xml:space="preserve"> Time!GJ$50</f>
        <v>0</v>
      </c>
    </row>
    <row r="33" spans="1:192" s="181" customFormat="1" hidden="1" outlineLevel="2" x14ac:dyDescent="0.35">
      <c r="A33" s="132"/>
      <c r="B33" s="132"/>
      <c r="C33" s="133"/>
      <c r="D33" s="134"/>
      <c r="E33" s="180" t="s">
        <v>166</v>
      </c>
      <c r="F33" s="180"/>
      <c r="G33" s="180" t="str">
        <f xml:space="preserve"> SMU</f>
        <v>$ 000s</v>
      </c>
      <c r="H33" s="180">
        <f xml:space="preserve"> SUM(J33:BE33)</f>
        <v>2200</v>
      </c>
      <c r="I33" s="135"/>
      <c r="J33" s="180">
        <f t="shared" ref="J33:AO33" si="30" xml:space="preserve"> $F31 * J32</f>
        <v>0</v>
      </c>
      <c r="K33" s="180">
        <f t="shared" si="30"/>
        <v>0</v>
      </c>
      <c r="L33" s="180">
        <f t="shared" si="30"/>
        <v>0</v>
      </c>
      <c r="M33" s="180">
        <f t="shared" si="30"/>
        <v>0</v>
      </c>
      <c r="N33" s="180">
        <f t="shared" si="30"/>
        <v>0</v>
      </c>
      <c r="O33" s="180">
        <f t="shared" si="30"/>
        <v>2200</v>
      </c>
      <c r="P33" s="180">
        <f t="shared" si="30"/>
        <v>0</v>
      </c>
      <c r="Q33" s="180">
        <f t="shared" si="30"/>
        <v>0</v>
      </c>
      <c r="R33" s="180">
        <f t="shared" si="30"/>
        <v>0</v>
      </c>
      <c r="S33" s="180">
        <f t="shared" si="30"/>
        <v>0</v>
      </c>
      <c r="T33" s="180">
        <f t="shared" si="30"/>
        <v>0</v>
      </c>
      <c r="U33" s="180">
        <f t="shared" si="30"/>
        <v>0</v>
      </c>
      <c r="V33" s="180">
        <f t="shared" si="30"/>
        <v>0</v>
      </c>
      <c r="W33" s="180">
        <f t="shared" si="30"/>
        <v>0</v>
      </c>
      <c r="X33" s="180">
        <f t="shared" si="30"/>
        <v>0</v>
      </c>
      <c r="Y33" s="180">
        <f t="shared" si="30"/>
        <v>0</v>
      </c>
      <c r="Z33" s="180">
        <f t="shared" si="30"/>
        <v>0</v>
      </c>
      <c r="AA33" s="180">
        <f t="shared" si="30"/>
        <v>0</v>
      </c>
      <c r="AB33" s="180">
        <f t="shared" si="30"/>
        <v>0</v>
      </c>
      <c r="AC33" s="180">
        <f t="shared" si="30"/>
        <v>0</v>
      </c>
      <c r="AD33" s="180">
        <f t="shared" si="30"/>
        <v>0</v>
      </c>
      <c r="AE33" s="180">
        <f t="shared" si="30"/>
        <v>0</v>
      </c>
      <c r="AF33" s="180">
        <f t="shared" si="30"/>
        <v>0</v>
      </c>
      <c r="AG33" s="180">
        <f t="shared" si="30"/>
        <v>0</v>
      </c>
      <c r="AH33" s="180">
        <f t="shared" si="30"/>
        <v>0</v>
      </c>
      <c r="AI33" s="180">
        <f t="shared" si="30"/>
        <v>0</v>
      </c>
      <c r="AJ33" s="180">
        <f t="shared" si="30"/>
        <v>0</v>
      </c>
      <c r="AK33" s="180">
        <f t="shared" si="30"/>
        <v>0</v>
      </c>
      <c r="AL33" s="180">
        <f t="shared" si="30"/>
        <v>0</v>
      </c>
      <c r="AM33" s="180">
        <f t="shared" si="30"/>
        <v>0</v>
      </c>
      <c r="AN33" s="180">
        <f t="shared" si="30"/>
        <v>0</v>
      </c>
      <c r="AO33" s="180">
        <f t="shared" si="30"/>
        <v>0</v>
      </c>
      <c r="AP33" s="180">
        <f t="shared" ref="AP33:BU33" si="31" xml:space="preserve"> $F31 * AP32</f>
        <v>0</v>
      </c>
      <c r="AQ33" s="180">
        <f t="shared" si="31"/>
        <v>0</v>
      </c>
      <c r="AR33" s="180">
        <f t="shared" si="31"/>
        <v>0</v>
      </c>
      <c r="AS33" s="180">
        <f t="shared" si="31"/>
        <v>0</v>
      </c>
      <c r="AT33" s="180">
        <f t="shared" si="31"/>
        <v>0</v>
      </c>
      <c r="AU33" s="180">
        <f t="shared" si="31"/>
        <v>0</v>
      </c>
      <c r="AV33" s="180">
        <f t="shared" si="31"/>
        <v>0</v>
      </c>
      <c r="AW33" s="180">
        <f t="shared" si="31"/>
        <v>0</v>
      </c>
      <c r="AX33" s="180">
        <f t="shared" si="31"/>
        <v>0</v>
      </c>
      <c r="AY33" s="180">
        <f t="shared" si="31"/>
        <v>0</v>
      </c>
      <c r="AZ33" s="180">
        <f t="shared" si="31"/>
        <v>0</v>
      </c>
      <c r="BA33" s="180">
        <f t="shared" si="31"/>
        <v>0</v>
      </c>
      <c r="BB33" s="180">
        <f t="shared" si="31"/>
        <v>0</v>
      </c>
      <c r="BC33" s="180">
        <f t="shared" si="31"/>
        <v>0</v>
      </c>
      <c r="BD33" s="180">
        <f t="shared" si="31"/>
        <v>0</v>
      </c>
      <c r="BE33" s="180">
        <f t="shared" si="31"/>
        <v>0</v>
      </c>
      <c r="BF33" s="180">
        <f t="shared" si="31"/>
        <v>0</v>
      </c>
      <c r="BG33" s="180">
        <f t="shared" si="31"/>
        <v>0</v>
      </c>
      <c r="BH33" s="180">
        <f t="shared" si="31"/>
        <v>0</v>
      </c>
      <c r="BI33" s="180">
        <f t="shared" si="31"/>
        <v>0</v>
      </c>
      <c r="BJ33" s="180">
        <f t="shared" si="31"/>
        <v>0</v>
      </c>
      <c r="BK33" s="180">
        <f t="shared" si="31"/>
        <v>0</v>
      </c>
      <c r="BL33" s="180">
        <f t="shared" si="31"/>
        <v>0</v>
      </c>
      <c r="BM33" s="180">
        <f t="shared" si="31"/>
        <v>0</v>
      </c>
      <c r="BN33" s="180">
        <f t="shared" si="31"/>
        <v>0</v>
      </c>
      <c r="BO33" s="180">
        <f t="shared" si="31"/>
        <v>0</v>
      </c>
      <c r="BP33" s="180">
        <f t="shared" si="31"/>
        <v>0</v>
      </c>
      <c r="BQ33" s="180">
        <f t="shared" si="31"/>
        <v>0</v>
      </c>
      <c r="BR33" s="180">
        <f t="shared" si="31"/>
        <v>0</v>
      </c>
      <c r="BS33" s="180">
        <f t="shared" si="31"/>
        <v>0</v>
      </c>
      <c r="BT33" s="180">
        <f t="shared" si="31"/>
        <v>0</v>
      </c>
      <c r="BU33" s="180">
        <f t="shared" si="31"/>
        <v>0</v>
      </c>
      <c r="BV33" s="180">
        <f t="shared" ref="BV33:DA33" si="32" xml:space="preserve"> $F31 * BV32</f>
        <v>0</v>
      </c>
      <c r="BW33" s="180">
        <f t="shared" si="32"/>
        <v>0</v>
      </c>
      <c r="BX33" s="180">
        <f t="shared" si="32"/>
        <v>0</v>
      </c>
      <c r="BY33" s="180">
        <f t="shared" si="32"/>
        <v>0</v>
      </c>
      <c r="BZ33" s="180">
        <f t="shared" si="32"/>
        <v>0</v>
      </c>
      <c r="CA33" s="180">
        <f t="shared" si="32"/>
        <v>0</v>
      </c>
      <c r="CB33" s="180">
        <f t="shared" si="32"/>
        <v>0</v>
      </c>
      <c r="CC33" s="180">
        <f t="shared" si="32"/>
        <v>0</v>
      </c>
      <c r="CD33" s="180">
        <f t="shared" si="32"/>
        <v>0</v>
      </c>
      <c r="CE33" s="180">
        <f t="shared" si="32"/>
        <v>0</v>
      </c>
      <c r="CF33" s="180">
        <f t="shared" si="32"/>
        <v>0</v>
      </c>
      <c r="CG33" s="180">
        <f t="shared" si="32"/>
        <v>0</v>
      </c>
      <c r="CH33" s="180">
        <f t="shared" si="32"/>
        <v>0</v>
      </c>
      <c r="CI33" s="180">
        <f t="shared" si="32"/>
        <v>0</v>
      </c>
      <c r="CJ33" s="180">
        <f t="shared" si="32"/>
        <v>0</v>
      </c>
      <c r="CK33" s="180">
        <f t="shared" si="32"/>
        <v>0</v>
      </c>
      <c r="CL33" s="180">
        <f t="shared" si="32"/>
        <v>0</v>
      </c>
      <c r="CM33" s="180">
        <f t="shared" si="32"/>
        <v>0</v>
      </c>
      <c r="CN33" s="180">
        <f t="shared" si="32"/>
        <v>0</v>
      </c>
      <c r="CO33" s="180">
        <f t="shared" si="32"/>
        <v>0</v>
      </c>
      <c r="CP33" s="180">
        <f t="shared" si="32"/>
        <v>0</v>
      </c>
      <c r="CQ33" s="180">
        <f t="shared" si="32"/>
        <v>0</v>
      </c>
      <c r="CR33" s="180">
        <f t="shared" si="32"/>
        <v>0</v>
      </c>
      <c r="CS33" s="180">
        <f t="shared" si="32"/>
        <v>0</v>
      </c>
      <c r="CT33" s="180">
        <f t="shared" si="32"/>
        <v>0</v>
      </c>
      <c r="CU33" s="180">
        <f t="shared" si="32"/>
        <v>0</v>
      </c>
      <c r="CV33" s="180">
        <f t="shared" si="32"/>
        <v>0</v>
      </c>
      <c r="CW33" s="180">
        <f t="shared" si="32"/>
        <v>0</v>
      </c>
      <c r="CX33" s="180">
        <f t="shared" si="32"/>
        <v>0</v>
      </c>
      <c r="CY33" s="180">
        <f t="shared" si="32"/>
        <v>0</v>
      </c>
      <c r="CZ33" s="180">
        <f t="shared" si="32"/>
        <v>0</v>
      </c>
      <c r="DA33" s="180">
        <f t="shared" si="32"/>
        <v>0</v>
      </c>
      <c r="DB33" s="180">
        <f t="shared" ref="DB33:EG33" si="33" xml:space="preserve"> $F31 * DB32</f>
        <v>0</v>
      </c>
      <c r="DC33" s="180">
        <f t="shared" si="33"/>
        <v>0</v>
      </c>
      <c r="DD33" s="180">
        <f t="shared" si="33"/>
        <v>0</v>
      </c>
      <c r="DE33" s="180">
        <f t="shared" si="33"/>
        <v>0</v>
      </c>
      <c r="DF33" s="180">
        <f t="shared" si="33"/>
        <v>0</v>
      </c>
      <c r="DG33" s="180">
        <f t="shared" si="33"/>
        <v>0</v>
      </c>
      <c r="DH33" s="180">
        <f t="shared" si="33"/>
        <v>0</v>
      </c>
      <c r="DI33" s="180">
        <f t="shared" si="33"/>
        <v>0</v>
      </c>
      <c r="DJ33" s="180">
        <f t="shared" si="33"/>
        <v>0</v>
      </c>
      <c r="DK33" s="180">
        <f t="shared" si="33"/>
        <v>0</v>
      </c>
      <c r="DL33" s="180">
        <f t="shared" si="33"/>
        <v>0</v>
      </c>
      <c r="DM33" s="180">
        <f t="shared" si="33"/>
        <v>0</v>
      </c>
      <c r="DN33" s="180">
        <f t="shared" si="33"/>
        <v>0</v>
      </c>
      <c r="DO33" s="180">
        <f t="shared" si="33"/>
        <v>0</v>
      </c>
      <c r="DP33" s="180">
        <f t="shared" si="33"/>
        <v>0</v>
      </c>
      <c r="DQ33" s="180">
        <f t="shared" si="33"/>
        <v>0</v>
      </c>
      <c r="DR33" s="180">
        <f t="shared" si="33"/>
        <v>0</v>
      </c>
      <c r="DS33" s="180">
        <f t="shared" si="33"/>
        <v>0</v>
      </c>
      <c r="DT33" s="180">
        <f t="shared" si="33"/>
        <v>0</v>
      </c>
      <c r="DU33" s="180">
        <f t="shared" si="33"/>
        <v>0</v>
      </c>
      <c r="DV33" s="180">
        <f t="shared" si="33"/>
        <v>0</v>
      </c>
      <c r="DW33" s="180">
        <f t="shared" si="33"/>
        <v>0</v>
      </c>
      <c r="DX33" s="180">
        <f t="shared" si="33"/>
        <v>0</v>
      </c>
      <c r="DY33" s="180">
        <f t="shared" si="33"/>
        <v>0</v>
      </c>
      <c r="DZ33" s="180">
        <f t="shared" si="33"/>
        <v>0</v>
      </c>
      <c r="EA33" s="180">
        <f t="shared" si="33"/>
        <v>0</v>
      </c>
      <c r="EB33" s="180">
        <f t="shared" si="33"/>
        <v>0</v>
      </c>
      <c r="EC33" s="180">
        <f t="shared" si="33"/>
        <v>0</v>
      </c>
      <c r="ED33" s="180">
        <f t="shared" si="33"/>
        <v>0</v>
      </c>
      <c r="EE33" s="180">
        <f t="shared" si="33"/>
        <v>0</v>
      </c>
      <c r="EF33" s="180">
        <f t="shared" si="33"/>
        <v>0</v>
      </c>
      <c r="EG33" s="180">
        <f t="shared" si="33"/>
        <v>0</v>
      </c>
      <c r="EH33" s="180">
        <f t="shared" ref="EH33:FM33" si="34" xml:space="preserve"> $F31 * EH32</f>
        <v>0</v>
      </c>
      <c r="EI33" s="180">
        <f t="shared" si="34"/>
        <v>0</v>
      </c>
      <c r="EJ33" s="180">
        <f t="shared" si="34"/>
        <v>0</v>
      </c>
      <c r="EK33" s="180">
        <f t="shared" si="34"/>
        <v>0</v>
      </c>
      <c r="EL33" s="180">
        <f t="shared" si="34"/>
        <v>0</v>
      </c>
      <c r="EM33" s="180">
        <f t="shared" si="34"/>
        <v>0</v>
      </c>
      <c r="EN33" s="180">
        <f t="shared" si="34"/>
        <v>0</v>
      </c>
      <c r="EO33" s="180">
        <f t="shared" si="34"/>
        <v>0</v>
      </c>
      <c r="EP33" s="180">
        <f t="shared" si="34"/>
        <v>0</v>
      </c>
      <c r="EQ33" s="180">
        <f t="shared" si="34"/>
        <v>0</v>
      </c>
      <c r="ER33" s="180">
        <f t="shared" si="34"/>
        <v>0</v>
      </c>
      <c r="ES33" s="180">
        <f t="shared" si="34"/>
        <v>0</v>
      </c>
      <c r="ET33" s="180">
        <f t="shared" si="34"/>
        <v>0</v>
      </c>
      <c r="EU33" s="180">
        <f t="shared" si="34"/>
        <v>0</v>
      </c>
      <c r="EV33" s="180">
        <f t="shared" si="34"/>
        <v>0</v>
      </c>
      <c r="EW33" s="180">
        <f t="shared" si="34"/>
        <v>0</v>
      </c>
      <c r="EX33" s="180">
        <f t="shared" si="34"/>
        <v>0</v>
      </c>
      <c r="EY33" s="180">
        <f t="shared" si="34"/>
        <v>0</v>
      </c>
      <c r="EZ33" s="180">
        <f t="shared" si="34"/>
        <v>0</v>
      </c>
      <c r="FA33" s="180">
        <f t="shared" si="34"/>
        <v>0</v>
      </c>
      <c r="FB33" s="180">
        <f t="shared" si="34"/>
        <v>0</v>
      </c>
      <c r="FC33" s="180">
        <f t="shared" si="34"/>
        <v>0</v>
      </c>
      <c r="FD33" s="180">
        <f t="shared" si="34"/>
        <v>0</v>
      </c>
      <c r="FE33" s="180">
        <f t="shared" si="34"/>
        <v>0</v>
      </c>
      <c r="FF33" s="180">
        <f t="shared" si="34"/>
        <v>0</v>
      </c>
      <c r="FG33" s="180">
        <f t="shared" si="34"/>
        <v>0</v>
      </c>
      <c r="FH33" s="180">
        <f t="shared" si="34"/>
        <v>0</v>
      </c>
      <c r="FI33" s="180">
        <f t="shared" si="34"/>
        <v>0</v>
      </c>
      <c r="FJ33" s="180">
        <f t="shared" si="34"/>
        <v>0</v>
      </c>
      <c r="FK33" s="180">
        <f t="shared" si="34"/>
        <v>0</v>
      </c>
      <c r="FL33" s="180">
        <f t="shared" si="34"/>
        <v>0</v>
      </c>
      <c r="FM33" s="180">
        <f t="shared" si="34"/>
        <v>0</v>
      </c>
      <c r="FN33" s="180">
        <f t="shared" ref="FN33:GJ33" si="35" xml:space="preserve"> $F31 * FN32</f>
        <v>0</v>
      </c>
      <c r="FO33" s="180">
        <f t="shared" si="35"/>
        <v>0</v>
      </c>
      <c r="FP33" s="180">
        <f t="shared" si="35"/>
        <v>0</v>
      </c>
      <c r="FQ33" s="180">
        <f t="shared" si="35"/>
        <v>0</v>
      </c>
      <c r="FR33" s="180">
        <f t="shared" si="35"/>
        <v>0</v>
      </c>
      <c r="FS33" s="180">
        <f t="shared" si="35"/>
        <v>0</v>
      </c>
      <c r="FT33" s="180">
        <f t="shared" si="35"/>
        <v>0</v>
      </c>
      <c r="FU33" s="180">
        <f t="shared" si="35"/>
        <v>0</v>
      </c>
      <c r="FV33" s="180">
        <f t="shared" si="35"/>
        <v>0</v>
      </c>
      <c r="FW33" s="180">
        <f t="shared" si="35"/>
        <v>0</v>
      </c>
      <c r="FX33" s="180">
        <f t="shared" si="35"/>
        <v>0</v>
      </c>
      <c r="FY33" s="180">
        <f t="shared" si="35"/>
        <v>0</v>
      </c>
      <c r="FZ33" s="180">
        <f t="shared" si="35"/>
        <v>0</v>
      </c>
      <c r="GA33" s="180">
        <f t="shared" si="35"/>
        <v>0</v>
      </c>
      <c r="GB33" s="180">
        <f t="shared" si="35"/>
        <v>0</v>
      </c>
      <c r="GC33" s="180">
        <f t="shared" si="35"/>
        <v>0</v>
      </c>
      <c r="GD33" s="180">
        <f t="shared" si="35"/>
        <v>0</v>
      </c>
      <c r="GE33" s="180">
        <f t="shared" si="35"/>
        <v>0</v>
      </c>
      <c r="GF33" s="180">
        <f t="shared" si="35"/>
        <v>0</v>
      </c>
      <c r="GG33" s="180">
        <f t="shared" si="35"/>
        <v>0</v>
      </c>
      <c r="GH33" s="180">
        <f t="shared" si="35"/>
        <v>0</v>
      </c>
      <c r="GI33" s="180">
        <f t="shared" si="35"/>
        <v>0</v>
      </c>
      <c r="GJ33" s="180">
        <f t="shared" si="35"/>
        <v>0</v>
      </c>
    </row>
    <row r="34" spans="1:192" hidden="1" outlineLevel="1" x14ac:dyDescent="0.35"/>
    <row r="35" spans="1:192" hidden="1" outlineLevel="1" x14ac:dyDescent="0.35">
      <c r="B35" s="14" t="s">
        <v>167</v>
      </c>
    </row>
    <row r="36" spans="1:192" hidden="1" outlineLevel="2" x14ac:dyDescent="0.35">
      <c r="A36" s="226"/>
      <c r="B36" s="226"/>
      <c r="C36" s="227"/>
      <c r="D36" s="228"/>
      <c r="E36" s="136" t="str">
        <f xml:space="preserve"> InpC!E$34</f>
        <v>Development fee - base amount</v>
      </c>
      <c r="F36" s="136">
        <f xml:space="preserve"> InpC!F$34</f>
        <v>0</v>
      </c>
      <c r="G36" s="136" t="str">
        <f xml:space="preserve"> InpC!G$34</f>
        <v>$ 000s</v>
      </c>
      <c r="H36" s="264"/>
      <c r="I36" s="225"/>
      <c r="J36" s="224"/>
    </row>
    <row r="37" spans="1:192" hidden="1" outlineLevel="2" x14ac:dyDescent="0.35">
      <c r="E37" s="179" t="str">
        <f xml:space="preserve"> Time!E$50</f>
        <v>Financial close date flag</v>
      </c>
      <c r="F37" s="179">
        <f xml:space="preserve"> Time!F$50</f>
        <v>0</v>
      </c>
      <c r="G37" s="179" t="str">
        <f xml:space="preserve"> Time!G$50</f>
        <v>flag</v>
      </c>
      <c r="H37" s="179">
        <f xml:space="preserve"> Time!H$50</f>
        <v>1</v>
      </c>
      <c r="I37" s="179">
        <f xml:space="preserve"> Time!I$50</f>
        <v>0</v>
      </c>
      <c r="J37" s="179">
        <f xml:space="preserve"> Time!J$50</f>
        <v>0</v>
      </c>
      <c r="K37" s="179">
        <f xml:space="preserve"> Time!K$50</f>
        <v>0</v>
      </c>
      <c r="L37" s="179">
        <f xml:space="preserve"> Time!L$50</f>
        <v>0</v>
      </c>
      <c r="M37" s="179">
        <f xml:space="preserve"> Time!M$50</f>
        <v>0</v>
      </c>
      <c r="N37" s="179">
        <f xml:space="preserve"> Time!N$50</f>
        <v>0</v>
      </c>
      <c r="O37" s="179">
        <f xml:space="preserve"> Time!O$50</f>
        <v>1</v>
      </c>
      <c r="P37" s="179">
        <f xml:space="preserve"> Time!P$50</f>
        <v>0</v>
      </c>
      <c r="Q37" s="179">
        <f xml:space="preserve"> Time!Q$50</f>
        <v>0</v>
      </c>
      <c r="R37" s="179">
        <f xml:space="preserve"> Time!R$50</f>
        <v>0</v>
      </c>
      <c r="S37" s="179">
        <f xml:space="preserve"> Time!S$50</f>
        <v>0</v>
      </c>
      <c r="T37" s="179">
        <f xml:space="preserve"> Time!T$50</f>
        <v>0</v>
      </c>
      <c r="U37" s="179">
        <f xml:space="preserve"> Time!U$50</f>
        <v>0</v>
      </c>
      <c r="V37" s="179">
        <f xml:space="preserve"> Time!V$50</f>
        <v>0</v>
      </c>
      <c r="W37" s="179">
        <f xml:space="preserve"> Time!W$50</f>
        <v>0</v>
      </c>
      <c r="X37" s="179">
        <f xml:space="preserve"> Time!X$50</f>
        <v>0</v>
      </c>
      <c r="Y37" s="179">
        <f xml:space="preserve"> Time!Y$50</f>
        <v>0</v>
      </c>
      <c r="Z37" s="179">
        <f xml:space="preserve"> Time!Z$50</f>
        <v>0</v>
      </c>
      <c r="AA37" s="179">
        <f xml:space="preserve"> Time!AA$50</f>
        <v>0</v>
      </c>
      <c r="AB37" s="179">
        <f xml:space="preserve"> Time!AB$50</f>
        <v>0</v>
      </c>
      <c r="AC37" s="179">
        <f xml:space="preserve"> Time!AC$50</f>
        <v>0</v>
      </c>
      <c r="AD37" s="179">
        <f xml:space="preserve"> Time!AD$50</f>
        <v>0</v>
      </c>
      <c r="AE37" s="179">
        <f xml:space="preserve"> Time!AE$50</f>
        <v>0</v>
      </c>
      <c r="AF37" s="179">
        <f xml:space="preserve"> Time!AF$50</f>
        <v>0</v>
      </c>
      <c r="AG37" s="179">
        <f xml:space="preserve"> Time!AG$50</f>
        <v>0</v>
      </c>
      <c r="AH37" s="179">
        <f xml:space="preserve"> Time!AH$50</f>
        <v>0</v>
      </c>
      <c r="AI37" s="179">
        <f xml:space="preserve"> Time!AI$50</f>
        <v>0</v>
      </c>
      <c r="AJ37" s="179">
        <f xml:space="preserve"> Time!AJ$50</f>
        <v>0</v>
      </c>
      <c r="AK37" s="179">
        <f xml:space="preserve"> Time!AK$50</f>
        <v>0</v>
      </c>
      <c r="AL37" s="179">
        <f xml:space="preserve"> Time!AL$50</f>
        <v>0</v>
      </c>
      <c r="AM37" s="179">
        <f xml:space="preserve"> Time!AM$50</f>
        <v>0</v>
      </c>
      <c r="AN37" s="179">
        <f xml:space="preserve"> Time!AN$50</f>
        <v>0</v>
      </c>
      <c r="AO37" s="179">
        <f xml:space="preserve"> Time!AO$50</f>
        <v>0</v>
      </c>
      <c r="AP37" s="179">
        <f xml:space="preserve"> Time!AP$50</f>
        <v>0</v>
      </c>
      <c r="AQ37" s="179">
        <f xml:space="preserve"> Time!AQ$50</f>
        <v>0</v>
      </c>
      <c r="AR37" s="179">
        <f xml:space="preserve"> Time!AR$50</f>
        <v>0</v>
      </c>
      <c r="AS37" s="179">
        <f xml:space="preserve"> Time!AS$50</f>
        <v>0</v>
      </c>
      <c r="AT37" s="179">
        <f xml:space="preserve"> Time!AT$50</f>
        <v>0</v>
      </c>
      <c r="AU37" s="179">
        <f xml:space="preserve"> Time!AU$50</f>
        <v>0</v>
      </c>
      <c r="AV37" s="179">
        <f xml:space="preserve"> Time!AV$50</f>
        <v>0</v>
      </c>
      <c r="AW37" s="179">
        <f xml:space="preserve"> Time!AW$50</f>
        <v>0</v>
      </c>
      <c r="AX37" s="179">
        <f xml:space="preserve"> Time!AX$50</f>
        <v>0</v>
      </c>
      <c r="AY37" s="179">
        <f xml:space="preserve"> Time!AY$50</f>
        <v>0</v>
      </c>
      <c r="AZ37" s="179">
        <f xml:space="preserve"> Time!AZ$50</f>
        <v>0</v>
      </c>
      <c r="BA37" s="179">
        <f xml:space="preserve"> Time!BA$50</f>
        <v>0</v>
      </c>
      <c r="BB37" s="179">
        <f xml:space="preserve"> Time!BB$50</f>
        <v>0</v>
      </c>
      <c r="BC37" s="179">
        <f xml:space="preserve"> Time!BC$50</f>
        <v>0</v>
      </c>
      <c r="BD37" s="179">
        <f xml:space="preserve"> Time!BD$50</f>
        <v>0</v>
      </c>
      <c r="BE37" s="179">
        <f xml:space="preserve"> Time!BE$50</f>
        <v>0</v>
      </c>
      <c r="BF37" s="179">
        <f xml:space="preserve"> Time!BF$50</f>
        <v>0</v>
      </c>
      <c r="BG37" s="179">
        <f xml:space="preserve"> Time!BG$50</f>
        <v>0</v>
      </c>
      <c r="BH37" s="179">
        <f xml:space="preserve"> Time!BH$50</f>
        <v>0</v>
      </c>
      <c r="BI37" s="179">
        <f xml:space="preserve"> Time!BI$50</f>
        <v>0</v>
      </c>
      <c r="BJ37" s="179">
        <f xml:space="preserve"> Time!BJ$50</f>
        <v>0</v>
      </c>
      <c r="BK37" s="179">
        <f xml:space="preserve"> Time!BK$50</f>
        <v>0</v>
      </c>
      <c r="BL37" s="179">
        <f xml:space="preserve"> Time!BL$50</f>
        <v>0</v>
      </c>
      <c r="BM37" s="179">
        <f xml:space="preserve"> Time!BM$50</f>
        <v>0</v>
      </c>
      <c r="BN37" s="179">
        <f xml:space="preserve"> Time!BN$50</f>
        <v>0</v>
      </c>
      <c r="BO37" s="179">
        <f xml:space="preserve"> Time!BO$50</f>
        <v>0</v>
      </c>
      <c r="BP37" s="179">
        <f xml:space="preserve"> Time!BP$50</f>
        <v>0</v>
      </c>
      <c r="BQ37" s="179">
        <f xml:space="preserve"> Time!BQ$50</f>
        <v>0</v>
      </c>
      <c r="BR37" s="179">
        <f xml:space="preserve"> Time!BR$50</f>
        <v>0</v>
      </c>
      <c r="BS37" s="179">
        <f xml:space="preserve"> Time!BS$50</f>
        <v>0</v>
      </c>
      <c r="BT37" s="179">
        <f xml:space="preserve"> Time!BT$50</f>
        <v>0</v>
      </c>
      <c r="BU37" s="179">
        <f xml:space="preserve"> Time!BU$50</f>
        <v>0</v>
      </c>
      <c r="BV37" s="179">
        <f xml:space="preserve"> Time!BV$50</f>
        <v>0</v>
      </c>
      <c r="BW37" s="179">
        <f xml:space="preserve"> Time!BW$50</f>
        <v>0</v>
      </c>
      <c r="BX37" s="179">
        <f xml:space="preserve"> Time!BX$50</f>
        <v>0</v>
      </c>
      <c r="BY37" s="179">
        <f xml:space="preserve"> Time!BY$50</f>
        <v>0</v>
      </c>
      <c r="BZ37" s="179">
        <f xml:space="preserve"> Time!BZ$50</f>
        <v>0</v>
      </c>
      <c r="CA37" s="179">
        <f xml:space="preserve"> Time!CA$50</f>
        <v>0</v>
      </c>
      <c r="CB37" s="179">
        <f xml:space="preserve"> Time!CB$50</f>
        <v>0</v>
      </c>
      <c r="CC37" s="179">
        <f xml:space="preserve"> Time!CC$50</f>
        <v>0</v>
      </c>
      <c r="CD37" s="179">
        <f xml:space="preserve"> Time!CD$50</f>
        <v>0</v>
      </c>
      <c r="CE37" s="179">
        <f xml:space="preserve"> Time!CE$50</f>
        <v>0</v>
      </c>
      <c r="CF37" s="179">
        <f xml:space="preserve"> Time!CF$50</f>
        <v>0</v>
      </c>
      <c r="CG37" s="179">
        <f xml:space="preserve"> Time!CG$50</f>
        <v>0</v>
      </c>
      <c r="CH37" s="179">
        <f xml:space="preserve"> Time!CH$50</f>
        <v>0</v>
      </c>
      <c r="CI37" s="179">
        <f xml:space="preserve"> Time!CI$50</f>
        <v>0</v>
      </c>
      <c r="CJ37" s="179">
        <f xml:space="preserve"> Time!CJ$50</f>
        <v>0</v>
      </c>
      <c r="CK37" s="179">
        <f xml:space="preserve"> Time!CK$50</f>
        <v>0</v>
      </c>
      <c r="CL37" s="179">
        <f xml:space="preserve"> Time!CL$50</f>
        <v>0</v>
      </c>
      <c r="CM37" s="179">
        <f xml:space="preserve"> Time!CM$50</f>
        <v>0</v>
      </c>
      <c r="CN37" s="179">
        <f xml:space="preserve"> Time!CN$50</f>
        <v>0</v>
      </c>
      <c r="CO37" s="179">
        <f xml:space="preserve"> Time!CO$50</f>
        <v>0</v>
      </c>
      <c r="CP37" s="179">
        <f xml:space="preserve"> Time!CP$50</f>
        <v>0</v>
      </c>
      <c r="CQ37" s="179">
        <f xml:space="preserve"> Time!CQ$50</f>
        <v>0</v>
      </c>
      <c r="CR37" s="179">
        <f xml:space="preserve"> Time!CR$50</f>
        <v>0</v>
      </c>
      <c r="CS37" s="179">
        <f xml:space="preserve"> Time!CS$50</f>
        <v>0</v>
      </c>
      <c r="CT37" s="179">
        <f xml:space="preserve"> Time!CT$50</f>
        <v>0</v>
      </c>
      <c r="CU37" s="179">
        <f xml:space="preserve"> Time!CU$50</f>
        <v>0</v>
      </c>
      <c r="CV37" s="179">
        <f xml:space="preserve"> Time!CV$50</f>
        <v>0</v>
      </c>
      <c r="CW37" s="179">
        <f xml:space="preserve"> Time!CW$50</f>
        <v>0</v>
      </c>
      <c r="CX37" s="179">
        <f xml:space="preserve"> Time!CX$50</f>
        <v>0</v>
      </c>
      <c r="CY37" s="179">
        <f xml:space="preserve"> Time!CY$50</f>
        <v>0</v>
      </c>
      <c r="CZ37" s="179">
        <f xml:space="preserve"> Time!CZ$50</f>
        <v>0</v>
      </c>
      <c r="DA37" s="179">
        <f xml:space="preserve"> Time!DA$50</f>
        <v>0</v>
      </c>
      <c r="DB37" s="179">
        <f xml:space="preserve"> Time!DB$50</f>
        <v>0</v>
      </c>
      <c r="DC37" s="179">
        <f xml:space="preserve"> Time!DC$50</f>
        <v>0</v>
      </c>
      <c r="DD37" s="179">
        <f xml:space="preserve"> Time!DD$50</f>
        <v>0</v>
      </c>
      <c r="DE37" s="179">
        <f xml:space="preserve"> Time!DE$50</f>
        <v>0</v>
      </c>
      <c r="DF37" s="179">
        <f xml:space="preserve"> Time!DF$50</f>
        <v>0</v>
      </c>
      <c r="DG37" s="179">
        <f xml:space="preserve"> Time!DG$50</f>
        <v>0</v>
      </c>
      <c r="DH37" s="179">
        <f xml:space="preserve"> Time!DH$50</f>
        <v>0</v>
      </c>
      <c r="DI37" s="179">
        <f xml:space="preserve"> Time!DI$50</f>
        <v>0</v>
      </c>
      <c r="DJ37" s="179">
        <f xml:space="preserve"> Time!DJ$50</f>
        <v>0</v>
      </c>
      <c r="DK37" s="179">
        <f xml:space="preserve"> Time!DK$50</f>
        <v>0</v>
      </c>
      <c r="DL37" s="179">
        <f xml:space="preserve"> Time!DL$50</f>
        <v>0</v>
      </c>
      <c r="DM37" s="179">
        <f xml:space="preserve"> Time!DM$50</f>
        <v>0</v>
      </c>
      <c r="DN37" s="179">
        <f xml:space="preserve"> Time!DN$50</f>
        <v>0</v>
      </c>
      <c r="DO37" s="179">
        <f xml:space="preserve"> Time!DO$50</f>
        <v>0</v>
      </c>
      <c r="DP37" s="179">
        <f xml:space="preserve"> Time!DP$50</f>
        <v>0</v>
      </c>
      <c r="DQ37" s="179">
        <f xml:space="preserve"> Time!DQ$50</f>
        <v>0</v>
      </c>
      <c r="DR37" s="179">
        <f xml:space="preserve"> Time!DR$50</f>
        <v>0</v>
      </c>
      <c r="DS37" s="179">
        <f xml:space="preserve"> Time!DS$50</f>
        <v>0</v>
      </c>
      <c r="DT37" s="179">
        <f xml:space="preserve"> Time!DT$50</f>
        <v>0</v>
      </c>
      <c r="DU37" s="179">
        <f xml:space="preserve"> Time!DU$50</f>
        <v>0</v>
      </c>
      <c r="DV37" s="179">
        <f xml:space="preserve"> Time!DV$50</f>
        <v>0</v>
      </c>
      <c r="DW37" s="179">
        <f xml:space="preserve"> Time!DW$50</f>
        <v>0</v>
      </c>
      <c r="DX37" s="179">
        <f xml:space="preserve"> Time!DX$50</f>
        <v>0</v>
      </c>
      <c r="DY37" s="179">
        <f xml:space="preserve"> Time!DY$50</f>
        <v>0</v>
      </c>
      <c r="DZ37" s="179">
        <f xml:space="preserve"> Time!DZ$50</f>
        <v>0</v>
      </c>
      <c r="EA37" s="179">
        <f xml:space="preserve"> Time!EA$50</f>
        <v>0</v>
      </c>
      <c r="EB37" s="179">
        <f xml:space="preserve"> Time!EB$50</f>
        <v>0</v>
      </c>
      <c r="EC37" s="179">
        <f xml:space="preserve"> Time!EC$50</f>
        <v>0</v>
      </c>
      <c r="ED37" s="179">
        <f xml:space="preserve"> Time!ED$50</f>
        <v>0</v>
      </c>
      <c r="EE37" s="179">
        <f xml:space="preserve"> Time!EE$50</f>
        <v>0</v>
      </c>
      <c r="EF37" s="179">
        <f xml:space="preserve"> Time!EF$50</f>
        <v>0</v>
      </c>
      <c r="EG37" s="179">
        <f xml:space="preserve"> Time!EG$50</f>
        <v>0</v>
      </c>
      <c r="EH37" s="179">
        <f xml:space="preserve"> Time!EH$50</f>
        <v>0</v>
      </c>
      <c r="EI37" s="179">
        <f xml:space="preserve"> Time!EI$50</f>
        <v>0</v>
      </c>
      <c r="EJ37" s="179">
        <f xml:space="preserve"> Time!EJ$50</f>
        <v>0</v>
      </c>
      <c r="EK37" s="179">
        <f xml:space="preserve"> Time!EK$50</f>
        <v>0</v>
      </c>
      <c r="EL37" s="179">
        <f xml:space="preserve"> Time!EL$50</f>
        <v>0</v>
      </c>
      <c r="EM37" s="179">
        <f xml:space="preserve"> Time!EM$50</f>
        <v>0</v>
      </c>
      <c r="EN37" s="179">
        <f xml:space="preserve"> Time!EN$50</f>
        <v>0</v>
      </c>
      <c r="EO37" s="179">
        <f xml:space="preserve"> Time!EO$50</f>
        <v>0</v>
      </c>
      <c r="EP37" s="179">
        <f xml:space="preserve"> Time!EP$50</f>
        <v>0</v>
      </c>
      <c r="EQ37" s="179">
        <f xml:space="preserve"> Time!EQ$50</f>
        <v>0</v>
      </c>
      <c r="ER37" s="179">
        <f xml:space="preserve"> Time!ER$50</f>
        <v>0</v>
      </c>
      <c r="ES37" s="179">
        <f xml:space="preserve"> Time!ES$50</f>
        <v>0</v>
      </c>
      <c r="ET37" s="179">
        <f xml:space="preserve"> Time!ET$50</f>
        <v>0</v>
      </c>
      <c r="EU37" s="179">
        <f xml:space="preserve"> Time!EU$50</f>
        <v>0</v>
      </c>
      <c r="EV37" s="179">
        <f xml:space="preserve"> Time!EV$50</f>
        <v>0</v>
      </c>
      <c r="EW37" s="179">
        <f xml:space="preserve"> Time!EW$50</f>
        <v>0</v>
      </c>
      <c r="EX37" s="179">
        <f xml:space="preserve"> Time!EX$50</f>
        <v>0</v>
      </c>
      <c r="EY37" s="179">
        <f xml:space="preserve"> Time!EY$50</f>
        <v>0</v>
      </c>
      <c r="EZ37" s="179">
        <f xml:space="preserve"> Time!EZ$50</f>
        <v>0</v>
      </c>
      <c r="FA37" s="179">
        <f xml:space="preserve"> Time!FA$50</f>
        <v>0</v>
      </c>
      <c r="FB37" s="179">
        <f xml:space="preserve"> Time!FB$50</f>
        <v>0</v>
      </c>
      <c r="FC37" s="179">
        <f xml:space="preserve"> Time!FC$50</f>
        <v>0</v>
      </c>
      <c r="FD37" s="179">
        <f xml:space="preserve"> Time!FD$50</f>
        <v>0</v>
      </c>
      <c r="FE37" s="179">
        <f xml:space="preserve"> Time!FE$50</f>
        <v>0</v>
      </c>
      <c r="FF37" s="179">
        <f xml:space="preserve"> Time!FF$50</f>
        <v>0</v>
      </c>
      <c r="FG37" s="179">
        <f xml:space="preserve"> Time!FG$50</f>
        <v>0</v>
      </c>
      <c r="FH37" s="179">
        <f xml:space="preserve"> Time!FH$50</f>
        <v>0</v>
      </c>
      <c r="FI37" s="179">
        <f xml:space="preserve"> Time!FI$50</f>
        <v>0</v>
      </c>
      <c r="FJ37" s="179">
        <f xml:space="preserve"> Time!FJ$50</f>
        <v>0</v>
      </c>
      <c r="FK37" s="179">
        <f xml:space="preserve"> Time!FK$50</f>
        <v>0</v>
      </c>
      <c r="FL37" s="179">
        <f xml:space="preserve"> Time!FL$50</f>
        <v>0</v>
      </c>
      <c r="FM37" s="179">
        <f xml:space="preserve"> Time!FM$50</f>
        <v>0</v>
      </c>
      <c r="FN37" s="179">
        <f xml:space="preserve"> Time!FN$50</f>
        <v>0</v>
      </c>
      <c r="FO37" s="179">
        <f xml:space="preserve"> Time!FO$50</f>
        <v>0</v>
      </c>
      <c r="FP37" s="179">
        <f xml:space="preserve"> Time!FP$50</f>
        <v>0</v>
      </c>
      <c r="FQ37" s="179">
        <f xml:space="preserve"> Time!FQ$50</f>
        <v>0</v>
      </c>
      <c r="FR37" s="179">
        <f xml:space="preserve"> Time!FR$50</f>
        <v>0</v>
      </c>
      <c r="FS37" s="179">
        <f xml:space="preserve"> Time!FS$50</f>
        <v>0</v>
      </c>
      <c r="FT37" s="179">
        <f xml:space="preserve"> Time!FT$50</f>
        <v>0</v>
      </c>
      <c r="FU37" s="179">
        <f xml:space="preserve"> Time!FU$50</f>
        <v>0</v>
      </c>
      <c r="FV37" s="179">
        <f xml:space="preserve"> Time!FV$50</f>
        <v>0</v>
      </c>
      <c r="FW37" s="179">
        <f xml:space="preserve"> Time!FW$50</f>
        <v>0</v>
      </c>
      <c r="FX37" s="179">
        <f xml:space="preserve"> Time!FX$50</f>
        <v>0</v>
      </c>
      <c r="FY37" s="179">
        <f xml:space="preserve"> Time!FY$50</f>
        <v>0</v>
      </c>
      <c r="FZ37" s="179">
        <f xml:space="preserve"> Time!FZ$50</f>
        <v>0</v>
      </c>
      <c r="GA37" s="179">
        <f xml:space="preserve"> Time!GA$50</f>
        <v>0</v>
      </c>
      <c r="GB37" s="179">
        <f xml:space="preserve"> Time!GB$50</f>
        <v>0</v>
      </c>
      <c r="GC37" s="179">
        <f xml:space="preserve"> Time!GC$50</f>
        <v>0</v>
      </c>
      <c r="GD37" s="179">
        <f xml:space="preserve"> Time!GD$50</f>
        <v>0</v>
      </c>
      <c r="GE37" s="179">
        <f xml:space="preserve"> Time!GE$50</f>
        <v>0</v>
      </c>
      <c r="GF37" s="179">
        <f xml:space="preserve"> Time!GF$50</f>
        <v>0</v>
      </c>
      <c r="GG37" s="179">
        <f xml:space="preserve"> Time!GG$50</f>
        <v>0</v>
      </c>
      <c r="GH37" s="179">
        <f xml:space="preserve"> Time!GH$50</f>
        <v>0</v>
      </c>
      <c r="GI37" s="179">
        <f xml:space="preserve"> Time!GI$50</f>
        <v>0</v>
      </c>
      <c r="GJ37" s="179">
        <f xml:space="preserve"> Time!GJ$50</f>
        <v>0</v>
      </c>
    </row>
    <row r="38" spans="1:192" s="181" customFormat="1" hidden="1" outlineLevel="2" x14ac:dyDescent="0.35">
      <c r="A38" s="132"/>
      <c r="B38" s="132"/>
      <c r="C38" s="133"/>
      <c r="D38" s="134"/>
      <c r="E38" s="180" t="s">
        <v>167</v>
      </c>
      <c r="F38" s="180"/>
      <c r="G38" s="180" t="str">
        <f xml:space="preserve"> SMU</f>
        <v>$ 000s</v>
      </c>
      <c r="H38" s="180">
        <f xml:space="preserve"> SUM(J38:BE38)</f>
        <v>0</v>
      </c>
      <c r="I38" s="135"/>
      <c r="J38" s="180">
        <f t="shared" ref="J38:AO38" si="36" xml:space="preserve"> $F36 * J37</f>
        <v>0</v>
      </c>
      <c r="K38" s="180">
        <f t="shared" si="36"/>
        <v>0</v>
      </c>
      <c r="L38" s="180">
        <f t="shared" si="36"/>
        <v>0</v>
      </c>
      <c r="M38" s="180">
        <f t="shared" si="36"/>
        <v>0</v>
      </c>
      <c r="N38" s="180">
        <f t="shared" si="36"/>
        <v>0</v>
      </c>
      <c r="O38" s="180">
        <f t="shared" si="36"/>
        <v>0</v>
      </c>
      <c r="P38" s="180">
        <f t="shared" si="36"/>
        <v>0</v>
      </c>
      <c r="Q38" s="180">
        <f t="shared" si="36"/>
        <v>0</v>
      </c>
      <c r="R38" s="180">
        <f t="shared" si="36"/>
        <v>0</v>
      </c>
      <c r="S38" s="180">
        <f t="shared" si="36"/>
        <v>0</v>
      </c>
      <c r="T38" s="180">
        <f t="shared" si="36"/>
        <v>0</v>
      </c>
      <c r="U38" s="180">
        <f t="shared" si="36"/>
        <v>0</v>
      </c>
      <c r="V38" s="180">
        <f t="shared" si="36"/>
        <v>0</v>
      </c>
      <c r="W38" s="180">
        <f t="shared" si="36"/>
        <v>0</v>
      </c>
      <c r="X38" s="180">
        <f t="shared" si="36"/>
        <v>0</v>
      </c>
      <c r="Y38" s="180">
        <f t="shared" si="36"/>
        <v>0</v>
      </c>
      <c r="Z38" s="180">
        <f t="shared" si="36"/>
        <v>0</v>
      </c>
      <c r="AA38" s="180">
        <f t="shared" si="36"/>
        <v>0</v>
      </c>
      <c r="AB38" s="180">
        <f t="shared" si="36"/>
        <v>0</v>
      </c>
      <c r="AC38" s="180">
        <f t="shared" si="36"/>
        <v>0</v>
      </c>
      <c r="AD38" s="180">
        <f t="shared" si="36"/>
        <v>0</v>
      </c>
      <c r="AE38" s="180">
        <f t="shared" si="36"/>
        <v>0</v>
      </c>
      <c r="AF38" s="180">
        <f t="shared" si="36"/>
        <v>0</v>
      </c>
      <c r="AG38" s="180">
        <f t="shared" si="36"/>
        <v>0</v>
      </c>
      <c r="AH38" s="180">
        <f t="shared" si="36"/>
        <v>0</v>
      </c>
      <c r="AI38" s="180">
        <f t="shared" si="36"/>
        <v>0</v>
      </c>
      <c r="AJ38" s="180">
        <f t="shared" si="36"/>
        <v>0</v>
      </c>
      <c r="AK38" s="180">
        <f t="shared" si="36"/>
        <v>0</v>
      </c>
      <c r="AL38" s="180">
        <f t="shared" si="36"/>
        <v>0</v>
      </c>
      <c r="AM38" s="180">
        <f t="shared" si="36"/>
        <v>0</v>
      </c>
      <c r="AN38" s="180">
        <f t="shared" si="36"/>
        <v>0</v>
      </c>
      <c r="AO38" s="180">
        <f t="shared" si="36"/>
        <v>0</v>
      </c>
      <c r="AP38" s="180">
        <f t="shared" ref="AP38:BU38" si="37" xml:space="preserve"> $F36 * AP37</f>
        <v>0</v>
      </c>
      <c r="AQ38" s="180">
        <f t="shared" si="37"/>
        <v>0</v>
      </c>
      <c r="AR38" s="180">
        <f t="shared" si="37"/>
        <v>0</v>
      </c>
      <c r="AS38" s="180">
        <f t="shared" si="37"/>
        <v>0</v>
      </c>
      <c r="AT38" s="180">
        <f t="shared" si="37"/>
        <v>0</v>
      </c>
      <c r="AU38" s="180">
        <f t="shared" si="37"/>
        <v>0</v>
      </c>
      <c r="AV38" s="180">
        <f t="shared" si="37"/>
        <v>0</v>
      </c>
      <c r="AW38" s="180">
        <f t="shared" si="37"/>
        <v>0</v>
      </c>
      <c r="AX38" s="180">
        <f t="shared" si="37"/>
        <v>0</v>
      </c>
      <c r="AY38" s="180">
        <f t="shared" si="37"/>
        <v>0</v>
      </c>
      <c r="AZ38" s="180">
        <f t="shared" si="37"/>
        <v>0</v>
      </c>
      <c r="BA38" s="180">
        <f t="shared" si="37"/>
        <v>0</v>
      </c>
      <c r="BB38" s="180">
        <f t="shared" si="37"/>
        <v>0</v>
      </c>
      <c r="BC38" s="180">
        <f t="shared" si="37"/>
        <v>0</v>
      </c>
      <c r="BD38" s="180">
        <f t="shared" si="37"/>
        <v>0</v>
      </c>
      <c r="BE38" s="180">
        <f t="shared" si="37"/>
        <v>0</v>
      </c>
      <c r="BF38" s="180">
        <f t="shared" si="37"/>
        <v>0</v>
      </c>
      <c r="BG38" s="180">
        <f t="shared" si="37"/>
        <v>0</v>
      </c>
      <c r="BH38" s="180">
        <f t="shared" si="37"/>
        <v>0</v>
      </c>
      <c r="BI38" s="180">
        <f t="shared" si="37"/>
        <v>0</v>
      </c>
      <c r="BJ38" s="180">
        <f t="shared" si="37"/>
        <v>0</v>
      </c>
      <c r="BK38" s="180">
        <f t="shared" si="37"/>
        <v>0</v>
      </c>
      <c r="BL38" s="180">
        <f t="shared" si="37"/>
        <v>0</v>
      </c>
      <c r="BM38" s="180">
        <f t="shared" si="37"/>
        <v>0</v>
      </c>
      <c r="BN38" s="180">
        <f t="shared" si="37"/>
        <v>0</v>
      </c>
      <c r="BO38" s="180">
        <f t="shared" si="37"/>
        <v>0</v>
      </c>
      <c r="BP38" s="180">
        <f t="shared" si="37"/>
        <v>0</v>
      </c>
      <c r="BQ38" s="180">
        <f t="shared" si="37"/>
        <v>0</v>
      </c>
      <c r="BR38" s="180">
        <f t="shared" si="37"/>
        <v>0</v>
      </c>
      <c r="BS38" s="180">
        <f t="shared" si="37"/>
        <v>0</v>
      </c>
      <c r="BT38" s="180">
        <f t="shared" si="37"/>
        <v>0</v>
      </c>
      <c r="BU38" s="180">
        <f t="shared" si="37"/>
        <v>0</v>
      </c>
      <c r="BV38" s="180">
        <f t="shared" ref="BV38:DA38" si="38" xml:space="preserve"> $F36 * BV37</f>
        <v>0</v>
      </c>
      <c r="BW38" s="180">
        <f t="shared" si="38"/>
        <v>0</v>
      </c>
      <c r="BX38" s="180">
        <f t="shared" si="38"/>
        <v>0</v>
      </c>
      <c r="BY38" s="180">
        <f t="shared" si="38"/>
        <v>0</v>
      </c>
      <c r="BZ38" s="180">
        <f t="shared" si="38"/>
        <v>0</v>
      </c>
      <c r="CA38" s="180">
        <f t="shared" si="38"/>
        <v>0</v>
      </c>
      <c r="CB38" s="180">
        <f t="shared" si="38"/>
        <v>0</v>
      </c>
      <c r="CC38" s="180">
        <f t="shared" si="38"/>
        <v>0</v>
      </c>
      <c r="CD38" s="180">
        <f t="shared" si="38"/>
        <v>0</v>
      </c>
      <c r="CE38" s="180">
        <f t="shared" si="38"/>
        <v>0</v>
      </c>
      <c r="CF38" s="180">
        <f t="shared" si="38"/>
        <v>0</v>
      </c>
      <c r="CG38" s="180">
        <f t="shared" si="38"/>
        <v>0</v>
      </c>
      <c r="CH38" s="180">
        <f t="shared" si="38"/>
        <v>0</v>
      </c>
      <c r="CI38" s="180">
        <f t="shared" si="38"/>
        <v>0</v>
      </c>
      <c r="CJ38" s="180">
        <f t="shared" si="38"/>
        <v>0</v>
      </c>
      <c r="CK38" s="180">
        <f t="shared" si="38"/>
        <v>0</v>
      </c>
      <c r="CL38" s="180">
        <f t="shared" si="38"/>
        <v>0</v>
      </c>
      <c r="CM38" s="180">
        <f t="shared" si="38"/>
        <v>0</v>
      </c>
      <c r="CN38" s="180">
        <f t="shared" si="38"/>
        <v>0</v>
      </c>
      <c r="CO38" s="180">
        <f t="shared" si="38"/>
        <v>0</v>
      </c>
      <c r="CP38" s="180">
        <f t="shared" si="38"/>
        <v>0</v>
      </c>
      <c r="CQ38" s="180">
        <f t="shared" si="38"/>
        <v>0</v>
      </c>
      <c r="CR38" s="180">
        <f t="shared" si="38"/>
        <v>0</v>
      </c>
      <c r="CS38" s="180">
        <f t="shared" si="38"/>
        <v>0</v>
      </c>
      <c r="CT38" s="180">
        <f t="shared" si="38"/>
        <v>0</v>
      </c>
      <c r="CU38" s="180">
        <f t="shared" si="38"/>
        <v>0</v>
      </c>
      <c r="CV38" s="180">
        <f t="shared" si="38"/>
        <v>0</v>
      </c>
      <c r="CW38" s="180">
        <f t="shared" si="38"/>
        <v>0</v>
      </c>
      <c r="CX38" s="180">
        <f t="shared" si="38"/>
        <v>0</v>
      </c>
      <c r="CY38" s="180">
        <f t="shared" si="38"/>
        <v>0</v>
      </c>
      <c r="CZ38" s="180">
        <f t="shared" si="38"/>
        <v>0</v>
      </c>
      <c r="DA38" s="180">
        <f t="shared" si="38"/>
        <v>0</v>
      </c>
      <c r="DB38" s="180">
        <f t="shared" ref="DB38:EG38" si="39" xml:space="preserve"> $F36 * DB37</f>
        <v>0</v>
      </c>
      <c r="DC38" s="180">
        <f t="shared" si="39"/>
        <v>0</v>
      </c>
      <c r="DD38" s="180">
        <f t="shared" si="39"/>
        <v>0</v>
      </c>
      <c r="DE38" s="180">
        <f t="shared" si="39"/>
        <v>0</v>
      </c>
      <c r="DF38" s="180">
        <f t="shared" si="39"/>
        <v>0</v>
      </c>
      <c r="DG38" s="180">
        <f t="shared" si="39"/>
        <v>0</v>
      </c>
      <c r="DH38" s="180">
        <f t="shared" si="39"/>
        <v>0</v>
      </c>
      <c r="DI38" s="180">
        <f t="shared" si="39"/>
        <v>0</v>
      </c>
      <c r="DJ38" s="180">
        <f t="shared" si="39"/>
        <v>0</v>
      </c>
      <c r="DK38" s="180">
        <f t="shared" si="39"/>
        <v>0</v>
      </c>
      <c r="DL38" s="180">
        <f t="shared" si="39"/>
        <v>0</v>
      </c>
      <c r="DM38" s="180">
        <f t="shared" si="39"/>
        <v>0</v>
      </c>
      <c r="DN38" s="180">
        <f t="shared" si="39"/>
        <v>0</v>
      </c>
      <c r="DO38" s="180">
        <f t="shared" si="39"/>
        <v>0</v>
      </c>
      <c r="DP38" s="180">
        <f t="shared" si="39"/>
        <v>0</v>
      </c>
      <c r="DQ38" s="180">
        <f t="shared" si="39"/>
        <v>0</v>
      </c>
      <c r="DR38" s="180">
        <f t="shared" si="39"/>
        <v>0</v>
      </c>
      <c r="DS38" s="180">
        <f t="shared" si="39"/>
        <v>0</v>
      </c>
      <c r="DT38" s="180">
        <f t="shared" si="39"/>
        <v>0</v>
      </c>
      <c r="DU38" s="180">
        <f t="shared" si="39"/>
        <v>0</v>
      </c>
      <c r="DV38" s="180">
        <f t="shared" si="39"/>
        <v>0</v>
      </c>
      <c r="DW38" s="180">
        <f t="shared" si="39"/>
        <v>0</v>
      </c>
      <c r="DX38" s="180">
        <f t="shared" si="39"/>
        <v>0</v>
      </c>
      <c r="DY38" s="180">
        <f t="shared" si="39"/>
        <v>0</v>
      </c>
      <c r="DZ38" s="180">
        <f t="shared" si="39"/>
        <v>0</v>
      </c>
      <c r="EA38" s="180">
        <f t="shared" si="39"/>
        <v>0</v>
      </c>
      <c r="EB38" s="180">
        <f t="shared" si="39"/>
        <v>0</v>
      </c>
      <c r="EC38" s="180">
        <f t="shared" si="39"/>
        <v>0</v>
      </c>
      <c r="ED38" s="180">
        <f t="shared" si="39"/>
        <v>0</v>
      </c>
      <c r="EE38" s="180">
        <f t="shared" si="39"/>
        <v>0</v>
      </c>
      <c r="EF38" s="180">
        <f t="shared" si="39"/>
        <v>0</v>
      </c>
      <c r="EG38" s="180">
        <f t="shared" si="39"/>
        <v>0</v>
      </c>
      <c r="EH38" s="180">
        <f t="shared" ref="EH38:FM38" si="40" xml:space="preserve"> $F36 * EH37</f>
        <v>0</v>
      </c>
      <c r="EI38" s="180">
        <f t="shared" si="40"/>
        <v>0</v>
      </c>
      <c r="EJ38" s="180">
        <f t="shared" si="40"/>
        <v>0</v>
      </c>
      <c r="EK38" s="180">
        <f t="shared" si="40"/>
        <v>0</v>
      </c>
      <c r="EL38" s="180">
        <f t="shared" si="40"/>
        <v>0</v>
      </c>
      <c r="EM38" s="180">
        <f t="shared" si="40"/>
        <v>0</v>
      </c>
      <c r="EN38" s="180">
        <f t="shared" si="40"/>
        <v>0</v>
      </c>
      <c r="EO38" s="180">
        <f t="shared" si="40"/>
        <v>0</v>
      </c>
      <c r="EP38" s="180">
        <f t="shared" si="40"/>
        <v>0</v>
      </c>
      <c r="EQ38" s="180">
        <f t="shared" si="40"/>
        <v>0</v>
      </c>
      <c r="ER38" s="180">
        <f t="shared" si="40"/>
        <v>0</v>
      </c>
      <c r="ES38" s="180">
        <f t="shared" si="40"/>
        <v>0</v>
      </c>
      <c r="ET38" s="180">
        <f t="shared" si="40"/>
        <v>0</v>
      </c>
      <c r="EU38" s="180">
        <f t="shared" si="40"/>
        <v>0</v>
      </c>
      <c r="EV38" s="180">
        <f t="shared" si="40"/>
        <v>0</v>
      </c>
      <c r="EW38" s="180">
        <f t="shared" si="40"/>
        <v>0</v>
      </c>
      <c r="EX38" s="180">
        <f t="shared" si="40"/>
        <v>0</v>
      </c>
      <c r="EY38" s="180">
        <f t="shared" si="40"/>
        <v>0</v>
      </c>
      <c r="EZ38" s="180">
        <f t="shared" si="40"/>
        <v>0</v>
      </c>
      <c r="FA38" s="180">
        <f t="shared" si="40"/>
        <v>0</v>
      </c>
      <c r="FB38" s="180">
        <f t="shared" si="40"/>
        <v>0</v>
      </c>
      <c r="FC38" s="180">
        <f t="shared" si="40"/>
        <v>0</v>
      </c>
      <c r="FD38" s="180">
        <f t="shared" si="40"/>
        <v>0</v>
      </c>
      <c r="FE38" s="180">
        <f t="shared" si="40"/>
        <v>0</v>
      </c>
      <c r="FF38" s="180">
        <f t="shared" si="40"/>
        <v>0</v>
      </c>
      <c r="FG38" s="180">
        <f t="shared" si="40"/>
        <v>0</v>
      </c>
      <c r="FH38" s="180">
        <f t="shared" si="40"/>
        <v>0</v>
      </c>
      <c r="FI38" s="180">
        <f t="shared" si="40"/>
        <v>0</v>
      </c>
      <c r="FJ38" s="180">
        <f t="shared" si="40"/>
        <v>0</v>
      </c>
      <c r="FK38" s="180">
        <f t="shared" si="40"/>
        <v>0</v>
      </c>
      <c r="FL38" s="180">
        <f t="shared" si="40"/>
        <v>0</v>
      </c>
      <c r="FM38" s="180">
        <f t="shared" si="40"/>
        <v>0</v>
      </c>
      <c r="FN38" s="180">
        <f t="shared" ref="FN38:GJ38" si="41" xml:space="preserve"> $F36 * FN37</f>
        <v>0</v>
      </c>
      <c r="FO38" s="180">
        <f t="shared" si="41"/>
        <v>0</v>
      </c>
      <c r="FP38" s="180">
        <f t="shared" si="41"/>
        <v>0</v>
      </c>
      <c r="FQ38" s="180">
        <f t="shared" si="41"/>
        <v>0</v>
      </c>
      <c r="FR38" s="180">
        <f t="shared" si="41"/>
        <v>0</v>
      </c>
      <c r="FS38" s="180">
        <f t="shared" si="41"/>
        <v>0</v>
      </c>
      <c r="FT38" s="180">
        <f t="shared" si="41"/>
        <v>0</v>
      </c>
      <c r="FU38" s="180">
        <f t="shared" si="41"/>
        <v>0</v>
      </c>
      <c r="FV38" s="180">
        <f t="shared" si="41"/>
        <v>0</v>
      </c>
      <c r="FW38" s="180">
        <f t="shared" si="41"/>
        <v>0</v>
      </c>
      <c r="FX38" s="180">
        <f t="shared" si="41"/>
        <v>0</v>
      </c>
      <c r="FY38" s="180">
        <f t="shared" si="41"/>
        <v>0</v>
      </c>
      <c r="FZ38" s="180">
        <f t="shared" si="41"/>
        <v>0</v>
      </c>
      <c r="GA38" s="180">
        <f t="shared" si="41"/>
        <v>0</v>
      </c>
      <c r="GB38" s="180">
        <f t="shared" si="41"/>
        <v>0</v>
      </c>
      <c r="GC38" s="180">
        <f t="shared" si="41"/>
        <v>0</v>
      </c>
      <c r="GD38" s="180">
        <f t="shared" si="41"/>
        <v>0</v>
      </c>
      <c r="GE38" s="180">
        <f t="shared" si="41"/>
        <v>0</v>
      </c>
      <c r="GF38" s="180">
        <f t="shared" si="41"/>
        <v>0</v>
      </c>
      <c r="GG38" s="180">
        <f t="shared" si="41"/>
        <v>0</v>
      </c>
      <c r="GH38" s="180">
        <f t="shared" si="41"/>
        <v>0</v>
      </c>
      <c r="GI38" s="180">
        <f t="shared" si="41"/>
        <v>0</v>
      </c>
      <c r="GJ38" s="180">
        <f t="shared" si="41"/>
        <v>0</v>
      </c>
    </row>
    <row r="39" spans="1:192" hidden="1" outlineLevel="1" x14ac:dyDescent="0.35"/>
    <row r="40" spans="1:192" hidden="1" outlineLevel="1" x14ac:dyDescent="0.35">
      <c r="B40" s="14" t="s">
        <v>168</v>
      </c>
    </row>
    <row r="41" spans="1:192" hidden="1" outlineLevel="2" x14ac:dyDescent="0.35">
      <c r="A41" s="226"/>
      <c r="B41" s="226"/>
      <c r="C41" s="227"/>
      <c r="D41" s="228"/>
      <c r="E41" s="136" t="str">
        <f xml:space="preserve"> InpC!E$35</f>
        <v>O&amp;M mobilisation - base amount</v>
      </c>
      <c r="F41" s="136">
        <f xml:space="preserve"> InpC!F$35</f>
        <v>650</v>
      </c>
      <c r="G41" s="136" t="str">
        <f xml:space="preserve"> InpC!G$35</f>
        <v>$ 000s</v>
      </c>
      <c r="H41" s="264"/>
      <c r="I41" s="225"/>
      <c r="J41" s="224"/>
    </row>
    <row r="42" spans="1:192" hidden="1" outlineLevel="2" x14ac:dyDescent="0.35">
      <c r="E42" s="179" t="str">
        <f xml:space="preserve"> Time!E$63</f>
        <v>End of construction period flag</v>
      </c>
      <c r="F42" s="179">
        <f xml:space="preserve"> Time!F$63</f>
        <v>0</v>
      </c>
      <c r="G42" s="179" t="str">
        <f xml:space="preserve"> Time!G$63</f>
        <v>flag</v>
      </c>
      <c r="H42" s="179">
        <f xml:space="preserve"> Time!H$63</f>
        <v>1</v>
      </c>
      <c r="I42" s="179">
        <f xml:space="preserve"> Time!I$63</f>
        <v>0</v>
      </c>
      <c r="J42" s="179">
        <f xml:space="preserve"> Time!J$63</f>
        <v>0</v>
      </c>
      <c r="K42" s="179">
        <f xml:space="preserve"> Time!K$63</f>
        <v>0</v>
      </c>
      <c r="L42" s="179">
        <f xml:space="preserve"> Time!L$63</f>
        <v>0</v>
      </c>
      <c r="M42" s="179">
        <f xml:space="preserve"> Time!M$63</f>
        <v>0</v>
      </c>
      <c r="N42" s="179">
        <f xml:space="preserve"> Time!N$63</f>
        <v>0</v>
      </c>
      <c r="O42" s="179">
        <f xml:space="preserve"> Time!O$63</f>
        <v>0</v>
      </c>
      <c r="P42" s="179">
        <f xml:space="preserve"> Time!P$63</f>
        <v>0</v>
      </c>
      <c r="Q42" s="179">
        <f xml:space="preserve"> Time!Q$63</f>
        <v>0</v>
      </c>
      <c r="R42" s="179">
        <f xml:space="preserve"> Time!R$63</f>
        <v>0</v>
      </c>
      <c r="S42" s="179">
        <f xml:space="preserve"> Time!S$63</f>
        <v>0</v>
      </c>
      <c r="T42" s="179">
        <f xml:space="preserve"> Time!T$63</f>
        <v>0</v>
      </c>
      <c r="U42" s="179">
        <f xml:space="preserve"> Time!U$63</f>
        <v>0</v>
      </c>
      <c r="V42" s="179">
        <f xml:space="preserve"> Time!V$63</f>
        <v>0</v>
      </c>
      <c r="W42" s="179">
        <f xml:space="preserve"> Time!W$63</f>
        <v>0</v>
      </c>
      <c r="X42" s="179">
        <f xml:space="preserve"> Time!X$63</f>
        <v>0</v>
      </c>
      <c r="Y42" s="179">
        <f xml:space="preserve"> Time!Y$63</f>
        <v>0</v>
      </c>
      <c r="Z42" s="179">
        <f xml:space="preserve"> Time!Z$63</f>
        <v>0</v>
      </c>
      <c r="AA42" s="179">
        <f xml:space="preserve"> Time!AA$63</f>
        <v>0</v>
      </c>
      <c r="AB42" s="179">
        <f xml:space="preserve"> Time!AB$63</f>
        <v>0</v>
      </c>
      <c r="AC42" s="179">
        <f xml:space="preserve"> Time!AC$63</f>
        <v>0</v>
      </c>
      <c r="AD42" s="179">
        <f xml:space="preserve"> Time!AD$63</f>
        <v>0</v>
      </c>
      <c r="AE42" s="179">
        <f xml:space="preserve"> Time!AE$63</f>
        <v>0</v>
      </c>
      <c r="AF42" s="179">
        <f xml:space="preserve"> Time!AF$63</f>
        <v>0</v>
      </c>
      <c r="AG42" s="179">
        <f xml:space="preserve"> Time!AG$63</f>
        <v>0</v>
      </c>
      <c r="AH42" s="179">
        <f xml:space="preserve"> Time!AH$63</f>
        <v>0</v>
      </c>
      <c r="AI42" s="179">
        <f xml:space="preserve"> Time!AI$63</f>
        <v>0</v>
      </c>
      <c r="AJ42" s="179">
        <f xml:space="preserve"> Time!AJ$63</f>
        <v>0</v>
      </c>
      <c r="AK42" s="179">
        <f xml:space="preserve"> Time!AK$63</f>
        <v>0</v>
      </c>
      <c r="AL42" s="179">
        <f xml:space="preserve"> Time!AL$63</f>
        <v>0</v>
      </c>
      <c r="AM42" s="179">
        <f xml:space="preserve"> Time!AM$63</f>
        <v>0</v>
      </c>
      <c r="AN42" s="179">
        <f xml:space="preserve"> Time!AN$63</f>
        <v>0</v>
      </c>
      <c r="AO42" s="179">
        <f xml:space="preserve"> Time!AO$63</f>
        <v>0</v>
      </c>
      <c r="AP42" s="179">
        <f xml:space="preserve"> Time!AP$63</f>
        <v>0</v>
      </c>
      <c r="AQ42" s="179">
        <f xml:space="preserve"> Time!AQ$63</f>
        <v>0</v>
      </c>
      <c r="AR42" s="179">
        <f xml:space="preserve"> Time!AR$63</f>
        <v>0</v>
      </c>
      <c r="AS42" s="179">
        <f xml:space="preserve"> Time!AS$63</f>
        <v>0</v>
      </c>
      <c r="AT42" s="179">
        <f xml:space="preserve"> Time!AT$63</f>
        <v>0</v>
      </c>
      <c r="AU42" s="179">
        <f xml:space="preserve"> Time!AU$63</f>
        <v>0</v>
      </c>
      <c r="AV42" s="179">
        <f xml:space="preserve"> Time!AV$63</f>
        <v>0</v>
      </c>
      <c r="AW42" s="179">
        <f xml:space="preserve"> Time!AW$63</f>
        <v>0</v>
      </c>
      <c r="AX42" s="179">
        <f xml:space="preserve"> Time!AX$63</f>
        <v>0</v>
      </c>
      <c r="AY42" s="179">
        <f xml:space="preserve"> Time!AY$63</f>
        <v>0</v>
      </c>
      <c r="AZ42" s="179">
        <f xml:space="preserve"> Time!AZ$63</f>
        <v>0</v>
      </c>
      <c r="BA42" s="179">
        <f xml:space="preserve"> Time!BA$63</f>
        <v>0</v>
      </c>
      <c r="BB42" s="179">
        <f xml:space="preserve"> Time!BB$63</f>
        <v>0</v>
      </c>
      <c r="BC42" s="179">
        <f xml:space="preserve"> Time!BC$63</f>
        <v>0</v>
      </c>
      <c r="BD42" s="179">
        <f xml:space="preserve"> Time!BD$63</f>
        <v>0</v>
      </c>
      <c r="BE42" s="179">
        <f xml:space="preserve"> Time!BE$63</f>
        <v>1</v>
      </c>
      <c r="BF42" s="179">
        <f xml:space="preserve"> Time!BF$63</f>
        <v>0</v>
      </c>
      <c r="BG42" s="179">
        <f xml:space="preserve"> Time!BG$63</f>
        <v>0</v>
      </c>
      <c r="BH42" s="179">
        <f xml:space="preserve"> Time!BH$63</f>
        <v>0</v>
      </c>
      <c r="BI42" s="179">
        <f xml:space="preserve"> Time!BI$63</f>
        <v>0</v>
      </c>
      <c r="BJ42" s="179">
        <f xml:space="preserve"> Time!BJ$63</f>
        <v>0</v>
      </c>
      <c r="BK42" s="179">
        <f xml:space="preserve"> Time!BK$63</f>
        <v>0</v>
      </c>
      <c r="BL42" s="179">
        <f xml:space="preserve"> Time!BL$63</f>
        <v>0</v>
      </c>
      <c r="BM42" s="179">
        <f xml:space="preserve"> Time!BM$63</f>
        <v>0</v>
      </c>
      <c r="BN42" s="179">
        <f xml:space="preserve"> Time!BN$63</f>
        <v>0</v>
      </c>
      <c r="BO42" s="179">
        <f xml:space="preserve"> Time!BO$63</f>
        <v>0</v>
      </c>
      <c r="BP42" s="179">
        <f xml:space="preserve"> Time!BP$63</f>
        <v>0</v>
      </c>
      <c r="BQ42" s="179">
        <f xml:space="preserve"> Time!BQ$63</f>
        <v>0</v>
      </c>
      <c r="BR42" s="179">
        <f xml:space="preserve"> Time!BR$63</f>
        <v>0</v>
      </c>
      <c r="BS42" s="179">
        <f xml:space="preserve"> Time!BS$63</f>
        <v>0</v>
      </c>
      <c r="BT42" s="179">
        <f xml:space="preserve"> Time!BT$63</f>
        <v>0</v>
      </c>
      <c r="BU42" s="179">
        <f xml:space="preserve"> Time!BU$63</f>
        <v>0</v>
      </c>
      <c r="BV42" s="179">
        <f xml:space="preserve"> Time!BV$63</f>
        <v>0</v>
      </c>
      <c r="BW42" s="179">
        <f xml:space="preserve"> Time!BW$63</f>
        <v>0</v>
      </c>
      <c r="BX42" s="179">
        <f xml:space="preserve"> Time!BX$63</f>
        <v>0</v>
      </c>
      <c r="BY42" s="179">
        <f xml:space="preserve"> Time!BY$63</f>
        <v>0</v>
      </c>
      <c r="BZ42" s="179">
        <f xml:space="preserve"> Time!BZ$63</f>
        <v>0</v>
      </c>
      <c r="CA42" s="179">
        <f xml:space="preserve"> Time!CA$63</f>
        <v>0</v>
      </c>
      <c r="CB42" s="179">
        <f xml:space="preserve"> Time!CB$63</f>
        <v>0</v>
      </c>
      <c r="CC42" s="179">
        <f xml:space="preserve"> Time!CC$63</f>
        <v>0</v>
      </c>
      <c r="CD42" s="179">
        <f xml:space="preserve"> Time!CD$63</f>
        <v>0</v>
      </c>
      <c r="CE42" s="179">
        <f xml:space="preserve"> Time!CE$63</f>
        <v>0</v>
      </c>
      <c r="CF42" s="179">
        <f xml:space="preserve"> Time!CF$63</f>
        <v>0</v>
      </c>
      <c r="CG42" s="179">
        <f xml:space="preserve"> Time!CG$63</f>
        <v>0</v>
      </c>
      <c r="CH42" s="179">
        <f xml:space="preserve"> Time!CH$63</f>
        <v>0</v>
      </c>
      <c r="CI42" s="179">
        <f xml:space="preserve"> Time!CI$63</f>
        <v>0</v>
      </c>
      <c r="CJ42" s="179">
        <f xml:space="preserve"> Time!CJ$63</f>
        <v>0</v>
      </c>
      <c r="CK42" s="179">
        <f xml:space="preserve"> Time!CK$63</f>
        <v>0</v>
      </c>
      <c r="CL42" s="179">
        <f xml:space="preserve"> Time!CL$63</f>
        <v>0</v>
      </c>
      <c r="CM42" s="179">
        <f xml:space="preserve"> Time!CM$63</f>
        <v>0</v>
      </c>
      <c r="CN42" s="179">
        <f xml:space="preserve"> Time!CN$63</f>
        <v>0</v>
      </c>
      <c r="CO42" s="179">
        <f xml:space="preserve"> Time!CO$63</f>
        <v>0</v>
      </c>
      <c r="CP42" s="179">
        <f xml:space="preserve"> Time!CP$63</f>
        <v>0</v>
      </c>
      <c r="CQ42" s="179">
        <f xml:space="preserve"> Time!CQ$63</f>
        <v>0</v>
      </c>
      <c r="CR42" s="179">
        <f xml:space="preserve"> Time!CR$63</f>
        <v>0</v>
      </c>
      <c r="CS42" s="179">
        <f xml:space="preserve"> Time!CS$63</f>
        <v>0</v>
      </c>
      <c r="CT42" s="179">
        <f xml:space="preserve"> Time!CT$63</f>
        <v>0</v>
      </c>
      <c r="CU42" s="179">
        <f xml:space="preserve"> Time!CU$63</f>
        <v>0</v>
      </c>
      <c r="CV42" s="179">
        <f xml:space="preserve"> Time!CV$63</f>
        <v>0</v>
      </c>
      <c r="CW42" s="179">
        <f xml:space="preserve"> Time!CW$63</f>
        <v>0</v>
      </c>
      <c r="CX42" s="179">
        <f xml:space="preserve"> Time!CX$63</f>
        <v>0</v>
      </c>
      <c r="CY42" s="179">
        <f xml:space="preserve"> Time!CY$63</f>
        <v>0</v>
      </c>
      <c r="CZ42" s="179">
        <f xml:space="preserve"> Time!CZ$63</f>
        <v>0</v>
      </c>
      <c r="DA42" s="179">
        <f xml:space="preserve"> Time!DA$63</f>
        <v>0</v>
      </c>
      <c r="DB42" s="179">
        <f xml:space="preserve"> Time!DB$63</f>
        <v>0</v>
      </c>
      <c r="DC42" s="179">
        <f xml:space="preserve"> Time!DC$63</f>
        <v>0</v>
      </c>
      <c r="DD42" s="179">
        <f xml:space="preserve"> Time!DD$63</f>
        <v>0</v>
      </c>
      <c r="DE42" s="179">
        <f xml:space="preserve"> Time!DE$63</f>
        <v>0</v>
      </c>
      <c r="DF42" s="179">
        <f xml:space="preserve"> Time!DF$63</f>
        <v>0</v>
      </c>
      <c r="DG42" s="179">
        <f xml:space="preserve"> Time!DG$63</f>
        <v>0</v>
      </c>
      <c r="DH42" s="179">
        <f xml:space="preserve"> Time!DH$63</f>
        <v>0</v>
      </c>
      <c r="DI42" s="179">
        <f xml:space="preserve"> Time!DI$63</f>
        <v>0</v>
      </c>
      <c r="DJ42" s="179">
        <f xml:space="preserve"> Time!DJ$63</f>
        <v>0</v>
      </c>
      <c r="DK42" s="179">
        <f xml:space="preserve"> Time!DK$63</f>
        <v>0</v>
      </c>
      <c r="DL42" s="179">
        <f xml:space="preserve"> Time!DL$63</f>
        <v>0</v>
      </c>
      <c r="DM42" s="179">
        <f xml:space="preserve"> Time!DM$63</f>
        <v>0</v>
      </c>
      <c r="DN42" s="179">
        <f xml:space="preserve"> Time!DN$63</f>
        <v>0</v>
      </c>
      <c r="DO42" s="179">
        <f xml:space="preserve"> Time!DO$63</f>
        <v>0</v>
      </c>
      <c r="DP42" s="179">
        <f xml:space="preserve"> Time!DP$63</f>
        <v>0</v>
      </c>
      <c r="DQ42" s="179">
        <f xml:space="preserve"> Time!DQ$63</f>
        <v>0</v>
      </c>
      <c r="DR42" s="179">
        <f xml:space="preserve"> Time!DR$63</f>
        <v>0</v>
      </c>
      <c r="DS42" s="179">
        <f xml:space="preserve"> Time!DS$63</f>
        <v>0</v>
      </c>
      <c r="DT42" s="179">
        <f xml:space="preserve"> Time!DT$63</f>
        <v>0</v>
      </c>
      <c r="DU42" s="179">
        <f xml:space="preserve"> Time!DU$63</f>
        <v>0</v>
      </c>
      <c r="DV42" s="179">
        <f xml:space="preserve"> Time!DV$63</f>
        <v>0</v>
      </c>
      <c r="DW42" s="179">
        <f xml:space="preserve"> Time!DW$63</f>
        <v>0</v>
      </c>
      <c r="DX42" s="179">
        <f xml:space="preserve"> Time!DX$63</f>
        <v>0</v>
      </c>
      <c r="DY42" s="179">
        <f xml:space="preserve"> Time!DY$63</f>
        <v>0</v>
      </c>
      <c r="DZ42" s="179">
        <f xml:space="preserve"> Time!DZ$63</f>
        <v>0</v>
      </c>
      <c r="EA42" s="179">
        <f xml:space="preserve"> Time!EA$63</f>
        <v>0</v>
      </c>
      <c r="EB42" s="179">
        <f xml:space="preserve"> Time!EB$63</f>
        <v>0</v>
      </c>
      <c r="EC42" s="179">
        <f xml:space="preserve"> Time!EC$63</f>
        <v>0</v>
      </c>
      <c r="ED42" s="179">
        <f xml:space="preserve"> Time!ED$63</f>
        <v>0</v>
      </c>
      <c r="EE42" s="179">
        <f xml:space="preserve"> Time!EE$63</f>
        <v>0</v>
      </c>
      <c r="EF42" s="179">
        <f xml:space="preserve"> Time!EF$63</f>
        <v>0</v>
      </c>
      <c r="EG42" s="179">
        <f xml:space="preserve"> Time!EG$63</f>
        <v>0</v>
      </c>
      <c r="EH42" s="179">
        <f xml:space="preserve"> Time!EH$63</f>
        <v>0</v>
      </c>
      <c r="EI42" s="179">
        <f xml:space="preserve"> Time!EI$63</f>
        <v>0</v>
      </c>
      <c r="EJ42" s="179">
        <f xml:space="preserve"> Time!EJ$63</f>
        <v>0</v>
      </c>
      <c r="EK42" s="179">
        <f xml:space="preserve"> Time!EK$63</f>
        <v>0</v>
      </c>
      <c r="EL42" s="179">
        <f xml:space="preserve"> Time!EL$63</f>
        <v>0</v>
      </c>
      <c r="EM42" s="179">
        <f xml:space="preserve"> Time!EM$63</f>
        <v>0</v>
      </c>
      <c r="EN42" s="179">
        <f xml:space="preserve"> Time!EN$63</f>
        <v>0</v>
      </c>
      <c r="EO42" s="179">
        <f xml:space="preserve"> Time!EO$63</f>
        <v>0</v>
      </c>
      <c r="EP42" s="179">
        <f xml:space="preserve"> Time!EP$63</f>
        <v>0</v>
      </c>
      <c r="EQ42" s="179">
        <f xml:space="preserve"> Time!EQ$63</f>
        <v>0</v>
      </c>
      <c r="ER42" s="179">
        <f xml:space="preserve"> Time!ER$63</f>
        <v>0</v>
      </c>
      <c r="ES42" s="179">
        <f xml:space="preserve"> Time!ES$63</f>
        <v>0</v>
      </c>
      <c r="ET42" s="179">
        <f xml:space="preserve"> Time!ET$63</f>
        <v>0</v>
      </c>
      <c r="EU42" s="179">
        <f xml:space="preserve"> Time!EU$63</f>
        <v>0</v>
      </c>
      <c r="EV42" s="179">
        <f xml:space="preserve"> Time!EV$63</f>
        <v>0</v>
      </c>
      <c r="EW42" s="179">
        <f xml:space="preserve"> Time!EW$63</f>
        <v>0</v>
      </c>
      <c r="EX42" s="179">
        <f xml:space="preserve"> Time!EX$63</f>
        <v>0</v>
      </c>
      <c r="EY42" s="179">
        <f xml:space="preserve"> Time!EY$63</f>
        <v>0</v>
      </c>
      <c r="EZ42" s="179">
        <f xml:space="preserve"> Time!EZ$63</f>
        <v>0</v>
      </c>
      <c r="FA42" s="179">
        <f xml:space="preserve"> Time!FA$63</f>
        <v>0</v>
      </c>
      <c r="FB42" s="179">
        <f xml:space="preserve"> Time!FB$63</f>
        <v>0</v>
      </c>
      <c r="FC42" s="179">
        <f xml:space="preserve"> Time!FC$63</f>
        <v>0</v>
      </c>
      <c r="FD42" s="179">
        <f xml:space="preserve"> Time!FD$63</f>
        <v>0</v>
      </c>
      <c r="FE42" s="179">
        <f xml:space="preserve"> Time!FE$63</f>
        <v>0</v>
      </c>
      <c r="FF42" s="179">
        <f xml:space="preserve"> Time!FF$63</f>
        <v>0</v>
      </c>
      <c r="FG42" s="179">
        <f xml:space="preserve"> Time!FG$63</f>
        <v>0</v>
      </c>
      <c r="FH42" s="179">
        <f xml:space="preserve"> Time!FH$63</f>
        <v>0</v>
      </c>
      <c r="FI42" s="179">
        <f xml:space="preserve"> Time!FI$63</f>
        <v>0</v>
      </c>
      <c r="FJ42" s="179">
        <f xml:space="preserve"> Time!FJ$63</f>
        <v>0</v>
      </c>
      <c r="FK42" s="179">
        <f xml:space="preserve"> Time!FK$63</f>
        <v>0</v>
      </c>
      <c r="FL42" s="179">
        <f xml:space="preserve"> Time!FL$63</f>
        <v>0</v>
      </c>
      <c r="FM42" s="179">
        <f xml:space="preserve"> Time!FM$63</f>
        <v>0</v>
      </c>
      <c r="FN42" s="179">
        <f xml:space="preserve"> Time!FN$63</f>
        <v>0</v>
      </c>
      <c r="FO42" s="179">
        <f xml:space="preserve"> Time!FO$63</f>
        <v>0</v>
      </c>
      <c r="FP42" s="179">
        <f xml:space="preserve"> Time!FP$63</f>
        <v>0</v>
      </c>
      <c r="FQ42" s="179">
        <f xml:space="preserve"> Time!FQ$63</f>
        <v>0</v>
      </c>
      <c r="FR42" s="179">
        <f xml:space="preserve"> Time!FR$63</f>
        <v>0</v>
      </c>
      <c r="FS42" s="179">
        <f xml:space="preserve"> Time!FS$63</f>
        <v>0</v>
      </c>
      <c r="FT42" s="179">
        <f xml:space="preserve"> Time!FT$63</f>
        <v>0</v>
      </c>
      <c r="FU42" s="179">
        <f xml:space="preserve"> Time!FU$63</f>
        <v>0</v>
      </c>
      <c r="FV42" s="179">
        <f xml:space="preserve"> Time!FV$63</f>
        <v>0</v>
      </c>
      <c r="FW42" s="179">
        <f xml:space="preserve"> Time!FW$63</f>
        <v>0</v>
      </c>
      <c r="FX42" s="179">
        <f xml:space="preserve"> Time!FX$63</f>
        <v>0</v>
      </c>
      <c r="FY42" s="179">
        <f xml:space="preserve"> Time!FY$63</f>
        <v>0</v>
      </c>
      <c r="FZ42" s="179">
        <f xml:space="preserve"> Time!FZ$63</f>
        <v>0</v>
      </c>
      <c r="GA42" s="179">
        <f xml:space="preserve"> Time!GA$63</f>
        <v>0</v>
      </c>
      <c r="GB42" s="179">
        <f xml:space="preserve"> Time!GB$63</f>
        <v>0</v>
      </c>
      <c r="GC42" s="179">
        <f xml:space="preserve"> Time!GC$63</f>
        <v>0</v>
      </c>
      <c r="GD42" s="179">
        <f xml:space="preserve"> Time!GD$63</f>
        <v>0</v>
      </c>
      <c r="GE42" s="179">
        <f xml:space="preserve"> Time!GE$63</f>
        <v>0</v>
      </c>
      <c r="GF42" s="179">
        <f xml:space="preserve"> Time!GF$63</f>
        <v>0</v>
      </c>
      <c r="GG42" s="179">
        <f xml:space="preserve"> Time!GG$63</f>
        <v>0</v>
      </c>
      <c r="GH42" s="179">
        <f xml:space="preserve"> Time!GH$63</f>
        <v>0</v>
      </c>
      <c r="GI42" s="179">
        <f xml:space="preserve"> Time!GI$63</f>
        <v>0</v>
      </c>
      <c r="GJ42" s="179">
        <f xml:space="preserve"> Time!GJ$63</f>
        <v>0</v>
      </c>
    </row>
    <row r="43" spans="1:192" s="181" customFormat="1" hidden="1" outlineLevel="2" x14ac:dyDescent="0.35">
      <c r="A43" s="132"/>
      <c r="B43" s="132"/>
      <c r="C43" s="133"/>
      <c r="D43" s="134"/>
      <c r="E43" s="180" t="s">
        <v>168</v>
      </c>
      <c r="F43" s="180"/>
      <c r="G43" s="180" t="str">
        <f xml:space="preserve"> SMU</f>
        <v>$ 000s</v>
      </c>
      <c r="H43" s="180">
        <f xml:space="preserve"> SUM(J43:BE43)</f>
        <v>650</v>
      </c>
      <c r="I43" s="135"/>
      <c r="J43" s="180">
        <f t="shared" ref="J43:AO43" si="42" xml:space="preserve"> $F41 * J42</f>
        <v>0</v>
      </c>
      <c r="K43" s="180">
        <f t="shared" si="42"/>
        <v>0</v>
      </c>
      <c r="L43" s="180">
        <f t="shared" si="42"/>
        <v>0</v>
      </c>
      <c r="M43" s="180">
        <f t="shared" si="42"/>
        <v>0</v>
      </c>
      <c r="N43" s="180">
        <f t="shared" si="42"/>
        <v>0</v>
      </c>
      <c r="O43" s="180">
        <f t="shared" si="42"/>
        <v>0</v>
      </c>
      <c r="P43" s="180">
        <f t="shared" si="42"/>
        <v>0</v>
      </c>
      <c r="Q43" s="180">
        <f t="shared" si="42"/>
        <v>0</v>
      </c>
      <c r="R43" s="180">
        <f t="shared" si="42"/>
        <v>0</v>
      </c>
      <c r="S43" s="180">
        <f t="shared" si="42"/>
        <v>0</v>
      </c>
      <c r="T43" s="180">
        <f t="shared" si="42"/>
        <v>0</v>
      </c>
      <c r="U43" s="180">
        <f t="shared" si="42"/>
        <v>0</v>
      </c>
      <c r="V43" s="180">
        <f t="shared" si="42"/>
        <v>0</v>
      </c>
      <c r="W43" s="180">
        <f t="shared" si="42"/>
        <v>0</v>
      </c>
      <c r="X43" s="180">
        <f t="shared" si="42"/>
        <v>0</v>
      </c>
      <c r="Y43" s="180">
        <f t="shared" si="42"/>
        <v>0</v>
      </c>
      <c r="Z43" s="180">
        <f t="shared" si="42"/>
        <v>0</v>
      </c>
      <c r="AA43" s="180">
        <f t="shared" si="42"/>
        <v>0</v>
      </c>
      <c r="AB43" s="180">
        <f t="shared" si="42"/>
        <v>0</v>
      </c>
      <c r="AC43" s="180">
        <f t="shared" si="42"/>
        <v>0</v>
      </c>
      <c r="AD43" s="180">
        <f t="shared" si="42"/>
        <v>0</v>
      </c>
      <c r="AE43" s="180">
        <f t="shared" si="42"/>
        <v>0</v>
      </c>
      <c r="AF43" s="180">
        <f t="shared" si="42"/>
        <v>0</v>
      </c>
      <c r="AG43" s="180">
        <f t="shared" si="42"/>
        <v>0</v>
      </c>
      <c r="AH43" s="180">
        <f t="shared" si="42"/>
        <v>0</v>
      </c>
      <c r="AI43" s="180">
        <f t="shared" si="42"/>
        <v>0</v>
      </c>
      <c r="AJ43" s="180">
        <f t="shared" si="42"/>
        <v>0</v>
      </c>
      <c r="AK43" s="180">
        <f t="shared" si="42"/>
        <v>0</v>
      </c>
      <c r="AL43" s="180">
        <f t="shared" si="42"/>
        <v>0</v>
      </c>
      <c r="AM43" s="180">
        <f t="shared" si="42"/>
        <v>0</v>
      </c>
      <c r="AN43" s="180">
        <f t="shared" si="42"/>
        <v>0</v>
      </c>
      <c r="AO43" s="180">
        <f t="shared" si="42"/>
        <v>0</v>
      </c>
      <c r="AP43" s="180">
        <f t="shared" ref="AP43:BU43" si="43" xml:space="preserve"> $F41 * AP42</f>
        <v>0</v>
      </c>
      <c r="AQ43" s="180">
        <f t="shared" si="43"/>
        <v>0</v>
      </c>
      <c r="AR43" s="180">
        <f t="shared" si="43"/>
        <v>0</v>
      </c>
      <c r="AS43" s="180">
        <f t="shared" si="43"/>
        <v>0</v>
      </c>
      <c r="AT43" s="180">
        <f t="shared" si="43"/>
        <v>0</v>
      </c>
      <c r="AU43" s="180">
        <f t="shared" si="43"/>
        <v>0</v>
      </c>
      <c r="AV43" s="180">
        <f t="shared" si="43"/>
        <v>0</v>
      </c>
      <c r="AW43" s="180">
        <f t="shared" si="43"/>
        <v>0</v>
      </c>
      <c r="AX43" s="180">
        <f t="shared" si="43"/>
        <v>0</v>
      </c>
      <c r="AY43" s="180">
        <f t="shared" si="43"/>
        <v>0</v>
      </c>
      <c r="AZ43" s="180">
        <f t="shared" si="43"/>
        <v>0</v>
      </c>
      <c r="BA43" s="180">
        <f t="shared" si="43"/>
        <v>0</v>
      </c>
      <c r="BB43" s="180">
        <f t="shared" si="43"/>
        <v>0</v>
      </c>
      <c r="BC43" s="180">
        <f t="shared" si="43"/>
        <v>0</v>
      </c>
      <c r="BD43" s="180">
        <f t="shared" si="43"/>
        <v>0</v>
      </c>
      <c r="BE43" s="180">
        <f t="shared" si="43"/>
        <v>650</v>
      </c>
      <c r="BF43" s="180">
        <f t="shared" si="43"/>
        <v>0</v>
      </c>
      <c r="BG43" s="180">
        <f t="shared" si="43"/>
        <v>0</v>
      </c>
      <c r="BH43" s="180">
        <f t="shared" si="43"/>
        <v>0</v>
      </c>
      <c r="BI43" s="180">
        <f t="shared" si="43"/>
        <v>0</v>
      </c>
      <c r="BJ43" s="180">
        <f t="shared" si="43"/>
        <v>0</v>
      </c>
      <c r="BK43" s="180">
        <f t="shared" si="43"/>
        <v>0</v>
      </c>
      <c r="BL43" s="180">
        <f t="shared" si="43"/>
        <v>0</v>
      </c>
      <c r="BM43" s="180">
        <f t="shared" si="43"/>
        <v>0</v>
      </c>
      <c r="BN43" s="180">
        <f t="shared" si="43"/>
        <v>0</v>
      </c>
      <c r="BO43" s="180">
        <f t="shared" si="43"/>
        <v>0</v>
      </c>
      <c r="BP43" s="180">
        <f t="shared" si="43"/>
        <v>0</v>
      </c>
      <c r="BQ43" s="180">
        <f t="shared" si="43"/>
        <v>0</v>
      </c>
      <c r="BR43" s="180">
        <f t="shared" si="43"/>
        <v>0</v>
      </c>
      <c r="BS43" s="180">
        <f t="shared" si="43"/>
        <v>0</v>
      </c>
      <c r="BT43" s="180">
        <f t="shared" si="43"/>
        <v>0</v>
      </c>
      <c r="BU43" s="180">
        <f t="shared" si="43"/>
        <v>0</v>
      </c>
      <c r="BV43" s="180">
        <f t="shared" ref="BV43:DA43" si="44" xml:space="preserve"> $F41 * BV42</f>
        <v>0</v>
      </c>
      <c r="BW43" s="180">
        <f t="shared" si="44"/>
        <v>0</v>
      </c>
      <c r="BX43" s="180">
        <f t="shared" si="44"/>
        <v>0</v>
      </c>
      <c r="BY43" s="180">
        <f t="shared" si="44"/>
        <v>0</v>
      </c>
      <c r="BZ43" s="180">
        <f t="shared" si="44"/>
        <v>0</v>
      </c>
      <c r="CA43" s="180">
        <f t="shared" si="44"/>
        <v>0</v>
      </c>
      <c r="CB43" s="180">
        <f t="shared" si="44"/>
        <v>0</v>
      </c>
      <c r="CC43" s="180">
        <f t="shared" si="44"/>
        <v>0</v>
      </c>
      <c r="CD43" s="180">
        <f t="shared" si="44"/>
        <v>0</v>
      </c>
      <c r="CE43" s="180">
        <f t="shared" si="44"/>
        <v>0</v>
      </c>
      <c r="CF43" s="180">
        <f t="shared" si="44"/>
        <v>0</v>
      </c>
      <c r="CG43" s="180">
        <f t="shared" si="44"/>
        <v>0</v>
      </c>
      <c r="CH43" s="180">
        <f t="shared" si="44"/>
        <v>0</v>
      </c>
      <c r="CI43" s="180">
        <f t="shared" si="44"/>
        <v>0</v>
      </c>
      <c r="CJ43" s="180">
        <f t="shared" si="44"/>
        <v>0</v>
      </c>
      <c r="CK43" s="180">
        <f t="shared" si="44"/>
        <v>0</v>
      </c>
      <c r="CL43" s="180">
        <f t="shared" si="44"/>
        <v>0</v>
      </c>
      <c r="CM43" s="180">
        <f t="shared" si="44"/>
        <v>0</v>
      </c>
      <c r="CN43" s="180">
        <f t="shared" si="44"/>
        <v>0</v>
      </c>
      <c r="CO43" s="180">
        <f t="shared" si="44"/>
        <v>0</v>
      </c>
      <c r="CP43" s="180">
        <f t="shared" si="44"/>
        <v>0</v>
      </c>
      <c r="CQ43" s="180">
        <f t="shared" si="44"/>
        <v>0</v>
      </c>
      <c r="CR43" s="180">
        <f t="shared" si="44"/>
        <v>0</v>
      </c>
      <c r="CS43" s="180">
        <f t="shared" si="44"/>
        <v>0</v>
      </c>
      <c r="CT43" s="180">
        <f t="shared" si="44"/>
        <v>0</v>
      </c>
      <c r="CU43" s="180">
        <f t="shared" si="44"/>
        <v>0</v>
      </c>
      <c r="CV43" s="180">
        <f t="shared" si="44"/>
        <v>0</v>
      </c>
      <c r="CW43" s="180">
        <f t="shared" si="44"/>
        <v>0</v>
      </c>
      <c r="CX43" s="180">
        <f t="shared" si="44"/>
        <v>0</v>
      </c>
      <c r="CY43" s="180">
        <f t="shared" si="44"/>
        <v>0</v>
      </c>
      <c r="CZ43" s="180">
        <f t="shared" si="44"/>
        <v>0</v>
      </c>
      <c r="DA43" s="180">
        <f t="shared" si="44"/>
        <v>0</v>
      </c>
      <c r="DB43" s="180">
        <f t="shared" ref="DB43:EG43" si="45" xml:space="preserve"> $F41 * DB42</f>
        <v>0</v>
      </c>
      <c r="DC43" s="180">
        <f t="shared" si="45"/>
        <v>0</v>
      </c>
      <c r="DD43" s="180">
        <f t="shared" si="45"/>
        <v>0</v>
      </c>
      <c r="DE43" s="180">
        <f t="shared" si="45"/>
        <v>0</v>
      </c>
      <c r="DF43" s="180">
        <f t="shared" si="45"/>
        <v>0</v>
      </c>
      <c r="DG43" s="180">
        <f t="shared" si="45"/>
        <v>0</v>
      </c>
      <c r="DH43" s="180">
        <f t="shared" si="45"/>
        <v>0</v>
      </c>
      <c r="DI43" s="180">
        <f t="shared" si="45"/>
        <v>0</v>
      </c>
      <c r="DJ43" s="180">
        <f t="shared" si="45"/>
        <v>0</v>
      </c>
      <c r="DK43" s="180">
        <f t="shared" si="45"/>
        <v>0</v>
      </c>
      <c r="DL43" s="180">
        <f t="shared" si="45"/>
        <v>0</v>
      </c>
      <c r="DM43" s="180">
        <f t="shared" si="45"/>
        <v>0</v>
      </c>
      <c r="DN43" s="180">
        <f t="shared" si="45"/>
        <v>0</v>
      </c>
      <c r="DO43" s="180">
        <f t="shared" si="45"/>
        <v>0</v>
      </c>
      <c r="DP43" s="180">
        <f t="shared" si="45"/>
        <v>0</v>
      </c>
      <c r="DQ43" s="180">
        <f t="shared" si="45"/>
        <v>0</v>
      </c>
      <c r="DR43" s="180">
        <f t="shared" si="45"/>
        <v>0</v>
      </c>
      <c r="DS43" s="180">
        <f t="shared" si="45"/>
        <v>0</v>
      </c>
      <c r="DT43" s="180">
        <f t="shared" si="45"/>
        <v>0</v>
      </c>
      <c r="DU43" s="180">
        <f t="shared" si="45"/>
        <v>0</v>
      </c>
      <c r="DV43" s="180">
        <f t="shared" si="45"/>
        <v>0</v>
      </c>
      <c r="DW43" s="180">
        <f t="shared" si="45"/>
        <v>0</v>
      </c>
      <c r="DX43" s="180">
        <f t="shared" si="45"/>
        <v>0</v>
      </c>
      <c r="DY43" s="180">
        <f t="shared" si="45"/>
        <v>0</v>
      </c>
      <c r="DZ43" s="180">
        <f t="shared" si="45"/>
        <v>0</v>
      </c>
      <c r="EA43" s="180">
        <f t="shared" si="45"/>
        <v>0</v>
      </c>
      <c r="EB43" s="180">
        <f t="shared" si="45"/>
        <v>0</v>
      </c>
      <c r="EC43" s="180">
        <f t="shared" si="45"/>
        <v>0</v>
      </c>
      <c r="ED43" s="180">
        <f t="shared" si="45"/>
        <v>0</v>
      </c>
      <c r="EE43" s="180">
        <f t="shared" si="45"/>
        <v>0</v>
      </c>
      <c r="EF43" s="180">
        <f t="shared" si="45"/>
        <v>0</v>
      </c>
      <c r="EG43" s="180">
        <f t="shared" si="45"/>
        <v>0</v>
      </c>
      <c r="EH43" s="180">
        <f t="shared" ref="EH43:FM43" si="46" xml:space="preserve"> $F41 * EH42</f>
        <v>0</v>
      </c>
      <c r="EI43" s="180">
        <f t="shared" si="46"/>
        <v>0</v>
      </c>
      <c r="EJ43" s="180">
        <f t="shared" si="46"/>
        <v>0</v>
      </c>
      <c r="EK43" s="180">
        <f t="shared" si="46"/>
        <v>0</v>
      </c>
      <c r="EL43" s="180">
        <f t="shared" si="46"/>
        <v>0</v>
      </c>
      <c r="EM43" s="180">
        <f t="shared" si="46"/>
        <v>0</v>
      </c>
      <c r="EN43" s="180">
        <f t="shared" si="46"/>
        <v>0</v>
      </c>
      <c r="EO43" s="180">
        <f t="shared" si="46"/>
        <v>0</v>
      </c>
      <c r="EP43" s="180">
        <f t="shared" si="46"/>
        <v>0</v>
      </c>
      <c r="EQ43" s="180">
        <f t="shared" si="46"/>
        <v>0</v>
      </c>
      <c r="ER43" s="180">
        <f t="shared" si="46"/>
        <v>0</v>
      </c>
      <c r="ES43" s="180">
        <f t="shared" si="46"/>
        <v>0</v>
      </c>
      <c r="ET43" s="180">
        <f t="shared" si="46"/>
        <v>0</v>
      </c>
      <c r="EU43" s="180">
        <f t="shared" si="46"/>
        <v>0</v>
      </c>
      <c r="EV43" s="180">
        <f t="shared" si="46"/>
        <v>0</v>
      </c>
      <c r="EW43" s="180">
        <f t="shared" si="46"/>
        <v>0</v>
      </c>
      <c r="EX43" s="180">
        <f t="shared" si="46"/>
        <v>0</v>
      </c>
      <c r="EY43" s="180">
        <f t="shared" si="46"/>
        <v>0</v>
      </c>
      <c r="EZ43" s="180">
        <f t="shared" si="46"/>
        <v>0</v>
      </c>
      <c r="FA43" s="180">
        <f t="shared" si="46"/>
        <v>0</v>
      </c>
      <c r="FB43" s="180">
        <f t="shared" si="46"/>
        <v>0</v>
      </c>
      <c r="FC43" s="180">
        <f t="shared" si="46"/>
        <v>0</v>
      </c>
      <c r="FD43" s="180">
        <f t="shared" si="46"/>
        <v>0</v>
      </c>
      <c r="FE43" s="180">
        <f t="shared" si="46"/>
        <v>0</v>
      </c>
      <c r="FF43" s="180">
        <f t="shared" si="46"/>
        <v>0</v>
      </c>
      <c r="FG43" s="180">
        <f t="shared" si="46"/>
        <v>0</v>
      </c>
      <c r="FH43" s="180">
        <f t="shared" si="46"/>
        <v>0</v>
      </c>
      <c r="FI43" s="180">
        <f t="shared" si="46"/>
        <v>0</v>
      </c>
      <c r="FJ43" s="180">
        <f t="shared" si="46"/>
        <v>0</v>
      </c>
      <c r="FK43" s="180">
        <f t="shared" si="46"/>
        <v>0</v>
      </c>
      <c r="FL43" s="180">
        <f t="shared" si="46"/>
        <v>0</v>
      </c>
      <c r="FM43" s="180">
        <f t="shared" si="46"/>
        <v>0</v>
      </c>
      <c r="FN43" s="180">
        <f t="shared" ref="FN43:GJ43" si="47" xml:space="preserve"> $F41 * FN42</f>
        <v>0</v>
      </c>
      <c r="FO43" s="180">
        <f t="shared" si="47"/>
        <v>0</v>
      </c>
      <c r="FP43" s="180">
        <f t="shared" si="47"/>
        <v>0</v>
      </c>
      <c r="FQ43" s="180">
        <f t="shared" si="47"/>
        <v>0</v>
      </c>
      <c r="FR43" s="180">
        <f t="shared" si="47"/>
        <v>0</v>
      </c>
      <c r="FS43" s="180">
        <f t="shared" si="47"/>
        <v>0</v>
      </c>
      <c r="FT43" s="180">
        <f t="shared" si="47"/>
        <v>0</v>
      </c>
      <c r="FU43" s="180">
        <f t="shared" si="47"/>
        <v>0</v>
      </c>
      <c r="FV43" s="180">
        <f t="shared" si="47"/>
        <v>0</v>
      </c>
      <c r="FW43" s="180">
        <f t="shared" si="47"/>
        <v>0</v>
      </c>
      <c r="FX43" s="180">
        <f t="shared" si="47"/>
        <v>0</v>
      </c>
      <c r="FY43" s="180">
        <f t="shared" si="47"/>
        <v>0</v>
      </c>
      <c r="FZ43" s="180">
        <f t="shared" si="47"/>
        <v>0</v>
      </c>
      <c r="GA43" s="180">
        <f t="shared" si="47"/>
        <v>0</v>
      </c>
      <c r="GB43" s="180">
        <f t="shared" si="47"/>
        <v>0</v>
      </c>
      <c r="GC43" s="180">
        <f t="shared" si="47"/>
        <v>0</v>
      </c>
      <c r="GD43" s="180">
        <f t="shared" si="47"/>
        <v>0</v>
      </c>
      <c r="GE43" s="180">
        <f t="shared" si="47"/>
        <v>0</v>
      </c>
      <c r="GF43" s="180">
        <f t="shared" si="47"/>
        <v>0</v>
      </c>
      <c r="GG43" s="180">
        <f t="shared" si="47"/>
        <v>0</v>
      </c>
      <c r="GH43" s="180">
        <f t="shared" si="47"/>
        <v>0</v>
      </c>
      <c r="GI43" s="180">
        <f t="shared" si="47"/>
        <v>0</v>
      </c>
      <c r="GJ43" s="180">
        <f t="shared" si="47"/>
        <v>0</v>
      </c>
    </row>
    <row r="44" spans="1:192" hidden="1" outlineLevel="2" x14ac:dyDescent="0.35"/>
    <row r="46" spans="1:192" collapsed="1" x14ac:dyDescent="0.35">
      <c r="A46" s="14" t="s">
        <v>187</v>
      </c>
    </row>
    <row r="47" spans="1:192" hidden="1" outlineLevel="1" x14ac:dyDescent="0.35">
      <c r="A47" s="226"/>
      <c r="B47" s="226"/>
      <c r="C47" s="227"/>
      <c r="D47" s="228"/>
      <c r="E47" s="11" t="str">
        <f t="shared" ref="E47:AJ47" si="48" xml:space="preserve"> E$11</f>
        <v>EPC base cost</v>
      </c>
      <c r="F47" s="11">
        <f t="shared" si="48"/>
        <v>0</v>
      </c>
      <c r="G47" s="11" t="str">
        <f t="shared" si="48"/>
        <v>$ 000s</v>
      </c>
      <c r="H47" s="11">
        <f t="shared" si="48"/>
        <v>299999.99999999983</v>
      </c>
      <c r="I47" s="11">
        <f t="shared" si="48"/>
        <v>0</v>
      </c>
      <c r="J47" s="11">
        <f t="shared" si="48"/>
        <v>0</v>
      </c>
      <c r="K47" s="11">
        <f t="shared" si="48"/>
        <v>0</v>
      </c>
      <c r="L47" s="11">
        <f t="shared" si="48"/>
        <v>0</v>
      </c>
      <c r="M47" s="11">
        <f t="shared" si="48"/>
        <v>0</v>
      </c>
      <c r="N47" s="11">
        <f t="shared" si="48"/>
        <v>0</v>
      </c>
      <c r="O47" s="11">
        <f t="shared" si="48"/>
        <v>0</v>
      </c>
      <c r="P47" s="11">
        <f t="shared" si="48"/>
        <v>30000</v>
      </c>
      <c r="Q47" s="11">
        <f t="shared" si="48"/>
        <v>6585.3658536585372</v>
      </c>
      <c r="R47" s="11">
        <f t="shared" si="48"/>
        <v>6585.3658536585372</v>
      </c>
      <c r="S47" s="11">
        <f t="shared" si="48"/>
        <v>6585.3658536585372</v>
      </c>
      <c r="T47" s="11">
        <f t="shared" si="48"/>
        <v>6585.3658536585372</v>
      </c>
      <c r="U47" s="11">
        <f t="shared" si="48"/>
        <v>6585.3658536585372</v>
      </c>
      <c r="V47" s="11">
        <f t="shared" si="48"/>
        <v>6585.3658536585372</v>
      </c>
      <c r="W47" s="11">
        <f t="shared" si="48"/>
        <v>6585.3658536585372</v>
      </c>
      <c r="X47" s="11">
        <f t="shared" si="48"/>
        <v>6585.3658536585372</v>
      </c>
      <c r="Y47" s="11">
        <f t="shared" si="48"/>
        <v>6585.3658536585372</v>
      </c>
      <c r="Z47" s="11">
        <f t="shared" si="48"/>
        <v>6585.3658536585372</v>
      </c>
      <c r="AA47" s="11">
        <f t="shared" si="48"/>
        <v>6585.3658536585372</v>
      </c>
      <c r="AB47" s="11">
        <f t="shared" si="48"/>
        <v>6585.3658536585372</v>
      </c>
      <c r="AC47" s="11">
        <f t="shared" si="48"/>
        <v>6585.3658536585372</v>
      </c>
      <c r="AD47" s="11">
        <f t="shared" si="48"/>
        <v>6585.3658536585372</v>
      </c>
      <c r="AE47" s="11">
        <f t="shared" si="48"/>
        <v>6585.3658536585372</v>
      </c>
      <c r="AF47" s="11">
        <f t="shared" si="48"/>
        <v>6585.3658536585372</v>
      </c>
      <c r="AG47" s="11">
        <f t="shared" si="48"/>
        <v>6585.3658536585372</v>
      </c>
      <c r="AH47" s="11">
        <f t="shared" si="48"/>
        <v>6585.3658536585372</v>
      </c>
      <c r="AI47" s="11">
        <f t="shared" si="48"/>
        <v>6585.3658536585372</v>
      </c>
      <c r="AJ47" s="11">
        <f t="shared" si="48"/>
        <v>6585.3658536585372</v>
      </c>
      <c r="AK47" s="11">
        <f t="shared" ref="AK47:BP47" si="49" xml:space="preserve"> AK$11</f>
        <v>6585.3658536585372</v>
      </c>
      <c r="AL47" s="11">
        <f t="shared" si="49"/>
        <v>6585.3658536585372</v>
      </c>
      <c r="AM47" s="11">
        <f t="shared" si="49"/>
        <v>6585.3658536585372</v>
      </c>
      <c r="AN47" s="11">
        <f t="shared" si="49"/>
        <v>6585.3658536585372</v>
      </c>
      <c r="AO47" s="11">
        <f t="shared" si="49"/>
        <v>6585.3658536585372</v>
      </c>
      <c r="AP47" s="11">
        <f t="shared" si="49"/>
        <v>6585.3658536585372</v>
      </c>
      <c r="AQ47" s="11">
        <f t="shared" si="49"/>
        <v>6585.3658536585372</v>
      </c>
      <c r="AR47" s="11">
        <f t="shared" si="49"/>
        <v>6585.3658536585372</v>
      </c>
      <c r="AS47" s="11">
        <f t="shared" si="49"/>
        <v>6585.3658536585372</v>
      </c>
      <c r="AT47" s="11">
        <f t="shared" si="49"/>
        <v>6585.3658536585372</v>
      </c>
      <c r="AU47" s="11">
        <f t="shared" si="49"/>
        <v>6585.3658536585372</v>
      </c>
      <c r="AV47" s="11">
        <f t="shared" si="49"/>
        <v>6585.3658536585372</v>
      </c>
      <c r="AW47" s="11">
        <f t="shared" si="49"/>
        <v>6585.3658536585372</v>
      </c>
      <c r="AX47" s="11">
        <f t="shared" si="49"/>
        <v>6585.3658536585372</v>
      </c>
      <c r="AY47" s="11">
        <f t="shared" si="49"/>
        <v>6585.3658536585372</v>
      </c>
      <c r="AZ47" s="11">
        <f t="shared" si="49"/>
        <v>6585.3658536585372</v>
      </c>
      <c r="BA47" s="11">
        <f t="shared" si="49"/>
        <v>6585.3658536585372</v>
      </c>
      <c r="BB47" s="11">
        <f t="shared" si="49"/>
        <v>6585.3658536585372</v>
      </c>
      <c r="BC47" s="11">
        <f t="shared" si="49"/>
        <v>6585.3658536585372</v>
      </c>
      <c r="BD47" s="11">
        <f t="shared" si="49"/>
        <v>6585.3658536585372</v>
      </c>
      <c r="BE47" s="11">
        <f t="shared" si="49"/>
        <v>6585.3658536585372</v>
      </c>
      <c r="BF47" s="11">
        <f t="shared" si="49"/>
        <v>0</v>
      </c>
      <c r="BG47" s="11">
        <f t="shared" si="49"/>
        <v>0</v>
      </c>
      <c r="BH47" s="11">
        <f t="shared" si="49"/>
        <v>0</v>
      </c>
      <c r="BI47" s="11">
        <f t="shared" si="49"/>
        <v>0</v>
      </c>
      <c r="BJ47" s="11">
        <f t="shared" si="49"/>
        <v>0</v>
      </c>
      <c r="BK47" s="11">
        <f t="shared" si="49"/>
        <v>0</v>
      </c>
      <c r="BL47" s="11">
        <f t="shared" si="49"/>
        <v>0</v>
      </c>
      <c r="BM47" s="11">
        <f t="shared" si="49"/>
        <v>0</v>
      </c>
      <c r="BN47" s="11">
        <f t="shared" si="49"/>
        <v>0</v>
      </c>
      <c r="BO47" s="11">
        <f t="shared" si="49"/>
        <v>0</v>
      </c>
      <c r="BP47" s="11">
        <f t="shared" si="49"/>
        <v>0</v>
      </c>
      <c r="BQ47" s="11">
        <f t="shared" ref="BQ47:CV47" si="50" xml:space="preserve"> BQ$11</f>
        <v>0</v>
      </c>
      <c r="BR47" s="11">
        <f t="shared" si="50"/>
        <v>0</v>
      </c>
      <c r="BS47" s="11">
        <f t="shared" si="50"/>
        <v>0</v>
      </c>
      <c r="BT47" s="11">
        <f t="shared" si="50"/>
        <v>0</v>
      </c>
      <c r="BU47" s="11">
        <f t="shared" si="50"/>
        <v>0</v>
      </c>
      <c r="BV47" s="11">
        <f t="shared" si="50"/>
        <v>0</v>
      </c>
      <c r="BW47" s="11">
        <f t="shared" si="50"/>
        <v>0</v>
      </c>
      <c r="BX47" s="11">
        <f t="shared" si="50"/>
        <v>0</v>
      </c>
      <c r="BY47" s="11">
        <f t="shared" si="50"/>
        <v>0</v>
      </c>
      <c r="BZ47" s="11">
        <f t="shared" si="50"/>
        <v>0</v>
      </c>
      <c r="CA47" s="11">
        <f t="shared" si="50"/>
        <v>0</v>
      </c>
      <c r="CB47" s="11">
        <f t="shared" si="50"/>
        <v>0</v>
      </c>
      <c r="CC47" s="11">
        <f t="shared" si="50"/>
        <v>0</v>
      </c>
      <c r="CD47" s="11">
        <f t="shared" si="50"/>
        <v>0</v>
      </c>
      <c r="CE47" s="11">
        <f t="shared" si="50"/>
        <v>0</v>
      </c>
      <c r="CF47" s="11">
        <f t="shared" si="50"/>
        <v>0</v>
      </c>
      <c r="CG47" s="11">
        <f t="shared" si="50"/>
        <v>0</v>
      </c>
      <c r="CH47" s="11">
        <f t="shared" si="50"/>
        <v>0</v>
      </c>
      <c r="CI47" s="11">
        <f t="shared" si="50"/>
        <v>0</v>
      </c>
      <c r="CJ47" s="11">
        <f t="shared" si="50"/>
        <v>0</v>
      </c>
      <c r="CK47" s="11">
        <f t="shared" si="50"/>
        <v>0</v>
      </c>
      <c r="CL47" s="11">
        <f t="shared" si="50"/>
        <v>0</v>
      </c>
      <c r="CM47" s="11">
        <f t="shared" si="50"/>
        <v>0</v>
      </c>
      <c r="CN47" s="11">
        <f t="shared" si="50"/>
        <v>0</v>
      </c>
      <c r="CO47" s="11">
        <f t="shared" si="50"/>
        <v>0</v>
      </c>
      <c r="CP47" s="11">
        <f t="shared" si="50"/>
        <v>0</v>
      </c>
      <c r="CQ47" s="11">
        <f t="shared" si="50"/>
        <v>0</v>
      </c>
      <c r="CR47" s="11">
        <f t="shared" si="50"/>
        <v>0</v>
      </c>
      <c r="CS47" s="11">
        <f t="shared" si="50"/>
        <v>0</v>
      </c>
      <c r="CT47" s="11">
        <f t="shared" si="50"/>
        <v>0</v>
      </c>
      <c r="CU47" s="11">
        <f t="shared" si="50"/>
        <v>0</v>
      </c>
      <c r="CV47" s="11">
        <f t="shared" si="50"/>
        <v>0</v>
      </c>
      <c r="CW47" s="11">
        <f t="shared" ref="CW47:EB47" si="51" xml:space="preserve"> CW$11</f>
        <v>0</v>
      </c>
      <c r="CX47" s="11">
        <f t="shared" si="51"/>
        <v>0</v>
      </c>
      <c r="CY47" s="11">
        <f t="shared" si="51"/>
        <v>0</v>
      </c>
      <c r="CZ47" s="11">
        <f t="shared" si="51"/>
        <v>0</v>
      </c>
      <c r="DA47" s="11">
        <f t="shared" si="51"/>
        <v>0</v>
      </c>
      <c r="DB47" s="11">
        <f t="shared" si="51"/>
        <v>0</v>
      </c>
      <c r="DC47" s="11">
        <f t="shared" si="51"/>
        <v>0</v>
      </c>
      <c r="DD47" s="11">
        <f t="shared" si="51"/>
        <v>0</v>
      </c>
      <c r="DE47" s="11">
        <f t="shared" si="51"/>
        <v>0</v>
      </c>
      <c r="DF47" s="11">
        <f t="shared" si="51"/>
        <v>0</v>
      </c>
      <c r="DG47" s="11">
        <f t="shared" si="51"/>
        <v>0</v>
      </c>
      <c r="DH47" s="11">
        <f t="shared" si="51"/>
        <v>0</v>
      </c>
      <c r="DI47" s="11">
        <f t="shared" si="51"/>
        <v>0</v>
      </c>
      <c r="DJ47" s="11">
        <f t="shared" si="51"/>
        <v>0</v>
      </c>
      <c r="DK47" s="11">
        <f t="shared" si="51"/>
        <v>0</v>
      </c>
      <c r="DL47" s="11">
        <f t="shared" si="51"/>
        <v>0</v>
      </c>
      <c r="DM47" s="11">
        <f t="shared" si="51"/>
        <v>0</v>
      </c>
      <c r="DN47" s="11">
        <f t="shared" si="51"/>
        <v>0</v>
      </c>
      <c r="DO47" s="11">
        <f t="shared" si="51"/>
        <v>0</v>
      </c>
      <c r="DP47" s="11">
        <f t="shared" si="51"/>
        <v>0</v>
      </c>
      <c r="DQ47" s="11">
        <f t="shared" si="51"/>
        <v>0</v>
      </c>
      <c r="DR47" s="11">
        <f t="shared" si="51"/>
        <v>0</v>
      </c>
      <c r="DS47" s="11">
        <f t="shared" si="51"/>
        <v>0</v>
      </c>
      <c r="DT47" s="11">
        <f t="shared" si="51"/>
        <v>0</v>
      </c>
      <c r="DU47" s="11">
        <f t="shared" si="51"/>
        <v>0</v>
      </c>
      <c r="DV47" s="11">
        <f t="shared" si="51"/>
        <v>0</v>
      </c>
      <c r="DW47" s="11">
        <f t="shared" si="51"/>
        <v>0</v>
      </c>
      <c r="DX47" s="11">
        <f t="shared" si="51"/>
        <v>0</v>
      </c>
      <c r="DY47" s="11">
        <f t="shared" si="51"/>
        <v>0</v>
      </c>
      <c r="DZ47" s="11">
        <f t="shared" si="51"/>
        <v>0</v>
      </c>
      <c r="EA47" s="11">
        <f t="shared" si="51"/>
        <v>0</v>
      </c>
      <c r="EB47" s="11">
        <f t="shared" si="51"/>
        <v>0</v>
      </c>
      <c r="EC47" s="11">
        <f t="shared" ref="EC47:FH47" si="52" xml:space="preserve"> EC$11</f>
        <v>0</v>
      </c>
      <c r="ED47" s="11">
        <f t="shared" si="52"/>
        <v>0</v>
      </c>
      <c r="EE47" s="11">
        <f t="shared" si="52"/>
        <v>0</v>
      </c>
      <c r="EF47" s="11">
        <f t="shared" si="52"/>
        <v>0</v>
      </c>
      <c r="EG47" s="11">
        <f t="shared" si="52"/>
        <v>0</v>
      </c>
      <c r="EH47" s="11">
        <f t="shared" si="52"/>
        <v>0</v>
      </c>
      <c r="EI47" s="11">
        <f t="shared" si="52"/>
        <v>0</v>
      </c>
      <c r="EJ47" s="11">
        <f t="shared" si="52"/>
        <v>0</v>
      </c>
      <c r="EK47" s="11">
        <f t="shared" si="52"/>
        <v>0</v>
      </c>
      <c r="EL47" s="11">
        <f t="shared" si="52"/>
        <v>0</v>
      </c>
      <c r="EM47" s="11">
        <f t="shared" si="52"/>
        <v>0</v>
      </c>
      <c r="EN47" s="11">
        <f t="shared" si="52"/>
        <v>0</v>
      </c>
      <c r="EO47" s="11">
        <f t="shared" si="52"/>
        <v>0</v>
      </c>
      <c r="EP47" s="11">
        <f t="shared" si="52"/>
        <v>0</v>
      </c>
      <c r="EQ47" s="11">
        <f t="shared" si="52"/>
        <v>0</v>
      </c>
      <c r="ER47" s="11">
        <f t="shared" si="52"/>
        <v>0</v>
      </c>
      <c r="ES47" s="11">
        <f t="shared" si="52"/>
        <v>0</v>
      </c>
      <c r="ET47" s="11">
        <f t="shared" si="52"/>
        <v>0</v>
      </c>
      <c r="EU47" s="11">
        <f t="shared" si="52"/>
        <v>0</v>
      </c>
      <c r="EV47" s="11">
        <f t="shared" si="52"/>
        <v>0</v>
      </c>
      <c r="EW47" s="11">
        <f t="shared" si="52"/>
        <v>0</v>
      </c>
      <c r="EX47" s="11">
        <f t="shared" si="52"/>
        <v>0</v>
      </c>
      <c r="EY47" s="11">
        <f t="shared" si="52"/>
        <v>0</v>
      </c>
      <c r="EZ47" s="11">
        <f t="shared" si="52"/>
        <v>0</v>
      </c>
      <c r="FA47" s="11">
        <f t="shared" si="52"/>
        <v>0</v>
      </c>
      <c r="FB47" s="11">
        <f t="shared" si="52"/>
        <v>0</v>
      </c>
      <c r="FC47" s="11">
        <f t="shared" si="52"/>
        <v>0</v>
      </c>
      <c r="FD47" s="11">
        <f t="shared" si="52"/>
        <v>0</v>
      </c>
      <c r="FE47" s="11">
        <f t="shared" si="52"/>
        <v>0</v>
      </c>
      <c r="FF47" s="11">
        <f t="shared" si="52"/>
        <v>0</v>
      </c>
      <c r="FG47" s="11">
        <f t="shared" si="52"/>
        <v>0</v>
      </c>
      <c r="FH47" s="11">
        <f t="shared" si="52"/>
        <v>0</v>
      </c>
      <c r="FI47" s="11">
        <f t="shared" ref="FI47:GJ47" si="53" xml:space="preserve"> FI$11</f>
        <v>0</v>
      </c>
      <c r="FJ47" s="11">
        <f t="shared" si="53"/>
        <v>0</v>
      </c>
      <c r="FK47" s="11">
        <f t="shared" si="53"/>
        <v>0</v>
      </c>
      <c r="FL47" s="11">
        <f t="shared" si="53"/>
        <v>0</v>
      </c>
      <c r="FM47" s="11">
        <f t="shared" si="53"/>
        <v>0</v>
      </c>
      <c r="FN47" s="11">
        <f t="shared" si="53"/>
        <v>0</v>
      </c>
      <c r="FO47" s="11">
        <f t="shared" si="53"/>
        <v>0</v>
      </c>
      <c r="FP47" s="11">
        <f t="shared" si="53"/>
        <v>0</v>
      </c>
      <c r="FQ47" s="11">
        <f t="shared" si="53"/>
        <v>0</v>
      </c>
      <c r="FR47" s="11">
        <f t="shared" si="53"/>
        <v>0</v>
      </c>
      <c r="FS47" s="11">
        <f t="shared" si="53"/>
        <v>0</v>
      </c>
      <c r="FT47" s="11">
        <f t="shared" si="53"/>
        <v>0</v>
      </c>
      <c r="FU47" s="11">
        <f t="shared" si="53"/>
        <v>0</v>
      </c>
      <c r="FV47" s="11">
        <f t="shared" si="53"/>
        <v>0</v>
      </c>
      <c r="FW47" s="11">
        <f t="shared" si="53"/>
        <v>0</v>
      </c>
      <c r="FX47" s="11">
        <f t="shared" si="53"/>
        <v>0</v>
      </c>
      <c r="FY47" s="11">
        <f t="shared" si="53"/>
        <v>0</v>
      </c>
      <c r="FZ47" s="11">
        <f t="shared" si="53"/>
        <v>0</v>
      </c>
      <c r="GA47" s="11">
        <f t="shared" si="53"/>
        <v>0</v>
      </c>
      <c r="GB47" s="11">
        <f t="shared" si="53"/>
        <v>0</v>
      </c>
      <c r="GC47" s="11">
        <f t="shared" si="53"/>
        <v>0</v>
      </c>
      <c r="GD47" s="11">
        <f t="shared" si="53"/>
        <v>0</v>
      </c>
      <c r="GE47" s="11">
        <f t="shared" si="53"/>
        <v>0</v>
      </c>
      <c r="GF47" s="11">
        <f t="shared" si="53"/>
        <v>0</v>
      </c>
      <c r="GG47" s="11">
        <f t="shared" si="53"/>
        <v>0</v>
      </c>
      <c r="GH47" s="11">
        <f t="shared" si="53"/>
        <v>0</v>
      </c>
      <c r="GI47" s="11">
        <f t="shared" si="53"/>
        <v>0</v>
      </c>
      <c r="GJ47" s="11">
        <f t="shared" si="53"/>
        <v>0</v>
      </c>
    </row>
    <row r="48" spans="1:192" hidden="1" outlineLevel="1" x14ac:dyDescent="0.35">
      <c r="A48" s="226"/>
      <c r="B48" s="226"/>
      <c r="C48" s="227"/>
      <c r="D48" s="228"/>
      <c r="E48" s="11" t="str">
        <f t="shared" ref="E48:AJ48" si="54" xml:space="preserve"> E$15</f>
        <v>EPC contingency</v>
      </c>
      <c r="F48" s="11">
        <f t="shared" si="54"/>
        <v>0</v>
      </c>
      <c r="G48" s="11" t="str">
        <f t="shared" si="54"/>
        <v>$ 000s</v>
      </c>
      <c r="H48" s="11">
        <f t="shared" si="54"/>
        <v>15000.000000000011</v>
      </c>
      <c r="I48" s="11">
        <f t="shared" si="54"/>
        <v>0</v>
      </c>
      <c r="J48" s="11">
        <f t="shared" si="54"/>
        <v>0</v>
      </c>
      <c r="K48" s="11">
        <f t="shared" si="54"/>
        <v>0</v>
      </c>
      <c r="L48" s="11">
        <f t="shared" si="54"/>
        <v>0</v>
      </c>
      <c r="M48" s="11">
        <f t="shared" si="54"/>
        <v>0</v>
      </c>
      <c r="N48" s="11">
        <f t="shared" si="54"/>
        <v>0</v>
      </c>
      <c r="O48" s="11">
        <f t="shared" si="54"/>
        <v>0</v>
      </c>
      <c r="P48" s="11">
        <f t="shared" si="54"/>
        <v>1500</v>
      </c>
      <c r="Q48" s="11">
        <f t="shared" si="54"/>
        <v>329.26829268292687</v>
      </c>
      <c r="R48" s="11">
        <f t="shared" si="54"/>
        <v>329.26829268292687</v>
      </c>
      <c r="S48" s="11">
        <f t="shared" si="54"/>
        <v>329.26829268292687</v>
      </c>
      <c r="T48" s="11">
        <f t="shared" si="54"/>
        <v>329.26829268292687</v>
      </c>
      <c r="U48" s="11">
        <f t="shared" si="54"/>
        <v>329.26829268292687</v>
      </c>
      <c r="V48" s="11">
        <f t="shared" si="54"/>
        <v>329.26829268292687</v>
      </c>
      <c r="W48" s="11">
        <f t="shared" si="54"/>
        <v>329.26829268292687</v>
      </c>
      <c r="X48" s="11">
        <f t="shared" si="54"/>
        <v>329.26829268292687</v>
      </c>
      <c r="Y48" s="11">
        <f t="shared" si="54"/>
        <v>329.26829268292687</v>
      </c>
      <c r="Z48" s="11">
        <f t="shared" si="54"/>
        <v>329.26829268292687</v>
      </c>
      <c r="AA48" s="11">
        <f t="shared" si="54"/>
        <v>329.26829268292687</v>
      </c>
      <c r="AB48" s="11">
        <f t="shared" si="54"/>
        <v>329.26829268292687</v>
      </c>
      <c r="AC48" s="11">
        <f t="shared" si="54"/>
        <v>329.26829268292687</v>
      </c>
      <c r="AD48" s="11">
        <f t="shared" si="54"/>
        <v>329.26829268292687</v>
      </c>
      <c r="AE48" s="11">
        <f t="shared" si="54"/>
        <v>329.26829268292687</v>
      </c>
      <c r="AF48" s="11">
        <f t="shared" si="54"/>
        <v>329.26829268292687</v>
      </c>
      <c r="AG48" s="11">
        <f t="shared" si="54"/>
        <v>329.26829268292687</v>
      </c>
      <c r="AH48" s="11">
        <f t="shared" si="54"/>
        <v>329.26829268292687</v>
      </c>
      <c r="AI48" s="11">
        <f t="shared" si="54"/>
        <v>329.26829268292687</v>
      </c>
      <c r="AJ48" s="11">
        <f t="shared" si="54"/>
        <v>329.26829268292687</v>
      </c>
      <c r="AK48" s="11">
        <f t="shared" ref="AK48:BP48" si="55" xml:space="preserve"> AK$15</f>
        <v>329.26829268292687</v>
      </c>
      <c r="AL48" s="11">
        <f t="shared" si="55"/>
        <v>329.26829268292687</v>
      </c>
      <c r="AM48" s="11">
        <f t="shared" si="55"/>
        <v>329.26829268292687</v>
      </c>
      <c r="AN48" s="11">
        <f t="shared" si="55"/>
        <v>329.26829268292687</v>
      </c>
      <c r="AO48" s="11">
        <f t="shared" si="55"/>
        <v>329.26829268292687</v>
      </c>
      <c r="AP48" s="11">
        <f t="shared" si="55"/>
        <v>329.26829268292687</v>
      </c>
      <c r="AQ48" s="11">
        <f t="shared" si="55"/>
        <v>329.26829268292687</v>
      </c>
      <c r="AR48" s="11">
        <f t="shared" si="55"/>
        <v>329.26829268292687</v>
      </c>
      <c r="AS48" s="11">
        <f t="shared" si="55"/>
        <v>329.26829268292687</v>
      </c>
      <c r="AT48" s="11">
        <f t="shared" si="55"/>
        <v>329.26829268292687</v>
      </c>
      <c r="AU48" s="11">
        <f t="shared" si="55"/>
        <v>329.26829268292687</v>
      </c>
      <c r="AV48" s="11">
        <f t="shared" si="55"/>
        <v>329.26829268292687</v>
      </c>
      <c r="AW48" s="11">
        <f t="shared" si="55"/>
        <v>329.26829268292687</v>
      </c>
      <c r="AX48" s="11">
        <f t="shared" si="55"/>
        <v>329.26829268292687</v>
      </c>
      <c r="AY48" s="11">
        <f t="shared" si="55"/>
        <v>329.26829268292687</v>
      </c>
      <c r="AZ48" s="11">
        <f t="shared" si="55"/>
        <v>329.26829268292687</v>
      </c>
      <c r="BA48" s="11">
        <f t="shared" si="55"/>
        <v>329.26829268292687</v>
      </c>
      <c r="BB48" s="11">
        <f t="shared" si="55"/>
        <v>329.26829268292687</v>
      </c>
      <c r="BC48" s="11">
        <f t="shared" si="55"/>
        <v>329.26829268292687</v>
      </c>
      <c r="BD48" s="11">
        <f t="shared" si="55"/>
        <v>329.26829268292687</v>
      </c>
      <c r="BE48" s="11">
        <f t="shared" si="55"/>
        <v>329.26829268292687</v>
      </c>
      <c r="BF48" s="11">
        <f t="shared" si="55"/>
        <v>0</v>
      </c>
      <c r="BG48" s="11">
        <f t="shared" si="55"/>
        <v>0</v>
      </c>
      <c r="BH48" s="11">
        <f t="shared" si="55"/>
        <v>0</v>
      </c>
      <c r="BI48" s="11">
        <f t="shared" si="55"/>
        <v>0</v>
      </c>
      <c r="BJ48" s="11">
        <f t="shared" si="55"/>
        <v>0</v>
      </c>
      <c r="BK48" s="11">
        <f t="shared" si="55"/>
        <v>0</v>
      </c>
      <c r="BL48" s="11">
        <f t="shared" si="55"/>
        <v>0</v>
      </c>
      <c r="BM48" s="11">
        <f t="shared" si="55"/>
        <v>0</v>
      </c>
      <c r="BN48" s="11">
        <f t="shared" si="55"/>
        <v>0</v>
      </c>
      <c r="BO48" s="11">
        <f t="shared" si="55"/>
        <v>0</v>
      </c>
      <c r="BP48" s="11">
        <f t="shared" si="55"/>
        <v>0</v>
      </c>
      <c r="BQ48" s="11">
        <f t="shared" ref="BQ48:CV48" si="56" xml:space="preserve"> BQ$15</f>
        <v>0</v>
      </c>
      <c r="BR48" s="11">
        <f t="shared" si="56"/>
        <v>0</v>
      </c>
      <c r="BS48" s="11">
        <f t="shared" si="56"/>
        <v>0</v>
      </c>
      <c r="BT48" s="11">
        <f t="shared" si="56"/>
        <v>0</v>
      </c>
      <c r="BU48" s="11">
        <f t="shared" si="56"/>
        <v>0</v>
      </c>
      <c r="BV48" s="11">
        <f t="shared" si="56"/>
        <v>0</v>
      </c>
      <c r="BW48" s="11">
        <f t="shared" si="56"/>
        <v>0</v>
      </c>
      <c r="BX48" s="11">
        <f t="shared" si="56"/>
        <v>0</v>
      </c>
      <c r="BY48" s="11">
        <f t="shared" si="56"/>
        <v>0</v>
      </c>
      <c r="BZ48" s="11">
        <f t="shared" si="56"/>
        <v>0</v>
      </c>
      <c r="CA48" s="11">
        <f t="shared" si="56"/>
        <v>0</v>
      </c>
      <c r="CB48" s="11">
        <f t="shared" si="56"/>
        <v>0</v>
      </c>
      <c r="CC48" s="11">
        <f t="shared" si="56"/>
        <v>0</v>
      </c>
      <c r="CD48" s="11">
        <f t="shared" si="56"/>
        <v>0</v>
      </c>
      <c r="CE48" s="11">
        <f t="shared" si="56"/>
        <v>0</v>
      </c>
      <c r="CF48" s="11">
        <f t="shared" si="56"/>
        <v>0</v>
      </c>
      <c r="CG48" s="11">
        <f t="shared" si="56"/>
        <v>0</v>
      </c>
      <c r="CH48" s="11">
        <f t="shared" si="56"/>
        <v>0</v>
      </c>
      <c r="CI48" s="11">
        <f t="shared" si="56"/>
        <v>0</v>
      </c>
      <c r="CJ48" s="11">
        <f t="shared" si="56"/>
        <v>0</v>
      </c>
      <c r="CK48" s="11">
        <f t="shared" si="56"/>
        <v>0</v>
      </c>
      <c r="CL48" s="11">
        <f t="shared" si="56"/>
        <v>0</v>
      </c>
      <c r="CM48" s="11">
        <f t="shared" si="56"/>
        <v>0</v>
      </c>
      <c r="CN48" s="11">
        <f t="shared" si="56"/>
        <v>0</v>
      </c>
      <c r="CO48" s="11">
        <f t="shared" si="56"/>
        <v>0</v>
      </c>
      <c r="CP48" s="11">
        <f t="shared" si="56"/>
        <v>0</v>
      </c>
      <c r="CQ48" s="11">
        <f t="shared" si="56"/>
        <v>0</v>
      </c>
      <c r="CR48" s="11">
        <f t="shared" si="56"/>
        <v>0</v>
      </c>
      <c r="CS48" s="11">
        <f t="shared" si="56"/>
        <v>0</v>
      </c>
      <c r="CT48" s="11">
        <f t="shared" si="56"/>
        <v>0</v>
      </c>
      <c r="CU48" s="11">
        <f t="shared" si="56"/>
        <v>0</v>
      </c>
      <c r="CV48" s="11">
        <f t="shared" si="56"/>
        <v>0</v>
      </c>
      <c r="CW48" s="11">
        <f t="shared" ref="CW48:EB48" si="57" xml:space="preserve"> CW$15</f>
        <v>0</v>
      </c>
      <c r="CX48" s="11">
        <f t="shared" si="57"/>
        <v>0</v>
      </c>
      <c r="CY48" s="11">
        <f t="shared" si="57"/>
        <v>0</v>
      </c>
      <c r="CZ48" s="11">
        <f t="shared" si="57"/>
        <v>0</v>
      </c>
      <c r="DA48" s="11">
        <f t="shared" si="57"/>
        <v>0</v>
      </c>
      <c r="DB48" s="11">
        <f t="shared" si="57"/>
        <v>0</v>
      </c>
      <c r="DC48" s="11">
        <f t="shared" si="57"/>
        <v>0</v>
      </c>
      <c r="DD48" s="11">
        <f t="shared" si="57"/>
        <v>0</v>
      </c>
      <c r="DE48" s="11">
        <f t="shared" si="57"/>
        <v>0</v>
      </c>
      <c r="DF48" s="11">
        <f t="shared" si="57"/>
        <v>0</v>
      </c>
      <c r="DG48" s="11">
        <f t="shared" si="57"/>
        <v>0</v>
      </c>
      <c r="DH48" s="11">
        <f t="shared" si="57"/>
        <v>0</v>
      </c>
      <c r="DI48" s="11">
        <f t="shared" si="57"/>
        <v>0</v>
      </c>
      <c r="DJ48" s="11">
        <f t="shared" si="57"/>
        <v>0</v>
      </c>
      <c r="DK48" s="11">
        <f t="shared" si="57"/>
        <v>0</v>
      </c>
      <c r="DL48" s="11">
        <f t="shared" si="57"/>
        <v>0</v>
      </c>
      <c r="DM48" s="11">
        <f t="shared" si="57"/>
        <v>0</v>
      </c>
      <c r="DN48" s="11">
        <f t="shared" si="57"/>
        <v>0</v>
      </c>
      <c r="DO48" s="11">
        <f t="shared" si="57"/>
        <v>0</v>
      </c>
      <c r="DP48" s="11">
        <f t="shared" si="57"/>
        <v>0</v>
      </c>
      <c r="DQ48" s="11">
        <f t="shared" si="57"/>
        <v>0</v>
      </c>
      <c r="DR48" s="11">
        <f t="shared" si="57"/>
        <v>0</v>
      </c>
      <c r="DS48" s="11">
        <f t="shared" si="57"/>
        <v>0</v>
      </c>
      <c r="DT48" s="11">
        <f t="shared" si="57"/>
        <v>0</v>
      </c>
      <c r="DU48" s="11">
        <f t="shared" si="57"/>
        <v>0</v>
      </c>
      <c r="DV48" s="11">
        <f t="shared" si="57"/>
        <v>0</v>
      </c>
      <c r="DW48" s="11">
        <f t="shared" si="57"/>
        <v>0</v>
      </c>
      <c r="DX48" s="11">
        <f t="shared" si="57"/>
        <v>0</v>
      </c>
      <c r="DY48" s="11">
        <f t="shared" si="57"/>
        <v>0</v>
      </c>
      <c r="DZ48" s="11">
        <f t="shared" si="57"/>
        <v>0</v>
      </c>
      <c r="EA48" s="11">
        <f t="shared" si="57"/>
        <v>0</v>
      </c>
      <c r="EB48" s="11">
        <f t="shared" si="57"/>
        <v>0</v>
      </c>
      <c r="EC48" s="11">
        <f t="shared" ref="EC48:FH48" si="58" xml:space="preserve"> EC$15</f>
        <v>0</v>
      </c>
      <c r="ED48" s="11">
        <f t="shared" si="58"/>
        <v>0</v>
      </c>
      <c r="EE48" s="11">
        <f t="shared" si="58"/>
        <v>0</v>
      </c>
      <c r="EF48" s="11">
        <f t="shared" si="58"/>
        <v>0</v>
      </c>
      <c r="EG48" s="11">
        <f t="shared" si="58"/>
        <v>0</v>
      </c>
      <c r="EH48" s="11">
        <f t="shared" si="58"/>
        <v>0</v>
      </c>
      <c r="EI48" s="11">
        <f t="shared" si="58"/>
        <v>0</v>
      </c>
      <c r="EJ48" s="11">
        <f t="shared" si="58"/>
        <v>0</v>
      </c>
      <c r="EK48" s="11">
        <f t="shared" si="58"/>
        <v>0</v>
      </c>
      <c r="EL48" s="11">
        <f t="shared" si="58"/>
        <v>0</v>
      </c>
      <c r="EM48" s="11">
        <f t="shared" si="58"/>
        <v>0</v>
      </c>
      <c r="EN48" s="11">
        <f t="shared" si="58"/>
        <v>0</v>
      </c>
      <c r="EO48" s="11">
        <f t="shared" si="58"/>
        <v>0</v>
      </c>
      <c r="EP48" s="11">
        <f t="shared" si="58"/>
        <v>0</v>
      </c>
      <c r="EQ48" s="11">
        <f t="shared" si="58"/>
        <v>0</v>
      </c>
      <c r="ER48" s="11">
        <f t="shared" si="58"/>
        <v>0</v>
      </c>
      <c r="ES48" s="11">
        <f t="shared" si="58"/>
        <v>0</v>
      </c>
      <c r="ET48" s="11">
        <f t="shared" si="58"/>
        <v>0</v>
      </c>
      <c r="EU48" s="11">
        <f t="shared" si="58"/>
        <v>0</v>
      </c>
      <c r="EV48" s="11">
        <f t="shared" si="58"/>
        <v>0</v>
      </c>
      <c r="EW48" s="11">
        <f t="shared" si="58"/>
        <v>0</v>
      </c>
      <c r="EX48" s="11">
        <f t="shared" si="58"/>
        <v>0</v>
      </c>
      <c r="EY48" s="11">
        <f t="shared" si="58"/>
        <v>0</v>
      </c>
      <c r="EZ48" s="11">
        <f t="shared" si="58"/>
        <v>0</v>
      </c>
      <c r="FA48" s="11">
        <f t="shared" si="58"/>
        <v>0</v>
      </c>
      <c r="FB48" s="11">
        <f t="shared" si="58"/>
        <v>0</v>
      </c>
      <c r="FC48" s="11">
        <f t="shared" si="58"/>
        <v>0</v>
      </c>
      <c r="FD48" s="11">
        <f t="shared" si="58"/>
        <v>0</v>
      </c>
      <c r="FE48" s="11">
        <f t="shared" si="58"/>
        <v>0</v>
      </c>
      <c r="FF48" s="11">
        <f t="shared" si="58"/>
        <v>0</v>
      </c>
      <c r="FG48" s="11">
        <f t="shared" si="58"/>
        <v>0</v>
      </c>
      <c r="FH48" s="11">
        <f t="shared" si="58"/>
        <v>0</v>
      </c>
      <c r="FI48" s="11">
        <f t="shared" ref="FI48:GJ48" si="59" xml:space="preserve"> FI$15</f>
        <v>0</v>
      </c>
      <c r="FJ48" s="11">
        <f t="shared" si="59"/>
        <v>0</v>
      </c>
      <c r="FK48" s="11">
        <f t="shared" si="59"/>
        <v>0</v>
      </c>
      <c r="FL48" s="11">
        <f t="shared" si="59"/>
        <v>0</v>
      </c>
      <c r="FM48" s="11">
        <f t="shared" si="59"/>
        <v>0</v>
      </c>
      <c r="FN48" s="11">
        <f t="shared" si="59"/>
        <v>0</v>
      </c>
      <c r="FO48" s="11">
        <f t="shared" si="59"/>
        <v>0</v>
      </c>
      <c r="FP48" s="11">
        <f t="shared" si="59"/>
        <v>0</v>
      </c>
      <c r="FQ48" s="11">
        <f t="shared" si="59"/>
        <v>0</v>
      </c>
      <c r="FR48" s="11">
        <f t="shared" si="59"/>
        <v>0</v>
      </c>
      <c r="FS48" s="11">
        <f t="shared" si="59"/>
        <v>0</v>
      </c>
      <c r="FT48" s="11">
        <f t="shared" si="59"/>
        <v>0</v>
      </c>
      <c r="FU48" s="11">
        <f t="shared" si="59"/>
        <v>0</v>
      </c>
      <c r="FV48" s="11">
        <f t="shared" si="59"/>
        <v>0</v>
      </c>
      <c r="FW48" s="11">
        <f t="shared" si="59"/>
        <v>0</v>
      </c>
      <c r="FX48" s="11">
        <f t="shared" si="59"/>
        <v>0</v>
      </c>
      <c r="FY48" s="11">
        <f t="shared" si="59"/>
        <v>0</v>
      </c>
      <c r="FZ48" s="11">
        <f t="shared" si="59"/>
        <v>0</v>
      </c>
      <c r="GA48" s="11">
        <f t="shared" si="59"/>
        <v>0</v>
      </c>
      <c r="GB48" s="11">
        <f t="shared" si="59"/>
        <v>0</v>
      </c>
      <c r="GC48" s="11">
        <f t="shared" si="59"/>
        <v>0</v>
      </c>
      <c r="GD48" s="11">
        <f t="shared" si="59"/>
        <v>0</v>
      </c>
      <c r="GE48" s="11">
        <f t="shared" si="59"/>
        <v>0</v>
      </c>
      <c r="GF48" s="11">
        <f t="shared" si="59"/>
        <v>0</v>
      </c>
      <c r="GG48" s="11">
        <f t="shared" si="59"/>
        <v>0</v>
      </c>
      <c r="GH48" s="11">
        <f t="shared" si="59"/>
        <v>0</v>
      </c>
      <c r="GI48" s="11">
        <f t="shared" si="59"/>
        <v>0</v>
      </c>
      <c r="GJ48" s="11">
        <f t="shared" si="59"/>
        <v>0</v>
      </c>
    </row>
    <row r="49" spans="1:192" hidden="1" outlineLevel="1" x14ac:dyDescent="0.35">
      <c r="A49" s="226"/>
      <c r="B49" s="226"/>
      <c r="C49" s="227"/>
      <c r="D49" s="228"/>
      <c r="E49" s="11" t="str">
        <f t="shared" ref="E49:AJ49" si="60" xml:space="preserve"> E$23</f>
        <v>SPV costs during construction</v>
      </c>
      <c r="F49" s="11">
        <f t="shared" si="60"/>
        <v>0</v>
      </c>
      <c r="G49" s="11" t="str">
        <f t="shared" si="60"/>
        <v>$ 000s</v>
      </c>
      <c r="H49" s="11">
        <f t="shared" si="60"/>
        <v>4200</v>
      </c>
      <c r="I49" s="11">
        <f t="shared" si="60"/>
        <v>0</v>
      </c>
      <c r="J49" s="11">
        <f t="shared" si="60"/>
        <v>0</v>
      </c>
      <c r="K49" s="11">
        <f t="shared" si="60"/>
        <v>0</v>
      </c>
      <c r="L49" s="11">
        <f t="shared" si="60"/>
        <v>0</v>
      </c>
      <c r="M49" s="11">
        <f t="shared" si="60"/>
        <v>0</v>
      </c>
      <c r="N49" s="11">
        <f t="shared" si="60"/>
        <v>0</v>
      </c>
      <c r="O49" s="11">
        <f t="shared" si="60"/>
        <v>0</v>
      </c>
      <c r="P49" s="11">
        <f t="shared" si="60"/>
        <v>100</v>
      </c>
      <c r="Q49" s="11">
        <f t="shared" si="60"/>
        <v>100</v>
      </c>
      <c r="R49" s="11">
        <f t="shared" si="60"/>
        <v>100</v>
      </c>
      <c r="S49" s="11">
        <f t="shared" si="60"/>
        <v>100</v>
      </c>
      <c r="T49" s="11">
        <f t="shared" si="60"/>
        <v>100</v>
      </c>
      <c r="U49" s="11">
        <f t="shared" si="60"/>
        <v>100</v>
      </c>
      <c r="V49" s="11">
        <f t="shared" si="60"/>
        <v>100</v>
      </c>
      <c r="W49" s="11">
        <f t="shared" si="60"/>
        <v>100</v>
      </c>
      <c r="X49" s="11">
        <f t="shared" si="60"/>
        <v>100</v>
      </c>
      <c r="Y49" s="11">
        <f t="shared" si="60"/>
        <v>100</v>
      </c>
      <c r="Z49" s="11">
        <f t="shared" si="60"/>
        <v>100</v>
      </c>
      <c r="AA49" s="11">
        <f t="shared" si="60"/>
        <v>100</v>
      </c>
      <c r="AB49" s="11">
        <f t="shared" si="60"/>
        <v>100</v>
      </c>
      <c r="AC49" s="11">
        <f t="shared" si="60"/>
        <v>100</v>
      </c>
      <c r="AD49" s="11">
        <f t="shared" si="60"/>
        <v>100</v>
      </c>
      <c r="AE49" s="11">
        <f t="shared" si="60"/>
        <v>100</v>
      </c>
      <c r="AF49" s="11">
        <f t="shared" si="60"/>
        <v>100</v>
      </c>
      <c r="AG49" s="11">
        <f t="shared" si="60"/>
        <v>100</v>
      </c>
      <c r="AH49" s="11">
        <f t="shared" si="60"/>
        <v>100</v>
      </c>
      <c r="AI49" s="11">
        <f t="shared" si="60"/>
        <v>100</v>
      </c>
      <c r="AJ49" s="11">
        <f t="shared" si="60"/>
        <v>100</v>
      </c>
      <c r="AK49" s="11">
        <f t="shared" ref="AK49:BP49" si="61" xml:space="preserve"> AK$23</f>
        <v>100</v>
      </c>
      <c r="AL49" s="11">
        <f t="shared" si="61"/>
        <v>100</v>
      </c>
      <c r="AM49" s="11">
        <f t="shared" si="61"/>
        <v>100</v>
      </c>
      <c r="AN49" s="11">
        <f t="shared" si="61"/>
        <v>100</v>
      </c>
      <c r="AO49" s="11">
        <f t="shared" si="61"/>
        <v>100</v>
      </c>
      <c r="AP49" s="11">
        <f t="shared" si="61"/>
        <v>100</v>
      </c>
      <c r="AQ49" s="11">
        <f t="shared" si="61"/>
        <v>100</v>
      </c>
      <c r="AR49" s="11">
        <f t="shared" si="61"/>
        <v>100</v>
      </c>
      <c r="AS49" s="11">
        <f t="shared" si="61"/>
        <v>100</v>
      </c>
      <c r="AT49" s="11">
        <f t="shared" si="61"/>
        <v>100</v>
      </c>
      <c r="AU49" s="11">
        <f t="shared" si="61"/>
        <v>100</v>
      </c>
      <c r="AV49" s="11">
        <f t="shared" si="61"/>
        <v>100</v>
      </c>
      <c r="AW49" s="11">
        <f t="shared" si="61"/>
        <v>100</v>
      </c>
      <c r="AX49" s="11">
        <f t="shared" si="61"/>
        <v>100</v>
      </c>
      <c r="AY49" s="11">
        <f t="shared" si="61"/>
        <v>100</v>
      </c>
      <c r="AZ49" s="11">
        <f t="shared" si="61"/>
        <v>100</v>
      </c>
      <c r="BA49" s="11">
        <f t="shared" si="61"/>
        <v>100</v>
      </c>
      <c r="BB49" s="11">
        <f t="shared" si="61"/>
        <v>100</v>
      </c>
      <c r="BC49" s="11">
        <f t="shared" si="61"/>
        <v>100</v>
      </c>
      <c r="BD49" s="11">
        <f t="shared" si="61"/>
        <v>100</v>
      </c>
      <c r="BE49" s="11">
        <f t="shared" si="61"/>
        <v>100</v>
      </c>
      <c r="BF49" s="11">
        <f t="shared" si="61"/>
        <v>0</v>
      </c>
      <c r="BG49" s="11">
        <f t="shared" si="61"/>
        <v>0</v>
      </c>
      <c r="BH49" s="11">
        <f t="shared" si="61"/>
        <v>0</v>
      </c>
      <c r="BI49" s="11">
        <f t="shared" si="61"/>
        <v>0</v>
      </c>
      <c r="BJ49" s="11">
        <f t="shared" si="61"/>
        <v>0</v>
      </c>
      <c r="BK49" s="11">
        <f t="shared" si="61"/>
        <v>0</v>
      </c>
      <c r="BL49" s="11">
        <f t="shared" si="61"/>
        <v>0</v>
      </c>
      <c r="BM49" s="11">
        <f t="shared" si="61"/>
        <v>0</v>
      </c>
      <c r="BN49" s="11">
        <f t="shared" si="61"/>
        <v>0</v>
      </c>
      <c r="BO49" s="11">
        <f t="shared" si="61"/>
        <v>0</v>
      </c>
      <c r="BP49" s="11">
        <f t="shared" si="61"/>
        <v>0</v>
      </c>
      <c r="BQ49" s="11">
        <f t="shared" ref="BQ49:CV49" si="62" xml:space="preserve"> BQ$23</f>
        <v>0</v>
      </c>
      <c r="BR49" s="11">
        <f t="shared" si="62"/>
        <v>0</v>
      </c>
      <c r="BS49" s="11">
        <f t="shared" si="62"/>
        <v>0</v>
      </c>
      <c r="BT49" s="11">
        <f t="shared" si="62"/>
        <v>0</v>
      </c>
      <c r="BU49" s="11">
        <f t="shared" si="62"/>
        <v>0</v>
      </c>
      <c r="BV49" s="11">
        <f t="shared" si="62"/>
        <v>0</v>
      </c>
      <c r="BW49" s="11">
        <f t="shared" si="62"/>
        <v>0</v>
      </c>
      <c r="BX49" s="11">
        <f t="shared" si="62"/>
        <v>0</v>
      </c>
      <c r="BY49" s="11">
        <f t="shared" si="62"/>
        <v>0</v>
      </c>
      <c r="BZ49" s="11">
        <f t="shared" si="62"/>
        <v>0</v>
      </c>
      <c r="CA49" s="11">
        <f t="shared" si="62"/>
        <v>0</v>
      </c>
      <c r="CB49" s="11">
        <f t="shared" si="62"/>
        <v>0</v>
      </c>
      <c r="CC49" s="11">
        <f t="shared" si="62"/>
        <v>0</v>
      </c>
      <c r="CD49" s="11">
        <f t="shared" si="62"/>
        <v>0</v>
      </c>
      <c r="CE49" s="11">
        <f t="shared" si="62"/>
        <v>0</v>
      </c>
      <c r="CF49" s="11">
        <f t="shared" si="62"/>
        <v>0</v>
      </c>
      <c r="CG49" s="11">
        <f t="shared" si="62"/>
        <v>0</v>
      </c>
      <c r="CH49" s="11">
        <f t="shared" si="62"/>
        <v>0</v>
      </c>
      <c r="CI49" s="11">
        <f t="shared" si="62"/>
        <v>0</v>
      </c>
      <c r="CJ49" s="11">
        <f t="shared" si="62"/>
        <v>0</v>
      </c>
      <c r="CK49" s="11">
        <f t="shared" si="62"/>
        <v>0</v>
      </c>
      <c r="CL49" s="11">
        <f t="shared" si="62"/>
        <v>0</v>
      </c>
      <c r="CM49" s="11">
        <f t="shared" si="62"/>
        <v>0</v>
      </c>
      <c r="CN49" s="11">
        <f t="shared" si="62"/>
        <v>0</v>
      </c>
      <c r="CO49" s="11">
        <f t="shared" si="62"/>
        <v>0</v>
      </c>
      <c r="CP49" s="11">
        <f t="shared" si="62"/>
        <v>0</v>
      </c>
      <c r="CQ49" s="11">
        <f t="shared" si="62"/>
        <v>0</v>
      </c>
      <c r="CR49" s="11">
        <f t="shared" si="62"/>
        <v>0</v>
      </c>
      <c r="CS49" s="11">
        <f t="shared" si="62"/>
        <v>0</v>
      </c>
      <c r="CT49" s="11">
        <f t="shared" si="62"/>
        <v>0</v>
      </c>
      <c r="CU49" s="11">
        <f t="shared" si="62"/>
        <v>0</v>
      </c>
      <c r="CV49" s="11">
        <f t="shared" si="62"/>
        <v>0</v>
      </c>
      <c r="CW49" s="11">
        <f t="shared" ref="CW49:EB49" si="63" xml:space="preserve"> CW$23</f>
        <v>0</v>
      </c>
      <c r="CX49" s="11">
        <f t="shared" si="63"/>
        <v>0</v>
      </c>
      <c r="CY49" s="11">
        <f t="shared" si="63"/>
        <v>0</v>
      </c>
      <c r="CZ49" s="11">
        <f t="shared" si="63"/>
        <v>0</v>
      </c>
      <c r="DA49" s="11">
        <f t="shared" si="63"/>
        <v>0</v>
      </c>
      <c r="DB49" s="11">
        <f t="shared" si="63"/>
        <v>0</v>
      </c>
      <c r="DC49" s="11">
        <f t="shared" si="63"/>
        <v>0</v>
      </c>
      <c r="DD49" s="11">
        <f t="shared" si="63"/>
        <v>0</v>
      </c>
      <c r="DE49" s="11">
        <f t="shared" si="63"/>
        <v>0</v>
      </c>
      <c r="DF49" s="11">
        <f t="shared" si="63"/>
        <v>0</v>
      </c>
      <c r="DG49" s="11">
        <f t="shared" si="63"/>
        <v>0</v>
      </c>
      <c r="DH49" s="11">
        <f t="shared" si="63"/>
        <v>0</v>
      </c>
      <c r="DI49" s="11">
        <f t="shared" si="63"/>
        <v>0</v>
      </c>
      <c r="DJ49" s="11">
        <f t="shared" si="63"/>
        <v>0</v>
      </c>
      <c r="DK49" s="11">
        <f t="shared" si="63"/>
        <v>0</v>
      </c>
      <c r="DL49" s="11">
        <f t="shared" si="63"/>
        <v>0</v>
      </c>
      <c r="DM49" s="11">
        <f t="shared" si="63"/>
        <v>0</v>
      </c>
      <c r="DN49" s="11">
        <f t="shared" si="63"/>
        <v>0</v>
      </c>
      <c r="DO49" s="11">
        <f t="shared" si="63"/>
        <v>0</v>
      </c>
      <c r="DP49" s="11">
        <f t="shared" si="63"/>
        <v>0</v>
      </c>
      <c r="DQ49" s="11">
        <f t="shared" si="63"/>
        <v>0</v>
      </c>
      <c r="DR49" s="11">
        <f t="shared" si="63"/>
        <v>0</v>
      </c>
      <c r="DS49" s="11">
        <f t="shared" si="63"/>
        <v>0</v>
      </c>
      <c r="DT49" s="11">
        <f t="shared" si="63"/>
        <v>0</v>
      </c>
      <c r="DU49" s="11">
        <f t="shared" si="63"/>
        <v>0</v>
      </c>
      <c r="DV49" s="11">
        <f t="shared" si="63"/>
        <v>0</v>
      </c>
      <c r="DW49" s="11">
        <f t="shared" si="63"/>
        <v>0</v>
      </c>
      <c r="DX49" s="11">
        <f t="shared" si="63"/>
        <v>0</v>
      </c>
      <c r="DY49" s="11">
        <f t="shared" si="63"/>
        <v>0</v>
      </c>
      <c r="DZ49" s="11">
        <f t="shared" si="63"/>
        <v>0</v>
      </c>
      <c r="EA49" s="11">
        <f t="shared" si="63"/>
        <v>0</v>
      </c>
      <c r="EB49" s="11">
        <f t="shared" si="63"/>
        <v>0</v>
      </c>
      <c r="EC49" s="11">
        <f t="shared" ref="EC49:FH49" si="64" xml:space="preserve"> EC$23</f>
        <v>0</v>
      </c>
      <c r="ED49" s="11">
        <f t="shared" si="64"/>
        <v>0</v>
      </c>
      <c r="EE49" s="11">
        <f t="shared" si="64"/>
        <v>0</v>
      </c>
      <c r="EF49" s="11">
        <f t="shared" si="64"/>
        <v>0</v>
      </c>
      <c r="EG49" s="11">
        <f t="shared" si="64"/>
        <v>0</v>
      </c>
      <c r="EH49" s="11">
        <f t="shared" si="64"/>
        <v>0</v>
      </c>
      <c r="EI49" s="11">
        <f t="shared" si="64"/>
        <v>0</v>
      </c>
      <c r="EJ49" s="11">
        <f t="shared" si="64"/>
        <v>0</v>
      </c>
      <c r="EK49" s="11">
        <f t="shared" si="64"/>
        <v>0</v>
      </c>
      <c r="EL49" s="11">
        <f t="shared" si="64"/>
        <v>0</v>
      </c>
      <c r="EM49" s="11">
        <f t="shared" si="64"/>
        <v>0</v>
      </c>
      <c r="EN49" s="11">
        <f t="shared" si="64"/>
        <v>0</v>
      </c>
      <c r="EO49" s="11">
        <f t="shared" si="64"/>
        <v>0</v>
      </c>
      <c r="EP49" s="11">
        <f t="shared" si="64"/>
        <v>0</v>
      </c>
      <c r="EQ49" s="11">
        <f t="shared" si="64"/>
        <v>0</v>
      </c>
      <c r="ER49" s="11">
        <f t="shared" si="64"/>
        <v>0</v>
      </c>
      <c r="ES49" s="11">
        <f t="shared" si="64"/>
        <v>0</v>
      </c>
      <c r="ET49" s="11">
        <f t="shared" si="64"/>
        <v>0</v>
      </c>
      <c r="EU49" s="11">
        <f t="shared" si="64"/>
        <v>0</v>
      </c>
      <c r="EV49" s="11">
        <f t="shared" si="64"/>
        <v>0</v>
      </c>
      <c r="EW49" s="11">
        <f t="shared" si="64"/>
        <v>0</v>
      </c>
      <c r="EX49" s="11">
        <f t="shared" si="64"/>
        <v>0</v>
      </c>
      <c r="EY49" s="11">
        <f t="shared" si="64"/>
        <v>0</v>
      </c>
      <c r="EZ49" s="11">
        <f t="shared" si="64"/>
        <v>0</v>
      </c>
      <c r="FA49" s="11">
        <f t="shared" si="64"/>
        <v>0</v>
      </c>
      <c r="FB49" s="11">
        <f t="shared" si="64"/>
        <v>0</v>
      </c>
      <c r="FC49" s="11">
        <f t="shared" si="64"/>
        <v>0</v>
      </c>
      <c r="FD49" s="11">
        <f t="shared" si="64"/>
        <v>0</v>
      </c>
      <c r="FE49" s="11">
        <f t="shared" si="64"/>
        <v>0</v>
      </c>
      <c r="FF49" s="11">
        <f t="shared" si="64"/>
        <v>0</v>
      </c>
      <c r="FG49" s="11">
        <f t="shared" si="64"/>
        <v>0</v>
      </c>
      <c r="FH49" s="11">
        <f t="shared" si="64"/>
        <v>0</v>
      </c>
      <c r="FI49" s="11">
        <f t="shared" ref="FI49:GJ49" si="65" xml:space="preserve"> FI$23</f>
        <v>0</v>
      </c>
      <c r="FJ49" s="11">
        <f t="shared" si="65"/>
        <v>0</v>
      </c>
      <c r="FK49" s="11">
        <f t="shared" si="65"/>
        <v>0</v>
      </c>
      <c r="FL49" s="11">
        <f t="shared" si="65"/>
        <v>0</v>
      </c>
      <c r="FM49" s="11">
        <f t="shared" si="65"/>
        <v>0</v>
      </c>
      <c r="FN49" s="11">
        <f t="shared" si="65"/>
        <v>0</v>
      </c>
      <c r="FO49" s="11">
        <f t="shared" si="65"/>
        <v>0</v>
      </c>
      <c r="FP49" s="11">
        <f t="shared" si="65"/>
        <v>0</v>
      </c>
      <c r="FQ49" s="11">
        <f t="shared" si="65"/>
        <v>0</v>
      </c>
      <c r="FR49" s="11">
        <f t="shared" si="65"/>
        <v>0</v>
      </c>
      <c r="FS49" s="11">
        <f t="shared" si="65"/>
        <v>0</v>
      </c>
      <c r="FT49" s="11">
        <f t="shared" si="65"/>
        <v>0</v>
      </c>
      <c r="FU49" s="11">
        <f t="shared" si="65"/>
        <v>0</v>
      </c>
      <c r="FV49" s="11">
        <f t="shared" si="65"/>
        <v>0</v>
      </c>
      <c r="FW49" s="11">
        <f t="shared" si="65"/>
        <v>0</v>
      </c>
      <c r="FX49" s="11">
        <f t="shared" si="65"/>
        <v>0</v>
      </c>
      <c r="FY49" s="11">
        <f t="shared" si="65"/>
        <v>0</v>
      </c>
      <c r="FZ49" s="11">
        <f t="shared" si="65"/>
        <v>0</v>
      </c>
      <c r="GA49" s="11">
        <f t="shared" si="65"/>
        <v>0</v>
      </c>
      <c r="GB49" s="11">
        <f t="shared" si="65"/>
        <v>0</v>
      </c>
      <c r="GC49" s="11">
        <f t="shared" si="65"/>
        <v>0</v>
      </c>
      <c r="GD49" s="11">
        <f t="shared" si="65"/>
        <v>0</v>
      </c>
      <c r="GE49" s="11">
        <f t="shared" si="65"/>
        <v>0</v>
      </c>
      <c r="GF49" s="11">
        <f t="shared" si="65"/>
        <v>0</v>
      </c>
      <c r="GG49" s="11">
        <f t="shared" si="65"/>
        <v>0</v>
      </c>
      <c r="GH49" s="11">
        <f t="shared" si="65"/>
        <v>0</v>
      </c>
      <c r="GI49" s="11">
        <f t="shared" si="65"/>
        <v>0</v>
      </c>
      <c r="GJ49" s="11">
        <f t="shared" si="65"/>
        <v>0</v>
      </c>
    </row>
    <row r="50" spans="1:192" hidden="1" outlineLevel="1" x14ac:dyDescent="0.35">
      <c r="A50" s="226"/>
      <c r="B50" s="226"/>
      <c r="C50" s="227"/>
      <c r="D50" s="228"/>
      <c r="E50" s="11" t="str">
        <f t="shared" ref="E50:AJ50" si="66" xml:space="preserve"> E$28</f>
        <v>Construction insurance cost</v>
      </c>
      <c r="F50" s="11">
        <f t="shared" si="66"/>
        <v>0</v>
      </c>
      <c r="G50" s="11" t="str">
        <f t="shared" si="66"/>
        <v>$ 000s</v>
      </c>
      <c r="H50" s="11">
        <f t="shared" si="66"/>
        <v>850</v>
      </c>
      <c r="I50" s="11">
        <f t="shared" si="66"/>
        <v>0</v>
      </c>
      <c r="J50" s="11">
        <f t="shared" si="66"/>
        <v>0</v>
      </c>
      <c r="K50" s="11">
        <f t="shared" si="66"/>
        <v>0</v>
      </c>
      <c r="L50" s="11">
        <f t="shared" si="66"/>
        <v>0</v>
      </c>
      <c r="M50" s="11">
        <f t="shared" si="66"/>
        <v>0</v>
      </c>
      <c r="N50" s="11">
        <f t="shared" si="66"/>
        <v>0</v>
      </c>
      <c r="O50" s="11">
        <f t="shared" si="66"/>
        <v>850</v>
      </c>
      <c r="P50" s="11">
        <f t="shared" si="66"/>
        <v>0</v>
      </c>
      <c r="Q50" s="11">
        <f t="shared" si="66"/>
        <v>0</v>
      </c>
      <c r="R50" s="11">
        <f t="shared" si="66"/>
        <v>0</v>
      </c>
      <c r="S50" s="11">
        <f t="shared" si="66"/>
        <v>0</v>
      </c>
      <c r="T50" s="11">
        <f t="shared" si="66"/>
        <v>0</v>
      </c>
      <c r="U50" s="11">
        <f t="shared" si="66"/>
        <v>0</v>
      </c>
      <c r="V50" s="11">
        <f t="shared" si="66"/>
        <v>0</v>
      </c>
      <c r="W50" s="11">
        <f t="shared" si="66"/>
        <v>0</v>
      </c>
      <c r="X50" s="11">
        <f t="shared" si="66"/>
        <v>0</v>
      </c>
      <c r="Y50" s="11">
        <f t="shared" si="66"/>
        <v>0</v>
      </c>
      <c r="Z50" s="11">
        <f t="shared" si="66"/>
        <v>0</v>
      </c>
      <c r="AA50" s="11">
        <f t="shared" si="66"/>
        <v>0</v>
      </c>
      <c r="AB50" s="11">
        <f t="shared" si="66"/>
        <v>0</v>
      </c>
      <c r="AC50" s="11">
        <f t="shared" si="66"/>
        <v>0</v>
      </c>
      <c r="AD50" s="11">
        <f t="shared" si="66"/>
        <v>0</v>
      </c>
      <c r="AE50" s="11">
        <f t="shared" si="66"/>
        <v>0</v>
      </c>
      <c r="AF50" s="11">
        <f t="shared" si="66"/>
        <v>0</v>
      </c>
      <c r="AG50" s="11">
        <f t="shared" si="66"/>
        <v>0</v>
      </c>
      <c r="AH50" s="11">
        <f t="shared" si="66"/>
        <v>0</v>
      </c>
      <c r="AI50" s="11">
        <f t="shared" si="66"/>
        <v>0</v>
      </c>
      <c r="AJ50" s="11">
        <f t="shared" si="66"/>
        <v>0</v>
      </c>
      <c r="AK50" s="11">
        <f t="shared" ref="AK50:BP50" si="67" xml:space="preserve"> AK$28</f>
        <v>0</v>
      </c>
      <c r="AL50" s="11">
        <f t="shared" si="67"/>
        <v>0</v>
      </c>
      <c r="AM50" s="11">
        <f t="shared" si="67"/>
        <v>0</v>
      </c>
      <c r="AN50" s="11">
        <f t="shared" si="67"/>
        <v>0</v>
      </c>
      <c r="AO50" s="11">
        <f t="shared" si="67"/>
        <v>0</v>
      </c>
      <c r="AP50" s="11">
        <f t="shared" si="67"/>
        <v>0</v>
      </c>
      <c r="AQ50" s="11">
        <f t="shared" si="67"/>
        <v>0</v>
      </c>
      <c r="AR50" s="11">
        <f t="shared" si="67"/>
        <v>0</v>
      </c>
      <c r="AS50" s="11">
        <f t="shared" si="67"/>
        <v>0</v>
      </c>
      <c r="AT50" s="11">
        <f t="shared" si="67"/>
        <v>0</v>
      </c>
      <c r="AU50" s="11">
        <f t="shared" si="67"/>
        <v>0</v>
      </c>
      <c r="AV50" s="11">
        <f t="shared" si="67"/>
        <v>0</v>
      </c>
      <c r="AW50" s="11">
        <f t="shared" si="67"/>
        <v>0</v>
      </c>
      <c r="AX50" s="11">
        <f t="shared" si="67"/>
        <v>0</v>
      </c>
      <c r="AY50" s="11">
        <f t="shared" si="67"/>
        <v>0</v>
      </c>
      <c r="AZ50" s="11">
        <f t="shared" si="67"/>
        <v>0</v>
      </c>
      <c r="BA50" s="11">
        <f t="shared" si="67"/>
        <v>0</v>
      </c>
      <c r="BB50" s="11">
        <f t="shared" si="67"/>
        <v>0</v>
      </c>
      <c r="BC50" s="11">
        <f t="shared" si="67"/>
        <v>0</v>
      </c>
      <c r="BD50" s="11">
        <f t="shared" si="67"/>
        <v>0</v>
      </c>
      <c r="BE50" s="11">
        <f t="shared" si="67"/>
        <v>0</v>
      </c>
      <c r="BF50" s="11">
        <f t="shared" si="67"/>
        <v>0</v>
      </c>
      <c r="BG50" s="11">
        <f t="shared" si="67"/>
        <v>0</v>
      </c>
      <c r="BH50" s="11">
        <f t="shared" si="67"/>
        <v>0</v>
      </c>
      <c r="BI50" s="11">
        <f t="shared" si="67"/>
        <v>0</v>
      </c>
      <c r="BJ50" s="11">
        <f t="shared" si="67"/>
        <v>0</v>
      </c>
      <c r="BK50" s="11">
        <f t="shared" si="67"/>
        <v>0</v>
      </c>
      <c r="BL50" s="11">
        <f t="shared" si="67"/>
        <v>0</v>
      </c>
      <c r="BM50" s="11">
        <f t="shared" si="67"/>
        <v>0</v>
      </c>
      <c r="BN50" s="11">
        <f t="shared" si="67"/>
        <v>0</v>
      </c>
      <c r="BO50" s="11">
        <f t="shared" si="67"/>
        <v>0</v>
      </c>
      <c r="BP50" s="11">
        <f t="shared" si="67"/>
        <v>0</v>
      </c>
      <c r="BQ50" s="11">
        <f t="shared" ref="BQ50:CV50" si="68" xml:space="preserve"> BQ$28</f>
        <v>0</v>
      </c>
      <c r="BR50" s="11">
        <f t="shared" si="68"/>
        <v>0</v>
      </c>
      <c r="BS50" s="11">
        <f t="shared" si="68"/>
        <v>0</v>
      </c>
      <c r="BT50" s="11">
        <f t="shared" si="68"/>
        <v>0</v>
      </c>
      <c r="BU50" s="11">
        <f t="shared" si="68"/>
        <v>0</v>
      </c>
      <c r="BV50" s="11">
        <f t="shared" si="68"/>
        <v>0</v>
      </c>
      <c r="BW50" s="11">
        <f t="shared" si="68"/>
        <v>0</v>
      </c>
      <c r="BX50" s="11">
        <f t="shared" si="68"/>
        <v>0</v>
      </c>
      <c r="BY50" s="11">
        <f t="shared" si="68"/>
        <v>0</v>
      </c>
      <c r="BZ50" s="11">
        <f t="shared" si="68"/>
        <v>0</v>
      </c>
      <c r="CA50" s="11">
        <f t="shared" si="68"/>
        <v>0</v>
      </c>
      <c r="CB50" s="11">
        <f t="shared" si="68"/>
        <v>0</v>
      </c>
      <c r="CC50" s="11">
        <f t="shared" si="68"/>
        <v>0</v>
      </c>
      <c r="CD50" s="11">
        <f t="shared" si="68"/>
        <v>0</v>
      </c>
      <c r="CE50" s="11">
        <f t="shared" si="68"/>
        <v>0</v>
      </c>
      <c r="CF50" s="11">
        <f t="shared" si="68"/>
        <v>0</v>
      </c>
      <c r="CG50" s="11">
        <f t="shared" si="68"/>
        <v>0</v>
      </c>
      <c r="CH50" s="11">
        <f t="shared" si="68"/>
        <v>0</v>
      </c>
      <c r="CI50" s="11">
        <f t="shared" si="68"/>
        <v>0</v>
      </c>
      <c r="CJ50" s="11">
        <f t="shared" si="68"/>
        <v>0</v>
      </c>
      <c r="CK50" s="11">
        <f t="shared" si="68"/>
        <v>0</v>
      </c>
      <c r="CL50" s="11">
        <f t="shared" si="68"/>
        <v>0</v>
      </c>
      <c r="CM50" s="11">
        <f t="shared" si="68"/>
        <v>0</v>
      </c>
      <c r="CN50" s="11">
        <f t="shared" si="68"/>
        <v>0</v>
      </c>
      <c r="CO50" s="11">
        <f t="shared" si="68"/>
        <v>0</v>
      </c>
      <c r="CP50" s="11">
        <f t="shared" si="68"/>
        <v>0</v>
      </c>
      <c r="CQ50" s="11">
        <f t="shared" si="68"/>
        <v>0</v>
      </c>
      <c r="CR50" s="11">
        <f t="shared" si="68"/>
        <v>0</v>
      </c>
      <c r="CS50" s="11">
        <f t="shared" si="68"/>
        <v>0</v>
      </c>
      <c r="CT50" s="11">
        <f t="shared" si="68"/>
        <v>0</v>
      </c>
      <c r="CU50" s="11">
        <f t="shared" si="68"/>
        <v>0</v>
      </c>
      <c r="CV50" s="11">
        <f t="shared" si="68"/>
        <v>0</v>
      </c>
      <c r="CW50" s="11">
        <f t="shared" ref="CW50:EB50" si="69" xml:space="preserve"> CW$28</f>
        <v>0</v>
      </c>
      <c r="CX50" s="11">
        <f t="shared" si="69"/>
        <v>0</v>
      </c>
      <c r="CY50" s="11">
        <f t="shared" si="69"/>
        <v>0</v>
      </c>
      <c r="CZ50" s="11">
        <f t="shared" si="69"/>
        <v>0</v>
      </c>
      <c r="DA50" s="11">
        <f t="shared" si="69"/>
        <v>0</v>
      </c>
      <c r="DB50" s="11">
        <f t="shared" si="69"/>
        <v>0</v>
      </c>
      <c r="DC50" s="11">
        <f t="shared" si="69"/>
        <v>0</v>
      </c>
      <c r="DD50" s="11">
        <f t="shared" si="69"/>
        <v>0</v>
      </c>
      <c r="DE50" s="11">
        <f t="shared" si="69"/>
        <v>0</v>
      </c>
      <c r="DF50" s="11">
        <f t="shared" si="69"/>
        <v>0</v>
      </c>
      <c r="DG50" s="11">
        <f t="shared" si="69"/>
        <v>0</v>
      </c>
      <c r="DH50" s="11">
        <f t="shared" si="69"/>
        <v>0</v>
      </c>
      <c r="DI50" s="11">
        <f t="shared" si="69"/>
        <v>0</v>
      </c>
      <c r="DJ50" s="11">
        <f t="shared" si="69"/>
        <v>0</v>
      </c>
      <c r="DK50" s="11">
        <f t="shared" si="69"/>
        <v>0</v>
      </c>
      <c r="DL50" s="11">
        <f t="shared" si="69"/>
        <v>0</v>
      </c>
      <c r="DM50" s="11">
        <f t="shared" si="69"/>
        <v>0</v>
      </c>
      <c r="DN50" s="11">
        <f t="shared" si="69"/>
        <v>0</v>
      </c>
      <c r="DO50" s="11">
        <f t="shared" si="69"/>
        <v>0</v>
      </c>
      <c r="DP50" s="11">
        <f t="shared" si="69"/>
        <v>0</v>
      </c>
      <c r="DQ50" s="11">
        <f t="shared" si="69"/>
        <v>0</v>
      </c>
      <c r="DR50" s="11">
        <f t="shared" si="69"/>
        <v>0</v>
      </c>
      <c r="DS50" s="11">
        <f t="shared" si="69"/>
        <v>0</v>
      </c>
      <c r="DT50" s="11">
        <f t="shared" si="69"/>
        <v>0</v>
      </c>
      <c r="DU50" s="11">
        <f t="shared" si="69"/>
        <v>0</v>
      </c>
      <c r="DV50" s="11">
        <f t="shared" si="69"/>
        <v>0</v>
      </c>
      <c r="DW50" s="11">
        <f t="shared" si="69"/>
        <v>0</v>
      </c>
      <c r="DX50" s="11">
        <f t="shared" si="69"/>
        <v>0</v>
      </c>
      <c r="DY50" s="11">
        <f t="shared" si="69"/>
        <v>0</v>
      </c>
      <c r="DZ50" s="11">
        <f t="shared" si="69"/>
        <v>0</v>
      </c>
      <c r="EA50" s="11">
        <f t="shared" si="69"/>
        <v>0</v>
      </c>
      <c r="EB50" s="11">
        <f t="shared" si="69"/>
        <v>0</v>
      </c>
      <c r="EC50" s="11">
        <f t="shared" ref="EC50:FH50" si="70" xml:space="preserve"> EC$28</f>
        <v>0</v>
      </c>
      <c r="ED50" s="11">
        <f t="shared" si="70"/>
        <v>0</v>
      </c>
      <c r="EE50" s="11">
        <f t="shared" si="70"/>
        <v>0</v>
      </c>
      <c r="EF50" s="11">
        <f t="shared" si="70"/>
        <v>0</v>
      </c>
      <c r="EG50" s="11">
        <f t="shared" si="70"/>
        <v>0</v>
      </c>
      <c r="EH50" s="11">
        <f t="shared" si="70"/>
        <v>0</v>
      </c>
      <c r="EI50" s="11">
        <f t="shared" si="70"/>
        <v>0</v>
      </c>
      <c r="EJ50" s="11">
        <f t="shared" si="70"/>
        <v>0</v>
      </c>
      <c r="EK50" s="11">
        <f t="shared" si="70"/>
        <v>0</v>
      </c>
      <c r="EL50" s="11">
        <f t="shared" si="70"/>
        <v>0</v>
      </c>
      <c r="EM50" s="11">
        <f t="shared" si="70"/>
        <v>0</v>
      </c>
      <c r="EN50" s="11">
        <f t="shared" si="70"/>
        <v>0</v>
      </c>
      <c r="EO50" s="11">
        <f t="shared" si="70"/>
        <v>0</v>
      </c>
      <c r="EP50" s="11">
        <f t="shared" si="70"/>
        <v>0</v>
      </c>
      <c r="EQ50" s="11">
        <f t="shared" si="70"/>
        <v>0</v>
      </c>
      <c r="ER50" s="11">
        <f t="shared" si="70"/>
        <v>0</v>
      </c>
      <c r="ES50" s="11">
        <f t="shared" si="70"/>
        <v>0</v>
      </c>
      <c r="ET50" s="11">
        <f t="shared" si="70"/>
        <v>0</v>
      </c>
      <c r="EU50" s="11">
        <f t="shared" si="70"/>
        <v>0</v>
      </c>
      <c r="EV50" s="11">
        <f t="shared" si="70"/>
        <v>0</v>
      </c>
      <c r="EW50" s="11">
        <f t="shared" si="70"/>
        <v>0</v>
      </c>
      <c r="EX50" s="11">
        <f t="shared" si="70"/>
        <v>0</v>
      </c>
      <c r="EY50" s="11">
        <f t="shared" si="70"/>
        <v>0</v>
      </c>
      <c r="EZ50" s="11">
        <f t="shared" si="70"/>
        <v>0</v>
      </c>
      <c r="FA50" s="11">
        <f t="shared" si="70"/>
        <v>0</v>
      </c>
      <c r="FB50" s="11">
        <f t="shared" si="70"/>
        <v>0</v>
      </c>
      <c r="FC50" s="11">
        <f t="shared" si="70"/>
        <v>0</v>
      </c>
      <c r="FD50" s="11">
        <f t="shared" si="70"/>
        <v>0</v>
      </c>
      <c r="FE50" s="11">
        <f t="shared" si="70"/>
        <v>0</v>
      </c>
      <c r="FF50" s="11">
        <f t="shared" si="70"/>
        <v>0</v>
      </c>
      <c r="FG50" s="11">
        <f t="shared" si="70"/>
        <v>0</v>
      </c>
      <c r="FH50" s="11">
        <f t="shared" si="70"/>
        <v>0</v>
      </c>
      <c r="FI50" s="11">
        <f t="shared" ref="FI50:GJ50" si="71" xml:space="preserve"> FI$28</f>
        <v>0</v>
      </c>
      <c r="FJ50" s="11">
        <f t="shared" si="71"/>
        <v>0</v>
      </c>
      <c r="FK50" s="11">
        <f t="shared" si="71"/>
        <v>0</v>
      </c>
      <c r="FL50" s="11">
        <f t="shared" si="71"/>
        <v>0</v>
      </c>
      <c r="FM50" s="11">
        <f t="shared" si="71"/>
        <v>0</v>
      </c>
      <c r="FN50" s="11">
        <f t="shared" si="71"/>
        <v>0</v>
      </c>
      <c r="FO50" s="11">
        <f t="shared" si="71"/>
        <v>0</v>
      </c>
      <c r="FP50" s="11">
        <f t="shared" si="71"/>
        <v>0</v>
      </c>
      <c r="FQ50" s="11">
        <f t="shared" si="71"/>
        <v>0</v>
      </c>
      <c r="FR50" s="11">
        <f t="shared" si="71"/>
        <v>0</v>
      </c>
      <c r="FS50" s="11">
        <f t="shared" si="71"/>
        <v>0</v>
      </c>
      <c r="FT50" s="11">
        <f t="shared" si="71"/>
        <v>0</v>
      </c>
      <c r="FU50" s="11">
        <f t="shared" si="71"/>
        <v>0</v>
      </c>
      <c r="FV50" s="11">
        <f t="shared" si="71"/>
        <v>0</v>
      </c>
      <c r="FW50" s="11">
        <f t="shared" si="71"/>
        <v>0</v>
      </c>
      <c r="FX50" s="11">
        <f t="shared" si="71"/>
        <v>0</v>
      </c>
      <c r="FY50" s="11">
        <f t="shared" si="71"/>
        <v>0</v>
      </c>
      <c r="FZ50" s="11">
        <f t="shared" si="71"/>
        <v>0</v>
      </c>
      <c r="GA50" s="11">
        <f t="shared" si="71"/>
        <v>0</v>
      </c>
      <c r="GB50" s="11">
        <f t="shared" si="71"/>
        <v>0</v>
      </c>
      <c r="GC50" s="11">
        <f t="shared" si="71"/>
        <v>0</v>
      </c>
      <c r="GD50" s="11">
        <f t="shared" si="71"/>
        <v>0</v>
      </c>
      <c r="GE50" s="11">
        <f t="shared" si="71"/>
        <v>0</v>
      </c>
      <c r="GF50" s="11">
        <f t="shared" si="71"/>
        <v>0</v>
      </c>
      <c r="GG50" s="11">
        <f t="shared" si="71"/>
        <v>0</v>
      </c>
      <c r="GH50" s="11">
        <f t="shared" si="71"/>
        <v>0</v>
      </c>
      <c r="GI50" s="11">
        <f t="shared" si="71"/>
        <v>0</v>
      </c>
      <c r="GJ50" s="11">
        <f t="shared" si="71"/>
        <v>0</v>
      </c>
    </row>
    <row r="51" spans="1:192" hidden="1" outlineLevel="1" x14ac:dyDescent="0.35">
      <c r="A51" s="226"/>
      <c r="B51" s="226"/>
      <c r="C51" s="227"/>
      <c r="D51" s="228"/>
      <c r="E51" s="11" t="str">
        <f t="shared" ref="E51:AJ51" si="72" xml:space="preserve"> E$33</f>
        <v>Development costs</v>
      </c>
      <c r="F51" s="11">
        <f t="shared" si="72"/>
        <v>0</v>
      </c>
      <c r="G51" s="11" t="str">
        <f t="shared" si="72"/>
        <v>$ 000s</v>
      </c>
      <c r="H51" s="11">
        <f t="shared" si="72"/>
        <v>2200</v>
      </c>
      <c r="I51" s="11">
        <f t="shared" si="72"/>
        <v>0</v>
      </c>
      <c r="J51" s="11">
        <f t="shared" si="72"/>
        <v>0</v>
      </c>
      <c r="K51" s="11">
        <f t="shared" si="72"/>
        <v>0</v>
      </c>
      <c r="L51" s="11">
        <f t="shared" si="72"/>
        <v>0</v>
      </c>
      <c r="M51" s="11">
        <f t="shared" si="72"/>
        <v>0</v>
      </c>
      <c r="N51" s="11">
        <f t="shared" si="72"/>
        <v>0</v>
      </c>
      <c r="O51" s="11">
        <f t="shared" si="72"/>
        <v>2200</v>
      </c>
      <c r="P51" s="11">
        <f t="shared" si="72"/>
        <v>0</v>
      </c>
      <c r="Q51" s="11">
        <f t="shared" si="72"/>
        <v>0</v>
      </c>
      <c r="R51" s="11">
        <f t="shared" si="72"/>
        <v>0</v>
      </c>
      <c r="S51" s="11">
        <f t="shared" si="72"/>
        <v>0</v>
      </c>
      <c r="T51" s="11">
        <f t="shared" si="72"/>
        <v>0</v>
      </c>
      <c r="U51" s="11">
        <f t="shared" si="72"/>
        <v>0</v>
      </c>
      <c r="V51" s="11">
        <f t="shared" si="72"/>
        <v>0</v>
      </c>
      <c r="W51" s="11">
        <f t="shared" si="72"/>
        <v>0</v>
      </c>
      <c r="X51" s="11">
        <f t="shared" si="72"/>
        <v>0</v>
      </c>
      <c r="Y51" s="11">
        <f t="shared" si="72"/>
        <v>0</v>
      </c>
      <c r="Z51" s="11">
        <f t="shared" si="72"/>
        <v>0</v>
      </c>
      <c r="AA51" s="11">
        <f t="shared" si="72"/>
        <v>0</v>
      </c>
      <c r="AB51" s="11">
        <f t="shared" si="72"/>
        <v>0</v>
      </c>
      <c r="AC51" s="11">
        <f t="shared" si="72"/>
        <v>0</v>
      </c>
      <c r="AD51" s="11">
        <f t="shared" si="72"/>
        <v>0</v>
      </c>
      <c r="AE51" s="11">
        <f t="shared" si="72"/>
        <v>0</v>
      </c>
      <c r="AF51" s="11">
        <f t="shared" si="72"/>
        <v>0</v>
      </c>
      <c r="AG51" s="11">
        <f t="shared" si="72"/>
        <v>0</v>
      </c>
      <c r="AH51" s="11">
        <f t="shared" si="72"/>
        <v>0</v>
      </c>
      <c r="AI51" s="11">
        <f t="shared" si="72"/>
        <v>0</v>
      </c>
      <c r="AJ51" s="11">
        <f t="shared" si="72"/>
        <v>0</v>
      </c>
      <c r="AK51" s="11">
        <f t="shared" ref="AK51:BP51" si="73" xml:space="preserve"> AK$33</f>
        <v>0</v>
      </c>
      <c r="AL51" s="11">
        <f t="shared" si="73"/>
        <v>0</v>
      </c>
      <c r="AM51" s="11">
        <f t="shared" si="73"/>
        <v>0</v>
      </c>
      <c r="AN51" s="11">
        <f t="shared" si="73"/>
        <v>0</v>
      </c>
      <c r="AO51" s="11">
        <f t="shared" si="73"/>
        <v>0</v>
      </c>
      <c r="AP51" s="11">
        <f t="shared" si="73"/>
        <v>0</v>
      </c>
      <c r="AQ51" s="11">
        <f t="shared" si="73"/>
        <v>0</v>
      </c>
      <c r="AR51" s="11">
        <f t="shared" si="73"/>
        <v>0</v>
      </c>
      <c r="AS51" s="11">
        <f t="shared" si="73"/>
        <v>0</v>
      </c>
      <c r="AT51" s="11">
        <f t="shared" si="73"/>
        <v>0</v>
      </c>
      <c r="AU51" s="11">
        <f t="shared" si="73"/>
        <v>0</v>
      </c>
      <c r="AV51" s="11">
        <f t="shared" si="73"/>
        <v>0</v>
      </c>
      <c r="AW51" s="11">
        <f t="shared" si="73"/>
        <v>0</v>
      </c>
      <c r="AX51" s="11">
        <f t="shared" si="73"/>
        <v>0</v>
      </c>
      <c r="AY51" s="11">
        <f t="shared" si="73"/>
        <v>0</v>
      </c>
      <c r="AZ51" s="11">
        <f t="shared" si="73"/>
        <v>0</v>
      </c>
      <c r="BA51" s="11">
        <f t="shared" si="73"/>
        <v>0</v>
      </c>
      <c r="BB51" s="11">
        <f t="shared" si="73"/>
        <v>0</v>
      </c>
      <c r="BC51" s="11">
        <f t="shared" si="73"/>
        <v>0</v>
      </c>
      <c r="BD51" s="11">
        <f t="shared" si="73"/>
        <v>0</v>
      </c>
      <c r="BE51" s="11">
        <f t="shared" si="73"/>
        <v>0</v>
      </c>
      <c r="BF51" s="11">
        <f t="shared" si="73"/>
        <v>0</v>
      </c>
      <c r="BG51" s="11">
        <f t="shared" si="73"/>
        <v>0</v>
      </c>
      <c r="BH51" s="11">
        <f t="shared" si="73"/>
        <v>0</v>
      </c>
      <c r="BI51" s="11">
        <f t="shared" si="73"/>
        <v>0</v>
      </c>
      <c r="BJ51" s="11">
        <f t="shared" si="73"/>
        <v>0</v>
      </c>
      <c r="BK51" s="11">
        <f t="shared" si="73"/>
        <v>0</v>
      </c>
      <c r="BL51" s="11">
        <f t="shared" si="73"/>
        <v>0</v>
      </c>
      <c r="BM51" s="11">
        <f t="shared" si="73"/>
        <v>0</v>
      </c>
      <c r="BN51" s="11">
        <f t="shared" si="73"/>
        <v>0</v>
      </c>
      <c r="BO51" s="11">
        <f t="shared" si="73"/>
        <v>0</v>
      </c>
      <c r="BP51" s="11">
        <f t="shared" si="73"/>
        <v>0</v>
      </c>
      <c r="BQ51" s="11">
        <f t="shared" ref="BQ51:CV51" si="74" xml:space="preserve"> BQ$33</f>
        <v>0</v>
      </c>
      <c r="BR51" s="11">
        <f t="shared" si="74"/>
        <v>0</v>
      </c>
      <c r="BS51" s="11">
        <f t="shared" si="74"/>
        <v>0</v>
      </c>
      <c r="BT51" s="11">
        <f t="shared" si="74"/>
        <v>0</v>
      </c>
      <c r="BU51" s="11">
        <f t="shared" si="74"/>
        <v>0</v>
      </c>
      <c r="BV51" s="11">
        <f t="shared" si="74"/>
        <v>0</v>
      </c>
      <c r="BW51" s="11">
        <f t="shared" si="74"/>
        <v>0</v>
      </c>
      <c r="BX51" s="11">
        <f t="shared" si="74"/>
        <v>0</v>
      </c>
      <c r="BY51" s="11">
        <f t="shared" si="74"/>
        <v>0</v>
      </c>
      <c r="BZ51" s="11">
        <f t="shared" si="74"/>
        <v>0</v>
      </c>
      <c r="CA51" s="11">
        <f t="shared" si="74"/>
        <v>0</v>
      </c>
      <c r="CB51" s="11">
        <f t="shared" si="74"/>
        <v>0</v>
      </c>
      <c r="CC51" s="11">
        <f t="shared" si="74"/>
        <v>0</v>
      </c>
      <c r="CD51" s="11">
        <f t="shared" si="74"/>
        <v>0</v>
      </c>
      <c r="CE51" s="11">
        <f t="shared" si="74"/>
        <v>0</v>
      </c>
      <c r="CF51" s="11">
        <f t="shared" si="74"/>
        <v>0</v>
      </c>
      <c r="CG51" s="11">
        <f t="shared" si="74"/>
        <v>0</v>
      </c>
      <c r="CH51" s="11">
        <f t="shared" si="74"/>
        <v>0</v>
      </c>
      <c r="CI51" s="11">
        <f t="shared" si="74"/>
        <v>0</v>
      </c>
      <c r="CJ51" s="11">
        <f t="shared" si="74"/>
        <v>0</v>
      </c>
      <c r="CK51" s="11">
        <f t="shared" si="74"/>
        <v>0</v>
      </c>
      <c r="CL51" s="11">
        <f t="shared" si="74"/>
        <v>0</v>
      </c>
      <c r="CM51" s="11">
        <f t="shared" si="74"/>
        <v>0</v>
      </c>
      <c r="CN51" s="11">
        <f t="shared" si="74"/>
        <v>0</v>
      </c>
      <c r="CO51" s="11">
        <f t="shared" si="74"/>
        <v>0</v>
      </c>
      <c r="CP51" s="11">
        <f t="shared" si="74"/>
        <v>0</v>
      </c>
      <c r="CQ51" s="11">
        <f t="shared" si="74"/>
        <v>0</v>
      </c>
      <c r="CR51" s="11">
        <f t="shared" si="74"/>
        <v>0</v>
      </c>
      <c r="CS51" s="11">
        <f t="shared" si="74"/>
        <v>0</v>
      </c>
      <c r="CT51" s="11">
        <f t="shared" si="74"/>
        <v>0</v>
      </c>
      <c r="CU51" s="11">
        <f t="shared" si="74"/>
        <v>0</v>
      </c>
      <c r="CV51" s="11">
        <f t="shared" si="74"/>
        <v>0</v>
      </c>
      <c r="CW51" s="11">
        <f t="shared" ref="CW51:EB51" si="75" xml:space="preserve"> CW$33</f>
        <v>0</v>
      </c>
      <c r="CX51" s="11">
        <f t="shared" si="75"/>
        <v>0</v>
      </c>
      <c r="CY51" s="11">
        <f t="shared" si="75"/>
        <v>0</v>
      </c>
      <c r="CZ51" s="11">
        <f t="shared" si="75"/>
        <v>0</v>
      </c>
      <c r="DA51" s="11">
        <f t="shared" si="75"/>
        <v>0</v>
      </c>
      <c r="DB51" s="11">
        <f t="shared" si="75"/>
        <v>0</v>
      </c>
      <c r="DC51" s="11">
        <f t="shared" si="75"/>
        <v>0</v>
      </c>
      <c r="DD51" s="11">
        <f t="shared" si="75"/>
        <v>0</v>
      </c>
      <c r="DE51" s="11">
        <f t="shared" si="75"/>
        <v>0</v>
      </c>
      <c r="DF51" s="11">
        <f t="shared" si="75"/>
        <v>0</v>
      </c>
      <c r="DG51" s="11">
        <f t="shared" si="75"/>
        <v>0</v>
      </c>
      <c r="DH51" s="11">
        <f t="shared" si="75"/>
        <v>0</v>
      </c>
      <c r="DI51" s="11">
        <f t="shared" si="75"/>
        <v>0</v>
      </c>
      <c r="DJ51" s="11">
        <f t="shared" si="75"/>
        <v>0</v>
      </c>
      <c r="DK51" s="11">
        <f t="shared" si="75"/>
        <v>0</v>
      </c>
      <c r="DL51" s="11">
        <f t="shared" si="75"/>
        <v>0</v>
      </c>
      <c r="DM51" s="11">
        <f t="shared" si="75"/>
        <v>0</v>
      </c>
      <c r="DN51" s="11">
        <f t="shared" si="75"/>
        <v>0</v>
      </c>
      <c r="DO51" s="11">
        <f t="shared" si="75"/>
        <v>0</v>
      </c>
      <c r="DP51" s="11">
        <f t="shared" si="75"/>
        <v>0</v>
      </c>
      <c r="DQ51" s="11">
        <f t="shared" si="75"/>
        <v>0</v>
      </c>
      <c r="DR51" s="11">
        <f t="shared" si="75"/>
        <v>0</v>
      </c>
      <c r="DS51" s="11">
        <f t="shared" si="75"/>
        <v>0</v>
      </c>
      <c r="DT51" s="11">
        <f t="shared" si="75"/>
        <v>0</v>
      </c>
      <c r="DU51" s="11">
        <f t="shared" si="75"/>
        <v>0</v>
      </c>
      <c r="DV51" s="11">
        <f t="shared" si="75"/>
        <v>0</v>
      </c>
      <c r="DW51" s="11">
        <f t="shared" si="75"/>
        <v>0</v>
      </c>
      <c r="DX51" s="11">
        <f t="shared" si="75"/>
        <v>0</v>
      </c>
      <c r="DY51" s="11">
        <f t="shared" si="75"/>
        <v>0</v>
      </c>
      <c r="DZ51" s="11">
        <f t="shared" si="75"/>
        <v>0</v>
      </c>
      <c r="EA51" s="11">
        <f t="shared" si="75"/>
        <v>0</v>
      </c>
      <c r="EB51" s="11">
        <f t="shared" si="75"/>
        <v>0</v>
      </c>
      <c r="EC51" s="11">
        <f t="shared" ref="EC51:FH51" si="76" xml:space="preserve"> EC$33</f>
        <v>0</v>
      </c>
      <c r="ED51" s="11">
        <f t="shared" si="76"/>
        <v>0</v>
      </c>
      <c r="EE51" s="11">
        <f t="shared" si="76"/>
        <v>0</v>
      </c>
      <c r="EF51" s="11">
        <f t="shared" si="76"/>
        <v>0</v>
      </c>
      <c r="EG51" s="11">
        <f t="shared" si="76"/>
        <v>0</v>
      </c>
      <c r="EH51" s="11">
        <f t="shared" si="76"/>
        <v>0</v>
      </c>
      <c r="EI51" s="11">
        <f t="shared" si="76"/>
        <v>0</v>
      </c>
      <c r="EJ51" s="11">
        <f t="shared" si="76"/>
        <v>0</v>
      </c>
      <c r="EK51" s="11">
        <f t="shared" si="76"/>
        <v>0</v>
      </c>
      <c r="EL51" s="11">
        <f t="shared" si="76"/>
        <v>0</v>
      </c>
      <c r="EM51" s="11">
        <f t="shared" si="76"/>
        <v>0</v>
      </c>
      <c r="EN51" s="11">
        <f t="shared" si="76"/>
        <v>0</v>
      </c>
      <c r="EO51" s="11">
        <f t="shared" si="76"/>
        <v>0</v>
      </c>
      <c r="EP51" s="11">
        <f t="shared" si="76"/>
        <v>0</v>
      </c>
      <c r="EQ51" s="11">
        <f t="shared" si="76"/>
        <v>0</v>
      </c>
      <c r="ER51" s="11">
        <f t="shared" si="76"/>
        <v>0</v>
      </c>
      <c r="ES51" s="11">
        <f t="shared" si="76"/>
        <v>0</v>
      </c>
      <c r="ET51" s="11">
        <f t="shared" si="76"/>
        <v>0</v>
      </c>
      <c r="EU51" s="11">
        <f t="shared" si="76"/>
        <v>0</v>
      </c>
      <c r="EV51" s="11">
        <f t="shared" si="76"/>
        <v>0</v>
      </c>
      <c r="EW51" s="11">
        <f t="shared" si="76"/>
        <v>0</v>
      </c>
      <c r="EX51" s="11">
        <f t="shared" si="76"/>
        <v>0</v>
      </c>
      <c r="EY51" s="11">
        <f t="shared" si="76"/>
        <v>0</v>
      </c>
      <c r="EZ51" s="11">
        <f t="shared" si="76"/>
        <v>0</v>
      </c>
      <c r="FA51" s="11">
        <f t="shared" si="76"/>
        <v>0</v>
      </c>
      <c r="FB51" s="11">
        <f t="shared" si="76"/>
        <v>0</v>
      </c>
      <c r="FC51" s="11">
        <f t="shared" si="76"/>
        <v>0</v>
      </c>
      <c r="FD51" s="11">
        <f t="shared" si="76"/>
        <v>0</v>
      </c>
      <c r="FE51" s="11">
        <f t="shared" si="76"/>
        <v>0</v>
      </c>
      <c r="FF51" s="11">
        <f t="shared" si="76"/>
        <v>0</v>
      </c>
      <c r="FG51" s="11">
        <f t="shared" si="76"/>
        <v>0</v>
      </c>
      <c r="FH51" s="11">
        <f t="shared" si="76"/>
        <v>0</v>
      </c>
      <c r="FI51" s="11">
        <f t="shared" ref="FI51:GJ51" si="77" xml:space="preserve"> FI$33</f>
        <v>0</v>
      </c>
      <c r="FJ51" s="11">
        <f t="shared" si="77"/>
        <v>0</v>
      </c>
      <c r="FK51" s="11">
        <f t="shared" si="77"/>
        <v>0</v>
      </c>
      <c r="FL51" s="11">
        <f t="shared" si="77"/>
        <v>0</v>
      </c>
      <c r="FM51" s="11">
        <f t="shared" si="77"/>
        <v>0</v>
      </c>
      <c r="FN51" s="11">
        <f t="shared" si="77"/>
        <v>0</v>
      </c>
      <c r="FO51" s="11">
        <f t="shared" si="77"/>
        <v>0</v>
      </c>
      <c r="FP51" s="11">
        <f t="shared" si="77"/>
        <v>0</v>
      </c>
      <c r="FQ51" s="11">
        <f t="shared" si="77"/>
        <v>0</v>
      </c>
      <c r="FR51" s="11">
        <f t="shared" si="77"/>
        <v>0</v>
      </c>
      <c r="FS51" s="11">
        <f t="shared" si="77"/>
        <v>0</v>
      </c>
      <c r="FT51" s="11">
        <f t="shared" si="77"/>
        <v>0</v>
      </c>
      <c r="FU51" s="11">
        <f t="shared" si="77"/>
        <v>0</v>
      </c>
      <c r="FV51" s="11">
        <f t="shared" si="77"/>
        <v>0</v>
      </c>
      <c r="FW51" s="11">
        <f t="shared" si="77"/>
        <v>0</v>
      </c>
      <c r="FX51" s="11">
        <f t="shared" si="77"/>
        <v>0</v>
      </c>
      <c r="FY51" s="11">
        <f t="shared" si="77"/>
        <v>0</v>
      </c>
      <c r="FZ51" s="11">
        <f t="shared" si="77"/>
        <v>0</v>
      </c>
      <c r="GA51" s="11">
        <f t="shared" si="77"/>
        <v>0</v>
      </c>
      <c r="GB51" s="11">
        <f t="shared" si="77"/>
        <v>0</v>
      </c>
      <c r="GC51" s="11">
        <f t="shared" si="77"/>
        <v>0</v>
      </c>
      <c r="GD51" s="11">
        <f t="shared" si="77"/>
        <v>0</v>
      </c>
      <c r="GE51" s="11">
        <f t="shared" si="77"/>
        <v>0</v>
      </c>
      <c r="GF51" s="11">
        <f t="shared" si="77"/>
        <v>0</v>
      </c>
      <c r="GG51" s="11">
        <f t="shared" si="77"/>
        <v>0</v>
      </c>
      <c r="GH51" s="11">
        <f t="shared" si="77"/>
        <v>0</v>
      </c>
      <c r="GI51" s="11">
        <f t="shared" si="77"/>
        <v>0</v>
      </c>
      <c r="GJ51" s="11">
        <f t="shared" si="77"/>
        <v>0</v>
      </c>
    </row>
    <row r="52" spans="1:192" hidden="1" outlineLevel="1" x14ac:dyDescent="0.35">
      <c r="A52" s="226"/>
      <c r="B52" s="226"/>
      <c r="C52" s="227"/>
      <c r="D52" s="228"/>
      <c r="E52" s="11" t="str">
        <f t="shared" ref="E52:AJ52" si="78" xml:space="preserve"> E$38</f>
        <v>Development fee</v>
      </c>
      <c r="F52" s="11">
        <f t="shared" si="78"/>
        <v>0</v>
      </c>
      <c r="G52" s="11" t="str">
        <f t="shared" si="78"/>
        <v>$ 000s</v>
      </c>
      <c r="H52" s="11">
        <f t="shared" si="78"/>
        <v>0</v>
      </c>
      <c r="I52" s="11">
        <f t="shared" si="78"/>
        <v>0</v>
      </c>
      <c r="J52" s="11">
        <f t="shared" si="78"/>
        <v>0</v>
      </c>
      <c r="K52" s="11">
        <f t="shared" si="78"/>
        <v>0</v>
      </c>
      <c r="L52" s="11">
        <f t="shared" si="78"/>
        <v>0</v>
      </c>
      <c r="M52" s="11">
        <f t="shared" si="78"/>
        <v>0</v>
      </c>
      <c r="N52" s="11">
        <f t="shared" si="78"/>
        <v>0</v>
      </c>
      <c r="O52" s="11">
        <f t="shared" si="78"/>
        <v>0</v>
      </c>
      <c r="P52" s="11">
        <f t="shared" si="78"/>
        <v>0</v>
      </c>
      <c r="Q52" s="11">
        <f t="shared" si="78"/>
        <v>0</v>
      </c>
      <c r="R52" s="11">
        <f t="shared" si="78"/>
        <v>0</v>
      </c>
      <c r="S52" s="11">
        <f t="shared" si="78"/>
        <v>0</v>
      </c>
      <c r="T52" s="11">
        <f t="shared" si="78"/>
        <v>0</v>
      </c>
      <c r="U52" s="11">
        <f t="shared" si="78"/>
        <v>0</v>
      </c>
      <c r="V52" s="11">
        <f t="shared" si="78"/>
        <v>0</v>
      </c>
      <c r="W52" s="11">
        <f t="shared" si="78"/>
        <v>0</v>
      </c>
      <c r="X52" s="11">
        <f t="shared" si="78"/>
        <v>0</v>
      </c>
      <c r="Y52" s="11">
        <f t="shared" si="78"/>
        <v>0</v>
      </c>
      <c r="Z52" s="11">
        <f t="shared" si="78"/>
        <v>0</v>
      </c>
      <c r="AA52" s="11">
        <f t="shared" si="78"/>
        <v>0</v>
      </c>
      <c r="AB52" s="11">
        <f t="shared" si="78"/>
        <v>0</v>
      </c>
      <c r="AC52" s="11">
        <f t="shared" si="78"/>
        <v>0</v>
      </c>
      <c r="AD52" s="11">
        <f t="shared" si="78"/>
        <v>0</v>
      </c>
      <c r="AE52" s="11">
        <f t="shared" si="78"/>
        <v>0</v>
      </c>
      <c r="AF52" s="11">
        <f t="shared" si="78"/>
        <v>0</v>
      </c>
      <c r="AG52" s="11">
        <f t="shared" si="78"/>
        <v>0</v>
      </c>
      <c r="AH52" s="11">
        <f t="shared" si="78"/>
        <v>0</v>
      </c>
      <c r="AI52" s="11">
        <f t="shared" si="78"/>
        <v>0</v>
      </c>
      <c r="AJ52" s="11">
        <f t="shared" si="78"/>
        <v>0</v>
      </c>
      <c r="AK52" s="11">
        <f t="shared" ref="AK52:BP52" si="79" xml:space="preserve"> AK$38</f>
        <v>0</v>
      </c>
      <c r="AL52" s="11">
        <f t="shared" si="79"/>
        <v>0</v>
      </c>
      <c r="AM52" s="11">
        <f t="shared" si="79"/>
        <v>0</v>
      </c>
      <c r="AN52" s="11">
        <f t="shared" si="79"/>
        <v>0</v>
      </c>
      <c r="AO52" s="11">
        <f t="shared" si="79"/>
        <v>0</v>
      </c>
      <c r="AP52" s="11">
        <f t="shared" si="79"/>
        <v>0</v>
      </c>
      <c r="AQ52" s="11">
        <f t="shared" si="79"/>
        <v>0</v>
      </c>
      <c r="AR52" s="11">
        <f t="shared" si="79"/>
        <v>0</v>
      </c>
      <c r="AS52" s="11">
        <f t="shared" si="79"/>
        <v>0</v>
      </c>
      <c r="AT52" s="11">
        <f t="shared" si="79"/>
        <v>0</v>
      </c>
      <c r="AU52" s="11">
        <f t="shared" si="79"/>
        <v>0</v>
      </c>
      <c r="AV52" s="11">
        <f t="shared" si="79"/>
        <v>0</v>
      </c>
      <c r="AW52" s="11">
        <f t="shared" si="79"/>
        <v>0</v>
      </c>
      <c r="AX52" s="11">
        <f t="shared" si="79"/>
        <v>0</v>
      </c>
      <c r="AY52" s="11">
        <f t="shared" si="79"/>
        <v>0</v>
      </c>
      <c r="AZ52" s="11">
        <f t="shared" si="79"/>
        <v>0</v>
      </c>
      <c r="BA52" s="11">
        <f t="shared" si="79"/>
        <v>0</v>
      </c>
      <c r="BB52" s="11">
        <f t="shared" si="79"/>
        <v>0</v>
      </c>
      <c r="BC52" s="11">
        <f t="shared" si="79"/>
        <v>0</v>
      </c>
      <c r="BD52" s="11">
        <f t="shared" si="79"/>
        <v>0</v>
      </c>
      <c r="BE52" s="11">
        <f t="shared" si="79"/>
        <v>0</v>
      </c>
      <c r="BF52" s="11">
        <f t="shared" si="79"/>
        <v>0</v>
      </c>
      <c r="BG52" s="11">
        <f t="shared" si="79"/>
        <v>0</v>
      </c>
      <c r="BH52" s="11">
        <f t="shared" si="79"/>
        <v>0</v>
      </c>
      <c r="BI52" s="11">
        <f t="shared" si="79"/>
        <v>0</v>
      </c>
      <c r="BJ52" s="11">
        <f t="shared" si="79"/>
        <v>0</v>
      </c>
      <c r="BK52" s="11">
        <f t="shared" si="79"/>
        <v>0</v>
      </c>
      <c r="BL52" s="11">
        <f t="shared" si="79"/>
        <v>0</v>
      </c>
      <c r="BM52" s="11">
        <f t="shared" si="79"/>
        <v>0</v>
      </c>
      <c r="BN52" s="11">
        <f t="shared" si="79"/>
        <v>0</v>
      </c>
      <c r="BO52" s="11">
        <f t="shared" si="79"/>
        <v>0</v>
      </c>
      <c r="BP52" s="11">
        <f t="shared" si="79"/>
        <v>0</v>
      </c>
      <c r="BQ52" s="11">
        <f t="shared" ref="BQ52:CV52" si="80" xml:space="preserve"> BQ$38</f>
        <v>0</v>
      </c>
      <c r="BR52" s="11">
        <f t="shared" si="80"/>
        <v>0</v>
      </c>
      <c r="BS52" s="11">
        <f t="shared" si="80"/>
        <v>0</v>
      </c>
      <c r="BT52" s="11">
        <f t="shared" si="80"/>
        <v>0</v>
      </c>
      <c r="BU52" s="11">
        <f t="shared" si="80"/>
        <v>0</v>
      </c>
      <c r="BV52" s="11">
        <f t="shared" si="80"/>
        <v>0</v>
      </c>
      <c r="BW52" s="11">
        <f t="shared" si="80"/>
        <v>0</v>
      </c>
      <c r="BX52" s="11">
        <f t="shared" si="80"/>
        <v>0</v>
      </c>
      <c r="BY52" s="11">
        <f t="shared" si="80"/>
        <v>0</v>
      </c>
      <c r="BZ52" s="11">
        <f t="shared" si="80"/>
        <v>0</v>
      </c>
      <c r="CA52" s="11">
        <f t="shared" si="80"/>
        <v>0</v>
      </c>
      <c r="CB52" s="11">
        <f t="shared" si="80"/>
        <v>0</v>
      </c>
      <c r="CC52" s="11">
        <f t="shared" si="80"/>
        <v>0</v>
      </c>
      <c r="CD52" s="11">
        <f t="shared" si="80"/>
        <v>0</v>
      </c>
      <c r="CE52" s="11">
        <f t="shared" si="80"/>
        <v>0</v>
      </c>
      <c r="CF52" s="11">
        <f t="shared" si="80"/>
        <v>0</v>
      </c>
      <c r="CG52" s="11">
        <f t="shared" si="80"/>
        <v>0</v>
      </c>
      <c r="CH52" s="11">
        <f t="shared" si="80"/>
        <v>0</v>
      </c>
      <c r="CI52" s="11">
        <f t="shared" si="80"/>
        <v>0</v>
      </c>
      <c r="CJ52" s="11">
        <f t="shared" si="80"/>
        <v>0</v>
      </c>
      <c r="CK52" s="11">
        <f t="shared" si="80"/>
        <v>0</v>
      </c>
      <c r="CL52" s="11">
        <f t="shared" si="80"/>
        <v>0</v>
      </c>
      <c r="CM52" s="11">
        <f t="shared" si="80"/>
        <v>0</v>
      </c>
      <c r="CN52" s="11">
        <f t="shared" si="80"/>
        <v>0</v>
      </c>
      <c r="CO52" s="11">
        <f t="shared" si="80"/>
        <v>0</v>
      </c>
      <c r="CP52" s="11">
        <f t="shared" si="80"/>
        <v>0</v>
      </c>
      <c r="CQ52" s="11">
        <f t="shared" si="80"/>
        <v>0</v>
      </c>
      <c r="CR52" s="11">
        <f t="shared" si="80"/>
        <v>0</v>
      </c>
      <c r="CS52" s="11">
        <f t="shared" si="80"/>
        <v>0</v>
      </c>
      <c r="CT52" s="11">
        <f t="shared" si="80"/>
        <v>0</v>
      </c>
      <c r="CU52" s="11">
        <f t="shared" si="80"/>
        <v>0</v>
      </c>
      <c r="CV52" s="11">
        <f t="shared" si="80"/>
        <v>0</v>
      </c>
      <c r="CW52" s="11">
        <f t="shared" ref="CW52:EB52" si="81" xml:space="preserve"> CW$38</f>
        <v>0</v>
      </c>
      <c r="CX52" s="11">
        <f t="shared" si="81"/>
        <v>0</v>
      </c>
      <c r="CY52" s="11">
        <f t="shared" si="81"/>
        <v>0</v>
      </c>
      <c r="CZ52" s="11">
        <f t="shared" si="81"/>
        <v>0</v>
      </c>
      <c r="DA52" s="11">
        <f t="shared" si="81"/>
        <v>0</v>
      </c>
      <c r="DB52" s="11">
        <f t="shared" si="81"/>
        <v>0</v>
      </c>
      <c r="DC52" s="11">
        <f t="shared" si="81"/>
        <v>0</v>
      </c>
      <c r="DD52" s="11">
        <f t="shared" si="81"/>
        <v>0</v>
      </c>
      <c r="DE52" s="11">
        <f t="shared" si="81"/>
        <v>0</v>
      </c>
      <c r="DF52" s="11">
        <f t="shared" si="81"/>
        <v>0</v>
      </c>
      <c r="DG52" s="11">
        <f t="shared" si="81"/>
        <v>0</v>
      </c>
      <c r="DH52" s="11">
        <f t="shared" si="81"/>
        <v>0</v>
      </c>
      <c r="DI52" s="11">
        <f t="shared" si="81"/>
        <v>0</v>
      </c>
      <c r="DJ52" s="11">
        <f t="shared" si="81"/>
        <v>0</v>
      </c>
      <c r="DK52" s="11">
        <f t="shared" si="81"/>
        <v>0</v>
      </c>
      <c r="DL52" s="11">
        <f t="shared" si="81"/>
        <v>0</v>
      </c>
      <c r="DM52" s="11">
        <f t="shared" si="81"/>
        <v>0</v>
      </c>
      <c r="DN52" s="11">
        <f t="shared" si="81"/>
        <v>0</v>
      </c>
      <c r="DO52" s="11">
        <f t="shared" si="81"/>
        <v>0</v>
      </c>
      <c r="DP52" s="11">
        <f t="shared" si="81"/>
        <v>0</v>
      </c>
      <c r="DQ52" s="11">
        <f t="shared" si="81"/>
        <v>0</v>
      </c>
      <c r="DR52" s="11">
        <f t="shared" si="81"/>
        <v>0</v>
      </c>
      <c r="DS52" s="11">
        <f t="shared" si="81"/>
        <v>0</v>
      </c>
      <c r="DT52" s="11">
        <f t="shared" si="81"/>
        <v>0</v>
      </c>
      <c r="DU52" s="11">
        <f t="shared" si="81"/>
        <v>0</v>
      </c>
      <c r="DV52" s="11">
        <f t="shared" si="81"/>
        <v>0</v>
      </c>
      <c r="DW52" s="11">
        <f t="shared" si="81"/>
        <v>0</v>
      </c>
      <c r="DX52" s="11">
        <f t="shared" si="81"/>
        <v>0</v>
      </c>
      <c r="DY52" s="11">
        <f t="shared" si="81"/>
        <v>0</v>
      </c>
      <c r="DZ52" s="11">
        <f t="shared" si="81"/>
        <v>0</v>
      </c>
      <c r="EA52" s="11">
        <f t="shared" si="81"/>
        <v>0</v>
      </c>
      <c r="EB52" s="11">
        <f t="shared" si="81"/>
        <v>0</v>
      </c>
      <c r="EC52" s="11">
        <f t="shared" ref="EC52:FH52" si="82" xml:space="preserve"> EC$38</f>
        <v>0</v>
      </c>
      <c r="ED52" s="11">
        <f t="shared" si="82"/>
        <v>0</v>
      </c>
      <c r="EE52" s="11">
        <f t="shared" si="82"/>
        <v>0</v>
      </c>
      <c r="EF52" s="11">
        <f t="shared" si="82"/>
        <v>0</v>
      </c>
      <c r="EG52" s="11">
        <f t="shared" si="82"/>
        <v>0</v>
      </c>
      <c r="EH52" s="11">
        <f t="shared" si="82"/>
        <v>0</v>
      </c>
      <c r="EI52" s="11">
        <f t="shared" si="82"/>
        <v>0</v>
      </c>
      <c r="EJ52" s="11">
        <f t="shared" si="82"/>
        <v>0</v>
      </c>
      <c r="EK52" s="11">
        <f t="shared" si="82"/>
        <v>0</v>
      </c>
      <c r="EL52" s="11">
        <f t="shared" si="82"/>
        <v>0</v>
      </c>
      <c r="EM52" s="11">
        <f t="shared" si="82"/>
        <v>0</v>
      </c>
      <c r="EN52" s="11">
        <f t="shared" si="82"/>
        <v>0</v>
      </c>
      <c r="EO52" s="11">
        <f t="shared" si="82"/>
        <v>0</v>
      </c>
      <c r="EP52" s="11">
        <f t="shared" si="82"/>
        <v>0</v>
      </c>
      <c r="EQ52" s="11">
        <f t="shared" si="82"/>
        <v>0</v>
      </c>
      <c r="ER52" s="11">
        <f t="shared" si="82"/>
        <v>0</v>
      </c>
      <c r="ES52" s="11">
        <f t="shared" si="82"/>
        <v>0</v>
      </c>
      <c r="ET52" s="11">
        <f t="shared" si="82"/>
        <v>0</v>
      </c>
      <c r="EU52" s="11">
        <f t="shared" si="82"/>
        <v>0</v>
      </c>
      <c r="EV52" s="11">
        <f t="shared" si="82"/>
        <v>0</v>
      </c>
      <c r="EW52" s="11">
        <f t="shared" si="82"/>
        <v>0</v>
      </c>
      <c r="EX52" s="11">
        <f t="shared" si="82"/>
        <v>0</v>
      </c>
      <c r="EY52" s="11">
        <f t="shared" si="82"/>
        <v>0</v>
      </c>
      <c r="EZ52" s="11">
        <f t="shared" si="82"/>
        <v>0</v>
      </c>
      <c r="FA52" s="11">
        <f t="shared" si="82"/>
        <v>0</v>
      </c>
      <c r="FB52" s="11">
        <f t="shared" si="82"/>
        <v>0</v>
      </c>
      <c r="FC52" s="11">
        <f t="shared" si="82"/>
        <v>0</v>
      </c>
      <c r="FD52" s="11">
        <f t="shared" si="82"/>
        <v>0</v>
      </c>
      <c r="FE52" s="11">
        <f t="shared" si="82"/>
        <v>0</v>
      </c>
      <c r="FF52" s="11">
        <f t="shared" si="82"/>
        <v>0</v>
      </c>
      <c r="FG52" s="11">
        <f t="shared" si="82"/>
        <v>0</v>
      </c>
      <c r="FH52" s="11">
        <f t="shared" si="82"/>
        <v>0</v>
      </c>
      <c r="FI52" s="11">
        <f t="shared" ref="FI52:GJ52" si="83" xml:space="preserve"> FI$38</f>
        <v>0</v>
      </c>
      <c r="FJ52" s="11">
        <f t="shared" si="83"/>
        <v>0</v>
      </c>
      <c r="FK52" s="11">
        <f t="shared" si="83"/>
        <v>0</v>
      </c>
      <c r="FL52" s="11">
        <f t="shared" si="83"/>
        <v>0</v>
      </c>
      <c r="FM52" s="11">
        <f t="shared" si="83"/>
        <v>0</v>
      </c>
      <c r="FN52" s="11">
        <f t="shared" si="83"/>
        <v>0</v>
      </c>
      <c r="FO52" s="11">
        <f t="shared" si="83"/>
        <v>0</v>
      </c>
      <c r="FP52" s="11">
        <f t="shared" si="83"/>
        <v>0</v>
      </c>
      <c r="FQ52" s="11">
        <f t="shared" si="83"/>
        <v>0</v>
      </c>
      <c r="FR52" s="11">
        <f t="shared" si="83"/>
        <v>0</v>
      </c>
      <c r="FS52" s="11">
        <f t="shared" si="83"/>
        <v>0</v>
      </c>
      <c r="FT52" s="11">
        <f t="shared" si="83"/>
        <v>0</v>
      </c>
      <c r="FU52" s="11">
        <f t="shared" si="83"/>
        <v>0</v>
      </c>
      <c r="FV52" s="11">
        <f t="shared" si="83"/>
        <v>0</v>
      </c>
      <c r="FW52" s="11">
        <f t="shared" si="83"/>
        <v>0</v>
      </c>
      <c r="FX52" s="11">
        <f t="shared" si="83"/>
        <v>0</v>
      </c>
      <c r="FY52" s="11">
        <f t="shared" si="83"/>
        <v>0</v>
      </c>
      <c r="FZ52" s="11">
        <f t="shared" si="83"/>
        <v>0</v>
      </c>
      <c r="GA52" s="11">
        <f t="shared" si="83"/>
        <v>0</v>
      </c>
      <c r="GB52" s="11">
        <f t="shared" si="83"/>
        <v>0</v>
      </c>
      <c r="GC52" s="11">
        <f t="shared" si="83"/>
        <v>0</v>
      </c>
      <c r="GD52" s="11">
        <f t="shared" si="83"/>
        <v>0</v>
      </c>
      <c r="GE52" s="11">
        <f t="shared" si="83"/>
        <v>0</v>
      </c>
      <c r="GF52" s="11">
        <f t="shared" si="83"/>
        <v>0</v>
      </c>
      <c r="GG52" s="11">
        <f t="shared" si="83"/>
        <v>0</v>
      </c>
      <c r="GH52" s="11">
        <f t="shared" si="83"/>
        <v>0</v>
      </c>
      <c r="GI52" s="11">
        <f t="shared" si="83"/>
        <v>0</v>
      </c>
      <c r="GJ52" s="11">
        <f t="shared" si="83"/>
        <v>0</v>
      </c>
    </row>
    <row r="53" spans="1:192" hidden="1" outlineLevel="1" x14ac:dyDescent="0.35">
      <c r="A53" s="226"/>
      <c r="B53" s="226"/>
      <c r="C53" s="227"/>
      <c r="D53" s="228"/>
      <c r="E53" s="11" t="str">
        <f t="shared" ref="E53:AJ53" si="84" xml:space="preserve"> E$43</f>
        <v>O&amp;M mobilisation</v>
      </c>
      <c r="F53" s="11">
        <f t="shared" si="84"/>
        <v>0</v>
      </c>
      <c r="G53" s="11" t="str">
        <f t="shared" si="84"/>
        <v>$ 000s</v>
      </c>
      <c r="H53" s="11">
        <f t="shared" si="84"/>
        <v>650</v>
      </c>
      <c r="I53" s="11">
        <f t="shared" si="84"/>
        <v>0</v>
      </c>
      <c r="J53" s="11">
        <f t="shared" si="84"/>
        <v>0</v>
      </c>
      <c r="K53" s="11">
        <f t="shared" si="84"/>
        <v>0</v>
      </c>
      <c r="L53" s="11">
        <f t="shared" si="84"/>
        <v>0</v>
      </c>
      <c r="M53" s="11">
        <f t="shared" si="84"/>
        <v>0</v>
      </c>
      <c r="N53" s="11">
        <f t="shared" si="84"/>
        <v>0</v>
      </c>
      <c r="O53" s="11">
        <f t="shared" si="84"/>
        <v>0</v>
      </c>
      <c r="P53" s="11">
        <f t="shared" si="84"/>
        <v>0</v>
      </c>
      <c r="Q53" s="11">
        <f t="shared" si="84"/>
        <v>0</v>
      </c>
      <c r="R53" s="11">
        <f t="shared" si="84"/>
        <v>0</v>
      </c>
      <c r="S53" s="11">
        <f t="shared" si="84"/>
        <v>0</v>
      </c>
      <c r="T53" s="11">
        <f t="shared" si="84"/>
        <v>0</v>
      </c>
      <c r="U53" s="11">
        <f t="shared" si="84"/>
        <v>0</v>
      </c>
      <c r="V53" s="11">
        <f t="shared" si="84"/>
        <v>0</v>
      </c>
      <c r="W53" s="11">
        <f t="shared" si="84"/>
        <v>0</v>
      </c>
      <c r="X53" s="11">
        <f t="shared" si="84"/>
        <v>0</v>
      </c>
      <c r="Y53" s="11">
        <f t="shared" si="84"/>
        <v>0</v>
      </c>
      <c r="Z53" s="11">
        <f t="shared" si="84"/>
        <v>0</v>
      </c>
      <c r="AA53" s="11">
        <f t="shared" si="84"/>
        <v>0</v>
      </c>
      <c r="AB53" s="11">
        <f t="shared" si="84"/>
        <v>0</v>
      </c>
      <c r="AC53" s="11">
        <f t="shared" si="84"/>
        <v>0</v>
      </c>
      <c r="AD53" s="11">
        <f t="shared" si="84"/>
        <v>0</v>
      </c>
      <c r="AE53" s="11">
        <f t="shared" si="84"/>
        <v>0</v>
      </c>
      <c r="AF53" s="11">
        <f t="shared" si="84"/>
        <v>0</v>
      </c>
      <c r="AG53" s="11">
        <f t="shared" si="84"/>
        <v>0</v>
      </c>
      <c r="AH53" s="11">
        <f t="shared" si="84"/>
        <v>0</v>
      </c>
      <c r="AI53" s="11">
        <f t="shared" si="84"/>
        <v>0</v>
      </c>
      <c r="AJ53" s="11">
        <f t="shared" si="84"/>
        <v>0</v>
      </c>
      <c r="AK53" s="11">
        <f t="shared" ref="AK53:BP53" si="85" xml:space="preserve"> AK$43</f>
        <v>0</v>
      </c>
      <c r="AL53" s="11">
        <f t="shared" si="85"/>
        <v>0</v>
      </c>
      <c r="AM53" s="11">
        <f t="shared" si="85"/>
        <v>0</v>
      </c>
      <c r="AN53" s="11">
        <f t="shared" si="85"/>
        <v>0</v>
      </c>
      <c r="AO53" s="11">
        <f t="shared" si="85"/>
        <v>0</v>
      </c>
      <c r="AP53" s="11">
        <f t="shared" si="85"/>
        <v>0</v>
      </c>
      <c r="AQ53" s="11">
        <f t="shared" si="85"/>
        <v>0</v>
      </c>
      <c r="AR53" s="11">
        <f t="shared" si="85"/>
        <v>0</v>
      </c>
      <c r="AS53" s="11">
        <f t="shared" si="85"/>
        <v>0</v>
      </c>
      <c r="AT53" s="11">
        <f t="shared" si="85"/>
        <v>0</v>
      </c>
      <c r="AU53" s="11">
        <f t="shared" si="85"/>
        <v>0</v>
      </c>
      <c r="AV53" s="11">
        <f t="shared" si="85"/>
        <v>0</v>
      </c>
      <c r="AW53" s="11">
        <f t="shared" si="85"/>
        <v>0</v>
      </c>
      <c r="AX53" s="11">
        <f t="shared" si="85"/>
        <v>0</v>
      </c>
      <c r="AY53" s="11">
        <f t="shared" si="85"/>
        <v>0</v>
      </c>
      <c r="AZ53" s="11">
        <f t="shared" si="85"/>
        <v>0</v>
      </c>
      <c r="BA53" s="11">
        <f t="shared" si="85"/>
        <v>0</v>
      </c>
      <c r="BB53" s="11">
        <f t="shared" si="85"/>
        <v>0</v>
      </c>
      <c r="BC53" s="11">
        <f t="shared" si="85"/>
        <v>0</v>
      </c>
      <c r="BD53" s="11">
        <f t="shared" si="85"/>
        <v>0</v>
      </c>
      <c r="BE53" s="11">
        <f t="shared" si="85"/>
        <v>650</v>
      </c>
      <c r="BF53" s="11">
        <f t="shared" si="85"/>
        <v>0</v>
      </c>
      <c r="BG53" s="11">
        <f t="shared" si="85"/>
        <v>0</v>
      </c>
      <c r="BH53" s="11">
        <f t="shared" si="85"/>
        <v>0</v>
      </c>
      <c r="BI53" s="11">
        <f t="shared" si="85"/>
        <v>0</v>
      </c>
      <c r="BJ53" s="11">
        <f t="shared" si="85"/>
        <v>0</v>
      </c>
      <c r="BK53" s="11">
        <f t="shared" si="85"/>
        <v>0</v>
      </c>
      <c r="BL53" s="11">
        <f t="shared" si="85"/>
        <v>0</v>
      </c>
      <c r="BM53" s="11">
        <f t="shared" si="85"/>
        <v>0</v>
      </c>
      <c r="BN53" s="11">
        <f t="shared" si="85"/>
        <v>0</v>
      </c>
      <c r="BO53" s="11">
        <f t="shared" si="85"/>
        <v>0</v>
      </c>
      <c r="BP53" s="11">
        <f t="shared" si="85"/>
        <v>0</v>
      </c>
      <c r="BQ53" s="11">
        <f t="shared" ref="BQ53:CV53" si="86" xml:space="preserve"> BQ$43</f>
        <v>0</v>
      </c>
      <c r="BR53" s="11">
        <f t="shared" si="86"/>
        <v>0</v>
      </c>
      <c r="BS53" s="11">
        <f t="shared" si="86"/>
        <v>0</v>
      </c>
      <c r="BT53" s="11">
        <f t="shared" si="86"/>
        <v>0</v>
      </c>
      <c r="BU53" s="11">
        <f t="shared" si="86"/>
        <v>0</v>
      </c>
      <c r="BV53" s="11">
        <f t="shared" si="86"/>
        <v>0</v>
      </c>
      <c r="BW53" s="11">
        <f t="shared" si="86"/>
        <v>0</v>
      </c>
      <c r="BX53" s="11">
        <f t="shared" si="86"/>
        <v>0</v>
      </c>
      <c r="BY53" s="11">
        <f t="shared" si="86"/>
        <v>0</v>
      </c>
      <c r="BZ53" s="11">
        <f t="shared" si="86"/>
        <v>0</v>
      </c>
      <c r="CA53" s="11">
        <f t="shared" si="86"/>
        <v>0</v>
      </c>
      <c r="CB53" s="11">
        <f t="shared" si="86"/>
        <v>0</v>
      </c>
      <c r="CC53" s="11">
        <f t="shared" si="86"/>
        <v>0</v>
      </c>
      <c r="CD53" s="11">
        <f t="shared" si="86"/>
        <v>0</v>
      </c>
      <c r="CE53" s="11">
        <f t="shared" si="86"/>
        <v>0</v>
      </c>
      <c r="CF53" s="11">
        <f t="shared" si="86"/>
        <v>0</v>
      </c>
      <c r="CG53" s="11">
        <f t="shared" si="86"/>
        <v>0</v>
      </c>
      <c r="CH53" s="11">
        <f t="shared" si="86"/>
        <v>0</v>
      </c>
      <c r="CI53" s="11">
        <f t="shared" si="86"/>
        <v>0</v>
      </c>
      <c r="CJ53" s="11">
        <f t="shared" si="86"/>
        <v>0</v>
      </c>
      <c r="CK53" s="11">
        <f t="shared" si="86"/>
        <v>0</v>
      </c>
      <c r="CL53" s="11">
        <f t="shared" si="86"/>
        <v>0</v>
      </c>
      <c r="CM53" s="11">
        <f t="shared" si="86"/>
        <v>0</v>
      </c>
      <c r="CN53" s="11">
        <f t="shared" si="86"/>
        <v>0</v>
      </c>
      <c r="CO53" s="11">
        <f t="shared" si="86"/>
        <v>0</v>
      </c>
      <c r="CP53" s="11">
        <f t="shared" si="86"/>
        <v>0</v>
      </c>
      <c r="CQ53" s="11">
        <f t="shared" si="86"/>
        <v>0</v>
      </c>
      <c r="CR53" s="11">
        <f t="shared" si="86"/>
        <v>0</v>
      </c>
      <c r="CS53" s="11">
        <f t="shared" si="86"/>
        <v>0</v>
      </c>
      <c r="CT53" s="11">
        <f t="shared" si="86"/>
        <v>0</v>
      </c>
      <c r="CU53" s="11">
        <f t="shared" si="86"/>
        <v>0</v>
      </c>
      <c r="CV53" s="11">
        <f t="shared" si="86"/>
        <v>0</v>
      </c>
      <c r="CW53" s="11">
        <f t="shared" ref="CW53:EB53" si="87" xml:space="preserve"> CW$43</f>
        <v>0</v>
      </c>
      <c r="CX53" s="11">
        <f t="shared" si="87"/>
        <v>0</v>
      </c>
      <c r="CY53" s="11">
        <f t="shared" si="87"/>
        <v>0</v>
      </c>
      <c r="CZ53" s="11">
        <f t="shared" si="87"/>
        <v>0</v>
      </c>
      <c r="DA53" s="11">
        <f t="shared" si="87"/>
        <v>0</v>
      </c>
      <c r="DB53" s="11">
        <f t="shared" si="87"/>
        <v>0</v>
      </c>
      <c r="DC53" s="11">
        <f t="shared" si="87"/>
        <v>0</v>
      </c>
      <c r="DD53" s="11">
        <f t="shared" si="87"/>
        <v>0</v>
      </c>
      <c r="DE53" s="11">
        <f t="shared" si="87"/>
        <v>0</v>
      </c>
      <c r="DF53" s="11">
        <f t="shared" si="87"/>
        <v>0</v>
      </c>
      <c r="DG53" s="11">
        <f t="shared" si="87"/>
        <v>0</v>
      </c>
      <c r="DH53" s="11">
        <f t="shared" si="87"/>
        <v>0</v>
      </c>
      <c r="DI53" s="11">
        <f t="shared" si="87"/>
        <v>0</v>
      </c>
      <c r="DJ53" s="11">
        <f t="shared" si="87"/>
        <v>0</v>
      </c>
      <c r="DK53" s="11">
        <f t="shared" si="87"/>
        <v>0</v>
      </c>
      <c r="DL53" s="11">
        <f t="shared" si="87"/>
        <v>0</v>
      </c>
      <c r="DM53" s="11">
        <f t="shared" si="87"/>
        <v>0</v>
      </c>
      <c r="DN53" s="11">
        <f t="shared" si="87"/>
        <v>0</v>
      </c>
      <c r="DO53" s="11">
        <f t="shared" si="87"/>
        <v>0</v>
      </c>
      <c r="DP53" s="11">
        <f t="shared" si="87"/>
        <v>0</v>
      </c>
      <c r="DQ53" s="11">
        <f t="shared" si="87"/>
        <v>0</v>
      </c>
      <c r="DR53" s="11">
        <f t="shared" si="87"/>
        <v>0</v>
      </c>
      <c r="DS53" s="11">
        <f t="shared" si="87"/>
        <v>0</v>
      </c>
      <c r="DT53" s="11">
        <f t="shared" si="87"/>
        <v>0</v>
      </c>
      <c r="DU53" s="11">
        <f t="shared" si="87"/>
        <v>0</v>
      </c>
      <c r="DV53" s="11">
        <f t="shared" si="87"/>
        <v>0</v>
      </c>
      <c r="DW53" s="11">
        <f t="shared" si="87"/>
        <v>0</v>
      </c>
      <c r="DX53" s="11">
        <f t="shared" si="87"/>
        <v>0</v>
      </c>
      <c r="DY53" s="11">
        <f t="shared" si="87"/>
        <v>0</v>
      </c>
      <c r="DZ53" s="11">
        <f t="shared" si="87"/>
        <v>0</v>
      </c>
      <c r="EA53" s="11">
        <f t="shared" si="87"/>
        <v>0</v>
      </c>
      <c r="EB53" s="11">
        <f t="shared" si="87"/>
        <v>0</v>
      </c>
      <c r="EC53" s="11">
        <f t="shared" ref="EC53:FH53" si="88" xml:space="preserve"> EC$43</f>
        <v>0</v>
      </c>
      <c r="ED53" s="11">
        <f t="shared" si="88"/>
        <v>0</v>
      </c>
      <c r="EE53" s="11">
        <f t="shared" si="88"/>
        <v>0</v>
      </c>
      <c r="EF53" s="11">
        <f t="shared" si="88"/>
        <v>0</v>
      </c>
      <c r="EG53" s="11">
        <f t="shared" si="88"/>
        <v>0</v>
      </c>
      <c r="EH53" s="11">
        <f t="shared" si="88"/>
        <v>0</v>
      </c>
      <c r="EI53" s="11">
        <f t="shared" si="88"/>
        <v>0</v>
      </c>
      <c r="EJ53" s="11">
        <f t="shared" si="88"/>
        <v>0</v>
      </c>
      <c r="EK53" s="11">
        <f t="shared" si="88"/>
        <v>0</v>
      </c>
      <c r="EL53" s="11">
        <f t="shared" si="88"/>
        <v>0</v>
      </c>
      <c r="EM53" s="11">
        <f t="shared" si="88"/>
        <v>0</v>
      </c>
      <c r="EN53" s="11">
        <f t="shared" si="88"/>
        <v>0</v>
      </c>
      <c r="EO53" s="11">
        <f t="shared" si="88"/>
        <v>0</v>
      </c>
      <c r="EP53" s="11">
        <f t="shared" si="88"/>
        <v>0</v>
      </c>
      <c r="EQ53" s="11">
        <f t="shared" si="88"/>
        <v>0</v>
      </c>
      <c r="ER53" s="11">
        <f t="shared" si="88"/>
        <v>0</v>
      </c>
      <c r="ES53" s="11">
        <f t="shared" si="88"/>
        <v>0</v>
      </c>
      <c r="ET53" s="11">
        <f t="shared" si="88"/>
        <v>0</v>
      </c>
      <c r="EU53" s="11">
        <f t="shared" si="88"/>
        <v>0</v>
      </c>
      <c r="EV53" s="11">
        <f t="shared" si="88"/>
        <v>0</v>
      </c>
      <c r="EW53" s="11">
        <f t="shared" si="88"/>
        <v>0</v>
      </c>
      <c r="EX53" s="11">
        <f t="shared" si="88"/>
        <v>0</v>
      </c>
      <c r="EY53" s="11">
        <f t="shared" si="88"/>
        <v>0</v>
      </c>
      <c r="EZ53" s="11">
        <f t="shared" si="88"/>
        <v>0</v>
      </c>
      <c r="FA53" s="11">
        <f t="shared" si="88"/>
        <v>0</v>
      </c>
      <c r="FB53" s="11">
        <f t="shared" si="88"/>
        <v>0</v>
      </c>
      <c r="FC53" s="11">
        <f t="shared" si="88"/>
        <v>0</v>
      </c>
      <c r="FD53" s="11">
        <f t="shared" si="88"/>
        <v>0</v>
      </c>
      <c r="FE53" s="11">
        <f t="shared" si="88"/>
        <v>0</v>
      </c>
      <c r="FF53" s="11">
        <f t="shared" si="88"/>
        <v>0</v>
      </c>
      <c r="FG53" s="11">
        <f t="shared" si="88"/>
        <v>0</v>
      </c>
      <c r="FH53" s="11">
        <f t="shared" si="88"/>
        <v>0</v>
      </c>
      <c r="FI53" s="11">
        <f t="shared" ref="FI53:GJ53" si="89" xml:space="preserve"> FI$43</f>
        <v>0</v>
      </c>
      <c r="FJ53" s="11">
        <f t="shared" si="89"/>
        <v>0</v>
      </c>
      <c r="FK53" s="11">
        <f t="shared" si="89"/>
        <v>0</v>
      </c>
      <c r="FL53" s="11">
        <f t="shared" si="89"/>
        <v>0</v>
      </c>
      <c r="FM53" s="11">
        <f t="shared" si="89"/>
        <v>0</v>
      </c>
      <c r="FN53" s="11">
        <f t="shared" si="89"/>
        <v>0</v>
      </c>
      <c r="FO53" s="11">
        <f t="shared" si="89"/>
        <v>0</v>
      </c>
      <c r="FP53" s="11">
        <f t="shared" si="89"/>
        <v>0</v>
      </c>
      <c r="FQ53" s="11">
        <f t="shared" si="89"/>
        <v>0</v>
      </c>
      <c r="FR53" s="11">
        <f t="shared" si="89"/>
        <v>0</v>
      </c>
      <c r="FS53" s="11">
        <f t="shared" si="89"/>
        <v>0</v>
      </c>
      <c r="FT53" s="11">
        <f t="shared" si="89"/>
        <v>0</v>
      </c>
      <c r="FU53" s="11">
        <f t="shared" si="89"/>
        <v>0</v>
      </c>
      <c r="FV53" s="11">
        <f t="shared" si="89"/>
        <v>0</v>
      </c>
      <c r="FW53" s="11">
        <f t="shared" si="89"/>
        <v>0</v>
      </c>
      <c r="FX53" s="11">
        <f t="shared" si="89"/>
        <v>0</v>
      </c>
      <c r="FY53" s="11">
        <f t="shared" si="89"/>
        <v>0</v>
      </c>
      <c r="FZ53" s="11">
        <f t="shared" si="89"/>
        <v>0</v>
      </c>
      <c r="GA53" s="11">
        <f t="shared" si="89"/>
        <v>0</v>
      </c>
      <c r="GB53" s="11">
        <f t="shared" si="89"/>
        <v>0</v>
      </c>
      <c r="GC53" s="11">
        <f t="shared" si="89"/>
        <v>0</v>
      </c>
      <c r="GD53" s="11">
        <f t="shared" si="89"/>
        <v>0</v>
      </c>
      <c r="GE53" s="11">
        <f t="shared" si="89"/>
        <v>0</v>
      </c>
      <c r="GF53" s="11">
        <f t="shared" si="89"/>
        <v>0</v>
      </c>
      <c r="GG53" s="11">
        <f t="shared" si="89"/>
        <v>0</v>
      </c>
      <c r="GH53" s="11">
        <f t="shared" si="89"/>
        <v>0</v>
      </c>
      <c r="GI53" s="11">
        <f t="shared" si="89"/>
        <v>0</v>
      </c>
      <c r="GJ53" s="11">
        <f t="shared" si="89"/>
        <v>0</v>
      </c>
    </row>
    <row r="54" spans="1:192" s="181" customFormat="1" hidden="1" outlineLevel="1" x14ac:dyDescent="0.35">
      <c r="A54" s="132"/>
      <c r="B54" s="132"/>
      <c r="C54" s="133"/>
      <c r="D54" s="134"/>
      <c r="E54" s="416" t="s">
        <v>220</v>
      </c>
      <c r="F54" s="416"/>
      <c r="G54" s="416" t="str">
        <f xml:space="preserve"> SMU</f>
        <v>$ 000s</v>
      </c>
      <c r="H54" s="416">
        <f xml:space="preserve"> SUM(J54:BE54)</f>
        <v>322900.00000000017</v>
      </c>
      <c r="I54" s="417"/>
      <c r="J54" s="416">
        <f t="shared" ref="J54:AO54" si="90">SUM(J47:J53)</f>
        <v>0</v>
      </c>
      <c r="K54" s="416">
        <f t="shared" si="90"/>
        <v>0</v>
      </c>
      <c r="L54" s="416">
        <f t="shared" si="90"/>
        <v>0</v>
      </c>
      <c r="M54" s="416">
        <f t="shared" si="90"/>
        <v>0</v>
      </c>
      <c r="N54" s="416">
        <f t="shared" si="90"/>
        <v>0</v>
      </c>
      <c r="O54" s="416">
        <f t="shared" si="90"/>
        <v>3050</v>
      </c>
      <c r="P54" s="416">
        <f t="shared" si="90"/>
        <v>31600</v>
      </c>
      <c r="Q54" s="416">
        <f t="shared" si="90"/>
        <v>7014.6341463414637</v>
      </c>
      <c r="R54" s="416">
        <f t="shared" si="90"/>
        <v>7014.6341463414637</v>
      </c>
      <c r="S54" s="416">
        <f t="shared" si="90"/>
        <v>7014.6341463414637</v>
      </c>
      <c r="T54" s="416">
        <f t="shared" si="90"/>
        <v>7014.6341463414637</v>
      </c>
      <c r="U54" s="416">
        <f t="shared" si="90"/>
        <v>7014.6341463414637</v>
      </c>
      <c r="V54" s="416">
        <f t="shared" si="90"/>
        <v>7014.6341463414637</v>
      </c>
      <c r="W54" s="416">
        <f t="shared" si="90"/>
        <v>7014.6341463414637</v>
      </c>
      <c r="X54" s="416">
        <f t="shared" si="90"/>
        <v>7014.6341463414637</v>
      </c>
      <c r="Y54" s="416">
        <f t="shared" si="90"/>
        <v>7014.6341463414637</v>
      </c>
      <c r="Z54" s="416">
        <f t="shared" si="90"/>
        <v>7014.6341463414637</v>
      </c>
      <c r="AA54" s="416">
        <f t="shared" si="90"/>
        <v>7014.6341463414637</v>
      </c>
      <c r="AB54" s="416">
        <f t="shared" si="90"/>
        <v>7014.6341463414637</v>
      </c>
      <c r="AC54" s="416">
        <f t="shared" si="90"/>
        <v>7014.6341463414637</v>
      </c>
      <c r="AD54" s="416">
        <f t="shared" si="90"/>
        <v>7014.6341463414637</v>
      </c>
      <c r="AE54" s="416">
        <f t="shared" si="90"/>
        <v>7014.6341463414637</v>
      </c>
      <c r="AF54" s="416">
        <f t="shared" si="90"/>
        <v>7014.6341463414637</v>
      </c>
      <c r="AG54" s="416">
        <f t="shared" si="90"/>
        <v>7014.6341463414637</v>
      </c>
      <c r="AH54" s="416">
        <f t="shared" si="90"/>
        <v>7014.6341463414637</v>
      </c>
      <c r="AI54" s="416">
        <f t="shared" si="90"/>
        <v>7014.6341463414637</v>
      </c>
      <c r="AJ54" s="416">
        <f t="shared" si="90"/>
        <v>7014.6341463414637</v>
      </c>
      <c r="AK54" s="416">
        <f t="shared" si="90"/>
        <v>7014.6341463414637</v>
      </c>
      <c r="AL54" s="416">
        <f t="shared" si="90"/>
        <v>7014.6341463414637</v>
      </c>
      <c r="AM54" s="416">
        <f t="shared" si="90"/>
        <v>7014.6341463414637</v>
      </c>
      <c r="AN54" s="416">
        <f t="shared" si="90"/>
        <v>7014.6341463414637</v>
      </c>
      <c r="AO54" s="416">
        <f t="shared" si="90"/>
        <v>7014.6341463414637</v>
      </c>
      <c r="AP54" s="416">
        <f t="shared" ref="AP54:BU54" si="91">SUM(AP47:AP53)</f>
        <v>7014.6341463414637</v>
      </c>
      <c r="AQ54" s="416">
        <f t="shared" si="91"/>
        <v>7014.6341463414637</v>
      </c>
      <c r="AR54" s="416">
        <f t="shared" si="91"/>
        <v>7014.6341463414637</v>
      </c>
      <c r="AS54" s="416">
        <f t="shared" si="91"/>
        <v>7014.6341463414637</v>
      </c>
      <c r="AT54" s="416">
        <f t="shared" si="91"/>
        <v>7014.6341463414637</v>
      </c>
      <c r="AU54" s="416">
        <f t="shared" si="91"/>
        <v>7014.6341463414637</v>
      </c>
      <c r="AV54" s="416">
        <f t="shared" si="91"/>
        <v>7014.6341463414637</v>
      </c>
      <c r="AW54" s="416">
        <f t="shared" si="91"/>
        <v>7014.6341463414637</v>
      </c>
      <c r="AX54" s="416">
        <f t="shared" si="91"/>
        <v>7014.6341463414637</v>
      </c>
      <c r="AY54" s="416">
        <f t="shared" si="91"/>
        <v>7014.6341463414637</v>
      </c>
      <c r="AZ54" s="416">
        <f t="shared" si="91"/>
        <v>7014.6341463414637</v>
      </c>
      <c r="BA54" s="416">
        <f t="shared" si="91"/>
        <v>7014.6341463414637</v>
      </c>
      <c r="BB54" s="416">
        <f t="shared" si="91"/>
        <v>7014.6341463414637</v>
      </c>
      <c r="BC54" s="416">
        <f t="shared" si="91"/>
        <v>7014.6341463414637</v>
      </c>
      <c r="BD54" s="416">
        <f t="shared" si="91"/>
        <v>7014.6341463414637</v>
      </c>
      <c r="BE54" s="416">
        <f t="shared" si="91"/>
        <v>7664.6341463414637</v>
      </c>
      <c r="BF54" s="416">
        <f t="shared" si="91"/>
        <v>0</v>
      </c>
      <c r="BG54" s="416">
        <f t="shared" si="91"/>
        <v>0</v>
      </c>
      <c r="BH54" s="416">
        <f t="shared" si="91"/>
        <v>0</v>
      </c>
      <c r="BI54" s="416">
        <f t="shared" si="91"/>
        <v>0</v>
      </c>
      <c r="BJ54" s="416">
        <f t="shared" si="91"/>
        <v>0</v>
      </c>
      <c r="BK54" s="416">
        <f t="shared" si="91"/>
        <v>0</v>
      </c>
      <c r="BL54" s="416">
        <f t="shared" si="91"/>
        <v>0</v>
      </c>
      <c r="BM54" s="416">
        <f t="shared" si="91"/>
        <v>0</v>
      </c>
      <c r="BN54" s="416">
        <f t="shared" si="91"/>
        <v>0</v>
      </c>
      <c r="BO54" s="416">
        <f t="shared" si="91"/>
        <v>0</v>
      </c>
      <c r="BP54" s="416">
        <f t="shared" si="91"/>
        <v>0</v>
      </c>
      <c r="BQ54" s="416">
        <f t="shared" si="91"/>
        <v>0</v>
      </c>
      <c r="BR54" s="416">
        <f t="shared" si="91"/>
        <v>0</v>
      </c>
      <c r="BS54" s="416">
        <f t="shared" si="91"/>
        <v>0</v>
      </c>
      <c r="BT54" s="416">
        <f t="shared" si="91"/>
        <v>0</v>
      </c>
      <c r="BU54" s="416">
        <f t="shared" si="91"/>
        <v>0</v>
      </c>
      <c r="BV54" s="416">
        <f t="shared" ref="BV54:DA54" si="92">SUM(BV47:BV53)</f>
        <v>0</v>
      </c>
      <c r="BW54" s="416">
        <f t="shared" si="92"/>
        <v>0</v>
      </c>
      <c r="BX54" s="416">
        <f t="shared" si="92"/>
        <v>0</v>
      </c>
      <c r="BY54" s="416">
        <f t="shared" si="92"/>
        <v>0</v>
      </c>
      <c r="BZ54" s="416">
        <f t="shared" si="92"/>
        <v>0</v>
      </c>
      <c r="CA54" s="416">
        <f t="shared" si="92"/>
        <v>0</v>
      </c>
      <c r="CB54" s="416">
        <f t="shared" si="92"/>
        <v>0</v>
      </c>
      <c r="CC54" s="416">
        <f t="shared" si="92"/>
        <v>0</v>
      </c>
      <c r="CD54" s="416">
        <f t="shared" si="92"/>
        <v>0</v>
      </c>
      <c r="CE54" s="416">
        <f t="shared" si="92"/>
        <v>0</v>
      </c>
      <c r="CF54" s="416">
        <f t="shared" si="92"/>
        <v>0</v>
      </c>
      <c r="CG54" s="416">
        <f t="shared" si="92"/>
        <v>0</v>
      </c>
      <c r="CH54" s="416">
        <f t="shared" si="92"/>
        <v>0</v>
      </c>
      <c r="CI54" s="416">
        <f t="shared" si="92"/>
        <v>0</v>
      </c>
      <c r="CJ54" s="416">
        <f t="shared" si="92"/>
        <v>0</v>
      </c>
      <c r="CK54" s="416">
        <f t="shared" si="92"/>
        <v>0</v>
      </c>
      <c r="CL54" s="416">
        <f t="shared" si="92"/>
        <v>0</v>
      </c>
      <c r="CM54" s="416">
        <f t="shared" si="92"/>
        <v>0</v>
      </c>
      <c r="CN54" s="416">
        <f t="shared" si="92"/>
        <v>0</v>
      </c>
      <c r="CO54" s="416">
        <f t="shared" si="92"/>
        <v>0</v>
      </c>
      <c r="CP54" s="416">
        <f t="shared" si="92"/>
        <v>0</v>
      </c>
      <c r="CQ54" s="416">
        <f t="shared" si="92"/>
        <v>0</v>
      </c>
      <c r="CR54" s="416">
        <f t="shared" si="92"/>
        <v>0</v>
      </c>
      <c r="CS54" s="416">
        <f t="shared" si="92"/>
        <v>0</v>
      </c>
      <c r="CT54" s="416">
        <f t="shared" si="92"/>
        <v>0</v>
      </c>
      <c r="CU54" s="416">
        <f t="shared" si="92"/>
        <v>0</v>
      </c>
      <c r="CV54" s="416">
        <f t="shared" si="92"/>
        <v>0</v>
      </c>
      <c r="CW54" s="416">
        <f t="shared" si="92"/>
        <v>0</v>
      </c>
      <c r="CX54" s="416">
        <f t="shared" si="92"/>
        <v>0</v>
      </c>
      <c r="CY54" s="416">
        <f t="shared" si="92"/>
        <v>0</v>
      </c>
      <c r="CZ54" s="416">
        <f t="shared" si="92"/>
        <v>0</v>
      </c>
      <c r="DA54" s="416">
        <f t="shared" si="92"/>
        <v>0</v>
      </c>
      <c r="DB54" s="416">
        <f t="shared" ref="DB54:EG54" si="93">SUM(DB47:DB53)</f>
        <v>0</v>
      </c>
      <c r="DC54" s="416">
        <f t="shared" si="93"/>
        <v>0</v>
      </c>
      <c r="DD54" s="416">
        <f t="shared" si="93"/>
        <v>0</v>
      </c>
      <c r="DE54" s="416">
        <f t="shared" si="93"/>
        <v>0</v>
      </c>
      <c r="DF54" s="416">
        <f t="shared" si="93"/>
        <v>0</v>
      </c>
      <c r="DG54" s="416">
        <f t="shared" si="93"/>
        <v>0</v>
      </c>
      <c r="DH54" s="416">
        <f t="shared" si="93"/>
        <v>0</v>
      </c>
      <c r="DI54" s="416">
        <f t="shared" si="93"/>
        <v>0</v>
      </c>
      <c r="DJ54" s="416">
        <f t="shared" si="93"/>
        <v>0</v>
      </c>
      <c r="DK54" s="416">
        <f t="shared" si="93"/>
        <v>0</v>
      </c>
      <c r="DL54" s="416">
        <f t="shared" si="93"/>
        <v>0</v>
      </c>
      <c r="DM54" s="416">
        <f t="shared" si="93"/>
        <v>0</v>
      </c>
      <c r="DN54" s="416">
        <f t="shared" si="93"/>
        <v>0</v>
      </c>
      <c r="DO54" s="416">
        <f t="shared" si="93"/>
        <v>0</v>
      </c>
      <c r="DP54" s="416">
        <f t="shared" si="93"/>
        <v>0</v>
      </c>
      <c r="DQ54" s="416">
        <f t="shared" si="93"/>
        <v>0</v>
      </c>
      <c r="DR54" s="416">
        <f t="shared" si="93"/>
        <v>0</v>
      </c>
      <c r="DS54" s="416">
        <f t="shared" si="93"/>
        <v>0</v>
      </c>
      <c r="DT54" s="416">
        <f t="shared" si="93"/>
        <v>0</v>
      </c>
      <c r="DU54" s="416">
        <f t="shared" si="93"/>
        <v>0</v>
      </c>
      <c r="DV54" s="416">
        <f t="shared" si="93"/>
        <v>0</v>
      </c>
      <c r="DW54" s="416">
        <f t="shared" si="93"/>
        <v>0</v>
      </c>
      <c r="DX54" s="416">
        <f t="shared" si="93"/>
        <v>0</v>
      </c>
      <c r="DY54" s="416">
        <f t="shared" si="93"/>
        <v>0</v>
      </c>
      <c r="DZ54" s="416">
        <f t="shared" si="93"/>
        <v>0</v>
      </c>
      <c r="EA54" s="416">
        <f t="shared" si="93"/>
        <v>0</v>
      </c>
      <c r="EB54" s="416">
        <f t="shared" si="93"/>
        <v>0</v>
      </c>
      <c r="EC54" s="416">
        <f t="shared" si="93"/>
        <v>0</v>
      </c>
      <c r="ED54" s="416">
        <f t="shared" si="93"/>
        <v>0</v>
      </c>
      <c r="EE54" s="416">
        <f t="shared" si="93"/>
        <v>0</v>
      </c>
      <c r="EF54" s="416">
        <f t="shared" si="93"/>
        <v>0</v>
      </c>
      <c r="EG54" s="416">
        <f t="shared" si="93"/>
        <v>0</v>
      </c>
      <c r="EH54" s="416">
        <f t="shared" ref="EH54:FM54" si="94">SUM(EH47:EH53)</f>
        <v>0</v>
      </c>
      <c r="EI54" s="416">
        <f t="shared" si="94"/>
        <v>0</v>
      </c>
      <c r="EJ54" s="416">
        <f t="shared" si="94"/>
        <v>0</v>
      </c>
      <c r="EK54" s="416">
        <f t="shared" si="94"/>
        <v>0</v>
      </c>
      <c r="EL54" s="416">
        <f t="shared" si="94"/>
        <v>0</v>
      </c>
      <c r="EM54" s="416">
        <f t="shared" si="94"/>
        <v>0</v>
      </c>
      <c r="EN54" s="416">
        <f t="shared" si="94"/>
        <v>0</v>
      </c>
      <c r="EO54" s="416">
        <f t="shared" si="94"/>
        <v>0</v>
      </c>
      <c r="EP54" s="416">
        <f t="shared" si="94"/>
        <v>0</v>
      </c>
      <c r="EQ54" s="416">
        <f t="shared" si="94"/>
        <v>0</v>
      </c>
      <c r="ER54" s="416">
        <f t="shared" si="94"/>
        <v>0</v>
      </c>
      <c r="ES54" s="416">
        <f t="shared" si="94"/>
        <v>0</v>
      </c>
      <c r="ET54" s="416">
        <f t="shared" si="94"/>
        <v>0</v>
      </c>
      <c r="EU54" s="416">
        <f t="shared" si="94"/>
        <v>0</v>
      </c>
      <c r="EV54" s="416">
        <f t="shared" si="94"/>
        <v>0</v>
      </c>
      <c r="EW54" s="416">
        <f t="shared" si="94"/>
        <v>0</v>
      </c>
      <c r="EX54" s="416">
        <f t="shared" si="94"/>
        <v>0</v>
      </c>
      <c r="EY54" s="416">
        <f t="shared" si="94"/>
        <v>0</v>
      </c>
      <c r="EZ54" s="416">
        <f t="shared" si="94"/>
        <v>0</v>
      </c>
      <c r="FA54" s="416">
        <f t="shared" si="94"/>
        <v>0</v>
      </c>
      <c r="FB54" s="416">
        <f t="shared" si="94"/>
        <v>0</v>
      </c>
      <c r="FC54" s="416">
        <f t="shared" si="94"/>
        <v>0</v>
      </c>
      <c r="FD54" s="416">
        <f t="shared" si="94"/>
        <v>0</v>
      </c>
      <c r="FE54" s="416">
        <f t="shared" si="94"/>
        <v>0</v>
      </c>
      <c r="FF54" s="416">
        <f t="shared" si="94"/>
        <v>0</v>
      </c>
      <c r="FG54" s="416">
        <f t="shared" si="94"/>
        <v>0</v>
      </c>
      <c r="FH54" s="416">
        <f t="shared" si="94"/>
        <v>0</v>
      </c>
      <c r="FI54" s="416">
        <f t="shared" si="94"/>
        <v>0</v>
      </c>
      <c r="FJ54" s="416">
        <f t="shared" si="94"/>
        <v>0</v>
      </c>
      <c r="FK54" s="416">
        <f t="shared" si="94"/>
        <v>0</v>
      </c>
      <c r="FL54" s="416">
        <f t="shared" si="94"/>
        <v>0</v>
      </c>
      <c r="FM54" s="416">
        <f t="shared" si="94"/>
        <v>0</v>
      </c>
      <c r="FN54" s="416">
        <f t="shared" ref="FN54:GJ54" si="95">SUM(FN47:FN53)</f>
        <v>0</v>
      </c>
      <c r="FO54" s="416">
        <f t="shared" si="95"/>
        <v>0</v>
      </c>
      <c r="FP54" s="416">
        <f t="shared" si="95"/>
        <v>0</v>
      </c>
      <c r="FQ54" s="416">
        <f t="shared" si="95"/>
        <v>0</v>
      </c>
      <c r="FR54" s="416">
        <f t="shared" si="95"/>
        <v>0</v>
      </c>
      <c r="FS54" s="416">
        <f t="shared" si="95"/>
        <v>0</v>
      </c>
      <c r="FT54" s="416">
        <f t="shared" si="95"/>
        <v>0</v>
      </c>
      <c r="FU54" s="416">
        <f t="shared" si="95"/>
        <v>0</v>
      </c>
      <c r="FV54" s="416">
        <f t="shared" si="95"/>
        <v>0</v>
      </c>
      <c r="FW54" s="416">
        <f t="shared" si="95"/>
        <v>0</v>
      </c>
      <c r="FX54" s="416">
        <f t="shared" si="95"/>
        <v>0</v>
      </c>
      <c r="FY54" s="416">
        <f t="shared" si="95"/>
        <v>0</v>
      </c>
      <c r="FZ54" s="416">
        <f t="shared" si="95"/>
        <v>0</v>
      </c>
      <c r="GA54" s="416">
        <f t="shared" si="95"/>
        <v>0</v>
      </c>
      <c r="GB54" s="416">
        <f t="shared" si="95"/>
        <v>0</v>
      </c>
      <c r="GC54" s="416">
        <f t="shared" si="95"/>
        <v>0</v>
      </c>
      <c r="GD54" s="416">
        <f t="shared" si="95"/>
        <v>0</v>
      </c>
      <c r="GE54" s="416">
        <f t="shared" si="95"/>
        <v>0</v>
      </c>
      <c r="GF54" s="416">
        <f t="shared" si="95"/>
        <v>0</v>
      </c>
      <c r="GG54" s="416">
        <f t="shared" si="95"/>
        <v>0</v>
      </c>
      <c r="GH54" s="416">
        <f t="shared" si="95"/>
        <v>0</v>
      </c>
      <c r="GI54" s="416">
        <f t="shared" si="95"/>
        <v>0</v>
      </c>
      <c r="GJ54" s="416">
        <f t="shared" si="95"/>
        <v>0</v>
      </c>
    </row>
    <row r="55" spans="1:192" s="181" customFormat="1" hidden="1" outlineLevel="1" x14ac:dyDescent="0.35">
      <c r="A55" s="132"/>
      <c r="B55" s="132"/>
      <c r="C55" s="133"/>
      <c r="D55" s="134"/>
      <c r="E55" s="424" t="str">
        <f xml:space="preserve"> LEFT(E54,LEN(E54)-4)</f>
        <v>Construction costs</v>
      </c>
      <c r="F55" s="424"/>
      <c r="G55" s="424" t="str">
        <f xml:space="preserve"> G54</f>
        <v>$ 000s</v>
      </c>
      <c r="H55" s="424">
        <f xml:space="preserve"> SUM(J55:GJ55)</f>
        <v>-322900.00000000017</v>
      </c>
      <c r="I55" s="418"/>
      <c r="J55" s="424">
        <f t="shared" ref="J55:AO55" si="96" xml:space="preserve"> -1 * J54</f>
        <v>0</v>
      </c>
      <c r="K55" s="424">
        <f t="shared" si="96"/>
        <v>0</v>
      </c>
      <c r="L55" s="424">
        <f t="shared" si="96"/>
        <v>0</v>
      </c>
      <c r="M55" s="424">
        <f t="shared" si="96"/>
        <v>0</v>
      </c>
      <c r="N55" s="424">
        <f t="shared" si="96"/>
        <v>0</v>
      </c>
      <c r="O55" s="424">
        <f t="shared" si="96"/>
        <v>-3050</v>
      </c>
      <c r="P55" s="424">
        <f t="shared" si="96"/>
        <v>-31600</v>
      </c>
      <c r="Q55" s="424">
        <f t="shared" si="96"/>
        <v>-7014.6341463414637</v>
      </c>
      <c r="R55" s="424">
        <f t="shared" si="96"/>
        <v>-7014.6341463414637</v>
      </c>
      <c r="S55" s="424">
        <f t="shared" si="96"/>
        <v>-7014.6341463414637</v>
      </c>
      <c r="T55" s="424">
        <f t="shared" si="96"/>
        <v>-7014.6341463414637</v>
      </c>
      <c r="U55" s="424">
        <f t="shared" si="96"/>
        <v>-7014.6341463414637</v>
      </c>
      <c r="V55" s="424">
        <f t="shared" si="96"/>
        <v>-7014.6341463414637</v>
      </c>
      <c r="W55" s="424">
        <f t="shared" si="96"/>
        <v>-7014.6341463414637</v>
      </c>
      <c r="X55" s="424">
        <f t="shared" si="96"/>
        <v>-7014.6341463414637</v>
      </c>
      <c r="Y55" s="424">
        <f t="shared" si="96"/>
        <v>-7014.6341463414637</v>
      </c>
      <c r="Z55" s="424">
        <f t="shared" si="96"/>
        <v>-7014.6341463414637</v>
      </c>
      <c r="AA55" s="424">
        <f t="shared" si="96"/>
        <v>-7014.6341463414637</v>
      </c>
      <c r="AB55" s="424">
        <f t="shared" si="96"/>
        <v>-7014.6341463414637</v>
      </c>
      <c r="AC55" s="424">
        <f t="shared" si="96"/>
        <v>-7014.6341463414637</v>
      </c>
      <c r="AD55" s="424">
        <f t="shared" si="96"/>
        <v>-7014.6341463414637</v>
      </c>
      <c r="AE55" s="424">
        <f t="shared" si="96"/>
        <v>-7014.6341463414637</v>
      </c>
      <c r="AF55" s="424">
        <f t="shared" si="96"/>
        <v>-7014.6341463414637</v>
      </c>
      <c r="AG55" s="424">
        <f t="shared" si="96"/>
        <v>-7014.6341463414637</v>
      </c>
      <c r="AH55" s="424">
        <f t="shared" si="96"/>
        <v>-7014.6341463414637</v>
      </c>
      <c r="AI55" s="424">
        <f t="shared" si="96"/>
        <v>-7014.6341463414637</v>
      </c>
      <c r="AJ55" s="424">
        <f t="shared" si="96"/>
        <v>-7014.6341463414637</v>
      </c>
      <c r="AK55" s="424">
        <f t="shared" si="96"/>
        <v>-7014.6341463414637</v>
      </c>
      <c r="AL55" s="424">
        <f t="shared" si="96"/>
        <v>-7014.6341463414637</v>
      </c>
      <c r="AM55" s="424">
        <f t="shared" si="96"/>
        <v>-7014.6341463414637</v>
      </c>
      <c r="AN55" s="424">
        <f t="shared" si="96"/>
        <v>-7014.6341463414637</v>
      </c>
      <c r="AO55" s="424">
        <f t="shared" si="96"/>
        <v>-7014.6341463414637</v>
      </c>
      <c r="AP55" s="424">
        <f t="shared" ref="AP55:BU55" si="97" xml:space="preserve"> -1 * AP54</f>
        <v>-7014.6341463414637</v>
      </c>
      <c r="AQ55" s="424">
        <f t="shared" si="97"/>
        <v>-7014.6341463414637</v>
      </c>
      <c r="AR55" s="424">
        <f t="shared" si="97"/>
        <v>-7014.6341463414637</v>
      </c>
      <c r="AS55" s="424">
        <f t="shared" si="97"/>
        <v>-7014.6341463414637</v>
      </c>
      <c r="AT55" s="424">
        <f t="shared" si="97"/>
        <v>-7014.6341463414637</v>
      </c>
      <c r="AU55" s="424">
        <f t="shared" si="97"/>
        <v>-7014.6341463414637</v>
      </c>
      <c r="AV55" s="424">
        <f t="shared" si="97"/>
        <v>-7014.6341463414637</v>
      </c>
      <c r="AW55" s="424">
        <f t="shared" si="97"/>
        <v>-7014.6341463414637</v>
      </c>
      <c r="AX55" s="424">
        <f t="shared" si="97"/>
        <v>-7014.6341463414637</v>
      </c>
      <c r="AY55" s="424">
        <f t="shared" si="97"/>
        <v>-7014.6341463414637</v>
      </c>
      <c r="AZ55" s="424">
        <f t="shared" si="97"/>
        <v>-7014.6341463414637</v>
      </c>
      <c r="BA55" s="424">
        <f t="shared" si="97"/>
        <v>-7014.6341463414637</v>
      </c>
      <c r="BB55" s="424">
        <f t="shared" si="97"/>
        <v>-7014.6341463414637</v>
      </c>
      <c r="BC55" s="424">
        <f t="shared" si="97"/>
        <v>-7014.6341463414637</v>
      </c>
      <c r="BD55" s="424">
        <f t="shared" si="97"/>
        <v>-7014.6341463414637</v>
      </c>
      <c r="BE55" s="424">
        <f t="shared" si="97"/>
        <v>-7664.6341463414637</v>
      </c>
      <c r="BF55" s="424">
        <f t="shared" si="97"/>
        <v>0</v>
      </c>
      <c r="BG55" s="424">
        <f t="shared" si="97"/>
        <v>0</v>
      </c>
      <c r="BH55" s="424">
        <f t="shared" si="97"/>
        <v>0</v>
      </c>
      <c r="BI55" s="424">
        <f t="shared" si="97"/>
        <v>0</v>
      </c>
      <c r="BJ55" s="424">
        <f t="shared" si="97"/>
        <v>0</v>
      </c>
      <c r="BK55" s="424">
        <f t="shared" si="97"/>
        <v>0</v>
      </c>
      <c r="BL55" s="424">
        <f t="shared" si="97"/>
        <v>0</v>
      </c>
      <c r="BM55" s="424">
        <f t="shared" si="97"/>
        <v>0</v>
      </c>
      <c r="BN55" s="424">
        <f t="shared" si="97"/>
        <v>0</v>
      </c>
      <c r="BO55" s="424">
        <f t="shared" si="97"/>
        <v>0</v>
      </c>
      <c r="BP55" s="424">
        <f t="shared" si="97"/>
        <v>0</v>
      </c>
      <c r="BQ55" s="424">
        <f t="shared" si="97"/>
        <v>0</v>
      </c>
      <c r="BR55" s="424">
        <f t="shared" si="97"/>
        <v>0</v>
      </c>
      <c r="BS55" s="424">
        <f t="shared" si="97"/>
        <v>0</v>
      </c>
      <c r="BT55" s="424">
        <f t="shared" si="97"/>
        <v>0</v>
      </c>
      <c r="BU55" s="424">
        <f t="shared" si="97"/>
        <v>0</v>
      </c>
      <c r="BV55" s="424">
        <f t="shared" ref="BV55:DA55" si="98" xml:space="preserve"> -1 * BV54</f>
        <v>0</v>
      </c>
      <c r="BW55" s="424">
        <f t="shared" si="98"/>
        <v>0</v>
      </c>
      <c r="BX55" s="424">
        <f t="shared" si="98"/>
        <v>0</v>
      </c>
      <c r="BY55" s="424">
        <f t="shared" si="98"/>
        <v>0</v>
      </c>
      <c r="BZ55" s="424">
        <f t="shared" si="98"/>
        <v>0</v>
      </c>
      <c r="CA55" s="424">
        <f t="shared" si="98"/>
        <v>0</v>
      </c>
      <c r="CB55" s="424">
        <f t="shared" si="98"/>
        <v>0</v>
      </c>
      <c r="CC55" s="424">
        <f t="shared" si="98"/>
        <v>0</v>
      </c>
      <c r="CD55" s="424">
        <f t="shared" si="98"/>
        <v>0</v>
      </c>
      <c r="CE55" s="424">
        <f t="shared" si="98"/>
        <v>0</v>
      </c>
      <c r="CF55" s="424">
        <f t="shared" si="98"/>
        <v>0</v>
      </c>
      <c r="CG55" s="424">
        <f t="shared" si="98"/>
        <v>0</v>
      </c>
      <c r="CH55" s="424">
        <f t="shared" si="98"/>
        <v>0</v>
      </c>
      <c r="CI55" s="424">
        <f t="shared" si="98"/>
        <v>0</v>
      </c>
      <c r="CJ55" s="424">
        <f t="shared" si="98"/>
        <v>0</v>
      </c>
      <c r="CK55" s="424">
        <f t="shared" si="98"/>
        <v>0</v>
      </c>
      <c r="CL55" s="424">
        <f t="shared" si="98"/>
        <v>0</v>
      </c>
      <c r="CM55" s="424">
        <f t="shared" si="98"/>
        <v>0</v>
      </c>
      <c r="CN55" s="424">
        <f t="shared" si="98"/>
        <v>0</v>
      </c>
      <c r="CO55" s="424">
        <f t="shared" si="98"/>
        <v>0</v>
      </c>
      <c r="CP55" s="424">
        <f t="shared" si="98"/>
        <v>0</v>
      </c>
      <c r="CQ55" s="424">
        <f t="shared" si="98"/>
        <v>0</v>
      </c>
      <c r="CR55" s="424">
        <f t="shared" si="98"/>
        <v>0</v>
      </c>
      <c r="CS55" s="424">
        <f t="shared" si="98"/>
        <v>0</v>
      </c>
      <c r="CT55" s="424">
        <f t="shared" si="98"/>
        <v>0</v>
      </c>
      <c r="CU55" s="424">
        <f t="shared" si="98"/>
        <v>0</v>
      </c>
      <c r="CV55" s="424">
        <f t="shared" si="98"/>
        <v>0</v>
      </c>
      <c r="CW55" s="424">
        <f t="shared" si="98"/>
        <v>0</v>
      </c>
      <c r="CX55" s="424">
        <f t="shared" si="98"/>
        <v>0</v>
      </c>
      <c r="CY55" s="424">
        <f t="shared" si="98"/>
        <v>0</v>
      </c>
      <c r="CZ55" s="424">
        <f t="shared" si="98"/>
        <v>0</v>
      </c>
      <c r="DA55" s="424">
        <f t="shared" si="98"/>
        <v>0</v>
      </c>
      <c r="DB55" s="424">
        <f t="shared" ref="DB55:EG55" si="99" xml:space="preserve"> -1 * DB54</f>
        <v>0</v>
      </c>
      <c r="DC55" s="424">
        <f t="shared" si="99"/>
        <v>0</v>
      </c>
      <c r="DD55" s="424">
        <f t="shared" si="99"/>
        <v>0</v>
      </c>
      <c r="DE55" s="424">
        <f t="shared" si="99"/>
        <v>0</v>
      </c>
      <c r="DF55" s="424">
        <f t="shared" si="99"/>
        <v>0</v>
      </c>
      <c r="DG55" s="424">
        <f t="shared" si="99"/>
        <v>0</v>
      </c>
      <c r="DH55" s="424">
        <f t="shared" si="99"/>
        <v>0</v>
      </c>
      <c r="DI55" s="424">
        <f t="shared" si="99"/>
        <v>0</v>
      </c>
      <c r="DJ55" s="424">
        <f t="shared" si="99"/>
        <v>0</v>
      </c>
      <c r="DK55" s="424">
        <f t="shared" si="99"/>
        <v>0</v>
      </c>
      <c r="DL55" s="424">
        <f t="shared" si="99"/>
        <v>0</v>
      </c>
      <c r="DM55" s="424">
        <f t="shared" si="99"/>
        <v>0</v>
      </c>
      <c r="DN55" s="424">
        <f t="shared" si="99"/>
        <v>0</v>
      </c>
      <c r="DO55" s="424">
        <f t="shared" si="99"/>
        <v>0</v>
      </c>
      <c r="DP55" s="424">
        <f t="shared" si="99"/>
        <v>0</v>
      </c>
      <c r="DQ55" s="424">
        <f t="shared" si="99"/>
        <v>0</v>
      </c>
      <c r="DR55" s="424">
        <f t="shared" si="99"/>
        <v>0</v>
      </c>
      <c r="DS55" s="424">
        <f t="shared" si="99"/>
        <v>0</v>
      </c>
      <c r="DT55" s="424">
        <f t="shared" si="99"/>
        <v>0</v>
      </c>
      <c r="DU55" s="424">
        <f t="shared" si="99"/>
        <v>0</v>
      </c>
      <c r="DV55" s="424">
        <f t="shared" si="99"/>
        <v>0</v>
      </c>
      <c r="DW55" s="424">
        <f t="shared" si="99"/>
        <v>0</v>
      </c>
      <c r="DX55" s="424">
        <f t="shared" si="99"/>
        <v>0</v>
      </c>
      <c r="DY55" s="424">
        <f t="shared" si="99"/>
        <v>0</v>
      </c>
      <c r="DZ55" s="424">
        <f t="shared" si="99"/>
        <v>0</v>
      </c>
      <c r="EA55" s="424">
        <f t="shared" si="99"/>
        <v>0</v>
      </c>
      <c r="EB55" s="424">
        <f t="shared" si="99"/>
        <v>0</v>
      </c>
      <c r="EC55" s="424">
        <f t="shared" si="99"/>
        <v>0</v>
      </c>
      <c r="ED55" s="424">
        <f t="shared" si="99"/>
        <v>0</v>
      </c>
      <c r="EE55" s="424">
        <f t="shared" si="99"/>
        <v>0</v>
      </c>
      <c r="EF55" s="424">
        <f t="shared" si="99"/>
        <v>0</v>
      </c>
      <c r="EG55" s="424">
        <f t="shared" si="99"/>
        <v>0</v>
      </c>
      <c r="EH55" s="424">
        <f t="shared" ref="EH55:FM55" si="100" xml:space="preserve"> -1 * EH54</f>
        <v>0</v>
      </c>
      <c r="EI55" s="424">
        <f t="shared" si="100"/>
        <v>0</v>
      </c>
      <c r="EJ55" s="424">
        <f t="shared" si="100"/>
        <v>0</v>
      </c>
      <c r="EK55" s="424">
        <f t="shared" si="100"/>
        <v>0</v>
      </c>
      <c r="EL55" s="424">
        <f t="shared" si="100"/>
        <v>0</v>
      </c>
      <c r="EM55" s="424">
        <f t="shared" si="100"/>
        <v>0</v>
      </c>
      <c r="EN55" s="424">
        <f t="shared" si="100"/>
        <v>0</v>
      </c>
      <c r="EO55" s="424">
        <f t="shared" si="100"/>
        <v>0</v>
      </c>
      <c r="EP55" s="424">
        <f t="shared" si="100"/>
        <v>0</v>
      </c>
      <c r="EQ55" s="424">
        <f t="shared" si="100"/>
        <v>0</v>
      </c>
      <c r="ER55" s="424">
        <f t="shared" si="100"/>
        <v>0</v>
      </c>
      <c r="ES55" s="424">
        <f t="shared" si="100"/>
        <v>0</v>
      </c>
      <c r="ET55" s="424">
        <f t="shared" si="100"/>
        <v>0</v>
      </c>
      <c r="EU55" s="424">
        <f t="shared" si="100"/>
        <v>0</v>
      </c>
      <c r="EV55" s="424">
        <f t="shared" si="100"/>
        <v>0</v>
      </c>
      <c r="EW55" s="424">
        <f t="shared" si="100"/>
        <v>0</v>
      </c>
      <c r="EX55" s="424">
        <f t="shared" si="100"/>
        <v>0</v>
      </c>
      <c r="EY55" s="424">
        <f t="shared" si="100"/>
        <v>0</v>
      </c>
      <c r="EZ55" s="424">
        <f t="shared" si="100"/>
        <v>0</v>
      </c>
      <c r="FA55" s="424">
        <f t="shared" si="100"/>
        <v>0</v>
      </c>
      <c r="FB55" s="424">
        <f t="shared" si="100"/>
        <v>0</v>
      </c>
      <c r="FC55" s="424">
        <f t="shared" si="100"/>
        <v>0</v>
      </c>
      <c r="FD55" s="424">
        <f t="shared" si="100"/>
        <v>0</v>
      </c>
      <c r="FE55" s="424">
        <f t="shared" si="100"/>
        <v>0</v>
      </c>
      <c r="FF55" s="424">
        <f t="shared" si="100"/>
        <v>0</v>
      </c>
      <c r="FG55" s="424">
        <f t="shared" si="100"/>
        <v>0</v>
      </c>
      <c r="FH55" s="424">
        <f t="shared" si="100"/>
        <v>0</v>
      </c>
      <c r="FI55" s="424">
        <f t="shared" si="100"/>
        <v>0</v>
      </c>
      <c r="FJ55" s="424">
        <f t="shared" si="100"/>
        <v>0</v>
      </c>
      <c r="FK55" s="424">
        <f t="shared" si="100"/>
        <v>0</v>
      </c>
      <c r="FL55" s="424">
        <f t="shared" si="100"/>
        <v>0</v>
      </c>
      <c r="FM55" s="424">
        <f t="shared" si="100"/>
        <v>0</v>
      </c>
      <c r="FN55" s="424">
        <f t="shared" ref="FN55:GJ55" si="101" xml:space="preserve"> -1 * FN54</f>
        <v>0</v>
      </c>
      <c r="FO55" s="424">
        <f t="shared" si="101"/>
        <v>0</v>
      </c>
      <c r="FP55" s="424">
        <f t="shared" si="101"/>
        <v>0</v>
      </c>
      <c r="FQ55" s="424">
        <f t="shared" si="101"/>
        <v>0</v>
      </c>
      <c r="FR55" s="424">
        <f t="shared" si="101"/>
        <v>0</v>
      </c>
      <c r="FS55" s="424">
        <f t="shared" si="101"/>
        <v>0</v>
      </c>
      <c r="FT55" s="424">
        <f t="shared" si="101"/>
        <v>0</v>
      </c>
      <c r="FU55" s="424">
        <f t="shared" si="101"/>
        <v>0</v>
      </c>
      <c r="FV55" s="424">
        <f t="shared" si="101"/>
        <v>0</v>
      </c>
      <c r="FW55" s="424">
        <f t="shared" si="101"/>
        <v>0</v>
      </c>
      <c r="FX55" s="424">
        <f t="shared" si="101"/>
        <v>0</v>
      </c>
      <c r="FY55" s="424">
        <f t="shared" si="101"/>
        <v>0</v>
      </c>
      <c r="FZ55" s="424">
        <f t="shared" si="101"/>
        <v>0</v>
      </c>
      <c r="GA55" s="424">
        <f t="shared" si="101"/>
        <v>0</v>
      </c>
      <c r="GB55" s="424">
        <f t="shared" si="101"/>
        <v>0</v>
      </c>
      <c r="GC55" s="424">
        <f t="shared" si="101"/>
        <v>0</v>
      </c>
      <c r="GD55" s="424">
        <f t="shared" si="101"/>
        <v>0</v>
      </c>
      <c r="GE55" s="424">
        <f t="shared" si="101"/>
        <v>0</v>
      </c>
      <c r="GF55" s="424">
        <f t="shared" si="101"/>
        <v>0</v>
      </c>
      <c r="GG55" s="424">
        <f t="shared" si="101"/>
        <v>0</v>
      </c>
      <c r="GH55" s="424">
        <f t="shared" si="101"/>
        <v>0</v>
      </c>
      <c r="GI55" s="424">
        <f t="shared" si="101"/>
        <v>0</v>
      </c>
      <c r="GJ55" s="424">
        <f t="shared" si="101"/>
        <v>0</v>
      </c>
    </row>
    <row r="56" spans="1:192" hidden="1" outlineLevel="1" x14ac:dyDescent="0.35"/>
    <row r="57" spans="1:192" hidden="1" outlineLevel="1" x14ac:dyDescent="0.35">
      <c r="E57" s="11" t="str">
        <f t="shared" ref="E57:AJ57" si="102" xml:space="preserve"> E$54</f>
        <v>Construction costs POS</v>
      </c>
      <c r="F57" s="11">
        <f t="shared" si="102"/>
        <v>0</v>
      </c>
      <c r="G57" s="11" t="str">
        <f t="shared" si="102"/>
        <v>$ 000s</v>
      </c>
      <c r="H57" s="11">
        <f t="shared" si="102"/>
        <v>322900.00000000017</v>
      </c>
      <c r="I57" s="11">
        <f t="shared" si="102"/>
        <v>0</v>
      </c>
      <c r="J57" s="11">
        <f t="shared" si="102"/>
        <v>0</v>
      </c>
      <c r="K57" s="11">
        <f t="shared" si="102"/>
        <v>0</v>
      </c>
      <c r="L57" s="11">
        <f t="shared" si="102"/>
        <v>0</v>
      </c>
      <c r="M57" s="11">
        <f t="shared" si="102"/>
        <v>0</v>
      </c>
      <c r="N57" s="11">
        <f t="shared" si="102"/>
        <v>0</v>
      </c>
      <c r="O57" s="11">
        <f t="shared" si="102"/>
        <v>3050</v>
      </c>
      <c r="P57" s="11">
        <f t="shared" si="102"/>
        <v>31600</v>
      </c>
      <c r="Q57" s="11">
        <f t="shared" si="102"/>
        <v>7014.6341463414637</v>
      </c>
      <c r="R57" s="11">
        <f t="shared" si="102"/>
        <v>7014.6341463414637</v>
      </c>
      <c r="S57" s="11">
        <f t="shared" si="102"/>
        <v>7014.6341463414637</v>
      </c>
      <c r="T57" s="11">
        <f t="shared" si="102"/>
        <v>7014.6341463414637</v>
      </c>
      <c r="U57" s="11">
        <f t="shared" si="102"/>
        <v>7014.6341463414637</v>
      </c>
      <c r="V57" s="11">
        <f t="shared" si="102"/>
        <v>7014.6341463414637</v>
      </c>
      <c r="W57" s="11">
        <f t="shared" si="102"/>
        <v>7014.6341463414637</v>
      </c>
      <c r="X57" s="11">
        <f t="shared" si="102"/>
        <v>7014.6341463414637</v>
      </c>
      <c r="Y57" s="11">
        <f t="shared" si="102"/>
        <v>7014.6341463414637</v>
      </c>
      <c r="Z57" s="11">
        <f t="shared" si="102"/>
        <v>7014.6341463414637</v>
      </c>
      <c r="AA57" s="11">
        <f t="shared" si="102"/>
        <v>7014.6341463414637</v>
      </c>
      <c r="AB57" s="11">
        <f t="shared" si="102"/>
        <v>7014.6341463414637</v>
      </c>
      <c r="AC57" s="11">
        <f t="shared" si="102"/>
        <v>7014.6341463414637</v>
      </c>
      <c r="AD57" s="11">
        <f t="shared" si="102"/>
        <v>7014.6341463414637</v>
      </c>
      <c r="AE57" s="11">
        <f t="shared" si="102"/>
        <v>7014.6341463414637</v>
      </c>
      <c r="AF57" s="11">
        <f t="shared" si="102"/>
        <v>7014.6341463414637</v>
      </c>
      <c r="AG57" s="11">
        <f t="shared" si="102"/>
        <v>7014.6341463414637</v>
      </c>
      <c r="AH57" s="11">
        <f t="shared" si="102"/>
        <v>7014.6341463414637</v>
      </c>
      <c r="AI57" s="11">
        <f t="shared" si="102"/>
        <v>7014.6341463414637</v>
      </c>
      <c r="AJ57" s="11">
        <f t="shared" si="102"/>
        <v>7014.6341463414637</v>
      </c>
      <c r="AK57" s="11">
        <f t="shared" ref="AK57:BP57" si="103" xml:space="preserve"> AK$54</f>
        <v>7014.6341463414637</v>
      </c>
      <c r="AL57" s="11">
        <f t="shared" si="103"/>
        <v>7014.6341463414637</v>
      </c>
      <c r="AM57" s="11">
        <f t="shared" si="103"/>
        <v>7014.6341463414637</v>
      </c>
      <c r="AN57" s="11">
        <f t="shared" si="103"/>
        <v>7014.6341463414637</v>
      </c>
      <c r="AO57" s="11">
        <f t="shared" si="103"/>
        <v>7014.6341463414637</v>
      </c>
      <c r="AP57" s="11">
        <f t="shared" si="103"/>
        <v>7014.6341463414637</v>
      </c>
      <c r="AQ57" s="11">
        <f t="shared" si="103"/>
        <v>7014.6341463414637</v>
      </c>
      <c r="AR57" s="11">
        <f t="shared" si="103"/>
        <v>7014.6341463414637</v>
      </c>
      <c r="AS57" s="11">
        <f t="shared" si="103"/>
        <v>7014.6341463414637</v>
      </c>
      <c r="AT57" s="11">
        <f t="shared" si="103"/>
        <v>7014.6341463414637</v>
      </c>
      <c r="AU57" s="11">
        <f t="shared" si="103"/>
        <v>7014.6341463414637</v>
      </c>
      <c r="AV57" s="11">
        <f t="shared" si="103"/>
        <v>7014.6341463414637</v>
      </c>
      <c r="AW57" s="11">
        <f t="shared" si="103"/>
        <v>7014.6341463414637</v>
      </c>
      <c r="AX57" s="11">
        <f t="shared" si="103"/>
        <v>7014.6341463414637</v>
      </c>
      <c r="AY57" s="11">
        <f t="shared" si="103"/>
        <v>7014.6341463414637</v>
      </c>
      <c r="AZ57" s="11">
        <f t="shared" si="103"/>
        <v>7014.6341463414637</v>
      </c>
      <c r="BA57" s="11">
        <f t="shared" si="103"/>
        <v>7014.6341463414637</v>
      </c>
      <c r="BB57" s="11">
        <f t="shared" si="103"/>
        <v>7014.6341463414637</v>
      </c>
      <c r="BC57" s="11">
        <f t="shared" si="103"/>
        <v>7014.6341463414637</v>
      </c>
      <c r="BD57" s="11">
        <f t="shared" si="103"/>
        <v>7014.6341463414637</v>
      </c>
      <c r="BE57" s="11">
        <f t="shared" si="103"/>
        <v>7664.6341463414637</v>
      </c>
      <c r="BF57" s="11">
        <f t="shared" si="103"/>
        <v>0</v>
      </c>
      <c r="BG57" s="11">
        <f t="shared" si="103"/>
        <v>0</v>
      </c>
      <c r="BH57" s="11">
        <f t="shared" si="103"/>
        <v>0</v>
      </c>
      <c r="BI57" s="11">
        <f t="shared" si="103"/>
        <v>0</v>
      </c>
      <c r="BJ57" s="11">
        <f t="shared" si="103"/>
        <v>0</v>
      </c>
      <c r="BK57" s="11">
        <f t="shared" si="103"/>
        <v>0</v>
      </c>
      <c r="BL57" s="11">
        <f t="shared" si="103"/>
        <v>0</v>
      </c>
      <c r="BM57" s="11">
        <f t="shared" si="103"/>
        <v>0</v>
      </c>
      <c r="BN57" s="11">
        <f t="shared" si="103"/>
        <v>0</v>
      </c>
      <c r="BO57" s="11">
        <f t="shared" si="103"/>
        <v>0</v>
      </c>
      <c r="BP57" s="11">
        <f t="shared" si="103"/>
        <v>0</v>
      </c>
      <c r="BQ57" s="11">
        <f t="shared" ref="BQ57:CV57" si="104" xml:space="preserve"> BQ$54</f>
        <v>0</v>
      </c>
      <c r="BR57" s="11">
        <f t="shared" si="104"/>
        <v>0</v>
      </c>
      <c r="BS57" s="11">
        <f t="shared" si="104"/>
        <v>0</v>
      </c>
      <c r="BT57" s="11">
        <f t="shared" si="104"/>
        <v>0</v>
      </c>
      <c r="BU57" s="11">
        <f t="shared" si="104"/>
        <v>0</v>
      </c>
      <c r="BV57" s="11">
        <f t="shared" si="104"/>
        <v>0</v>
      </c>
      <c r="BW57" s="11">
        <f t="shared" si="104"/>
        <v>0</v>
      </c>
      <c r="BX57" s="11">
        <f t="shared" si="104"/>
        <v>0</v>
      </c>
      <c r="BY57" s="11">
        <f t="shared" si="104"/>
        <v>0</v>
      </c>
      <c r="BZ57" s="11">
        <f t="shared" si="104"/>
        <v>0</v>
      </c>
      <c r="CA57" s="11">
        <f t="shared" si="104"/>
        <v>0</v>
      </c>
      <c r="CB57" s="11">
        <f t="shared" si="104"/>
        <v>0</v>
      </c>
      <c r="CC57" s="11">
        <f t="shared" si="104"/>
        <v>0</v>
      </c>
      <c r="CD57" s="11">
        <f t="shared" si="104"/>
        <v>0</v>
      </c>
      <c r="CE57" s="11">
        <f t="shared" si="104"/>
        <v>0</v>
      </c>
      <c r="CF57" s="11">
        <f t="shared" si="104"/>
        <v>0</v>
      </c>
      <c r="CG57" s="11">
        <f t="shared" si="104"/>
        <v>0</v>
      </c>
      <c r="CH57" s="11">
        <f t="shared" si="104"/>
        <v>0</v>
      </c>
      <c r="CI57" s="11">
        <f t="shared" si="104"/>
        <v>0</v>
      </c>
      <c r="CJ57" s="11">
        <f t="shared" si="104"/>
        <v>0</v>
      </c>
      <c r="CK57" s="11">
        <f t="shared" si="104"/>
        <v>0</v>
      </c>
      <c r="CL57" s="11">
        <f t="shared" si="104"/>
        <v>0</v>
      </c>
      <c r="CM57" s="11">
        <f t="shared" si="104"/>
        <v>0</v>
      </c>
      <c r="CN57" s="11">
        <f t="shared" si="104"/>
        <v>0</v>
      </c>
      <c r="CO57" s="11">
        <f t="shared" si="104"/>
        <v>0</v>
      </c>
      <c r="CP57" s="11">
        <f t="shared" si="104"/>
        <v>0</v>
      </c>
      <c r="CQ57" s="11">
        <f t="shared" si="104"/>
        <v>0</v>
      </c>
      <c r="CR57" s="11">
        <f t="shared" si="104"/>
        <v>0</v>
      </c>
      <c r="CS57" s="11">
        <f t="shared" si="104"/>
        <v>0</v>
      </c>
      <c r="CT57" s="11">
        <f t="shared" si="104"/>
        <v>0</v>
      </c>
      <c r="CU57" s="11">
        <f t="shared" si="104"/>
        <v>0</v>
      </c>
      <c r="CV57" s="11">
        <f t="shared" si="104"/>
        <v>0</v>
      </c>
      <c r="CW57" s="11">
        <f t="shared" ref="CW57:EB57" si="105" xml:space="preserve"> CW$54</f>
        <v>0</v>
      </c>
      <c r="CX57" s="11">
        <f t="shared" si="105"/>
        <v>0</v>
      </c>
      <c r="CY57" s="11">
        <f t="shared" si="105"/>
        <v>0</v>
      </c>
      <c r="CZ57" s="11">
        <f t="shared" si="105"/>
        <v>0</v>
      </c>
      <c r="DA57" s="11">
        <f t="shared" si="105"/>
        <v>0</v>
      </c>
      <c r="DB57" s="11">
        <f t="shared" si="105"/>
        <v>0</v>
      </c>
      <c r="DC57" s="11">
        <f t="shared" si="105"/>
        <v>0</v>
      </c>
      <c r="DD57" s="11">
        <f t="shared" si="105"/>
        <v>0</v>
      </c>
      <c r="DE57" s="11">
        <f t="shared" si="105"/>
        <v>0</v>
      </c>
      <c r="DF57" s="11">
        <f t="shared" si="105"/>
        <v>0</v>
      </c>
      <c r="DG57" s="11">
        <f t="shared" si="105"/>
        <v>0</v>
      </c>
      <c r="DH57" s="11">
        <f t="shared" si="105"/>
        <v>0</v>
      </c>
      <c r="DI57" s="11">
        <f t="shared" si="105"/>
        <v>0</v>
      </c>
      <c r="DJ57" s="11">
        <f t="shared" si="105"/>
        <v>0</v>
      </c>
      <c r="DK57" s="11">
        <f t="shared" si="105"/>
        <v>0</v>
      </c>
      <c r="DL57" s="11">
        <f t="shared" si="105"/>
        <v>0</v>
      </c>
      <c r="DM57" s="11">
        <f t="shared" si="105"/>
        <v>0</v>
      </c>
      <c r="DN57" s="11">
        <f t="shared" si="105"/>
        <v>0</v>
      </c>
      <c r="DO57" s="11">
        <f t="shared" si="105"/>
        <v>0</v>
      </c>
      <c r="DP57" s="11">
        <f t="shared" si="105"/>
        <v>0</v>
      </c>
      <c r="DQ57" s="11">
        <f t="shared" si="105"/>
        <v>0</v>
      </c>
      <c r="DR57" s="11">
        <f t="shared" si="105"/>
        <v>0</v>
      </c>
      <c r="DS57" s="11">
        <f t="shared" si="105"/>
        <v>0</v>
      </c>
      <c r="DT57" s="11">
        <f t="shared" si="105"/>
        <v>0</v>
      </c>
      <c r="DU57" s="11">
        <f t="shared" si="105"/>
        <v>0</v>
      </c>
      <c r="DV57" s="11">
        <f t="shared" si="105"/>
        <v>0</v>
      </c>
      <c r="DW57" s="11">
        <f t="shared" si="105"/>
        <v>0</v>
      </c>
      <c r="DX57" s="11">
        <f t="shared" si="105"/>
        <v>0</v>
      </c>
      <c r="DY57" s="11">
        <f t="shared" si="105"/>
        <v>0</v>
      </c>
      <c r="DZ57" s="11">
        <f t="shared" si="105"/>
        <v>0</v>
      </c>
      <c r="EA57" s="11">
        <f t="shared" si="105"/>
        <v>0</v>
      </c>
      <c r="EB57" s="11">
        <f t="shared" si="105"/>
        <v>0</v>
      </c>
      <c r="EC57" s="11">
        <f t="shared" ref="EC57:FH57" si="106" xml:space="preserve"> EC$54</f>
        <v>0</v>
      </c>
      <c r="ED57" s="11">
        <f t="shared" si="106"/>
        <v>0</v>
      </c>
      <c r="EE57" s="11">
        <f t="shared" si="106"/>
        <v>0</v>
      </c>
      <c r="EF57" s="11">
        <f t="shared" si="106"/>
        <v>0</v>
      </c>
      <c r="EG57" s="11">
        <f t="shared" si="106"/>
        <v>0</v>
      </c>
      <c r="EH57" s="11">
        <f t="shared" si="106"/>
        <v>0</v>
      </c>
      <c r="EI57" s="11">
        <f t="shared" si="106"/>
        <v>0</v>
      </c>
      <c r="EJ57" s="11">
        <f t="shared" si="106"/>
        <v>0</v>
      </c>
      <c r="EK57" s="11">
        <f t="shared" si="106"/>
        <v>0</v>
      </c>
      <c r="EL57" s="11">
        <f t="shared" si="106"/>
        <v>0</v>
      </c>
      <c r="EM57" s="11">
        <f t="shared" si="106"/>
        <v>0</v>
      </c>
      <c r="EN57" s="11">
        <f t="shared" si="106"/>
        <v>0</v>
      </c>
      <c r="EO57" s="11">
        <f t="shared" si="106"/>
        <v>0</v>
      </c>
      <c r="EP57" s="11">
        <f t="shared" si="106"/>
        <v>0</v>
      </c>
      <c r="EQ57" s="11">
        <f t="shared" si="106"/>
        <v>0</v>
      </c>
      <c r="ER57" s="11">
        <f t="shared" si="106"/>
        <v>0</v>
      </c>
      <c r="ES57" s="11">
        <f t="shared" si="106"/>
        <v>0</v>
      </c>
      <c r="ET57" s="11">
        <f t="shared" si="106"/>
        <v>0</v>
      </c>
      <c r="EU57" s="11">
        <f t="shared" si="106"/>
        <v>0</v>
      </c>
      <c r="EV57" s="11">
        <f t="shared" si="106"/>
        <v>0</v>
      </c>
      <c r="EW57" s="11">
        <f t="shared" si="106"/>
        <v>0</v>
      </c>
      <c r="EX57" s="11">
        <f t="shared" si="106"/>
        <v>0</v>
      </c>
      <c r="EY57" s="11">
        <f t="shared" si="106"/>
        <v>0</v>
      </c>
      <c r="EZ57" s="11">
        <f t="shared" si="106"/>
        <v>0</v>
      </c>
      <c r="FA57" s="11">
        <f t="shared" si="106"/>
        <v>0</v>
      </c>
      <c r="FB57" s="11">
        <f t="shared" si="106"/>
        <v>0</v>
      </c>
      <c r="FC57" s="11">
        <f t="shared" si="106"/>
        <v>0</v>
      </c>
      <c r="FD57" s="11">
        <f t="shared" si="106"/>
        <v>0</v>
      </c>
      <c r="FE57" s="11">
        <f t="shared" si="106"/>
        <v>0</v>
      </c>
      <c r="FF57" s="11">
        <f t="shared" si="106"/>
        <v>0</v>
      </c>
      <c r="FG57" s="11">
        <f t="shared" si="106"/>
        <v>0</v>
      </c>
      <c r="FH57" s="11">
        <f t="shared" si="106"/>
        <v>0</v>
      </c>
      <c r="FI57" s="11">
        <f t="shared" ref="FI57:GJ57" si="107" xml:space="preserve"> FI$54</f>
        <v>0</v>
      </c>
      <c r="FJ57" s="11">
        <f t="shared" si="107"/>
        <v>0</v>
      </c>
      <c r="FK57" s="11">
        <f t="shared" si="107"/>
        <v>0</v>
      </c>
      <c r="FL57" s="11">
        <f t="shared" si="107"/>
        <v>0</v>
      </c>
      <c r="FM57" s="11">
        <f t="shared" si="107"/>
        <v>0</v>
      </c>
      <c r="FN57" s="11">
        <f t="shared" si="107"/>
        <v>0</v>
      </c>
      <c r="FO57" s="11">
        <f t="shared" si="107"/>
        <v>0</v>
      </c>
      <c r="FP57" s="11">
        <f t="shared" si="107"/>
        <v>0</v>
      </c>
      <c r="FQ57" s="11">
        <f t="shared" si="107"/>
        <v>0</v>
      </c>
      <c r="FR57" s="11">
        <f t="shared" si="107"/>
        <v>0</v>
      </c>
      <c r="FS57" s="11">
        <f t="shared" si="107"/>
        <v>0</v>
      </c>
      <c r="FT57" s="11">
        <f t="shared" si="107"/>
        <v>0</v>
      </c>
      <c r="FU57" s="11">
        <f t="shared" si="107"/>
        <v>0</v>
      </c>
      <c r="FV57" s="11">
        <f t="shared" si="107"/>
        <v>0</v>
      </c>
      <c r="FW57" s="11">
        <f t="shared" si="107"/>
        <v>0</v>
      </c>
      <c r="FX57" s="11">
        <f t="shared" si="107"/>
        <v>0</v>
      </c>
      <c r="FY57" s="11">
        <f t="shared" si="107"/>
        <v>0</v>
      </c>
      <c r="FZ57" s="11">
        <f t="shared" si="107"/>
        <v>0</v>
      </c>
      <c r="GA57" s="11">
        <f t="shared" si="107"/>
        <v>0</v>
      </c>
      <c r="GB57" s="11">
        <f t="shared" si="107"/>
        <v>0</v>
      </c>
      <c r="GC57" s="11">
        <f t="shared" si="107"/>
        <v>0</v>
      </c>
      <c r="GD57" s="11">
        <f t="shared" si="107"/>
        <v>0</v>
      </c>
      <c r="GE57" s="11">
        <f t="shared" si="107"/>
        <v>0</v>
      </c>
      <c r="GF57" s="11">
        <f t="shared" si="107"/>
        <v>0</v>
      </c>
      <c r="GG57" s="11">
        <f t="shared" si="107"/>
        <v>0</v>
      </c>
      <c r="GH57" s="11">
        <f t="shared" si="107"/>
        <v>0</v>
      </c>
      <c r="GI57" s="11">
        <f t="shared" si="107"/>
        <v>0</v>
      </c>
      <c r="GJ57" s="11">
        <f t="shared" si="107"/>
        <v>0</v>
      </c>
    </row>
    <row r="58" spans="1:192" s="181" customFormat="1" hidden="1" outlineLevel="1" x14ac:dyDescent="0.35">
      <c r="A58" s="132"/>
      <c r="B58" s="132"/>
      <c r="C58" s="133"/>
      <c r="D58" s="134"/>
      <c r="E58" s="180" t="s">
        <v>969</v>
      </c>
      <c r="F58" s="180">
        <f xml:space="preserve"> SUM(J57:GJ57)</f>
        <v>322900.00000000017</v>
      </c>
      <c r="G58" s="180" t="s">
        <v>101</v>
      </c>
      <c r="H58" s="180"/>
      <c r="I58" s="135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180"/>
      <c r="DI58" s="180"/>
      <c r="DJ58" s="180"/>
      <c r="DK58" s="180"/>
      <c r="DL58" s="180"/>
      <c r="DM58" s="180"/>
      <c r="DN58" s="180"/>
      <c r="DO58" s="180"/>
      <c r="DP58" s="180"/>
      <c r="DQ58" s="180"/>
      <c r="DR58" s="180"/>
      <c r="DS58" s="180"/>
      <c r="DT58" s="180"/>
      <c r="DU58" s="180"/>
      <c r="DV58" s="180"/>
      <c r="DW58" s="180"/>
      <c r="DX58" s="180"/>
      <c r="DY58" s="180"/>
      <c r="DZ58" s="180"/>
      <c r="EA58" s="180"/>
      <c r="EB58" s="180"/>
      <c r="EC58" s="180"/>
      <c r="ED58" s="180"/>
      <c r="EE58" s="180"/>
      <c r="EF58" s="180"/>
      <c r="EG58" s="180"/>
      <c r="EH58" s="180"/>
      <c r="EI58" s="180"/>
      <c r="EJ58" s="180"/>
      <c r="EK58" s="180"/>
      <c r="EL58" s="180"/>
      <c r="EM58" s="180"/>
      <c r="EN58" s="180"/>
      <c r="EO58" s="180"/>
      <c r="EP58" s="180"/>
      <c r="EQ58" s="180"/>
      <c r="ER58" s="180"/>
      <c r="ES58" s="180"/>
      <c r="ET58" s="180"/>
      <c r="EU58" s="180"/>
      <c r="EV58" s="180"/>
      <c r="EW58" s="180"/>
      <c r="EX58" s="180"/>
      <c r="EY58" s="180"/>
      <c r="EZ58" s="180"/>
      <c r="FA58" s="180"/>
      <c r="FB58" s="180"/>
      <c r="FC58" s="180"/>
      <c r="FD58" s="180"/>
      <c r="FE58" s="180"/>
      <c r="FF58" s="180"/>
      <c r="FG58" s="180"/>
      <c r="FH58" s="180"/>
      <c r="FI58" s="180"/>
      <c r="FJ58" s="180"/>
      <c r="FK58" s="180"/>
      <c r="FL58" s="180"/>
      <c r="FM58" s="180"/>
      <c r="FN58" s="180"/>
      <c r="FO58" s="180"/>
      <c r="FP58" s="180"/>
      <c r="FQ58" s="180"/>
      <c r="FR58" s="180"/>
      <c r="FS58" s="180"/>
      <c r="FT58" s="180"/>
      <c r="FU58" s="180"/>
      <c r="FV58" s="180"/>
      <c r="FW58" s="180"/>
      <c r="FX58" s="180"/>
      <c r="FY58" s="180"/>
      <c r="FZ58" s="180"/>
      <c r="GA58" s="180"/>
      <c r="GB58" s="180"/>
      <c r="GC58" s="180"/>
      <c r="GD58" s="180"/>
      <c r="GE58" s="180"/>
      <c r="GF58" s="180"/>
      <c r="GG58" s="180"/>
      <c r="GH58" s="180"/>
      <c r="GI58" s="180"/>
      <c r="GJ58" s="180"/>
    </row>
    <row r="59" spans="1:192" hidden="1" outlineLevel="1" x14ac:dyDescent="0.35"/>
    <row r="61" spans="1:192" x14ac:dyDescent="0.35">
      <c r="A61" s="14" t="s">
        <v>61</v>
      </c>
    </row>
  </sheetData>
  <conditionalFormatting sqref="J3:GJ3">
    <cfRule type="cellIs" dxfId="155" priority="8" stopIfTrue="1" operator="equal">
      <formula>"Construction"</formula>
    </cfRule>
    <cfRule type="cellIs" dxfId="154" priority="9" stopIfTrue="1" operator="equal">
      <formula>"Operations"</formula>
    </cfRule>
  </conditionalFormatting>
  <conditionalFormatting sqref="J3:GJ3">
    <cfRule type="cellIs" dxfId="153" priority="7" operator="equal">
      <formula>"Fin Close"</formula>
    </cfRule>
  </conditionalFormatting>
  <conditionalFormatting sqref="J3:GJ3">
    <cfRule type="cellIs" dxfId="152" priority="5" operator="equal">
      <formula>"PPA ext."</formula>
    </cfRule>
    <cfRule type="cellIs" dxfId="151" priority="6" operator="equal">
      <formula>"Delay"</formula>
    </cfRule>
  </conditionalFormatting>
  <conditionalFormatting sqref="F2:F4">
    <cfRule type="cellIs" dxfId="150" priority="1" stopIfTrue="1" operator="notEqual">
      <formula>0</formula>
    </cfRule>
    <cfRule type="cellIs" dxfId="149" priority="2" stopIfTrue="1" operator="equal">
      <formula>""</formula>
    </cfRule>
  </conditionalFormatting>
  <conditionalFormatting sqref="F2:F4">
    <cfRule type="cellIs" dxfId="148" priority="3" stopIfTrue="1" operator="notEqual">
      <formula>0</formula>
    </cfRule>
    <cfRule type="cellIs" dxfId="147" priority="4" stopIfTrue="1" operator="equal">
      <formula>""</formula>
    </cfRule>
  </conditionalFormatting>
  <dataValidations count="1">
    <dataValidation allowBlank="1" showInputMessage="1" showErrorMessage="1" sqref="E9:H9 E13:H13 E20:H20 E26:H26 E31:H31 E36:H36 E41:H41" xr:uid="{A8B4DDD1-838D-475E-8729-A579030DBAC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97DB-6480-4159-AD30-10E059D463FB}">
  <sheetPr codeName="Sheet27">
    <outlinePr summaryBelow="0" summaryRight="0"/>
  </sheetPr>
  <dimension ref="A1:GJ14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Fin - Base case 1</v>
      </c>
      <c r="B1" s="226"/>
      <c r="C1" s="227"/>
      <c r="D1" s="228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226"/>
      <c r="B6" s="226"/>
      <c r="C6" s="227"/>
      <c r="D6" s="228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x14ac:dyDescent="0.35">
      <c r="A7" s="226"/>
      <c r="B7" s="226"/>
      <c r="C7" s="227"/>
      <c r="D7" s="228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5"/>
      <c r="DB7" s="225"/>
      <c r="DC7" s="225"/>
      <c r="DD7" s="225"/>
      <c r="DE7" s="225"/>
      <c r="DF7" s="225"/>
      <c r="DG7" s="225"/>
      <c r="DH7" s="225"/>
      <c r="DI7" s="225"/>
      <c r="DJ7" s="225"/>
      <c r="DK7" s="225"/>
      <c r="DL7" s="225"/>
      <c r="DM7" s="225"/>
      <c r="DN7" s="225"/>
      <c r="DO7" s="225"/>
      <c r="DP7" s="225"/>
      <c r="DQ7" s="225"/>
      <c r="DR7" s="225"/>
      <c r="DS7" s="225"/>
      <c r="DT7" s="225"/>
      <c r="DU7" s="225"/>
      <c r="DV7" s="225"/>
      <c r="DW7" s="225"/>
      <c r="DX7" s="225"/>
      <c r="DY7" s="225"/>
      <c r="DZ7" s="225"/>
      <c r="EA7" s="225"/>
      <c r="EB7" s="225"/>
      <c r="EC7" s="225"/>
      <c r="ED7" s="225"/>
      <c r="EE7" s="225"/>
      <c r="EF7" s="225"/>
      <c r="EG7" s="225"/>
      <c r="EH7" s="225"/>
      <c r="EI7" s="225"/>
      <c r="EJ7" s="225"/>
      <c r="EK7" s="225"/>
      <c r="EL7" s="225"/>
      <c r="EM7" s="225"/>
      <c r="EN7" s="225"/>
      <c r="EO7" s="225"/>
      <c r="EP7" s="225"/>
      <c r="EQ7" s="225"/>
      <c r="ER7" s="225"/>
      <c r="ES7" s="225"/>
      <c r="ET7" s="225"/>
      <c r="EU7" s="225"/>
      <c r="EV7" s="225"/>
      <c r="EW7" s="225"/>
      <c r="EX7" s="225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5"/>
      <c r="FK7" s="225"/>
      <c r="FL7" s="225"/>
      <c r="FM7" s="225"/>
      <c r="FN7" s="225"/>
      <c r="FO7" s="225"/>
      <c r="FP7" s="225"/>
      <c r="FQ7" s="225"/>
      <c r="FR7" s="225"/>
      <c r="FS7" s="225"/>
      <c r="FT7" s="225"/>
      <c r="FU7" s="225"/>
      <c r="FV7" s="225"/>
      <c r="FW7" s="225"/>
      <c r="FX7" s="225"/>
      <c r="FY7" s="225"/>
      <c r="FZ7" s="225"/>
      <c r="GA7" s="225"/>
      <c r="GB7" s="225"/>
      <c r="GC7" s="225"/>
      <c r="GD7" s="225"/>
      <c r="GE7" s="225"/>
      <c r="GF7" s="225"/>
      <c r="GG7" s="225"/>
      <c r="GH7" s="225"/>
      <c r="GI7" s="225"/>
      <c r="GJ7" s="225"/>
    </row>
    <row r="8" spans="1:192" x14ac:dyDescent="0.35">
      <c r="A8" s="226"/>
      <c r="B8" s="226"/>
      <c r="C8" s="227"/>
      <c r="D8" s="228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5"/>
      <c r="AF8" s="225"/>
      <c r="AG8" s="225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225"/>
      <c r="AZ8" s="225"/>
      <c r="BA8" s="225"/>
      <c r="BB8" s="225"/>
      <c r="BC8" s="225"/>
      <c r="BD8" s="225"/>
      <c r="BE8" s="225"/>
      <c r="BF8" s="225"/>
      <c r="BG8" s="225"/>
      <c r="BH8" s="225"/>
      <c r="BI8" s="225"/>
      <c r="BJ8" s="225"/>
      <c r="BK8" s="225"/>
      <c r="BL8" s="225"/>
      <c r="BM8" s="225"/>
      <c r="BN8" s="225"/>
      <c r="BO8" s="225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5"/>
      <c r="CH8" s="225"/>
      <c r="CI8" s="225"/>
      <c r="CJ8" s="225"/>
      <c r="CK8" s="225"/>
      <c r="CL8" s="225"/>
      <c r="CM8" s="225"/>
      <c r="CN8" s="225"/>
      <c r="CO8" s="225"/>
      <c r="CP8" s="225"/>
      <c r="CQ8" s="225"/>
      <c r="CR8" s="225"/>
      <c r="CS8" s="225"/>
      <c r="CT8" s="225"/>
      <c r="CU8" s="225"/>
      <c r="CV8" s="225"/>
      <c r="CW8" s="225"/>
      <c r="CX8" s="225"/>
      <c r="CY8" s="225"/>
      <c r="CZ8" s="225"/>
      <c r="DA8" s="225"/>
      <c r="DB8" s="225"/>
      <c r="DC8" s="225"/>
      <c r="DD8" s="225"/>
      <c r="DE8" s="225"/>
      <c r="DF8" s="225"/>
      <c r="DG8" s="225"/>
      <c r="DH8" s="225"/>
      <c r="DI8" s="225"/>
      <c r="DJ8" s="225"/>
      <c r="DK8" s="225"/>
      <c r="DL8" s="225"/>
      <c r="DM8" s="225"/>
      <c r="DN8" s="225"/>
      <c r="DO8" s="225"/>
      <c r="DP8" s="225"/>
      <c r="DQ8" s="225"/>
      <c r="DR8" s="225"/>
      <c r="DS8" s="225"/>
      <c r="DT8" s="225"/>
      <c r="DU8" s="225"/>
      <c r="DV8" s="225"/>
      <c r="DW8" s="225"/>
      <c r="DX8" s="225"/>
      <c r="DY8" s="225"/>
      <c r="DZ8" s="225"/>
      <c r="EA8" s="225"/>
      <c r="EB8" s="225"/>
      <c r="EC8" s="225"/>
      <c r="ED8" s="225"/>
      <c r="EE8" s="225"/>
      <c r="EF8" s="225"/>
      <c r="EG8" s="225"/>
      <c r="EH8" s="225"/>
      <c r="EI8" s="225"/>
      <c r="EJ8" s="225"/>
      <c r="EK8" s="225"/>
      <c r="EL8" s="225"/>
      <c r="EM8" s="225"/>
      <c r="EN8" s="225"/>
      <c r="EO8" s="225"/>
      <c r="EP8" s="225"/>
      <c r="EQ8" s="225"/>
      <c r="ER8" s="225"/>
      <c r="ES8" s="225"/>
      <c r="ET8" s="225"/>
      <c r="EU8" s="225"/>
      <c r="EV8" s="225"/>
      <c r="EW8" s="225"/>
      <c r="EX8" s="225"/>
      <c r="EY8" s="225"/>
      <c r="EZ8" s="225"/>
      <c r="FA8" s="225"/>
      <c r="FB8" s="225"/>
      <c r="FC8" s="225"/>
      <c r="FD8" s="225"/>
      <c r="FE8" s="225"/>
      <c r="FF8" s="225"/>
      <c r="FG8" s="225"/>
      <c r="FH8" s="225"/>
      <c r="FI8" s="225"/>
      <c r="FJ8" s="225"/>
      <c r="FK8" s="225"/>
      <c r="FL8" s="225"/>
      <c r="FM8" s="225"/>
      <c r="FN8" s="225"/>
      <c r="FO8" s="225"/>
      <c r="FP8" s="225"/>
      <c r="FQ8" s="225"/>
      <c r="FR8" s="225"/>
      <c r="FS8" s="225"/>
      <c r="FT8" s="225"/>
      <c r="FU8" s="225"/>
      <c r="FV8" s="225"/>
      <c r="FW8" s="225"/>
      <c r="FX8" s="225"/>
      <c r="FY8" s="225"/>
      <c r="FZ8" s="225"/>
      <c r="GA8" s="225"/>
      <c r="GB8" s="225"/>
      <c r="GC8" s="225"/>
      <c r="GD8" s="225"/>
      <c r="GE8" s="225"/>
      <c r="GF8" s="225"/>
      <c r="GG8" s="225"/>
      <c r="GH8" s="225"/>
      <c r="GI8" s="225"/>
      <c r="GJ8" s="225"/>
    </row>
    <row r="9" spans="1:192" x14ac:dyDescent="0.35">
      <c r="A9" s="14" t="s">
        <v>186</v>
      </c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25"/>
      <c r="AA9" s="225"/>
      <c r="AB9" s="225"/>
      <c r="AC9" s="225"/>
      <c r="AD9" s="225"/>
      <c r="AE9" s="225"/>
      <c r="AF9" s="225"/>
      <c r="AG9" s="225"/>
      <c r="AH9" s="225"/>
      <c r="AI9" s="225"/>
      <c r="AJ9" s="225"/>
      <c r="AK9" s="225"/>
      <c r="AL9" s="225"/>
      <c r="AM9" s="225"/>
      <c r="AN9" s="225"/>
      <c r="AO9" s="225"/>
      <c r="AP9" s="225"/>
      <c r="AQ9" s="225"/>
      <c r="AR9" s="225"/>
      <c r="AS9" s="225"/>
      <c r="AT9" s="225"/>
      <c r="AU9" s="225"/>
      <c r="AV9" s="225"/>
      <c r="AW9" s="225"/>
      <c r="AX9" s="225"/>
      <c r="AY9" s="225"/>
      <c r="AZ9" s="225"/>
      <c r="BA9" s="225"/>
      <c r="BB9" s="225"/>
      <c r="BC9" s="225"/>
      <c r="BD9" s="225"/>
      <c r="BE9" s="225"/>
      <c r="BF9" s="225"/>
      <c r="BG9" s="225"/>
      <c r="BH9" s="225"/>
      <c r="BI9" s="225"/>
      <c r="BJ9" s="225"/>
      <c r="BK9" s="225"/>
      <c r="BL9" s="225"/>
      <c r="BM9" s="225"/>
      <c r="BN9" s="225"/>
      <c r="BO9" s="225"/>
      <c r="BP9" s="225"/>
      <c r="BQ9" s="225"/>
      <c r="BR9" s="225"/>
      <c r="BS9" s="225"/>
      <c r="BT9" s="225"/>
      <c r="BU9" s="225"/>
      <c r="BV9" s="225"/>
      <c r="BW9" s="225"/>
      <c r="BX9" s="225"/>
      <c r="BY9" s="225"/>
      <c r="BZ9" s="225"/>
      <c r="CA9" s="225"/>
      <c r="CB9" s="225"/>
      <c r="CC9" s="225"/>
      <c r="CD9" s="225"/>
      <c r="CE9" s="225"/>
      <c r="CF9" s="225"/>
      <c r="CG9" s="225"/>
      <c r="CH9" s="225"/>
      <c r="CI9" s="225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5"/>
      <c r="EU9" s="225"/>
      <c r="EV9" s="225"/>
      <c r="EW9" s="225"/>
      <c r="EX9" s="225"/>
      <c r="EY9" s="225"/>
      <c r="EZ9" s="225"/>
      <c r="FA9" s="225"/>
      <c r="FB9" s="225"/>
      <c r="FC9" s="225"/>
      <c r="FD9" s="225"/>
      <c r="FE9" s="225"/>
      <c r="FF9" s="225"/>
      <c r="FG9" s="225"/>
      <c r="FH9" s="225"/>
      <c r="FI9" s="225"/>
      <c r="FJ9" s="225"/>
      <c r="FK9" s="225"/>
      <c r="FL9" s="225"/>
      <c r="FM9" s="225"/>
      <c r="FN9" s="225"/>
      <c r="FO9" s="225"/>
      <c r="FP9" s="225"/>
      <c r="FQ9" s="225"/>
      <c r="FR9" s="225"/>
      <c r="FS9" s="225"/>
      <c r="FT9" s="225"/>
      <c r="FU9" s="225"/>
      <c r="FV9" s="225"/>
      <c r="FW9" s="225"/>
      <c r="FX9" s="225"/>
      <c r="FY9" s="225"/>
      <c r="FZ9" s="225"/>
      <c r="GA9" s="225"/>
      <c r="GB9" s="225"/>
      <c r="GC9" s="225"/>
      <c r="GD9" s="225"/>
      <c r="GE9" s="225"/>
      <c r="GF9" s="225"/>
      <c r="GG9" s="225"/>
      <c r="GH9" s="225"/>
      <c r="GI9" s="225"/>
      <c r="GJ9" s="225"/>
    </row>
    <row r="10" spans="1:192" outlineLevel="1" x14ac:dyDescent="0.35"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5"/>
      <c r="BJ10" s="225"/>
      <c r="BK10" s="225"/>
      <c r="BL10" s="225"/>
      <c r="BM10" s="225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</row>
    <row r="11" spans="1:192" s="501" customFormat="1" outlineLevel="1" x14ac:dyDescent="0.35">
      <c r="A11" s="14"/>
      <c r="B11" s="14"/>
      <c r="C11" s="19"/>
      <c r="D11" s="45"/>
      <c r="E11" s="136" t="str">
        <f xml:space="preserve"> Const!E$54</f>
        <v>Construction costs POS</v>
      </c>
      <c r="F11" s="136">
        <f xml:space="preserve"> Const!F$54</f>
        <v>0</v>
      </c>
      <c r="G11" s="136" t="str">
        <f xml:space="preserve"> Const!G$54</f>
        <v>$ 000s</v>
      </c>
      <c r="H11" s="136">
        <f xml:space="preserve"> Const!H$54</f>
        <v>322900.00000000017</v>
      </c>
      <c r="I11" s="136">
        <f xml:space="preserve"> Const!I$54</f>
        <v>0</v>
      </c>
      <c r="J11" s="136">
        <f xml:space="preserve"> Const!J$54</f>
        <v>0</v>
      </c>
      <c r="K11" s="136">
        <f xml:space="preserve"> Const!K$54</f>
        <v>0</v>
      </c>
      <c r="L11" s="136">
        <f xml:space="preserve"> Const!L$54</f>
        <v>0</v>
      </c>
      <c r="M11" s="136">
        <f xml:space="preserve"> Const!M$54</f>
        <v>0</v>
      </c>
      <c r="N11" s="136">
        <f xml:space="preserve"> Const!N$54</f>
        <v>0</v>
      </c>
      <c r="O11" s="136">
        <f xml:space="preserve"> Const!O$54</f>
        <v>3050</v>
      </c>
      <c r="P11" s="136">
        <f xml:space="preserve"> Const!P$54</f>
        <v>31600</v>
      </c>
      <c r="Q11" s="136">
        <f xml:space="preserve"> Const!Q$54</f>
        <v>7014.6341463414637</v>
      </c>
      <c r="R11" s="136">
        <f xml:space="preserve"> Const!R$54</f>
        <v>7014.6341463414637</v>
      </c>
      <c r="S11" s="136">
        <f xml:space="preserve"> Const!S$54</f>
        <v>7014.6341463414637</v>
      </c>
      <c r="T11" s="136">
        <f xml:space="preserve"> Const!T$54</f>
        <v>7014.6341463414637</v>
      </c>
      <c r="U11" s="136">
        <f xml:space="preserve"> Const!U$54</f>
        <v>7014.6341463414637</v>
      </c>
      <c r="V11" s="136">
        <f xml:space="preserve"> Const!V$54</f>
        <v>7014.6341463414637</v>
      </c>
      <c r="W11" s="136">
        <f xml:space="preserve"> Const!W$54</f>
        <v>7014.6341463414637</v>
      </c>
      <c r="X11" s="136">
        <f xml:space="preserve"> Const!X$54</f>
        <v>7014.6341463414637</v>
      </c>
      <c r="Y11" s="136">
        <f xml:space="preserve"> Const!Y$54</f>
        <v>7014.6341463414637</v>
      </c>
      <c r="Z11" s="136">
        <f xml:space="preserve"> Const!Z$54</f>
        <v>7014.6341463414637</v>
      </c>
      <c r="AA11" s="136">
        <f xml:space="preserve"> Const!AA$54</f>
        <v>7014.6341463414637</v>
      </c>
      <c r="AB11" s="136">
        <f xml:space="preserve"> Const!AB$54</f>
        <v>7014.6341463414637</v>
      </c>
      <c r="AC11" s="136">
        <f xml:space="preserve"> Const!AC$54</f>
        <v>7014.6341463414637</v>
      </c>
      <c r="AD11" s="136">
        <f xml:space="preserve"> Const!AD$54</f>
        <v>7014.6341463414637</v>
      </c>
      <c r="AE11" s="136">
        <f xml:space="preserve"> Const!AE$54</f>
        <v>7014.6341463414637</v>
      </c>
      <c r="AF11" s="136">
        <f xml:space="preserve"> Const!AF$54</f>
        <v>7014.6341463414637</v>
      </c>
      <c r="AG11" s="136">
        <f xml:space="preserve"> Const!AG$54</f>
        <v>7014.6341463414637</v>
      </c>
      <c r="AH11" s="136">
        <f xml:space="preserve"> Const!AH$54</f>
        <v>7014.6341463414637</v>
      </c>
      <c r="AI11" s="136">
        <f xml:space="preserve"> Const!AI$54</f>
        <v>7014.6341463414637</v>
      </c>
      <c r="AJ11" s="136">
        <f xml:space="preserve"> Const!AJ$54</f>
        <v>7014.6341463414637</v>
      </c>
      <c r="AK11" s="136">
        <f xml:space="preserve"> Const!AK$54</f>
        <v>7014.6341463414637</v>
      </c>
      <c r="AL11" s="136">
        <f xml:space="preserve"> Const!AL$54</f>
        <v>7014.6341463414637</v>
      </c>
      <c r="AM11" s="136">
        <f xml:space="preserve"> Const!AM$54</f>
        <v>7014.6341463414637</v>
      </c>
      <c r="AN11" s="136">
        <f xml:space="preserve"> Const!AN$54</f>
        <v>7014.6341463414637</v>
      </c>
      <c r="AO11" s="136">
        <f xml:space="preserve"> Const!AO$54</f>
        <v>7014.6341463414637</v>
      </c>
      <c r="AP11" s="136">
        <f xml:space="preserve"> Const!AP$54</f>
        <v>7014.6341463414637</v>
      </c>
      <c r="AQ11" s="136">
        <f xml:space="preserve"> Const!AQ$54</f>
        <v>7014.6341463414637</v>
      </c>
      <c r="AR11" s="136">
        <f xml:space="preserve"> Const!AR$54</f>
        <v>7014.6341463414637</v>
      </c>
      <c r="AS11" s="136">
        <f xml:space="preserve"> Const!AS$54</f>
        <v>7014.6341463414637</v>
      </c>
      <c r="AT11" s="136">
        <f xml:space="preserve"> Const!AT$54</f>
        <v>7014.6341463414637</v>
      </c>
      <c r="AU11" s="136">
        <f xml:space="preserve"> Const!AU$54</f>
        <v>7014.6341463414637</v>
      </c>
      <c r="AV11" s="136">
        <f xml:space="preserve"> Const!AV$54</f>
        <v>7014.6341463414637</v>
      </c>
      <c r="AW11" s="136">
        <f xml:space="preserve"> Const!AW$54</f>
        <v>7014.6341463414637</v>
      </c>
      <c r="AX11" s="136">
        <f xml:space="preserve"> Const!AX$54</f>
        <v>7014.6341463414637</v>
      </c>
      <c r="AY11" s="136">
        <f xml:space="preserve"> Const!AY$54</f>
        <v>7014.6341463414637</v>
      </c>
      <c r="AZ11" s="136">
        <f xml:space="preserve"> Const!AZ$54</f>
        <v>7014.6341463414637</v>
      </c>
      <c r="BA11" s="136">
        <f xml:space="preserve"> Const!BA$54</f>
        <v>7014.6341463414637</v>
      </c>
      <c r="BB11" s="136">
        <f xml:space="preserve"> Const!BB$54</f>
        <v>7014.6341463414637</v>
      </c>
      <c r="BC11" s="136">
        <f xml:space="preserve"> Const!BC$54</f>
        <v>7014.6341463414637</v>
      </c>
      <c r="BD11" s="136">
        <f xml:space="preserve"> Const!BD$54</f>
        <v>7014.6341463414637</v>
      </c>
      <c r="BE11" s="136">
        <f xml:space="preserve"> Const!BE$54</f>
        <v>7664.6341463414637</v>
      </c>
      <c r="BF11" s="136">
        <f xml:space="preserve"> Const!BF$54</f>
        <v>0</v>
      </c>
      <c r="BG11" s="136">
        <f xml:space="preserve"> Const!BG$54</f>
        <v>0</v>
      </c>
      <c r="BH11" s="136">
        <f xml:space="preserve"> Const!BH$54</f>
        <v>0</v>
      </c>
      <c r="BI11" s="136">
        <f xml:space="preserve"> Const!BI$54</f>
        <v>0</v>
      </c>
      <c r="BJ11" s="136">
        <f xml:space="preserve"> Const!BJ$54</f>
        <v>0</v>
      </c>
      <c r="BK11" s="136">
        <f xml:space="preserve"> Const!BK$54</f>
        <v>0</v>
      </c>
      <c r="BL11" s="136">
        <f xml:space="preserve"> Const!BL$54</f>
        <v>0</v>
      </c>
      <c r="BM11" s="136">
        <f xml:space="preserve"> Const!BM$54</f>
        <v>0</v>
      </c>
      <c r="BN11" s="136">
        <f xml:space="preserve"> Const!BN$54</f>
        <v>0</v>
      </c>
      <c r="BO11" s="136">
        <f xml:space="preserve"> Const!BO$54</f>
        <v>0</v>
      </c>
      <c r="BP11" s="136">
        <f xml:space="preserve"> Const!BP$54</f>
        <v>0</v>
      </c>
      <c r="BQ11" s="136">
        <f xml:space="preserve"> Const!BQ$54</f>
        <v>0</v>
      </c>
      <c r="BR11" s="136">
        <f xml:space="preserve"> Const!BR$54</f>
        <v>0</v>
      </c>
      <c r="BS11" s="136">
        <f xml:space="preserve"> Const!BS$54</f>
        <v>0</v>
      </c>
      <c r="BT11" s="136">
        <f xml:space="preserve"> Const!BT$54</f>
        <v>0</v>
      </c>
      <c r="BU11" s="136">
        <f xml:space="preserve"> Const!BU$54</f>
        <v>0</v>
      </c>
      <c r="BV11" s="136">
        <f xml:space="preserve"> Const!BV$54</f>
        <v>0</v>
      </c>
      <c r="BW11" s="136">
        <f xml:space="preserve"> Const!BW$54</f>
        <v>0</v>
      </c>
      <c r="BX11" s="136">
        <f xml:space="preserve"> Const!BX$54</f>
        <v>0</v>
      </c>
      <c r="BY11" s="136">
        <f xml:space="preserve"> Const!BY$54</f>
        <v>0</v>
      </c>
      <c r="BZ11" s="136">
        <f xml:space="preserve"> Const!BZ$54</f>
        <v>0</v>
      </c>
      <c r="CA11" s="136">
        <f xml:space="preserve"> Const!CA$54</f>
        <v>0</v>
      </c>
      <c r="CB11" s="136">
        <f xml:space="preserve"> Const!CB$54</f>
        <v>0</v>
      </c>
      <c r="CC11" s="136">
        <f xml:space="preserve"> Const!CC$54</f>
        <v>0</v>
      </c>
      <c r="CD11" s="136">
        <f xml:space="preserve"> Const!CD$54</f>
        <v>0</v>
      </c>
      <c r="CE11" s="136">
        <f xml:space="preserve"> Const!CE$54</f>
        <v>0</v>
      </c>
      <c r="CF11" s="136">
        <f xml:space="preserve"> Const!CF$54</f>
        <v>0</v>
      </c>
      <c r="CG11" s="136">
        <f xml:space="preserve"> Const!CG$54</f>
        <v>0</v>
      </c>
      <c r="CH11" s="136">
        <f xml:space="preserve"> Const!CH$54</f>
        <v>0</v>
      </c>
      <c r="CI11" s="136">
        <f xml:space="preserve"> Const!CI$54</f>
        <v>0</v>
      </c>
      <c r="CJ11" s="136">
        <f xml:space="preserve"> Const!CJ$54</f>
        <v>0</v>
      </c>
      <c r="CK11" s="136">
        <f xml:space="preserve"> Const!CK$54</f>
        <v>0</v>
      </c>
      <c r="CL11" s="136">
        <f xml:space="preserve"> Const!CL$54</f>
        <v>0</v>
      </c>
      <c r="CM11" s="136">
        <f xml:space="preserve"> Const!CM$54</f>
        <v>0</v>
      </c>
      <c r="CN11" s="136">
        <f xml:space="preserve"> Const!CN$54</f>
        <v>0</v>
      </c>
      <c r="CO11" s="136">
        <f xml:space="preserve"> Const!CO$54</f>
        <v>0</v>
      </c>
      <c r="CP11" s="136">
        <f xml:space="preserve"> Const!CP$54</f>
        <v>0</v>
      </c>
      <c r="CQ11" s="136">
        <f xml:space="preserve"> Const!CQ$54</f>
        <v>0</v>
      </c>
      <c r="CR11" s="136">
        <f xml:space="preserve"> Const!CR$54</f>
        <v>0</v>
      </c>
      <c r="CS11" s="136">
        <f xml:space="preserve"> Const!CS$54</f>
        <v>0</v>
      </c>
      <c r="CT11" s="136">
        <f xml:space="preserve"> Const!CT$54</f>
        <v>0</v>
      </c>
      <c r="CU11" s="136">
        <f xml:space="preserve"> Const!CU$54</f>
        <v>0</v>
      </c>
      <c r="CV11" s="136">
        <f xml:space="preserve"> Const!CV$54</f>
        <v>0</v>
      </c>
      <c r="CW11" s="136">
        <f xml:space="preserve"> Const!CW$54</f>
        <v>0</v>
      </c>
      <c r="CX11" s="136">
        <f xml:space="preserve"> Const!CX$54</f>
        <v>0</v>
      </c>
      <c r="CY11" s="136">
        <f xml:space="preserve"> Const!CY$54</f>
        <v>0</v>
      </c>
      <c r="CZ11" s="136">
        <f xml:space="preserve"> Const!CZ$54</f>
        <v>0</v>
      </c>
      <c r="DA11" s="136">
        <f xml:space="preserve"> Const!DA$54</f>
        <v>0</v>
      </c>
      <c r="DB11" s="136">
        <f xml:space="preserve"> Const!DB$54</f>
        <v>0</v>
      </c>
      <c r="DC11" s="136">
        <f xml:space="preserve"> Const!DC$54</f>
        <v>0</v>
      </c>
      <c r="DD11" s="136">
        <f xml:space="preserve"> Const!DD$54</f>
        <v>0</v>
      </c>
      <c r="DE11" s="136">
        <f xml:space="preserve"> Const!DE$54</f>
        <v>0</v>
      </c>
      <c r="DF11" s="136">
        <f xml:space="preserve"> Const!DF$54</f>
        <v>0</v>
      </c>
      <c r="DG11" s="136">
        <f xml:space="preserve"> Const!DG$54</f>
        <v>0</v>
      </c>
      <c r="DH11" s="136">
        <f xml:space="preserve"> Const!DH$54</f>
        <v>0</v>
      </c>
      <c r="DI11" s="136">
        <f xml:space="preserve"> Const!DI$54</f>
        <v>0</v>
      </c>
      <c r="DJ11" s="136">
        <f xml:space="preserve"> Const!DJ$54</f>
        <v>0</v>
      </c>
      <c r="DK11" s="136">
        <f xml:space="preserve"> Const!DK$54</f>
        <v>0</v>
      </c>
      <c r="DL11" s="136">
        <f xml:space="preserve"> Const!DL$54</f>
        <v>0</v>
      </c>
      <c r="DM11" s="136">
        <f xml:space="preserve"> Const!DM$54</f>
        <v>0</v>
      </c>
      <c r="DN11" s="136">
        <f xml:space="preserve"> Const!DN$54</f>
        <v>0</v>
      </c>
      <c r="DO11" s="136">
        <f xml:space="preserve"> Const!DO$54</f>
        <v>0</v>
      </c>
      <c r="DP11" s="136">
        <f xml:space="preserve"> Const!DP$54</f>
        <v>0</v>
      </c>
      <c r="DQ11" s="136">
        <f xml:space="preserve"> Const!DQ$54</f>
        <v>0</v>
      </c>
      <c r="DR11" s="136">
        <f xml:space="preserve"> Const!DR$54</f>
        <v>0</v>
      </c>
      <c r="DS11" s="136">
        <f xml:space="preserve"> Const!DS$54</f>
        <v>0</v>
      </c>
      <c r="DT11" s="136">
        <f xml:space="preserve"> Const!DT$54</f>
        <v>0</v>
      </c>
      <c r="DU11" s="136">
        <f xml:space="preserve"> Const!DU$54</f>
        <v>0</v>
      </c>
      <c r="DV11" s="136">
        <f xml:space="preserve"> Const!DV$54</f>
        <v>0</v>
      </c>
      <c r="DW11" s="136">
        <f xml:space="preserve"> Const!DW$54</f>
        <v>0</v>
      </c>
      <c r="DX11" s="136">
        <f xml:space="preserve"> Const!DX$54</f>
        <v>0</v>
      </c>
      <c r="DY11" s="136">
        <f xml:space="preserve"> Const!DY$54</f>
        <v>0</v>
      </c>
      <c r="DZ11" s="136">
        <f xml:space="preserve"> Const!DZ$54</f>
        <v>0</v>
      </c>
      <c r="EA11" s="136">
        <f xml:space="preserve"> Const!EA$54</f>
        <v>0</v>
      </c>
      <c r="EB11" s="136">
        <f xml:space="preserve"> Const!EB$54</f>
        <v>0</v>
      </c>
      <c r="EC11" s="136">
        <f xml:space="preserve"> Const!EC$54</f>
        <v>0</v>
      </c>
      <c r="ED11" s="136">
        <f xml:space="preserve"> Const!ED$54</f>
        <v>0</v>
      </c>
      <c r="EE11" s="136">
        <f xml:space="preserve"> Const!EE$54</f>
        <v>0</v>
      </c>
      <c r="EF11" s="136">
        <f xml:space="preserve"> Const!EF$54</f>
        <v>0</v>
      </c>
      <c r="EG11" s="136">
        <f xml:space="preserve"> Const!EG$54</f>
        <v>0</v>
      </c>
      <c r="EH11" s="136">
        <f xml:space="preserve"> Const!EH$54</f>
        <v>0</v>
      </c>
      <c r="EI11" s="136">
        <f xml:space="preserve"> Const!EI$54</f>
        <v>0</v>
      </c>
      <c r="EJ11" s="136">
        <f xml:space="preserve"> Const!EJ$54</f>
        <v>0</v>
      </c>
      <c r="EK11" s="136">
        <f xml:space="preserve"> Const!EK$54</f>
        <v>0</v>
      </c>
      <c r="EL11" s="136">
        <f xml:space="preserve"> Const!EL$54</f>
        <v>0</v>
      </c>
      <c r="EM11" s="136">
        <f xml:space="preserve"> Const!EM$54</f>
        <v>0</v>
      </c>
      <c r="EN11" s="136">
        <f xml:space="preserve"> Const!EN$54</f>
        <v>0</v>
      </c>
      <c r="EO11" s="136">
        <f xml:space="preserve"> Const!EO$54</f>
        <v>0</v>
      </c>
      <c r="EP11" s="136">
        <f xml:space="preserve"> Const!EP$54</f>
        <v>0</v>
      </c>
      <c r="EQ11" s="136">
        <f xml:space="preserve"> Const!EQ$54</f>
        <v>0</v>
      </c>
      <c r="ER11" s="136">
        <f xml:space="preserve"> Const!ER$54</f>
        <v>0</v>
      </c>
      <c r="ES11" s="136">
        <f xml:space="preserve"> Const!ES$54</f>
        <v>0</v>
      </c>
      <c r="ET11" s="136">
        <f xml:space="preserve"> Const!ET$54</f>
        <v>0</v>
      </c>
      <c r="EU11" s="136">
        <f xml:space="preserve"> Const!EU$54</f>
        <v>0</v>
      </c>
      <c r="EV11" s="136">
        <f xml:space="preserve"> Const!EV$54</f>
        <v>0</v>
      </c>
      <c r="EW11" s="136">
        <f xml:space="preserve"> Const!EW$54</f>
        <v>0</v>
      </c>
      <c r="EX11" s="136">
        <f xml:space="preserve"> Const!EX$54</f>
        <v>0</v>
      </c>
      <c r="EY11" s="136">
        <f xml:space="preserve"> Const!EY$54</f>
        <v>0</v>
      </c>
      <c r="EZ11" s="136">
        <f xml:space="preserve"> Const!EZ$54</f>
        <v>0</v>
      </c>
      <c r="FA11" s="136">
        <f xml:space="preserve"> Const!FA$54</f>
        <v>0</v>
      </c>
      <c r="FB11" s="136">
        <f xml:space="preserve"> Const!FB$54</f>
        <v>0</v>
      </c>
      <c r="FC11" s="136">
        <f xml:space="preserve"> Const!FC$54</f>
        <v>0</v>
      </c>
      <c r="FD11" s="136">
        <f xml:space="preserve"> Const!FD$54</f>
        <v>0</v>
      </c>
      <c r="FE11" s="136">
        <f xml:space="preserve"> Const!FE$54</f>
        <v>0</v>
      </c>
      <c r="FF11" s="136">
        <f xml:space="preserve"> Const!FF$54</f>
        <v>0</v>
      </c>
      <c r="FG11" s="136">
        <f xml:space="preserve"> Const!FG$54</f>
        <v>0</v>
      </c>
      <c r="FH11" s="136">
        <f xml:space="preserve"> Const!FH$54</f>
        <v>0</v>
      </c>
      <c r="FI11" s="136">
        <f xml:space="preserve"> Const!FI$54</f>
        <v>0</v>
      </c>
      <c r="FJ11" s="136">
        <f xml:space="preserve"> Const!FJ$54</f>
        <v>0</v>
      </c>
      <c r="FK11" s="136">
        <f xml:space="preserve"> Const!FK$54</f>
        <v>0</v>
      </c>
      <c r="FL11" s="136">
        <f xml:space="preserve"> Const!FL$54</f>
        <v>0</v>
      </c>
      <c r="FM11" s="136">
        <f xml:space="preserve"> Const!FM$54</f>
        <v>0</v>
      </c>
      <c r="FN11" s="136">
        <f xml:space="preserve"> Const!FN$54</f>
        <v>0</v>
      </c>
      <c r="FO11" s="136">
        <f xml:space="preserve"> Const!FO$54</f>
        <v>0</v>
      </c>
      <c r="FP11" s="136">
        <f xml:space="preserve"> Const!FP$54</f>
        <v>0</v>
      </c>
      <c r="FQ11" s="136">
        <f xml:space="preserve"> Const!FQ$54</f>
        <v>0</v>
      </c>
      <c r="FR11" s="136">
        <f xml:space="preserve"> Const!FR$54</f>
        <v>0</v>
      </c>
      <c r="FS11" s="136">
        <f xml:space="preserve"> Const!FS$54</f>
        <v>0</v>
      </c>
      <c r="FT11" s="136">
        <f xml:space="preserve"> Const!FT$54</f>
        <v>0</v>
      </c>
      <c r="FU11" s="136">
        <f xml:space="preserve"> Const!FU$54</f>
        <v>0</v>
      </c>
      <c r="FV11" s="136">
        <f xml:space="preserve"> Const!FV$54</f>
        <v>0</v>
      </c>
      <c r="FW11" s="136">
        <f xml:space="preserve"> Const!FW$54</f>
        <v>0</v>
      </c>
      <c r="FX11" s="136">
        <f xml:space="preserve"> Const!FX$54</f>
        <v>0</v>
      </c>
      <c r="FY11" s="136">
        <f xml:space="preserve"> Const!FY$54</f>
        <v>0</v>
      </c>
      <c r="FZ11" s="136">
        <f xml:space="preserve"> Const!FZ$54</f>
        <v>0</v>
      </c>
      <c r="GA11" s="136">
        <f xml:space="preserve"> Const!GA$54</f>
        <v>0</v>
      </c>
      <c r="GB11" s="136">
        <f xml:space="preserve"> Const!GB$54</f>
        <v>0</v>
      </c>
      <c r="GC11" s="136">
        <f xml:space="preserve"> Const!GC$54</f>
        <v>0</v>
      </c>
      <c r="GD11" s="136">
        <f xml:space="preserve"> Const!GD$54</f>
        <v>0</v>
      </c>
      <c r="GE11" s="136">
        <f xml:space="preserve"> Const!GE$54</f>
        <v>0</v>
      </c>
      <c r="GF11" s="136">
        <f xml:space="preserve"> Const!GF$54</f>
        <v>0</v>
      </c>
      <c r="GG11" s="136">
        <f xml:space="preserve"> Const!GG$54</f>
        <v>0</v>
      </c>
      <c r="GH11" s="136">
        <f xml:space="preserve"> Const!GH$54</f>
        <v>0</v>
      </c>
      <c r="GI11" s="136">
        <f xml:space="preserve"> Const!GI$54</f>
        <v>0</v>
      </c>
      <c r="GJ11" s="136">
        <f xml:space="preserve"> Const!GJ$54</f>
        <v>0</v>
      </c>
    </row>
    <row r="12" spans="1:192" s="501" customFormat="1" outlineLevel="1" x14ac:dyDescent="0.35">
      <c r="A12" s="226"/>
      <c r="B12" s="226"/>
      <c r="C12" s="227"/>
      <c r="D12" s="228"/>
      <c r="E12" s="136" t="str">
        <f xml:space="preserve"> Ops!E$315</f>
        <v>Operating cashflow during construction</v>
      </c>
      <c r="F12" s="136">
        <f xml:space="preserve"> Ops!F$315</f>
        <v>0</v>
      </c>
      <c r="G12" s="136" t="str">
        <f xml:space="preserve"> Ops!G$315</f>
        <v>$ 000s</v>
      </c>
      <c r="H12" s="136">
        <f xml:space="preserve"> Ops!H$315</f>
        <v>38533.664879189368</v>
      </c>
      <c r="I12" s="136">
        <f xml:space="preserve"> Ops!I$315</f>
        <v>0</v>
      </c>
      <c r="J12" s="136">
        <f xml:space="preserve"> Ops!J$315</f>
        <v>0</v>
      </c>
      <c r="K12" s="136">
        <f xml:space="preserve"> Ops!K$315</f>
        <v>0</v>
      </c>
      <c r="L12" s="136">
        <f xml:space="preserve"> Ops!L$315</f>
        <v>0</v>
      </c>
      <c r="M12" s="136">
        <f xml:space="preserve"> Ops!M$315</f>
        <v>0</v>
      </c>
      <c r="N12" s="136">
        <f xml:space="preserve"> Ops!N$315</f>
        <v>0</v>
      </c>
      <c r="O12" s="136">
        <f xml:space="preserve"> Ops!O$315</f>
        <v>0</v>
      </c>
      <c r="P12" s="136">
        <f xml:space="preserve"> Ops!P$315</f>
        <v>0</v>
      </c>
      <c r="Q12" s="136">
        <f xml:space="preserve"> Ops!Q$315</f>
        <v>0</v>
      </c>
      <c r="R12" s="136">
        <f xml:space="preserve"> Ops!R$315</f>
        <v>0</v>
      </c>
      <c r="S12" s="136">
        <f xml:space="preserve"> Ops!S$315</f>
        <v>0</v>
      </c>
      <c r="T12" s="136">
        <f xml:space="preserve"> Ops!T$315</f>
        <v>0</v>
      </c>
      <c r="U12" s="136">
        <f xml:space="preserve"> Ops!U$315</f>
        <v>0</v>
      </c>
      <c r="V12" s="136">
        <f xml:space="preserve"> Ops!V$315</f>
        <v>0</v>
      </c>
      <c r="W12" s="136">
        <f xml:space="preserve"> Ops!W$315</f>
        <v>0</v>
      </c>
      <c r="X12" s="136">
        <f xml:space="preserve"> Ops!X$315</f>
        <v>0</v>
      </c>
      <c r="Y12" s="136">
        <f xml:space="preserve"> Ops!Y$315</f>
        <v>0</v>
      </c>
      <c r="Z12" s="136">
        <f xml:space="preserve"> Ops!Z$315</f>
        <v>0</v>
      </c>
      <c r="AA12" s="136">
        <f xml:space="preserve"> Ops!AA$315</f>
        <v>0</v>
      </c>
      <c r="AB12" s="136">
        <f xml:space="preserve"> Ops!AB$315</f>
        <v>0</v>
      </c>
      <c r="AC12" s="136">
        <f xml:space="preserve"> Ops!AC$315</f>
        <v>0</v>
      </c>
      <c r="AD12" s="136">
        <f xml:space="preserve"> Ops!AD$315</f>
        <v>0</v>
      </c>
      <c r="AE12" s="136">
        <f xml:space="preserve"> Ops!AE$315</f>
        <v>0</v>
      </c>
      <c r="AF12" s="136">
        <f xml:space="preserve"> Ops!AF$315</f>
        <v>109.18740775625</v>
      </c>
      <c r="AG12" s="136">
        <f xml:space="preserve"> Ops!AG$315</f>
        <v>211.33046662499999</v>
      </c>
      <c r="AH12" s="136">
        <f xml:space="preserve"> Ops!AH$315</f>
        <v>327.56222326875002</v>
      </c>
      <c r="AI12" s="136">
        <f xml:space="preserve"> Ops!AI$315</f>
        <v>436.74963102499999</v>
      </c>
      <c r="AJ12" s="136">
        <f xml:space="preserve"> Ops!AJ$315</f>
        <v>510.71529434374997</v>
      </c>
      <c r="AK12" s="136">
        <f xml:space="preserve"> Ops!AK$315</f>
        <v>655.12444653750003</v>
      </c>
      <c r="AL12" s="136">
        <f xml:space="preserve"> Ops!AL$315</f>
        <v>739.65663318750001</v>
      </c>
      <c r="AM12" s="136">
        <f xml:space="preserve"> Ops!AM$315</f>
        <v>873.49926204999986</v>
      </c>
      <c r="AN12" s="136">
        <f xml:space="preserve"> Ops!AN$315</f>
        <v>974.76177730781251</v>
      </c>
      <c r="AO12" s="136">
        <f xml:space="preserve"> Ops!AO$315</f>
        <v>1119.1709295015628</v>
      </c>
      <c r="AP12" s="136">
        <f xml:space="preserve"> Ops!AP$315</f>
        <v>1231.0880224517184</v>
      </c>
      <c r="AQ12" s="136">
        <f xml:space="preserve"> Ops!AQ$315</f>
        <v>1299.6823697437499</v>
      </c>
      <c r="AR12" s="136">
        <f xml:space="preserve"> Ops!AR$315</f>
        <v>1454.9222083520308</v>
      </c>
      <c r="AS12" s="136">
        <f xml:space="preserve"> Ops!AS$315</f>
        <v>1516.2960980343753</v>
      </c>
      <c r="AT12" s="136">
        <f xml:space="preserve"> Ops!AT$315</f>
        <v>1678.7563942523436</v>
      </c>
      <c r="AU12" s="136">
        <f xml:space="preserve"> Ops!AU$315</f>
        <v>1790.6734872025004</v>
      </c>
      <c r="AV12" s="136">
        <f xml:space="preserve"> Ops!AV$315</f>
        <v>1718.468911105625</v>
      </c>
      <c r="AW12" s="136">
        <f xml:space="preserve"> Ops!AW$315</f>
        <v>2014.5076731028125</v>
      </c>
      <c r="AX12" s="136">
        <f xml:space="preserve"> Ops!AX$315</f>
        <v>2057.8304187609374</v>
      </c>
      <c r="AY12" s="136">
        <f xml:space="preserve"> Ops!AY$315</f>
        <v>2238.3418590031256</v>
      </c>
      <c r="AZ12" s="136">
        <f xml:space="preserve"> Ops!AZ$315</f>
        <v>2331.3052507278517</v>
      </c>
      <c r="BA12" s="136">
        <f xml:space="preserve"> Ops!BA$315</f>
        <v>2523.7304460260229</v>
      </c>
      <c r="BB12" s="136">
        <f xml:space="preserve"> Ops!BB$315</f>
        <v>2638.4454662999337</v>
      </c>
      <c r="BC12" s="136">
        <f xml:space="preserve"> Ops!BC$315</f>
        <v>2664.3488579746872</v>
      </c>
      <c r="BD12" s="136">
        <f xml:space="preserve"> Ops!BD$315</f>
        <v>2753.1604865738436</v>
      </c>
      <c r="BE12" s="136">
        <f xml:space="preserve"> Ops!BE$315</f>
        <v>2664.3488579746872</v>
      </c>
      <c r="BF12" s="136">
        <f xml:space="preserve"> Ops!BF$315</f>
        <v>0</v>
      </c>
      <c r="BG12" s="136">
        <f xml:space="preserve"> Ops!BG$315</f>
        <v>0</v>
      </c>
      <c r="BH12" s="136">
        <f xml:space="preserve"> Ops!BH$315</f>
        <v>0</v>
      </c>
      <c r="BI12" s="136">
        <f xml:space="preserve"> Ops!BI$315</f>
        <v>0</v>
      </c>
      <c r="BJ12" s="136">
        <f xml:space="preserve"> Ops!BJ$315</f>
        <v>0</v>
      </c>
      <c r="BK12" s="136">
        <f xml:space="preserve"> Ops!BK$315</f>
        <v>0</v>
      </c>
      <c r="BL12" s="136">
        <f xml:space="preserve"> Ops!BL$315</f>
        <v>0</v>
      </c>
      <c r="BM12" s="136">
        <f xml:space="preserve"> Ops!BM$315</f>
        <v>0</v>
      </c>
      <c r="BN12" s="136">
        <f xml:space="preserve"> Ops!BN$315</f>
        <v>0</v>
      </c>
      <c r="BO12" s="136">
        <f xml:space="preserve"> Ops!BO$315</f>
        <v>0</v>
      </c>
      <c r="BP12" s="136">
        <f xml:space="preserve"> Ops!BP$315</f>
        <v>0</v>
      </c>
      <c r="BQ12" s="136">
        <f xml:space="preserve"> Ops!BQ$315</f>
        <v>0</v>
      </c>
      <c r="BR12" s="136">
        <f xml:space="preserve"> Ops!BR$315</f>
        <v>0</v>
      </c>
      <c r="BS12" s="136">
        <f xml:space="preserve"> Ops!BS$315</f>
        <v>0</v>
      </c>
      <c r="BT12" s="136">
        <f xml:space="preserve"> Ops!BT$315</f>
        <v>0</v>
      </c>
      <c r="BU12" s="136">
        <f xml:space="preserve"> Ops!BU$315</f>
        <v>0</v>
      </c>
      <c r="BV12" s="136">
        <f xml:space="preserve"> Ops!BV$315</f>
        <v>0</v>
      </c>
      <c r="BW12" s="136">
        <f xml:space="preserve"> Ops!BW$315</f>
        <v>0</v>
      </c>
      <c r="BX12" s="136">
        <f xml:space="preserve"> Ops!BX$315</f>
        <v>0</v>
      </c>
      <c r="BY12" s="136">
        <f xml:space="preserve"> Ops!BY$315</f>
        <v>0</v>
      </c>
      <c r="BZ12" s="136">
        <f xml:space="preserve"> Ops!BZ$315</f>
        <v>0</v>
      </c>
      <c r="CA12" s="136">
        <f xml:space="preserve"> Ops!CA$315</f>
        <v>0</v>
      </c>
      <c r="CB12" s="136">
        <f xml:space="preserve"> Ops!CB$315</f>
        <v>0</v>
      </c>
      <c r="CC12" s="136">
        <f xml:space="preserve"> Ops!CC$315</f>
        <v>0</v>
      </c>
      <c r="CD12" s="136">
        <f xml:space="preserve"> Ops!CD$315</f>
        <v>0</v>
      </c>
      <c r="CE12" s="136">
        <f xml:space="preserve"> Ops!CE$315</f>
        <v>0</v>
      </c>
      <c r="CF12" s="136">
        <f xml:space="preserve"> Ops!CF$315</f>
        <v>0</v>
      </c>
      <c r="CG12" s="136">
        <f xml:space="preserve"> Ops!CG$315</f>
        <v>0</v>
      </c>
      <c r="CH12" s="136">
        <f xml:space="preserve"> Ops!CH$315</f>
        <v>0</v>
      </c>
      <c r="CI12" s="136">
        <f xml:space="preserve"> Ops!CI$315</f>
        <v>0</v>
      </c>
      <c r="CJ12" s="136">
        <f xml:space="preserve"> Ops!CJ$315</f>
        <v>0</v>
      </c>
      <c r="CK12" s="136">
        <f xml:space="preserve"> Ops!CK$315</f>
        <v>0</v>
      </c>
      <c r="CL12" s="136">
        <f xml:space="preserve"> Ops!CL$315</f>
        <v>0</v>
      </c>
      <c r="CM12" s="136">
        <f xml:space="preserve"> Ops!CM$315</f>
        <v>0</v>
      </c>
      <c r="CN12" s="136">
        <f xml:space="preserve"> Ops!CN$315</f>
        <v>0</v>
      </c>
      <c r="CO12" s="136">
        <f xml:space="preserve"> Ops!CO$315</f>
        <v>0</v>
      </c>
      <c r="CP12" s="136">
        <f xml:space="preserve"> Ops!CP$315</f>
        <v>0</v>
      </c>
      <c r="CQ12" s="136">
        <f xml:space="preserve"> Ops!CQ$315</f>
        <v>0</v>
      </c>
      <c r="CR12" s="136">
        <f xml:space="preserve"> Ops!CR$315</f>
        <v>0</v>
      </c>
      <c r="CS12" s="136">
        <f xml:space="preserve"> Ops!CS$315</f>
        <v>0</v>
      </c>
      <c r="CT12" s="136">
        <f xml:space="preserve"> Ops!CT$315</f>
        <v>0</v>
      </c>
      <c r="CU12" s="136">
        <f xml:space="preserve"> Ops!CU$315</f>
        <v>0</v>
      </c>
      <c r="CV12" s="136">
        <f xml:space="preserve"> Ops!CV$315</f>
        <v>0</v>
      </c>
      <c r="CW12" s="136">
        <f xml:space="preserve"> Ops!CW$315</f>
        <v>0</v>
      </c>
      <c r="CX12" s="136">
        <f xml:space="preserve"> Ops!CX$315</f>
        <v>0</v>
      </c>
      <c r="CY12" s="136">
        <f xml:space="preserve"> Ops!CY$315</f>
        <v>0</v>
      </c>
      <c r="CZ12" s="136">
        <f xml:space="preserve"> Ops!CZ$315</f>
        <v>0</v>
      </c>
      <c r="DA12" s="136">
        <f xml:space="preserve"> Ops!DA$315</f>
        <v>0</v>
      </c>
      <c r="DB12" s="136">
        <f xml:space="preserve"> Ops!DB$315</f>
        <v>0</v>
      </c>
      <c r="DC12" s="136">
        <f xml:space="preserve"> Ops!DC$315</f>
        <v>0</v>
      </c>
      <c r="DD12" s="136">
        <f xml:space="preserve"> Ops!DD$315</f>
        <v>0</v>
      </c>
      <c r="DE12" s="136">
        <f xml:space="preserve"> Ops!DE$315</f>
        <v>0</v>
      </c>
      <c r="DF12" s="136">
        <f xml:space="preserve"> Ops!DF$315</f>
        <v>0</v>
      </c>
      <c r="DG12" s="136">
        <f xml:space="preserve"> Ops!DG$315</f>
        <v>0</v>
      </c>
      <c r="DH12" s="136">
        <f xml:space="preserve"> Ops!DH$315</f>
        <v>0</v>
      </c>
      <c r="DI12" s="136">
        <f xml:space="preserve"> Ops!DI$315</f>
        <v>0</v>
      </c>
      <c r="DJ12" s="136">
        <f xml:space="preserve"> Ops!DJ$315</f>
        <v>0</v>
      </c>
      <c r="DK12" s="136">
        <f xml:space="preserve"> Ops!DK$315</f>
        <v>0</v>
      </c>
      <c r="DL12" s="136">
        <f xml:space="preserve"> Ops!DL$315</f>
        <v>0</v>
      </c>
      <c r="DM12" s="136">
        <f xml:space="preserve"> Ops!DM$315</f>
        <v>0</v>
      </c>
      <c r="DN12" s="136">
        <f xml:space="preserve"> Ops!DN$315</f>
        <v>0</v>
      </c>
      <c r="DO12" s="136">
        <f xml:space="preserve"> Ops!DO$315</f>
        <v>0</v>
      </c>
      <c r="DP12" s="136">
        <f xml:space="preserve"> Ops!DP$315</f>
        <v>0</v>
      </c>
      <c r="DQ12" s="136">
        <f xml:space="preserve"> Ops!DQ$315</f>
        <v>0</v>
      </c>
      <c r="DR12" s="136">
        <f xml:space="preserve"> Ops!DR$315</f>
        <v>0</v>
      </c>
      <c r="DS12" s="136">
        <f xml:space="preserve"> Ops!DS$315</f>
        <v>0</v>
      </c>
      <c r="DT12" s="136">
        <f xml:space="preserve"> Ops!DT$315</f>
        <v>0</v>
      </c>
      <c r="DU12" s="136">
        <f xml:space="preserve"> Ops!DU$315</f>
        <v>0</v>
      </c>
      <c r="DV12" s="136">
        <f xml:space="preserve"> Ops!DV$315</f>
        <v>0</v>
      </c>
      <c r="DW12" s="136">
        <f xml:space="preserve"> Ops!DW$315</f>
        <v>0</v>
      </c>
      <c r="DX12" s="136">
        <f xml:space="preserve"> Ops!DX$315</f>
        <v>0</v>
      </c>
      <c r="DY12" s="136">
        <f xml:space="preserve"> Ops!DY$315</f>
        <v>0</v>
      </c>
      <c r="DZ12" s="136">
        <f xml:space="preserve"> Ops!DZ$315</f>
        <v>0</v>
      </c>
      <c r="EA12" s="136">
        <f xml:space="preserve"> Ops!EA$315</f>
        <v>0</v>
      </c>
      <c r="EB12" s="136">
        <f xml:space="preserve"> Ops!EB$315</f>
        <v>0</v>
      </c>
      <c r="EC12" s="136">
        <f xml:space="preserve"> Ops!EC$315</f>
        <v>0</v>
      </c>
      <c r="ED12" s="136">
        <f xml:space="preserve"> Ops!ED$315</f>
        <v>0</v>
      </c>
      <c r="EE12" s="136">
        <f xml:space="preserve"> Ops!EE$315</f>
        <v>0</v>
      </c>
      <c r="EF12" s="136">
        <f xml:space="preserve"> Ops!EF$315</f>
        <v>0</v>
      </c>
      <c r="EG12" s="136">
        <f xml:space="preserve"> Ops!EG$315</f>
        <v>0</v>
      </c>
      <c r="EH12" s="136">
        <f xml:space="preserve"> Ops!EH$315</f>
        <v>0</v>
      </c>
      <c r="EI12" s="136">
        <f xml:space="preserve"> Ops!EI$315</f>
        <v>0</v>
      </c>
      <c r="EJ12" s="136">
        <f xml:space="preserve"> Ops!EJ$315</f>
        <v>0</v>
      </c>
      <c r="EK12" s="136">
        <f xml:space="preserve"> Ops!EK$315</f>
        <v>0</v>
      </c>
      <c r="EL12" s="136">
        <f xml:space="preserve"> Ops!EL$315</f>
        <v>0</v>
      </c>
      <c r="EM12" s="136">
        <f xml:space="preserve"> Ops!EM$315</f>
        <v>0</v>
      </c>
      <c r="EN12" s="136">
        <f xml:space="preserve"> Ops!EN$315</f>
        <v>0</v>
      </c>
      <c r="EO12" s="136">
        <f xml:space="preserve"> Ops!EO$315</f>
        <v>0</v>
      </c>
      <c r="EP12" s="136">
        <f xml:space="preserve"> Ops!EP$315</f>
        <v>0</v>
      </c>
      <c r="EQ12" s="136">
        <f xml:space="preserve"> Ops!EQ$315</f>
        <v>0</v>
      </c>
      <c r="ER12" s="136">
        <f xml:space="preserve"> Ops!ER$315</f>
        <v>0</v>
      </c>
      <c r="ES12" s="136">
        <f xml:space="preserve"> Ops!ES$315</f>
        <v>0</v>
      </c>
      <c r="ET12" s="136">
        <f xml:space="preserve"> Ops!ET$315</f>
        <v>0</v>
      </c>
      <c r="EU12" s="136">
        <f xml:space="preserve"> Ops!EU$315</f>
        <v>0</v>
      </c>
      <c r="EV12" s="136">
        <f xml:space="preserve"> Ops!EV$315</f>
        <v>0</v>
      </c>
      <c r="EW12" s="136">
        <f xml:space="preserve"> Ops!EW$315</f>
        <v>0</v>
      </c>
      <c r="EX12" s="136">
        <f xml:space="preserve"> Ops!EX$315</f>
        <v>0</v>
      </c>
      <c r="EY12" s="136">
        <f xml:space="preserve"> Ops!EY$315</f>
        <v>0</v>
      </c>
      <c r="EZ12" s="136">
        <f xml:space="preserve"> Ops!EZ$315</f>
        <v>0</v>
      </c>
      <c r="FA12" s="136">
        <f xml:space="preserve"> Ops!FA$315</f>
        <v>0</v>
      </c>
      <c r="FB12" s="136">
        <f xml:space="preserve"> Ops!FB$315</f>
        <v>0</v>
      </c>
      <c r="FC12" s="136">
        <f xml:space="preserve"> Ops!FC$315</f>
        <v>0</v>
      </c>
      <c r="FD12" s="136">
        <f xml:space="preserve"> Ops!FD$315</f>
        <v>0</v>
      </c>
      <c r="FE12" s="136">
        <f xml:space="preserve"> Ops!FE$315</f>
        <v>0</v>
      </c>
      <c r="FF12" s="136">
        <f xml:space="preserve"> Ops!FF$315</f>
        <v>0</v>
      </c>
      <c r="FG12" s="136">
        <f xml:space="preserve"> Ops!FG$315</f>
        <v>0</v>
      </c>
      <c r="FH12" s="136">
        <f xml:space="preserve"> Ops!FH$315</f>
        <v>0</v>
      </c>
      <c r="FI12" s="136">
        <f xml:space="preserve"> Ops!FI$315</f>
        <v>0</v>
      </c>
      <c r="FJ12" s="136">
        <f xml:space="preserve"> Ops!FJ$315</f>
        <v>0</v>
      </c>
      <c r="FK12" s="136">
        <f xml:space="preserve"> Ops!FK$315</f>
        <v>0</v>
      </c>
      <c r="FL12" s="136">
        <f xml:space="preserve"> Ops!FL$315</f>
        <v>0</v>
      </c>
      <c r="FM12" s="136">
        <f xml:space="preserve"> Ops!FM$315</f>
        <v>0</v>
      </c>
      <c r="FN12" s="136">
        <f xml:space="preserve"> Ops!FN$315</f>
        <v>0</v>
      </c>
      <c r="FO12" s="136">
        <f xml:space="preserve"> Ops!FO$315</f>
        <v>0</v>
      </c>
      <c r="FP12" s="136">
        <f xml:space="preserve"> Ops!FP$315</f>
        <v>0</v>
      </c>
      <c r="FQ12" s="136">
        <f xml:space="preserve"> Ops!FQ$315</f>
        <v>0</v>
      </c>
      <c r="FR12" s="136">
        <f xml:space="preserve"> Ops!FR$315</f>
        <v>0</v>
      </c>
      <c r="FS12" s="136">
        <f xml:space="preserve"> Ops!FS$315</f>
        <v>0</v>
      </c>
      <c r="FT12" s="136">
        <f xml:space="preserve"> Ops!FT$315</f>
        <v>0</v>
      </c>
      <c r="FU12" s="136">
        <f xml:space="preserve"> Ops!FU$315</f>
        <v>0</v>
      </c>
      <c r="FV12" s="136">
        <f xml:space="preserve"> Ops!FV$315</f>
        <v>0</v>
      </c>
      <c r="FW12" s="136">
        <f xml:space="preserve"> Ops!FW$315</f>
        <v>0</v>
      </c>
      <c r="FX12" s="136">
        <f xml:space="preserve"> Ops!FX$315</f>
        <v>0</v>
      </c>
      <c r="FY12" s="136">
        <f xml:space="preserve"> Ops!FY$315</f>
        <v>0</v>
      </c>
      <c r="FZ12" s="136">
        <f xml:space="preserve"> Ops!FZ$315</f>
        <v>0</v>
      </c>
      <c r="GA12" s="136">
        <f xml:space="preserve"> Ops!GA$315</f>
        <v>0</v>
      </c>
      <c r="GB12" s="136">
        <f xml:space="preserve"> Ops!GB$315</f>
        <v>0</v>
      </c>
      <c r="GC12" s="136">
        <f xml:space="preserve"> Ops!GC$315</f>
        <v>0</v>
      </c>
      <c r="GD12" s="136">
        <f xml:space="preserve"> Ops!GD$315</f>
        <v>0</v>
      </c>
      <c r="GE12" s="136">
        <f xml:space="preserve"> Ops!GE$315</f>
        <v>0</v>
      </c>
      <c r="GF12" s="136">
        <f xml:space="preserve"> Ops!GF$315</f>
        <v>0</v>
      </c>
      <c r="GG12" s="136">
        <f xml:space="preserve"> Ops!GG$315</f>
        <v>0</v>
      </c>
      <c r="GH12" s="136">
        <f xml:space="preserve"> Ops!GH$315</f>
        <v>0</v>
      </c>
      <c r="GI12" s="136">
        <f xml:space="preserve"> Ops!GI$315</f>
        <v>0</v>
      </c>
      <c r="GJ12" s="136">
        <f xml:space="preserve"> Ops!GJ$315</f>
        <v>0</v>
      </c>
    </row>
    <row r="13" spans="1:192" outlineLevel="1" x14ac:dyDescent="0.35">
      <c r="A13"/>
      <c r="B13" s="76"/>
      <c r="C13"/>
      <c r="D13"/>
      <c r="E13" t="str">
        <f>$E$131</f>
        <v>Financing costs POS</v>
      </c>
      <c r="F13"/>
      <c r="G13" t="str">
        <f>$G$131</f>
        <v>$ 000s</v>
      </c>
      <c r="H13">
        <f>$H$131</f>
        <v>26979.531717728649</v>
      </c>
      <c r="I13"/>
      <c r="J13">
        <f t="shared" ref="J13:AO13" si="0">J$131</f>
        <v>0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2600</v>
      </c>
      <c r="P13">
        <f t="shared" si="0"/>
        <v>208.60810995160929</v>
      </c>
      <c r="Q13">
        <f t="shared" si="0"/>
        <v>280.13712446916276</v>
      </c>
      <c r="R13">
        <f t="shared" si="0"/>
        <v>286.97526326781951</v>
      </c>
      <c r="S13">
        <f t="shared" si="0"/>
        <v>312.96046342147883</v>
      </c>
      <c r="T13">
        <f t="shared" si="0"/>
        <v>318.81121471030207</v>
      </c>
      <c r="U13">
        <f t="shared" si="0"/>
        <v>345.92920374770279</v>
      </c>
      <c r="V13">
        <f t="shared" si="0"/>
        <v>362.48113336707866</v>
      </c>
      <c r="W13">
        <f t="shared" si="0"/>
        <v>342.3860628138558</v>
      </c>
      <c r="X13">
        <f t="shared" si="0"/>
        <v>395.61424587687191</v>
      </c>
      <c r="Y13">
        <f t="shared" si="0"/>
        <v>398.9786165888803</v>
      </c>
      <c r="Z13">
        <f t="shared" si="0"/>
        <v>428.94912730606472</v>
      </c>
      <c r="AA13">
        <f t="shared" si="0"/>
        <v>431.31072235247166</v>
      </c>
      <c r="AB13">
        <f t="shared" si="0"/>
        <v>462.43167614854269</v>
      </c>
      <c r="AC13">
        <f t="shared" si="0"/>
        <v>479.24558853089263</v>
      </c>
      <c r="AD13">
        <f t="shared" si="0"/>
        <v>480.09417182445173</v>
      </c>
      <c r="AE13">
        <f t="shared" si="0"/>
        <v>512.95094147550014</v>
      </c>
      <c r="AF13">
        <f t="shared" si="0"/>
        <v>512.78560462642554</v>
      </c>
      <c r="AG13">
        <f t="shared" si="0"/>
        <v>546.56006980654411</v>
      </c>
      <c r="AH13">
        <f t="shared" si="0"/>
        <v>563.08793889856759</v>
      </c>
      <c r="AI13">
        <f t="shared" si="0"/>
        <v>542.01149745907639</v>
      </c>
      <c r="AJ13">
        <f t="shared" si="0"/>
        <v>595.40233416313799</v>
      </c>
      <c r="AK13">
        <f t="shared" si="0"/>
        <v>591.64529064808812</v>
      </c>
      <c r="AL13">
        <f t="shared" si="0"/>
        <v>626.99808053906111</v>
      </c>
      <c r="AM13">
        <f t="shared" si="0"/>
        <v>621.79235757105721</v>
      </c>
      <c r="AN13">
        <f t="shared" si="0"/>
        <v>657.72677605205695</v>
      </c>
      <c r="AO13">
        <f t="shared" si="0"/>
        <v>672.78787727422616</v>
      </c>
      <c r="AP13">
        <f t="shared" ref="AP13:BU13" si="1">AP$131</f>
        <v>665.37881562392272</v>
      </c>
      <c r="AQ13">
        <f t="shared" si="1"/>
        <v>702.06000921617874</v>
      </c>
      <c r="AR13">
        <f t="shared" si="1"/>
        <v>693.37755952726445</v>
      </c>
      <c r="AS13">
        <f t="shared" si="1"/>
        <v>730.55166328350174</v>
      </c>
      <c r="AT13">
        <f t="shared" si="1"/>
        <v>744.55876290469018</v>
      </c>
      <c r="AU13">
        <f t="shared" si="1"/>
        <v>684.85473782868121</v>
      </c>
      <c r="AV13">
        <f t="shared" si="1"/>
        <v>771.51936964041738</v>
      </c>
      <c r="AW13">
        <f t="shared" si="1"/>
        <v>759.83609253197642</v>
      </c>
      <c r="AX13">
        <f t="shared" si="1"/>
        <v>798.11657072672494</v>
      </c>
      <c r="AY13">
        <f t="shared" si="1"/>
        <v>784.89468432140143</v>
      </c>
      <c r="AZ13">
        <f t="shared" si="1"/>
        <v>823.56345599741474</v>
      </c>
      <c r="BA13">
        <f t="shared" si="1"/>
        <v>835.94697751469835</v>
      </c>
      <c r="BB13">
        <f t="shared" si="1"/>
        <v>820.57319387842392</v>
      </c>
      <c r="BC13">
        <f t="shared" si="1"/>
        <v>859.61175506134441</v>
      </c>
      <c r="BD13">
        <f t="shared" si="1"/>
        <v>843.22007798311733</v>
      </c>
      <c r="BE13">
        <f t="shared" si="1"/>
        <v>882.8064987979717</v>
      </c>
      <c r="BF13">
        <f t="shared" si="1"/>
        <v>0</v>
      </c>
      <c r="BG13">
        <f t="shared" si="1"/>
        <v>0</v>
      </c>
      <c r="BH13">
        <f t="shared" si="1"/>
        <v>0</v>
      </c>
      <c r="BI13">
        <f t="shared" si="1"/>
        <v>0</v>
      </c>
      <c r="BJ13">
        <f t="shared" si="1"/>
        <v>0</v>
      </c>
      <c r="BK13">
        <f t="shared" si="1"/>
        <v>0</v>
      </c>
      <c r="BL13">
        <f t="shared" si="1"/>
        <v>0</v>
      </c>
      <c r="BM13">
        <f t="shared" si="1"/>
        <v>0</v>
      </c>
      <c r="BN13">
        <f t="shared" si="1"/>
        <v>0</v>
      </c>
      <c r="BO13">
        <f t="shared" si="1"/>
        <v>0</v>
      </c>
      <c r="BP13">
        <f t="shared" si="1"/>
        <v>0</v>
      </c>
      <c r="BQ13">
        <f t="shared" si="1"/>
        <v>0</v>
      </c>
      <c r="BR13">
        <f t="shared" si="1"/>
        <v>0</v>
      </c>
      <c r="BS13">
        <f t="shared" si="1"/>
        <v>0</v>
      </c>
      <c r="BT13">
        <f t="shared" si="1"/>
        <v>0</v>
      </c>
      <c r="BU13">
        <f t="shared" si="1"/>
        <v>0</v>
      </c>
      <c r="BV13">
        <f t="shared" ref="BV13:DA13" si="2">BV$131</f>
        <v>0</v>
      </c>
      <c r="BW13">
        <f t="shared" si="2"/>
        <v>0</v>
      </c>
      <c r="BX13">
        <f t="shared" si="2"/>
        <v>0</v>
      </c>
      <c r="BY13">
        <f t="shared" si="2"/>
        <v>0</v>
      </c>
      <c r="BZ13">
        <f t="shared" si="2"/>
        <v>0</v>
      </c>
      <c r="CA13">
        <f t="shared" si="2"/>
        <v>0</v>
      </c>
      <c r="CB13">
        <f t="shared" si="2"/>
        <v>0</v>
      </c>
      <c r="CC13">
        <f t="shared" si="2"/>
        <v>0</v>
      </c>
      <c r="CD13">
        <f t="shared" si="2"/>
        <v>0</v>
      </c>
      <c r="CE13">
        <f t="shared" si="2"/>
        <v>0</v>
      </c>
      <c r="CF13">
        <f t="shared" si="2"/>
        <v>0</v>
      </c>
      <c r="CG13">
        <f t="shared" si="2"/>
        <v>0</v>
      </c>
      <c r="CH13">
        <f t="shared" si="2"/>
        <v>0</v>
      </c>
      <c r="CI13">
        <f t="shared" si="2"/>
        <v>0</v>
      </c>
      <c r="CJ13">
        <f t="shared" si="2"/>
        <v>0</v>
      </c>
      <c r="CK13">
        <f t="shared" si="2"/>
        <v>0</v>
      </c>
      <c r="CL13">
        <f t="shared" si="2"/>
        <v>0</v>
      </c>
      <c r="CM13">
        <f t="shared" si="2"/>
        <v>0</v>
      </c>
      <c r="CN13">
        <f t="shared" si="2"/>
        <v>0</v>
      </c>
      <c r="CO13">
        <f t="shared" si="2"/>
        <v>0</v>
      </c>
      <c r="CP13">
        <f t="shared" si="2"/>
        <v>0</v>
      </c>
      <c r="CQ13">
        <f t="shared" si="2"/>
        <v>0</v>
      </c>
      <c r="CR13">
        <f t="shared" si="2"/>
        <v>0</v>
      </c>
      <c r="CS13">
        <f t="shared" si="2"/>
        <v>0</v>
      </c>
      <c r="CT13">
        <f t="shared" si="2"/>
        <v>0</v>
      </c>
      <c r="CU13">
        <f t="shared" si="2"/>
        <v>0</v>
      </c>
      <c r="CV13">
        <f t="shared" si="2"/>
        <v>0</v>
      </c>
      <c r="CW13">
        <f t="shared" si="2"/>
        <v>0</v>
      </c>
      <c r="CX13">
        <f t="shared" si="2"/>
        <v>0</v>
      </c>
      <c r="CY13">
        <f t="shared" si="2"/>
        <v>0</v>
      </c>
      <c r="CZ13">
        <f t="shared" si="2"/>
        <v>0</v>
      </c>
      <c r="DA13">
        <f t="shared" si="2"/>
        <v>0</v>
      </c>
      <c r="DB13">
        <f t="shared" ref="DB13:EG13" si="3">DB$131</f>
        <v>0</v>
      </c>
      <c r="DC13">
        <f t="shared" si="3"/>
        <v>0</v>
      </c>
      <c r="DD13">
        <f t="shared" si="3"/>
        <v>0</v>
      </c>
      <c r="DE13">
        <f t="shared" si="3"/>
        <v>0</v>
      </c>
      <c r="DF13">
        <f t="shared" si="3"/>
        <v>0</v>
      </c>
      <c r="DG13">
        <f t="shared" si="3"/>
        <v>0</v>
      </c>
      <c r="DH13">
        <f t="shared" si="3"/>
        <v>0</v>
      </c>
      <c r="DI13">
        <f t="shared" si="3"/>
        <v>0</v>
      </c>
      <c r="DJ13">
        <f t="shared" si="3"/>
        <v>0</v>
      </c>
      <c r="DK13">
        <f t="shared" si="3"/>
        <v>0</v>
      </c>
      <c r="DL13">
        <f t="shared" si="3"/>
        <v>0</v>
      </c>
      <c r="DM13">
        <f t="shared" si="3"/>
        <v>0</v>
      </c>
      <c r="DN13">
        <f t="shared" si="3"/>
        <v>0</v>
      </c>
      <c r="DO13">
        <f t="shared" si="3"/>
        <v>0</v>
      </c>
      <c r="DP13">
        <f t="shared" si="3"/>
        <v>0</v>
      </c>
      <c r="DQ13">
        <f t="shared" si="3"/>
        <v>0</v>
      </c>
      <c r="DR13">
        <f t="shared" si="3"/>
        <v>0</v>
      </c>
      <c r="DS13">
        <f t="shared" si="3"/>
        <v>0</v>
      </c>
      <c r="DT13">
        <f t="shared" si="3"/>
        <v>0</v>
      </c>
      <c r="DU13">
        <f t="shared" si="3"/>
        <v>0</v>
      </c>
      <c r="DV13">
        <f t="shared" si="3"/>
        <v>0</v>
      </c>
      <c r="DW13">
        <f t="shared" si="3"/>
        <v>0</v>
      </c>
      <c r="DX13">
        <f t="shared" si="3"/>
        <v>0</v>
      </c>
      <c r="DY13">
        <f t="shared" si="3"/>
        <v>0</v>
      </c>
      <c r="DZ13">
        <f t="shared" si="3"/>
        <v>0</v>
      </c>
      <c r="EA13">
        <f t="shared" si="3"/>
        <v>0</v>
      </c>
      <c r="EB13">
        <f t="shared" si="3"/>
        <v>0</v>
      </c>
      <c r="EC13">
        <f t="shared" si="3"/>
        <v>0</v>
      </c>
      <c r="ED13">
        <f t="shared" si="3"/>
        <v>0</v>
      </c>
      <c r="EE13">
        <f t="shared" si="3"/>
        <v>0</v>
      </c>
      <c r="EF13">
        <f t="shared" si="3"/>
        <v>0</v>
      </c>
      <c r="EG13">
        <f t="shared" si="3"/>
        <v>0</v>
      </c>
      <c r="EH13">
        <f t="shared" ref="EH13:FM13" si="4">EH$131</f>
        <v>0</v>
      </c>
      <c r="EI13">
        <f t="shared" si="4"/>
        <v>0</v>
      </c>
      <c r="EJ13">
        <f t="shared" si="4"/>
        <v>0</v>
      </c>
      <c r="EK13">
        <f t="shared" si="4"/>
        <v>0</v>
      </c>
      <c r="EL13">
        <f t="shared" si="4"/>
        <v>0</v>
      </c>
      <c r="EM13">
        <f t="shared" si="4"/>
        <v>0</v>
      </c>
      <c r="EN13">
        <f t="shared" si="4"/>
        <v>0</v>
      </c>
      <c r="EO13">
        <f t="shared" si="4"/>
        <v>0</v>
      </c>
      <c r="EP13">
        <f t="shared" si="4"/>
        <v>0</v>
      </c>
      <c r="EQ13">
        <f t="shared" si="4"/>
        <v>0</v>
      </c>
      <c r="ER13">
        <f t="shared" si="4"/>
        <v>0</v>
      </c>
      <c r="ES13">
        <f t="shared" si="4"/>
        <v>0</v>
      </c>
      <c r="ET13">
        <f t="shared" si="4"/>
        <v>0</v>
      </c>
      <c r="EU13">
        <f t="shared" si="4"/>
        <v>0</v>
      </c>
      <c r="EV13">
        <f t="shared" si="4"/>
        <v>0</v>
      </c>
      <c r="EW13">
        <f t="shared" si="4"/>
        <v>0</v>
      </c>
      <c r="EX13">
        <f t="shared" si="4"/>
        <v>0</v>
      </c>
      <c r="EY13">
        <f t="shared" si="4"/>
        <v>0</v>
      </c>
      <c r="EZ13">
        <f t="shared" si="4"/>
        <v>0</v>
      </c>
      <c r="FA13">
        <f t="shared" si="4"/>
        <v>0</v>
      </c>
      <c r="FB13">
        <f t="shared" si="4"/>
        <v>0</v>
      </c>
      <c r="FC13">
        <f t="shared" si="4"/>
        <v>0</v>
      </c>
      <c r="FD13">
        <f t="shared" si="4"/>
        <v>0</v>
      </c>
      <c r="FE13">
        <f t="shared" si="4"/>
        <v>0</v>
      </c>
      <c r="FF13">
        <f t="shared" si="4"/>
        <v>0</v>
      </c>
      <c r="FG13">
        <f t="shared" si="4"/>
        <v>0</v>
      </c>
      <c r="FH13">
        <f t="shared" si="4"/>
        <v>0</v>
      </c>
      <c r="FI13">
        <f t="shared" si="4"/>
        <v>0</v>
      </c>
      <c r="FJ13">
        <f t="shared" si="4"/>
        <v>0</v>
      </c>
      <c r="FK13">
        <f t="shared" si="4"/>
        <v>0</v>
      </c>
      <c r="FL13">
        <f t="shared" si="4"/>
        <v>0</v>
      </c>
      <c r="FM13">
        <f t="shared" si="4"/>
        <v>0</v>
      </c>
      <c r="FN13">
        <f t="shared" ref="FN13:GJ13" si="5">FN$131</f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5"/>
        <v>0</v>
      </c>
      <c r="FU13">
        <f t="shared" si="5"/>
        <v>0</v>
      </c>
      <c r="FV13">
        <f t="shared" si="5"/>
        <v>0</v>
      </c>
      <c r="FW13">
        <f t="shared" si="5"/>
        <v>0</v>
      </c>
      <c r="FX13">
        <f t="shared" si="5"/>
        <v>0</v>
      </c>
      <c r="FY13">
        <f t="shared" si="5"/>
        <v>0</v>
      </c>
      <c r="FZ13">
        <f t="shared" si="5"/>
        <v>0</v>
      </c>
      <c r="GA13">
        <f t="shared" si="5"/>
        <v>0</v>
      </c>
      <c r="GB13">
        <f t="shared" si="5"/>
        <v>0</v>
      </c>
      <c r="GC13">
        <f t="shared" si="5"/>
        <v>0</v>
      </c>
      <c r="GD13">
        <f t="shared" si="5"/>
        <v>0</v>
      </c>
      <c r="GE13">
        <f t="shared" si="5"/>
        <v>0</v>
      </c>
      <c r="GF13">
        <f t="shared" si="5"/>
        <v>0</v>
      </c>
      <c r="GG13">
        <f t="shared" si="5"/>
        <v>0</v>
      </c>
      <c r="GH13">
        <f t="shared" si="5"/>
        <v>0</v>
      </c>
      <c r="GI13">
        <f t="shared" si="5"/>
        <v>0</v>
      </c>
      <c r="GJ13">
        <f t="shared" si="5"/>
        <v>0</v>
      </c>
    </row>
    <row r="14" spans="1:192" s="221" customFormat="1" outlineLevel="1" x14ac:dyDescent="0.35">
      <c r="A14" s="132"/>
      <c r="B14" s="132"/>
      <c r="C14" s="133"/>
      <c r="D14" s="134"/>
      <c r="E14" s="418" t="s">
        <v>1378</v>
      </c>
      <c r="F14" s="418"/>
      <c r="G14" s="418" t="s">
        <v>101</v>
      </c>
      <c r="H14" s="418">
        <f>SUM(J14:GJ14)</f>
        <v>311345.86683853937</v>
      </c>
      <c r="I14" s="418"/>
      <c r="J14" s="418">
        <f t="shared" ref="J14:AO14" si="6">J11+J13-J12</f>
        <v>0</v>
      </c>
      <c r="K14" s="418">
        <f t="shared" si="6"/>
        <v>0</v>
      </c>
      <c r="L14" s="418">
        <f t="shared" si="6"/>
        <v>0</v>
      </c>
      <c r="M14" s="418">
        <f t="shared" si="6"/>
        <v>0</v>
      </c>
      <c r="N14" s="418">
        <f t="shared" si="6"/>
        <v>0</v>
      </c>
      <c r="O14" s="418">
        <f t="shared" si="6"/>
        <v>5650</v>
      </c>
      <c r="P14" s="418">
        <f t="shared" si="6"/>
        <v>31808.608109951609</v>
      </c>
      <c r="Q14" s="418">
        <f t="shared" si="6"/>
        <v>7294.7712708106264</v>
      </c>
      <c r="R14" s="418">
        <f t="shared" si="6"/>
        <v>7301.6094096092829</v>
      </c>
      <c r="S14" s="418">
        <f t="shared" si="6"/>
        <v>7327.5946097629421</v>
      </c>
      <c r="T14" s="418">
        <f t="shared" si="6"/>
        <v>7333.4453610517658</v>
      </c>
      <c r="U14" s="418">
        <f t="shared" si="6"/>
        <v>7360.5633500891663</v>
      </c>
      <c r="V14" s="418">
        <f t="shared" si="6"/>
        <v>7377.1152797085424</v>
      </c>
      <c r="W14" s="418">
        <f t="shared" si="6"/>
        <v>7357.0202091553192</v>
      </c>
      <c r="X14" s="418">
        <f t="shared" si="6"/>
        <v>7410.2483922183355</v>
      </c>
      <c r="Y14" s="418">
        <f t="shared" si="6"/>
        <v>7413.6127629303437</v>
      </c>
      <c r="Z14" s="418">
        <f t="shared" si="6"/>
        <v>7443.5832736475286</v>
      </c>
      <c r="AA14" s="418">
        <f t="shared" si="6"/>
        <v>7445.9448686939359</v>
      </c>
      <c r="AB14" s="418">
        <f t="shared" si="6"/>
        <v>7477.0658224900062</v>
      </c>
      <c r="AC14" s="418">
        <f t="shared" si="6"/>
        <v>7493.8797348723565</v>
      </c>
      <c r="AD14" s="418">
        <f t="shared" si="6"/>
        <v>7494.7283181659159</v>
      </c>
      <c r="AE14" s="418">
        <f t="shared" si="6"/>
        <v>7527.585087816964</v>
      </c>
      <c r="AF14" s="418">
        <f t="shared" si="6"/>
        <v>7418.2323432116391</v>
      </c>
      <c r="AG14" s="418">
        <f t="shared" si="6"/>
        <v>7349.8637495230078</v>
      </c>
      <c r="AH14" s="418">
        <f t="shared" si="6"/>
        <v>7250.1598619712813</v>
      </c>
      <c r="AI14" s="418">
        <f t="shared" si="6"/>
        <v>7119.8960127755399</v>
      </c>
      <c r="AJ14" s="418">
        <f t="shared" si="6"/>
        <v>7099.3211861608524</v>
      </c>
      <c r="AK14" s="418">
        <f t="shared" si="6"/>
        <v>6951.1549904520516</v>
      </c>
      <c r="AL14" s="418">
        <f t="shared" si="6"/>
        <v>6901.9755936930251</v>
      </c>
      <c r="AM14" s="418">
        <f t="shared" si="6"/>
        <v>6762.9272418625214</v>
      </c>
      <c r="AN14" s="418">
        <f t="shared" si="6"/>
        <v>6697.5991450857082</v>
      </c>
      <c r="AO14" s="418">
        <f t="shared" si="6"/>
        <v>6568.2510941141272</v>
      </c>
      <c r="AP14" s="418">
        <f t="shared" ref="AP14:BU14" si="7">AP11+AP13-AP12</f>
        <v>6448.9249395136676</v>
      </c>
      <c r="AQ14" s="418">
        <f t="shared" si="7"/>
        <v>6417.0117858138929</v>
      </c>
      <c r="AR14" s="418">
        <f t="shared" si="7"/>
        <v>6253.0894975166975</v>
      </c>
      <c r="AS14" s="418">
        <f t="shared" si="7"/>
        <v>6228.8897115905902</v>
      </c>
      <c r="AT14" s="418">
        <f t="shared" si="7"/>
        <v>6080.4365149938103</v>
      </c>
      <c r="AU14" s="418">
        <f t="shared" si="7"/>
        <v>5908.8153969676441</v>
      </c>
      <c r="AV14" s="418">
        <f t="shared" si="7"/>
        <v>6067.6846048762563</v>
      </c>
      <c r="AW14" s="418">
        <f t="shared" si="7"/>
        <v>5759.9625657706274</v>
      </c>
      <c r="AX14" s="418">
        <f t="shared" si="7"/>
        <v>5754.920298307251</v>
      </c>
      <c r="AY14" s="418">
        <f t="shared" si="7"/>
        <v>5561.1869716597394</v>
      </c>
      <c r="AZ14" s="418">
        <f t="shared" si="7"/>
        <v>5506.8923516110272</v>
      </c>
      <c r="BA14" s="418">
        <f t="shared" si="7"/>
        <v>5326.8506778301389</v>
      </c>
      <c r="BB14" s="418">
        <f t="shared" si="7"/>
        <v>5196.7618739199534</v>
      </c>
      <c r="BC14" s="418">
        <f t="shared" si="7"/>
        <v>5209.8970434281209</v>
      </c>
      <c r="BD14" s="418">
        <f t="shared" si="7"/>
        <v>5104.6937377507375</v>
      </c>
      <c r="BE14" s="418">
        <f t="shared" si="7"/>
        <v>5883.091787164748</v>
      </c>
      <c r="BF14" s="418">
        <f t="shared" si="7"/>
        <v>0</v>
      </c>
      <c r="BG14" s="418">
        <f t="shared" si="7"/>
        <v>0</v>
      </c>
      <c r="BH14" s="418">
        <f t="shared" si="7"/>
        <v>0</v>
      </c>
      <c r="BI14" s="418">
        <f t="shared" si="7"/>
        <v>0</v>
      </c>
      <c r="BJ14" s="418">
        <f t="shared" si="7"/>
        <v>0</v>
      </c>
      <c r="BK14" s="418">
        <f t="shared" si="7"/>
        <v>0</v>
      </c>
      <c r="BL14" s="418">
        <f t="shared" si="7"/>
        <v>0</v>
      </c>
      <c r="BM14" s="418">
        <f t="shared" si="7"/>
        <v>0</v>
      </c>
      <c r="BN14" s="418">
        <f t="shared" si="7"/>
        <v>0</v>
      </c>
      <c r="BO14" s="418">
        <f t="shared" si="7"/>
        <v>0</v>
      </c>
      <c r="BP14" s="418">
        <f t="shared" si="7"/>
        <v>0</v>
      </c>
      <c r="BQ14" s="418">
        <f t="shared" si="7"/>
        <v>0</v>
      </c>
      <c r="BR14" s="418">
        <f t="shared" si="7"/>
        <v>0</v>
      </c>
      <c r="BS14" s="418">
        <f t="shared" si="7"/>
        <v>0</v>
      </c>
      <c r="BT14" s="418">
        <f t="shared" si="7"/>
        <v>0</v>
      </c>
      <c r="BU14" s="418">
        <f t="shared" si="7"/>
        <v>0</v>
      </c>
      <c r="BV14" s="418">
        <f t="shared" ref="BV14:DA14" si="8">BV11+BV13-BV12</f>
        <v>0</v>
      </c>
      <c r="BW14" s="418">
        <f t="shared" si="8"/>
        <v>0</v>
      </c>
      <c r="BX14" s="418">
        <f t="shared" si="8"/>
        <v>0</v>
      </c>
      <c r="BY14" s="418">
        <f t="shared" si="8"/>
        <v>0</v>
      </c>
      <c r="BZ14" s="418">
        <f t="shared" si="8"/>
        <v>0</v>
      </c>
      <c r="CA14" s="418">
        <f t="shared" si="8"/>
        <v>0</v>
      </c>
      <c r="CB14" s="418">
        <f t="shared" si="8"/>
        <v>0</v>
      </c>
      <c r="CC14" s="418">
        <f t="shared" si="8"/>
        <v>0</v>
      </c>
      <c r="CD14" s="418">
        <f t="shared" si="8"/>
        <v>0</v>
      </c>
      <c r="CE14" s="418">
        <f t="shared" si="8"/>
        <v>0</v>
      </c>
      <c r="CF14" s="418">
        <f t="shared" si="8"/>
        <v>0</v>
      </c>
      <c r="CG14" s="418">
        <f t="shared" si="8"/>
        <v>0</v>
      </c>
      <c r="CH14" s="418">
        <f t="shared" si="8"/>
        <v>0</v>
      </c>
      <c r="CI14" s="418">
        <f t="shared" si="8"/>
        <v>0</v>
      </c>
      <c r="CJ14" s="418">
        <f t="shared" si="8"/>
        <v>0</v>
      </c>
      <c r="CK14" s="418">
        <f t="shared" si="8"/>
        <v>0</v>
      </c>
      <c r="CL14" s="418">
        <f t="shared" si="8"/>
        <v>0</v>
      </c>
      <c r="CM14" s="418">
        <f t="shared" si="8"/>
        <v>0</v>
      </c>
      <c r="CN14" s="418">
        <f t="shared" si="8"/>
        <v>0</v>
      </c>
      <c r="CO14" s="418">
        <f t="shared" si="8"/>
        <v>0</v>
      </c>
      <c r="CP14" s="418">
        <f t="shared" si="8"/>
        <v>0</v>
      </c>
      <c r="CQ14" s="418">
        <f t="shared" si="8"/>
        <v>0</v>
      </c>
      <c r="CR14" s="418">
        <f t="shared" si="8"/>
        <v>0</v>
      </c>
      <c r="CS14" s="418">
        <f t="shared" si="8"/>
        <v>0</v>
      </c>
      <c r="CT14" s="418">
        <f t="shared" si="8"/>
        <v>0</v>
      </c>
      <c r="CU14" s="418">
        <f t="shared" si="8"/>
        <v>0</v>
      </c>
      <c r="CV14" s="418">
        <f t="shared" si="8"/>
        <v>0</v>
      </c>
      <c r="CW14" s="418">
        <f t="shared" si="8"/>
        <v>0</v>
      </c>
      <c r="CX14" s="418">
        <f t="shared" si="8"/>
        <v>0</v>
      </c>
      <c r="CY14" s="418">
        <f t="shared" si="8"/>
        <v>0</v>
      </c>
      <c r="CZ14" s="418">
        <f t="shared" si="8"/>
        <v>0</v>
      </c>
      <c r="DA14" s="418">
        <f t="shared" si="8"/>
        <v>0</v>
      </c>
      <c r="DB14" s="418">
        <f t="shared" ref="DB14:EG14" si="9">DB11+DB13-DB12</f>
        <v>0</v>
      </c>
      <c r="DC14" s="418">
        <f t="shared" si="9"/>
        <v>0</v>
      </c>
      <c r="DD14" s="418">
        <f t="shared" si="9"/>
        <v>0</v>
      </c>
      <c r="DE14" s="418">
        <f t="shared" si="9"/>
        <v>0</v>
      </c>
      <c r="DF14" s="418">
        <f t="shared" si="9"/>
        <v>0</v>
      </c>
      <c r="DG14" s="418">
        <f t="shared" si="9"/>
        <v>0</v>
      </c>
      <c r="DH14" s="418">
        <f t="shared" si="9"/>
        <v>0</v>
      </c>
      <c r="DI14" s="418">
        <f t="shared" si="9"/>
        <v>0</v>
      </c>
      <c r="DJ14" s="418">
        <f t="shared" si="9"/>
        <v>0</v>
      </c>
      <c r="DK14" s="418">
        <f t="shared" si="9"/>
        <v>0</v>
      </c>
      <c r="DL14" s="418">
        <f t="shared" si="9"/>
        <v>0</v>
      </c>
      <c r="DM14" s="418">
        <f t="shared" si="9"/>
        <v>0</v>
      </c>
      <c r="DN14" s="418">
        <f t="shared" si="9"/>
        <v>0</v>
      </c>
      <c r="DO14" s="418">
        <f t="shared" si="9"/>
        <v>0</v>
      </c>
      <c r="DP14" s="418">
        <f t="shared" si="9"/>
        <v>0</v>
      </c>
      <c r="DQ14" s="418">
        <f t="shared" si="9"/>
        <v>0</v>
      </c>
      <c r="DR14" s="418">
        <f t="shared" si="9"/>
        <v>0</v>
      </c>
      <c r="DS14" s="418">
        <f t="shared" si="9"/>
        <v>0</v>
      </c>
      <c r="DT14" s="418">
        <f t="shared" si="9"/>
        <v>0</v>
      </c>
      <c r="DU14" s="418">
        <f t="shared" si="9"/>
        <v>0</v>
      </c>
      <c r="DV14" s="418">
        <f t="shared" si="9"/>
        <v>0</v>
      </c>
      <c r="DW14" s="418">
        <f t="shared" si="9"/>
        <v>0</v>
      </c>
      <c r="DX14" s="418">
        <f t="shared" si="9"/>
        <v>0</v>
      </c>
      <c r="DY14" s="418">
        <f t="shared" si="9"/>
        <v>0</v>
      </c>
      <c r="DZ14" s="418">
        <f t="shared" si="9"/>
        <v>0</v>
      </c>
      <c r="EA14" s="418">
        <f t="shared" si="9"/>
        <v>0</v>
      </c>
      <c r="EB14" s="418">
        <f t="shared" si="9"/>
        <v>0</v>
      </c>
      <c r="EC14" s="418">
        <f t="shared" si="9"/>
        <v>0</v>
      </c>
      <c r="ED14" s="418">
        <f t="shared" si="9"/>
        <v>0</v>
      </c>
      <c r="EE14" s="418">
        <f t="shared" si="9"/>
        <v>0</v>
      </c>
      <c r="EF14" s="418">
        <f t="shared" si="9"/>
        <v>0</v>
      </c>
      <c r="EG14" s="418">
        <f t="shared" si="9"/>
        <v>0</v>
      </c>
      <c r="EH14" s="418">
        <f t="shared" ref="EH14:FM14" si="10">EH11+EH13-EH12</f>
        <v>0</v>
      </c>
      <c r="EI14" s="418">
        <f t="shared" si="10"/>
        <v>0</v>
      </c>
      <c r="EJ14" s="418">
        <f t="shared" si="10"/>
        <v>0</v>
      </c>
      <c r="EK14" s="418">
        <f t="shared" si="10"/>
        <v>0</v>
      </c>
      <c r="EL14" s="418">
        <f t="shared" si="10"/>
        <v>0</v>
      </c>
      <c r="EM14" s="418">
        <f t="shared" si="10"/>
        <v>0</v>
      </c>
      <c r="EN14" s="418">
        <f t="shared" si="10"/>
        <v>0</v>
      </c>
      <c r="EO14" s="418">
        <f t="shared" si="10"/>
        <v>0</v>
      </c>
      <c r="EP14" s="418">
        <f t="shared" si="10"/>
        <v>0</v>
      </c>
      <c r="EQ14" s="418">
        <f t="shared" si="10"/>
        <v>0</v>
      </c>
      <c r="ER14" s="418">
        <f t="shared" si="10"/>
        <v>0</v>
      </c>
      <c r="ES14" s="418">
        <f t="shared" si="10"/>
        <v>0</v>
      </c>
      <c r="ET14" s="418">
        <f t="shared" si="10"/>
        <v>0</v>
      </c>
      <c r="EU14" s="418">
        <f t="shared" si="10"/>
        <v>0</v>
      </c>
      <c r="EV14" s="418">
        <f t="shared" si="10"/>
        <v>0</v>
      </c>
      <c r="EW14" s="418">
        <f t="shared" si="10"/>
        <v>0</v>
      </c>
      <c r="EX14" s="418">
        <f t="shared" si="10"/>
        <v>0</v>
      </c>
      <c r="EY14" s="418">
        <f t="shared" si="10"/>
        <v>0</v>
      </c>
      <c r="EZ14" s="418">
        <f t="shared" si="10"/>
        <v>0</v>
      </c>
      <c r="FA14" s="418">
        <f t="shared" si="10"/>
        <v>0</v>
      </c>
      <c r="FB14" s="418">
        <f t="shared" si="10"/>
        <v>0</v>
      </c>
      <c r="FC14" s="418">
        <f t="shared" si="10"/>
        <v>0</v>
      </c>
      <c r="FD14" s="418">
        <f t="shared" si="10"/>
        <v>0</v>
      </c>
      <c r="FE14" s="418">
        <f t="shared" si="10"/>
        <v>0</v>
      </c>
      <c r="FF14" s="418">
        <f t="shared" si="10"/>
        <v>0</v>
      </c>
      <c r="FG14" s="418">
        <f t="shared" si="10"/>
        <v>0</v>
      </c>
      <c r="FH14" s="418">
        <f t="shared" si="10"/>
        <v>0</v>
      </c>
      <c r="FI14" s="418">
        <f t="shared" si="10"/>
        <v>0</v>
      </c>
      <c r="FJ14" s="418">
        <f t="shared" si="10"/>
        <v>0</v>
      </c>
      <c r="FK14" s="418">
        <f t="shared" si="10"/>
        <v>0</v>
      </c>
      <c r="FL14" s="418">
        <f t="shared" si="10"/>
        <v>0</v>
      </c>
      <c r="FM14" s="418">
        <f t="shared" si="10"/>
        <v>0</v>
      </c>
      <c r="FN14" s="418">
        <f t="shared" ref="FN14:GJ14" si="11">FN11+FN13-FN12</f>
        <v>0</v>
      </c>
      <c r="FO14" s="418">
        <f t="shared" si="11"/>
        <v>0</v>
      </c>
      <c r="FP14" s="418">
        <f t="shared" si="11"/>
        <v>0</v>
      </c>
      <c r="FQ14" s="418">
        <f t="shared" si="11"/>
        <v>0</v>
      </c>
      <c r="FR14" s="418">
        <f t="shared" si="11"/>
        <v>0</v>
      </c>
      <c r="FS14" s="418">
        <f t="shared" si="11"/>
        <v>0</v>
      </c>
      <c r="FT14" s="418">
        <f t="shared" si="11"/>
        <v>0</v>
      </c>
      <c r="FU14" s="418">
        <f t="shared" si="11"/>
        <v>0</v>
      </c>
      <c r="FV14" s="418">
        <f t="shared" si="11"/>
        <v>0</v>
      </c>
      <c r="FW14" s="418">
        <f t="shared" si="11"/>
        <v>0</v>
      </c>
      <c r="FX14" s="418">
        <f t="shared" si="11"/>
        <v>0</v>
      </c>
      <c r="FY14" s="418">
        <f t="shared" si="11"/>
        <v>0</v>
      </c>
      <c r="FZ14" s="418">
        <f t="shared" si="11"/>
        <v>0</v>
      </c>
      <c r="GA14" s="418">
        <f t="shared" si="11"/>
        <v>0</v>
      </c>
      <c r="GB14" s="418">
        <f t="shared" si="11"/>
        <v>0</v>
      </c>
      <c r="GC14" s="418">
        <f t="shared" si="11"/>
        <v>0</v>
      </c>
      <c r="GD14" s="418">
        <f t="shared" si="11"/>
        <v>0</v>
      </c>
      <c r="GE14" s="418">
        <f t="shared" si="11"/>
        <v>0</v>
      </c>
      <c r="GF14" s="418">
        <f t="shared" si="11"/>
        <v>0</v>
      </c>
      <c r="GG14" s="418">
        <f t="shared" si="11"/>
        <v>0</v>
      </c>
      <c r="GH14" s="418">
        <f t="shared" si="11"/>
        <v>0</v>
      </c>
      <c r="GI14" s="418">
        <f t="shared" si="11"/>
        <v>0</v>
      </c>
      <c r="GJ14" s="418">
        <f t="shared" si="11"/>
        <v>0</v>
      </c>
    </row>
    <row r="15" spans="1:192" s="501" customFormat="1" outlineLevel="1" x14ac:dyDescent="0.35">
      <c r="A15" s="226"/>
      <c r="B15" s="226"/>
      <c r="C15" s="227"/>
      <c r="D15" s="228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4"/>
      <c r="S15" s="264"/>
      <c r="T15" s="264"/>
      <c r="U15" s="264"/>
      <c r="V15" s="264"/>
      <c r="W15" s="264"/>
      <c r="X15" s="264"/>
      <c r="Y15" s="264"/>
      <c r="Z15" s="264"/>
      <c r="AA15" s="264"/>
      <c r="AB15" s="264"/>
      <c r="AC15" s="264"/>
      <c r="AD15" s="264"/>
      <c r="AE15" s="264"/>
      <c r="AF15" s="264"/>
      <c r="AG15" s="264"/>
      <c r="AH15" s="264"/>
      <c r="AI15" s="264"/>
      <c r="AJ15" s="264"/>
      <c r="AK15" s="264"/>
      <c r="AL15" s="264"/>
      <c r="AM15" s="264"/>
      <c r="AN15" s="264"/>
      <c r="AO15" s="264"/>
      <c r="AP15" s="264"/>
      <c r="AQ15" s="264"/>
      <c r="AR15" s="264"/>
      <c r="AS15" s="264"/>
      <c r="AT15" s="264"/>
      <c r="AU15" s="264"/>
      <c r="AV15" s="264"/>
      <c r="AW15" s="264"/>
      <c r="AX15" s="264"/>
      <c r="AY15" s="264"/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64"/>
      <c r="CB15" s="264"/>
      <c r="CC15" s="264"/>
      <c r="CD15" s="264"/>
      <c r="CE15" s="264"/>
      <c r="CF15" s="264"/>
      <c r="CG15" s="264"/>
      <c r="CH15" s="264"/>
      <c r="CI15" s="264"/>
      <c r="CJ15" s="264"/>
      <c r="CK15" s="264"/>
      <c r="CL15" s="264"/>
      <c r="CM15" s="264"/>
      <c r="CN15" s="264"/>
      <c r="CO15" s="264"/>
      <c r="CP15" s="264"/>
      <c r="CQ15" s="264"/>
      <c r="CR15" s="264"/>
      <c r="CS15" s="264"/>
      <c r="CT15" s="264"/>
      <c r="CU15" s="264"/>
      <c r="CV15" s="264"/>
      <c r="CW15" s="264"/>
      <c r="CX15" s="264"/>
      <c r="CY15" s="264"/>
      <c r="CZ15" s="264"/>
      <c r="DA15" s="264"/>
      <c r="DB15" s="264"/>
      <c r="DC15" s="264"/>
      <c r="DD15" s="264"/>
      <c r="DE15" s="264"/>
      <c r="DF15" s="264"/>
      <c r="DG15" s="264"/>
      <c r="DH15" s="264"/>
      <c r="DI15" s="264"/>
      <c r="DJ15" s="264"/>
      <c r="DK15" s="264"/>
      <c r="DL15" s="264"/>
      <c r="DM15" s="264"/>
      <c r="DN15" s="264"/>
      <c r="DO15" s="264"/>
      <c r="DP15" s="264"/>
      <c r="DQ15" s="264"/>
      <c r="DR15" s="264"/>
      <c r="DS15" s="264"/>
      <c r="DT15" s="264"/>
      <c r="DU15" s="264"/>
      <c r="DV15" s="264"/>
      <c r="DW15" s="264"/>
      <c r="DX15" s="264"/>
      <c r="DY15" s="264"/>
      <c r="DZ15" s="264"/>
      <c r="EA15" s="264"/>
      <c r="EB15" s="264"/>
      <c r="EC15" s="264"/>
      <c r="ED15" s="264"/>
      <c r="EE15" s="264"/>
      <c r="EF15" s="264"/>
      <c r="EG15" s="264"/>
      <c r="EH15" s="264"/>
      <c r="EI15" s="264"/>
      <c r="EJ15" s="264"/>
      <c r="EK15" s="264"/>
      <c r="EL15" s="264"/>
      <c r="EM15" s="264"/>
      <c r="EN15" s="264"/>
      <c r="EO15" s="264"/>
      <c r="EP15" s="264"/>
      <c r="EQ15" s="264"/>
      <c r="ER15" s="264"/>
      <c r="ES15" s="264"/>
      <c r="ET15" s="264"/>
      <c r="EU15" s="264"/>
      <c r="EV15" s="264"/>
      <c r="EW15" s="264"/>
      <c r="EX15" s="264"/>
      <c r="EY15" s="264"/>
      <c r="EZ15" s="264"/>
      <c r="FA15" s="264"/>
      <c r="FB15" s="264"/>
      <c r="FC15" s="264"/>
      <c r="FD15" s="264"/>
      <c r="FE15" s="264"/>
      <c r="FF15" s="264"/>
      <c r="FG15" s="264"/>
      <c r="FH15" s="264"/>
      <c r="FI15" s="264"/>
      <c r="FJ15" s="264"/>
      <c r="FK15" s="264"/>
      <c r="FL15" s="264"/>
      <c r="FM15" s="264"/>
      <c r="FN15" s="264"/>
      <c r="FO15" s="264"/>
      <c r="FP15" s="264"/>
      <c r="FQ15" s="264"/>
      <c r="FR15" s="264"/>
      <c r="FS15" s="264"/>
      <c r="FT15" s="264"/>
      <c r="FU15" s="264"/>
      <c r="FV15" s="264"/>
      <c r="FW15" s="264"/>
      <c r="FX15" s="264"/>
      <c r="FY15" s="264"/>
      <c r="FZ15" s="264"/>
      <c r="GA15" s="264"/>
      <c r="GB15" s="264"/>
      <c r="GC15" s="264"/>
      <c r="GD15" s="264"/>
      <c r="GE15" s="264"/>
      <c r="GF15" s="264"/>
      <c r="GG15" s="264"/>
      <c r="GH15" s="264"/>
      <c r="GI15" s="264"/>
      <c r="GJ15" s="264"/>
    </row>
    <row r="16" spans="1:192" s="501" customFormat="1" outlineLevel="1" x14ac:dyDescent="0.35">
      <c r="A16" s="226"/>
      <c r="B16" s="226"/>
      <c r="C16" s="227"/>
      <c r="D16" s="228"/>
      <c r="E16" s="136" t="str">
        <f xml:space="preserve"> Solve!E$31</f>
        <v>Project costs to be financed - paste</v>
      </c>
      <c r="F16" s="136">
        <f xml:space="preserve"> Solve!F$31</f>
        <v>0</v>
      </c>
      <c r="G16" s="136" t="str">
        <f xml:space="preserve"> Solve!G$31</f>
        <v>$ 000s</v>
      </c>
      <c r="H16" s="136">
        <f xml:space="preserve"> Solve!H$31</f>
        <v>312038.56365895027</v>
      </c>
      <c r="I16" s="136">
        <f xml:space="preserve"> Solve!I$31</f>
        <v>0</v>
      </c>
      <c r="J16" s="136">
        <f xml:space="preserve"> Solve!J$31</f>
        <v>0</v>
      </c>
      <c r="K16" s="136">
        <f xml:space="preserve"> Solve!K$31</f>
        <v>0</v>
      </c>
      <c r="L16" s="136">
        <f xml:space="preserve"> Solve!L$31</f>
        <v>0</v>
      </c>
      <c r="M16" s="136">
        <f xml:space="preserve"> Solve!M$31</f>
        <v>0</v>
      </c>
      <c r="N16" s="136">
        <f xml:space="preserve"> Solve!N$31</f>
        <v>0</v>
      </c>
      <c r="O16" s="136">
        <f xml:space="preserve"> Solve!O$31</f>
        <v>5650</v>
      </c>
      <c r="P16" s="136">
        <f xml:space="preserve"> Solve!P$31</f>
        <v>31808.608109952562</v>
      </c>
      <c r="Q16" s="136">
        <f xml:space="preserve"> Solve!Q$31</f>
        <v>7294.771270816771</v>
      </c>
      <c r="R16" s="136">
        <f xml:space="preserve"> Solve!R$31</f>
        <v>7301.6094096152956</v>
      </c>
      <c r="S16" s="136">
        <f xml:space="preserve"> Solve!S$31</f>
        <v>7327.594609768963</v>
      </c>
      <c r="T16" s="136">
        <f xml:space="preserve"> Solve!T$31</f>
        <v>7333.4453610570881</v>
      </c>
      <c r="U16" s="136">
        <f xml:space="preserve"> Solve!U$31</f>
        <v>7360.5633500939521</v>
      </c>
      <c r="V16" s="136">
        <f xml:space="preserve"> Solve!V$31</f>
        <v>7377.1152797123232</v>
      </c>
      <c r="W16" s="136">
        <f xml:space="preserve"> Solve!W$31</f>
        <v>7357.0202091576493</v>
      </c>
      <c r="X16" s="136">
        <f xml:space="preserve"> Solve!X$31</f>
        <v>7410.2483922197971</v>
      </c>
      <c r="Y16" s="136">
        <f xml:space="preserve"> Solve!Y$31</f>
        <v>7413.6127629303064</v>
      </c>
      <c r="Z16" s="136">
        <f xml:space="preserve"> Solve!Z$31</f>
        <v>7443.5832736459806</v>
      </c>
      <c r="AA16" s="136">
        <f xml:space="preserve"> Solve!AA$31</f>
        <v>7445.9448686908245</v>
      </c>
      <c r="AB16" s="136">
        <f xml:space="preserve"> Solve!AB$31</f>
        <v>7477.0658224851886</v>
      </c>
      <c r="AC16" s="136">
        <f xml:space="preserve"> Solve!AC$31</f>
        <v>7493.8797348658391</v>
      </c>
      <c r="AD16" s="136">
        <f xml:space="preserve"> Solve!AD$31</f>
        <v>7494.7283181579978</v>
      </c>
      <c r="AE16" s="136">
        <f xml:space="preserve"> Solve!AE$31</f>
        <v>7527.5850878072715</v>
      </c>
      <c r="AF16" s="136">
        <f xml:space="preserve"> Solve!AF$31</f>
        <v>7418.2323432007915</v>
      </c>
      <c r="AG16" s="136">
        <f xml:space="preserve"> Solve!AG$31</f>
        <v>7349.8637495104631</v>
      </c>
      <c r="AH16" s="136">
        <f xml:space="preserve"> Solve!AH$31</f>
        <v>7250.1598619574315</v>
      </c>
      <c r="AI16" s="136">
        <f xml:space="preserve"> Solve!AI$31</f>
        <v>7119.8960127614982</v>
      </c>
      <c r="AJ16" s="136">
        <f xml:space="preserve"> Solve!AJ$31</f>
        <v>7099.3211861449836</v>
      </c>
      <c r="AK16" s="136">
        <f xml:space="preserve"> Solve!AK$31</f>
        <v>6951.1549904358908</v>
      </c>
      <c r="AL16" s="136">
        <f xml:space="preserve"> Solve!AL$31</f>
        <v>6901.9755936757374</v>
      </c>
      <c r="AM16" s="136">
        <f xml:space="preserve"> Solve!AM$31</f>
        <v>6762.9272418453584</v>
      </c>
      <c r="AN16" s="136">
        <f xml:space="preserve"> Solve!AN$31</f>
        <v>6697.599145067772</v>
      </c>
      <c r="AO16" s="136">
        <f xml:space="preserve"> Solve!AO$31</f>
        <v>6568.2510940961502</v>
      </c>
      <c r="AP16" s="136">
        <f xml:space="preserve"> Solve!AP$31</f>
        <v>6448.9249394964281</v>
      </c>
      <c r="AQ16" s="136">
        <f xml:space="preserve"> Solve!AQ$31</f>
        <v>6417.0117857964669</v>
      </c>
      <c r="AR16" s="136">
        <f xml:space="preserve"> Solve!AR$31</f>
        <v>6253.0894975003794</v>
      </c>
      <c r="AS16" s="136">
        <f xml:space="preserve"> Solve!AS$31</f>
        <v>6228.8897115744749</v>
      </c>
      <c r="AT16" s="136">
        <f xml:space="preserve"> Solve!AT$31</f>
        <v>6080.4365149786017</v>
      </c>
      <c r="AU16" s="136">
        <f xml:space="preserve"> Solve!AU$31</f>
        <v>5908.8153969548566</v>
      </c>
      <c r="AV16" s="136">
        <f xml:space="preserve"> Solve!AV$31</f>
        <v>6067.6846048632497</v>
      </c>
      <c r="AW16" s="136">
        <f xml:space="preserve"> Solve!AW$31</f>
        <v>5759.9625657592915</v>
      </c>
      <c r="AX16" s="136">
        <f xml:space="preserve"> Solve!AX$31</f>
        <v>5754.9202982968582</v>
      </c>
      <c r="AY16" s="136">
        <f xml:space="preserve"> Solve!AY$31</f>
        <v>5561.1869716510355</v>
      </c>
      <c r="AZ16" s="136">
        <f xml:space="preserve"> Solve!AZ$31</f>
        <v>5506.8923516034256</v>
      </c>
      <c r="BA16" s="136">
        <f xml:space="preserve"> Solve!BA$31</f>
        <v>5326.8506778239498</v>
      </c>
      <c r="BB16" s="136">
        <f xml:space="preserve"> Solve!BB$31</f>
        <v>5196.7618739152895</v>
      </c>
      <c r="BC16" s="136">
        <f xml:space="preserve"> Solve!BC$31</f>
        <v>5209.8970434245957</v>
      </c>
      <c r="BD16" s="136">
        <f xml:space="preserve"> Solve!BD$31</f>
        <v>5104.693737748531</v>
      </c>
      <c r="BE16" s="136">
        <f xml:space="preserve"> Solve!BE$31</f>
        <v>5883.0917871635966</v>
      </c>
      <c r="BF16" s="136">
        <f xml:space="preserve"> Solve!BF$31</f>
        <v>0</v>
      </c>
      <c r="BG16" s="136">
        <f xml:space="preserve"> Solve!BG$31</f>
        <v>0</v>
      </c>
      <c r="BH16" s="136">
        <f xml:space="preserve"> Solve!BH$31</f>
        <v>0</v>
      </c>
      <c r="BI16" s="136">
        <f xml:space="preserve"> Solve!BI$31</f>
        <v>0</v>
      </c>
      <c r="BJ16" s="136">
        <f xml:space="preserve"> Solve!BJ$31</f>
        <v>0</v>
      </c>
      <c r="BK16" s="136">
        <f xml:space="preserve"> Solve!BK$31</f>
        <v>0</v>
      </c>
      <c r="BL16" s="136">
        <f xml:space="preserve"> Solve!BL$31</f>
        <v>0</v>
      </c>
      <c r="BM16" s="136">
        <f xml:space="preserve"> Solve!BM$31</f>
        <v>0</v>
      </c>
      <c r="BN16" s="136">
        <f xml:space="preserve"> Solve!BN$31</f>
        <v>0</v>
      </c>
      <c r="BO16" s="136">
        <f xml:space="preserve"> Solve!BO$31</f>
        <v>0</v>
      </c>
      <c r="BP16" s="136">
        <f xml:space="preserve"> Solve!BP$31</f>
        <v>0</v>
      </c>
      <c r="BQ16" s="136">
        <f xml:space="preserve"> Solve!BQ$31</f>
        <v>0</v>
      </c>
      <c r="BR16" s="136">
        <f xml:space="preserve"> Solve!BR$31</f>
        <v>0</v>
      </c>
      <c r="BS16" s="136">
        <f xml:space="preserve"> Solve!BS$31</f>
        <v>0</v>
      </c>
      <c r="BT16" s="136">
        <f xml:space="preserve"> Solve!BT$31</f>
        <v>0</v>
      </c>
      <c r="BU16" s="136">
        <f xml:space="preserve"> Solve!BU$31</f>
        <v>0</v>
      </c>
      <c r="BV16" s="136">
        <f xml:space="preserve"> Solve!BV$31</f>
        <v>0</v>
      </c>
      <c r="BW16" s="136">
        <f xml:space="preserve"> Solve!BW$31</f>
        <v>0</v>
      </c>
      <c r="BX16" s="136">
        <f xml:space="preserve"> Solve!BX$31</f>
        <v>0</v>
      </c>
      <c r="BY16" s="136">
        <f xml:space="preserve"> Solve!BY$31</f>
        <v>0</v>
      </c>
      <c r="BZ16" s="136">
        <f xml:space="preserve"> Solve!BZ$31</f>
        <v>0</v>
      </c>
      <c r="CA16" s="136">
        <f xml:space="preserve"> Solve!CA$31</f>
        <v>0</v>
      </c>
      <c r="CB16" s="136">
        <f xml:space="preserve"> Solve!CB$31</f>
        <v>0</v>
      </c>
      <c r="CC16" s="136">
        <f xml:space="preserve"> Solve!CC$31</f>
        <v>0</v>
      </c>
      <c r="CD16" s="136">
        <f xml:space="preserve"> Solve!CD$31</f>
        <v>0</v>
      </c>
      <c r="CE16" s="136">
        <f xml:space="preserve"> Solve!CE$31</f>
        <v>0</v>
      </c>
      <c r="CF16" s="136">
        <f xml:space="preserve"> Solve!CF$31</f>
        <v>0</v>
      </c>
      <c r="CG16" s="136">
        <f xml:space="preserve"> Solve!CG$31</f>
        <v>0</v>
      </c>
      <c r="CH16" s="136">
        <f xml:space="preserve"> Solve!CH$31</f>
        <v>0</v>
      </c>
      <c r="CI16" s="136">
        <f xml:space="preserve"> Solve!CI$31</f>
        <v>0</v>
      </c>
      <c r="CJ16" s="136">
        <f xml:space="preserve"> Solve!CJ$31</f>
        <v>0</v>
      </c>
      <c r="CK16" s="136">
        <f xml:space="preserve"> Solve!CK$31</f>
        <v>0</v>
      </c>
      <c r="CL16" s="136">
        <f xml:space="preserve"> Solve!CL$31</f>
        <v>0</v>
      </c>
      <c r="CM16" s="136">
        <f xml:space="preserve"> Solve!CM$31</f>
        <v>0</v>
      </c>
      <c r="CN16" s="136">
        <f xml:space="preserve"> Solve!CN$31</f>
        <v>0</v>
      </c>
      <c r="CO16" s="136">
        <f xml:space="preserve"> Solve!CO$31</f>
        <v>0</v>
      </c>
      <c r="CP16" s="136">
        <f xml:space="preserve"> Solve!CP$31</f>
        <v>0</v>
      </c>
      <c r="CQ16" s="136">
        <f xml:space="preserve"> Solve!CQ$31</f>
        <v>0</v>
      </c>
      <c r="CR16" s="136">
        <f xml:space="preserve"> Solve!CR$31</f>
        <v>0</v>
      </c>
      <c r="CS16" s="136">
        <f xml:space="preserve"> Solve!CS$31</f>
        <v>0</v>
      </c>
      <c r="CT16" s="136">
        <f xml:space="preserve"> Solve!CT$31</f>
        <v>0</v>
      </c>
      <c r="CU16" s="136">
        <f xml:space="preserve"> Solve!CU$31</f>
        <v>0</v>
      </c>
      <c r="CV16" s="136">
        <f xml:space="preserve"> Solve!CV$31</f>
        <v>0</v>
      </c>
      <c r="CW16" s="136">
        <f xml:space="preserve"> Solve!CW$31</f>
        <v>0</v>
      </c>
      <c r="CX16" s="136">
        <f xml:space="preserve"> Solve!CX$31</f>
        <v>0</v>
      </c>
      <c r="CY16" s="136">
        <f xml:space="preserve"> Solve!CY$31</f>
        <v>0</v>
      </c>
      <c r="CZ16" s="136">
        <f xml:space="preserve"> Solve!CZ$31</f>
        <v>0</v>
      </c>
      <c r="DA16" s="136">
        <f xml:space="preserve"> Solve!DA$31</f>
        <v>0</v>
      </c>
      <c r="DB16" s="136">
        <f xml:space="preserve"> Solve!DB$31</f>
        <v>0</v>
      </c>
      <c r="DC16" s="136">
        <f xml:space="preserve"> Solve!DC$31</f>
        <v>0</v>
      </c>
      <c r="DD16" s="136">
        <f xml:space="preserve"> Solve!DD$31</f>
        <v>0</v>
      </c>
      <c r="DE16" s="136">
        <f xml:space="preserve"> Solve!DE$31</f>
        <v>0</v>
      </c>
      <c r="DF16" s="136">
        <f xml:space="preserve"> Solve!DF$31</f>
        <v>0</v>
      </c>
      <c r="DG16" s="136">
        <f xml:space="preserve"> Solve!DG$31</f>
        <v>0</v>
      </c>
      <c r="DH16" s="136">
        <f xml:space="preserve"> Solve!DH$31</f>
        <v>0</v>
      </c>
      <c r="DI16" s="136">
        <f xml:space="preserve"> Solve!DI$31</f>
        <v>0</v>
      </c>
      <c r="DJ16" s="136">
        <f xml:space="preserve"> Solve!DJ$31</f>
        <v>0</v>
      </c>
      <c r="DK16" s="136">
        <f xml:space="preserve"> Solve!DK$31</f>
        <v>0</v>
      </c>
      <c r="DL16" s="136">
        <f xml:space="preserve"> Solve!DL$31</f>
        <v>0</v>
      </c>
      <c r="DM16" s="136">
        <f xml:space="preserve"> Solve!DM$31</f>
        <v>0</v>
      </c>
      <c r="DN16" s="136">
        <f xml:space="preserve"> Solve!DN$31</f>
        <v>0</v>
      </c>
      <c r="DO16" s="136">
        <f xml:space="preserve"> Solve!DO$31</f>
        <v>0</v>
      </c>
      <c r="DP16" s="136">
        <f xml:space="preserve"> Solve!DP$31</f>
        <v>0</v>
      </c>
      <c r="DQ16" s="136">
        <f xml:space="preserve"> Solve!DQ$31</f>
        <v>0</v>
      </c>
      <c r="DR16" s="136">
        <f xml:space="preserve"> Solve!DR$31</f>
        <v>0</v>
      </c>
      <c r="DS16" s="136">
        <f xml:space="preserve"> Solve!DS$31</f>
        <v>0</v>
      </c>
      <c r="DT16" s="136">
        <f xml:space="preserve"> Solve!DT$31</f>
        <v>0</v>
      </c>
      <c r="DU16" s="136">
        <f xml:space="preserve"> Solve!DU$31</f>
        <v>0</v>
      </c>
      <c r="DV16" s="136">
        <f xml:space="preserve"> Solve!DV$31</f>
        <v>0</v>
      </c>
      <c r="DW16" s="136">
        <f xml:space="preserve"> Solve!DW$31</f>
        <v>0</v>
      </c>
      <c r="DX16" s="136">
        <f xml:space="preserve"> Solve!DX$31</f>
        <v>0</v>
      </c>
      <c r="DY16" s="136">
        <f xml:space="preserve"> Solve!DY$31</f>
        <v>0</v>
      </c>
      <c r="DZ16" s="136">
        <f xml:space="preserve"> Solve!DZ$31</f>
        <v>0</v>
      </c>
      <c r="EA16" s="136">
        <f xml:space="preserve"> Solve!EA$31</f>
        <v>0</v>
      </c>
      <c r="EB16" s="136">
        <f xml:space="preserve"> Solve!EB$31</f>
        <v>0</v>
      </c>
      <c r="EC16" s="136">
        <f xml:space="preserve"> Solve!EC$31</f>
        <v>0</v>
      </c>
      <c r="ED16" s="136">
        <f xml:space="preserve"> Solve!ED$31</f>
        <v>0</v>
      </c>
      <c r="EE16" s="136">
        <f xml:space="preserve"> Solve!EE$31</f>
        <v>0</v>
      </c>
      <c r="EF16" s="136">
        <f xml:space="preserve"> Solve!EF$31</f>
        <v>0</v>
      </c>
      <c r="EG16" s="136">
        <f xml:space="preserve"> Solve!EG$31</f>
        <v>0</v>
      </c>
      <c r="EH16" s="136">
        <f xml:space="preserve"> Solve!EH$31</f>
        <v>0</v>
      </c>
      <c r="EI16" s="136">
        <f xml:space="preserve"> Solve!EI$31</f>
        <v>0</v>
      </c>
      <c r="EJ16" s="136">
        <f xml:space="preserve"> Solve!EJ$31</f>
        <v>0</v>
      </c>
      <c r="EK16" s="136">
        <f xml:space="preserve"> Solve!EK$31</f>
        <v>0</v>
      </c>
      <c r="EL16" s="136">
        <f xml:space="preserve"> Solve!EL$31</f>
        <v>0</v>
      </c>
      <c r="EM16" s="136">
        <f xml:space="preserve"> Solve!EM$31</f>
        <v>0</v>
      </c>
      <c r="EN16" s="136">
        <f xml:space="preserve"> Solve!EN$31</f>
        <v>0</v>
      </c>
      <c r="EO16" s="136">
        <f xml:space="preserve"> Solve!EO$31</f>
        <v>0</v>
      </c>
      <c r="EP16" s="136">
        <f xml:space="preserve"> Solve!EP$31</f>
        <v>0</v>
      </c>
      <c r="EQ16" s="136">
        <f xml:space="preserve"> Solve!EQ$31</f>
        <v>0</v>
      </c>
      <c r="ER16" s="136">
        <f xml:space="preserve"> Solve!ER$31</f>
        <v>0</v>
      </c>
      <c r="ES16" s="136">
        <f xml:space="preserve"> Solve!ES$31</f>
        <v>0</v>
      </c>
      <c r="ET16" s="136">
        <f xml:space="preserve"> Solve!ET$31</f>
        <v>0</v>
      </c>
      <c r="EU16" s="136">
        <f xml:space="preserve"> Solve!EU$31</f>
        <v>0</v>
      </c>
      <c r="EV16" s="136">
        <f xml:space="preserve"> Solve!EV$31</f>
        <v>0</v>
      </c>
      <c r="EW16" s="136">
        <f xml:space="preserve"> Solve!EW$31</f>
        <v>0</v>
      </c>
      <c r="EX16" s="136">
        <f xml:space="preserve"> Solve!EX$31</f>
        <v>0</v>
      </c>
      <c r="EY16" s="136">
        <f xml:space="preserve"> Solve!EY$31</f>
        <v>0</v>
      </c>
      <c r="EZ16" s="136">
        <f xml:space="preserve"> Solve!EZ$31</f>
        <v>0</v>
      </c>
      <c r="FA16" s="136">
        <f xml:space="preserve"> Solve!FA$31</f>
        <v>0</v>
      </c>
      <c r="FB16" s="136">
        <f xml:space="preserve"> Solve!FB$31</f>
        <v>0</v>
      </c>
      <c r="FC16" s="136">
        <f xml:space="preserve"> Solve!FC$31</f>
        <v>0</v>
      </c>
      <c r="FD16" s="136">
        <f xml:space="preserve"> Solve!FD$31</f>
        <v>0</v>
      </c>
      <c r="FE16" s="136">
        <f xml:space="preserve"> Solve!FE$31</f>
        <v>0</v>
      </c>
      <c r="FF16" s="136">
        <f xml:space="preserve"> Solve!FF$31</f>
        <v>0</v>
      </c>
      <c r="FG16" s="136">
        <f xml:space="preserve"> Solve!FG$31</f>
        <v>0</v>
      </c>
      <c r="FH16" s="136">
        <f xml:space="preserve"> Solve!FH$31</f>
        <v>0</v>
      </c>
      <c r="FI16" s="136">
        <f xml:space="preserve"> Solve!FI$31</f>
        <v>0</v>
      </c>
      <c r="FJ16" s="136">
        <f xml:space="preserve"> Solve!FJ$31</f>
        <v>0</v>
      </c>
      <c r="FK16" s="136">
        <f xml:space="preserve"> Solve!FK$31</f>
        <v>0</v>
      </c>
      <c r="FL16" s="136">
        <f xml:space="preserve"> Solve!FL$31</f>
        <v>0</v>
      </c>
      <c r="FM16" s="136">
        <f xml:space="preserve"> Solve!FM$31</f>
        <v>0</v>
      </c>
      <c r="FN16" s="136">
        <f xml:space="preserve"> Solve!FN$31</f>
        <v>0</v>
      </c>
      <c r="FO16" s="136">
        <f xml:space="preserve"> Solve!FO$31</f>
        <v>0</v>
      </c>
      <c r="FP16" s="136">
        <f xml:space="preserve"> Solve!FP$31</f>
        <v>0</v>
      </c>
      <c r="FQ16" s="136">
        <f xml:space="preserve"> Solve!FQ$31</f>
        <v>0</v>
      </c>
      <c r="FR16" s="136">
        <f xml:space="preserve"> Solve!FR$31</f>
        <v>0</v>
      </c>
      <c r="FS16" s="136">
        <f xml:space="preserve"> Solve!FS$31</f>
        <v>0</v>
      </c>
      <c r="FT16" s="136">
        <f xml:space="preserve"> Solve!FT$31</f>
        <v>0</v>
      </c>
      <c r="FU16" s="136">
        <f xml:space="preserve"> Solve!FU$31</f>
        <v>0</v>
      </c>
      <c r="FV16" s="136">
        <f xml:space="preserve"> Solve!FV$31</f>
        <v>0</v>
      </c>
      <c r="FW16" s="136">
        <f xml:space="preserve"> Solve!FW$31</f>
        <v>0</v>
      </c>
      <c r="FX16" s="136">
        <f xml:space="preserve"> Solve!FX$31</f>
        <v>0</v>
      </c>
      <c r="FY16" s="136">
        <f xml:space="preserve"> Solve!FY$31</f>
        <v>0</v>
      </c>
      <c r="FZ16" s="136">
        <f xml:space="preserve"> Solve!FZ$31</f>
        <v>0</v>
      </c>
      <c r="GA16" s="136">
        <f xml:space="preserve"> Solve!GA$31</f>
        <v>0</v>
      </c>
      <c r="GB16" s="136">
        <f xml:space="preserve"> Solve!GB$31</f>
        <v>0</v>
      </c>
      <c r="GC16" s="136">
        <f xml:space="preserve"> Solve!GC$31</f>
        <v>0</v>
      </c>
      <c r="GD16" s="136">
        <f xml:space="preserve"> Solve!GD$31</f>
        <v>0</v>
      </c>
      <c r="GE16" s="136">
        <f xml:space="preserve"> Solve!GE$31</f>
        <v>0</v>
      </c>
      <c r="GF16" s="136">
        <f xml:space="preserve"> Solve!GF$31</f>
        <v>0</v>
      </c>
      <c r="GG16" s="136">
        <f xml:space="preserve"> Solve!GG$31</f>
        <v>0</v>
      </c>
      <c r="GH16" s="136">
        <f xml:space="preserve"> Solve!GH$31</f>
        <v>0</v>
      </c>
      <c r="GI16" s="136">
        <f xml:space="preserve"> Solve!GI$31</f>
        <v>0</v>
      </c>
      <c r="GJ16" s="136">
        <f xml:space="preserve"> Solve!GJ$31</f>
        <v>0</v>
      </c>
    </row>
    <row r="17" spans="1:192" s="501" customFormat="1" outlineLevel="1" x14ac:dyDescent="0.35">
      <c r="A17" s="14"/>
      <c r="B17" s="14"/>
      <c r="C17" s="19"/>
      <c r="D17" s="45"/>
      <c r="E17" s="36" t="s">
        <v>970</v>
      </c>
      <c r="F17" s="36">
        <f xml:space="preserve"> SUM(J16:GJ16)</f>
        <v>311345.86683822481</v>
      </c>
      <c r="G17" s="36" t="str">
        <f xml:space="preserve"> SMU</f>
        <v>$ 000s</v>
      </c>
      <c r="H17" s="36"/>
      <c r="I17" s="36"/>
      <c r="J17" s="36"/>
      <c r="K17" s="264"/>
      <c r="L17" s="264"/>
      <c r="M17" s="264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  <c r="ES17" s="264"/>
      <c r="ET17" s="264"/>
      <c r="EU17" s="264"/>
      <c r="EV17" s="264"/>
      <c r="EW17" s="264"/>
      <c r="EX17" s="264"/>
      <c r="EY17" s="264"/>
      <c r="EZ17" s="264"/>
      <c r="FA17" s="264"/>
      <c r="FB17" s="264"/>
      <c r="FC17" s="264"/>
      <c r="FD17" s="264"/>
      <c r="FE17" s="264"/>
      <c r="FF17" s="264"/>
      <c r="FG17" s="264"/>
      <c r="FH17" s="264"/>
      <c r="FI17" s="264"/>
      <c r="FJ17" s="264"/>
      <c r="FK17" s="264"/>
      <c r="FL17" s="264"/>
      <c r="FM17" s="264"/>
      <c r="FN17" s="264"/>
      <c r="FO17" s="264"/>
      <c r="FP17" s="264"/>
      <c r="FQ17" s="264"/>
      <c r="FR17" s="264"/>
      <c r="FS17" s="264"/>
      <c r="FT17" s="264"/>
      <c r="FU17" s="264"/>
      <c r="FV17" s="264"/>
      <c r="FW17" s="264"/>
      <c r="FX17" s="264"/>
      <c r="FY17" s="264"/>
      <c r="FZ17" s="264"/>
      <c r="GA17" s="264"/>
      <c r="GB17" s="264"/>
      <c r="GC17" s="264"/>
      <c r="GD17" s="264"/>
      <c r="GE17" s="264"/>
      <c r="GF17" s="264"/>
      <c r="GG17" s="264"/>
      <c r="GH17" s="264"/>
      <c r="GI17" s="264"/>
      <c r="GJ17" s="264"/>
    </row>
    <row r="18" spans="1:192" s="501" customFormat="1" x14ac:dyDescent="0.35">
      <c r="A18" s="132"/>
      <c r="B18" s="132"/>
      <c r="C18" s="133"/>
      <c r="D18" s="134"/>
      <c r="E18" s="418"/>
      <c r="F18" s="418"/>
      <c r="G18" s="418"/>
      <c r="H18" s="418"/>
      <c r="I18" s="418"/>
      <c r="J18" s="418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264"/>
      <c r="AI18" s="264"/>
      <c r="AJ18" s="264"/>
      <c r="AK18" s="264"/>
      <c r="AL18" s="264"/>
      <c r="AM18" s="264"/>
      <c r="AN18" s="264"/>
      <c r="AO18" s="264"/>
      <c r="AP18" s="264"/>
      <c r="AQ18" s="264"/>
      <c r="AR18" s="264"/>
      <c r="AS18" s="264"/>
      <c r="AT18" s="264"/>
      <c r="AU18" s="264"/>
      <c r="AV18" s="264"/>
      <c r="AW18" s="264"/>
      <c r="AX18" s="264"/>
      <c r="AY18" s="264"/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64"/>
      <c r="CB18" s="264"/>
      <c r="CC18" s="264"/>
      <c r="CD18" s="264"/>
      <c r="CE18" s="264"/>
      <c r="CF18" s="264"/>
      <c r="CG18" s="264"/>
      <c r="CH18" s="264"/>
      <c r="CI18" s="264"/>
      <c r="CJ18" s="264"/>
      <c r="CK18" s="264"/>
      <c r="CL18" s="264"/>
      <c r="CM18" s="264"/>
      <c r="CN18" s="264"/>
      <c r="CO18" s="264"/>
      <c r="CP18" s="264"/>
      <c r="CQ18" s="264"/>
      <c r="CR18" s="264"/>
      <c r="CS18" s="264"/>
      <c r="CT18" s="264"/>
      <c r="CU18" s="264"/>
      <c r="CV18" s="264"/>
      <c r="CW18" s="264"/>
      <c r="CX18" s="264"/>
      <c r="CY18" s="264"/>
      <c r="CZ18" s="264"/>
      <c r="DA18" s="264"/>
      <c r="DB18" s="264"/>
      <c r="DC18" s="264"/>
      <c r="DD18" s="264"/>
      <c r="DE18" s="264"/>
      <c r="DF18" s="264"/>
      <c r="DG18" s="264"/>
      <c r="DH18" s="264"/>
      <c r="DI18" s="264"/>
      <c r="DJ18" s="264"/>
      <c r="DK18" s="264"/>
      <c r="DL18" s="264"/>
      <c r="DM18" s="264"/>
      <c r="DN18" s="264"/>
      <c r="DO18" s="264"/>
      <c r="DP18" s="264"/>
      <c r="DQ18" s="264"/>
      <c r="DR18" s="264"/>
      <c r="DS18" s="264"/>
      <c r="DT18" s="264"/>
      <c r="DU18" s="264"/>
      <c r="DV18" s="264"/>
      <c r="DW18" s="264"/>
      <c r="DX18" s="264"/>
      <c r="DY18" s="264"/>
      <c r="DZ18" s="264"/>
      <c r="EA18" s="264"/>
      <c r="EB18" s="264"/>
      <c r="EC18" s="264"/>
      <c r="ED18" s="264"/>
      <c r="EE18" s="264"/>
      <c r="EF18" s="264"/>
      <c r="EG18" s="264"/>
      <c r="EH18" s="264"/>
      <c r="EI18" s="264"/>
      <c r="EJ18" s="264"/>
      <c r="EK18" s="264"/>
      <c r="EL18" s="264"/>
      <c r="EM18" s="264"/>
      <c r="EN18" s="264"/>
      <c r="EO18" s="264"/>
      <c r="EP18" s="264"/>
      <c r="EQ18" s="264"/>
      <c r="ER18" s="264"/>
      <c r="ES18" s="264"/>
      <c r="ET18" s="264"/>
      <c r="EU18" s="264"/>
      <c r="EV18" s="264"/>
      <c r="EW18" s="264"/>
      <c r="EX18" s="264"/>
      <c r="EY18" s="264"/>
      <c r="EZ18" s="264"/>
      <c r="FA18" s="264"/>
      <c r="FB18" s="264"/>
      <c r="FC18" s="264"/>
      <c r="FD18" s="264"/>
      <c r="FE18" s="264"/>
      <c r="FF18" s="264"/>
      <c r="FG18" s="264"/>
      <c r="FH18" s="264"/>
      <c r="FI18" s="264"/>
      <c r="FJ18" s="264"/>
      <c r="FK18" s="264"/>
      <c r="FL18" s="264"/>
      <c r="FM18" s="264"/>
      <c r="FN18" s="264"/>
      <c r="FO18" s="264"/>
      <c r="FP18" s="264"/>
      <c r="FQ18" s="264"/>
      <c r="FR18" s="264"/>
      <c r="FS18" s="264"/>
      <c r="FT18" s="264"/>
      <c r="FU18" s="264"/>
      <c r="FV18" s="264"/>
      <c r="FW18" s="264"/>
      <c r="FX18" s="264"/>
      <c r="FY18" s="264"/>
      <c r="FZ18" s="264"/>
      <c r="GA18" s="264"/>
      <c r="GB18" s="264"/>
      <c r="GC18" s="264"/>
      <c r="GD18" s="264"/>
      <c r="GE18" s="264"/>
      <c r="GF18" s="264"/>
      <c r="GG18" s="264"/>
      <c r="GH18" s="264"/>
      <c r="GI18" s="264"/>
      <c r="GJ18" s="264"/>
    </row>
    <row r="19" spans="1:192" x14ac:dyDescent="0.35">
      <c r="A19" s="14" t="s">
        <v>217</v>
      </c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  <c r="CK19" s="225"/>
      <c r="CL19" s="225"/>
      <c r="CM19" s="225"/>
      <c r="CN19" s="225"/>
      <c r="CO19" s="225"/>
      <c r="CP19" s="225"/>
      <c r="CQ19" s="225"/>
      <c r="CR19" s="225"/>
      <c r="CS19" s="225"/>
      <c r="CT19" s="225"/>
      <c r="CU19" s="225"/>
      <c r="CV19" s="225"/>
      <c r="CW19" s="225"/>
      <c r="CX19" s="225"/>
      <c r="CY19" s="225"/>
      <c r="CZ19" s="225"/>
      <c r="DA19" s="225"/>
      <c r="DB19" s="225"/>
      <c r="DC19" s="225"/>
      <c r="DD19" s="225"/>
      <c r="DE19" s="225"/>
      <c r="DF19" s="225"/>
      <c r="DG19" s="225"/>
      <c r="DH19" s="225"/>
      <c r="DI19" s="225"/>
      <c r="DJ19" s="225"/>
      <c r="DK19" s="225"/>
      <c r="DL19" s="225"/>
      <c r="DM19" s="225"/>
      <c r="DN19" s="225"/>
      <c r="DO19" s="225"/>
      <c r="DP19" s="225"/>
      <c r="DQ19" s="225"/>
      <c r="DR19" s="225"/>
      <c r="DS19" s="225"/>
      <c r="DT19" s="225"/>
      <c r="DU19" s="225"/>
      <c r="DV19" s="225"/>
      <c r="DW19" s="225"/>
      <c r="DX19" s="225"/>
      <c r="DY19" s="225"/>
      <c r="DZ19" s="225"/>
      <c r="EA19" s="225"/>
      <c r="EB19" s="225"/>
      <c r="EC19" s="225"/>
      <c r="ED19" s="225"/>
      <c r="EE19" s="225"/>
      <c r="EF19" s="225"/>
      <c r="EG19" s="225"/>
      <c r="EH19" s="225"/>
      <c r="EI19" s="225"/>
      <c r="EJ19" s="225"/>
      <c r="EK19" s="225"/>
      <c r="EL19" s="225"/>
      <c r="EM19" s="225"/>
      <c r="EN19" s="225"/>
      <c r="EO19" s="225"/>
      <c r="EP19" s="225"/>
      <c r="EQ19" s="225"/>
      <c r="ER19" s="225"/>
      <c r="ES19" s="225"/>
      <c r="ET19" s="225"/>
      <c r="EU19" s="225"/>
      <c r="EV19" s="225"/>
      <c r="EW19" s="225"/>
      <c r="EX19" s="225"/>
      <c r="EY19" s="225"/>
      <c r="EZ19" s="225"/>
      <c r="FA19" s="225"/>
      <c r="FB19" s="225"/>
      <c r="FC19" s="225"/>
      <c r="FD19" s="225"/>
      <c r="FE19" s="225"/>
      <c r="FF19" s="225"/>
      <c r="FG19" s="225"/>
      <c r="FH19" s="225"/>
      <c r="FI19" s="225"/>
      <c r="FJ19" s="225"/>
      <c r="FK19" s="225"/>
      <c r="FL19" s="225"/>
      <c r="FM19" s="225"/>
      <c r="FN19" s="225"/>
      <c r="FO19" s="225"/>
      <c r="FP19" s="225"/>
      <c r="FQ19" s="225"/>
      <c r="FR19" s="225"/>
      <c r="FS19" s="225"/>
      <c r="FT19" s="225"/>
      <c r="FU19" s="225"/>
      <c r="FV19" s="225"/>
      <c r="FW19" s="225"/>
      <c r="FX19" s="225"/>
      <c r="FY19" s="225"/>
      <c r="FZ19" s="225"/>
      <c r="GA19" s="225"/>
      <c r="GB19" s="225"/>
      <c r="GC19" s="225"/>
      <c r="GD19" s="225"/>
      <c r="GE19" s="225"/>
      <c r="GF19" s="225"/>
      <c r="GG19" s="225"/>
      <c r="GH19" s="225"/>
      <c r="GI19" s="225"/>
      <c r="GJ19" s="225"/>
    </row>
    <row r="20" spans="1:192" outlineLevel="1" x14ac:dyDescent="0.35"/>
    <row r="21" spans="1:192" outlineLevel="1" x14ac:dyDescent="0.35">
      <c r="B21" s="14" t="s">
        <v>206</v>
      </c>
    </row>
    <row r="22" spans="1:192" s="521" customFormat="1" outlineLevel="2" x14ac:dyDescent="0.35">
      <c r="B22" s="517"/>
      <c r="E22" s="265" t="str">
        <f t="shared" ref="E22:G22" si="12" xml:space="preserve"> E$65</f>
        <v>Senior debt leverage</v>
      </c>
      <c r="F22" s="265">
        <f t="shared" si="12"/>
        <v>0.72039447292733627</v>
      </c>
      <c r="G22" s="265" t="str">
        <f t="shared" si="12"/>
        <v>%</v>
      </c>
    </row>
    <row r="23" spans="1:192" s="501" customFormat="1" outlineLevel="2" x14ac:dyDescent="0.35">
      <c r="A23" s="226"/>
      <c r="B23" s="226"/>
      <c r="C23" s="227"/>
      <c r="D23" s="228"/>
      <c r="E23" s="136" t="str">
        <f xml:space="preserve"> Solve!E$31</f>
        <v>Project costs to be financed - paste</v>
      </c>
      <c r="F23" s="136">
        <f xml:space="preserve"> Solve!F$31</f>
        <v>0</v>
      </c>
      <c r="G23" s="136" t="str">
        <f xml:space="preserve"> Solve!G$31</f>
        <v>$ 000s</v>
      </c>
      <c r="H23" s="136">
        <f xml:space="preserve"> Solve!H$31</f>
        <v>312038.56365895027</v>
      </c>
      <c r="I23" s="136">
        <f xml:space="preserve"> Solve!I$31</f>
        <v>0</v>
      </c>
      <c r="J23" s="136">
        <f xml:space="preserve"> Solve!J$31</f>
        <v>0</v>
      </c>
      <c r="K23" s="136">
        <f xml:space="preserve"> Solve!K$31</f>
        <v>0</v>
      </c>
      <c r="L23" s="136">
        <f xml:space="preserve"> Solve!L$31</f>
        <v>0</v>
      </c>
      <c r="M23" s="136">
        <f xml:space="preserve"> Solve!M$31</f>
        <v>0</v>
      </c>
      <c r="N23" s="136">
        <f xml:space="preserve"> Solve!N$31</f>
        <v>0</v>
      </c>
      <c r="O23" s="136">
        <f xml:space="preserve"> Solve!O$31</f>
        <v>5650</v>
      </c>
      <c r="P23" s="136">
        <f xml:space="preserve"> Solve!P$31</f>
        <v>31808.608109952562</v>
      </c>
      <c r="Q23" s="136">
        <f xml:space="preserve"> Solve!Q$31</f>
        <v>7294.771270816771</v>
      </c>
      <c r="R23" s="136">
        <f xml:space="preserve"> Solve!R$31</f>
        <v>7301.6094096152956</v>
      </c>
      <c r="S23" s="136">
        <f xml:space="preserve"> Solve!S$31</f>
        <v>7327.594609768963</v>
      </c>
      <c r="T23" s="136">
        <f xml:space="preserve"> Solve!T$31</f>
        <v>7333.4453610570881</v>
      </c>
      <c r="U23" s="136">
        <f xml:space="preserve"> Solve!U$31</f>
        <v>7360.5633500939521</v>
      </c>
      <c r="V23" s="136">
        <f xml:space="preserve"> Solve!V$31</f>
        <v>7377.1152797123232</v>
      </c>
      <c r="W23" s="136">
        <f xml:space="preserve"> Solve!W$31</f>
        <v>7357.0202091576493</v>
      </c>
      <c r="X23" s="136">
        <f xml:space="preserve"> Solve!X$31</f>
        <v>7410.2483922197971</v>
      </c>
      <c r="Y23" s="136">
        <f xml:space="preserve"> Solve!Y$31</f>
        <v>7413.6127629303064</v>
      </c>
      <c r="Z23" s="136">
        <f xml:space="preserve"> Solve!Z$31</f>
        <v>7443.5832736459806</v>
      </c>
      <c r="AA23" s="136">
        <f xml:space="preserve"> Solve!AA$31</f>
        <v>7445.9448686908245</v>
      </c>
      <c r="AB23" s="136">
        <f xml:space="preserve"> Solve!AB$31</f>
        <v>7477.0658224851886</v>
      </c>
      <c r="AC23" s="136">
        <f xml:space="preserve"> Solve!AC$31</f>
        <v>7493.8797348658391</v>
      </c>
      <c r="AD23" s="136">
        <f xml:space="preserve"> Solve!AD$31</f>
        <v>7494.7283181579978</v>
      </c>
      <c r="AE23" s="136">
        <f xml:space="preserve"> Solve!AE$31</f>
        <v>7527.5850878072715</v>
      </c>
      <c r="AF23" s="136">
        <f xml:space="preserve"> Solve!AF$31</f>
        <v>7418.2323432007915</v>
      </c>
      <c r="AG23" s="136">
        <f xml:space="preserve"> Solve!AG$31</f>
        <v>7349.8637495104631</v>
      </c>
      <c r="AH23" s="136">
        <f xml:space="preserve"> Solve!AH$31</f>
        <v>7250.1598619574315</v>
      </c>
      <c r="AI23" s="136">
        <f xml:space="preserve"> Solve!AI$31</f>
        <v>7119.8960127614982</v>
      </c>
      <c r="AJ23" s="136">
        <f xml:space="preserve"> Solve!AJ$31</f>
        <v>7099.3211861449836</v>
      </c>
      <c r="AK23" s="136">
        <f xml:space="preserve"> Solve!AK$31</f>
        <v>6951.1549904358908</v>
      </c>
      <c r="AL23" s="136">
        <f xml:space="preserve"> Solve!AL$31</f>
        <v>6901.9755936757374</v>
      </c>
      <c r="AM23" s="136">
        <f xml:space="preserve"> Solve!AM$31</f>
        <v>6762.9272418453584</v>
      </c>
      <c r="AN23" s="136">
        <f xml:space="preserve"> Solve!AN$31</f>
        <v>6697.599145067772</v>
      </c>
      <c r="AO23" s="136">
        <f xml:space="preserve"> Solve!AO$31</f>
        <v>6568.2510940961502</v>
      </c>
      <c r="AP23" s="136">
        <f xml:space="preserve"> Solve!AP$31</f>
        <v>6448.9249394964281</v>
      </c>
      <c r="AQ23" s="136">
        <f xml:space="preserve"> Solve!AQ$31</f>
        <v>6417.0117857964669</v>
      </c>
      <c r="AR23" s="136">
        <f xml:space="preserve"> Solve!AR$31</f>
        <v>6253.0894975003794</v>
      </c>
      <c r="AS23" s="136">
        <f xml:space="preserve"> Solve!AS$31</f>
        <v>6228.8897115744749</v>
      </c>
      <c r="AT23" s="136">
        <f xml:space="preserve"> Solve!AT$31</f>
        <v>6080.4365149786017</v>
      </c>
      <c r="AU23" s="136">
        <f xml:space="preserve"> Solve!AU$31</f>
        <v>5908.8153969548566</v>
      </c>
      <c r="AV23" s="136">
        <f xml:space="preserve"> Solve!AV$31</f>
        <v>6067.6846048632497</v>
      </c>
      <c r="AW23" s="136">
        <f xml:space="preserve"> Solve!AW$31</f>
        <v>5759.9625657592915</v>
      </c>
      <c r="AX23" s="136">
        <f xml:space="preserve"> Solve!AX$31</f>
        <v>5754.9202982968582</v>
      </c>
      <c r="AY23" s="136">
        <f xml:space="preserve"> Solve!AY$31</f>
        <v>5561.1869716510355</v>
      </c>
      <c r="AZ23" s="136">
        <f xml:space="preserve"> Solve!AZ$31</f>
        <v>5506.8923516034256</v>
      </c>
      <c r="BA23" s="136">
        <f xml:space="preserve"> Solve!BA$31</f>
        <v>5326.8506778239498</v>
      </c>
      <c r="BB23" s="136">
        <f xml:space="preserve"> Solve!BB$31</f>
        <v>5196.7618739152895</v>
      </c>
      <c r="BC23" s="136">
        <f xml:space="preserve"> Solve!BC$31</f>
        <v>5209.8970434245957</v>
      </c>
      <c r="BD23" s="136">
        <f xml:space="preserve"> Solve!BD$31</f>
        <v>5104.693737748531</v>
      </c>
      <c r="BE23" s="136">
        <f xml:space="preserve"> Solve!BE$31</f>
        <v>5883.0917871635966</v>
      </c>
      <c r="BF23" s="136">
        <f xml:space="preserve"> Solve!BF$31</f>
        <v>0</v>
      </c>
      <c r="BG23" s="136">
        <f xml:space="preserve"> Solve!BG$31</f>
        <v>0</v>
      </c>
      <c r="BH23" s="136">
        <f xml:space="preserve"> Solve!BH$31</f>
        <v>0</v>
      </c>
      <c r="BI23" s="136">
        <f xml:space="preserve"> Solve!BI$31</f>
        <v>0</v>
      </c>
      <c r="BJ23" s="136">
        <f xml:space="preserve"> Solve!BJ$31</f>
        <v>0</v>
      </c>
      <c r="BK23" s="136">
        <f xml:space="preserve"> Solve!BK$31</f>
        <v>0</v>
      </c>
      <c r="BL23" s="136">
        <f xml:space="preserve"> Solve!BL$31</f>
        <v>0</v>
      </c>
      <c r="BM23" s="136">
        <f xml:space="preserve"> Solve!BM$31</f>
        <v>0</v>
      </c>
      <c r="BN23" s="136">
        <f xml:space="preserve"> Solve!BN$31</f>
        <v>0</v>
      </c>
      <c r="BO23" s="136">
        <f xml:space="preserve"> Solve!BO$31</f>
        <v>0</v>
      </c>
      <c r="BP23" s="136">
        <f xml:space="preserve"> Solve!BP$31</f>
        <v>0</v>
      </c>
      <c r="BQ23" s="136">
        <f xml:space="preserve"> Solve!BQ$31</f>
        <v>0</v>
      </c>
      <c r="BR23" s="136">
        <f xml:space="preserve"> Solve!BR$31</f>
        <v>0</v>
      </c>
      <c r="BS23" s="136">
        <f xml:space="preserve"> Solve!BS$31</f>
        <v>0</v>
      </c>
      <c r="BT23" s="136">
        <f xml:space="preserve"> Solve!BT$31</f>
        <v>0</v>
      </c>
      <c r="BU23" s="136">
        <f xml:space="preserve"> Solve!BU$31</f>
        <v>0</v>
      </c>
      <c r="BV23" s="136">
        <f xml:space="preserve"> Solve!BV$31</f>
        <v>0</v>
      </c>
      <c r="BW23" s="136">
        <f xml:space="preserve"> Solve!BW$31</f>
        <v>0</v>
      </c>
      <c r="BX23" s="136">
        <f xml:space="preserve"> Solve!BX$31</f>
        <v>0</v>
      </c>
      <c r="BY23" s="136">
        <f xml:space="preserve"> Solve!BY$31</f>
        <v>0</v>
      </c>
      <c r="BZ23" s="136">
        <f xml:space="preserve"> Solve!BZ$31</f>
        <v>0</v>
      </c>
      <c r="CA23" s="136">
        <f xml:space="preserve"> Solve!CA$31</f>
        <v>0</v>
      </c>
      <c r="CB23" s="136">
        <f xml:space="preserve"> Solve!CB$31</f>
        <v>0</v>
      </c>
      <c r="CC23" s="136">
        <f xml:space="preserve"> Solve!CC$31</f>
        <v>0</v>
      </c>
      <c r="CD23" s="136">
        <f xml:space="preserve"> Solve!CD$31</f>
        <v>0</v>
      </c>
      <c r="CE23" s="136">
        <f xml:space="preserve"> Solve!CE$31</f>
        <v>0</v>
      </c>
      <c r="CF23" s="136">
        <f xml:space="preserve"> Solve!CF$31</f>
        <v>0</v>
      </c>
      <c r="CG23" s="136">
        <f xml:space="preserve"> Solve!CG$31</f>
        <v>0</v>
      </c>
      <c r="CH23" s="136">
        <f xml:space="preserve"> Solve!CH$31</f>
        <v>0</v>
      </c>
      <c r="CI23" s="136">
        <f xml:space="preserve"> Solve!CI$31</f>
        <v>0</v>
      </c>
      <c r="CJ23" s="136">
        <f xml:space="preserve"> Solve!CJ$31</f>
        <v>0</v>
      </c>
      <c r="CK23" s="136">
        <f xml:space="preserve"> Solve!CK$31</f>
        <v>0</v>
      </c>
      <c r="CL23" s="136">
        <f xml:space="preserve"> Solve!CL$31</f>
        <v>0</v>
      </c>
      <c r="CM23" s="136">
        <f xml:space="preserve"> Solve!CM$31</f>
        <v>0</v>
      </c>
      <c r="CN23" s="136">
        <f xml:space="preserve"> Solve!CN$31</f>
        <v>0</v>
      </c>
      <c r="CO23" s="136">
        <f xml:space="preserve"> Solve!CO$31</f>
        <v>0</v>
      </c>
      <c r="CP23" s="136">
        <f xml:space="preserve"> Solve!CP$31</f>
        <v>0</v>
      </c>
      <c r="CQ23" s="136">
        <f xml:space="preserve"> Solve!CQ$31</f>
        <v>0</v>
      </c>
      <c r="CR23" s="136">
        <f xml:space="preserve"> Solve!CR$31</f>
        <v>0</v>
      </c>
      <c r="CS23" s="136">
        <f xml:space="preserve"> Solve!CS$31</f>
        <v>0</v>
      </c>
      <c r="CT23" s="136">
        <f xml:space="preserve"> Solve!CT$31</f>
        <v>0</v>
      </c>
      <c r="CU23" s="136">
        <f xml:space="preserve"> Solve!CU$31</f>
        <v>0</v>
      </c>
      <c r="CV23" s="136">
        <f xml:space="preserve"> Solve!CV$31</f>
        <v>0</v>
      </c>
      <c r="CW23" s="136">
        <f xml:space="preserve"> Solve!CW$31</f>
        <v>0</v>
      </c>
      <c r="CX23" s="136">
        <f xml:space="preserve"> Solve!CX$31</f>
        <v>0</v>
      </c>
      <c r="CY23" s="136">
        <f xml:space="preserve"> Solve!CY$31</f>
        <v>0</v>
      </c>
      <c r="CZ23" s="136">
        <f xml:space="preserve"> Solve!CZ$31</f>
        <v>0</v>
      </c>
      <c r="DA23" s="136">
        <f xml:space="preserve"> Solve!DA$31</f>
        <v>0</v>
      </c>
      <c r="DB23" s="136">
        <f xml:space="preserve"> Solve!DB$31</f>
        <v>0</v>
      </c>
      <c r="DC23" s="136">
        <f xml:space="preserve"> Solve!DC$31</f>
        <v>0</v>
      </c>
      <c r="DD23" s="136">
        <f xml:space="preserve"> Solve!DD$31</f>
        <v>0</v>
      </c>
      <c r="DE23" s="136">
        <f xml:space="preserve"> Solve!DE$31</f>
        <v>0</v>
      </c>
      <c r="DF23" s="136">
        <f xml:space="preserve"> Solve!DF$31</f>
        <v>0</v>
      </c>
      <c r="DG23" s="136">
        <f xml:space="preserve"> Solve!DG$31</f>
        <v>0</v>
      </c>
      <c r="DH23" s="136">
        <f xml:space="preserve"> Solve!DH$31</f>
        <v>0</v>
      </c>
      <c r="DI23" s="136">
        <f xml:space="preserve"> Solve!DI$31</f>
        <v>0</v>
      </c>
      <c r="DJ23" s="136">
        <f xml:space="preserve"> Solve!DJ$31</f>
        <v>0</v>
      </c>
      <c r="DK23" s="136">
        <f xml:space="preserve"> Solve!DK$31</f>
        <v>0</v>
      </c>
      <c r="DL23" s="136">
        <f xml:space="preserve"> Solve!DL$31</f>
        <v>0</v>
      </c>
      <c r="DM23" s="136">
        <f xml:space="preserve"> Solve!DM$31</f>
        <v>0</v>
      </c>
      <c r="DN23" s="136">
        <f xml:space="preserve"> Solve!DN$31</f>
        <v>0</v>
      </c>
      <c r="DO23" s="136">
        <f xml:space="preserve"> Solve!DO$31</f>
        <v>0</v>
      </c>
      <c r="DP23" s="136">
        <f xml:space="preserve"> Solve!DP$31</f>
        <v>0</v>
      </c>
      <c r="DQ23" s="136">
        <f xml:space="preserve"> Solve!DQ$31</f>
        <v>0</v>
      </c>
      <c r="DR23" s="136">
        <f xml:space="preserve"> Solve!DR$31</f>
        <v>0</v>
      </c>
      <c r="DS23" s="136">
        <f xml:space="preserve"> Solve!DS$31</f>
        <v>0</v>
      </c>
      <c r="DT23" s="136">
        <f xml:space="preserve"> Solve!DT$31</f>
        <v>0</v>
      </c>
      <c r="DU23" s="136">
        <f xml:space="preserve"> Solve!DU$31</f>
        <v>0</v>
      </c>
      <c r="DV23" s="136">
        <f xml:space="preserve"> Solve!DV$31</f>
        <v>0</v>
      </c>
      <c r="DW23" s="136">
        <f xml:space="preserve"> Solve!DW$31</f>
        <v>0</v>
      </c>
      <c r="DX23" s="136">
        <f xml:space="preserve"> Solve!DX$31</f>
        <v>0</v>
      </c>
      <c r="DY23" s="136">
        <f xml:space="preserve"> Solve!DY$31</f>
        <v>0</v>
      </c>
      <c r="DZ23" s="136">
        <f xml:space="preserve"> Solve!DZ$31</f>
        <v>0</v>
      </c>
      <c r="EA23" s="136">
        <f xml:space="preserve"> Solve!EA$31</f>
        <v>0</v>
      </c>
      <c r="EB23" s="136">
        <f xml:space="preserve"> Solve!EB$31</f>
        <v>0</v>
      </c>
      <c r="EC23" s="136">
        <f xml:space="preserve"> Solve!EC$31</f>
        <v>0</v>
      </c>
      <c r="ED23" s="136">
        <f xml:space="preserve"> Solve!ED$31</f>
        <v>0</v>
      </c>
      <c r="EE23" s="136">
        <f xml:space="preserve"> Solve!EE$31</f>
        <v>0</v>
      </c>
      <c r="EF23" s="136">
        <f xml:space="preserve"> Solve!EF$31</f>
        <v>0</v>
      </c>
      <c r="EG23" s="136">
        <f xml:space="preserve"> Solve!EG$31</f>
        <v>0</v>
      </c>
      <c r="EH23" s="136">
        <f xml:space="preserve"> Solve!EH$31</f>
        <v>0</v>
      </c>
      <c r="EI23" s="136">
        <f xml:space="preserve"> Solve!EI$31</f>
        <v>0</v>
      </c>
      <c r="EJ23" s="136">
        <f xml:space="preserve"> Solve!EJ$31</f>
        <v>0</v>
      </c>
      <c r="EK23" s="136">
        <f xml:space="preserve"> Solve!EK$31</f>
        <v>0</v>
      </c>
      <c r="EL23" s="136">
        <f xml:space="preserve"> Solve!EL$31</f>
        <v>0</v>
      </c>
      <c r="EM23" s="136">
        <f xml:space="preserve"> Solve!EM$31</f>
        <v>0</v>
      </c>
      <c r="EN23" s="136">
        <f xml:space="preserve"> Solve!EN$31</f>
        <v>0</v>
      </c>
      <c r="EO23" s="136">
        <f xml:space="preserve"> Solve!EO$31</f>
        <v>0</v>
      </c>
      <c r="EP23" s="136">
        <f xml:space="preserve"> Solve!EP$31</f>
        <v>0</v>
      </c>
      <c r="EQ23" s="136">
        <f xml:space="preserve"> Solve!EQ$31</f>
        <v>0</v>
      </c>
      <c r="ER23" s="136">
        <f xml:space="preserve"> Solve!ER$31</f>
        <v>0</v>
      </c>
      <c r="ES23" s="136">
        <f xml:space="preserve"> Solve!ES$31</f>
        <v>0</v>
      </c>
      <c r="ET23" s="136">
        <f xml:space="preserve"> Solve!ET$31</f>
        <v>0</v>
      </c>
      <c r="EU23" s="136">
        <f xml:space="preserve"> Solve!EU$31</f>
        <v>0</v>
      </c>
      <c r="EV23" s="136">
        <f xml:space="preserve"> Solve!EV$31</f>
        <v>0</v>
      </c>
      <c r="EW23" s="136">
        <f xml:space="preserve"> Solve!EW$31</f>
        <v>0</v>
      </c>
      <c r="EX23" s="136">
        <f xml:space="preserve"> Solve!EX$31</f>
        <v>0</v>
      </c>
      <c r="EY23" s="136">
        <f xml:space="preserve"> Solve!EY$31</f>
        <v>0</v>
      </c>
      <c r="EZ23" s="136">
        <f xml:space="preserve"> Solve!EZ$31</f>
        <v>0</v>
      </c>
      <c r="FA23" s="136">
        <f xml:space="preserve"> Solve!FA$31</f>
        <v>0</v>
      </c>
      <c r="FB23" s="136">
        <f xml:space="preserve"> Solve!FB$31</f>
        <v>0</v>
      </c>
      <c r="FC23" s="136">
        <f xml:space="preserve"> Solve!FC$31</f>
        <v>0</v>
      </c>
      <c r="FD23" s="136">
        <f xml:space="preserve"> Solve!FD$31</f>
        <v>0</v>
      </c>
      <c r="FE23" s="136">
        <f xml:space="preserve"> Solve!FE$31</f>
        <v>0</v>
      </c>
      <c r="FF23" s="136">
        <f xml:space="preserve"> Solve!FF$31</f>
        <v>0</v>
      </c>
      <c r="FG23" s="136">
        <f xml:space="preserve"> Solve!FG$31</f>
        <v>0</v>
      </c>
      <c r="FH23" s="136">
        <f xml:space="preserve"> Solve!FH$31</f>
        <v>0</v>
      </c>
      <c r="FI23" s="136">
        <f xml:space="preserve"> Solve!FI$31</f>
        <v>0</v>
      </c>
      <c r="FJ23" s="136">
        <f xml:space="preserve"> Solve!FJ$31</f>
        <v>0</v>
      </c>
      <c r="FK23" s="136">
        <f xml:space="preserve"> Solve!FK$31</f>
        <v>0</v>
      </c>
      <c r="FL23" s="136">
        <f xml:space="preserve"> Solve!FL$31</f>
        <v>0</v>
      </c>
      <c r="FM23" s="136">
        <f xml:space="preserve"> Solve!FM$31</f>
        <v>0</v>
      </c>
      <c r="FN23" s="136">
        <f xml:space="preserve"> Solve!FN$31</f>
        <v>0</v>
      </c>
      <c r="FO23" s="136">
        <f xml:space="preserve"> Solve!FO$31</f>
        <v>0</v>
      </c>
      <c r="FP23" s="136">
        <f xml:space="preserve"> Solve!FP$31</f>
        <v>0</v>
      </c>
      <c r="FQ23" s="136">
        <f xml:space="preserve"> Solve!FQ$31</f>
        <v>0</v>
      </c>
      <c r="FR23" s="136">
        <f xml:space="preserve"> Solve!FR$31</f>
        <v>0</v>
      </c>
      <c r="FS23" s="136">
        <f xml:space="preserve"> Solve!FS$31</f>
        <v>0</v>
      </c>
      <c r="FT23" s="136">
        <f xml:space="preserve"> Solve!FT$31</f>
        <v>0</v>
      </c>
      <c r="FU23" s="136">
        <f xml:space="preserve"> Solve!FU$31</f>
        <v>0</v>
      </c>
      <c r="FV23" s="136">
        <f xml:space="preserve"> Solve!FV$31</f>
        <v>0</v>
      </c>
      <c r="FW23" s="136">
        <f xml:space="preserve"> Solve!FW$31</f>
        <v>0</v>
      </c>
      <c r="FX23" s="136">
        <f xml:space="preserve"> Solve!FX$31</f>
        <v>0</v>
      </c>
      <c r="FY23" s="136">
        <f xml:space="preserve"> Solve!FY$31</f>
        <v>0</v>
      </c>
      <c r="FZ23" s="136">
        <f xml:space="preserve"> Solve!FZ$31</f>
        <v>0</v>
      </c>
      <c r="GA23" s="136">
        <f xml:space="preserve"> Solve!GA$31</f>
        <v>0</v>
      </c>
      <c r="GB23" s="136">
        <f xml:space="preserve"> Solve!GB$31</f>
        <v>0</v>
      </c>
      <c r="GC23" s="136">
        <f xml:space="preserve"> Solve!GC$31</f>
        <v>0</v>
      </c>
      <c r="GD23" s="136">
        <f xml:space="preserve"> Solve!GD$31</f>
        <v>0</v>
      </c>
      <c r="GE23" s="136">
        <f xml:space="preserve"> Solve!GE$31</f>
        <v>0</v>
      </c>
      <c r="GF23" s="136">
        <f xml:space="preserve"> Solve!GF$31</f>
        <v>0</v>
      </c>
      <c r="GG23" s="136">
        <f xml:space="preserve"> Solve!GG$31</f>
        <v>0</v>
      </c>
      <c r="GH23" s="136">
        <f xml:space="preserve"> Solve!GH$31</f>
        <v>0</v>
      </c>
      <c r="GI23" s="136">
        <f xml:space="preserve"> Solve!GI$31</f>
        <v>0</v>
      </c>
      <c r="GJ23" s="136">
        <f xml:space="preserve"> Solve!GJ$31</f>
        <v>0</v>
      </c>
    </row>
    <row r="24" spans="1:192" outlineLevel="2" x14ac:dyDescent="0.35">
      <c r="E24" s="11" t="s">
        <v>206</v>
      </c>
      <c r="G24" s="11" t="str">
        <f xml:space="preserve"> SMU</f>
        <v>$ 000s</v>
      </c>
      <c r="H24" s="11">
        <f xml:space="preserve"> SUM(J24:BE24)</f>
        <v>87054.025199197247</v>
      </c>
      <c r="J24" s="11">
        <f t="shared" ref="J24:AO24" si="13" xml:space="preserve"> J23 * (1 - $F22 )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1579.77122796055</v>
      </c>
      <c r="P24" s="11">
        <f t="shared" si="13"/>
        <v>8893.8626360310918</v>
      </c>
      <c r="Q24" s="11">
        <f t="shared" si="13"/>
        <v>2039.6583660512483</v>
      </c>
      <c r="R24" s="11">
        <f t="shared" si="13"/>
        <v>2041.5703474542058</v>
      </c>
      <c r="S24" s="11">
        <f t="shared" si="13"/>
        <v>2048.8359530392604</v>
      </c>
      <c r="T24" s="11">
        <f t="shared" si="13"/>
        <v>2050.4718554369479</v>
      </c>
      <c r="U24" s="11">
        <f t="shared" si="13"/>
        <v>2058.0541950547508</v>
      </c>
      <c r="V24" s="11">
        <f t="shared" si="13"/>
        <v>2062.6822060597651</v>
      </c>
      <c r="W24" s="11">
        <f t="shared" si="13"/>
        <v>2057.0635132657635</v>
      </c>
      <c r="X24" s="11">
        <f t="shared" si="13"/>
        <v>2071.9464074459752</v>
      </c>
      <c r="Y24" s="11">
        <f t="shared" si="13"/>
        <v>2072.8871040917552</v>
      </c>
      <c r="Z24" s="11">
        <f t="shared" si="13"/>
        <v>2081.2670245370482</v>
      </c>
      <c r="AA24" s="11">
        <f t="shared" si="13"/>
        <v>2081.927339564294</v>
      </c>
      <c r="AB24" s="11">
        <f t="shared" si="13"/>
        <v>2090.6289302529713</v>
      </c>
      <c r="AC24" s="11">
        <f t="shared" si="13"/>
        <v>2095.3301930863163</v>
      </c>
      <c r="AD24" s="11">
        <f t="shared" si="13"/>
        <v>2095.5674616649853</v>
      </c>
      <c r="AE24" s="11">
        <f t="shared" si="13"/>
        <v>2104.7543960606758</v>
      </c>
      <c r="AF24" s="11">
        <f t="shared" si="13"/>
        <v>2074.1787642681388</v>
      </c>
      <c r="AG24" s="11">
        <f t="shared" si="13"/>
        <v>2055.0625275941375</v>
      </c>
      <c r="AH24" s="11">
        <f t="shared" si="13"/>
        <v>2027.1847695636786</v>
      </c>
      <c r="AI24" s="11">
        <f t="shared" si="13"/>
        <v>1990.7622773507355</v>
      </c>
      <c r="AJ24" s="11">
        <f t="shared" si="13"/>
        <v>1985.0094421101965</v>
      </c>
      <c r="AK24" s="11">
        <f t="shared" si="13"/>
        <v>1943.581354864604</v>
      </c>
      <c r="AL24" s="11">
        <f t="shared" si="13"/>
        <v>1929.8305237123657</v>
      </c>
      <c r="AM24" s="11">
        <f t="shared" si="13"/>
        <v>1890.9518360102475</v>
      </c>
      <c r="AN24" s="11">
        <f t="shared" si="13"/>
        <v>1872.6857390780963</v>
      </c>
      <c r="AO24" s="11">
        <f t="shared" si="13"/>
        <v>1836.5193091103542</v>
      </c>
      <c r="AP24" s="11">
        <f t="shared" ref="AP24:BU24" si="14" xml:space="preserve"> AP23 * (1 - $F22 )</f>
        <v>1803.1550567599447</v>
      </c>
      <c r="AQ24" s="11">
        <f t="shared" si="14"/>
        <v>1794.2319625991163</v>
      </c>
      <c r="AR24" s="11">
        <f t="shared" si="14"/>
        <v>1748.3983847811317</v>
      </c>
      <c r="AS24" s="11">
        <f t="shared" si="14"/>
        <v>1741.6319908822734</v>
      </c>
      <c r="AT24" s="11">
        <f t="shared" si="14"/>
        <v>1700.1236566024625</v>
      </c>
      <c r="AU24" s="11">
        <f t="shared" si="14"/>
        <v>1652.1374434406334</v>
      </c>
      <c r="AV24" s="11">
        <f t="shared" si="14"/>
        <v>1696.5581520534763</v>
      </c>
      <c r="AW24" s="11">
        <f t="shared" si="14"/>
        <v>1610.5173691179391</v>
      </c>
      <c r="AX24" s="11">
        <f t="shared" si="14"/>
        <v>1609.1075232664641</v>
      </c>
      <c r="AY24" s="11">
        <f t="shared" si="14"/>
        <v>1554.9386143581185</v>
      </c>
      <c r="AZ24" s="11">
        <f t="shared" si="14"/>
        <v>1539.7575385024963</v>
      </c>
      <c r="BA24" s="11">
        <f t="shared" si="14"/>
        <v>1489.4168914103416</v>
      </c>
      <c r="BB24" s="11">
        <f t="shared" si="14"/>
        <v>1453.0433428272081</v>
      </c>
      <c r="BC24" s="11">
        <f t="shared" si="14"/>
        <v>1456.7160088210464</v>
      </c>
      <c r="BD24" s="11">
        <f t="shared" si="14"/>
        <v>1427.3005830877039</v>
      </c>
      <c r="BE24" s="11">
        <f t="shared" si="14"/>
        <v>1644.9449799667366</v>
      </c>
      <c r="BF24" s="11">
        <f t="shared" si="14"/>
        <v>0</v>
      </c>
      <c r="BG24" s="11">
        <f t="shared" si="14"/>
        <v>0</v>
      </c>
      <c r="BH24" s="11">
        <f t="shared" si="14"/>
        <v>0</v>
      </c>
      <c r="BI24" s="11">
        <f t="shared" si="14"/>
        <v>0</v>
      </c>
      <c r="BJ24" s="11">
        <f t="shared" si="14"/>
        <v>0</v>
      </c>
      <c r="BK24" s="11">
        <f t="shared" si="14"/>
        <v>0</v>
      </c>
      <c r="BL24" s="11">
        <f t="shared" si="14"/>
        <v>0</v>
      </c>
      <c r="BM24" s="11">
        <f t="shared" si="14"/>
        <v>0</v>
      </c>
      <c r="BN24" s="11">
        <f t="shared" si="14"/>
        <v>0</v>
      </c>
      <c r="BO24" s="11">
        <f t="shared" si="14"/>
        <v>0</v>
      </c>
      <c r="BP24" s="11">
        <f t="shared" si="14"/>
        <v>0</v>
      </c>
      <c r="BQ24" s="11">
        <f t="shared" si="14"/>
        <v>0</v>
      </c>
      <c r="BR24" s="11">
        <f t="shared" si="14"/>
        <v>0</v>
      </c>
      <c r="BS24" s="11">
        <f t="shared" si="14"/>
        <v>0</v>
      </c>
      <c r="BT24" s="11">
        <f t="shared" si="14"/>
        <v>0</v>
      </c>
      <c r="BU24" s="11">
        <f t="shared" si="14"/>
        <v>0</v>
      </c>
      <c r="BV24" s="11">
        <f t="shared" ref="BV24:DA24" si="15" xml:space="preserve"> BV23 * (1 - $F22 )</f>
        <v>0</v>
      </c>
      <c r="BW24" s="11">
        <f t="shared" si="15"/>
        <v>0</v>
      </c>
      <c r="BX24" s="11">
        <f t="shared" si="15"/>
        <v>0</v>
      </c>
      <c r="BY24" s="11">
        <f t="shared" si="15"/>
        <v>0</v>
      </c>
      <c r="BZ24" s="11">
        <f t="shared" si="15"/>
        <v>0</v>
      </c>
      <c r="CA24" s="11">
        <f t="shared" si="15"/>
        <v>0</v>
      </c>
      <c r="CB24" s="11">
        <f t="shared" si="15"/>
        <v>0</v>
      </c>
      <c r="CC24" s="11">
        <f t="shared" si="15"/>
        <v>0</v>
      </c>
      <c r="CD24" s="11">
        <f t="shared" si="15"/>
        <v>0</v>
      </c>
      <c r="CE24" s="11">
        <f t="shared" si="15"/>
        <v>0</v>
      </c>
      <c r="CF24" s="11">
        <f t="shared" si="15"/>
        <v>0</v>
      </c>
      <c r="CG24" s="11">
        <f t="shared" si="15"/>
        <v>0</v>
      </c>
      <c r="CH24" s="11">
        <f t="shared" si="15"/>
        <v>0</v>
      </c>
      <c r="CI24" s="11">
        <f t="shared" si="15"/>
        <v>0</v>
      </c>
      <c r="CJ24" s="11">
        <f t="shared" si="15"/>
        <v>0</v>
      </c>
      <c r="CK24" s="11">
        <f t="shared" si="15"/>
        <v>0</v>
      </c>
      <c r="CL24" s="11">
        <f t="shared" si="15"/>
        <v>0</v>
      </c>
      <c r="CM24" s="11">
        <f t="shared" si="15"/>
        <v>0</v>
      </c>
      <c r="CN24" s="11">
        <f t="shared" si="15"/>
        <v>0</v>
      </c>
      <c r="CO24" s="11">
        <f t="shared" si="15"/>
        <v>0</v>
      </c>
      <c r="CP24" s="11">
        <f t="shared" si="15"/>
        <v>0</v>
      </c>
      <c r="CQ24" s="11">
        <f t="shared" si="15"/>
        <v>0</v>
      </c>
      <c r="CR24" s="11">
        <f t="shared" si="15"/>
        <v>0</v>
      </c>
      <c r="CS24" s="11">
        <f t="shared" si="15"/>
        <v>0</v>
      </c>
      <c r="CT24" s="11">
        <f t="shared" si="15"/>
        <v>0</v>
      </c>
      <c r="CU24" s="11">
        <f t="shared" si="15"/>
        <v>0</v>
      </c>
      <c r="CV24" s="11">
        <f t="shared" si="15"/>
        <v>0</v>
      </c>
      <c r="CW24" s="11">
        <f t="shared" si="15"/>
        <v>0</v>
      </c>
      <c r="CX24" s="11">
        <f t="shared" si="15"/>
        <v>0</v>
      </c>
      <c r="CY24" s="11">
        <f t="shared" si="15"/>
        <v>0</v>
      </c>
      <c r="CZ24" s="11">
        <f t="shared" si="15"/>
        <v>0</v>
      </c>
      <c r="DA24" s="11">
        <f t="shared" si="15"/>
        <v>0</v>
      </c>
      <c r="DB24" s="11">
        <f t="shared" ref="DB24:EG24" si="16" xml:space="preserve"> DB23 * (1 - $F22 )</f>
        <v>0</v>
      </c>
      <c r="DC24" s="11">
        <f t="shared" si="16"/>
        <v>0</v>
      </c>
      <c r="DD24" s="11">
        <f t="shared" si="16"/>
        <v>0</v>
      </c>
      <c r="DE24" s="11">
        <f t="shared" si="16"/>
        <v>0</v>
      </c>
      <c r="DF24" s="11">
        <f t="shared" si="16"/>
        <v>0</v>
      </c>
      <c r="DG24" s="11">
        <f t="shared" si="16"/>
        <v>0</v>
      </c>
      <c r="DH24" s="11">
        <f t="shared" si="16"/>
        <v>0</v>
      </c>
      <c r="DI24" s="11">
        <f t="shared" si="16"/>
        <v>0</v>
      </c>
      <c r="DJ24" s="11">
        <f t="shared" si="16"/>
        <v>0</v>
      </c>
      <c r="DK24" s="11">
        <f t="shared" si="16"/>
        <v>0</v>
      </c>
      <c r="DL24" s="11">
        <f t="shared" si="16"/>
        <v>0</v>
      </c>
      <c r="DM24" s="11">
        <f t="shared" si="16"/>
        <v>0</v>
      </c>
      <c r="DN24" s="11">
        <f t="shared" si="16"/>
        <v>0</v>
      </c>
      <c r="DO24" s="11">
        <f t="shared" si="16"/>
        <v>0</v>
      </c>
      <c r="DP24" s="11">
        <f t="shared" si="16"/>
        <v>0</v>
      </c>
      <c r="DQ24" s="11">
        <f t="shared" si="16"/>
        <v>0</v>
      </c>
      <c r="DR24" s="11">
        <f t="shared" si="16"/>
        <v>0</v>
      </c>
      <c r="DS24" s="11">
        <f t="shared" si="16"/>
        <v>0</v>
      </c>
      <c r="DT24" s="11">
        <f t="shared" si="16"/>
        <v>0</v>
      </c>
      <c r="DU24" s="11">
        <f t="shared" si="16"/>
        <v>0</v>
      </c>
      <c r="DV24" s="11">
        <f t="shared" si="16"/>
        <v>0</v>
      </c>
      <c r="DW24" s="11">
        <f t="shared" si="16"/>
        <v>0</v>
      </c>
      <c r="DX24" s="11">
        <f t="shared" si="16"/>
        <v>0</v>
      </c>
      <c r="DY24" s="11">
        <f t="shared" si="16"/>
        <v>0</v>
      </c>
      <c r="DZ24" s="11">
        <f t="shared" si="16"/>
        <v>0</v>
      </c>
      <c r="EA24" s="11">
        <f t="shared" si="16"/>
        <v>0</v>
      </c>
      <c r="EB24" s="11">
        <f t="shared" si="16"/>
        <v>0</v>
      </c>
      <c r="EC24" s="11">
        <f t="shared" si="16"/>
        <v>0</v>
      </c>
      <c r="ED24" s="11">
        <f t="shared" si="16"/>
        <v>0</v>
      </c>
      <c r="EE24" s="11">
        <f t="shared" si="16"/>
        <v>0</v>
      </c>
      <c r="EF24" s="11">
        <f t="shared" si="16"/>
        <v>0</v>
      </c>
      <c r="EG24" s="11">
        <f t="shared" si="16"/>
        <v>0</v>
      </c>
      <c r="EH24" s="11">
        <f t="shared" ref="EH24:FM24" si="17" xml:space="preserve"> EH23 * (1 - $F22 )</f>
        <v>0</v>
      </c>
      <c r="EI24" s="11">
        <f t="shared" si="17"/>
        <v>0</v>
      </c>
      <c r="EJ24" s="11">
        <f t="shared" si="17"/>
        <v>0</v>
      </c>
      <c r="EK24" s="11">
        <f t="shared" si="17"/>
        <v>0</v>
      </c>
      <c r="EL24" s="11">
        <f t="shared" si="17"/>
        <v>0</v>
      </c>
      <c r="EM24" s="11">
        <f t="shared" si="17"/>
        <v>0</v>
      </c>
      <c r="EN24" s="11">
        <f t="shared" si="17"/>
        <v>0</v>
      </c>
      <c r="EO24" s="11">
        <f t="shared" si="17"/>
        <v>0</v>
      </c>
      <c r="EP24" s="11">
        <f t="shared" si="17"/>
        <v>0</v>
      </c>
      <c r="EQ24" s="11">
        <f t="shared" si="17"/>
        <v>0</v>
      </c>
      <c r="ER24" s="11">
        <f t="shared" si="17"/>
        <v>0</v>
      </c>
      <c r="ES24" s="11">
        <f t="shared" si="17"/>
        <v>0</v>
      </c>
      <c r="ET24" s="11">
        <f t="shared" si="17"/>
        <v>0</v>
      </c>
      <c r="EU24" s="11">
        <f t="shared" si="17"/>
        <v>0</v>
      </c>
      <c r="EV24" s="11">
        <f t="shared" si="17"/>
        <v>0</v>
      </c>
      <c r="EW24" s="11">
        <f t="shared" si="17"/>
        <v>0</v>
      </c>
      <c r="EX24" s="11">
        <f t="shared" si="17"/>
        <v>0</v>
      </c>
      <c r="EY24" s="11">
        <f t="shared" si="17"/>
        <v>0</v>
      </c>
      <c r="EZ24" s="11">
        <f t="shared" si="17"/>
        <v>0</v>
      </c>
      <c r="FA24" s="11">
        <f t="shared" si="17"/>
        <v>0</v>
      </c>
      <c r="FB24" s="11">
        <f t="shared" si="17"/>
        <v>0</v>
      </c>
      <c r="FC24" s="11">
        <f t="shared" si="17"/>
        <v>0</v>
      </c>
      <c r="FD24" s="11">
        <f t="shared" si="17"/>
        <v>0</v>
      </c>
      <c r="FE24" s="11">
        <f t="shared" si="17"/>
        <v>0</v>
      </c>
      <c r="FF24" s="11">
        <f t="shared" si="17"/>
        <v>0</v>
      </c>
      <c r="FG24" s="11">
        <f t="shared" si="17"/>
        <v>0</v>
      </c>
      <c r="FH24" s="11">
        <f t="shared" si="17"/>
        <v>0</v>
      </c>
      <c r="FI24" s="11">
        <f t="shared" si="17"/>
        <v>0</v>
      </c>
      <c r="FJ24" s="11">
        <f t="shared" si="17"/>
        <v>0</v>
      </c>
      <c r="FK24" s="11">
        <f t="shared" si="17"/>
        <v>0</v>
      </c>
      <c r="FL24" s="11">
        <f t="shared" si="17"/>
        <v>0</v>
      </c>
      <c r="FM24" s="11">
        <f t="shared" si="17"/>
        <v>0</v>
      </c>
      <c r="FN24" s="11">
        <f t="shared" ref="FN24:GJ24" si="18" xml:space="preserve"> FN23 * (1 - $F22 )</f>
        <v>0</v>
      </c>
      <c r="FO24" s="11">
        <f t="shared" si="18"/>
        <v>0</v>
      </c>
      <c r="FP24" s="11">
        <f t="shared" si="18"/>
        <v>0</v>
      </c>
      <c r="FQ24" s="11">
        <f t="shared" si="18"/>
        <v>0</v>
      </c>
      <c r="FR24" s="11">
        <f t="shared" si="18"/>
        <v>0</v>
      </c>
      <c r="FS24" s="11">
        <f t="shared" si="18"/>
        <v>0</v>
      </c>
      <c r="FT24" s="11">
        <f t="shared" si="18"/>
        <v>0</v>
      </c>
      <c r="FU24" s="11">
        <f t="shared" si="18"/>
        <v>0</v>
      </c>
      <c r="FV24" s="11">
        <f t="shared" si="18"/>
        <v>0</v>
      </c>
      <c r="FW24" s="11">
        <f t="shared" si="18"/>
        <v>0</v>
      </c>
      <c r="FX24" s="11">
        <f t="shared" si="18"/>
        <v>0</v>
      </c>
      <c r="FY24" s="11">
        <f t="shared" si="18"/>
        <v>0</v>
      </c>
      <c r="FZ24" s="11">
        <f t="shared" si="18"/>
        <v>0</v>
      </c>
      <c r="GA24" s="11">
        <f t="shared" si="18"/>
        <v>0</v>
      </c>
      <c r="GB24" s="11">
        <f t="shared" si="18"/>
        <v>0</v>
      </c>
      <c r="GC24" s="11">
        <f t="shared" si="18"/>
        <v>0</v>
      </c>
      <c r="GD24" s="11">
        <f t="shared" si="18"/>
        <v>0</v>
      </c>
      <c r="GE24" s="11">
        <f t="shared" si="18"/>
        <v>0</v>
      </c>
      <c r="GF24" s="11">
        <f t="shared" si="18"/>
        <v>0</v>
      </c>
      <c r="GG24" s="11">
        <f t="shared" si="18"/>
        <v>0</v>
      </c>
      <c r="GH24" s="11">
        <f t="shared" si="18"/>
        <v>0</v>
      </c>
      <c r="GI24" s="11">
        <f t="shared" si="18"/>
        <v>0</v>
      </c>
      <c r="GJ24" s="11">
        <f t="shared" si="18"/>
        <v>0</v>
      </c>
    </row>
    <row r="25" spans="1:192" outlineLevel="1" x14ac:dyDescent="0.35"/>
    <row r="26" spans="1:192" outlineLevel="1" x14ac:dyDescent="0.35">
      <c r="B26" s="14" t="s">
        <v>207</v>
      </c>
    </row>
    <row r="27" spans="1:192" outlineLevel="2" x14ac:dyDescent="0.35">
      <c r="E27" s="136" t="str">
        <f xml:space="preserve"> InpC!E$101</f>
        <v>Equity investment profile switch</v>
      </c>
      <c r="F27" s="136">
        <f xml:space="preserve"> InpC!F$101</f>
        <v>2</v>
      </c>
      <c r="G27" s="136" t="str">
        <f xml:space="preserve"> InpC!G$101</f>
        <v>switch</v>
      </c>
      <c r="H27" s="36"/>
    </row>
    <row r="28" spans="1:192" outlineLevel="2" x14ac:dyDescent="0.35">
      <c r="E28" s="376" t="s">
        <v>218</v>
      </c>
      <c r="F28" s="376"/>
      <c r="G28" s="376"/>
      <c r="H28" s="376"/>
      <c r="I28" s="376"/>
      <c r="J28" s="376"/>
      <c r="K28" s="376"/>
      <c r="L28" s="376"/>
      <c r="M28" s="376"/>
      <c r="N28" s="376"/>
      <c r="O28" s="376"/>
      <c r="P28" s="376"/>
      <c r="Q28" s="376"/>
      <c r="R28" s="376"/>
      <c r="S28" s="376"/>
      <c r="T28" s="376"/>
      <c r="U28" s="376"/>
      <c r="V28" s="376"/>
      <c r="W28" s="376"/>
      <c r="X28" s="376"/>
      <c r="Y28" s="376"/>
      <c r="Z28" s="376"/>
      <c r="AA28" s="376"/>
      <c r="AB28" s="376"/>
      <c r="AC28" s="376"/>
      <c r="AD28" s="376"/>
      <c r="AE28" s="376"/>
      <c r="AF28" s="376"/>
      <c r="AG28" s="376"/>
      <c r="AH28" s="376"/>
      <c r="AI28" s="376"/>
      <c r="AJ28" s="376"/>
      <c r="AK28" s="376"/>
      <c r="AL28" s="376"/>
      <c r="AM28" s="376"/>
      <c r="AN28" s="376"/>
      <c r="AO28" s="376"/>
      <c r="AP28" s="376"/>
      <c r="AQ28" s="376"/>
      <c r="AR28" s="376"/>
      <c r="AS28" s="376"/>
      <c r="AT28" s="376"/>
      <c r="AU28" s="376"/>
      <c r="AV28" s="376"/>
      <c r="AW28" s="376"/>
      <c r="AX28" s="376"/>
      <c r="AY28" s="376"/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376"/>
      <c r="BP28" s="376"/>
      <c r="BQ28" s="376"/>
      <c r="BR28" s="376"/>
      <c r="BS28" s="376"/>
      <c r="BT28" s="376"/>
      <c r="BU28" s="376"/>
      <c r="BV28" s="376"/>
      <c r="BW28" s="376"/>
      <c r="BX28" s="376"/>
      <c r="BY28" s="376"/>
      <c r="BZ28" s="376"/>
      <c r="CA28" s="376"/>
      <c r="CB28" s="376"/>
      <c r="CC28" s="376"/>
      <c r="CD28" s="376"/>
      <c r="CE28" s="376"/>
      <c r="CF28" s="376"/>
      <c r="CG28" s="376"/>
      <c r="CH28" s="376"/>
      <c r="CI28" s="376"/>
      <c r="CJ28" s="376"/>
      <c r="CK28" s="376"/>
      <c r="CL28" s="376"/>
      <c r="CM28" s="376"/>
      <c r="CN28" s="376"/>
      <c r="CO28" s="376"/>
      <c r="CP28" s="376"/>
      <c r="CQ28" s="376"/>
      <c r="CR28" s="376"/>
      <c r="CS28" s="376"/>
      <c r="CT28" s="376"/>
      <c r="CU28" s="376"/>
      <c r="CV28" s="376"/>
      <c r="CW28" s="376"/>
      <c r="CX28" s="376"/>
      <c r="CY28" s="376"/>
      <c r="CZ28" s="376"/>
      <c r="DA28" s="376"/>
      <c r="DB28" s="376"/>
      <c r="DC28" s="376"/>
      <c r="DD28" s="376"/>
      <c r="DE28" s="376"/>
      <c r="DF28" s="376"/>
      <c r="DG28" s="376"/>
      <c r="DH28" s="376"/>
      <c r="DI28" s="376"/>
      <c r="DJ28" s="376"/>
      <c r="DK28" s="376"/>
      <c r="DL28" s="376"/>
      <c r="DM28" s="376"/>
      <c r="DN28" s="376"/>
      <c r="DO28" s="376"/>
      <c r="DP28" s="376"/>
      <c r="DQ28" s="376"/>
      <c r="DR28" s="376"/>
      <c r="DS28" s="376"/>
      <c r="DT28" s="376"/>
      <c r="DU28" s="376"/>
      <c r="DV28" s="376"/>
      <c r="DW28" s="376"/>
      <c r="DX28" s="376"/>
      <c r="DY28" s="376"/>
      <c r="DZ28" s="376"/>
      <c r="EA28" s="376"/>
      <c r="EB28" s="376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  <c r="EM28" s="376"/>
      <c r="EN28" s="376"/>
      <c r="EO28" s="376"/>
      <c r="EP28" s="376"/>
      <c r="EQ28" s="376"/>
      <c r="ER28" s="376"/>
      <c r="ES28" s="376"/>
      <c r="ET28" s="376"/>
      <c r="EU28" s="376"/>
      <c r="EV28" s="376"/>
      <c r="EW28" s="376"/>
      <c r="EX28" s="376"/>
      <c r="EY28" s="376"/>
      <c r="EZ28" s="376"/>
      <c r="FA28" s="376"/>
      <c r="FB28" s="376"/>
      <c r="FC28" s="376"/>
      <c r="FD28" s="376"/>
      <c r="FE28" s="376"/>
      <c r="FF28" s="376"/>
      <c r="FG28" s="376"/>
      <c r="FH28" s="376"/>
      <c r="FI28" s="376"/>
      <c r="FJ28" s="376"/>
      <c r="FK28" s="376"/>
      <c r="FL28" s="376"/>
      <c r="FM28" s="376"/>
      <c r="FN28" s="376"/>
      <c r="FO28" s="376"/>
      <c r="FP28" s="376"/>
      <c r="FQ28" s="376"/>
      <c r="FR28" s="376"/>
      <c r="FS28" s="376"/>
      <c r="FT28" s="376"/>
      <c r="FU28" s="376"/>
      <c r="FV28" s="376"/>
      <c r="FW28" s="376"/>
      <c r="FX28" s="376"/>
      <c r="FY28" s="376"/>
      <c r="FZ28" s="376"/>
      <c r="GA28" s="376"/>
      <c r="GB28" s="376"/>
      <c r="GC28" s="376"/>
      <c r="GD28" s="376"/>
      <c r="GE28" s="376"/>
      <c r="GF28" s="376"/>
      <c r="GG28" s="376"/>
      <c r="GH28" s="376"/>
      <c r="GI28" s="376"/>
      <c r="GJ28" s="376"/>
    </row>
    <row r="29" spans="1:192" outlineLevel="2" x14ac:dyDescent="0.35">
      <c r="E29" s="11" t="str">
        <f t="shared" ref="E29:AJ29" si="19" xml:space="preserve"> E$24</f>
        <v>Equity pro rata drawdown</v>
      </c>
      <c r="F29" s="11">
        <f t="shared" si="19"/>
        <v>0</v>
      </c>
      <c r="G29" s="11" t="str">
        <f t="shared" si="19"/>
        <v>$ 000s</v>
      </c>
      <c r="H29" s="11">
        <f t="shared" si="19"/>
        <v>87054.025199197247</v>
      </c>
      <c r="I29" s="11">
        <f t="shared" si="19"/>
        <v>0</v>
      </c>
      <c r="J29" s="11">
        <f t="shared" si="19"/>
        <v>0</v>
      </c>
      <c r="K29" s="11">
        <f t="shared" si="19"/>
        <v>0</v>
      </c>
      <c r="L29" s="11">
        <f t="shared" si="19"/>
        <v>0</v>
      </c>
      <c r="M29" s="11">
        <f t="shared" si="19"/>
        <v>0</v>
      </c>
      <c r="N29" s="11">
        <f t="shared" si="19"/>
        <v>0</v>
      </c>
      <c r="O29" s="11">
        <f t="shared" si="19"/>
        <v>1579.77122796055</v>
      </c>
      <c r="P29" s="11">
        <f t="shared" si="19"/>
        <v>8893.8626360310918</v>
      </c>
      <c r="Q29" s="11">
        <f t="shared" si="19"/>
        <v>2039.6583660512483</v>
      </c>
      <c r="R29" s="11">
        <f t="shared" si="19"/>
        <v>2041.5703474542058</v>
      </c>
      <c r="S29" s="11">
        <f t="shared" si="19"/>
        <v>2048.8359530392604</v>
      </c>
      <c r="T29" s="11">
        <f t="shared" si="19"/>
        <v>2050.4718554369479</v>
      </c>
      <c r="U29" s="11">
        <f t="shared" si="19"/>
        <v>2058.0541950547508</v>
      </c>
      <c r="V29" s="11">
        <f t="shared" si="19"/>
        <v>2062.6822060597651</v>
      </c>
      <c r="W29" s="11">
        <f t="shared" si="19"/>
        <v>2057.0635132657635</v>
      </c>
      <c r="X29" s="11">
        <f t="shared" si="19"/>
        <v>2071.9464074459752</v>
      </c>
      <c r="Y29" s="11">
        <f t="shared" si="19"/>
        <v>2072.8871040917552</v>
      </c>
      <c r="Z29" s="11">
        <f t="shared" si="19"/>
        <v>2081.2670245370482</v>
      </c>
      <c r="AA29" s="11">
        <f t="shared" si="19"/>
        <v>2081.927339564294</v>
      </c>
      <c r="AB29" s="11">
        <f t="shared" si="19"/>
        <v>2090.6289302529713</v>
      </c>
      <c r="AC29" s="11">
        <f t="shared" si="19"/>
        <v>2095.3301930863163</v>
      </c>
      <c r="AD29" s="11">
        <f t="shared" si="19"/>
        <v>2095.5674616649853</v>
      </c>
      <c r="AE29" s="11">
        <f t="shared" si="19"/>
        <v>2104.7543960606758</v>
      </c>
      <c r="AF29" s="11">
        <f t="shared" si="19"/>
        <v>2074.1787642681388</v>
      </c>
      <c r="AG29" s="11">
        <f t="shared" si="19"/>
        <v>2055.0625275941375</v>
      </c>
      <c r="AH29" s="11">
        <f t="shared" si="19"/>
        <v>2027.1847695636786</v>
      </c>
      <c r="AI29" s="11">
        <f t="shared" si="19"/>
        <v>1990.7622773507355</v>
      </c>
      <c r="AJ29" s="11">
        <f t="shared" si="19"/>
        <v>1985.0094421101965</v>
      </c>
      <c r="AK29" s="11">
        <f t="shared" ref="AK29:BP29" si="20" xml:space="preserve"> AK$24</f>
        <v>1943.581354864604</v>
      </c>
      <c r="AL29" s="11">
        <f t="shared" si="20"/>
        <v>1929.8305237123657</v>
      </c>
      <c r="AM29" s="11">
        <f t="shared" si="20"/>
        <v>1890.9518360102475</v>
      </c>
      <c r="AN29" s="11">
        <f t="shared" si="20"/>
        <v>1872.6857390780963</v>
      </c>
      <c r="AO29" s="11">
        <f t="shared" si="20"/>
        <v>1836.5193091103542</v>
      </c>
      <c r="AP29" s="11">
        <f t="shared" si="20"/>
        <v>1803.1550567599447</v>
      </c>
      <c r="AQ29" s="11">
        <f t="shared" si="20"/>
        <v>1794.2319625991163</v>
      </c>
      <c r="AR29" s="11">
        <f t="shared" si="20"/>
        <v>1748.3983847811317</v>
      </c>
      <c r="AS29" s="11">
        <f t="shared" si="20"/>
        <v>1741.6319908822734</v>
      </c>
      <c r="AT29" s="11">
        <f t="shared" si="20"/>
        <v>1700.1236566024625</v>
      </c>
      <c r="AU29" s="11">
        <f t="shared" si="20"/>
        <v>1652.1374434406334</v>
      </c>
      <c r="AV29" s="11">
        <f t="shared" si="20"/>
        <v>1696.5581520534763</v>
      </c>
      <c r="AW29" s="11">
        <f t="shared" si="20"/>
        <v>1610.5173691179391</v>
      </c>
      <c r="AX29" s="11">
        <f t="shared" si="20"/>
        <v>1609.1075232664641</v>
      </c>
      <c r="AY29" s="11">
        <f t="shared" si="20"/>
        <v>1554.9386143581185</v>
      </c>
      <c r="AZ29" s="11">
        <f t="shared" si="20"/>
        <v>1539.7575385024963</v>
      </c>
      <c r="BA29" s="11">
        <f t="shared" si="20"/>
        <v>1489.4168914103416</v>
      </c>
      <c r="BB29" s="11">
        <f t="shared" si="20"/>
        <v>1453.0433428272081</v>
      </c>
      <c r="BC29" s="11">
        <f t="shared" si="20"/>
        <v>1456.7160088210464</v>
      </c>
      <c r="BD29" s="11">
        <f t="shared" si="20"/>
        <v>1427.3005830877039</v>
      </c>
      <c r="BE29" s="11">
        <f t="shared" si="20"/>
        <v>1644.9449799667366</v>
      </c>
      <c r="BF29" s="11">
        <f t="shared" si="20"/>
        <v>0</v>
      </c>
      <c r="BG29" s="11">
        <f t="shared" si="20"/>
        <v>0</v>
      </c>
      <c r="BH29" s="11">
        <f t="shared" si="20"/>
        <v>0</v>
      </c>
      <c r="BI29" s="11">
        <f t="shared" si="20"/>
        <v>0</v>
      </c>
      <c r="BJ29" s="11">
        <f t="shared" si="20"/>
        <v>0</v>
      </c>
      <c r="BK29" s="11">
        <f t="shared" si="20"/>
        <v>0</v>
      </c>
      <c r="BL29" s="11">
        <f t="shared" si="20"/>
        <v>0</v>
      </c>
      <c r="BM29" s="11">
        <f t="shared" si="20"/>
        <v>0</v>
      </c>
      <c r="BN29" s="11">
        <f t="shared" si="20"/>
        <v>0</v>
      </c>
      <c r="BO29" s="11">
        <f t="shared" si="20"/>
        <v>0</v>
      </c>
      <c r="BP29" s="11">
        <f t="shared" si="20"/>
        <v>0</v>
      </c>
      <c r="BQ29" s="11">
        <f t="shared" ref="BQ29:CV29" si="21" xml:space="preserve"> BQ$24</f>
        <v>0</v>
      </c>
      <c r="BR29" s="11">
        <f t="shared" si="21"/>
        <v>0</v>
      </c>
      <c r="BS29" s="11">
        <f t="shared" si="21"/>
        <v>0</v>
      </c>
      <c r="BT29" s="11">
        <f t="shared" si="21"/>
        <v>0</v>
      </c>
      <c r="BU29" s="11">
        <f t="shared" si="21"/>
        <v>0</v>
      </c>
      <c r="BV29" s="11">
        <f t="shared" si="21"/>
        <v>0</v>
      </c>
      <c r="BW29" s="11">
        <f t="shared" si="21"/>
        <v>0</v>
      </c>
      <c r="BX29" s="11">
        <f t="shared" si="21"/>
        <v>0</v>
      </c>
      <c r="BY29" s="11">
        <f t="shared" si="21"/>
        <v>0</v>
      </c>
      <c r="BZ29" s="11">
        <f t="shared" si="21"/>
        <v>0</v>
      </c>
      <c r="CA29" s="11">
        <f t="shared" si="21"/>
        <v>0</v>
      </c>
      <c r="CB29" s="11">
        <f t="shared" si="21"/>
        <v>0</v>
      </c>
      <c r="CC29" s="11">
        <f t="shared" si="21"/>
        <v>0</v>
      </c>
      <c r="CD29" s="11">
        <f t="shared" si="21"/>
        <v>0</v>
      </c>
      <c r="CE29" s="11">
        <f t="shared" si="21"/>
        <v>0</v>
      </c>
      <c r="CF29" s="11">
        <f t="shared" si="21"/>
        <v>0</v>
      </c>
      <c r="CG29" s="11">
        <f t="shared" si="21"/>
        <v>0</v>
      </c>
      <c r="CH29" s="11">
        <f t="shared" si="21"/>
        <v>0</v>
      </c>
      <c r="CI29" s="11">
        <f t="shared" si="21"/>
        <v>0</v>
      </c>
      <c r="CJ29" s="11">
        <f t="shared" si="21"/>
        <v>0</v>
      </c>
      <c r="CK29" s="11">
        <f t="shared" si="21"/>
        <v>0</v>
      </c>
      <c r="CL29" s="11">
        <f t="shared" si="21"/>
        <v>0</v>
      </c>
      <c r="CM29" s="11">
        <f t="shared" si="21"/>
        <v>0</v>
      </c>
      <c r="CN29" s="11">
        <f t="shared" si="21"/>
        <v>0</v>
      </c>
      <c r="CO29" s="11">
        <f t="shared" si="21"/>
        <v>0</v>
      </c>
      <c r="CP29" s="11">
        <f t="shared" si="21"/>
        <v>0</v>
      </c>
      <c r="CQ29" s="11">
        <f t="shared" si="21"/>
        <v>0</v>
      </c>
      <c r="CR29" s="11">
        <f t="shared" si="21"/>
        <v>0</v>
      </c>
      <c r="CS29" s="11">
        <f t="shared" si="21"/>
        <v>0</v>
      </c>
      <c r="CT29" s="11">
        <f t="shared" si="21"/>
        <v>0</v>
      </c>
      <c r="CU29" s="11">
        <f t="shared" si="21"/>
        <v>0</v>
      </c>
      <c r="CV29" s="11">
        <f t="shared" si="21"/>
        <v>0</v>
      </c>
      <c r="CW29" s="11">
        <f t="shared" ref="CW29:EB29" si="22" xml:space="preserve"> CW$24</f>
        <v>0</v>
      </c>
      <c r="CX29" s="11">
        <f t="shared" si="22"/>
        <v>0</v>
      </c>
      <c r="CY29" s="11">
        <f t="shared" si="22"/>
        <v>0</v>
      </c>
      <c r="CZ29" s="11">
        <f t="shared" si="22"/>
        <v>0</v>
      </c>
      <c r="DA29" s="11">
        <f t="shared" si="22"/>
        <v>0</v>
      </c>
      <c r="DB29" s="11">
        <f t="shared" si="22"/>
        <v>0</v>
      </c>
      <c r="DC29" s="11">
        <f t="shared" si="22"/>
        <v>0</v>
      </c>
      <c r="DD29" s="11">
        <f t="shared" si="22"/>
        <v>0</v>
      </c>
      <c r="DE29" s="11">
        <f t="shared" si="22"/>
        <v>0</v>
      </c>
      <c r="DF29" s="11">
        <f t="shared" si="22"/>
        <v>0</v>
      </c>
      <c r="DG29" s="11">
        <f t="shared" si="22"/>
        <v>0</v>
      </c>
      <c r="DH29" s="11">
        <f t="shared" si="22"/>
        <v>0</v>
      </c>
      <c r="DI29" s="11">
        <f t="shared" si="22"/>
        <v>0</v>
      </c>
      <c r="DJ29" s="11">
        <f t="shared" si="22"/>
        <v>0</v>
      </c>
      <c r="DK29" s="11">
        <f t="shared" si="22"/>
        <v>0</v>
      </c>
      <c r="DL29" s="11">
        <f t="shared" si="22"/>
        <v>0</v>
      </c>
      <c r="DM29" s="11">
        <f t="shared" si="22"/>
        <v>0</v>
      </c>
      <c r="DN29" s="11">
        <f t="shared" si="22"/>
        <v>0</v>
      </c>
      <c r="DO29" s="11">
        <f t="shared" si="22"/>
        <v>0</v>
      </c>
      <c r="DP29" s="11">
        <f t="shared" si="22"/>
        <v>0</v>
      </c>
      <c r="DQ29" s="11">
        <f t="shared" si="22"/>
        <v>0</v>
      </c>
      <c r="DR29" s="11">
        <f t="shared" si="22"/>
        <v>0</v>
      </c>
      <c r="DS29" s="11">
        <f t="shared" si="22"/>
        <v>0</v>
      </c>
      <c r="DT29" s="11">
        <f t="shared" si="22"/>
        <v>0</v>
      </c>
      <c r="DU29" s="11">
        <f t="shared" si="22"/>
        <v>0</v>
      </c>
      <c r="DV29" s="11">
        <f t="shared" si="22"/>
        <v>0</v>
      </c>
      <c r="DW29" s="11">
        <f t="shared" si="22"/>
        <v>0</v>
      </c>
      <c r="DX29" s="11">
        <f t="shared" si="22"/>
        <v>0</v>
      </c>
      <c r="DY29" s="11">
        <f t="shared" si="22"/>
        <v>0</v>
      </c>
      <c r="DZ29" s="11">
        <f t="shared" si="22"/>
        <v>0</v>
      </c>
      <c r="EA29" s="11">
        <f t="shared" si="22"/>
        <v>0</v>
      </c>
      <c r="EB29" s="11">
        <f t="shared" si="22"/>
        <v>0</v>
      </c>
      <c r="EC29" s="11">
        <f t="shared" ref="EC29:FH29" si="23" xml:space="preserve"> EC$24</f>
        <v>0</v>
      </c>
      <c r="ED29" s="11">
        <f t="shared" si="23"/>
        <v>0</v>
      </c>
      <c r="EE29" s="11">
        <f t="shared" si="23"/>
        <v>0</v>
      </c>
      <c r="EF29" s="11">
        <f t="shared" si="23"/>
        <v>0</v>
      </c>
      <c r="EG29" s="11">
        <f t="shared" si="23"/>
        <v>0</v>
      </c>
      <c r="EH29" s="11">
        <f t="shared" si="23"/>
        <v>0</v>
      </c>
      <c r="EI29" s="11">
        <f t="shared" si="23"/>
        <v>0</v>
      </c>
      <c r="EJ29" s="11">
        <f t="shared" si="23"/>
        <v>0</v>
      </c>
      <c r="EK29" s="11">
        <f t="shared" si="23"/>
        <v>0</v>
      </c>
      <c r="EL29" s="11">
        <f t="shared" si="23"/>
        <v>0</v>
      </c>
      <c r="EM29" s="11">
        <f t="shared" si="23"/>
        <v>0</v>
      </c>
      <c r="EN29" s="11">
        <f t="shared" si="23"/>
        <v>0</v>
      </c>
      <c r="EO29" s="11">
        <f t="shared" si="23"/>
        <v>0</v>
      </c>
      <c r="EP29" s="11">
        <f t="shared" si="23"/>
        <v>0</v>
      </c>
      <c r="EQ29" s="11">
        <f t="shared" si="23"/>
        <v>0</v>
      </c>
      <c r="ER29" s="11">
        <f t="shared" si="23"/>
        <v>0</v>
      </c>
      <c r="ES29" s="11">
        <f t="shared" si="23"/>
        <v>0</v>
      </c>
      <c r="ET29" s="11">
        <f t="shared" si="23"/>
        <v>0</v>
      </c>
      <c r="EU29" s="11">
        <f t="shared" si="23"/>
        <v>0</v>
      </c>
      <c r="EV29" s="11">
        <f t="shared" si="23"/>
        <v>0</v>
      </c>
      <c r="EW29" s="11">
        <f t="shared" si="23"/>
        <v>0</v>
      </c>
      <c r="EX29" s="11">
        <f t="shared" si="23"/>
        <v>0</v>
      </c>
      <c r="EY29" s="11">
        <f t="shared" si="23"/>
        <v>0</v>
      </c>
      <c r="EZ29" s="11">
        <f t="shared" si="23"/>
        <v>0</v>
      </c>
      <c r="FA29" s="11">
        <f t="shared" si="23"/>
        <v>0</v>
      </c>
      <c r="FB29" s="11">
        <f t="shared" si="23"/>
        <v>0</v>
      </c>
      <c r="FC29" s="11">
        <f t="shared" si="23"/>
        <v>0</v>
      </c>
      <c r="FD29" s="11">
        <f t="shared" si="23"/>
        <v>0</v>
      </c>
      <c r="FE29" s="11">
        <f t="shared" si="23"/>
        <v>0</v>
      </c>
      <c r="FF29" s="11">
        <f t="shared" si="23"/>
        <v>0</v>
      </c>
      <c r="FG29" s="11">
        <f t="shared" si="23"/>
        <v>0</v>
      </c>
      <c r="FH29" s="11">
        <f t="shared" si="23"/>
        <v>0</v>
      </c>
      <c r="FI29" s="11">
        <f t="shared" ref="FI29:GJ29" si="24" xml:space="preserve"> FI$24</f>
        <v>0</v>
      </c>
      <c r="FJ29" s="11">
        <f t="shared" si="24"/>
        <v>0</v>
      </c>
      <c r="FK29" s="11">
        <f t="shared" si="24"/>
        <v>0</v>
      </c>
      <c r="FL29" s="11">
        <f t="shared" si="24"/>
        <v>0</v>
      </c>
      <c r="FM29" s="11">
        <f t="shared" si="24"/>
        <v>0</v>
      </c>
      <c r="FN29" s="11">
        <f t="shared" si="24"/>
        <v>0</v>
      </c>
      <c r="FO29" s="11">
        <f t="shared" si="24"/>
        <v>0</v>
      </c>
      <c r="FP29" s="11">
        <f t="shared" si="24"/>
        <v>0</v>
      </c>
      <c r="FQ29" s="11">
        <f t="shared" si="24"/>
        <v>0</v>
      </c>
      <c r="FR29" s="11">
        <f t="shared" si="24"/>
        <v>0</v>
      </c>
      <c r="FS29" s="11">
        <f t="shared" si="24"/>
        <v>0</v>
      </c>
      <c r="FT29" s="11">
        <f t="shared" si="24"/>
        <v>0</v>
      </c>
      <c r="FU29" s="11">
        <f t="shared" si="24"/>
        <v>0</v>
      </c>
      <c r="FV29" s="11">
        <f t="shared" si="24"/>
        <v>0</v>
      </c>
      <c r="FW29" s="11">
        <f t="shared" si="24"/>
        <v>0</v>
      </c>
      <c r="FX29" s="11">
        <f t="shared" si="24"/>
        <v>0</v>
      </c>
      <c r="FY29" s="11">
        <f t="shared" si="24"/>
        <v>0</v>
      </c>
      <c r="FZ29" s="11">
        <f t="shared" si="24"/>
        <v>0</v>
      </c>
      <c r="GA29" s="11">
        <f t="shared" si="24"/>
        <v>0</v>
      </c>
      <c r="GB29" s="11">
        <f t="shared" si="24"/>
        <v>0</v>
      </c>
      <c r="GC29" s="11">
        <f t="shared" si="24"/>
        <v>0</v>
      </c>
      <c r="GD29" s="11">
        <f t="shared" si="24"/>
        <v>0</v>
      </c>
      <c r="GE29" s="11">
        <f t="shared" si="24"/>
        <v>0</v>
      </c>
      <c r="GF29" s="11">
        <f t="shared" si="24"/>
        <v>0</v>
      </c>
      <c r="GG29" s="11">
        <f t="shared" si="24"/>
        <v>0</v>
      </c>
      <c r="GH29" s="11">
        <f t="shared" si="24"/>
        <v>0</v>
      </c>
      <c r="GI29" s="11">
        <f t="shared" si="24"/>
        <v>0</v>
      </c>
      <c r="GJ29" s="11">
        <f t="shared" si="24"/>
        <v>0</v>
      </c>
    </row>
    <row r="30" spans="1:192" s="181" customFormat="1" outlineLevel="2" x14ac:dyDescent="0.35">
      <c r="A30" s="132"/>
      <c r="B30" s="132"/>
      <c r="C30" s="133"/>
      <c r="D30" s="134"/>
      <c r="E30" s="180" t="s">
        <v>219</v>
      </c>
      <c r="F30" s="180"/>
      <c r="G30" s="180" t="str">
        <f xml:space="preserve"> SMU</f>
        <v>$ 000s</v>
      </c>
      <c r="H30" s="180">
        <f xml:space="preserve"> SUM(J30:BE30)</f>
        <v>87054.025199197247</v>
      </c>
      <c r="I30" s="135"/>
      <c r="J30" s="180">
        <f t="shared" ref="J30:AO30" si="25" xml:space="preserve"> INDEX( J28:J29, $F27 )</f>
        <v>0</v>
      </c>
      <c r="K30" s="180">
        <f t="shared" si="25"/>
        <v>0</v>
      </c>
      <c r="L30" s="180">
        <f t="shared" si="25"/>
        <v>0</v>
      </c>
      <c r="M30" s="180">
        <f t="shared" si="25"/>
        <v>0</v>
      </c>
      <c r="N30" s="180">
        <f t="shared" si="25"/>
        <v>0</v>
      </c>
      <c r="O30" s="180">
        <f t="shared" si="25"/>
        <v>1579.77122796055</v>
      </c>
      <c r="P30" s="180">
        <f t="shared" si="25"/>
        <v>8893.8626360310918</v>
      </c>
      <c r="Q30" s="180">
        <f t="shared" si="25"/>
        <v>2039.6583660512483</v>
      </c>
      <c r="R30" s="180">
        <f t="shared" si="25"/>
        <v>2041.5703474542058</v>
      </c>
      <c r="S30" s="180">
        <f t="shared" si="25"/>
        <v>2048.8359530392604</v>
      </c>
      <c r="T30" s="180">
        <f t="shared" si="25"/>
        <v>2050.4718554369479</v>
      </c>
      <c r="U30" s="180">
        <f t="shared" si="25"/>
        <v>2058.0541950547508</v>
      </c>
      <c r="V30" s="180">
        <f t="shared" si="25"/>
        <v>2062.6822060597651</v>
      </c>
      <c r="W30" s="180">
        <f t="shared" si="25"/>
        <v>2057.0635132657635</v>
      </c>
      <c r="X30" s="180">
        <f t="shared" si="25"/>
        <v>2071.9464074459752</v>
      </c>
      <c r="Y30" s="180">
        <f t="shared" si="25"/>
        <v>2072.8871040917552</v>
      </c>
      <c r="Z30" s="180">
        <f t="shared" si="25"/>
        <v>2081.2670245370482</v>
      </c>
      <c r="AA30" s="180">
        <f t="shared" si="25"/>
        <v>2081.927339564294</v>
      </c>
      <c r="AB30" s="180">
        <f t="shared" si="25"/>
        <v>2090.6289302529713</v>
      </c>
      <c r="AC30" s="180">
        <f t="shared" si="25"/>
        <v>2095.3301930863163</v>
      </c>
      <c r="AD30" s="180">
        <f t="shared" si="25"/>
        <v>2095.5674616649853</v>
      </c>
      <c r="AE30" s="180">
        <f t="shared" si="25"/>
        <v>2104.7543960606758</v>
      </c>
      <c r="AF30" s="180">
        <f t="shared" si="25"/>
        <v>2074.1787642681388</v>
      </c>
      <c r="AG30" s="180">
        <f t="shared" si="25"/>
        <v>2055.0625275941375</v>
      </c>
      <c r="AH30" s="180">
        <f t="shared" si="25"/>
        <v>2027.1847695636786</v>
      </c>
      <c r="AI30" s="180">
        <f t="shared" si="25"/>
        <v>1990.7622773507355</v>
      </c>
      <c r="AJ30" s="180">
        <f t="shared" si="25"/>
        <v>1985.0094421101965</v>
      </c>
      <c r="AK30" s="180">
        <f t="shared" si="25"/>
        <v>1943.581354864604</v>
      </c>
      <c r="AL30" s="180">
        <f t="shared" si="25"/>
        <v>1929.8305237123657</v>
      </c>
      <c r="AM30" s="180">
        <f t="shared" si="25"/>
        <v>1890.9518360102475</v>
      </c>
      <c r="AN30" s="180">
        <f t="shared" si="25"/>
        <v>1872.6857390780963</v>
      </c>
      <c r="AO30" s="180">
        <f t="shared" si="25"/>
        <v>1836.5193091103542</v>
      </c>
      <c r="AP30" s="180">
        <f t="shared" ref="AP30:BU30" si="26" xml:space="preserve"> INDEX( AP28:AP29, $F27 )</f>
        <v>1803.1550567599447</v>
      </c>
      <c r="AQ30" s="180">
        <f t="shared" si="26"/>
        <v>1794.2319625991163</v>
      </c>
      <c r="AR30" s="180">
        <f t="shared" si="26"/>
        <v>1748.3983847811317</v>
      </c>
      <c r="AS30" s="180">
        <f t="shared" si="26"/>
        <v>1741.6319908822734</v>
      </c>
      <c r="AT30" s="180">
        <f t="shared" si="26"/>
        <v>1700.1236566024625</v>
      </c>
      <c r="AU30" s="180">
        <f t="shared" si="26"/>
        <v>1652.1374434406334</v>
      </c>
      <c r="AV30" s="180">
        <f t="shared" si="26"/>
        <v>1696.5581520534763</v>
      </c>
      <c r="AW30" s="180">
        <f t="shared" si="26"/>
        <v>1610.5173691179391</v>
      </c>
      <c r="AX30" s="180">
        <f t="shared" si="26"/>
        <v>1609.1075232664641</v>
      </c>
      <c r="AY30" s="180">
        <f t="shared" si="26"/>
        <v>1554.9386143581185</v>
      </c>
      <c r="AZ30" s="180">
        <f t="shared" si="26"/>
        <v>1539.7575385024963</v>
      </c>
      <c r="BA30" s="180">
        <f t="shared" si="26"/>
        <v>1489.4168914103416</v>
      </c>
      <c r="BB30" s="180">
        <f t="shared" si="26"/>
        <v>1453.0433428272081</v>
      </c>
      <c r="BC30" s="180">
        <f t="shared" si="26"/>
        <v>1456.7160088210464</v>
      </c>
      <c r="BD30" s="180">
        <f t="shared" si="26"/>
        <v>1427.3005830877039</v>
      </c>
      <c r="BE30" s="180">
        <f t="shared" si="26"/>
        <v>1644.9449799667366</v>
      </c>
      <c r="BF30" s="180">
        <f t="shared" si="26"/>
        <v>0</v>
      </c>
      <c r="BG30" s="180">
        <f t="shared" si="26"/>
        <v>0</v>
      </c>
      <c r="BH30" s="180">
        <f t="shared" si="26"/>
        <v>0</v>
      </c>
      <c r="BI30" s="180">
        <f t="shared" si="26"/>
        <v>0</v>
      </c>
      <c r="BJ30" s="180">
        <f t="shared" si="26"/>
        <v>0</v>
      </c>
      <c r="BK30" s="180">
        <f t="shared" si="26"/>
        <v>0</v>
      </c>
      <c r="BL30" s="180">
        <f t="shared" si="26"/>
        <v>0</v>
      </c>
      <c r="BM30" s="180">
        <f t="shared" si="26"/>
        <v>0</v>
      </c>
      <c r="BN30" s="180">
        <f t="shared" si="26"/>
        <v>0</v>
      </c>
      <c r="BO30" s="180">
        <f t="shared" si="26"/>
        <v>0</v>
      </c>
      <c r="BP30" s="180">
        <f t="shared" si="26"/>
        <v>0</v>
      </c>
      <c r="BQ30" s="180">
        <f t="shared" si="26"/>
        <v>0</v>
      </c>
      <c r="BR30" s="180">
        <f t="shared" si="26"/>
        <v>0</v>
      </c>
      <c r="BS30" s="180">
        <f t="shared" si="26"/>
        <v>0</v>
      </c>
      <c r="BT30" s="180">
        <f t="shared" si="26"/>
        <v>0</v>
      </c>
      <c r="BU30" s="180">
        <f t="shared" si="26"/>
        <v>0</v>
      </c>
      <c r="BV30" s="180">
        <f t="shared" ref="BV30:DA30" si="27" xml:space="preserve"> INDEX( BV28:BV29, $F27 )</f>
        <v>0</v>
      </c>
      <c r="BW30" s="180">
        <f t="shared" si="27"/>
        <v>0</v>
      </c>
      <c r="BX30" s="180">
        <f t="shared" si="27"/>
        <v>0</v>
      </c>
      <c r="BY30" s="180">
        <f t="shared" si="27"/>
        <v>0</v>
      </c>
      <c r="BZ30" s="180">
        <f t="shared" si="27"/>
        <v>0</v>
      </c>
      <c r="CA30" s="180">
        <f t="shared" si="27"/>
        <v>0</v>
      </c>
      <c r="CB30" s="180">
        <f t="shared" si="27"/>
        <v>0</v>
      </c>
      <c r="CC30" s="180">
        <f t="shared" si="27"/>
        <v>0</v>
      </c>
      <c r="CD30" s="180">
        <f t="shared" si="27"/>
        <v>0</v>
      </c>
      <c r="CE30" s="180">
        <f t="shared" si="27"/>
        <v>0</v>
      </c>
      <c r="CF30" s="180">
        <f t="shared" si="27"/>
        <v>0</v>
      </c>
      <c r="CG30" s="180">
        <f t="shared" si="27"/>
        <v>0</v>
      </c>
      <c r="CH30" s="180">
        <f t="shared" si="27"/>
        <v>0</v>
      </c>
      <c r="CI30" s="180">
        <f t="shared" si="27"/>
        <v>0</v>
      </c>
      <c r="CJ30" s="180">
        <f t="shared" si="27"/>
        <v>0</v>
      </c>
      <c r="CK30" s="180">
        <f t="shared" si="27"/>
        <v>0</v>
      </c>
      <c r="CL30" s="180">
        <f t="shared" si="27"/>
        <v>0</v>
      </c>
      <c r="CM30" s="180">
        <f t="shared" si="27"/>
        <v>0</v>
      </c>
      <c r="CN30" s="180">
        <f t="shared" si="27"/>
        <v>0</v>
      </c>
      <c r="CO30" s="180">
        <f t="shared" si="27"/>
        <v>0</v>
      </c>
      <c r="CP30" s="180">
        <f t="shared" si="27"/>
        <v>0</v>
      </c>
      <c r="CQ30" s="180">
        <f t="shared" si="27"/>
        <v>0</v>
      </c>
      <c r="CR30" s="180">
        <f t="shared" si="27"/>
        <v>0</v>
      </c>
      <c r="CS30" s="180">
        <f t="shared" si="27"/>
        <v>0</v>
      </c>
      <c r="CT30" s="180">
        <f t="shared" si="27"/>
        <v>0</v>
      </c>
      <c r="CU30" s="180">
        <f t="shared" si="27"/>
        <v>0</v>
      </c>
      <c r="CV30" s="180">
        <f t="shared" si="27"/>
        <v>0</v>
      </c>
      <c r="CW30" s="180">
        <f t="shared" si="27"/>
        <v>0</v>
      </c>
      <c r="CX30" s="180">
        <f t="shared" si="27"/>
        <v>0</v>
      </c>
      <c r="CY30" s="180">
        <f t="shared" si="27"/>
        <v>0</v>
      </c>
      <c r="CZ30" s="180">
        <f t="shared" si="27"/>
        <v>0</v>
      </c>
      <c r="DA30" s="180">
        <f t="shared" si="27"/>
        <v>0</v>
      </c>
      <c r="DB30" s="180">
        <f t="shared" ref="DB30:EG30" si="28" xml:space="preserve"> INDEX( DB28:DB29, $F27 )</f>
        <v>0</v>
      </c>
      <c r="DC30" s="180">
        <f t="shared" si="28"/>
        <v>0</v>
      </c>
      <c r="DD30" s="180">
        <f t="shared" si="28"/>
        <v>0</v>
      </c>
      <c r="DE30" s="180">
        <f t="shared" si="28"/>
        <v>0</v>
      </c>
      <c r="DF30" s="180">
        <f t="shared" si="28"/>
        <v>0</v>
      </c>
      <c r="DG30" s="180">
        <f t="shared" si="28"/>
        <v>0</v>
      </c>
      <c r="DH30" s="180">
        <f t="shared" si="28"/>
        <v>0</v>
      </c>
      <c r="DI30" s="180">
        <f t="shared" si="28"/>
        <v>0</v>
      </c>
      <c r="DJ30" s="180">
        <f t="shared" si="28"/>
        <v>0</v>
      </c>
      <c r="DK30" s="180">
        <f t="shared" si="28"/>
        <v>0</v>
      </c>
      <c r="DL30" s="180">
        <f t="shared" si="28"/>
        <v>0</v>
      </c>
      <c r="DM30" s="180">
        <f t="shared" si="28"/>
        <v>0</v>
      </c>
      <c r="DN30" s="180">
        <f t="shared" si="28"/>
        <v>0</v>
      </c>
      <c r="DO30" s="180">
        <f t="shared" si="28"/>
        <v>0</v>
      </c>
      <c r="DP30" s="180">
        <f t="shared" si="28"/>
        <v>0</v>
      </c>
      <c r="DQ30" s="180">
        <f t="shared" si="28"/>
        <v>0</v>
      </c>
      <c r="DR30" s="180">
        <f t="shared" si="28"/>
        <v>0</v>
      </c>
      <c r="DS30" s="180">
        <f t="shared" si="28"/>
        <v>0</v>
      </c>
      <c r="DT30" s="180">
        <f t="shared" si="28"/>
        <v>0</v>
      </c>
      <c r="DU30" s="180">
        <f t="shared" si="28"/>
        <v>0</v>
      </c>
      <c r="DV30" s="180">
        <f t="shared" si="28"/>
        <v>0</v>
      </c>
      <c r="DW30" s="180">
        <f t="shared" si="28"/>
        <v>0</v>
      </c>
      <c r="DX30" s="180">
        <f t="shared" si="28"/>
        <v>0</v>
      </c>
      <c r="DY30" s="180">
        <f t="shared" si="28"/>
        <v>0</v>
      </c>
      <c r="DZ30" s="180">
        <f t="shared" si="28"/>
        <v>0</v>
      </c>
      <c r="EA30" s="180">
        <f t="shared" si="28"/>
        <v>0</v>
      </c>
      <c r="EB30" s="180">
        <f t="shared" si="28"/>
        <v>0</v>
      </c>
      <c r="EC30" s="180">
        <f t="shared" si="28"/>
        <v>0</v>
      </c>
      <c r="ED30" s="180">
        <f t="shared" si="28"/>
        <v>0</v>
      </c>
      <c r="EE30" s="180">
        <f t="shared" si="28"/>
        <v>0</v>
      </c>
      <c r="EF30" s="180">
        <f t="shared" si="28"/>
        <v>0</v>
      </c>
      <c r="EG30" s="180">
        <f t="shared" si="28"/>
        <v>0</v>
      </c>
      <c r="EH30" s="180">
        <f t="shared" ref="EH30:FM30" si="29" xml:space="preserve"> INDEX( EH28:EH29, $F27 )</f>
        <v>0</v>
      </c>
      <c r="EI30" s="180">
        <f t="shared" si="29"/>
        <v>0</v>
      </c>
      <c r="EJ30" s="180">
        <f t="shared" si="29"/>
        <v>0</v>
      </c>
      <c r="EK30" s="180">
        <f t="shared" si="29"/>
        <v>0</v>
      </c>
      <c r="EL30" s="180">
        <f t="shared" si="29"/>
        <v>0</v>
      </c>
      <c r="EM30" s="180">
        <f t="shared" si="29"/>
        <v>0</v>
      </c>
      <c r="EN30" s="180">
        <f t="shared" si="29"/>
        <v>0</v>
      </c>
      <c r="EO30" s="180">
        <f t="shared" si="29"/>
        <v>0</v>
      </c>
      <c r="EP30" s="180">
        <f t="shared" si="29"/>
        <v>0</v>
      </c>
      <c r="EQ30" s="180">
        <f t="shared" si="29"/>
        <v>0</v>
      </c>
      <c r="ER30" s="180">
        <f t="shared" si="29"/>
        <v>0</v>
      </c>
      <c r="ES30" s="180">
        <f t="shared" si="29"/>
        <v>0</v>
      </c>
      <c r="ET30" s="180">
        <f t="shared" si="29"/>
        <v>0</v>
      </c>
      <c r="EU30" s="180">
        <f t="shared" si="29"/>
        <v>0</v>
      </c>
      <c r="EV30" s="180">
        <f t="shared" si="29"/>
        <v>0</v>
      </c>
      <c r="EW30" s="180">
        <f t="shared" si="29"/>
        <v>0</v>
      </c>
      <c r="EX30" s="180">
        <f t="shared" si="29"/>
        <v>0</v>
      </c>
      <c r="EY30" s="180">
        <f t="shared" si="29"/>
        <v>0</v>
      </c>
      <c r="EZ30" s="180">
        <f t="shared" si="29"/>
        <v>0</v>
      </c>
      <c r="FA30" s="180">
        <f t="shared" si="29"/>
        <v>0</v>
      </c>
      <c r="FB30" s="180">
        <f t="shared" si="29"/>
        <v>0</v>
      </c>
      <c r="FC30" s="180">
        <f t="shared" si="29"/>
        <v>0</v>
      </c>
      <c r="FD30" s="180">
        <f t="shared" si="29"/>
        <v>0</v>
      </c>
      <c r="FE30" s="180">
        <f t="shared" si="29"/>
        <v>0</v>
      </c>
      <c r="FF30" s="180">
        <f t="shared" si="29"/>
        <v>0</v>
      </c>
      <c r="FG30" s="180">
        <f t="shared" si="29"/>
        <v>0</v>
      </c>
      <c r="FH30" s="180">
        <f t="shared" si="29"/>
        <v>0</v>
      </c>
      <c r="FI30" s="180">
        <f t="shared" si="29"/>
        <v>0</v>
      </c>
      <c r="FJ30" s="180">
        <f t="shared" si="29"/>
        <v>0</v>
      </c>
      <c r="FK30" s="180">
        <f t="shared" si="29"/>
        <v>0</v>
      </c>
      <c r="FL30" s="180">
        <f t="shared" si="29"/>
        <v>0</v>
      </c>
      <c r="FM30" s="180">
        <f t="shared" si="29"/>
        <v>0</v>
      </c>
      <c r="FN30" s="180">
        <f t="shared" ref="FN30:GJ30" si="30" xml:space="preserve"> INDEX( FN28:FN29, $F27 )</f>
        <v>0</v>
      </c>
      <c r="FO30" s="180">
        <f t="shared" si="30"/>
        <v>0</v>
      </c>
      <c r="FP30" s="180">
        <f t="shared" si="30"/>
        <v>0</v>
      </c>
      <c r="FQ30" s="180">
        <f t="shared" si="30"/>
        <v>0</v>
      </c>
      <c r="FR30" s="180">
        <f t="shared" si="30"/>
        <v>0</v>
      </c>
      <c r="FS30" s="180">
        <f t="shared" si="30"/>
        <v>0</v>
      </c>
      <c r="FT30" s="180">
        <f t="shared" si="30"/>
        <v>0</v>
      </c>
      <c r="FU30" s="180">
        <f t="shared" si="30"/>
        <v>0</v>
      </c>
      <c r="FV30" s="180">
        <f t="shared" si="30"/>
        <v>0</v>
      </c>
      <c r="FW30" s="180">
        <f t="shared" si="30"/>
        <v>0</v>
      </c>
      <c r="FX30" s="180">
        <f t="shared" si="30"/>
        <v>0</v>
      </c>
      <c r="FY30" s="180">
        <f t="shared" si="30"/>
        <v>0</v>
      </c>
      <c r="FZ30" s="180">
        <f t="shared" si="30"/>
        <v>0</v>
      </c>
      <c r="GA30" s="180">
        <f t="shared" si="30"/>
        <v>0</v>
      </c>
      <c r="GB30" s="180">
        <f t="shared" si="30"/>
        <v>0</v>
      </c>
      <c r="GC30" s="180">
        <f t="shared" si="30"/>
        <v>0</v>
      </c>
      <c r="GD30" s="180">
        <f t="shared" si="30"/>
        <v>0</v>
      </c>
      <c r="GE30" s="180">
        <f t="shared" si="30"/>
        <v>0</v>
      </c>
      <c r="GF30" s="180">
        <f t="shared" si="30"/>
        <v>0</v>
      </c>
      <c r="GG30" s="180">
        <f t="shared" si="30"/>
        <v>0</v>
      </c>
      <c r="GH30" s="180">
        <f t="shared" si="30"/>
        <v>0</v>
      </c>
      <c r="GI30" s="180">
        <f t="shared" si="30"/>
        <v>0</v>
      </c>
      <c r="GJ30" s="180">
        <f t="shared" si="30"/>
        <v>0</v>
      </c>
    </row>
    <row r="31" spans="1:192" outlineLevel="2" x14ac:dyDescent="0.35">
      <c r="A31"/>
      <c r="B31" s="76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x14ac:dyDescent="0.35">
      <c r="A32"/>
      <c r="B32" s="76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x14ac:dyDescent="0.35">
      <c r="A33" s="76" t="s">
        <v>1461</v>
      </c>
      <c r="B33" s="76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outlineLevel="1" x14ac:dyDescent="0.35">
      <c r="A34"/>
      <c r="B34" s="76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192" outlineLevel="1" x14ac:dyDescent="0.35">
      <c r="A35"/>
      <c r="B35" s="76" t="s">
        <v>1508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192" s="538" customFormat="1" outlineLevel="2" x14ac:dyDescent="0.35">
      <c r="B36" s="517"/>
      <c r="E36" s="538" t="str">
        <f>InpC!$E$108</f>
        <v>Reference rate</v>
      </c>
      <c r="F36" s="538">
        <f>InpC!$F$108</f>
        <v>0.02</v>
      </c>
      <c r="G36" s="538" t="str">
        <f>InpC!$G$108</f>
        <v>%</v>
      </c>
    </row>
    <row r="37" spans="1:192" s="538" customFormat="1" outlineLevel="2" x14ac:dyDescent="0.35">
      <c r="B37" s="517"/>
      <c r="E37" s="538" t="str">
        <f>InpC!$E$115</f>
        <v>Repayment period margin</v>
      </c>
      <c r="F37" s="538">
        <f>InpC!$F$115</f>
        <v>0.02</v>
      </c>
      <c r="G37" s="538" t="str">
        <f>InpC!$G$115</f>
        <v>%</v>
      </c>
    </row>
    <row r="38" spans="1:192" s="511" customFormat="1" outlineLevel="2" x14ac:dyDescent="0.35">
      <c r="B38" s="540"/>
      <c r="E38" s="511" t="s">
        <v>1525</v>
      </c>
      <c r="F38" s="511">
        <f>$F36+$F37</f>
        <v>0.04</v>
      </c>
      <c r="G38" s="511" t="s">
        <v>98</v>
      </c>
    </row>
    <row r="39" spans="1:192" outlineLevel="2" x14ac:dyDescent="0.35">
      <c r="A39"/>
      <c r="B39" s="76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192" s="539" customFormat="1" outlineLevel="2" x14ac:dyDescent="0.35">
      <c r="B40" s="519"/>
      <c r="E40" s="539" t="str">
        <f>InpC!$E$109</f>
        <v>Day count basis</v>
      </c>
      <c r="F40" s="539">
        <f>InpC!$F$109</f>
        <v>360</v>
      </c>
      <c r="G40" s="539" t="str">
        <f>InpC!$G$109</f>
        <v>days</v>
      </c>
    </row>
    <row r="41" spans="1:192" s="511" customFormat="1" outlineLevel="2" x14ac:dyDescent="0.35">
      <c r="B41" s="540"/>
      <c r="E41" s="511" t="str">
        <f>$E$38</f>
        <v>All-in repayment period interest rate</v>
      </c>
      <c r="F41" s="511">
        <f>$F$38</f>
        <v>0.04</v>
      </c>
      <c r="G41" s="511" t="str">
        <f>$G$38</f>
        <v>%</v>
      </c>
    </row>
    <row r="42" spans="1:192" s="539" customFormat="1" outlineLevel="2" x14ac:dyDescent="0.35">
      <c r="B42" s="519"/>
      <c r="E42" s="539" t="str">
        <f>Time!$E$196</f>
        <v>Days in period</v>
      </c>
      <c r="G42" s="539" t="str">
        <f>Time!$G$196</f>
        <v>days</v>
      </c>
      <c r="H42" s="539">
        <f>Time!$H$196</f>
        <v>0</v>
      </c>
      <c r="J42" s="539">
        <f>Time!J$196</f>
        <v>31</v>
      </c>
      <c r="K42" s="539">
        <f>Time!K$196</f>
        <v>28</v>
      </c>
      <c r="L42" s="539">
        <f>Time!L$196</f>
        <v>31</v>
      </c>
      <c r="M42" s="539">
        <f>Time!M$196</f>
        <v>30</v>
      </c>
      <c r="N42" s="539">
        <f>Time!N$196</f>
        <v>31</v>
      </c>
      <c r="O42" s="539">
        <f>Time!O$196</f>
        <v>30</v>
      </c>
      <c r="P42" s="539">
        <f>Time!P$196</f>
        <v>31</v>
      </c>
      <c r="Q42" s="539">
        <f>Time!Q$196</f>
        <v>31</v>
      </c>
      <c r="R42" s="539">
        <f>Time!R$196</f>
        <v>30</v>
      </c>
      <c r="S42" s="539">
        <f>Time!S$196</f>
        <v>31</v>
      </c>
      <c r="T42" s="539">
        <f>Time!T$196</f>
        <v>30</v>
      </c>
      <c r="U42" s="539">
        <f>Time!U$196</f>
        <v>31</v>
      </c>
      <c r="V42" s="539">
        <f>Time!V$196</f>
        <v>31</v>
      </c>
      <c r="W42" s="539">
        <f>Time!W$196</f>
        <v>28</v>
      </c>
      <c r="X42" s="539">
        <f>Time!X$196</f>
        <v>31</v>
      </c>
      <c r="Y42" s="539">
        <f>Time!Y$196</f>
        <v>30</v>
      </c>
      <c r="Z42" s="539">
        <f>Time!Z$196</f>
        <v>31</v>
      </c>
      <c r="AA42" s="539">
        <f>Time!AA$196</f>
        <v>30</v>
      </c>
      <c r="AB42" s="539">
        <f>Time!AB$196</f>
        <v>31</v>
      </c>
      <c r="AC42" s="539">
        <f>Time!AC$196</f>
        <v>31</v>
      </c>
      <c r="AD42" s="539">
        <f>Time!AD$196</f>
        <v>30</v>
      </c>
      <c r="AE42" s="539">
        <f>Time!AE$196</f>
        <v>31</v>
      </c>
      <c r="AF42" s="539">
        <f>Time!AF$196</f>
        <v>30</v>
      </c>
      <c r="AG42" s="539">
        <f>Time!AG$196</f>
        <v>31</v>
      </c>
      <c r="AH42" s="539">
        <f>Time!AH$196</f>
        <v>31</v>
      </c>
      <c r="AI42" s="539">
        <f>Time!AI$196</f>
        <v>29</v>
      </c>
      <c r="AJ42" s="539">
        <f>Time!AJ$196</f>
        <v>31</v>
      </c>
      <c r="AK42" s="539">
        <f>Time!AK$196</f>
        <v>30</v>
      </c>
      <c r="AL42" s="539">
        <f>Time!AL$196</f>
        <v>31</v>
      </c>
      <c r="AM42" s="539">
        <f>Time!AM$196</f>
        <v>30</v>
      </c>
      <c r="AN42" s="539">
        <f>Time!AN$196</f>
        <v>31</v>
      </c>
      <c r="AO42" s="539">
        <f>Time!AO$196</f>
        <v>31</v>
      </c>
      <c r="AP42" s="539">
        <f>Time!AP$196</f>
        <v>30</v>
      </c>
      <c r="AQ42" s="539">
        <f>Time!AQ$196</f>
        <v>31</v>
      </c>
      <c r="AR42" s="539">
        <f>Time!AR$196</f>
        <v>30</v>
      </c>
      <c r="AS42" s="539">
        <f>Time!AS$196</f>
        <v>31</v>
      </c>
      <c r="AT42" s="539">
        <f>Time!AT$196</f>
        <v>31</v>
      </c>
      <c r="AU42" s="539">
        <f>Time!AU$196</f>
        <v>28</v>
      </c>
      <c r="AV42" s="539">
        <f>Time!AV$196</f>
        <v>31</v>
      </c>
      <c r="AW42" s="539">
        <f>Time!AW$196</f>
        <v>30</v>
      </c>
      <c r="AX42" s="539">
        <f>Time!AX$196</f>
        <v>31</v>
      </c>
      <c r="AY42" s="539">
        <f>Time!AY$196</f>
        <v>30</v>
      </c>
      <c r="AZ42" s="539">
        <f>Time!AZ$196</f>
        <v>31</v>
      </c>
      <c r="BA42" s="539">
        <f>Time!BA$196</f>
        <v>31</v>
      </c>
      <c r="BB42" s="539">
        <f>Time!BB$196</f>
        <v>30</v>
      </c>
      <c r="BC42" s="539">
        <f>Time!BC$196</f>
        <v>31</v>
      </c>
      <c r="BD42" s="539">
        <f>Time!BD$196</f>
        <v>30</v>
      </c>
      <c r="BE42" s="539">
        <f>Time!BE$196</f>
        <v>31</v>
      </c>
      <c r="BF42" s="539">
        <f>Time!BF$196</f>
        <v>90</v>
      </c>
      <c r="BG42" s="539">
        <f>Time!BG$196</f>
        <v>91</v>
      </c>
      <c r="BH42" s="539">
        <f>Time!BH$196</f>
        <v>92</v>
      </c>
      <c r="BI42" s="539">
        <f>Time!BI$196</f>
        <v>92</v>
      </c>
      <c r="BJ42" s="539">
        <f>Time!BJ$196</f>
        <v>90</v>
      </c>
      <c r="BK42" s="539">
        <f>Time!BK$196</f>
        <v>91</v>
      </c>
      <c r="BL42" s="539">
        <f>Time!BL$196</f>
        <v>92</v>
      </c>
      <c r="BM42" s="539">
        <f>Time!BM$196</f>
        <v>92</v>
      </c>
      <c r="BN42" s="539">
        <f>Time!BN$196</f>
        <v>91</v>
      </c>
      <c r="BO42" s="539">
        <f>Time!BO$196</f>
        <v>91</v>
      </c>
      <c r="BP42" s="539">
        <f>Time!BP$196</f>
        <v>92</v>
      </c>
      <c r="BQ42" s="539">
        <f>Time!BQ$196</f>
        <v>92</v>
      </c>
      <c r="BR42" s="539">
        <f>Time!BR$196</f>
        <v>90</v>
      </c>
      <c r="BS42" s="539">
        <f>Time!BS$196</f>
        <v>91</v>
      </c>
      <c r="BT42" s="539">
        <f>Time!BT$196</f>
        <v>92</v>
      </c>
      <c r="BU42" s="539">
        <f>Time!BU$196</f>
        <v>92</v>
      </c>
      <c r="BV42" s="539">
        <f>Time!BV$196</f>
        <v>90</v>
      </c>
      <c r="BW42" s="539">
        <f>Time!BW$196</f>
        <v>91</v>
      </c>
      <c r="BX42" s="539">
        <f>Time!BX$196</f>
        <v>92</v>
      </c>
      <c r="BY42" s="539">
        <f>Time!BY$196</f>
        <v>92</v>
      </c>
      <c r="BZ42" s="539">
        <f>Time!BZ$196</f>
        <v>90</v>
      </c>
      <c r="CA42" s="539">
        <f>Time!CA$196</f>
        <v>91</v>
      </c>
      <c r="CB42" s="539">
        <f>Time!CB$196</f>
        <v>92</v>
      </c>
      <c r="CC42" s="539">
        <f>Time!CC$196</f>
        <v>92</v>
      </c>
      <c r="CD42" s="539">
        <f>Time!CD$196</f>
        <v>91</v>
      </c>
      <c r="CE42" s="539">
        <f>Time!CE$196</f>
        <v>91</v>
      </c>
      <c r="CF42" s="539">
        <f>Time!CF$196</f>
        <v>92</v>
      </c>
      <c r="CG42" s="539">
        <f>Time!CG$196</f>
        <v>92</v>
      </c>
      <c r="CH42" s="539">
        <f>Time!CH$196</f>
        <v>90</v>
      </c>
      <c r="CI42" s="539">
        <f>Time!CI$196</f>
        <v>91</v>
      </c>
      <c r="CJ42" s="539">
        <f>Time!CJ$196</f>
        <v>92</v>
      </c>
      <c r="CK42" s="539">
        <f>Time!CK$196</f>
        <v>92</v>
      </c>
      <c r="CL42" s="539">
        <f>Time!CL$196</f>
        <v>90</v>
      </c>
      <c r="CM42" s="539">
        <f>Time!CM$196</f>
        <v>91</v>
      </c>
      <c r="CN42" s="539">
        <f>Time!CN$196</f>
        <v>92</v>
      </c>
      <c r="CO42" s="539">
        <f>Time!CO$196</f>
        <v>92</v>
      </c>
      <c r="CP42" s="539">
        <f>Time!CP$196</f>
        <v>90</v>
      </c>
      <c r="CQ42" s="539">
        <f>Time!CQ$196</f>
        <v>91</v>
      </c>
      <c r="CR42" s="539">
        <f>Time!CR$196</f>
        <v>92</v>
      </c>
      <c r="CS42" s="539">
        <f>Time!CS$196</f>
        <v>92</v>
      </c>
      <c r="CT42" s="539">
        <f>Time!CT$196</f>
        <v>91</v>
      </c>
      <c r="CU42" s="539">
        <f>Time!CU$196</f>
        <v>91</v>
      </c>
      <c r="CV42" s="539">
        <f>Time!CV$196</f>
        <v>92</v>
      </c>
      <c r="CW42" s="539">
        <f>Time!CW$196</f>
        <v>92</v>
      </c>
      <c r="CX42" s="539">
        <f>Time!CX$196</f>
        <v>90</v>
      </c>
      <c r="CY42" s="539">
        <f>Time!CY$196</f>
        <v>91</v>
      </c>
      <c r="CZ42" s="539">
        <f>Time!CZ$196</f>
        <v>92</v>
      </c>
      <c r="DA42" s="539">
        <f>Time!DA$196</f>
        <v>92</v>
      </c>
      <c r="DB42" s="539">
        <f>Time!DB$196</f>
        <v>90</v>
      </c>
      <c r="DC42" s="539">
        <f>Time!DC$196</f>
        <v>91</v>
      </c>
      <c r="DD42" s="539">
        <f>Time!DD$196</f>
        <v>92</v>
      </c>
      <c r="DE42" s="539">
        <f>Time!DE$196</f>
        <v>92</v>
      </c>
      <c r="DF42" s="539">
        <f>Time!DF$196</f>
        <v>90</v>
      </c>
      <c r="DG42" s="539">
        <f>Time!DG$196</f>
        <v>91</v>
      </c>
      <c r="DH42" s="539">
        <f>Time!DH$196</f>
        <v>92</v>
      </c>
      <c r="DI42" s="539">
        <f>Time!DI$196</f>
        <v>92</v>
      </c>
      <c r="DJ42" s="539">
        <f>Time!DJ$196</f>
        <v>91</v>
      </c>
      <c r="DK42" s="539">
        <f>Time!DK$196</f>
        <v>91</v>
      </c>
      <c r="DL42" s="539">
        <f>Time!DL$196</f>
        <v>92</v>
      </c>
      <c r="DM42" s="539">
        <f>Time!DM$196</f>
        <v>92</v>
      </c>
      <c r="DN42" s="539">
        <f>Time!DN$196</f>
        <v>90</v>
      </c>
      <c r="DO42" s="539">
        <f>Time!DO$196</f>
        <v>91</v>
      </c>
      <c r="DP42" s="539">
        <f>Time!DP$196</f>
        <v>92</v>
      </c>
      <c r="DQ42" s="539">
        <f>Time!DQ$196</f>
        <v>92</v>
      </c>
      <c r="DR42" s="539">
        <f>Time!DR$196</f>
        <v>90</v>
      </c>
      <c r="DS42" s="539">
        <f>Time!DS$196</f>
        <v>91</v>
      </c>
      <c r="DT42" s="539">
        <f>Time!DT$196</f>
        <v>92</v>
      </c>
      <c r="DU42" s="539">
        <f>Time!DU$196</f>
        <v>92</v>
      </c>
      <c r="DV42" s="539">
        <f>Time!DV$196</f>
        <v>90</v>
      </c>
      <c r="DW42" s="539">
        <f>Time!DW$196</f>
        <v>91</v>
      </c>
      <c r="DX42" s="539">
        <f>Time!DX$196</f>
        <v>92</v>
      </c>
      <c r="DY42" s="539">
        <f>Time!DY$196</f>
        <v>92</v>
      </c>
      <c r="DZ42" s="539">
        <f>Time!DZ$196</f>
        <v>91</v>
      </c>
      <c r="EA42" s="539">
        <f>Time!EA$196</f>
        <v>91</v>
      </c>
      <c r="EB42" s="539">
        <f>Time!EB$196</f>
        <v>92</v>
      </c>
      <c r="EC42" s="539">
        <f>Time!EC$196</f>
        <v>92</v>
      </c>
      <c r="ED42" s="539">
        <f>Time!ED$196</f>
        <v>90</v>
      </c>
      <c r="EE42" s="539">
        <f>Time!EE$196</f>
        <v>91</v>
      </c>
      <c r="EF42" s="539">
        <f>Time!EF$196</f>
        <v>92</v>
      </c>
      <c r="EG42" s="539">
        <f>Time!EG$196</f>
        <v>92</v>
      </c>
      <c r="EH42" s="539">
        <f>Time!EH$196</f>
        <v>90</v>
      </c>
      <c r="EI42" s="539">
        <f>Time!EI$196</f>
        <v>91</v>
      </c>
      <c r="EJ42" s="539">
        <f>Time!EJ$196</f>
        <v>92</v>
      </c>
      <c r="EK42" s="539">
        <f>Time!EK$196</f>
        <v>92</v>
      </c>
      <c r="EL42" s="539">
        <f>Time!EL$196</f>
        <v>90</v>
      </c>
      <c r="EM42" s="539">
        <f>Time!EM$196</f>
        <v>91</v>
      </c>
      <c r="EN42" s="539">
        <f>Time!EN$196</f>
        <v>92</v>
      </c>
      <c r="EO42" s="539">
        <f>Time!EO$196</f>
        <v>92</v>
      </c>
      <c r="EP42" s="539">
        <f>Time!EP$196</f>
        <v>91</v>
      </c>
      <c r="EQ42" s="539">
        <f>Time!EQ$196</f>
        <v>91</v>
      </c>
      <c r="ER42" s="539">
        <f>Time!ER$196</f>
        <v>92</v>
      </c>
      <c r="ES42" s="539">
        <f>Time!ES$196</f>
        <v>92</v>
      </c>
      <c r="ET42" s="539">
        <f>Time!ET$196</f>
        <v>90</v>
      </c>
      <c r="EU42" s="539">
        <f>Time!EU$196</f>
        <v>91</v>
      </c>
      <c r="EV42" s="539">
        <f>Time!EV$196</f>
        <v>92</v>
      </c>
      <c r="EW42" s="539">
        <f>Time!EW$196</f>
        <v>92</v>
      </c>
      <c r="EX42" s="539">
        <f>Time!EX$196</f>
        <v>90</v>
      </c>
      <c r="EY42" s="539">
        <f>Time!EY$196</f>
        <v>91</v>
      </c>
      <c r="EZ42" s="539">
        <f>Time!EZ$196</f>
        <v>92</v>
      </c>
      <c r="FA42" s="539">
        <f>Time!FA$196</f>
        <v>92</v>
      </c>
      <c r="FB42" s="539">
        <f>Time!FB$196</f>
        <v>90</v>
      </c>
      <c r="FC42" s="539">
        <f>Time!FC$196</f>
        <v>91</v>
      </c>
      <c r="FD42" s="539">
        <f>Time!FD$196</f>
        <v>92</v>
      </c>
      <c r="FE42" s="539">
        <f>Time!FE$196</f>
        <v>92</v>
      </c>
      <c r="FF42" s="539">
        <f>Time!FF$196</f>
        <v>91</v>
      </c>
      <c r="FG42" s="539">
        <f>Time!FG$196</f>
        <v>91</v>
      </c>
      <c r="FH42" s="539">
        <f>Time!FH$196</f>
        <v>92</v>
      </c>
      <c r="FI42" s="539">
        <f>Time!FI$196</f>
        <v>92</v>
      </c>
      <c r="FJ42" s="539">
        <f>Time!FJ$196</f>
        <v>90</v>
      </c>
      <c r="FK42" s="539">
        <f>Time!FK$196</f>
        <v>91</v>
      </c>
      <c r="FL42" s="539">
        <f>Time!FL$196</f>
        <v>92</v>
      </c>
      <c r="FM42" s="539">
        <f>Time!FM$196</f>
        <v>92</v>
      </c>
      <c r="FN42" s="539">
        <f>Time!FN$196</f>
        <v>90</v>
      </c>
      <c r="FO42" s="539">
        <f>Time!FO$196</f>
        <v>91</v>
      </c>
      <c r="FP42" s="539">
        <f>Time!FP$196</f>
        <v>92</v>
      </c>
      <c r="FQ42" s="539">
        <f>Time!FQ$196</f>
        <v>92</v>
      </c>
      <c r="FR42" s="539">
        <f>Time!FR$196</f>
        <v>90</v>
      </c>
      <c r="FS42" s="539">
        <f>Time!FS$196</f>
        <v>91</v>
      </c>
      <c r="FT42" s="539">
        <f>Time!FT$196</f>
        <v>92</v>
      </c>
      <c r="FU42" s="539">
        <f>Time!FU$196</f>
        <v>92</v>
      </c>
      <c r="FV42" s="539">
        <f>Time!FV$196</f>
        <v>91</v>
      </c>
      <c r="FW42" s="539">
        <f>Time!FW$196</f>
        <v>91</v>
      </c>
      <c r="FX42" s="539">
        <f>Time!FX$196</f>
        <v>92</v>
      </c>
      <c r="FY42" s="539">
        <f>Time!FY$196</f>
        <v>92</v>
      </c>
      <c r="FZ42" s="539">
        <f>Time!FZ$196</f>
        <v>90</v>
      </c>
      <c r="GA42" s="539">
        <f>Time!GA$196</f>
        <v>91</v>
      </c>
      <c r="GB42" s="539">
        <f>Time!GB$196</f>
        <v>92</v>
      </c>
      <c r="GC42" s="539">
        <f>Time!GC$196</f>
        <v>92</v>
      </c>
      <c r="GD42" s="539">
        <f>Time!GD$196</f>
        <v>90</v>
      </c>
      <c r="GE42" s="539">
        <f>Time!GE$196</f>
        <v>91</v>
      </c>
      <c r="GF42" s="539">
        <f>Time!GF$196</f>
        <v>92</v>
      </c>
      <c r="GG42" s="539">
        <f>Time!GG$196</f>
        <v>92</v>
      </c>
      <c r="GH42" s="539">
        <f>Time!GH$196</f>
        <v>90</v>
      </c>
      <c r="GI42" s="539">
        <f>Time!GI$196</f>
        <v>91</v>
      </c>
      <c r="GJ42" s="539">
        <f>Time!GJ$196</f>
        <v>92</v>
      </c>
    </row>
    <row r="43" spans="1:192" s="555" customFormat="1" outlineLevel="2" x14ac:dyDescent="0.35">
      <c r="B43" s="556"/>
      <c r="E43" s="555" t="s">
        <v>1517</v>
      </c>
      <c r="G43" s="555" t="s">
        <v>1522</v>
      </c>
      <c r="H43" s="555">
        <f>SUM(J43:GJ43)</f>
        <v>1.5318888888888882</v>
      </c>
      <c r="J43" s="555">
        <f t="shared" ref="J43:AO43" si="31">$F41/$F40*J42</f>
        <v>3.4444444444444444E-3</v>
      </c>
      <c r="K43" s="555">
        <f t="shared" si="31"/>
        <v>3.1111111111111114E-3</v>
      </c>
      <c r="L43" s="555">
        <f t="shared" si="31"/>
        <v>3.4444444444444444E-3</v>
      </c>
      <c r="M43" s="555">
        <f t="shared" si="31"/>
        <v>3.3333333333333335E-3</v>
      </c>
      <c r="N43" s="555">
        <f t="shared" si="31"/>
        <v>3.4444444444444444E-3</v>
      </c>
      <c r="O43" s="555">
        <f t="shared" si="31"/>
        <v>3.3333333333333335E-3</v>
      </c>
      <c r="P43" s="555">
        <f t="shared" si="31"/>
        <v>3.4444444444444444E-3</v>
      </c>
      <c r="Q43" s="555">
        <f t="shared" si="31"/>
        <v>3.4444444444444444E-3</v>
      </c>
      <c r="R43" s="555">
        <f t="shared" si="31"/>
        <v>3.3333333333333335E-3</v>
      </c>
      <c r="S43" s="555">
        <f t="shared" si="31"/>
        <v>3.4444444444444444E-3</v>
      </c>
      <c r="T43" s="555">
        <f t="shared" si="31"/>
        <v>3.3333333333333335E-3</v>
      </c>
      <c r="U43" s="555">
        <f t="shared" si="31"/>
        <v>3.4444444444444444E-3</v>
      </c>
      <c r="V43" s="555">
        <f t="shared" si="31"/>
        <v>3.4444444444444444E-3</v>
      </c>
      <c r="W43" s="555">
        <f t="shared" si="31"/>
        <v>3.1111111111111114E-3</v>
      </c>
      <c r="X43" s="555">
        <f t="shared" si="31"/>
        <v>3.4444444444444444E-3</v>
      </c>
      <c r="Y43" s="555">
        <f t="shared" si="31"/>
        <v>3.3333333333333335E-3</v>
      </c>
      <c r="Z43" s="555">
        <f t="shared" si="31"/>
        <v>3.4444444444444444E-3</v>
      </c>
      <c r="AA43" s="555">
        <f t="shared" si="31"/>
        <v>3.3333333333333335E-3</v>
      </c>
      <c r="AB43" s="555">
        <f t="shared" si="31"/>
        <v>3.4444444444444444E-3</v>
      </c>
      <c r="AC43" s="555">
        <f t="shared" si="31"/>
        <v>3.4444444444444444E-3</v>
      </c>
      <c r="AD43" s="555">
        <f t="shared" si="31"/>
        <v>3.3333333333333335E-3</v>
      </c>
      <c r="AE43" s="555">
        <f t="shared" si="31"/>
        <v>3.4444444444444444E-3</v>
      </c>
      <c r="AF43" s="555">
        <f t="shared" si="31"/>
        <v>3.3333333333333335E-3</v>
      </c>
      <c r="AG43" s="555">
        <f t="shared" si="31"/>
        <v>3.4444444444444444E-3</v>
      </c>
      <c r="AH43" s="555">
        <f t="shared" si="31"/>
        <v>3.4444444444444444E-3</v>
      </c>
      <c r="AI43" s="555">
        <f t="shared" si="31"/>
        <v>3.2222222222222222E-3</v>
      </c>
      <c r="AJ43" s="555">
        <f t="shared" si="31"/>
        <v>3.4444444444444444E-3</v>
      </c>
      <c r="AK43" s="555">
        <f t="shared" si="31"/>
        <v>3.3333333333333335E-3</v>
      </c>
      <c r="AL43" s="555">
        <f t="shared" si="31"/>
        <v>3.4444444444444444E-3</v>
      </c>
      <c r="AM43" s="555">
        <f t="shared" si="31"/>
        <v>3.3333333333333335E-3</v>
      </c>
      <c r="AN43" s="555">
        <f t="shared" si="31"/>
        <v>3.4444444444444444E-3</v>
      </c>
      <c r="AO43" s="555">
        <f t="shared" si="31"/>
        <v>3.4444444444444444E-3</v>
      </c>
      <c r="AP43" s="555">
        <f t="shared" ref="AP43:BU43" si="32">$F41/$F40*AP42</f>
        <v>3.3333333333333335E-3</v>
      </c>
      <c r="AQ43" s="555">
        <f t="shared" si="32"/>
        <v>3.4444444444444444E-3</v>
      </c>
      <c r="AR43" s="555">
        <f t="shared" si="32"/>
        <v>3.3333333333333335E-3</v>
      </c>
      <c r="AS43" s="555">
        <f t="shared" si="32"/>
        <v>3.4444444444444444E-3</v>
      </c>
      <c r="AT43" s="555">
        <f t="shared" si="32"/>
        <v>3.4444444444444444E-3</v>
      </c>
      <c r="AU43" s="555">
        <f t="shared" si="32"/>
        <v>3.1111111111111114E-3</v>
      </c>
      <c r="AV43" s="555">
        <f t="shared" si="32"/>
        <v>3.4444444444444444E-3</v>
      </c>
      <c r="AW43" s="555">
        <f t="shared" si="32"/>
        <v>3.3333333333333335E-3</v>
      </c>
      <c r="AX43" s="555">
        <f t="shared" si="32"/>
        <v>3.4444444444444444E-3</v>
      </c>
      <c r="AY43" s="555">
        <f t="shared" si="32"/>
        <v>3.3333333333333335E-3</v>
      </c>
      <c r="AZ43" s="555">
        <f t="shared" si="32"/>
        <v>3.4444444444444444E-3</v>
      </c>
      <c r="BA43" s="555">
        <f t="shared" si="32"/>
        <v>3.4444444444444444E-3</v>
      </c>
      <c r="BB43" s="555">
        <f t="shared" si="32"/>
        <v>3.3333333333333335E-3</v>
      </c>
      <c r="BC43" s="555">
        <f t="shared" si="32"/>
        <v>3.4444444444444444E-3</v>
      </c>
      <c r="BD43" s="555">
        <f t="shared" si="32"/>
        <v>3.3333333333333335E-3</v>
      </c>
      <c r="BE43" s="555">
        <f t="shared" si="32"/>
        <v>3.4444444444444444E-3</v>
      </c>
      <c r="BF43" s="555">
        <f t="shared" si="32"/>
        <v>0.01</v>
      </c>
      <c r="BG43" s="555">
        <f t="shared" si="32"/>
        <v>1.0111111111111112E-2</v>
      </c>
      <c r="BH43" s="555">
        <f t="shared" si="32"/>
        <v>1.0222222222222223E-2</v>
      </c>
      <c r="BI43" s="555">
        <f t="shared" si="32"/>
        <v>1.0222222222222223E-2</v>
      </c>
      <c r="BJ43" s="555">
        <f t="shared" si="32"/>
        <v>0.01</v>
      </c>
      <c r="BK43" s="555">
        <f t="shared" si="32"/>
        <v>1.0111111111111112E-2</v>
      </c>
      <c r="BL43" s="555">
        <f t="shared" si="32"/>
        <v>1.0222222222222223E-2</v>
      </c>
      <c r="BM43" s="555">
        <f t="shared" si="32"/>
        <v>1.0222222222222223E-2</v>
      </c>
      <c r="BN43" s="555">
        <f t="shared" si="32"/>
        <v>1.0111111111111112E-2</v>
      </c>
      <c r="BO43" s="555">
        <f t="shared" si="32"/>
        <v>1.0111111111111112E-2</v>
      </c>
      <c r="BP43" s="555">
        <f t="shared" si="32"/>
        <v>1.0222222222222223E-2</v>
      </c>
      <c r="BQ43" s="555">
        <f t="shared" si="32"/>
        <v>1.0222222222222223E-2</v>
      </c>
      <c r="BR43" s="555">
        <f t="shared" si="32"/>
        <v>0.01</v>
      </c>
      <c r="BS43" s="555">
        <f t="shared" si="32"/>
        <v>1.0111111111111112E-2</v>
      </c>
      <c r="BT43" s="555">
        <f t="shared" si="32"/>
        <v>1.0222222222222223E-2</v>
      </c>
      <c r="BU43" s="555">
        <f t="shared" si="32"/>
        <v>1.0222222222222223E-2</v>
      </c>
      <c r="BV43" s="555">
        <f t="shared" ref="BV43:DA43" si="33">$F41/$F40*BV42</f>
        <v>0.01</v>
      </c>
      <c r="BW43" s="555">
        <f t="shared" si="33"/>
        <v>1.0111111111111112E-2</v>
      </c>
      <c r="BX43" s="555">
        <f t="shared" si="33"/>
        <v>1.0222222222222223E-2</v>
      </c>
      <c r="BY43" s="555">
        <f t="shared" si="33"/>
        <v>1.0222222222222223E-2</v>
      </c>
      <c r="BZ43" s="555">
        <f t="shared" si="33"/>
        <v>0.01</v>
      </c>
      <c r="CA43" s="555">
        <f t="shared" si="33"/>
        <v>1.0111111111111112E-2</v>
      </c>
      <c r="CB43" s="555">
        <f t="shared" si="33"/>
        <v>1.0222222222222223E-2</v>
      </c>
      <c r="CC43" s="555">
        <f t="shared" si="33"/>
        <v>1.0222222222222223E-2</v>
      </c>
      <c r="CD43" s="555">
        <f t="shared" si="33"/>
        <v>1.0111111111111112E-2</v>
      </c>
      <c r="CE43" s="555">
        <f t="shared" si="33"/>
        <v>1.0111111111111112E-2</v>
      </c>
      <c r="CF43" s="555">
        <f t="shared" si="33"/>
        <v>1.0222222222222223E-2</v>
      </c>
      <c r="CG43" s="555">
        <f t="shared" si="33"/>
        <v>1.0222222222222223E-2</v>
      </c>
      <c r="CH43" s="555">
        <f t="shared" si="33"/>
        <v>0.01</v>
      </c>
      <c r="CI43" s="555">
        <f t="shared" si="33"/>
        <v>1.0111111111111112E-2</v>
      </c>
      <c r="CJ43" s="555">
        <f t="shared" si="33"/>
        <v>1.0222222222222223E-2</v>
      </c>
      <c r="CK43" s="555">
        <f t="shared" si="33"/>
        <v>1.0222222222222223E-2</v>
      </c>
      <c r="CL43" s="555">
        <f t="shared" si="33"/>
        <v>0.01</v>
      </c>
      <c r="CM43" s="555">
        <f t="shared" si="33"/>
        <v>1.0111111111111112E-2</v>
      </c>
      <c r="CN43" s="555">
        <f t="shared" si="33"/>
        <v>1.0222222222222223E-2</v>
      </c>
      <c r="CO43" s="555">
        <f t="shared" si="33"/>
        <v>1.0222222222222223E-2</v>
      </c>
      <c r="CP43" s="555">
        <f t="shared" si="33"/>
        <v>0.01</v>
      </c>
      <c r="CQ43" s="555">
        <f t="shared" si="33"/>
        <v>1.0111111111111112E-2</v>
      </c>
      <c r="CR43" s="555">
        <f t="shared" si="33"/>
        <v>1.0222222222222223E-2</v>
      </c>
      <c r="CS43" s="555">
        <f t="shared" si="33"/>
        <v>1.0222222222222223E-2</v>
      </c>
      <c r="CT43" s="555">
        <f t="shared" si="33"/>
        <v>1.0111111111111112E-2</v>
      </c>
      <c r="CU43" s="555">
        <f t="shared" si="33"/>
        <v>1.0111111111111112E-2</v>
      </c>
      <c r="CV43" s="555">
        <f t="shared" si="33"/>
        <v>1.0222222222222223E-2</v>
      </c>
      <c r="CW43" s="555">
        <f t="shared" si="33"/>
        <v>1.0222222222222223E-2</v>
      </c>
      <c r="CX43" s="555">
        <f t="shared" si="33"/>
        <v>0.01</v>
      </c>
      <c r="CY43" s="555">
        <f t="shared" si="33"/>
        <v>1.0111111111111112E-2</v>
      </c>
      <c r="CZ43" s="555">
        <f t="shared" si="33"/>
        <v>1.0222222222222223E-2</v>
      </c>
      <c r="DA43" s="555">
        <f t="shared" si="33"/>
        <v>1.0222222222222223E-2</v>
      </c>
      <c r="DB43" s="555">
        <f t="shared" ref="DB43:EG43" si="34">$F41/$F40*DB42</f>
        <v>0.01</v>
      </c>
      <c r="DC43" s="555">
        <f t="shared" si="34"/>
        <v>1.0111111111111112E-2</v>
      </c>
      <c r="DD43" s="555">
        <f t="shared" si="34"/>
        <v>1.0222222222222223E-2</v>
      </c>
      <c r="DE43" s="555">
        <f t="shared" si="34"/>
        <v>1.0222222222222223E-2</v>
      </c>
      <c r="DF43" s="555">
        <f t="shared" si="34"/>
        <v>0.01</v>
      </c>
      <c r="DG43" s="555">
        <f t="shared" si="34"/>
        <v>1.0111111111111112E-2</v>
      </c>
      <c r="DH43" s="555">
        <f t="shared" si="34"/>
        <v>1.0222222222222223E-2</v>
      </c>
      <c r="DI43" s="555">
        <f t="shared" si="34"/>
        <v>1.0222222222222223E-2</v>
      </c>
      <c r="DJ43" s="555">
        <f t="shared" si="34"/>
        <v>1.0111111111111112E-2</v>
      </c>
      <c r="DK43" s="555">
        <f t="shared" si="34"/>
        <v>1.0111111111111112E-2</v>
      </c>
      <c r="DL43" s="555">
        <f t="shared" si="34"/>
        <v>1.0222222222222223E-2</v>
      </c>
      <c r="DM43" s="555">
        <f t="shared" si="34"/>
        <v>1.0222222222222223E-2</v>
      </c>
      <c r="DN43" s="555">
        <f t="shared" si="34"/>
        <v>0.01</v>
      </c>
      <c r="DO43" s="555">
        <f t="shared" si="34"/>
        <v>1.0111111111111112E-2</v>
      </c>
      <c r="DP43" s="555">
        <f t="shared" si="34"/>
        <v>1.0222222222222223E-2</v>
      </c>
      <c r="DQ43" s="555">
        <f t="shared" si="34"/>
        <v>1.0222222222222223E-2</v>
      </c>
      <c r="DR43" s="555">
        <f t="shared" si="34"/>
        <v>0.01</v>
      </c>
      <c r="DS43" s="555">
        <f t="shared" si="34"/>
        <v>1.0111111111111112E-2</v>
      </c>
      <c r="DT43" s="555">
        <f t="shared" si="34"/>
        <v>1.0222222222222223E-2</v>
      </c>
      <c r="DU43" s="555">
        <f t="shared" si="34"/>
        <v>1.0222222222222223E-2</v>
      </c>
      <c r="DV43" s="555">
        <f t="shared" si="34"/>
        <v>0.01</v>
      </c>
      <c r="DW43" s="555">
        <f t="shared" si="34"/>
        <v>1.0111111111111112E-2</v>
      </c>
      <c r="DX43" s="555">
        <f t="shared" si="34"/>
        <v>1.0222222222222223E-2</v>
      </c>
      <c r="DY43" s="555">
        <f t="shared" si="34"/>
        <v>1.0222222222222223E-2</v>
      </c>
      <c r="DZ43" s="555">
        <f t="shared" si="34"/>
        <v>1.0111111111111112E-2</v>
      </c>
      <c r="EA43" s="555">
        <f t="shared" si="34"/>
        <v>1.0111111111111112E-2</v>
      </c>
      <c r="EB43" s="555">
        <f t="shared" si="34"/>
        <v>1.0222222222222223E-2</v>
      </c>
      <c r="EC43" s="555">
        <f t="shared" si="34"/>
        <v>1.0222222222222223E-2</v>
      </c>
      <c r="ED43" s="555">
        <f t="shared" si="34"/>
        <v>0.01</v>
      </c>
      <c r="EE43" s="555">
        <f t="shared" si="34"/>
        <v>1.0111111111111112E-2</v>
      </c>
      <c r="EF43" s="555">
        <f t="shared" si="34"/>
        <v>1.0222222222222223E-2</v>
      </c>
      <c r="EG43" s="555">
        <f t="shared" si="34"/>
        <v>1.0222222222222223E-2</v>
      </c>
      <c r="EH43" s="555">
        <f t="shared" ref="EH43:FM43" si="35">$F41/$F40*EH42</f>
        <v>0.01</v>
      </c>
      <c r="EI43" s="555">
        <f t="shared" si="35"/>
        <v>1.0111111111111112E-2</v>
      </c>
      <c r="EJ43" s="555">
        <f t="shared" si="35"/>
        <v>1.0222222222222223E-2</v>
      </c>
      <c r="EK43" s="555">
        <f t="shared" si="35"/>
        <v>1.0222222222222223E-2</v>
      </c>
      <c r="EL43" s="555">
        <f t="shared" si="35"/>
        <v>0.01</v>
      </c>
      <c r="EM43" s="555">
        <f t="shared" si="35"/>
        <v>1.0111111111111112E-2</v>
      </c>
      <c r="EN43" s="555">
        <f t="shared" si="35"/>
        <v>1.0222222222222223E-2</v>
      </c>
      <c r="EO43" s="555">
        <f t="shared" si="35"/>
        <v>1.0222222222222223E-2</v>
      </c>
      <c r="EP43" s="555">
        <f t="shared" si="35"/>
        <v>1.0111111111111112E-2</v>
      </c>
      <c r="EQ43" s="555">
        <f t="shared" si="35"/>
        <v>1.0111111111111112E-2</v>
      </c>
      <c r="ER43" s="555">
        <f t="shared" si="35"/>
        <v>1.0222222222222223E-2</v>
      </c>
      <c r="ES43" s="555">
        <f t="shared" si="35"/>
        <v>1.0222222222222223E-2</v>
      </c>
      <c r="ET43" s="555">
        <f t="shared" si="35"/>
        <v>0.01</v>
      </c>
      <c r="EU43" s="555">
        <f t="shared" si="35"/>
        <v>1.0111111111111112E-2</v>
      </c>
      <c r="EV43" s="555">
        <f t="shared" si="35"/>
        <v>1.0222222222222223E-2</v>
      </c>
      <c r="EW43" s="555">
        <f t="shared" si="35"/>
        <v>1.0222222222222223E-2</v>
      </c>
      <c r="EX43" s="555">
        <f t="shared" si="35"/>
        <v>0.01</v>
      </c>
      <c r="EY43" s="555">
        <f t="shared" si="35"/>
        <v>1.0111111111111112E-2</v>
      </c>
      <c r="EZ43" s="555">
        <f t="shared" si="35"/>
        <v>1.0222222222222223E-2</v>
      </c>
      <c r="FA43" s="555">
        <f t="shared" si="35"/>
        <v>1.0222222222222223E-2</v>
      </c>
      <c r="FB43" s="555">
        <f t="shared" si="35"/>
        <v>0.01</v>
      </c>
      <c r="FC43" s="555">
        <f t="shared" si="35"/>
        <v>1.0111111111111112E-2</v>
      </c>
      <c r="FD43" s="555">
        <f t="shared" si="35"/>
        <v>1.0222222222222223E-2</v>
      </c>
      <c r="FE43" s="555">
        <f t="shared" si="35"/>
        <v>1.0222222222222223E-2</v>
      </c>
      <c r="FF43" s="555">
        <f t="shared" si="35"/>
        <v>1.0111111111111112E-2</v>
      </c>
      <c r="FG43" s="555">
        <f t="shared" si="35"/>
        <v>1.0111111111111112E-2</v>
      </c>
      <c r="FH43" s="555">
        <f t="shared" si="35"/>
        <v>1.0222222222222223E-2</v>
      </c>
      <c r="FI43" s="555">
        <f t="shared" si="35"/>
        <v>1.0222222222222223E-2</v>
      </c>
      <c r="FJ43" s="555">
        <f t="shared" si="35"/>
        <v>0.01</v>
      </c>
      <c r="FK43" s="555">
        <f t="shared" si="35"/>
        <v>1.0111111111111112E-2</v>
      </c>
      <c r="FL43" s="555">
        <f t="shared" si="35"/>
        <v>1.0222222222222223E-2</v>
      </c>
      <c r="FM43" s="555">
        <f t="shared" si="35"/>
        <v>1.0222222222222223E-2</v>
      </c>
      <c r="FN43" s="555">
        <f t="shared" ref="FN43:GJ43" si="36">$F41/$F40*FN42</f>
        <v>0.01</v>
      </c>
      <c r="FO43" s="555">
        <f t="shared" si="36"/>
        <v>1.0111111111111112E-2</v>
      </c>
      <c r="FP43" s="555">
        <f t="shared" si="36"/>
        <v>1.0222222222222223E-2</v>
      </c>
      <c r="FQ43" s="555">
        <f t="shared" si="36"/>
        <v>1.0222222222222223E-2</v>
      </c>
      <c r="FR43" s="555">
        <f t="shared" si="36"/>
        <v>0.01</v>
      </c>
      <c r="FS43" s="555">
        <f t="shared" si="36"/>
        <v>1.0111111111111112E-2</v>
      </c>
      <c r="FT43" s="555">
        <f t="shared" si="36"/>
        <v>1.0222222222222223E-2</v>
      </c>
      <c r="FU43" s="555">
        <f t="shared" si="36"/>
        <v>1.0222222222222223E-2</v>
      </c>
      <c r="FV43" s="555">
        <f t="shared" si="36"/>
        <v>1.0111111111111112E-2</v>
      </c>
      <c r="FW43" s="555">
        <f t="shared" si="36"/>
        <v>1.0111111111111112E-2</v>
      </c>
      <c r="FX43" s="555">
        <f t="shared" si="36"/>
        <v>1.0222222222222223E-2</v>
      </c>
      <c r="FY43" s="555">
        <f t="shared" si="36"/>
        <v>1.0222222222222223E-2</v>
      </c>
      <c r="FZ43" s="555">
        <f t="shared" si="36"/>
        <v>0.01</v>
      </c>
      <c r="GA43" s="555">
        <f t="shared" si="36"/>
        <v>1.0111111111111112E-2</v>
      </c>
      <c r="GB43" s="555">
        <f t="shared" si="36"/>
        <v>1.0222222222222223E-2</v>
      </c>
      <c r="GC43" s="555">
        <f t="shared" si="36"/>
        <v>1.0222222222222223E-2</v>
      </c>
      <c r="GD43" s="555">
        <f t="shared" si="36"/>
        <v>0.01</v>
      </c>
      <c r="GE43" s="555">
        <f t="shared" si="36"/>
        <v>1.0111111111111112E-2</v>
      </c>
      <c r="GF43" s="555">
        <f t="shared" si="36"/>
        <v>1.0222222222222223E-2</v>
      </c>
      <c r="GG43" s="555">
        <f t="shared" si="36"/>
        <v>1.0222222222222223E-2</v>
      </c>
      <c r="GH43" s="555">
        <f t="shared" si="36"/>
        <v>0.01</v>
      </c>
      <c r="GI43" s="555">
        <f t="shared" si="36"/>
        <v>1.0111111111111112E-2</v>
      </c>
      <c r="GJ43" s="555">
        <f t="shared" si="36"/>
        <v>1.0222222222222223E-2</v>
      </c>
    </row>
    <row r="44" spans="1:192" outlineLevel="2" x14ac:dyDescent="0.35">
      <c r="A44"/>
      <c r="B44" s="76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s="539" customFormat="1" outlineLevel="2" x14ac:dyDescent="0.35">
      <c r="B45" s="519"/>
      <c r="E45" s="539" t="str">
        <f>Time!$E$63</f>
        <v>End of construction period flag</v>
      </c>
      <c r="G45" s="539" t="str">
        <f>Time!$G$63</f>
        <v>flag</v>
      </c>
      <c r="H45" s="539">
        <f>Time!$H$63</f>
        <v>1</v>
      </c>
      <c r="J45" s="539">
        <f>Time!J$63</f>
        <v>0</v>
      </c>
      <c r="K45" s="539">
        <f>Time!K$63</f>
        <v>0</v>
      </c>
      <c r="L45" s="539">
        <f>Time!L$63</f>
        <v>0</v>
      </c>
      <c r="M45" s="539">
        <f>Time!M$63</f>
        <v>0</v>
      </c>
      <c r="N45" s="539">
        <f>Time!N$63</f>
        <v>0</v>
      </c>
      <c r="O45" s="539">
        <f>Time!O$63</f>
        <v>0</v>
      </c>
      <c r="P45" s="539">
        <f>Time!P$63</f>
        <v>0</v>
      </c>
      <c r="Q45" s="539">
        <f>Time!Q$63</f>
        <v>0</v>
      </c>
      <c r="R45" s="539">
        <f>Time!R$63</f>
        <v>0</v>
      </c>
      <c r="S45" s="539">
        <f>Time!S$63</f>
        <v>0</v>
      </c>
      <c r="T45" s="539">
        <f>Time!T$63</f>
        <v>0</v>
      </c>
      <c r="U45" s="539">
        <f>Time!U$63</f>
        <v>0</v>
      </c>
      <c r="V45" s="539">
        <f>Time!V$63</f>
        <v>0</v>
      </c>
      <c r="W45" s="539">
        <f>Time!W$63</f>
        <v>0</v>
      </c>
      <c r="X45" s="539">
        <f>Time!X$63</f>
        <v>0</v>
      </c>
      <c r="Y45" s="539">
        <f>Time!Y$63</f>
        <v>0</v>
      </c>
      <c r="Z45" s="539">
        <f>Time!Z$63</f>
        <v>0</v>
      </c>
      <c r="AA45" s="539">
        <f>Time!AA$63</f>
        <v>0</v>
      </c>
      <c r="AB45" s="539">
        <f>Time!AB$63</f>
        <v>0</v>
      </c>
      <c r="AC45" s="539">
        <f>Time!AC$63</f>
        <v>0</v>
      </c>
      <c r="AD45" s="539">
        <f>Time!AD$63</f>
        <v>0</v>
      </c>
      <c r="AE45" s="539">
        <f>Time!AE$63</f>
        <v>0</v>
      </c>
      <c r="AF45" s="539">
        <f>Time!AF$63</f>
        <v>0</v>
      </c>
      <c r="AG45" s="539">
        <f>Time!AG$63</f>
        <v>0</v>
      </c>
      <c r="AH45" s="539">
        <f>Time!AH$63</f>
        <v>0</v>
      </c>
      <c r="AI45" s="539">
        <f>Time!AI$63</f>
        <v>0</v>
      </c>
      <c r="AJ45" s="539">
        <f>Time!AJ$63</f>
        <v>0</v>
      </c>
      <c r="AK45" s="539">
        <f>Time!AK$63</f>
        <v>0</v>
      </c>
      <c r="AL45" s="539">
        <f>Time!AL$63</f>
        <v>0</v>
      </c>
      <c r="AM45" s="539">
        <f>Time!AM$63</f>
        <v>0</v>
      </c>
      <c r="AN45" s="539">
        <f>Time!AN$63</f>
        <v>0</v>
      </c>
      <c r="AO45" s="539">
        <f>Time!AO$63</f>
        <v>0</v>
      </c>
      <c r="AP45" s="539">
        <f>Time!AP$63</f>
        <v>0</v>
      </c>
      <c r="AQ45" s="539">
        <f>Time!AQ$63</f>
        <v>0</v>
      </c>
      <c r="AR45" s="539">
        <f>Time!AR$63</f>
        <v>0</v>
      </c>
      <c r="AS45" s="539">
        <f>Time!AS$63</f>
        <v>0</v>
      </c>
      <c r="AT45" s="539">
        <f>Time!AT$63</f>
        <v>0</v>
      </c>
      <c r="AU45" s="539">
        <f>Time!AU$63</f>
        <v>0</v>
      </c>
      <c r="AV45" s="539">
        <f>Time!AV$63</f>
        <v>0</v>
      </c>
      <c r="AW45" s="539">
        <f>Time!AW$63</f>
        <v>0</v>
      </c>
      <c r="AX45" s="539">
        <f>Time!AX$63</f>
        <v>0</v>
      </c>
      <c r="AY45" s="539">
        <f>Time!AY$63</f>
        <v>0</v>
      </c>
      <c r="AZ45" s="539">
        <f>Time!AZ$63</f>
        <v>0</v>
      </c>
      <c r="BA45" s="539">
        <f>Time!BA$63</f>
        <v>0</v>
      </c>
      <c r="BB45" s="539">
        <f>Time!BB$63</f>
        <v>0</v>
      </c>
      <c r="BC45" s="539">
        <f>Time!BC$63</f>
        <v>0</v>
      </c>
      <c r="BD45" s="539">
        <f>Time!BD$63</f>
        <v>0</v>
      </c>
      <c r="BE45" s="539">
        <f>Time!BE$63</f>
        <v>1</v>
      </c>
      <c r="BF45" s="539">
        <f>Time!BF$63</f>
        <v>0</v>
      </c>
      <c r="BG45" s="539">
        <f>Time!BG$63</f>
        <v>0</v>
      </c>
      <c r="BH45" s="539">
        <f>Time!BH$63</f>
        <v>0</v>
      </c>
      <c r="BI45" s="539">
        <f>Time!BI$63</f>
        <v>0</v>
      </c>
      <c r="BJ45" s="539">
        <f>Time!BJ$63</f>
        <v>0</v>
      </c>
      <c r="BK45" s="539">
        <f>Time!BK$63</f>
        <v>0</v>
      </c>
      <c r="BL45" s="539">
        <f>Time!BL$63</f>
        <v>0</v>
      </c>
      <c r="BM45" s="539">
        <f>Time!BM$63</f>
        <v>0</v>
      </c>
      <c r="BN45" s="539">
        <f>Time!BN$63</f>
        <v>0</v>
      </c>
      <c r="BO45" s="539">
        <f>Time!BO$63</f>
        <v>0</v>
      </c>
      <c r="BP45" s="539">
        <f>Time!BP$63</f>
        <v>0</v>
      </c>
      <c r="BQ45" s="539">
        <f>Time!BQ$63</f>
        <v>0</v>
      </c>
      <c r="BR45" s="539">
        <f>Time!BR$63</f>
        <v>0</v>
      </c>
      <c r="BS45" s="539">
        <f>Time!BS$63</f>
        <v>0</v>
      </c>
      <c r="BT45" s="539">
        <f>Time!BT$63</f>
        <v>0</v>
      </c>
      <c r="BU45" s="539">
        <f>Time!BU$63</f>
        <v>0</v>
      </c>
      <c r="BV45" s="539">
        <f>Time!BV$63</f>
        <v>0</v>
      </c>
      <c r="BW45" s="539">
        <f>Time!BW$63</f>
        <v>0</v>
      </c>
      <c r="BX45" s="539">
        <f>Time!BX$63</f>
        <v>0</v>
      </c>
      <c r="BY45" s="539">
        <f>Time!BY$63</f>
        <v>0</v>
      </c>
      <c r="BZ45" s="539">
        <f>Time!BZ$63</f>
        <v>0</v>
      </c>
      <c r="CA45" s="539">
        <f>Time!CA$63</f>
        <v>0</v>
      </c>
      <c r="CB45" s="539">
        <f>Time!CB$63</f>
        <v>0</v>
      </c>
      <c r="CC45" s="539">
        <f>Time!CC$63</f>
        <v>0</v>
      </c>
      <c r="CD45" s="539">
        <f>Time!CD$63</f>
        <v>0</v>
      </c>
      <c r="CE45" s="539">
        <f>Time!CE$63</f>
        <v>0</v>
      </c>
      <c r="CF45" s="539">
        <f>Time!CF$63</f>
        <v>0</v>
      </c>
      <c r="CG45" s="539">
        <f>Time!CG$63</f>
        <v>0</v>
      </c>
      <c r="CH45" s="539">
        <f>Time!CH$63</f>
        <v>0</v>
      </c>
      <c r="CI45" s="539">
        <f>Time!CI$63</f>
        <v>0</v>
      </c>
      <c r="CJ45" s="539">
        <f>Time!CJ$63</f>
        <v>0</v>
      </c>
      <c r="CK45" s="539">
        <f>Time!CK$63</f>
        <v>0</v>
      </c>
      <c r="CL45" s="539">
        <f>Time!CL$63</f>
        <v>0</v>
      </c>
      <c r="CM45" s="539">
        <f>Time!CM$63</f>
        <v>0</v>
      </c>
      <c r="CN45" s="539">
        <f>Time!CN$63</f>
        <v>0</v>
      </c>
      <c r="CO45" s="539">
        <f>Time!CO$63</f>
        <v>0</v>
      </c>
      <c r="CP45" s="539">
        <f>Time!CP$63</f>
        <v>0</v>
      </c>
      <c r="CQ45" s="539">
        <f>Time!CQ$63</f>
        <v>0</v>
      </c>
      <c r="CR45" s="539">
        <f>Time!CR$63</f>
        <v>0</v>
      </c>
      <c r="CS45" s="539">
        <f>Time!CS$63</f>
        <v>0</v>
      </c>
      <c r="CT45" s="539">
        <f>Time!CT$63</f>
        <v>0</v>
      </c>
      <c r="CU45" s="539">
        <f>Time!CU$63</f>
        <v>0</v>
      </c>
      <c r="CV45" s="539">
        <f>Time!CV$63</f>
        <v>0</v>
      </c>
      <c r="CW45" s="539">
        <f>Time!CW$63</f>
        <v>0</v>
      </c>
      <c r="CX45" s="539">
        <f>Time!CX$63</f>
        <v>0</v>
      </c>
      <c r="CY45" s="539">
        <f>Time!CY$63</f>
        <v>0</v>
      </c>
      <c r="CZ45" s="539">
        <f>Time!CZ$63</f>
        <v>0</v>
      </c>
      <c r="DA45" s="539">
        <f>Time!DA$63</f>
        <v>0</v>
      </c>
      <c r="DB45" s="539">
        <f>Time!DB$63</f>
        <v>0</v>
      </c>
      <c r="DC45" s="539">
        <f>Time!DC$63</f>
        <v>0</v>
      </c>
      <c r="DD45" s="539">
        <f>Time!DD$63</f>
        <v>0</v>
      </c>
      <c r="DE45" s="539">
        <f>Time!DE$63</f>
        <v>0</v>
      </c>
      <c r="DF45" s="539">
        <f>Time!DF$63</f>
        <v>0</v>
      </c>
      <c r="DG45" s="539">
        <f>Time!DG$63</f>
        <v>0</v>
      </c>
      <c r="DH45" s="539">
        <f>Time!DH$63</f>
        <v>0</v>
      </c>
      <c r="DI45" s="539">
        <f>Time!DI$63</f>
        <v>0</v>
      </c>
      <c r="DJ45" s="539">
        <f>Time!DJ$63</f>
        <v>0</v>
      </c>
      <c r="DK45" s="539">
        <f>Time!DK$63</f>
        <v>0</v>
      </c>
      <c r="DL45" s="539">
        <f>Time!DL$63</f>
        <v>0</v>
      </c>
      <c r="DM45" s="539">
        <f>Time!DM$63</f>
        <v>0</v>
      </c>
      <c r="DN45" s="539">
        <f>Time!DN$63</f>
        <v>0</v>
      </c>
      <c r="DO45" s="539">
        <f>Time!DO$63</f>
        <v>0</v>
      </c>
      <c r="DP45" s="539">
        <f>Time!DP$63</f>
        <v>0</v>
      </c>
      <c r="DQ45" s="539">
        <f>Time!DQ$63</f>
        <v>0</v>
      </c>
      <c r="DR45" s="539">
        <f>Time!DR$63</f>
        <v>0</v>
      </c>
      <c r="DS45" s="539">
        <f>Time!DS$63</f>
        <v>0</v>
      </c>
      <c r="DT45" s="539">
        <f>Time!DT$63</f>
        <v>0</v>
      </c>
      <c r="DU45" s="539">
        <f>Time!DU$63</f>
        <v>0</v>
      </c>
      <c r="DV45" s="539">
        <f>Time!DV$63</f>
        <v>0</v>
      </c>
      <c r="DW45" s="539">
        <f>Time!DW$63</f>
        <v>0</v>
      </c>
      <c r="DX45" s="539">
        <f>Time!DX$63</f>
        <v>0</v>
      </c>
      <c r="DY45" s="539">
        <f>Time!DY$63</f>
        <v>0</v>
      </c>
      <c r="DZ45" s="539">
        <f>Time!DZ$63</f>
        <v>0</v>
      </c>
      <c r="EA45" s="539">
        <f>Time!EA$63</f>
        <v>0</v>
      </c>
      <c r="EB45" s="539">
        <f>Time!EB$63</f>
        <v>0</v>
      </c>
      <c r="EC45" s="539">
        <f>Time!EC$63</f>
        <v>0</v>
      </c>
      <c r="ED45" s="539">
        <f>Time!ED$63</f>
        <v>0</v>
      </c>
      <c r="EE45" s="539">
        <f>Time!EE$63</f>
        <v>0</v>
      </c>
      <c r="EF45" s="539">
        <f>Time!EF$63</f>
        <v>0</v>
      </c>
      <c r="EG45" s="539">
        <f>Time!EG$63</f>
        <v>0</v>
      </c>
      <c r="EH45" s="539">
        <f>Time!EH$63</f>
        <v>0</v>
      </c>
      <c r="EI45" s="539">
        <f>Time!EI$63</f>
        <v>0</v>
      </c>
      <c r="EJ45" s="539">
        <f>Time!EJ$63</f>
        <v>0</v>
      </c>
      <c r="EK45" s="539">
        <f>Time!EK$63</f>
        <v>0</v>
      </c>
      <c r="EL45" s="539">
        <f>Time!EL$63</f>
        <v>0</v>
      </c>
      <c r="EM45" s="539">
        <f>Time!EM$63</f>
        <v>0</v>
      </c>
      <c r="EN45" s="539">
        <f>Time!EN$63</f>
        <v>0</v>
      </c>
      <c r="EO45" s="539">
        <f>Time!EO$63</f>
        <v>0</v>
      </c>
      <c r="EP45" s="539">
        <f>Time!EP$63</f>
        <v>0</v>
      </c>
      <c r="EQ45" s="539">
        <f>Time!EQ$63</f>
        <v>0</v>
      </c>
      <c r="ER45" s="539">
        <f>Time!ER$63</f>
        <v>0</v>
      </c>
      <c r="ES45" s="539">
        <f>Time!ES$63</f>
        <v>0</v>
      </c>
      <c r="ET45" s="539">
        <f>Time!ET$63</f>
        <v>0</v>
      </c>
      <c r="EU45" s="539">
        <f>Time!EU$63</f>
        <v>0</v>
      </c>
      <c r="EV45" s="539">
        <f>Time!EV$63</f>
        <v>0</v>
      </c>
      <c r="EW45" s="539">
        <f>Time!EW$63</f>
        <v>0</v>
      </c>
      <c r="EX45" s="539">
        <f>Time!EX$63</f>
        <v>0</v>
      </c>
      <c r="EY45" s="539">
        <f>Time!EY$63</f>
        <v>0</v>
      </c>
      <c r="EZ45" s="539">
        <f>Time!EZ$63</f>
        <v>0</v>
      </c>
      <c r="FA45" s="539">
        <f>Time!FA$63</f>
        <v>0</v>
      </c>
      <c r="FB45" s="539">
        <f>Time!FB$63</f>
        <v>0</v>
      </c>
      <c r="FC45" s="539">
        <f>Time!FC$63</f>
        <v>0</v>
      </c>
      <c r="FD45" s="539">
        <f>Time!FD$63</f>
        <v>0</v>
      </c>
      <c r="FE45" s="539">
        <f>Time!FE$63</f>
        <v>0</v>
      </c>
      <c r="FF45" s="539">
        <f>Time!FF$63</f>
        <v>0</v>
      </c>
      <c r="FG45" s="539">
        <f>Time!FG$63</f>
        <v>0</v>
      </c>
      <c r="FH45" s="539">
        <f>Time!FH$63</f>
        <v>0</v>
      </c>
      <c r="FI45" s="539">
        <f>Time!FI$63</f>
        <v>0</v>
      </c>
      <c r="FJ45" s="539">
        <f>Time!FJ$63</f>
        <v>0</v>
      </c>
      <c r="FK45" s="539">
        <f>Time!FK$63</f>
        <v>0</v>
      </c>
      <c r="FL45" s="539">
        <f>Time!FL$63</f>
        <v>0</v>
      </c>
      <c r="FM45" s="539">
        <f>Time!FM$63</f>
        <v>0</v>
      </c>
      <c r="FN45" s="539">
        <f>Time!FN$63</f>
        <v>0</v>
      </c>
      <c r="FO45" s="539">
        <f>Time!FO$63</f>
        <v>0</v>
      </c>
      <c r="FP45" s="539">
        <f>Time!FP$63</f>
        <v>0</v>
      </c>
      <c r="FQ45" s="539">
        <f>Time!FQ$63</f>
        <v>0</v>
      </c>
      <c r="FR45" s="539">
        <f>Time!FR$63</f>
        <v>0</v>
      </c>
      <c r="FS45" s="539">
        <f>Time!FS$63</f>
        <v>0</v>
      </c>
      <c r="FT45" s="539">
        <f>Time!FT$63</f>
        <v>0</v>
      </c>
      <c r="FU45" s="539">
        <f>Time!FU$63</f>
        <v>0</v>
      </c>
      <c r="FV45" s="539">
        <f>Time!FV$63</f>
        <v>0</v>
      </c>
      <c r="FW45" s="539">
        <f>Time!FW$63</f>
        <v>0</v>
      </c>
      <c r="FX45" s="539">
        <f>Time!FX$63</f>
        <v>0</v>
      </c>
      <c r="FY45" s="539">
        <f>Time!FY$63</f>
        <v>0</v>
      </c>
      <c r="FZ45" s="539">
        <f>Time!FZ$63</f>
        <v>0</v>
      </c>
      <c r="GA45" s="539">
        <f>Time!GA$63</f>
        <v>0</v>
      </c>
      <c r="GB45" s="539">
        <f>Time!GB$63</f>
        <v>0</v>
      </c>
      <c r="GC45" s="539">
        <f>Time!GC$63</f>
        <v>0</v>
      </c>
      <c r="GD45" s="539">
        <f>Time!GD$63</f>
        <v>0</v>
      </c>
      <c r="GE45" s="539">
        <f>Time!GE$63</f>
        <v>0</v>
      </c>
      <c r="GF45" s="539">
        <f>Time!GF$63</f>
        <v>0</v>
      </c>
      <c r="GG45" s="539">
        <f>Time!GG$63</f>
        <v>0</v>
      </c>
      <c r="GH45" s="539">
        <f>Time!GH$63</f>
        <v>0</v>
      </c>
      <c r="GI45" s="539">
        <f>Time!GI$63</f>
        <v>0</v>
      </c>
      <c r="GJ45" s="539">
        <f>Time!GJ$63</f>
        <v>0</v>
      </c>
    </row>
    <row r="46" spans="1:192" s="266" customFormat="1" outlineLevel="2" x14ac:dyDescent="0.35">
      <c r="B46" s="541"/>
      <c r="E46" s="266" t="str">
        <f>$E$43</f>
        <v>Period senior debt discount rate</v>
      </c>
      <c r="G46" s="266" t="str">
        <f>$G$43</f>
        <v>rate</v>
      </c>
      <c r="H46" s="266">
        <f>$H$43</f>
        <v>1.5318888888888882</v>
      </c>
      <c r="J46" s="266">
        <f t="shared" ref="J46:AO46" si="37">J$43</f>
        <v>3.4444444444444444E-3</v>
      </c>
      <c r="K46" s="266">
        <f t="shared" si="37"/>
        <v>3.1111111111111114E-3</v>
      </c>
      <c r="L46" s="266">
        <f t="shared" si="37"/>
        <v>3.4444444444444444E-3</v>
      </c>
      <c r="M46" s="266">
        <f t="shared" si="37"/>
        <v>3.3333333333333335E-3</v>
      </c>
      <c r="N46" s="266">
        <f t="shared" si="37"/>
        <v>3.4444444444444444E-3</v>
      </c>
      <c r="O46" s="266">
        <f t="shared" si="37"/>
        <v>3.3333333333333335E-3</v>
      </c>
      <c r="P46" s="266">
        <f t="shared" si="37"/>
        <v>3.4444444444444444E-3</v>
      </c>
      <c r="Q46" s="266">
        <f t="shared" si="37"/>
        <v>3.4444444444444444E-3</v>
      </c>
      <c r="R46" s="266">
        <f t="shared" si="37"/>
        <v>3.3333333333333335E-3</v>
      </c>
      <c r="S46" s="266">
        <f t="shared" si="37"/>
        <v>3.4444444444444444E-3</v>
      </c>
      <c r="T46" s="266">
        <f t="shared" si="37"/>
        <v>3.3333333333333335E-3</v>
      </c>
      <c r="U46" s="266">
        <f t="shared" si="37"/>
        <v>3.4444444444444444E-3</v>
      </c>
      <c r="V46" s="266">
        <f t="shared" si="37"/>
        <v>3.4444444444444444E-3</v>
      </c>
      <c r="W46" s="266">
        <f t="shared" si="37"/>
        <v>3.1111111111111114E-3</v>
      </c>
      <c r="X46" s="266">
        <f t="shared" si="37"/>
        <v>3.4444444444444444E-3</v>
      </c>
      <c r="Y46" s="266">
        <f t="shared" si="37"/>
        <v>3.3333333333333335E-3</v>
      </c>
      <c r="Z46" s="266">
        <f t="shared" si="37"/>
        <v>3.4444444444444444E-3</v>
      </c>
      <c r="AA46" s="266">
        <f t="shared" si="37"/>
        <v>3.3333333333333335E-3</v>
      </c>
      <c r="AB46" s="266">
        <f t="shared" si="37"/>
        <v>3.4444444444444444E-3</v>
      </c>
      <c r="AC46" s="266">
        <f t="shared" si="37"/>
        <v>3.4444444444444444E-3</v>
      </c>
      <c r="AD46" s="266">
        <f t="shared" si="37"/>
        <v>3.3333333333333335E-3</v>
      </c>
      <c r="AE46" s="266">
        <f t="shared" si="37"/>
        <v>3.4444444444444444E-3</v>
      </c>
      <c r="AF46" s="266">
        <f t="shared" si="37"/>
        <v>3.3333333333333335E-3</v>
      </c>
      <c r="AG46" s="266">
        <f t="shared" si="37"/>
        <v>3.4444444444444444E-3</v>
      </c>
      <c r="AH46" s="266">
        <f t="shared" si="37"/>
        <v>3.4444444444444444E-3</v>
      </c>
      <c r="AI46" s="266">
        <f t="shared" si="37"/>
        <v>3.2222222222222222E-3</v>
      </c>
      <c r="AJ46" s="266">
        <f t="shared" si="37"/>
        <v>3.4444444444444444E-3</v>
      </c>
      <c r="AK46" s="266">
        <f t="shared" si="37"/>
        <v>3.3333333333333335E-3</v>
      </c>
      <c r="AL46" s="266">
        <f t="shared" si="37"/>
        <v>3.4444444444444444E-3</v>
      </c>
      <c r="AM46" s="266">
        <f t="shared" si="37"/>
        <v>3.3333333333333335E-3</v>
      </c>
      <c r="AN46" s="266">
        <f t="shared" si="37"/>
        <v>3.4444444444444444E-3</v>
      </c>
      <c r="AO46" s="266">
        <f t="shared" si="37"/>
        <v>3.4444444444444444E-3</v>
      </c>
      <c r="AP46" s="266">
        <f t="shared" ref="AP46:BU46" si="38">AP$43</f>
        <v>3.3333333333333335E-3</v>
      </c>
      <c r="AQ46" s="266">
        <f t="shared" si="38"/>
        <v>3.4444444444444444E-3</v>
      </c>
      <c r="AR46" s="266">
        <f t="shared" si="38"/>
        <v>3.3333333333333335E-3</v>
      </c>
      <c r="AS46" s="266">
        <f t="shared" si="38"/>
        <v>3.4444444444444444E-3</v>
      </c>
      <c r="AT46" s="266">
        <f t="shared" si="38"/>
        <v>3.4444444444444444E-3</v>
      </c>
      <c r="AU46" s="266">
        <f t="shared" si="38"/>
        <v>3.1111111111111114E-3</v>
      </c>
      <c r="AV46" s="266">
        <f t="shared" si="38"/>
        <v>3.4444444444444444E-3</v>
      </c>
      <c r="AW46" s="266">
        <f t="shared" si="38"/>
        <v>3.3333333333333335E-3</v>
      </c>
      <c r="AX46" s="266">
        <f t="shared" si="38"/>
        <v>3.4444444444444444E-3</v>
      </c>
      <c r="AY46" s="266">
        <f t="shared" si="38"/>
        <v>3.3333333333333335E-3</v>
      </c>
      <c r="AZ46" s="266">
        <f t="shared" si="38"/>
        <v>3.4444444444444444E-3</v>
      </c>
      <c r="BA46" s="266">
        <f t="shared" si="38"/>
        <v>3.4444444444444444E-3</v>
      </c>
      <c r="BB46" s="266">
        <f t="shared" si="38"/>
        <v>3.3333333333333335E-3</v>
      </c>
      <c r="BC46" s="266">
        <f t="shared" si="38"/>
        <v>3.4444444444444444E-3</v>
      </c>
      <c r="BD46" s="266">
        <f t="shared" si="38"/>
        <v>3.3333333333333335E-3</v>
      </c>
      <c r="BE46" s="266">
        <f t="shared" si="38"/>
        <v>3.4444444444444444E-3</v>
      </c>
      <c r="BF46" s="266">
        <f t="shared" si="38"/>
        <v>0.01</v>
      </c>
      <c r="BG46" s="266">
        <f t="shared" si="38"/>
        <v>1.0111111111111112E-2</v>
      </c>
      <c r="BH46" s="266">
        <f t="shared" si="38"/>
        <v>1.0222222222222223E-2</v>
      </c>
      <c r="BI46" s="266">
        <f t="shared" si="38"/>
        <v>1.0222222222222223E-2</v>
      </c>
      <c r="BJ46" s="266">
        <f t="shared" si="38"/>
        <v>0.01</v>
      </c>
      <c r="BK46" s="266">
        <f t="shared" si="38"/>
        <v>1.0111111111111112E-2</v>
      </c>
      <c r="BL46" s="266">
        <f t="shared" si="38"/>
        <v>1.0222222222222223E-2</v>
      </c>
      <c r="BM46" s="266">
        <f t="shared" si="38"/>
        <v>1.0222222222222223E-2</v>
      </c>
      <c r="BN46" s="266">
        <f t="shared" si="38"/>
        <v>1.0111111111111112E-2</v>
      </c>
      <c r="BO46" s="266">
        <f t="shared" si="38"/>
        <v>1.0111111111111112E-2</v>
      </c>
      <c r="BP46" s="266">
        <f t="shared" si="38"/>
        <v>1.0222222222222223E-2</v>
      </c>
      <c r="BQ46" s="266">
        <f t="shared" si="38"/>
        <v>1.0222222222222223E-2</v>
      </c>
      <c r="BR46" s="266">
        <f t="shared" si="38"/>
        <v>0.01</v>
      </c>
      <c r="BS46" s="266">
        <f t="shared" si="38"/>
        <v>1.0111111111111112E-2</v>
      </c>
      <c r="BT46" s="266">
        <f t="shared" si="38"/>
        <v>1.0222222222222223E-2</v>
      </c>
      <c r="BU46" s="266">
        <f t="shared" si="38"/>
        <v>1.0222222222222223E-2</v>
      </c>
      <c r="BV46" s="266">
        <f t="shared" ref="BV46:DA46" si="39">BV$43</f>
        <v>0.01</v>
      </c>
      <c r="BW46" s="266">
        <f t="shared" si="39"/>
        <v>1.0111111111111112E-2</v>
      </c>
      <c r="BX46" s="266">
        <f t="shared" si="39"/>
        <v>1.0222222222222223E-2</v>
      </c>
      <c r="BY46" s="266">
        <f t="shared" si="39"/>
        <v>1.0222222222222223E-2</v>
      </c>
      <c r="BZ46" s="266">
        <f t="shared" si="39"/>
        <v>0.01</v>
      </c>
      <c r="CA46" s="266">
        <f t="shared" si="39"/>
        <v>1.0111111111111112E-2</v>
      </c>
      <c r="CB46" s="266">
        <f t="shared" si="39"/>
        <v>1.0222222222222223E-2</v>
      </c>
      <c r="CC46" s="266">
        <f t="shared" si="39"/>
        <v>1.0222222222222223E-2</v>
      </c>
      <c r="CD46" s="266">
        <f t="shared" si="39"/>
        <v>1.0111111111111112E-2</v>
      </c>
      <c r="CE46" s="266">
        <f t="shared" si="39"/>
        <v>1.0111111111111112E-2</v>
      </c>
      <c r="CF46" s="266">
        <f t="shared" si="39"/>
        <v>1.0222222222222223E-2</v>
      </c>
      <c r="CG46" s="266">
        <f t="shared" si="39"/>
        <v>1.0222222222222223E-2</v>
      </c>
      <c r="CH46" s="266">
        <f t="shared" si="39"/>
        <v>0.01</v>
      </c>
      <c r="CI46" s="266">
        <f t="shared" si="39"/>
        <v>1.0111111111111112E-2</v>
      </c>
      <c r="CJ46" s="266">
        <f t="shared" si="39"/>
        <v>1.0222222222222223E-2</v>
      </c>
      <c r="CK46" s="266">
        <f t="shared" si="39"/>
        <v>1.0222222222222223E-2</v>
      </c>
      <c r="CL46" s="266">
        <f t="shared" si="39"/>
        <v>0.01</v>
      </c>
      <c r="CM46" s="266">
        <f t="shared" si="39"/>
        <v>1.0111111111111112E-2</v>
      </c>
      <c r="CN46" s="266">
        <f t="shared" si="39"/>
        <v>1.0222222222222223E-2</v>
      </c>
      <c r="CO46" s="266">
        <f t="shared" si="39"/>
        <v>1.0222222222222223E-2</v>
      </c>
      <c r="CP46" s="266">
        <f t="shared" si="39"/>
        <v>0.01</v>
      </c>
      <c r="CQ46" s="266">
        <f t="shared" si="39"/>
        <v>1.0111111111111112E-2</v>
      </c>
      <c r="CR46" s="266">
        <f t="shared" si="39"/>
        <v>1.0222222222222223E-2</v>
      </c>
      <c r="CS46" s="266">
        <f t="shared" si="39"/>
        <v>1.0222222222222223E-2</v>
      </c>
      <c r="CT46" s="266">
        <f t="shared" si="39"/>
        <v>1.0111111111111112E-2</v>
      </c>
      <c r="CU46" s="266">
        <f t="shared" si="39"/>
        <v>1.0111111111111112E-2</v>
      </c>
      <c r="CV46" s="266">
        <f t="shared" si="39"/>
        <v>1.0222222222222223E-2</v>
      </c>
      <c r="CW46" s="266">
        <f t="shared" si="39"/>
        <v>1.0222222222222223E-2</v>
      </c>
      <c r="CX46" s="266">
        <f t="shared" si="39"/>
        <v>0.01</v>
      </c>
      <c r="CY46" s="266">
        <f t="shared" si="39"/>
        <v>1.0111111111111112E-2</v>
      </c>
      <c r="CZ46" s="266">
        <f t="shared" si="39"/>
        <v>1.0222222222222223E-2</v>
      </c>
      <c r="DA46" s="266">
        <f t="shared" si="39"/>
        <v>1.0222222222222223E-2</v>
      </c>
      <c r="DB46" s="266">
        <f t="shared" ref="DB46:EG46" si="40">DB$43</f>
        <v>0.01</v>
      </c>
      <c r="DC46" s="266">
        <f t="shared" si="40"/>
        <v>1.0111111111111112E-2</v>
      </c>
      <c r="DD46" s="266">
        <f t="shared" si="40"/>
        <v>1.0222222222222223E-2</v>
      </c>
      <c r="DE46" s="266">
        <f t="shared" si="40"/>
        <v>1.0222222222222223E-2</v>
      </c>
      <c r="DF46" s="266">
        <f t="shared" si="40"/>
        <v>0.01</v>
      </c>
      <c r="DG46" s="266">
        <f t="shared" si="40"/>
        <v>1.0111111111111112E-2</v>
      </c>
      <c r="DH46" s="266">
        <f t="shared" si="40"/>
        <v>1.0222222222222223E-2</v>
      </c>
      <c r="DI46" s="266">
        <f t="shared" si="40"/>
        <v>1.0222222222222223E-2</v>
      </c>
      <c r="DJ46" s="266">
        <f t="shared" si="40"/>
        <v>1.0111111111111112E-2</v>
      </c>
      <c r="DK46" s="266">
        <f t="shared" si="40"/>
        <v>1.0111111111111112E-2</v>
      </c>
      <c r="DL46" s="266">
        <f t="shared" si="40"/>
        <v>1.0222222222222223E-2</v>
      </c>
      <c r="DM46" s="266">
        <f t="shared" si="40"/>
        <v>1.0222222222222223E-2</v>
      </c>
      <c r="DN46" s="266">
        <f t="shared" si="40"/>
        <v>0.01</v>
      </c>
      <c r="DO46" s="266">
        <f t="shared" si="40"/>
        <v>1.0111111111111112E-2</v>
      </c>
      <c r="DP46" s="266">
        <f t="shared" si="40"/>
        <v>1.0222222222222223E-2</v>
      </c>
      <c r="DQ46" s="266">
        <f t="shared" si="40"/>
        <v>1.0222222222222223E-2</v>
      </c>
      <c r="DR46" s="266">
        <f t="shared" si="40"/>
        <v>0.01</v>
      </c>
      <c r="DS46" s="266">
        <f t="shared" si="40"/>
        <v>1.0111111111111112E-2</v>
      </c>
      <c r="DT46" s="266">
        <f t="shared" si="40"/>
        <v>1.0222222222222223E-2</v>
      </c>
      <c r="DU46" s="266">
        <f t="shared" si="40"/>
        <v>1.0222222222222223E-2</v>
      </c>
      <c r="DV46" s="266">
        <f t="shared" si="40"/>
        <v>0.01</v>
      </c>
      <c r="DW46" s="266">
        <f t="shared" si="40"/>
        <v>1.0111111111111112E-2</v>
      </c>
      <c r="DX46" s="266">
        <f t="shared" si="40"/>
        <v>1.0222222222222223E-2</v>
      </c>
      <c r="DY46" s="266">
        <f t="shared" si="40"/>
        <v>1.0222222222222223E-2</v>
      </c>
      <c r="DZ46" s="266">
        <f t="shared" si="40"/>
        <v>1.0111111111111112E-2</v>
      </c>
      <c r="EA46" s="266">
        <f t="shared" si="40"/>
        <v>1.0111111111111112E-2</v>
      </c>
      <c r="EB46" s="266">
        <f t="shared" si="40"/>
        <v>1.0222222222222223E-2</v>
      </c>
      <c r="EC46" s="266">
        <f t="shared" si="40"/>
        <v>1.0222222222222223E-2</v>
      </c>
      <c r="ED46" s="266">
        <f t="shared" si="40"/>
        <v>0.01</v>
      </c>
      <c r="EE46" s="266">
        <f t="shared" si="40"/>
        <v>1.0111111111111112E-2</v>
      </c>
      <c r="EF46" s="266">
        <f t="shared" si="40"/>
        <v>1.0222222222222223E-2</v>
      </c>
      <c r="EG46" s="266">
        <f t="shared" si="40"/>
        <v>1.0222222222222223E-2</v>
      </c>
      <c r="EH46" s="266">
        <f t="shared" ref="EH46:FM46" si="41">EH$43</f>
        <v>0.01</v>
      </c>
      <c r="EI46" s="266">
        <f t="shared" si="41"/>
        <v>1.0111111111111112E-2</v>
      </c>
      <c r="EJ46" s="266">
        <f t="shared" si="41"/>
        <v>1.0222222222222223E-2</v>
      </c>
      <c r="EK46" s="266">
        <f t="shared" si="41"/>
        <v>1.0222222222222223E-2</v>
      </c>
      <c r="EL46" s="266">
        <f t="shared" si="41"/>
        <v>0.01</v>
      </c>
      <c r="EM46" s="266">
        <f t="shared" si="41"/>
        <v>1.0111111111111112E-2</v>
      </c>
      <c r="EN46" s="266">
        <f t="shared" si="41"/>
        <v>1.0222222222222223E-2</v>
      </c>
      <c r="EO46" s="266">
        <f t="shared" si="41"/>
        <v>1.0222222222222223E-2</v>
      </c>
      <c r="EP46" s="266">
        <f t="shared" si="41"/>
        <v>1.0111111111111112E-2</v>
      </c>
      <c r="EQ46" s="266">
        <f t="shared" si="41"/>
        <v>1.0111111111111112E-2</v>
      </c>
      <c r="ER46" s="266">
        <f t="shared" si="41"/>
        <v>1.0222222222222223E-2</v>
      </c>
      <c r="ES46" s="266">
        <f t="shared" si="41"/>
        <v>1.0222222222222223E-2</v>
      </c>
      <c r="ET46" s="266">
        <f t="shared" si="41"/>
        <v>0.01</v>
      </c>
      <c r="EU46" s="266">
        <f t="shared" si="41"/>
        <v>1.0111111111111112E-2</v>
      </c>
      <c r="EV46" s="266">
        <f t="shared" si="41"/>
        <v>1.0222222222222223E-2</v>
      </c>
      <c r="EW46" s="266">
        <f t="shared" si="41"/>
        <v>1.0222222222222223E-2</v>
      </c>
      <c r="EX46" s="266">
        <f t="shared" si="41"/>
        <v>0.01</v>
      </c>
      <c r="EY46" s="266">
        <f t="shared" si="41"/>
        <v>1.0111111111111112E-2</v>
      </c>
      <c r="EZ46" s="266">
        <f t="shared" si="41"/>
        <v>1.0222222222222223E-2</v>
      </c>
      <c r="FA46" s="266">
        <f t="shared" si="41"/>
        <v>1.0222222222222223E-2</v>
      </c>
      <c r="FB46" s="266">
        <f t="shared" si="41"/>
        <v>0.01</v>
      </c>
      <c r="FC46" s="266">
        <f t="shared" si="41"/>
        <v>1.0111111111111112E-2</v>
      </c>
      <c r="FD46" s="266">
        <f t="shared" si="41"/>
        <v>1.0222222222222223E-2</v>
      </c>
      <c r="FE46" s="266">
        <f t="shared" si="41"/>
        <v>1.0222222222222223E-2</v>
      </c>
      <c r="FF46" s="266">
        <f t="shared" si="41"/>
        <v>1.0111111111111112E-2</v>
      </c>
      <c r="FG46" s="266">
        <f t="shared" si="41"/>
        <v>1.0111111111111112E-2</v>
      </c>
      <c r="FH46" s="266">
        <f t="shared" si="41"/>
        <v>1.0222222222222223E-2</v>
      </c>
      <c r="FI46" s="266">
        <f t="shared" si="41"/>
        <v>1.0222222222222223E-2</v>
      </c>
      <c r="FJ46" s="266">
        <f t="shared" si="41"/>
        <v>0.01</v>
      </c>
      <c r="FK46" s="266">
        <f t="shared" si="41"/>
        <v>1.0111111111111112E-2</v>
      </c>
      <c r="FL46" s="266">
        <f t="shared" si="41"/>
        <v>1.0222222222222223E-2</v>
      </c>
      <c r="FM46" s="266">
        <f t="shared" si="41"/>
        <v>1.0222222222222223E-2</v>
      </c>
      <c r="FN46" s="266">
        <f t="shared" ref="FN46:GJ46" si="42">FN$43</f>
        <v>0.01</v>
      </c>
      <c r="FO46" s="266">
        <f t="shared" si="42"/>
        <v>1.0111111111111112E-2</v>
      </c>
      <c r="FP46" s="266">
        <f t="shared" si="42"/>
        <v>1.0222222222222223E-2</v>
      </c>
      <c r="FQ46" s="266">
        <f t="shared" si="42"/>
        <v>1.0222222222222223E-2</v>
      </c>
      <c r="FR46" s="266">
        <f t="shared" si="42"/>
        <v>0.01</v>
      </c>
      <c r="FS46" s="266">
        <f t="shared" si="42"/>
        <v>1.0111111111111112E-2</v>
      </c>
      <c r="FT46" s="266">
        <f t="shared" si="42"/>
        <v>1.0222222222222223E-2</v>
      </c>
      <c r="FU46" s="266">
        <f t="shared" si="42"/>
        <v>1.0222222222222223E-2</v>
      </c>
      <c r="FV46" s="266">
        <f t="shared" si="42"/>
        <v>1.0111111111111112E-2</v>
      </c>
      <c r="FW46" s="266">
        <f t="shared" si="42"/>
        <v>1.0111111111111112E-2</v>
      </c>
      <c r="FX46" s="266">
        <f t="shared" si="42"/>
        <v>1.0222222222222223E-2</v>
      </c>
      <c r="FY46" s="266">
        <f t="shared" si="42"/>
        <v>1.0222222222222223E-2</v>
      </c>
      <c r="FZ46" s="266">
        <f t="shared" si="42"/>
        <v>0.01</v>
      </c>
      <c r="GA46" s="266">
        <f t="shared" si="42"/>
        <v>1.0111111111111112E-2</v>
      </c>
      <c r="GB46" s="266">
        <f t="shared" si="42"/>
        <v>1.0222222222222223E-2</v>
      </c>
      <c r="GC46" s="266">
        <f t="shared" si="42"/>
        <v>1.0222222222222223E-2</v>
      </c>
      <c r="GD46" s="266">
        <f t="shared" si="42"/>
        <v>0.01</v>
      </c>
      <c r="GE46" s="266">
        <f t="shared" si="42"/>
        <v>1.0111111111111112E-2</v>
      </c>
      <c r="GF46" s="266">
        <f t="shared" si="42"/>
        <v>1.0222222222222223E-2</v>
      </c>
      <c r="GG46" s="266">
        <f t="shared" si="42"/>
        <v>1.0222222222222223E-2</v>
      </c>
      <c r="GH46" s="266">
        <f t="shared" si="42"/>
        <v>0.01</v>
      </c>
      <c r="GI46" s="266">
        <f t="shared" si="42"/>
        <v>1.0111111111111112E-2</v>
      </c>
      <c r="GJ46" s="266">
        <f t="shared" si="42"/>
        <v>1.0222222222222223E-2</v>
      </c>
    </row>
    <row r="47" spans="1:192" s="513" customFormat="1" outlineLevel="2" x14ac:dyDescent="0.35">
      <c r="B47" s="518"/>
      <c r="E47" s="513" t="s">
        <v>1521</v>
      </c>
      <c r="G47" s="513" t="s">
        <v>1075</v>
      </c>
      <c r="H47" s="513">
        <f>SUM(J47:GJ47)</f>
        <v>74.343335610709829</v>
      </c>
      <c r="J47" s="513">
        <f t="shared" ref="J47:AO47" si="43">IF(J45=1,1,I47/(1+J46))</f>
        <v>0</v>
      </c>
      <c r="K47" s="513">
        <f t="shared" si="43"/>
        <v>0</v>
      </c>
      <c r="L47" s="513">
        <f t="shared" si="43"/>
        <v>0</v>
      </c>
      <c r="M47" s="513">
        <f t="shared" si="43"/>
        <v>0</v>
      </c>
      <c r="N47" s="513">
        <f t="shared" si="43"/>
        <v>0</v>
      </c>
      <c r="O47" s="513">
        <f t="shared" si="43"/>
        <v>0</v>
      </c>
      <c r="P47" s="513">
        <f t="shared" si="43"/>
        <v>0</v>
      </c>
      <c r="Q47" s="513">
        <f t="shared" si="43"/>
        <v>0</v>
      </c>
      <c r="R47" s="513">
        <f t="shared" si="43"/>
        <v>0</v>
      </c>
      <c r="S47" s="513">
        <f t="shared" si="43"/>
        <v>0</v>
      </c>
      <c r="T47" s="513">
        <f t="shared" si="43"/>
        <v>0</v>
      </c>
      <c r="U47" s="513">
        <f t="shared" si="43"/>
        <v>0</v>
      </c>
      <c r="V47" s="513">
        <f t="shared" si="43"/>
        <v>0</v>
      </c>
      <c r="W47" s="513">
        <f t="shared" si="43"/>
        <v>0</v>
      </c>
      <c r="X47" s="513">
        <f t="shared" si="43"/>
        <v>0</v>
      </c>
      <c r="Y47" s="513">
        <f t="shared" si="43"/>
        <v>0</v>
      </c>
      <c r="Z47" s="513">
        <f t="shared" si="43"/>
        <v>0</v>
      </c>
      <c r="AA47" s="513">
        <f t="shared" si="43"/>
        <v>0</v>
      </c>
      <c r="AB47" s="513">
        <f t="shared" si="43"/>
        <v>0</v>
      </c>
      <c r="AC47" s="513">
        <f t="shared" si="43"/>
        <v>0</v>
      </c>
      <c r="AD47" s="513">
        <f t="shared" si="43"/>
        <v>0</v>
      </c>
      <c r="AE47" s="513">
        <f t="shared" si="43"/>
        <v>0</v>
      </c>
      <c r="AF47" s="513">
        <f t="shared" si="43"/>
        <v>0</v>
      </c>
      <c r="AG47" s="513">
        <f t="shared" si="43"/>
        <v>0</v>
      </c>
      <c r="AH47" s="513">
        <f t="shared" si="43"/>
        <v>0</v>
      </c>
      <c r="AI47" s="513">
        <f t="shared" si="43"/>
        <v>0</v>
      </c>
      <c r="AJ47" s="513">
        <f t="shared" si="43"/>
        <v>0</v>
      </c>
      <c r="AK47" s="513">
        <f t="shared" si="43"/>
        <v>0</v>
      </c>
      <c r="AL47" s="513">
        <f t="shared" si="43"/>
        <v>0</v>
      </c>
      <c r="AM47" s="513">
        <f t="shared" si="43"/>
        <v>0</v>
      </c>
      <c r="AN47" s="513">
        <f t="shared" si="43"/>
        <v>0</v>
      </c>
      <c r="AO47" s="513">
        <f t="shared" si="43"/>
        <v>0</v>
      </c>
      <c r="AP47" s="513">
        <f t="shared" ref="AP47:BU47" si="44">IF(AP45=1,1,AO47/(1+AP46))</f>
        <v>0</v>
      </c>
      <c r="AQ47" s="513">
        <f t="shared" si="44"/>
        <v>0</v>
      </c>
      <c r="AR47" s="513">
        <f t="shared" si="44"/>
        <v>0</v>
      </c>
      <c r="AS47" s="513">
        <f t="shared" si="44"/>
        <v>0</v>
      </c>
      <c r="AT47" s="513">
        <f t="shared" si="44"/>
        <v>0</v>
      </c>
      <c r="AU47" s="513">
        <f t="shared" si="44"/>
        <v>0</v>
      </c>
      <c r="AV47" s="513">
        <f t="shared" si="44"/>
        <v>0</v>
      </c>
      <c r="AW47" s="513">
        <f t="shared" si="44"/>
        <v>0</v>
      </c>
      <c r="AX47" s="513">
        <f t="shared" si="44"/>
        <v>0</v>
      </c>
      <c r="AY47" s="513">
        <f t="shared" si="44"/>
        <v>0</v>
      </c>
      <c r="AZ47" s="513">
        <f t="shared" si="44"/>
        <v>0</v>
      </c>
      <c r="BA47" s="513">
        <f t="shared" si="44"/>
        <v>0</v>
      </c>
      <c r="BB47" s="513">
        <f t="shared" si="44"/>
        <v>0</v>
      </c>
      <c r="BC47" s="513">
        <f t="shared" si="44"/>
        <v>0</v>
      </c>
      <c r="BD47" s="513">
        <f t="shared" si="44"/>
        <v>0</v>
      </c>
      <c r="BE47" s="513">
        <f t="shared" si="44"/>
        <v>1</v>
      </c>
      <c r="BF47" s="513">
        <f t="shared" si="44"/>
        <v>0.99009900990099009</v>
      </c>
      <c r="BG47" s="513">
        <f t="shared" si="44"/>
        <v>0.98018821791980093</v>
      </c>
      <c r="BH47" s="513">
        <f t="shared" si="44"/>
        <v>0.97026990335220076</v>
      </c>
      <c r="BI47" s="513">
        <f t="shared" si="44"/>
        <v>0.96045195008466866</v>
      </c>
      <c r="BJ47" s="513">
        <f t="shared" si="44"/>
        <v>0.95094252483630559</v>
      </c>
      <c r="BK47" s="513">
        <f t="shared" si="44"/>
        <v>0.941423685351089</v>
      </c>
      <c r="BL47" s="513">
        <f t="shared" si="44"/>
        <v>0.93189762078308425</v>
      </c>
      <c r="BM47" s="513">
        <f t="shared" si="44"/>
        <v>0.92246794842144286</v>
      </c>
      <c r="BN47" s="513">
        <f t="shared" si="44"/>
        <v>0.91323413659586239</v>
      </c>
      <c r="BO47" s="513">
        <f t="shared" si="44"/>
        <v>0.90409275430236069</v>
      </c>
      <c r="BP47" s="513">
        <f t="shared" si="44"/>
        <v>0.89494443342732588</v>
      </c>
      <c r="BQ47" s="513">
        <f t="shared" si="44"/>
        <v>0.88588868245115859</v>
      </c>
      <c r="BR47" s="513">
        <f t="shared" si="44"/>
        <v>0.8771175073773847</v>
      </c>
      <c r="BS47" s="513">
        <f t="shared" si="44"/>
        <v>0.86833764892712151</v>
      </c>
      <c r="BT47" s="513">
        <f t="shared" si="44"/>
        <v>0.85955112630269404</v>
      </c>
      <c r="BU47" s="513">
        <f t="shared" si="44"/>
        <v>0.85085351261815301</v>
      </c>
      <c r="BV47" s="513">
        <f t="shared" ref="BV47:DA47" si="45">IF(BV45=1,1,BU47/(1+BV46))</f>
        <v>0.84242922041401291</v>
      </c>
      <c r="BW47" s="513">
        <f t="shared" si="45"/>
        <v>0.83399658824399026</v>
      </c>
      <c r="BX47" s="513">
        <f t="shared" si="45"/>
        <v>0.82555755545489584</v>
      </c>
      <c r="BY47" s="513">
        <f t="shared" si="45"/>
        <v>0.81720391543049531</v>
      </c>
      <c r="BZ47" s="513">
        <f t="shared" si="45"/>
        <v>0.80911278755494587</v>
      </c>
      <c r="CA47" s="513">
        <f t="shared" si="45"/>
        <v>0.80101364954290089</v>
      </c>
      <c r="CB47" s="513">
        <f t="shared" si="45"/>
        <v>0.79290836404378673</v>
      </c>
      <c r="CC47" s="513">
        <f t="shared" si="45"/>
        <v>0.78488509419204588</v>
      </c>
      <c r="CD47" s="513">
        <f t="shared" si="45"/>
        <v>0.77702847296539568</v>
      </c>
      <c r="CE47" s="513">
        <f t="shared" si="45"/>
        <v>0.76925049573078441</v>
      </c>
      <c r="CF47" s="513">
        <f t="shared" si="45"/>
        <v>0.76146661477970312</v>
      </c>
      <c r="CG47" s="513">
        <f t="shared" si="45"/>
        <v>0.75376149725223585</v>
      </c>
      <c r="CH47" s="513">
        <f t="shared" si="45"/>
        <v>0.74629851213092657</v>
      </c>
      <c r="CI47" s="513">
        <f t="shared" si="45"/>
        <v>0.73882813872822994</v>
      </c>
      <c r="CJ47" s="513">
        <f t="shared" si="45"/>
        <v>0.73135209508953691</v>
      </c>
      <c r="CK47" s="513">
        <f t="shared" si="45"/>
        <v>0.72395169993464947</v>
      </c>
      <c r="CL47" s="513">
        <f t="shared" si="45"/>
        <v>0.71678386132143512</v>
      </c>
      <c r="CM47" s="513">
        <f t="shared" si="45"/>
        <v>0.70960892661895458</v>
      </c>
      <c r="CN47" s="513">
        <f t="shared" si="45"/>
        <v>0.70242854592725379</v>
      </c>
      <c r="CO47" s="513">
        <f t="shared" si="45"/>
        <v>0.69532082196934497</v>
      </c>
      <c r="CP47" s="513">
        <f t="shared" si="45"/>
        <v>0.68843645739539105</v>
      </c>
      <c r="CQ47" s="513">
        <f t="shared" si="45"/>
        <v>0.68154527736866344</v>
      </c>
      <c r="CR47" s="513">
        <f t="shared" si="45"/>
        <v>0.67464886673096913</v>
      </c>
      <c r="CS47" s="513">
        <f t="shared" si="45"/>
        <v>0.66782223939493213</v>
      </c>
      <c r="CT47" s="513">
        <f t="shared" si="45"/>
        <v>0.66113740562692647</v>
      </c>
      <c r="CU47" s="513">
        <f t="shared" si="45"/>
        <v>0.65451948637579338</v>
      </c>
      <c r="CV47" s="513">
        <f t="shared" si="45"/>
        <v>0.64789654392676432</v>
      </c>
      <c r="CW47" s="513">
        <f t="shared" si="45"/>
        <v>0.64134061761338312</v>
      </c>
      <c r="CX47" s="513">
        <f t="shared" si="45"/>
        <v>0.63499071050830014</v>
      </c>
      <c r="CY47" s="513">
        <f t="shared" si="45"/>
        <v>0.62863451705804652</v>
      </c>
      <c r="CZ47" s="513">
        <f t="shared" si="45"/>
        <v>0.62227349906757801</v>
      </c>
      <c r="DA47" s="513">
        <f t="shared" si="45"/>
        <v>0.61597684685527965</v>
      </c>
      <c r="DB47" s="513">
        <f t="shared" ref="DB47:EG47" si="46">IF(DB45=1,1,DA47/(1+DB46))</f>
        <v>0.60987806619334617</v>
      </c>
      <c r="DC47" s="513">
        <f t="shared" si="46"/>
        <v>0.60377324779893471</v>
      </c>
      <c r="DD47" s="513">
        <f t="shared" si="46"/>
        <v>0.59766379566546557</v>
      </c>
      <c r="DE47" s="513">
        <f t="shared" si="46"/>
        <v>0.59161616376915871</v>
      </c>
      <c r="DF47" s="513">
        <f t="shared" si="46"/>
        <v>0.585758577989266</v>
      </c>
      <c r="DG47" s="513">
        <f t="shared" si="46"/>
        <v>0.57989519325744077</v>
      </c>
      <c r="DH47" s="513">
        <f t="shared" si="46"/>
        <v>0.57402735804190141</v>
      </c>
      <c r="DI47" s="513">
        <f t="shared" si="46"/>
        <v>0.5682188981936992</v>
      </c>
      <c r="DJ47" s="513">
        <f t="shared" si="46"/>
        <v>0.5625310839009231</v>
      </c>
      <c r="DK47" s="513">
        <f t="shared" si="46"/>
        <v>0.55690020405987328</v>
      </c>
      <c r="DL47" s="513">
        <f t="shared" si="46"/>
        <v>0.55126505021324901</v>
      </c>
      <c r="DM47" s="513">
        <f t="shared" si="46"/>
        <v>0.54568691728104279</v>
      </c>
      <c r="DN47" s="513">
        <f t="shared" si="46"/>
        <v>0.54028407651588395</v>
      </c>
      <c r="DO47" s="513">
        <f t="shared" si="46"/>
        <v>0.53487588699185518</v>
      </c>
      <c r="DP47" s="513">
        <f t="shared" si="46"/>
        <v>0.52946359249083774</v>
      </c>
      <c r="DQ47" s="513">
        <f t="shared" si="46"/>
        <v>0.52410606383826885</v>
      </c>
      <c r="DR47" s="513">
        <f t="shared" si="46"/>
        <v>0.51891689488937509</v>
      </c>
      <c r="DS47" s="513">
        <f t="shared" si="46"/>
        <v>0.5137225887145942</v>
      </c>
      <c r="DT47" s="513">
        <f t="shared" si="46"/>
        <v>0.50852433990665946</v>
      </c>
      <c r="DU47" s="513">
        <f t="shared" si="46"/>
        <v>0.50337869106466515</v>
      </c>
      <c r="DV47" s="513">
        <f t="shared" si="46"/>
        <v>0.49839474362838132</v>
      </c>
      <c r="DW47" s="513">
        <f t="shared" si="46"/>
        <v>0.49340586213347615</v>
      </c>
      <c r="DX47" s="513">
        <f t="shared" si="46"/>
        <v>0.48841319392886995</v>
      </c>
      <c r="DY47" s="513">
        <f t="shared" si="46"/>
        <v>0.48347104546412561</v>
      </c>
      <c r="DZ47" s="513">
        <f t="shared" si="46"/>
        <v>0.47863154869399738</v>
      </c>
      <c r="EA47" s="513">
        <f t="shared" si="46"/>
        <v>0.47384049480210932</v>
      </c>
      <c r="EB47" s="513">
        <f t="shared" si="46"/>
        <v>0.46904580435756538</v>
      </c>
      <c r="EC47" s="513">
        <f t="shared" si="46"/>
        <v>0.46429963035834676</v>
      </c>
      <c r="ED47" s="513">
        <f t="shared" si="46"/>
        <v>0.45970260431519483</v>
      </c>
      <c r="EE47" s="513">
        <f t="shared" si="46"/>
        <v>0.45510102726177021</v>
      </c>
      <c r="EF47" s="513">
        <f t="shared" si="46"/>
        <v>0.45049595747425564</v>
      </c>
      <c r="EG47" s="513">
        <f t="shared" si="46"/>
        <v>0.44593748540126499</v>
      </c>
      <c r="EH47" s="513">
        <f t="shared" ref="EH47:FM47" si="47">IF(EH45=1,1,EG47/(1+EH46))</f>
        <v>0.44152226277352968</v>
      </c>
      <c r="EI47" s="513">
        <f t="shared" si="47"/>
        <v>0.43710266911910317</v>
      </c>
      <c r="EJ47" s="513">
        <f t="shared" si="47"/>
        <v>0.43267972086140882</v>
      </c>
      <c r="EK47" s="513">
        <f t="shared" si="47"/>
        <v>0.42830152746949846</v>
      </c>
      <c r="EL47" s="513">
        <f t="shared" si="47"/>
        <v>0.42406091828663212</v>
      </c>
      <c r="EM47" s="513">
        <f t="shared" si="47"/>
        <v>0.41981611094265636</v>
      </c>
      <c r="EN47" s="513">
        <f t="shared" si="47"/>
        <v>0.41556808166343023</v>
      </c>
      <c r="EO47" s="513">
        <f t="shared" si="47"/>
        <v>0.4113630372823221</v>
      </c>
      <c r="EP47" s="513">
        <f t="shared" si="47"/>
        <v>0.4072453344561543</v>
      </c>
      <c r="EQ47" s="513">
        <f t="shared" si="47"/>
        <v>0.4031688494230985</v>
      </c>
      <c r="ER47" s="513">
        <f t="shared" si="47"/>
        <v>0.39908927021644158</v>
      </c>
      <c r="ES47" s="513">
        <f t="shared" si="47"/>
        <v>0.39505097139770945</v>
      </c>
      <c r="ET47" s="513">
        <f t="shared" si="47"/>
        <v>0.39113957564129648</v>
      </c>
      <c r="EU47" s="513">
        <f t="shared" si="47"/>
        <v>0.38722430764180704</v>
      </c>
      <c r="EV47" s="513">
        <f t="shared" si="47"/>
        <v>0.38330606783724852</v>
      </c>
      <c r="EW47" s="513">
        <f t="shared" si="47"/>
        <v>0.37942747586177267</v>
      </c>
      <c r="EX47" s="513">
        <f t="shared" si="47"/>
        <v>0.37567076817997291</v>
      </c>
      <c r="EY47" s="513">
        <f t="shared" si="47"/>
        <v>0.3719103413947592</v>
      </c>
      <c r="EZ47" s="513">
        <f t="shared" si="47"/>
        <v>0.36814706033357164</v>
      </c>
      <c r="FA47" s="513">
        <f t="shared" si="47"/>
        <v>0.36442185910714309</v>
      </c>
      <c r="FB47" s="513">
        <f t="shared" si="47"/>
        <v>0.3608137218882605</v>
      </c>
      <c r="FC47" s="513">
        <f t="shared" si="47"/>
        <v>0.35720201264925139</v>
      </c>
      <c r="FD47" s="513">
        <f t="shared" si="47"/>
        <v>0.35358756201531705</v>
      </c>
      <c r="FE47" s="513">
        <f t="shared" si="47"/>
        <v>0.35000968523293596</v>
      </c>
      <c r="FF47" s="513">
        <f t="shared" si="47"/>
        <v>0.34650612331937336</v>
      </c>
      <c r="FG47" s="513">
        <f t="shared" si="47"/>
        <v>0.34303763170986251</v>
      </c>
      <c r="FH47" s="513">
        <f t="shared" si="47"/>
        <v>0.3395665074118745</v>
      </c>
      <c r="FI47" s="513">
        <f t="shared" si="47"/>
        <v>0.33613050667695454</v>
      </c>
      <c r="FJ47" s="513">
        <f t="shared" si="47"/>
        <v>0.33280248185837086</v>
      </c>
      <c r="FK47" s="513">
        <f t="shared" si="47"/>
        <v>0.32947116232816387</v>
      </c>
      <c r="FL47" s="513">
        <f t="shared" si="47"/>
        <v>0.32613731422717501</v>
      </c>
      <c r="FM47" s="513">
        <f t="shared" si="47"/>
        <v>0.32283720062082877</v>
      </c>
      <c r="FN47" s="513">
        <f t="shared" ref="FN47:GJ47" si="48">IF(FN45=1,1,FM47/(1+FN46))</f>
        <v>0.31964079269388984</v>
      </c>
      <c r="FO47" s="513">
        <f t="shared" si="48"/>
        <v>0.31644122035474737</v>
      </c>
      <c r="FP47" s="513">
        <f t="shared" si="48"/>
        <v>0.31323921944486655</v>
      </c>
      <c r="FQ47" s="513">
        <f t="shared" si="48"/>
        <v>0.31006961889615037</v>
      </c>
      <c r="FR47" s="513">
        <f t="shared" si="48"/>
        <v>0.3069996226694558</v>
      </c>
      <c r="FS47" s="513">
        <f t="shared" si="48"/>
        <v>0.30392658717688947</v>
      </c>
      <c r="FT47" s="513">
        <f t="shared" si="48"/>
        <v>0.30085121915882157</v>
      </c>
      <c r="FU47" s="513">
        <f t="shared" si="48"/>
        <v>0.29780697013081769</v>
      </c>
      <c r="FV47" s="513">
        <f t="shared" si="48"/>
        <v>0.2948259521699878</v>
      </c>
      <c r="FW47" s="513">
        <f t="shared" si="48"/>
        <v>0.29187477390054889</v>
      </c>
      <c r="FX47" s="513">
        <f t="shared" si="48"/>
        <v>0.28892135559887155</v>
      </c>
      <c r="FY47" s="513">
        <f t="shared" si="48"/>
        <v>0.28599782230420634</v>
      </c>
      <c r="FZ47" s="513">
        <f t="shared" si="48"/>
        <v>0.28316616069723399</v>
      </c>
      <c r="GA47" s="513">
        <f t="shared" si="48"/>
        <v>0.28033169577330391</v>
      </c>
      <c r="GB47" s="513">
        <f t="shared" si="48"/>
        <v>0.27749507940604218</v>
      </c>
      <c r="GC47" s="513">
        <f t="shared" si="48"/>
        <v>0.27468716615204353</v>
      </c>
      <c r="GD47" s="513">
        <f t="shared" si="48"/>
        <v>0.27196749123964703</v>
      </c>
      <c r="GE47" s="513">
        <f t="shared" si="48"/>
        <v>0.26924512387601179</v>
      </c>
      <c r="GF47" s="513">
        <f t="shared" si="48"/>
        <v>0.26652069015443319</v>
      </c>
      <c r="GG47" s="513">
        <f t="shared" si="48"/>
        <v>0.26382382439396163</v>
      </c>
      <c r="GH47" s="513">
        <f t="shared" si="48"/>
        <v>0.26121170732075411</v>
      </c>
      <c r="GI47" s="513">
        <f t="shared" si="48"/>
        <v>0.25859700427750376</v>
      </c>
      <c r="GJ47" s="513">
        <f t="shared" si="48"/>
        <v>0.25598031659673715</v>
      </c>
    </row>
    <row r="48" spans="1:192" outlineLevel="2" x14ac:dyDescent="0.35">
      <c r="A48"/>
      <c r="B48" s="76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s="537" customFormat="1" outlineLevel="2" x14ac:dyDescent="0.35">
      <c r="B49" s="542"/>
      <c r="E49" s="537" t="str">
        <f>InpC!$E$114</f>
        <v>Target DSCR</v>
      </c>
      <c r="F49" s="537">
        <f>InpC!$F$114</f>
        <v>1.4</v>
      </c>
      <c r="G49" s="537" t="str">
        <f>InpC!$G$114</f>
        <v>x</v>
      </c>
    </row>
    <row r="50" spans="1:192" s="539" customFormat="1" outlineLevel="2" x14ac:dyDescent="0.35">
      <c r="B50" s="519"/>
      <c r="E50" s="119" t="str">
        <f xml:space="preserve"> Solve!E$30</f>
        <v>Cashflow available for senior debt - paste</v>
      </c>
      <c r="F50" s="119">
        <f xml:space="preserve"> Solve!F$30</f>
        <v>0</v>
      </c>
      <c r="G50" s="119" t="str">
        <f xml:space="preserve"> Solve!G$30</f>
        <v>$ 000s</v>
      </c>
      <c r="H50" s="119">
        <f xml:space="preserve"> Solve!H$30</f>
        <v>697886.58878542157</v>
      </c>
      <c r="I50" s="119">
        <f xml:space="preserve"> Solve!I$30</f>
        <v>0</v>
      </c>
      <c r="J50" s="119">
        <f xml:space="preserve"> Solve!J$30</f>
        <v>0</v>
      </c>
      <c r="K50" s="119">
        <f xml:space="preserve"> Solve!K$30</f>
        <v>0</v>
      </c>
      <c r="L50" s="119">
        <f xml:space="preserve"> Solve!L$30</f>
        <v>0</v>
      </c>
      <c r="M50" s="119">
        <f xml:space="preserve"> Solve!M$30</f>
        <v>0</v>
      </c>
      <c r="N50" s="119">
        <f xml:space="preserve"> Solve!N$30</f>
        <v>0</v>
      </c>
      <c r="O50" s="119">
        <f xml:space="preserve"> Solve!O$30</f>
        <v>0</v>
      </c>
      <c r="P50" s="119">
        <f xml:space="preserve"> Solve!P$30</f>
        <v>-7.7017830335535109E-8</v>
      </c>
      <c r="Q50" s="119">
        <f xml:space="preserve"> Solve!Q$30</f>
        <v>-5.168615189177217E-7</v>
      </c>
      <c r="R50" s="119">
        <f xml:space="preserve"> Solve!R$30</f>
        <v>-6.3354286794492509E-7</v>
      </c>
      <c r="S50" s="119">
        <f xml:space="preserve"> Solve!S$30</f>
        <v>-7.8088851296342909E-7</v>
      </c>
      <c r="T50" s="119">
        <f xml:space="preserve"> Solve!T$30</f>
        <v>-8.6774798546684906E-7</v>
      </c>
      <c r="U50" s="119">
        <f xml:space="preserve"> Solve!U$30</f>
        <v>-9.9882754511781968E-7</v>
      </c>
      <c r="V50" s="119">
        <f xml:space="preserve"> Solve!V$30</f>
        <v>-1.0875774023588747E-6</v>
      </c>
      <c r="W50" s="119">
        <f xml:space="preserve"> Solve!W$30</f>
        <v>-1.0488770385563839E-6</v>
      </c>
      <c r="X50" s="119">
        <f xml:space="preserve"> Solve!X$30</f>
        <v>-1.2231148502905853E-6</v>
      </c>
      <c r="Y50" s="119">
        <f xml:space="preserve"> Solve!Y$30</f>
        <v>-1.2271739251445979E-6</v>
      </c>
      <c r="Z50" s="119">
        <f xml:space="preserve"> Solve!Z$30</f>
        <v>-1.299401446885895E-6</v>
      </c>
      <c r="AA50" s="119">
        <f xml:space="preserve"> Solve!AA$30</f>
        <v>-1.2715195225609932E-6</v>
      </c>
      <c r="AB50" s="119">
        <f xml:space="preserve"> Solve!AB$30</f>
        <v>-1.3165008567739278E-6</v>
      </c>
      <c r="AC50" s="119">
        <f xml:space="preserve"> Solve!AC$30</f>
        <v>-1.3024514373682905E-6</v>
      </c>
      <c r="AD50" s="119">
        <f xml:space="preserve"> Solve!AD$30</f>
        <v>-1.2337814041529782E-6</v>
      </c>
      <c r="AE50" s="119">
        <f xml:space="preserve"> Solve!AE$30</f>
        <v>-1.2393079487083014E-6</v>
      </c>
      <c r="AF50" s="119">
        <f xml:space="preserve"> Solve!AF$30</f>
        <v>-1.1503704797632963E-6</v>
      </c>
      <c r="AG50" s="119">
        <f xml:space="preserve"> Solve!AG$30</f>
        <v>-1.1315947858747677E-6</v>
      </c>
      <c r="AH50" s="119">
        <f xml:space="preserve"> Solve!AH$30</f>
        <v>-1.0597781283649965E-6</v>
      </c>
      <c r="AI50" s="119">
        <f xml:space="preserve"> Solve!AI$30</f>
        <v>-9.1569211235764669E-7</v>
      </c>
      <c r="AJ50" s="119">
        <f xml:space="preserve"> Solve!AJ$30</f>
        <v>-9.0190565060765948E-7</v>
      </c>
      <c r="AK50" s="119">
        <f xml:space="preserve"> Solve!AK$30</f>
        <v>-7.8275911619130056E-7</v>
      </c>
      <c r="AL50" s="119">
        <f xml:space="preserve"> Solve!AL$30</f>
        <v>-7.1679698976367945E-7</v>
      </c>
      <c r="AM50" s="119">
        <f xml:space="preserve"> Solve!AM$30</f>
        <v>-5.9671663166227518E-7</v>
      </c>
      <c r="AN50" s="119">
        <f xml:space="preserve"> Solve!AN$30</f>
        <v>-5.2090194913034793E-7</v>
      </c>
      <c r="AO50" s="119">
        <f xml:space="preserve"> Solve!AO$30</f>
        <v>-4.2004717215604614E-7</v>
      </c>
      <c r="AP50" s="119">
        <f xml:space="preserve"> Solve!AP$30</f>
        <v>-3.1051695259520784E-7</v>
      </c>
      <c r="AQ50" s="119">
        <f xml:space="preserve"> Solve!AQ$30</f>
        <v>-2.3108350433176383E-7</v>
      </c>
      <c r="AR50" s="119">
        <f xml:space="preserve"> Solve!AR$30</f>
        <v>-1.370972313452512E-7</v>
      </c>
      <c r="AS50" s="119">
        <f xml:space="preserve"> Solve!AS$30</f>
        <v>-6.36352979199728E-8</v>
      </c>
      <c r="AT50" s="119">
        <f xml:space="preserve"> Solve!AT$30</f>
        <v>1.0733401722973213E-8</v>
      </c>
      <c r="AU50" s="119">
        <f xml:space="preserve"> Solve!AU$30</f>
        <v>6.8974941314081661E-8</v>
      </c>
      <c r="AV50" s="119">
        <f xml:space="preserve"> Solve!AV$30</f>
        <v>1.1927409104828257E-7</v>
      </c>
      <c r="AW50" s="119">
        <f xml:space="preserve"> Solve!AW$30</f>
        <v>1.5592650015605614E-7</v>
      </c>
      <c r="AX50" s="119">
        <f xml:space="preserve"> Solve!AX$30</f>
        <v>1.9015351426787674E-7</v>
      </c>
      <c r="AY50" s="119">
        <f xml:space="preserve"> Solve!AY$30</f>
        <v>2.0261768440832384E-7</v>
      </c>
      <c r="AZ50" s="119">
        <f xml:space="preserve"> Solve!AZ$30</f>
        <v>2.1446794562507421E-7</v>
      </c>
      <c r="BA50" s="119">
        <f xml:space="preserve"> Solve!BA$30</f>
        <v>2.09213794732932E-7</v>
      </c>
      <c r="BB50" s="119">
        <f xml:space="preserve"> Solve!BB$30</f>
        <v>1.8635955711943097E-7</v>
      </c>
      <c r="BC50" s="119">
        <f xml:space="preserve"> Solve!BC$30</f>
        <v>1.6303965821862221E-7</v>
      </c>
      <c r="BD50" s="119">
        <f xml:space="preserve"> Solve!BD$30</f>
        <v>1.1847077985294163E-7</v>
      </c>
      <c r="BE50" s="119">
        <f xml:space="preserve"> Solve!BE$30</f>
        <v>7.1135218604467809E-8</v>
      </c>
      <c r="BF50" s="119">
        <f xml:space="preserve"> Solve!BF$30</f>
        <v>6004.5684936169682</v>
      </c>
      <c r="BG50" s="119">
        <f xml:space="preserve"> Solve!BG$30</f>
        <v>5019.0851569501892</v>
      </c>
      <c r="BH50" s="119">
        <f xml:space="preserve"> Solve!BH$30</f>
        <v>5150.7596763523643</v>
      </c>
      <c r="BI50" s="119">
        <f xml:space="preserve"> Solve!BI$30</f>
        <v>5181.1036494570762</v>
      </c>
      <c r="BJ50" s="119">
        <f xml:space="preserve"> Solve!BJ$30</f>
        <v>5059.7277570382284</v>
      </c>
      <c r="BK50" s="119">
        <f xml:space="preserve"> Solve!BK$30</f>
        <v>5144.5622858739434</v>
      </c>
      <c r="BL50" s="119">
        <f xml:space="preserve"> Solve!BL$30</f>
        <v>5279.5286682611722</v>
      </c>
      <c r="BM50" s="119">
        <f xml:space="preserve"> Solve!BM$30</f>
        <v>5310.6312406935012</v>
      </c>
      <c r="BN50" s="119">
        <f xml:space="preserve"> Solve!BN$30</f>
        <v>5248.4260958288414</v>
      </c>
      <c r="BO50" s="119">
        <f xml:space="preserve"> Solve!BO$30</f>
        <v>5304.2789154531201</v>
      </c>
      <c r="BP50" s="119">
        <f xml:space="preserve"> Solve!BP$30</f>
        <v>5411.5168849677002</v>
      </c>
      <c r="BQ50" s="119">
        <f xml:space="preserve"> Solve!BQ$30</f>
        <v>5443.3970217108381</v>
      </c>
      <c r="BR50" s="119">
        <f xml:space="preserve"> Solve!BR$30</f>
        <v>5315.8764747382866</v>
      </c>
      <c r="BS50" s="119">
        <f xml:space="preserve"> Solve!BS$30</f>
        <v>5405.0057515963099</v>
      </c>
      <c r="BT50" s="119">
        <f xml:space="preserve"> Solve!BT$30</f>
        <v>5546.804807091894</v>
      </c>
      <c r="BU50" s="119">
        <f xml:space="preserve"> Solve!BU$30</f>
        <v>5579.4819472536101</v>
      </c>
      <c r="BV50" s="119">
        <f xml:space="preserve"> Solve!BV$30</f>
        <v>5448.7733866067438</v>
      </c>
      <c r="BW50" s="119">
        <f xml:space="preserve"> Solve!BW$30</f>
        <v>5540.1308953862172</v>
      </c>
      <c r="BX50" s="119">
        <f xml:space="preserve"> Solve!BX$30</f>
        <v>5685.4749272691888</v>
      </c>
      <c r="BY50" s="119">
        <f xml:space="preserve"> Solve!BY$30</f>
        <v>5718.968995934948</v>
      </c>
      <c r="BZ50" s="119">
        <f xml:space="preserve"> Solve!BZ$30</f>
        <v>5584.9927212719131</v>
      </c>
      <c r="CA50" s="119">
        <f xml:space="preserve"> Solve!CA$30</f>
        <v>5678.6341677708733</v>
      </c>
      <c r="CB50" s="119">
        <f xml:space="preserve"> Solve!CB$30</f>
        <v>5827.6118004509199</v>
      </c>
      <c r="CC50" s="119">
        <f xml:space="preserve"> Solve!CC$30</f>
        <v>5861.9432208333237</v>
      </c>
      <c r="CD50" s="119">
        <f xml:space="preserve"> Solve!CD$30</f>
        <v>5793.280380068516</v>
      </c>
      <c r="CE50" s="119">
        <f xml:space="preserve"> Solve!CE$30</f>
        <v>5854.9314423475462</v>
      </c>
      <c r="CF50" s="119">
        <f xml:space="preserve"> Solve!CF$30</f>
        <v>5973.3020954621907</v>
      </c>
      <c r="CG50" s="119">
        <f xml:space="preserve"> Solve!CG$30</f>
        <v>6008.4918013541546</v>
      </c>
      <c r="CH50" s="119">
        <f xml:space="preserve"> Solve!CH$30</f>
        <v>5867.7329777863006</v>
      </c>
      <c r="CI50" s="119">
        <f xml:space="preserve"> Solve!CI$30</f>
        <v>5966.1150225142719</v>
      </c>
      <c r="CJ50" s="119">
        <f xml:space="preserve"> Solve!CJ$30</f>
        <v>6122.6346478487467</v>
      </c>
      <c r="CK50" s="119">
        <f xml:space="preserve"> Solve!CK$30</f>
        <v>6158.7040963880081</v>
      </c>
      <c r="CL50" s="119">
        <f xml:space="preserve"> Solve!CL$30</f>
        <v>6014.4263022309597</v>
      </c>
      <c r="CM50" s="119">
        <f xml:space="preserve"> Solve!CM$30</f>
        <v>6115.2678980771307</v>
      </c>
      <c r="CN50" s="119">
        <f xml:space="preserve"> Solve!CN$30</f>
        <v>6275.7005140449637</v>
      </c>
      <c r="CO50" s="119">
        <f xml:space="preserve"> Solve!CO$30</f>
        <v>6312.6716987977079</v>
      </c>
      <c r="CP50" s="119">
        <f xml:space="preserve"> Solve!CP$30</f>
        <v>6164.786959786733</v>
      </c>
      <c r="CQ50" s="119">
        <f xml:space="preserve"> Solve!CQ$30</f>
        <v>6268.1495955290575</v>
      </c>
      <c r="CR50" s="119">
        <f xml:space="preserve"> Solve!CR$30</f>
        <v>6432.5930268960874</v>
      </c>
      <c r="CS50" s="119">
        <f xml:space="preserve"> Solve!CS$30</f>
        <v>6470.4884912676498</v>
      </c>
      <c r="CT50" s="119">
        <f xml:space="preserve"> Solve!CT$30</f>
        <v>6394.697562524525</v>
      </c>
      <c r="CU50" s="119">
        <f xml:space="preserve"> Solve!CU$30</f>
        <v>6462.7487997888456</v>
      </c>
      <c r="CV50" s="119">
        <f xml:space="preserve"> Solve!CV$30</f>
        <v>6593.407852568489</v>
      </c>
      <c r="CW50" s="119">
        <f xml:space="preserve"> Solve!CW$30</f>
        <v>6632.2507035493391</v>
      </c>
      <c r="CX50" s="119">
        <f xml:space="preserve"> Solve!CX$30</f>
        <v>6476.8792996259344</v>
      </c>
      <c r="CY50" s="119">
        <f xml:space="preserve"> Solve!CY$30</f>
        <v>6585.4746688027144</v>
      </c>
      <c r="CZ50" s="119">
        <f xml:space="preserve"> Solve!CZ$30</f>
        <v>6758.2430488827013</v>
      </c>
      <c r="DA50" s="119">
        <f xml:space="preserve"> Solve!DA$30</f>
        <v>6798.0569711380749</v>
      </c>
      <c r="DB50" s="119">
        <f xml:space="preserve"> Solve!DB$30</f>
        <v>6638.8012821165848</v>
      </c>
      <c r="DC50" s="119">
        <f xml:space="preserve"> Solve!DC$30</f>
        <v>6750.111535522783</v>
      </c>
      <c r="DD50" s="119">
        <f xml:space="preserve"> Solve!DD$30</f>
        <v>6927.1991251047693</v>
      </c>
      <c r="DE50" s="119">
        <f xml:space="preserve"> Solve!DE$30</f>
        <v>6968.0083954165275</v>
      </c>
      <c r="DF50" s="119">
        <f xml:space="preserve"> Solve!DF$30</f>
        <v>6804.7713141694985</v>
      </c>
      <c r="DG50" s="119">
        <f xml:space="preserve"> Solve!DG$30</f>
        <v>6918.8643239108524</v>
      </c>
      <c r="DH50" s="119">
        <f xml:space="preserve"> Solve!DH$30</f>
        <v>7100.379103232387</v>
      </c>
      <c r="DI50" s="119">
        <f xml:space="preserve"> Solve!DI$30</f>
        <v>7142.2086053019375</v>
      </c>
      <c r="DJ50" s="119">
        <f xml:space="preserve"> Solve!DJ$30</f>
        <v>7058.5496011628375</v>
      </c>
      <c r="DK50" s="119">
        <f xml:space="preserve"> Solve!DK$30</f>
        <v>7133.6654340781752</v>
      </c>
      <c r="DL50" s="119">
        <f xml:space="preserve"> Solve!DL$30</f>
        <v>7277.8885808131981</v>
      </c>
      <c r="DM50" s="119">
        <f xml:space="preserve"> Solve!DM$30</f>
        <v>7320.7638204344876</v>
      </c>
      <c r="DN50" s="119">
        <f xml:space="preserve"> Solve!DN$30</f>
        <v>7149.2628619493289</v>
      </c>
      <c r="DO50" s="119">
        <f xml:space="preserve"> Solve!DO$30</f>
        <v>7269.1318303088392</v>
      </c>
      <c r="DP50" s="119">
        <f xml:space="preserve"> Solve!DP$30</f>
        <v>7459.835795333528</v>
      </c>
      <c r="DQ50" s="119">
        <f xml:space="preserve"> Solve!DQ$30</f>
        <v>7503.7829159453495</v>
      </c>
      <c r="DR50" s="119">
        <f xml:space="preserve"> Solve!DR$30</f>
        <v>7327.994433498061</v>
      </c>
      <c r="DS50" s="119">
        <f xml:space="preserve"> Solve!DS$30</f>
        <v>7450.8601260665591</v>
      </c>
      <c r="DT50" s="119">
        <f xml:space="preserve"> Solve!DT$30</f>
        <v>7646.3316902168663</v>
      </c>
      <c r="DU50" s="119">
        <f xml:space="preserve"> Solve!DU$30</f>
        <v>7691.3774888439839</v>
      </c>
      <c r="DV50" s="119">
        <f xml:space="preserve"> Solve!DV$30</f>
        <v>7511.1942943355134</v>
      </c>
      <c r="DW50" s="119">
        <f xml:space="preserve"> Solve!DW$30</f>
        <v>7637.1316292182219</v>
      </c>
      <c r="DX50" s="119">
        <f xml:space="preserve"> Solve!DX$30</f>
        <v>7837.4899824722852</v>
      </c>
      <c r="DY50" s="119">
        <f xml:space="preserve"> Solve!DY$30</f>
        <v>7883.6619260650796</v>
      </c>
      <c r="DZ50" s="119">
        <f xml:space="preserve"> Solve!DZ$30</f>
        <v>7791.318038879489</v>
      </c>
      <c r="EA50" s="119">
        <f xml:space="preserve"> Solve!EA$30</f>
        <v>7874.2318635414731</v>
      </c>
      <c r="EB50" s="119">
        <f xml:space="preserve"> Solve!EB$30</f>
        <v>8033.4272320340933</v>
      </c>
      <c r="EC50" s="119">
        <f xml:space="preserve"> Solve!EC$30</f>
        <v>8080.7534742167081</v>
      </c>
      <c r="ED50" s="119">
        <f xml:space="preserve"> Solve!ED$30</f>
        <v>7891.4485054862444</v>
      </c>
      <c r="EE50" s="119">
        <f xml:space="preserve"> Solve!EE$30</f>
        <v>8023.761417947394</v>
      </c>
      <c r="EF50" s="119">
        <f xml:space="preserve"> Solve!EF$30</f>
        <v>8234.2629128349472</v>
      </c>
      <c r="EG50" s="119">
        <f xml:space="preserve"> Solve!EG$30</f>
        <v>8282.772311072129</v>
      </c>
      <c r="EH50" s="119">
        <f xml:space="preserve"> Solve!EH$30</f>
        <v>8088.7347181234036</v>
      </c>
      <c r="EI50" s="119">
        <f xml:space="preserve"> Solve!EI$30</f>
        <v>8224.3554533960796</v>
      </c>
      <c r="EJ50" s="119">
        <f xml:space="preserve"> Solve!EJ$30</f>
        <v>8440.1194856558195</v>
      </c>
      <c r="EK50" s="119">
        <f xml:space="preserve"> Solve!EK$30</f>
        <v>8489.84161884893</v>
      </c>
      <c r="EL50" s="119">
        <f xml:space="preserve"> Solve!EL$30</f>
        <v>8290.953086076488</v>
      </c>
      <c r="EM50" s="119">
        <f xml:space="preserve"> Solve!EM$30</f>
        <v>8429.9643397309792</v>
      </c>
      <c r="EN50" s="119">
        <f xml:space="preserve"> Solve!EN$30</f>
        <v>8651.1224727972149</v>
      </c>
      <c r="EO50" s="119">
        <f xml:space="preserve"> Solve!EO$30</f>
        <v>8702.0876593201538</v>
      </c>
      <c r="EP50" s="119">
        <f xml:space="preserve"> Solve!EP$30</f>
        <v>8600.157286274276</v>
      </c>
      <c r="EQ50" s="119">
        <f xml:space="preserve"> Solve!EQ$30</f>
        <v>8691.6786347471934</v>
      </c>
      <c r="ER50" s="119">
        <f xml:space="preserve"> Solve!ER$30</f>
        <v>8867.4005346171452</v>
      </c>
      <c r="ES50" s="119">
        <f xml:space="preserve"> Solve!ES$30</f>
        <v>8919.6398508031562</v>
      </c>
      <c r="ET50" s="119">
        <f xml:space="preserve"> Solve!ET$30</f>
        <v>8710.6825860591071</v>
      </c>
      <c r="EU50" s="119">
        <f xml:space="preserve"> Solve!EU$30</f>
        <v>8856.7312844298613</v>
      </c>
      <c r="EV50" s="119">
        <f xml:space="preserve"> Solve!EV$30</f>
        <v>9089.0855479825696</v>
      </c>
      <c r="EW50" s="119">
        <f xml:space="preserve"> Solve!EW$30</f>
        <v>9142.6308470732311</v>
      </c>
      <c r="EX50" s="119">
        <f xml:space="preserve"> Solve!EX$30</f>
        <v>8928.4496507105832</v>
      </c>
      <c r="EY50" s="119">
        <f xml:space="preserve"> Solve!EY$30</f>
        <v>9078.1495665406037</v>
      </c>
      <c r="EZ50" s="119">
        <f xml:space="preserve"> Solve!EZ$30</f>
        <v>9316.3126866821331</v>
      </c>
      <c r="FA50" s="119">
        <f xml:space="preserve"> Solve!FA$30</f>
        <v>9371.1966182500619</v>
      </c>
      <c r="FB50" s="119">
        <f xml:space="preserve"> Solve!FB$30</f>
        <v>3123.732206083354</v>
      </c>
      <c r="FC50" s="119">
        <f xml:space="preserve"> Solve!FC$30</f>
        <v>0</v>
      </c>
      <c r="FD50" s="119">
        <f xml:space="preserve"> Solve!FD$30</f>
        <v>0</v>
      </c>
      <c r="FE50" s="119">
        <f xml:space="preserve"> Solve!FE$30</f>
        <v>0</v>
      </c>
      <c r="FF50" s="119">
        <f xml:space="preserve"> Solve!FF$30</f>
        <v>0</v>
      </c>
      <c r="FG50" s="119">
        <f xml:space="preserve"> Solve!FG$30</f>
        <v>0</v>
      </c>
      <c r="FH50" s="119">
        <f xml:space="preserve"> Solve!FH$30</f>
        <v>0</v>
      </c>
      <c r="FI50" s="119">
        <f xml:space="preserve"> Solve!FI$30</f>
        <v>0</v>
      </c>
      <c r="FJ50" s="119">
        <f xml:space="preserve"> Solve!FJ$30</f>
        <v>0</v>
      </c>
      <c r="FK50" s="119">
        <f xml:space="preserve"> Solve!FK$30</f>
        <v>0</v>
      </c>
      <c r="FL50" s="119">
        <f xml:space="preserve"> Solve!FL$30</f>
        <v>0</v>
      </c>
      <c r="FM50" s="119">
        <f xml:space="preserve"> Solve!FM$30</f>
        <v>0</v>
      </c>
      <c r="FN50" s="119">
        <f xml:space="preserve"> Solve!FN$30</f>
        <v>0</v>
      </c>
      <c r="FO50" s="119">
        <f xml:space="preserve"> Solve!FO$30</f>
        <v>0</v>
      </c>
      <c r="FP50" s="119">
        <f xml:space="preserve"> Solve!FP$30</f>
        <v>0</v>
      </c>
      <c r="FQ50" s="119">
        <f xml:space="preserve"> Solve!FQ$30</f>
        <v>0</v>
      </c>
      <c r="FR50" s="119">
        <f xml:space="preserve"> Solve!FR$30</f>
        <v>0</v>
      </c>
      <c r="FS50" s="119">
        <f xml:space="preserve"> Solve!FS$30</f>
        <v>0</v>
      </c>
      <c r="FT50" s="119">
        <f xml:space="preserve"> Solve!FT$30</f>
        <v>0</v>
      </c>
      <c r="FU50" s="119">
        <f xml:space="preserve"> Solve!FU$30</f>
        <v>0</v>
      </c>
      <c r="FV50" s="119">
        <f xml:space="preserve"> Solve!FV$30</f>
        <v>0</v>
      </c>
      <c r="FW50" s="119">
        <f xml:space="preserve"> Solve!FW$30</f>
        <v>0</v>
      </c>
      <c r="FX50" s="119">
        <f xml:space="preserve"> Solve!FX$30</f>
        <v>0</v>
      </c>
      <c r="FY50" s="119">
        <f xml:space="preserve"> Solve!FY$30</f>
        <v>0</v>
      </c>
      <c r="FZ50" s="119">
        <f xml:space="preserve"> Solve!FZ$30</f>
        <v>0</v>
      </c>
      <c r="GA50" s="119">
        <f xml:space="preserve"> Solve!GA$30</f>
        <v>0</v>
      </c>
      <c r="GB50" s="119">
        <f xml:space="preserve"> Solve!GB$30</f>
        <v>0</v>
      </c>
      <c r="GC50" s="119">
        <f xml:space="preserve"> Solve!GC$30</f>
        <v>0</v>
      </c>
      <c r="GD50" s="119">
        <f xml:space="preserve"> Solve!GD$30</f>
        <v>0</v>
      </c>
      <c r="GE50" s="119">
        <f xml:space="preserve"> Solve!GE$30</f>
        <v>0</v>
      </c>
      <c r="GF50" s="119">
        <f xml:space="preserve"> Solve!GF$30</f>
        <v>0</v>
      </c>
      <c r="GG50" s="119">
        <f xml:space="preserve"> Solve!GG$30</f>
        <v>0</v>
      </c>
      <c r="GH50" s="119">
        <f xml:space="preserve"> Solve!GH$30</f>
        <v>0</v>
      </c>
      <c r="GI50" s="119">
        <f xml:space="preserve"> Solve!GI$30</f>
        <v>0</v>
      </c>
      <c r="GJ50" s="119">
        <f xml:space="preserve"> Solve!GJ$30</f>
        <v>0</v>
      </c>
    </row>
    <row r="51" spans="1:192" s="539" customFormat="1" outlineLevel="2" x14ac:dyDescent="0.35">
      <c r="B51" s="519"/>
      <c r="E51" s="539" t="str">
        <f>Time!$E$106</f>
        <v>Senior debt loan life flag</v>
      </c>
      <c r="G51" s="539" t="str">
        <f>Time!$G$106</f>
        <v>flag</v>
      </c>
      <c r="H51" s="539">
        <f>Time!$H$106</f>
        <v>72</v>
      </c>
      <c r="J51" s="539">
        <f>Time!J$106</f>
        <v>0</v>
      </c>
      <c r="K51" s="539">
        <f>Time!K$106</f>
        <v>0</v>
      </c>
      <c r="L51" s="539">
        <f>Time!L$106</f>
        <v>0</v>
      </c>
      <c r="M51" s="539">
        <f>Time!M$106</f>
        <v>0</v>
      </c>
      <c r="N51" s="539">
        <f>Time!N$106</f>
        <v>0</v>
      </c>
      <c r="O51" s="539">
        <f>Time!O$106</f>
        <v>0</v>
      </c>
      <c r="P51" s="539">
        <f>Time!P$106</f>
        <v>0</v>
      </c>
      <c r="Q51" s="539">
        <f>Time!Q$106</f>
        <v>0</v>
      </c>
      <c r="R51" s="539">
        <f>Time!R$106</f>
        <v>0</v>
      </c>
      <c r="S51" s="539">
        <f>Time!S$106</f>
        <v>0</v>
      </c>
      <c r="T51" s="539">
        <f>Time!T$106</f>
        <v>0</v>
      </c>
      <c r="U51" s="539">
        <f>Time!U$106</f>
        <v>0</v>
      </c>
      <c r="V51" s="539">
        <f>Time!V$106</f>
        <v>0</v>
      </c>
      <c r="W51" s="539">
        <f>Time!W$106</f>
        <v>0</v>
      </c>
      <c r="X51" s="539">
        <f>Time!X$106</f>
        <v>0</v>
      </c>
      <c r="Y51" s="539">
        <f>Time!Y$106</f>
        <v>0</v>
      </c>
      <c r="Z51" s="539">
        <f>Time!Z$106</f>
        <v>0</v>
      </c>
      <c r="AA51" s="539">
        <f>Time!AA$106</f>
        <v>0</v>
      </c>
      <c r="AB51" s="539">
        <f>Time!AB$106</f>
        <v>0</v>
      </c>
      <c r="AC51" s="539">
        <f>Time!AC$106</f>
        <v>0</v>
      </c>
      <c r="AD51" s="539">
        <f>Time!AD$106</f>
        <v>0</v>
      </c>
      <c r="AE51" s="539">
        <f>Time!AE$106</f>
        <v>0</v>
      </c>
      <c r="AF51" s="539">
        <f>Time!AF$106</f>
        <v>0</v>
      </c>
      <c r="AG51" s="539">
        <f>Time!AG$106</f>
        <v>0</v>
      </c>
      <c r="AH51" s="539">
        <f>Time!AH$106</f>
        <v>0</v>
      </c>
      <c r="AI51" s="539">
        <f>Time!AI$106</f>
        <v>0</v>
      </c>
      <c r="AJ51" s="539">
        <f>Time!AJ$106</f>
        <v>0</v>
      </c>
      <c r="AK51" s="539">
        <f>Time!AK$106</f>
        <v>0</v>
      </c>
      <c r="AL51" s="539">
        <f>Time!AL$106</f>
        <v>0</v>
      </c>
      <c r="AM51" s="539">
        <f>Time!AM$106</f>
        <v>0</v>
      </c>
      <c r="AN51" s="539">
        <f>Time!AN$106</f>
        <v>0</v>
      </c>
      <c r="AO51" s="539">
        <f>Time!AO$106</f>
        <v>0</v>
      </c>
      <c r="AP51" s="539">
        <f>Time!AP$106</f>
        <v>0</v>
      </c>
      <c r="AQ51" s="539">
        <f>Time!AQ$106</f>
        <v>0</v>
      </c>
      <c r="AR51" s="539">
        <f>Time!AR$106</f>
        <v>0</v>
      </c>
      <c r="AS51" s="539">
        <f>Time!AS$106</f>
        <v>0</v>
      </c>
      <c r="AT51" s="539">
        <f>Time!AT$106</f>
        <v>0</v>
      </c>
      <c r="AU51" s="539">
        <f>Time!AU$106</f>
        <v>0</v>
      </c>
      <c r="AV51" s="539">
        <f>Time!AV$106</f>
        <v>0</v>
      </c>
      <c r="AW51" s="539">
        <f>Time!AW$106</f>
        <v>0</v>
      </c>
      <c r="AX51" s="539">
        <f>Time!AX$106</f>
        <v>0</v>
      </c>
      <c r="AY51" s="539">
        <f>Time!AY$106</f>
        <v>0</v>
      </c>
      <c r="AZ51" s="539">
        <f>Time!AZ$106</f>
        <v>0</v>
      </c>
      <c r="BA51" s="539">
        <f>Time!BA$106</f>
        <v>0</v>
      </c>
      <c r="BB51" s="539">
        <f>Time!BB$106</f>
        <v>0</v>
      </c>
      <c r="BC51" s="539">
        <f>Time!BC$106</f>
        <v>0</v>
      </c>
      <c r="BD51" s="539">
        <f>Time!BD$106</f>
        <v>0</v>
      </c>
      <c r="BE51" s="539">
        <f>Time!BE$106</f>
        <v>0</v>
      </c>
      <c r="BF51" s="539">
        <f>Time!BF$106</f>
        <v>1</v>
      </c>
      <c r="BG51" s="539">
        <f>Time!BG$106</f>
        <v>1</v>
      </c>
      <c r="BH51" s="539">
        <f>Time!BH$106</f>
        <v>1</v>
      </c>
      <c r="BI51" s="539">
        <f>Time!BI$106</f>
        <v>1</v>
      </c>
      <c r="BJ51" s="539">
        <f>Time!BJ$106</f>
        <v>1</v>
      </c>
      <c r="BK51" s="539">
        <f>Time!BK$106</f>
        <v>1</v>
      </c>
      <c r="BL51" s="539">
        <f>Time!BL$106</f>
        <v>1</v>
      </c>
      <c r="BM51" s="539">
        <f>Time!BM$106</f>
        <v>1</v>
      </c>
      <c r="BN51" s="539">
        <f>Time!BN$106</f>
        <v>1</v>
      </c>
      <c r="BO51" s="539">
        <f>Time!BO$106</f>
        <v>1</v>
      </c>
      <c r="BP51" s="539">
        <f>Time!BP$106</f>
        <v>1</v>
      </c>
      <c r="BQ51" s="539">
        <f>Time!BQ$106</f>
        <v>1</v>
      </c>
      <c r="BR51" s="539">
        <f>Time!BR$106</f>
        <v>1</v>
      </c>
      <c r="BS51" s="539">
        <f>Time!BS$106</f>
        <v>1</v>
      </c>
      <c r="BT51" s="539">
        <f>Time!BT$106</f>
        <v>1</v>
      </c>
      <c r="BU51" s="539">
        <f>Time!BU$106</f>
        <v>1</v>
      </c>
      <c r="BV51" s="539">
        <f>Time!BV$106</f>
        <v>1</v>
      </c>
      <c r="BW51" s="539">
        <f>Time!BW$106</f>
        <v>1</v>
      </c>
      <c r="BX51" s="539">
        <f>Time!BX$106</f>
        <v>1</v>
      </c>
      <c r="BY51" s="539">
        <f>Time!BY$106</f>
        <v>1</v>
      </c>
      <c r="BZ51" s="539">
        <f>Time!BZ$106</f>
        <v>1</v>
      </c>
      <c r="CA51" s="539">
        <f>Time!CA$106</f>
        <v>1</v>
      </c>
      <c r="CB51" s="539">
        <f>Time!CB$106</f>
        <v>1</v>
      </c>
      <c r="CC51" s="539">
        <f>Time!CC$106</f>
        <v>1</v>
      </c>
      <c r="CD51" s="539">
        <f>Time!CD$106</f>
        <v>1</v>
      </c>
      <c r="CE51" s="539">
        <f>Time!CE$106</f>
        <v>1</v>
      </c>
      <c r="CF51" s="539">
        <f>Time!CF$106</f>
        <v>1</v>
      </c>
      <c r="CG51" s="539">
        <f>Time!CG$106</f>
        <v>1</v>
      </c>
      <c r="CH51" s="539">
        <f>Time!CH$106</f>
        <v>1</v>
      </c>
      <c r="CI51" s="539">
        <f>Time!CI$106</f>
        <v>1</v>
      </c>
      <c r="CJ51" s="539">
        <f>Time!CJ$106</f>
        <v>1</v>
      </c>
      <c r="CK51" s="539">
        <f>Time!CK$106</f>
        <v>1</v>
      </c>
      <c r="CL51" s="539">
        <f>Time!CL$106</f>
        <v>1</v>
      </c>
      <c r="CM51" s="539">
        <f>Time!CM$106</f>
        <v>1</v>
      </c>
      <c r="CN51" s="539">
        <f>Time!CN$106</f>
        <v>1</v>
      </c>
      <c r="CO51" s="539">
        <f>Time!CO$106</f>
        <v>1</v>
      </c>
      <c r="CP51" s="539">
        <f>Time!CP$106</f>
        <v>1</v>
      </c>
      <c r="CQ51" s="539">
        <f>Time!CQ$106</f>
        <v>1</v>
      </c>
      <c r="CR51" s="539">
        <f>Time!CR$106</f>
        <v>1</v>
      </c>
      <c r="CS51" s="539">
        <f>Time!CS$106</f>
        <v>1</v>
      </c>
      <c r="CT51" s="539">
        <f>Time!CT$106</f>
        <v>1</v>
      </c>
      <c r="CU51" s="539">
        <f>Time!CU$106</f>
        <v>1</v>
      </c>
      <c r="CV51" s="539">
        <f>Time!CV$106</f>
        <v>1</v>
      </c>
      <c r="CW51" s="539">
        <f>Time!CW$106</f>
        <v>1</v>
      </c>
      <c r="CX51" s="539">
        <f>Time!CX$106</f>
        <v>1</v>
      </c>
      <c r="CY51" s="539">
        <f>Time!CY$106</f>
        <v>1</v>
      </c>
      <c r="CZ51" s="539">
        <f>Time!CZ$106</f>
        <v>1</v>
      </c>
      <c r="DA51" s="539">
        <f>Time!DA$106</f>
        <v>1</v>
      </c>
      <c r="DB51" s="539">
        <f>Time!DB$106</f>
        <v>1</v>
      </c>
      <c r="DC51" s="539">
        <f>Time!DC$106</f>
        <v>1</v>
      </c>
      <c r="DD51" s="539">
        <f>Time!DD$106</f>
        <v>1</v>
      </c>
      <c r="DE51" s="539">
        <f>Time!DE$106</f>
        <v>1</v>
      </c>
      <c r="DF51" s="539">
        <f>Time!DF$106</f>
        <v>1</v>
      </c>
      <c r="DG51" s="539">
        <f>Time!DG$106</f>
        <v>1</v>
      </c>
      <c r="DH51" s="539">
        <f>Time!DH$106</f>
        <v>1</v>
      </c>
      <c r="DI51" s="539">
        <f>Time!DI$106</f>
        <v>1</v>
      </c>
      <c r="DJ51" s="539">
        <f>Time!DJ$106</f>
        <v>1</v>
      </c>
      <c r="DK51" s="539">
        <f>Time!DK$106</f>
        <v>1</v>
      </c>
      <c r="DL51" s="539">
        <f>Time!DL$106</f>
        <v>1</v>
      </c>
      <c r="DM51" s="539">
        <f>Time!DM$106</f>
        <v>1</v>
      </c>
      <c r="DN51" s="539">
        <f>Time!DN$106</f>
        <v>1</v>
      </c>
      <c r="DO51" s="539">
        <f>Time!DO$106</f>
        <v>1</v>
      </c>
      <c r="DP51" s="539">
        <f>Time!DP$106</f>
        <v>1</v>
      </c>
      <c r="DQ51" s="539">
        <f>Time!DQ$106</f>
        <v>1</v>
      </c>
      <c r="DR51" s="539">
        <f>Time!DR$106</f>
        <v>1</v>
      </c>
      <c r="DS51" s="539">
        <f>Time!DS$106</f>
        <v>1</v>
      </c>
      <c r="DT51" s="539">
        <f>Time!DT$106</f>
        <v>1</v>
      </c>
      <c r="DU51" s="539">
        <f>Time!DU$106</f>
        <v>1</v>
      </c>
      <c r="DV51" s="539">
        <f>Time!DV$106</f>
        <v>1</v>
      </c>
      <c r="DW51" s="539">
        <f>Time!DW$106</f>
        <v>1</v>
      </c>
      <c r="DX51" s="539">
        <f>Time!DX$106</f>
        <v>1</v>
      </c>
      <c r="DY51" s="539">
        <f>Time!DY$106</f>
        <v>1</v>
      </c>
      <c r="DZ51" s="539">
        <f>Time!DZ$106</f>
        <v>0</v>
      </c>
      <c r="EA51" s="539">
        <f>Time!EA$106</f>
        <v>0</v>
      </c>
      <c r="EB51" s="539">
        <f>Time!EB$106</f>
        <v>0</v>
      </c>
      <c r="EC51" s="539">
        <f>Time!EC$106</f>
        <v>0</v>
      </c>
      <c r="ED51" s="539">
        <f>Time!ED$106</f>
        <v>0</v>
      </c>
      <c r="EE51" s="539">
        <f>Time!EE$106</f>
        <v>0</v>
      </c>
      <c r="EF51" s="539">
        <f>Time!EF$106</f>
        <v>0</v>
      </c>
      <c r="EG51" s="539">
        <f>Time!EG$106</f>
        <v>0</v>
      </c>
      <c r="EH51" s="539">
        <f>Time!EH$106</f>
        <v>0</v>
      </c>
      <c r="EI51" s="539">
        <f>Time!EI$106</f>
        <v>0</v>
      </c>
      <c r="EJ51" s="539">
        <f>Time!EJ$106</f>
        <v>0</v>
      </c>
      <c r="EK51" s="539">
        <f>Time!EK$106</f>
        <v>0</v>
      </c>
      <c r="EL51" s="539">
        <f>Time!EL$106</f>
        <v>0</v>
      </c>
      <c r="EM51" s="539">
        <f>Time!EM$106</f>
        <v>0</v>
      </c>
      <c r="EN51" s="539">
        <f>Time!EN$106</f>
        <v>0</v>
      </c>
      <c r="EO51" s="539">
        <f>Time!EO$106</f>
        <v>0</v>
      </c>
      <c r="EP51" s="539">
        <f>Time!EP$106</f>
        <v>0</v>
      </c>
      <c r="EQ51" s="539">
        <f>Time!EQ$106</f>
        <v>0</v>
      </c>
      <c r="ER51" s="539">
        <f>Time!ER$106</f>
        <v>0</v>
      </c>
      <c r="ES51" s="539">
        <f>Time!ES$106</f>
        <v>0</v>
      </c>
      <c r="ET51" s="539">
        <f>Time!ET$106</f>
        <v>0</v>
      </c>
      <c r="EU51" s="539">
        <f>Time!EU$106</f>
        <v>0</v>
      </c>
      <c r="EV51" s="539">
        <f>Time!EV$106</f>
        <v>0</v>
      </c>
      <c r="EW51" s="539">
        <f>Time!EW$106</f>
        <v>0</v>
      </c>
      <c r="EX51" s="539">
        <f>Time!EX$106</f>
        <v>0</v>
      </c>
      <c r="EY51" s="539">
        <f>Time!EY$106</f>
        <v>0</v>
      </c>
      <c r="EZ51" s="539">
        <f>Time!EZ$106</f>
        <v>0</v>
      </c>
      <c r="FA51" s="539">
        <f>Time!FA$106</f>
        <v>0</v>
      </c>
      <c r="FB51" s="539">
        <f>Time!FB$106</f>
        <v>0</v>
      </c>
      <c r="FC51" s="539">
        <f>Time!FC$106</f>
        <v>0</v>
      </c>
      <c r="FD51" s="539">
        <f>Time!FD$106</f>
        <v>0</v>
      </c>
      <c r="FE51" s="539">
        <f>Time!FE$106</f>
        <v>0</v>
      </c>
      <c r="FF51" s="539">
        <f>Time!FF$106</f>
        <v>0</v>
      </c>
      <c r="FG51" s="539">
        <f>Time!FG$106</f>
        <v>0</v>
      </c>
      <c r="FH51" s="539">
        <f>Time!FH$106</f>
        <v>0</v>
      </c>
      <c r="FI51" s="539">
        <f>Time!FI$106</f>
        <v>0</v>
      </c>
      <c r="FJ51" s="539">
        <f>Time!FJ$106</f>
        <v>0</v>
      </c>
      <c r="FK51" s="539">
        <f>Time!FK$106</f>
        <v>0</v>
      </c>
      <c r="FL51" s="539">
        <f>Time!FL$106</f>
        <v>0</v>
      </c>
      <c r="FM51" s="539">
        <f>Time!FM$106</f>
        <v>0</v>
      </c>
      <c r="FN51" s="539">
        <f>Time!FN$106</f>
        <v>0</v>
      </c>
      <c r="FO51" s="539">
        <f>Time!FO$106</f>
        <v>0</v>
      </c>
      <c r="FP51" s="539">
        <f>Time!FP$106</f>
        <v>0</v>
      </c>
      <c r="FQ51" s="539">
        <f>Time!FQ$106</f>
        <v>0</v>
      </c>
      <c r="FR51" s="539">
        <f>Time!FR$106</f>
        <v>0</v>
      </c>
      <c r="FS51" s="539">
        <f>Time!FS$106</f>
        <v>0</v>
      </c>
      <c r="FT51" s="539">
        <f>Time!FT$106</f>
        <v>0</v>
      </c>
      <c r="FU51" s="539">
        <f>Time!FU$106</f>
        <v>0</v>
      </c>
      <c r="FV51" s="539">
        <f>Time!FV$106</f>
        <v>0</v>
      </c>
      <c r="FW51" s="539">
        <f>Time!FW$106</f>
        <v>0</v>
      </c>
      <c r="FX51" s="539">
        <f>Time!FX$106</f>
        <v>0</v>
      </c>
      <c r="FY51" s="539">
        <f>Time!FY$106</f>
        <v>0</v>
      </c>
      <c r="FZ51" s="539">
        <f>Time!FZ$106</f>
        <v>0</v>
      </c>
      <c r="GA51" s="539">
        <f>Time!GA$106</f>
        <v>0</v>
      </c>
      <c r="GB51" s="539">
        <f>Time!GB$106</f>
        <v>0</v>
      </c>
      <c r="GC51" s="539">
        <f>Time!GC$106</f>
        <v>0</v>
      </c>
      <c r="GD51" s="539">
        <f>Time!GD$106</f>
        <v>0</v>
      </c>
      <c r="GE51" s="539">
        <f>Time!GE$106</f>
        <v>0</v>
      </c>
      <c r="GF51" s="539">
        <f>Time!GF$106</f>
        <v>0</v>
      </c>
      <c r="GG51" s="539">
        <f>Time!GG$106</f>
        <v>0</v>
      </c>
      <c r="GH51" s="539">
        <f>Time!GH$106</f>
        <v>0</v>
      </c>
      <c r="GI51" s="539">
        <f>Time!GI$106</f>
        <v>0</v>
      </c>
      <c r="GJ51" s="539">
        <f>Time!GJ$106</f>
        <v>0</v>
      </c>
    </row>
    <row r="52" spans="1:192" outlineLevel="2" x14ac:dyDescent="0.35">
      <c r="A52"/>
      <c r="B52" s="76"/>
      <c r="C52"/>
      <c r="D52"/>
      <c r="E52" t="s">
        <v>1527</v>
      </c>
      <c r="F52"/>
      <c r="G52" t="s">
        <v>101</v>
      </c>
      <c r="H52">
        <f>SUM(J52:GJ52)</f>
        <v>325472.56206800463</v>
      </c>
      <c r="I52"/>
      <c r="J52">
        <f t="shared" ref="J52:AO52" si="49">J50/$F49*J51</f>
        <v>0</v>
      </c>
      <c r="K52">
        <f t="shared" si="49"/>
        <v>0</v>
      </c>
      <c r="L52">
        <f t="shared" si="49"/>
        <v>0</v>
      </c>
      <c r="M52">
        <f t="shared" si="49"/>
        <v>0</v>
      </c>
      <c r="N52">
        <f t="shared" si="49"/>
        <v>0</v>
      </c>
      <c r="O52">
        <f t="shared" si="49"/>
        <v>0</v>
      </c>
      <c r="P52">
        <f t="shared" si="49"/>
        <v>0</v>
      </c>
      <c r="Q52">
        <f t="shared" si="49"/>
        <v>0</v>
      </c>
      <c r="R52">
        <f t="shared" si="49"/>
        <v>0</v>
      </c>
      <c r="S52">
        <f t="shared" si="49"/>
        <v>0</v>
      </c>
      <c r="T52">
        <f t="shared" si="49"/>
        <v>0</v>
      </c>
      <c r="U52">
        <f t="shared" si="49"/>
        <v>0</v>
      </c>
      <c r="V52">
        <f t="shared" si="49"/>
        <v>0</v>
      </c>
      <c r="W52">
        <f t="shared" si="49"/>
        <v>0</v>
      </c>
      <c r="X52">
        <f t="shared" si="49"/>
        <v>0</v>
      </c>
      <c r="Y52">
        <f t="shared" si="49"/>
        <v>0</v>
      </c>
      <c r="Z52">
        <f t="shared" si="49"/>
        <v>0</v>
      </c>
      <c r="AA52">
        <f t="shared" si="49"/>
        <v>0</v>
      </c>
      <c r="AB52">
        <f t="shared" si="49"/>
        <v>0</v>
      </c>
      <c r="AC52">
        <f t="shared" si="49"/>
        <v>0</v>
      </c>
      <c r="AD52">
        <f t="shared" si="49"/>
        <v>0</v>
      </c>
      <c r="AE52">
        <f t="shared" si="49"/>
        <v>0</v>
      </c>
      <c r="AF52">
        <f t="shared" si="49"/>
        <v>0</v>
      </c>
      <c r="AG52">
        <f t="shared" si="49"/>
        <v>0</v>
      </c>
      <c r="AH52">
        <f t="shared" si="49"/>
        <v>0</v>
      </c>
      <c r="AI52">
        <f t="shared" si="49"/>
        <v>0</v>
      </c>
      <c r="AJ52">
        <f t="shared" si="49"/>
        <v>0</v>
      </c>
      <c r="AK52">
        <f t="shared" si="49"/>
        <v>0</v>
      </c>
      <c r="AL52">
        <f t="shared" si="49"/>
        <v>0</v>
      </c>
      <c r="AM52">
        <f t="shared" si="49"/>
        <v>0</v>
      </c>
      <c r="AN52">
        <f t="shared" si="49"/>
        <v>0</v>
      </c>
      <c r="AO52">
        <f t="shared" si="49"/>
        <v>0</v>
      </c>
      <c r="AP52">
        <f t="shared" ref="AP52:BU52" si="50">AP50/$F49*AP51</f>
        <v>0</v>
      </c>
      <c r="AQ52">
        <f t="shared" si="50"/>
        <v>0</v>
      </c>
      <c r="AR52">
        <f t="shared" si="50"/>
        <v>0</v>
      </c>
      <c r="AS52">
        <f t="shared" si="50"/>
        <v>0</v>
      </c>
      <c r="AT52">
        <f t="shared" si="50"/>
        <v>0</v>
      </c>
      <c r="AU52">
        <f t="shared" si="50"/>
        <v>0</v>
      </c>
      <c r="AV52">
        <f t="shared" si="50"/>
        <v>0</v>
      </c>
      <c r="AW52">
        <f t="shared" si="50"/>
        <v>0</v>
      </c>
      <c r="AX52">
        <f t="shared" si="50"/>
        <v>0</v>
      </c>
      <c r="AY52">
        <f t="shared" si="50"/>
        <v>0</v>
      </c>
      <c r="AZ52">
        <f t="shared" si="50"/>
        <v>0</v>
      </c>
      <c r="BA52">
        <f t="shared" si="50"/>
        <v>0</v>
      </c>
      <c r="BB52">
        <f t="shared" si="50"/>
        <v>0</v>
      </c>
      <c r="BC52">
        <f t="shared" si="50"/>
        <v>0</v>
      </c>
      <c r="BD52">
        <f t="shared" si="50"/>
        <v>0</v>
      </c>
      <c r="BE52">
        <f t="shared" si="50"/>
        <v>0</v>
      </c>
      <c r="BF52">
        <f t="shared" si="50"/>
        <v>4288.9774954406921</v>
      </c>
      <c r="BG52">
        <f t="shared" si="50"/>
        <v>3585.0608263929926</v>
      </c>
      <c r="BH52">
        <f t="shared" si="50"/>
        <v>3679.1140545374033</v>
      </c>
      <c r="BI52">
        <f t="shared" si="50"/>
        <v>3700.788321040769</v>
      </c>
      <c r="BJ52">
        <f t="shared" si="50"/>
        <v>3614.0912550273065</v>
      </c>
      <c r="BK52">
        <f t="shared" si="50"/>
        <v>3674.6873470528171</v>
      </c>
      <c r="BL52">
        <f t="shared" si="50"/>
        <v>3771.0919059008374</v>
      </c>
      <c r="BM52">
        <f t="shared" si="50"/>
        <v>3793.3080290667867</v>
      </c>
      <c r="BN52">
        <f t="shared" si="50"/>
        <v>3748.8757827348868</v>
      </c>
      <c r="BO52">
        <f t="shared" si="50"/>
        <v>3788.7706538950861</v>
      </c>
      <c r="BP52">
        <f t="shared" si="50"/>
        <v>3865.3692035483577</v>
      </c>
      <c r="BQ52">
        <f t="shared" si="50"/>
        <v>3888.1407297934561</v>
      </c>
      <c r="BR52">
        <f t="shared" si="50"/>
        <v>3797.0546248130622</v>
      </c>
      <c r="BS52">
        <f t="shared" si="50"/>
        <v>3860.7183939973643</v>
      </c>
      <c r="BT52">
        <f t="shared" si="50"/>
        <v>3962.0034336370672</v>
      </c>
      <c r="BU52">
        <f t="shared" si="50"/>
        <v>3985.3442480382932</v>
      </c>
      <c r="BV52">
        <f t="shared" ref="BV52:DA52" si="51">BV50/$F49*BV51</f>
        <v>3891.9809904333888</v>
      </c>
      <c r="BW52">
        <f t="shared" si="51"/>
        <v>3957.2363538472982</v>
      </c>
      <c r="BX52">
        <f t="shared" si="51"/>
        <v>4061.0535194779923</v>
      </c>
      <c r="BY52">
        <f t="shared" si="51"/>
        <v>4084.9778542392487</v>
      </c>
      <c r="BZ52">
        <f t="shared" si="51"/>
        <v>3989.2805151942239</v>
      </c>
      <c r="CA52">
        <f t="shared" si="51"/>
        <v>4056.167262693481</v>
      </c>
      <c r="CB52">
        <f t="shared" si="51"/>
        <v>4162.5798574649434</v>
      </c>
      <c r="CC52">
        <f t="shared" si="51"/>
        <v>4187.1023005952311</v>
      </c>
      <c r="CD52">
        <f t="shared" si="51"/>
        <v>4138.0574143346548</v>
      </c>
      <c r="CE52">
        <f t="shared" si="51"/>
        <v>4182.0938873911045</v>
      </c>
      <c r="CF52">
        <f t="shared" si="51"/>
        <v>4266.6443539015654</v>
      </c>
      <c r="CG52">
        <f t="shared" si="51"/>
        <v>4291.7798581101106</v>
      </c>
      <c r="CH52">
        <f t="shared" si="51"/>
        <v>4191.237841275929</v>
      </c>
      <c r="CI52">
        <f t="shared" si="51"/>
        <v>4261.5107303673376</v>
      </c>
      <c r="CJ52">
        <f t="shared" si="51"/>
        <v>4373.3104627491048</v>
      </c>
      <c r="CK52">
        <f t="shared" si="51"/>
        <v>4399.0743545628629</v>
      </c>
      <c r="CL52">
        <f t="shared" si="51"/>
        <v>4296.0187873078285</v>
      </c>
      <c r="CM52">
        <f t="shared" si="51"/>
        <v>4368.0484986265219</v>
      </c>
      <c r="CN52">
        <f t="shared" si="51"/>
        <v>4482.6432243178315</v>
      </c>
      <c r="CO52">
        <f t="shared" si="51"/>
        <v>4509.0512134269347</v>
      </c>
      <c r="CP52">
        <f t="shared" si="51"/>
        <v>4403.4192569905235</v>
      </c>
      <c r="CQ52">
        <f t="shared" si="51"/>
        <v>4477.249711092184</v>
      </c>
      <c r="CR52">
        <f t="shared" si="51"/>
        <v>4594.7093049257774</v>
      </c>
      <c r="CS52">
        <f t="shared" si="51"/>
        <v>4621.7774937626073</v>
      </c>
      <c r="CT52">
        <f t="shared" si="51"/>
        <v>4567.6411160889465</v>
      </c>
      <c r="CU52">
        <f t="shared" si="51"/>
        <v>4616.2491427063187</v>
      </c>
      <c r="CV52">
        <f t="shared" si="51"/>
        <v>4709.577037548921</v>
      </c>
      <c r="CW52">
        <f t="shared" si="51"/>
        <v>4737.3219311066714</v>
      </c>
      <c r="CX52">
        <f t="shared" si="51"/>
        <v>4626.342356875668</v>
      </c>
      <c r="CY52">
        <f t="shared" si="51"/>
        <v>4703.9104777162247</v>
      </c>
      <c r="CZ52">
        <f t="shared" si="51"/>
        <v>4827.3164634876439</v>
      </c>
      <c r="DA52">
        <f t="shared" si="51"/>
        <v>4855.7549793843391</v>
      </c>
      <c r="DB52">
        <f t="shared" ref="DB52:EG52" si="52">DB50/$F49*DB51</f>
        <v>4742.000915797561</v>
      </c>
      <c r="DC52">
        <f t="shared" si="52"/>
        <v>4821.5082396591306</v>
      </c>
      <c r="DD52">
        <f t="shared" si="52"/>
        <v>4947.9993750748354</v>
      </c>
      <c r="DE52">
        <f t="shared" si="52"/>
        <v>4977.1488538689482</v>
      </c>
      <c r="DF52">
        <f t="shared" si="52"/>
        <v>4860.5509386924996</v>
      </c>
      <c r="DG52">
        <f t="shared" si="52"/>
        <v>4942.0459456506087</v>
      </c>
      <c r="DH52">
        <f t="shared" si="52"/>
        <v>5071.6993594517053</v>
      </c>
      <c r="DI52">
        <f t="shared" si="52"/>
        <v>5101.5775752156696</v>
      </c>
      <c r="DJ52">
        <f t="shared" si="52"/>
        <v>5041.8211436877409</v>
      </c>
      <c r="DK52">
        <f t="shared" si="52"/>
        <v>5095.4753100558401</v>
      </c>
      <c r="DL52">
        <f t="shared" si="52"/>
        <v>5198.4918434379988</v>
      </c>
      <c r="DM52">
        <f t="shared" si="52"/>
        <v>5229.1170145960632</v>
      </c>
      <c r="DN52">
        <f t="shared" si="52"/>
        <v>5106.6163299638065</v>
      </c>
      <c r="DO52">
        <f t="shared" si="52"/>
        <v>5192.2370216491709</v>
      </c>
      <c r="DP52">
        <f t="shared" si="52"/>
        <v>5328.4541395239494</v>
      </c>
      <c r="DQ52">
        <f t="shared" si="52"/>
        <v>5359.8449399609644</v>
      </c>
      <c r="DR52">
        <f t="shared" si="52"/>
        <v>5234.2817382129015</v>
      </c>
      <c r="DS52">
        <f t="shared" si="52"/>
        <v>5322.0429471903999</v>
      </c>
      <c r="DT52">
        <f t="shared" si="52"/>
        <v>5461.6654930120476</v>
      </c>
      <c r="DU52">
        <f t="shared" si="52"/>
        <v>5493.8410634599886</v>
      </c>
      <c r="DV52">
        <f t="shared" si="52"/>
        <v>5365.1387816682245</v>
      </c>
      <c r="DW52">
        <f t="shared" si="52"/>
        <v>5455.0940208701586</v>
      </c>
      <c r="DX52">
        <f t="shared" si="52"/>
        <v>5598.2071303373468</v>
      </c>
      <c r="DY52">
        <f t="shared" si="52"/>
        <v>5631.1870900464855</v>
      </c>
      <c r="DZ52">
        <f t="shared" si="52"/>
        <v>0</v>
      </c>
      <c r="EA52">
        <f t="shared" si="52"/>
        <v>0</v>
      </c>
      <c r="EB52">
        <f t="shared" si="52"/>
        <v>0</v>
      </c>
      <c r="EC52">
        <f t="shared" si="52"/>
        <v>0</v>
      </c>
      <c r="ED52">
        <f t="shared" si="52"/>
        <v>0</v>
      </c>
      <c r="EE52">
        <f t="shared" si="52"/>
        <v>0</v>
      </c>
      <c r="EF52">
        <f t="shared" si="52"/>
        <v>0</v>
      </c>
      <c r="EG52">
        <f t="shared" si="52"/>
        <v>0</v>
      </c>
      <c r="EH52">
        <f t="shared" ref="EH52:FM52" si="53">EH50/$F49*EH51</f>
        <v>0</v>
      </c>
      <c r="EI52">
        <f t="shared" si="53"/>
        <v>0</v>
      </c>
      <c r="EJ52">
        <f t="shared" si="53"/>
        <v>0</v>
      </c>
      <c r="EK52">
        <f t="shared" si="53"/>
        <v>0</v>
      </c>
      <c r="EL52">
        <f t="shared" si="53"/>
        <v>0</v>
      </c>
      <c r="EM52">
        <f t="shared" si="53"/>
        <v>0</v>
      </c>
      <c r="EN52">
        <f t="shared" si="53"/>
        <v>0</v>
      </c>
      <c r="EO52">
        <f t="shared" si="53"/>
        <v>0</v>
      </c>
      <c r="EP52">
        <f t="shared" si="53"/>
        <v>0</v>
      </c>
      <c r="EQ52">
        <f t="shared" si="53"/>
        <v>0</v>
      </c>
      <c r="ER52">
        <f t="shared" si="53"/>
        <v>0</v>
      </c>
      <c r="ES52">
        <f t="shared" si="53"/>
        <v>0</v>
      </c>
      <c r="ET52">
        <f t="shared" si="53"/>
        <v>0</v>
      </c>
      <c r="EU52">
        <f t="shared" si="53"/>
        <v>0</v>
      </c>
      <c r="EV52">
        <f t="shared" si="53"/>
        <v>0</v>
      </c>
      <c r="EW52">
        <f t="shared" si="53"/>
        <v>0</v>
      </c>
      <c r="EX52">
        <f t="shared" si="53"/>
        <v>0</v>
      </c>
      <c r="EY52">
        <f t="shared" si="53"/>
        <v>0</v>
      </c>
      <c r="EZ52">
        <f t="shared" si="53"/>
        <v>0</v>
      </c>
      <c r="FA52">
        <f t="shared" si="53"/>
        <v>0</v>
      </c>
      <c r="FB52">
        <f t="shared" si="53"/>
        <v>0</v>
      </c>
      <c r="FC52">
        <f t="shared" si="53"/>
        <v>0</v>
      </c>
      <c r="FD52">
        <f t="shared" si="53"/>
        <v>0</v>
      </c>
      <c r="FE52">
        <f t="shared" si="53"/>
        <v>0</v>
      </c>
      <c r="FF52">
        <f t="shared" si="53"/>
        <v>0</v>
      </c>
      <c r="FG52">
        <f t="shared" si="53"/>
        <v>0</v>
      </c>
      <c r="FH52">
        <f t="shared" si="53"/>
        <v>0</v>
      </c>
      <c r="FI52">
        <f t="shared" si="53"/>
        <v>0</v>
      </c>
      <c r="FJ52">
        <f t="shared" si="53"/>
        <v>0</v>
      </c>
      <c r="FK52">
        <f t="shared" si="53"/>
        <v>0</v>
      </c>
      <c r="FL52">
        <f t="shared" si="53"/>
        <v>0</v>
      </c>
      <c r="FM52">
        <f t="shared" si="53"/>
        <v>0</v>
      </c>
      <c r="FN52">
        <f t="shared" ref="FN52:GJ52" si="54">FN50/$F49*FN51</f>
        <v>0</v>
      </c>
      <c r="FO52">
        <f t="shared" si="54"/>
        <v>0</v>
      </c>
      <c r="FP52">
        <f t="shared" si="54"/>
        <v>0</v>
      </c>
      <c r="FQ52">
        <f t="shared" si="54"/>
        <v>0</v>
      </c>
      <c r="FR52">
        <f t="shared" si="54"/>
        <v>0</v>
      </c>
      <c r="FS52">
        <f t="shared" si="54"/>
        <v>0</v>
      </c>
      <c r="FT52">
        <f t="shared" si="54"/>
        <v>0</v>
      </c>
      <c r="FU52">
        <f t="shared" si="54"/>
        <v>0</v>
      </c>
      <c r="FV52">
        <f t="shared" si="54"/>
        <v>0</v>
      </c>
      <c r="FW52">
        <f t="shared" si="54"/>
        <v>0</v>
      </c>
      <c r="FX52">
        <f t="shared" si="54"/>
        <v>0</v>
      </c>
      <c r="FY52">
        <f t="shared" si="54"/>
        <v>0</v>
      </c>
      <c r="FZ52">
        <f t="shared" si="54"/>
        <v>0</v>
      </c>
      <c r="GA52">
        <f t="shared" si="54"/>
        <v>0</v>
      </c>
      <c r="GB52">
        <f t="shared" si="54"/>
        <v>0</v>
      </c>
      <c r="GC52">
        <f t="shared" si="54"/>
        <v>0</v>
      </c>
      <c r="GD52">
        <f t="shared" si="54"/>
        <v>0</v>
      </c>
      <c r="GE52">
        <f t="shared" si="54"/>
        <v>0</v>
      </c>
      <c r="GF52">
        <f t="shared" si="54"/>
        <v>0</v>
      </c>
      <c r="GG52">
        <f t="shared" si="54"/>
        <v>0</v>
      </c>
      <c r="GH52">
        <f t="shared" si="54"/>
        <v>0</v>
      </c>
      <c r="GI52">
        <f t="shared" si="54"/>
        <v>0</v>
      </c>
      <c r="GJ52">
        <f t="shared" si="54"/>
        <v>0</v>
      </c>
    </row>
    <row r="53" spans="1:192" outlineLevel="2" x14ac:dyDescent="0.35">
      <c r="A53"/>
      <c r="B53" s="76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513" customFormat="1" outlineLevel="2" x14ac:dyDescent="0.35">
      <c r="B54" s="518"/>
      <c r="E54" s="513" t="str">
        <f>$E$47</f>
        <v>Senior debt discount factor</v>
      </c>
      <c r="G54" s="513" t="str">
        <f>$G$47</f>
        <v>factor</v>
      </c>
      <c r="H54" s="513">
        <f>$H$47</f>
        <v>74.343335610709829</v>
      </c>
      <c r="J54" s="513">
        <f t="shared" ref="J54:AO54" si="55">J$47</f>
        <v>0</v>
      </c>
      <c r="K54" s="513">
        <f t="shared" si="55"/>
        <v>0</v>
      </c>
      <c r="L54" s="513">
        <f t="shared" si="55"/>
        <v>0</v>
      </c>
      <c r="M54" s="513">
        <f t="shared" si="55"/>
        <v>0</v>
      </c>
      <c r="N54" s="513">
        <f t="shared" si="55"/>
        <v>0</v>
      </c>
      <c r="O54" s="513">
        <f t="shared" si="55"/>
        <v>0</v>
      </c>
      <c r="P54" s="513">
        <f t="shared" si="55"/>
        <v>0</v>
      </c>
      <c r="Q54" s="513">
        <f t="shared" si="55"/>
        <v>0</v>
      </c>
      <c r="R54" s="513">
        <f t="shared" si="55"/>
        <v>0</v>
      </c>
      <c r="S54" s="513">
        <f t="shared" si="55"/>
        <v>0</v>
      </c>
      <c r="T54" s="513">
        <f t="shared" si="55"/>
        <v>0</v>
      </c>
      <c r="U54" s="513">
        <f t="shared" si="55"/>
        <v>0</v>
      </c>
      <c r="V54" s="513">
        <f t="shared" si="55"/>
        <v>0</v>
      </c>
      <c r="W54" s="513">
        <f t="shared" si="55"/>
        <v>0</v>
      </c>
      <c r="X54" s="513">
        <f t="shared" si="55"/>
        <v>0</v>
      </c>
      <c r="Y54" s="513">
        <f t="shared" si="55"/>
        <v>0</v>
      </c>
      <c r="Z54" s="513">
        <f t="shared" si="55"/>
        <v>0</v>
      </c>
      <c r="AA54" s="513">
        <f t="shared" si="55"/>
        <v>0</v>
      </c>
      <c r="AB54" s="513">
        <f t="shared" si="55"/>
        <v>0</v>
      </c>
      <c r="AC54" s="513">
        <f t="shared" si="55"/>
        <v>0</v>
      </c>
      <c r="AD54" s="513">
        <f t="shared" si="55"/>
        <v>0</v>
      </c>
      <c r="AE54" s="513">
        <f t="shared" si="55"/>
        <v>0</v>
      </c>
      <c r="AF54" s="513">
        <f t="shared" si="55"/>
        <v>0</v>
      </c>
      <c r="AG54" s="513">
        <f t="shared" si="55"/>
        <v>0</v>
      </c>
      <c r="AH54" s="513">
        <f t="shared" si="55"/>
        <v>0</v>
      </c>
      <c r="AI54" s="513">
        <f t="shared" si="55"/>
        <v>0</v>
      </c>
      <c r="AJ54" s="513">
        <f t="shared" si="55"/>
        <v>0</v>
      </c>
      <c r="AK54" s="513">
        <f t="shared" si="55"/>
        <v>0</v>
      </c>
      <c r="AL54" s="513">
        <f t="shared" si="55"/>
        <v>0</v>
      </c>
      <c r="AM54" s="513">
        <f t="shared" si="55"/>
        <v>0</v>
      </c>
      <c r="AN54" s="513">
        <f t="shared" si="55"/>
        <v>0</v>
      </c>
      <c r="AO54" s="513">
        <f t="shared" si="55"/>
        <v>0</v>
      </c>
      <c r="AP54" s="513">
        <f t="shared" ref="AP54:BU54" si="56">AP$47</f>
        <v>0</v>
      </c>
      <c r="AQ54" s="513">
        <f t="shared" si="56"/>
        <v>0</v>
      </c>
      <c r="AR54" s="513">
        <f t="shared" si="56"/>
        <v>0</v>
      </c>
      <c r="AS54" s="513">
        <f t="shared" si="56"/>
        <v>0</v>
      </c>
      <c r="AT54" s="513">
        <f t="shared" si="56"/>
        <v>0</v>
      </c>
      <c r="AU54" s="513">
        <f t="shared" si="56"/>
        <v>0</v>
      </c>
      <c r="AV54" s="513">
        <f t="shared" si="56"/>
        <v>0</v>
      </c>
      <c r="AW54" s="513">
        <f t="shared" si="56"/>
        <v>0</v>
      </c>
      <c r="AX54" s="513">
        <f t="shared" si="56"/>
        <v>0</v>
      </c>
      <c r="AY54" s="513">
        <f t="shared" si="56"/>
        <v>0</v>
      </c>
      <c r="AZ54" s="513">
        <f t="shared" si="56"/>
        <v>0</v>
      </c>
      <c r="BA54" s="513">
        <f t="shared" si="56"/>
        <v>0</v>
      </c>
      <c r="BB54" s="513">
        <f t="shared" si="56"/>
        <v>0</v>
      </c>
      <c r="BC54" s="513">
        <f t="shared" si="56"/>
        <v>0</v>
      </c>
      <c r="BD54" s="513">
        <f t="shared" si="56"/>
        <v>0</v>
      </c>
      <c r="BE54" s="513">
        <f t="shared" si="56"/>
        <v>1</v>
      </c>
      <c r="BF54" s="513">
        <f t="shared" si="56"/>
        <v>0.99009900990099009</v>
      </c>
      <c r="BG54" s="513">
        <f t="shared" si="56"/>
        <v>0.98018821791980093</v>
      </c>
      <c r="BH54" s="513">
        <f t="shared" si="56"/>
        <v>0.97026990335220076</v>
      </c>
      <c r="BI54" s="513">
        <f t="shared" si="56"/>
        <v>0.96045195008466866</v>
      </c>
      <c r="BJ54" s="513">
        <f t="shared" si="56"/>
        <v>0.95094252483630559</v>
      </c>
      <c r="BK54" s="513">
        <f t="shared" si="56"/>
        <v>0.941423685351089</v>
      </c>
      <c r="BL54" s="513">
        <f t="shared" si="56"/>
        <v>0.93189762078308425</v>
      </c>
      <c r="BM54" s="513">
        <f t="shared" si="56"/>
        <v>0.92246794842144286</v>
      </c>
      <c r="BN54" s="513">
        <f t="shared" si="56"/>
        <v>0.91323413659586239</v>
      </c>
      <c r="BO54" s="513">
        <f t="shared" si="56"/>
        <v>0.90409275430236069</v>
      </c>
      <c r="BP54" s="513">
        <f t="shared" si="56"/>
        <v>0.89494443342732588</v>
      </c>
      <c r="BQ54" s="513">
        <f t="shared" si="56"/>
        <v>0.88588868245115859</v>
      </c>
      <c r="BR54" s="513">
        <f t="shared" si="56"/>
        <v>0.8771175073773847</v>
      </c>
      <c r="BS54" s="513">
        <f t="shared" si="56"/>
        <v>0.86833764892712151</v>
      </c>
      <c r="BT54" s="513">
        <f t="shared" si="56"/>
        <v>0.85955112630269404</v>
      </c>
      <c r="BU54" s="513">
        <f t="shared" si="56"/>
        <v>0.85085351261815301</v>
      </c>
      <c r="BV54" s="513">
        <f t="shared" ref="BV54:DA54" si="57">BV$47</f>
        <v>0.84242922041401291</v>
      </c>
      <c r="BW54" s="513">
        <f t="shared" si="57"/>
        <v>0.83399658824399026</v>
      </c>
      <c r="BX54" s="513">
        <f t="shared" si="57"/>
        <v>0.82555755545489584</v>
      </c>
      <c r="BY54" s="513">
        <f t="shared" si="57"/>
        <v>0.81720391543049531</v>
      </c>
      <c r="BZ54" s="513">
        <f t="shared" si="57"/>
        <v>0.80911278755494587</v>
      </c>
      <c r="CA54" s="513">
        <f t="shared" si="57"/>
        <v>0.80101364954290089</v>
      </c>
      <c r="CB54" s="513">
        <f t="shared" si="57"/>
        <v>0.79290836404378673</v>
      </c>
      <c r="CC54" s="513">
        <f t="shared" si="57"/>
        <v>0.78488509419204588</v>
      </c>
      <c r="CD54" s="513">
        <f t="shared" si="57"/>
        <v>0.77702847296539568</v>
      </c>
      <c r="CE54" s="513">
        <f t="shared" si="57"/>
        <v>0.76925049573078441</v>
      </c>
      <c r="CF54" s="513">
        <f t="shared" si="57"/>
        <v>0.76146661477970312</v>
      </c>
      <c r="CG54" s="513">
        <f t="shared" si="57"/>
        <v>0.75376149725223585</v>
      </c>
      <c r="CH54" s="513">
        <f t="shared" si="57"/>
        <v>0.74629851213092657</v>
      </c>
      <c r="CI54" s="513">
        <f t="shared" si="57"/>
        <v>0.73882813872822994</v>
      </c>
      <c r="CJ54" s="513">
        <f t="shared" si="57"/>
        <v>0.73135209508953691</v>
      </c>
      <c r="CK54" s="513">
        <f t="shared" si="57"/>
        <v>0.72395169993464947</v>
      </c>
      <c r="CL54" s="513">
        <f t="shared" si="57"/>
        <v>0.71678386132143512</v>
      </c>
      <c r="CM54" s="513">
        <f t="shared" si="57"/>
        <v>0.70960892661895458</v>
      </c>
      <c r="CN54" s="513">
        <f t="shared" si="57"/>
        <v>0.70242854592725379</v>
      </c>
      <c r="CO54" s="513">
        <f t="shared" si="57"/>
        <v>0.69532082196934497</v>
      </c>
      <c r="CP54" s="513">
        <f t="shared" si="57"/>
        <v>0.68843645739539105</v>
      </c>
      <c r="CQ54" s="513">
        <f t="shared" si="57"/>
        <v>0.68154527736866344</v>
      </c>
      <c r="CR54" s="513">
        <f t="shared" si="57"/>
        <v>0.67464886673096913</v>
      </c>
      <c r="CS54" s="513">
        <f t="shared" si="57"/>
        <v>0.66782223939493213</v>
      </c>
      <c r="CT54" s="513">
        <f t="shared" si="57"/>
        <v>0.66113740562692647</v>
      </c>
      <c r="CU54" s="513">
        <f t="shared" si="57"/>
        <v>0.65451948637579338</v>
      </c>
      <c r="CV54" s="513">
        <f t="shared" si="57"/>
        <v>0.64789654392676432</v>
      </c>
      <c r="CW54" s="513">
        <f t="shared" si="57"/>
        <v>0.64134061761338312</v>
      </c>
      <c r="CX54" s="513">
        <f t="shared" si="57"/>
        <v>0.63499071050830014</v>
      </c>
      <c r="CY54" s="513">
        <f t="shared" si="57"/>
        <v>0.62863451705804652</v>
      </c>
      <c r="CZ54" s="513">
        <f t="shared" si="57"/>
        <v>0.62227349906757801</v>
      </c>
      <c r="DA54" s="513">
        <f t="shared" si="57"/>
        <v>0.61597684685527965</v>
      </c>
      <c r="DB54" s="513">
        <f t="shared" ref="DB54:EG54" si="58">DB$47</f>
        <v>0.60987806619334617</v>
      </c>
      <c r="DC54" s="513">
        <f t="shared" si="58"/>
        <v>0.60377324779893471</v>
      </c>
      <c r="DD54" s="513">
        <f t="shared" si="58"/>
        <v>0.59766379566546557</v>
      </c>
      <c r="DE54" s="513">
        <f t="shared" si="58"/>
        <v>0.59161616376915871</v>
      </c>
      <c r="DF54" s="513">
        <f t="shared" si="58"/>
        <v>0.585758577989266</v>
      </c>
      <c r="DG54" s="513">
        <f t="shared" si="58"/>
        <v>0.57989519325744077</v>
      </c>
      <c r="DH54" s="513">
        <f t="shared" si="58"/>
        <v>0.57402735804190141</v>
      </c>
      <c r="DI54" s="513">
        <f t="shared" si="58"/>
        <v>0.5682188981936992</v>
      </c>
      <c r="DJ54" s="513">
        <f t="shared" si="58"/>
        <v>0.5625310839009231</v>
      </c>
      <c r="DK54" s="513">
        <f t="shared" si="58"/>
        <v>0.55690020405987328</v>
      </c>
      <c r="DL54" s="513">
        <f t="shared" si="58"/>
        <v>0.55126505021324901</v>
      </c>
      <c r="DM54" s="513">
        <f t="shared" si="58"/>
        <v>0.54568691728104279</v>
      </c>
      <c r="DN54" s="513">
        <f t="shared" si="58"/>
        <v>0.54028407651588395</v>
      </c>
      <c r="DO54" s="513">
        <f t="shared" si="58"/>
        <v>0.53487588699185518</v>
      </c>
      <c r="DP54" s="513">
        <f t="shared" si="58"/>
        <v>0.52946359249083774</v>
      </c>
      <c r="DQ54" s="513">
        <f t="shared" si="58"/>
        <v>0.52410606383826885</v>
      </c>
      <c r="DR54" s="513">
        <f t="shared" si="58"/>
        <v>0.51891689488937509</v>
      </c>
      <c r="DS54" s="513">
        <f t="shared" si="58"/>
        <v>0.5137225887145942</v>
      </c>
      <c r="DT54" s="513">
        <f t="shared" si="58"/>
        <v>0.50852433990665946</v>
      </c>
      <c r="DU54" s="513">
        <f t="shared" si="58"/>
        <v>0.50337869106466515</v>
      </c>
      <c r="DV54" s="513">
        <f t="shared" si="58"/>
        <v>0.49839474362838132</v>
      </c>
      <c r="DW54" s="513">
        <f t="shared" si="58"/>
        <v>0.49340586213347615</v>
      </c>
      <c r="DX54" s="513">
        <f t="shared" si="58"/>
        <v>0.48841319392886995</v>
      </c>
      <c r="DY54" s="513">
        <f t="shared" si="58"/>
        <v>0.48347104546412561</v>
      </c>
      <c r="DZ54" s="513">
        <f t="shared" si="58"/>
        <v>0.47863154869399738</v>
      </c>
      <c r="EA54" s="513">
        <f t="shared" si="58"/>
        <v>0.47384049480210932</v>
      </c>
      <c r="EB54" s="513">
        <f t="shared" si="58"/>
        <v>0.46904580435756538</v>
      </c>
      <c r="EC54" s="513">
        <f t="shared" si="58"/>
        <v>0.46429963035834676</v>
      </c>
      <c r="ED54" s="513">
        <f t="shared" si="58"/>
        <v>0.45970260431519483</v>
      </c>
      <c r="EE54" s="513">
        <f t="shared" si="58"/>
        <v>0.45510102726177021</v>
      </c>
      <c r="EF54" s="513">
        <f t="shared" si="58"/>
        <v>0.45049595747425564</v>
      </c>
      <c r="EG54" s="513">
        <f t="shared" si="58"/>
        <v>0.44593748540126499</v>
      </c>
      <c r="EH54" s="513">
        <f t="shared" ref="EH54:FM54" si="59">EH$47</f>
        <v>0.44152226277352968</v>
      </c>
      <c r="EI54" s="513">
        <f t="shared" si="59"/>
        <v>0.43710266911910317</v>
      </c>
      <c r="EJ54" s="513">
        <f t="shared" si="59"/>
        <v>0.43267972086140882</v>
      </c>
      <c r="EK54" s="513">
        <f t="shared" si="59"/>
        <v>0.42830152746949846</v>
      </c>
      <c r="EL54" s="513">
        <f t="shared" si="59"/>
        <v>0.42406091828663212</v>
      </c>
      <c r="EM54" s="513">
        <f t="shared" si="59"/>
        <v>0.41981611094265636</v>
      </c>
      <c r="EN54" s="513">
        <f t="shared" si="59"/>
        <v>0.41556808166343023</v>
      </c>
      <c r="EO54" s="513">
        <f t="shared" si="59"/>
        <v>0.4113630372823221</v>
      </c>
      <c r="EP54" s="513">
        <f t="shared" si="59"/>
        <v>0.4072453344561543</v>
      </c>
      <c r="EQ54" s="513">
        <f t="shared" si="59"/>
        <v>0.4031688494230985</v>
      </c>
      <c r="ER54" s="513">
        <f t="shared" si="59"/>
        <v>0.39908927021644158</v>
      </c>
      <c r="ES54" s="513">
        <f t="shared" si="59"/>
        <v>0.39505097139770945</v>
      </c>
      <c r="ET54" s="513">
        <f t="shared" si="59"/>
        <v>0.39113957564129648</v>
      </c>
      <c r="EU54" s="513">
        <f t="shared" si="59"/>
        <v>0.38722430764180704</v>
      </c>
      <c r="EV54" s="513">
        <f t="shared" si="59"/>
        <v>0.38330606783724852</v>
      </c>
      <c r="EW54" s="513">
        <f t="shared" si="59"/>
        <v>0.37942747586177267</v>
      </c>
      <c r="EX54" s="513">
        <f t="shared" si="59"/>
        <v>0.37567076817997291</v>
      </c>
      <c r="EY54" s="513">
        <f t="shared" si="59"/>
        <v>0.3719103413947592</v>
      </c>
      <c r="EZ54" s="513">
        <f t="shared" si="59"/>
        <v>0.36814706033357164</v>
      </c>
      <c r="FA54" s="513">
        <f t="shared" si="59"/>
        <v>0.36442185910714309</v>
      </c>
      <c r="FB54" s="513">
        <f t="shared" si="59"/>
        <v>0.3608137218882605</v>
      </c>
      <c r="FC54" s="513">
        <f t="shared" si="59"/>
        <v>0.35720201264925139</v>
      </c>
      <c r="FD54" s="513">
        <f t="shared" si="59"/>
        <v>0.35358756201531705</v>
      </c>
      <c r="FE54" s="513">
        <f t="shared" si="59"/>
        <v>0.35000968523293596</v>
      </c>
      <c r="FF54" s="513">
        <f t="shared" si="59"/>
        <v>0.34650612331937336</v>
      </c>
      <c r="FG54" s="513">
        <f t="shared" si="59"/>
        <v>0.34303763170986251</v>
      </c>
      <c r="FH54" s="513">
        <f t="shared" si="59"/>
        <v>0.3395665074118745</v>
      </c>
      <c r="FI54" s="513">
        <f t="shared" si="59"/>
        <v>0.33613050667695454</v>
      </c>
      <c r="FJ54" s="513">
        <f t="shared" si="59"/>
        <v>0.33280248185837086</v>
      </c>
      <c r="FK54" s="513">
        <f t="shared" si="59"/>
        <v>0.32947116232816387</v>
      </c>
      <c r="FL54" s="513">
        <f t="shared" si="59"/>
        <v>0.32613731422717501</v>
      </c>
      <c r="FM54" s="513">
        <f t="shared" si="59"/>
        <v>0.32283720062082877</v>
      </c>
      <c r="FN54" s="513">
        <f t="shared" ref="FN54:GJ54" si="60">FN$47</f>
        <v>0.31964079269388984</v>
      </c>
      <c r="FO54" s="513">
        <f t="shared" si="60"/>
        <v>0.31644122035474737</v>
      </c>
      <c r="FP54" s="513">
        <f t="shared" si="60"/>
        <v>0.31323921944486655</v>
      </c>
      <c r="FQ54" s="513">
        <f t="shared" si="60"/>
        <v>0.31006961889615037</v>
      </c>
      <c r="FR54" s="513">
        <f t="shared" si="60"/>
        <v>0.3069996226694558</v>
      </c>
      <c r="FS54" s="513">
        <f t="shared" si="60"/>
        <v>0.30392658717688947</v>
      </c>
      <c r="FT54" s="513">
        <f t="shared" si="60"/>
        <v>0.30085121915882157</v>
      </c>
      <c r="FU54" s="513">
        <f t="shared" si="60"/>
        <v>0.29780697013081769</v>
      </c>
      <c r="FV54" s="513">
        <f t="shared" si="60"/>
        <v>0.2948259521699878</v>
      </c>
      <c r="FW54" s="513">
        <f t="shared" si="60"/>
        <v>0.29187477390054889</v>
      </c>
      <c r="FX54" s="513">
        <f t="shared" si="60"/>
        <v>0.28892135559887155</v>
      </c>
      <c r="FY54" s="513">
        <f t="shared" si="60"/>
        <v>0.28599782230420634</v>
      </c>
      <c r="FZ54" s="513">
        <f t="shared" si="60"/>
        <v>0.28316616069723399</v>
      </c>
      <c r="GA54" s="513">
        <f t="shared" si="60"/>
        <v>0.28033169577330391</v>
      </c>
      <c r="GB54" s="513">
        <f t="shared" si="60"/>
        <v>0.27749507940604218</v>
      </c>
      <c r="GC54" s="513">
        <f t="shared" si="60"/>
        <v>0.27468716615204353</v>
      </c>
      <c r="GD54" s="513">
        <f t="shared" si="60"/>
        <v>0.27196749123964703</v>
      </c>
      <c r="GE54" s="513">
        <f t="shared" si="60"/>
        <v>0.26924512387601179</v>
      </c>
      <c r="GF54" s="513">
        <f t="shared" si="60"/>
        <v>0.26652069015443319</v>
      </c>
      <c r="GG54" s="513">
        <f t="shared" si="60"/>
        <v>0.26382382439396163</v>
      </c>
      <c r="GH54" s="513">
        <f t="shared" si="60"/>
        <v>0.26121170732075411</v>
      </c>
      <c r="GI54" s="513">
        <f t="shared" si="60"/>
        <v>0.25859700427750376</v>
      </c>
      <c r="GJ54" s="513">
        <f t="shared" si="60"/>
        <v>0.25598031659673715</v>
      </c>
    </row>
    <row r="55" spans="1:192" outlineLevel="2" x14ac:dyDescent="0.35">
      <c r="A55"/>
      <c r="B55" s="76"/>
      <c r="C55"/>
      <c r="D55"/>
      <c r="E55" t="str">
        <f>$E$52</f>
        <v>Senior debt service at target ratio</v>
      </c>
      <c r="F55"/>
      <c r="G55" t="str">
        <f>$G$52</f>
        <v>$ 000s</v>
      </c>
      <c r="H55">
        <f>$H$52</f>
        <v>325472.56206800463</v>
      </c>
      <c r="I55"/>
      <c r="J55">
        <f t="shared" ref="J55:AO55" si="61">J$52</f>
        <v>0</v>
      </c>
      <c r="K55">
        <f t="shared" si="61"/>
        <v>0</v>
      </c>
      <c r="L55">
        <f t="shared" si="61"/>
        <v>0</v>
      </c>
      <c r="M55">
        <f t="shared" si="61"/>
        <v>0</v>
      </c>
      <c r="N55">
        <f t="shared" si="61"/>
        <v>0</v>
      </c>
      <c r="O55">
        <f t="shared" si="61"/>
        <v>0</v>
      </c>
      <c r="P55">
        <f t="shared" si="61"/>
        <v>0</v>
      </c>
      <c r="Q55">
        <f t="shared" si="61"/>
        <v>0</v>
      </c>
      <c r="R55">
        <f t="shared" si="61"/>
        <v>0</v>
      </c>
      <c r="S55">
        <f t="shared" si="61"/>
        <v>0</v>
      </c>
      <c r="T55">
        <f t="shared" si="61"/>
        <v>0</v>
      </c>
      <c r="U55">
        <f t="shared" si="61"/>
        <v>0</v>
      </c>
      <c r="V55">
        <f t="shared" si="61"/>
        <v>0</v>
      </c>
      <c r="W55">
        <f t="shared" si="61"/>
        <v>0</v>
      </c>
      <c r="X55">
        <f t="shared" si="61"/>
        <v>0</v>
      </c>
      <c r="Y55">
        <f t="shared" si="61"/>
        <v>0</v>
      </c>
      <c r="Z55">
        <f t="shared" si="61"/>
        <v>0</v>
      </c>
      <c r="AA55">
        <f t="shared" si="61"/>
        <v>0</v>
      </c>
      <c r="AB55">
        <f t="shared" si="61"/>
        <v>0</v>
      </c>
      <c r="AC55">
        <f t="shared" si="61"/>
        <v>0</v>
      </c>
      <c r="AD55">
        <f t="shared" si="61"/>
        <v>0</v>
      </c>
      <c r="AE55">
        <f t="shared" si="61"/>
        <v>0</v>
      </c>
      <c r="AF55">
        <f t="shared" si="61"/>
        <v>0</v>
      </c>
      <c r="AG55">
        <f t="shared" si="61"/>
        <v>0</v>
      </c>
      <c r="AH55">
        <f t="shared" si="61"/>
        <v>0</v>
      </c>
      <c r="AI55">
        <f t="shared" si="61"/>
        <v>0</v>
      </c>
      <c r="AJ55">
        <f t="shared" si="61"/>
        <v>0</v>
      </c>
      <c r="AK55">
        <f t="shared" si="61"/>
        <v>0</v>
      </c>
      <c r="AL55">
        <f t="shared" si="61"/>
        <v>0</v>
      </c>
      <c r="AM55">
        <f t="shared" si="61"/>
        <v>0</v>
      </c>
      <c r="AN55">
        <f t="shared" si="61"/>
        <v>0</v>
      </c>
      <c r="AO55">
        <f t="shared" si="61"/>
        <v>0</v>
      </c>
      <c r="AP55">
        <f t="shared" ref="AP55:BU55" si="62">AP$52</f>
        <v>0</v>
      </c>
      <c r="AQ55">
        <f t="shared" si="62"/>
        <v>0</v>
      </c>
      <c r="AR55">
        <f t="shared" si="62"/>
        <v>0</v>
      </c>
      <c r="AS55">
        <f t="shared" si="62"/>
        <v>0</v>
      </c>
      <c r="AT55">
        <f t="shared" si="62"/>
        <v>0</v>
      </c>
      <c r="AU55">
        <f t="shared" si="62"/>
        <v>0</v>
      </c>
      <c r="AV55">
        <f t="shared" si="62"/>
        <v>0</v>
      </c>
      <c r="AW55">
        <f t="shared" si="62"/>
        <v>0</v>
      </c>
      <c r="AX55">
        <f t="shared" si="62"/>
        <v>0</v>
      </c>
      <c r="AY55">
        <f t="shared" si="62"/>
        <v>0</v>
      </c>
      <c r="AZ55">
        <f t="shared" si="62"/>
        <v>0</v>
      </c>
      <c r="BA55">
        <f t="shared" si="62"/>
        <v>0</v>
      </c>
      <c r="BB55">
        <f t="shared" si="62"/>
        <v>0</v>
      </c>
      <c r="BC55">
        <f t="shared" si="62"/>
        <v>0</v>
      </c>
      <c r="BD55">
        <f t="shared" si="62"/>
        <v>0</v>
      </c>
      <c r="BE55">
        <f t="shared" si="62"/>
        <v>0</v>
      </c>
      <c r="BF55">
        <f t="shared" si="62"/>
        <v>4288.9774954406921</v>
      </c>
      <c r="BG55">
        <f t="shared" si="62"/>
        <v>3585.0608263929926</v>
      </c>
      <c r="BH55">
        <f t="shared" si="62"/>
        <v>3679.1140545374033</v>
      </c>
      <c r="BI55">
        <f t="shared" si="62"/>
        <v>3700.788321040769</v>
      </c>
      <c r="BJ55">
        <f t="shared" si="62"/>
        <v>3614.0912550273065</v>
      </c>
      <c r="BK55">
        <f t="shared" si="62"/>
        <v>3674.6873470528171</v>
      </c>
      <c r="BL55">
        <f t="shared" si="62"/>
        <v>3771.0919059008374</v>
      </c>
      <c r="BM55">
        <f t="shared" si="62"/>
        <v>3793.3080290667867</v>
      </c>
      <c r="BN55">
        <f t="shared" si="62"/>
        <v>3748.8757827348868</v>
      </c>
      <c r="BO55">
        <f t="shared" si="62"/>
        <v>3788.7706538950861</v>
      </c>
      <c r="BP55">
        <f t="shared" si="62"/>
        <v>3865.3692035483577</v>
      </c>
      <c r="BQ55">
        <f t="shared" si="62"/>
        <v>3888.1407297934561</v>
      </c>
      <c r="BR55">
        <f t="shared" si="62"/>
        <v>3797.0546248130622</v>
      </c>
      <c r="BS55">
        <f t="shared" si="62"/>
        <v>3860.7183939973643</v>
      </c>
      <c r="BT55">
        <f t="shared" si="62"/>
        <v>3962.0034336370672</v>
      </c>
      <c r="BU55">
        <f t="shared" si="62"/>
        <v>3985.3442480382932</v>
      </c>
      <c r="BV55">
        <f t="shared" ref="BV55:DA55" si="63">BV$52</f>
        <v>3891.9809904333888</v>
      </c>
      <c r="BW55">
        <f t="shared" si="63"/>
        <v>3957.2363538472982</v>
      </c>
      <c r="BX55">
        <f t="shared" si="63"/>
        <v>4061.0535194779923</v>
      </c>
      <c r="BY55">
        <f t="shared" si="63"/>
        <v>4084.9778542392487</v>
      </c>
      <c r="BZ55">
        <f t="shared" si="63"/>
        <v>3989.2805151942239</v>
      </c>
      <c r="CA55">
        <f t="shared" si="63"/>
        <v>4056.167262693481</v>
      </c>
      <c r="CB55">
        <f t="shared" si="63"/>
        <v>4162.5798574649434</v>
      </c>
      <c r="CC55">
        <f t="shared" si="63"/>
        <v>4187.1023005952311</v>
      </c>
      <c r="CD55">
        <f t="shared" si="63"/>
        <v>4138.0574143346548</v>
      </c>
      <c r="CE55">
        <f t="shared" si="63"/>
        <v>4182.0938873911045</v>
      </c>
      <c r="CF55">
        <f t="shared" si="63"/>
        <v>4266.6443539015654</v>
      </c>
      <c r="CG55">
        <f t="shared" si="63"/>
        <v>4291.7798581101106</v>
      </c>
      <c r="CH55">
        <f t="shared" si="63"/>
        <v>4191.237841275929</v>
      </c>
      <c r="CI55">
        <f t="shared" si="63"/>
        <v>4261.5107303673376</v>
      </c>
      <c r="CJ55">
        <f t="shared" si="63"/>
        <v>4373.3104627491048</v>
      </c>
      <c r="CK55">
        <f t="shared" si="63"/>
        <v>4399.0743545628629</v>
      </c>
      <c r="CL55">
        <f t="shared" si="63"/>
        <v>4296.0187873078285</v>
      </c>
      <c r="CM55">
        <f t="shared" si="63"/>
        <v>4368.0484986265219</v>
      </c>
      <c r="CN55">
        <f t="shared" si="63"/>
        <v>4482.6432243178315</v>
      </c>
      <c r="CO55">
        <f t="shared" si="63"/>
        <v>4509.0512134269347</v>
      </c>
      <c r="CP55">
        <f t="shared" si="63"/>
        <v>4403.4192569905235</v>
      </c>
      <c r="CQ55">
        <f t="shared" si="63"/>
        <v>4477.249711092184</v>
      </c>
      <c r="CR55">
        <f t="shared" si="63"/>
        <v>4594.7093049257774</v>
      </c>
      <c r="CS55">
        <f t="shared" si="63"/>
        <v>4621.7774937626073</v>
      </c>
      <c r="CT55">
        <f t="shared" si="63"/>
        <v>4567.6411160889465</v>
      </c>
      <c r="CU55">
        <f t="shared" si="63"/>
        <v>4616.2491427063187</v>
      </c>
      <c r="CV55">
        <f t="shared" si="63"/>
        <v>4709.577037548921</v>
      </c>
      <c r="CW55">
        <f t="shared" si="63"/>
        <v>4737.3219311066714</v>
      </c>
      <c r="CX55">
        <f t="shared" si="63"/>
        <v>4626.342356875668</v>
      </c>
      <c r="CY55">
        <f t="shared" si="63"/>
        <v>4703.9104777162247</v>
      </c>
      <c r="CZ55">
        <f t="shared" si="63"/>
        <v>4827.3164634876439</v>
      </c>
      <c r="DA55">
        <f t="shared" si="63"/>
        <v>4855.7549793843391</v>
      </c>
      <c r="DB55">
        <f t="shared" ref="DB55:EG55" si="64">DB$52</f>
        <v>4742.000915797561</v>
      </c>
      <c r="DC55">
        <f t="shared" si="64"/>
        <v>4821.5082396591306</v>
      </c>
      <c r="DD55">
        <f t="shared" si="64"/>
        <v>4947.9993750748354</v>
      </c>
      <c r="DE55">
        <f t="shared" si="64"/>
        <v>4977.1488538689482</v>
      </c>
      <c r="DF55">
        <f t="shared" si="64"/>
        <v>4860.5509386924996</v>
      </c>
      <c r="DG55">
        <f t="shared" si="64"/>
        <v>4942.0459456506087</v>
      </c>
      <c r="DH55">
        <f t="shared" si="64"/>
        <v>5071.6993594517053</v>
      </c>
      <c r="DI55">
        <f t="shared" si="64"/>
        <v>5101.5775752156696</v>
      </c>
      <c r="DJ55">
        <f t="shared" si="64"/>
        <v>5041.8211436877409</v>
      </c>
      <c r="DK55">
        <f t="shared" si="64"/>
        <v>5095.4753100558401</v>
      </c>
      <c r="DL55">
        <f t="shared" si="64"/>
        <v>5198.4918434379988</v>
      </c>
      <c r="DM55">
        <f t="shared" si="64"/>
        <v>5229.1170145960632</v>
      </c>
      <c r="DN55">
        <f t="shared" si="64"/>
        <v>5106.6163299638065</v>
      </c>
      <c r="DO55">
        <f t="shared" si="64"/>
        <v>5192.2370216491709</v>
      </c>
      <c r="DP55">
        <f t="shared" si="64"/>
        <v>5328.4541395239494</v>
      </c>
      <c r="DQ55">
        <f t="shared" si="64"/>
        <v>5359.8449399609644</v>
      </c>
      <c r="DR55">
        <f t="shared" si="64"/>
        <v>5234.2817382129015</v>
      </c>
      <c r="DS55">
        <f t="shared" si="64"/>
        <v>5322.0429471903999</v>
      </c>
      <c r="DT55">
        <f t="shared" si="64"/>
        <v>5461.6654930120476</v>
      </c>
      <c r="DU55">
        <f t="shared" si="64"/>
        <v>5493.8410634599886</v>
      </c>
      <c r="DV55">
        <f t="shared" si="64"/>
        <v>5365.1387816682245</v>
      </c>
      <c r="DW55">
        <f t="shared" si="64"/>
        <v>5455.0940208701586</v>
      </c>
      <c r="DX55">
        <f t="shared" si="64"/>
        <v>5598.2071303373468</v>
      </c>
      <c r="DY55">
        <f t="shared" si="64"/>
        <v>5631.1870900464855</v>
      </c>
      <c r="DZ55">
        <f t="shared" si="64"/>
        <v>0</v>
      </c>
      <c r="EA55">
        <f t="shared" si="64"/>
        <v>0</v>
      </c>
      <c r="EB55">
        <f t="shared" si="64"/>
        <v>0</v>
      </c>
      <c r="EC55">
        <f t="shared" si="64"/>
        <v>0</v>
      </c>
      <c r="ED55">
        <f t="shared" si="64"/>
        <v>0</v>
      </c>
      <c r="EE55">
        <f t="shared" si="64"/>
        <v>0</v>
      </c>
      <c r="EF55">
        <f t="shared" si="64"/>
        <v>0</v>
      </c>
      <c r="EG55">
        <f t="shared" si="64"/>
        <v>0</v>
      </c>
      <c r="EH55">
        <f t="shared" ref="EH55:FM55" si="65">EH$52</f>
        <v>0</v>
      </c>
      <c r="EI55">
        <f t="shared" si="65"/>
        <v>0</v>
      </c>
      <c r="EJ55">
        <f t="shared" si="65"/>
        <v>0</v>
      </c>
      <c r="EK55">
        <f t="shared" si="65"/>
        <v>0</v>
      </c>
      <c r="EL55">
        <f t="shared" si="65"/>
        <v>0</v>
      </c>
      <c r="EM55">
        <f t="shared" si="65"/>
        <v>0</v>
      </c>
      <c r="EN55">
        <f t="shared" si="65"/>
        <v>0</v>
      </c>
      <c r="EO55">
        <f t="shared" si="65"/>
        <v>0</v>
      </c>
      <c r="EP55">
        <f t="shared" si="65"/>
        <v>0</v>
      </c>
      <c r="EQ55">
        <f t="shared" si="65"/>
        <v>0</v>
      </c>
      <c r="ER55">
        <f t="shared" si="65"/>
        <v>0</v>
      </c>
      <c r="ES55">
        <f t="shared" si="65"/>
        <v>0</v>
      </c>
      <c r="ET55">
        <f t="shared" si="65"/>
        <v>0</v>
      </c>
      <c r="EU55">
        <f t="shared" si="65"/>
        <v>0</v>
      </c>
      <c r="EV55">
        <f t="shared" si="65"/>
        <v>0</v>
      </c>
      <c r="EW55">
        <f t="shared" si="65"/>
        <v>0</v>
      </c>
      <c r="EX55">
        <f t="shared" si="65"/>
        <v>0</v>
      </c>
      <c r="EY55">
        <f t="shared" si="65"/>
        <v>0</v>
      </c>
      <c r="EZ55">
        <f t="shared" si="65"/>
        <v>0</v>
      </c>
      <c r="FA55">
        <f t="shared" si="65"/>
        <v>0</v>
      </c>
      <c r="FB55">
        <f t="shared" si="65"/>
        <v>0</v>
      </c>
      <c r="FC55">
        <f t="shared" si="65"/>
        <v>0</v>
      </c>
      <c r="FD55">
        <f t="shared" si="65"/>
        <v>0</v>
      </c>
      <c r="FE55">
        <f t="shared" si="65"/>
        <v>0</v>
      </c>
      <c r="FF55">
        <f t="shared" si="65"/>
        <v>0</v>
      </c>
      <c r="FG55">
        <f t="shared" si="65"/>
        <v>0</v>
      </c>
      <c r="FH55">
        <f t="shared" si="65"/>
        <v>0</v>
      </c>
      <c r="FI55">
        <f t="shared" si="65"/>
        <v>0</v>
      </c>
      <c r="FJ55">
        <f t="shared" si="65"/>
        <v>0</v>
      </c>
      <c r="FK55">
        <f t="shared" si="65"/>
        <v>0</v>
      </c>
      <c r="FL55">
        <f t="shared" si="65"/>
        <v>0</v>
      </c>
      <c r="FM55">
        <f t="shared" si="65"/>
        <v>0</v>
      </c>
      <c r="FN55">
        <f t="shared" ref="FN55:GJ55" si="66">FN$52</f>
        <v>0</v>
      </c>
      <c r="FO55">
        <f t="shared" si="66"/>
        <v>0</v>
      </c>
      <c r="FP55">
        <f t="shared" si="66"/>
        <v>0</v>
      </c>
      <c r="FQ55">
        <f t="shared" si="66"/>
        <v>0</v>
      </c>
      <c r="FR55">
        <f t="shared" si="66"/>
        <v>0</v>
      </c>
      <c r="FS55">
        <f t="shared" si="66"/>
        <v>0</v>
      </c>
      <c r="FT55">
        <f t="shared" si="66"/>
        <v>0</v>
      </c>
      <c r="FU55">
        <f t="shared" si="66"/>
        <v>0</v>
      </c>
      <c r="FV55">
        <f t="shared" si="66"/>
        <v>0</v>
      </c>
      <c r="FW55">
        <f t="shared" si="66"/>
        <v>0</v>
      </c>
      <c r="FX55">
        <f t="shared" si="66"/>
        <v>0</v>
      </c>
      <c r="FY55">
        <f t="shared" si="66"/>
        <v>0</v>
      </c>
      <c r="FZ55">
        <f t="shared" si="66"/>
        <v>0</v>
      </c>
      <c r="GA55">
        <f t="shared" si="66"/>
        <v>0</v>
      </c>
      <c r="GB55">
        <f t="shared" si="66"/>
        <v>0</v>
      </c>
      <c r="GC55">
        <f t="shared" si="66"/>
        <v>0</v>
      </c>
      <c r="GD55">
        <f t="shared" si="66"/>
        <v>0</v>
      </c>
      <c r="GE55">
        <f t="shared" si="66"/>
        <v>0</v>
      </c>
      <c r="GF55">
        <f t="shared" si="66"/>
        <v>0</v>
      </c>
      <c r="GG55">
        <f t="shared" si="66"/>
        <v>0</v>
      </c>
      <c r="GH55">
        <f t="shared" si="66"/>
        <v>0</v>
      </c>
      <c r="GI55">
        <f t="shared" si="66"/>
        <v>0</v>
      </c>
      <c r="GJ55">
        <f t="shared" si="66"/>
        <v>0</v>
      </c>
    </row>
    <row r="56" spans="1:192" outlineLevel="2" x14ac:dyDescent="0.35">
      <c r="A56"/>
      <c r="B56" s="76"/>
      <c r="C56"/>
      <c r="D56"/>
      <c r="E56" t="s">
        <v>1508</v>
      </c>
      <c r="F56">
        <f>SUMPRODUCT($J54:$GJ54,$J55:$GJ55)</f>
        <v>224291.84163902758</v>
      </c>
      <c r="G56" t="s">
        <v>101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</row>
    <row r="57" spans="1:192" outlineLevel="2" x14ac:dyDescent="0.35">
      <c r="A57"/>
      <c r="B57" s="76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</row>
    <row r="58" spans="1:192" outlineLevel="2" x14ac:dyDescent="0.35">
      <c r="A58"/>
      <c r="B58" s="76"/>
      <c r="C58"/>
      <c r="D58"/>
      <c r="E58" s="30" t="str">
        <f xml:space="preserve"> E$56</f>
        <v>Debt capacity</v>
      </c>
      <c r="F58" s="30">
        <f xml:space="preserve"> F$56</f>
        <v>224291.84163902758</v>
      </c>
      <c r="G58" s="30" t="str">
        <f xml:space="preserve"> G$56</f>
        <v>$ 000s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outlineLevel="2" x14ac:dyDescent="0.35">
      <c r="A59"/>
      <c r="B59" s="76"/>
      <c r="C59"/>
      <c r="D59"/>
      <c r="E59" s="30" t="str">
        <f t="shared" ref="E59:G59" si="67" xml:space="preserve"> E$17</f>
        <v>Total project costs to be financed</v>
      </c>
      <c r="F59" s="30">
        <f t="shared" si="67"/>
        <v>311345.86683822481</v>
      </c>
      <c r="G59" s="30" t="str">
        <f t="shared" si="67"/>
        <v>$ 000s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outlineLevel="2" x14ac:dyDescent="0.35">
      <c r="A60"/>
      <c r="B60" s="76"/>
      <c r="C60"/>
      <c r="D60"/>
      <c r="E60" t="s">
        <v>1573</v>
      </c>
      <c r="F60" s="266">
        <f xml:space="preserve"> F58 / F59</f>
        <v>0.72039447292733627</v>
      </c>
      <c r="G60" t="s">
        <v>98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</row>
    <row r="61" spans="1:192" outlineLevel="2" x14ac:dyDescent="0.35">
      <c r="A61"/>
      <c r="B61" s="76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</row>
    <row r="62" spans="1:192" s="160" customFormat="1" outlineLevel="2" x14ac:dyDescent="0.35">
      <c r="B62" s="546"/>
      <c r="E62" s="547" t="str">
        <f xml:space="preserve"> InpC!E$105</f>
        <v>Senior debt sizing method</v>
      </c>
      <c r="F62" s="547">
        <f xml:space="preserve"> InpC!F$105</f>
        <v>1</v>
      </c>
      <c r="G62" s="547" t="str">
        <f xml:space="preserve"> InpC!G$105</f>
        <v>1 = DSCR, 2 = leverage</v>
      </c>
    </row>
    <row r="63" spans="1:192" s="266" customFormat="1" outlineLevel="2" x14ac:dyDescent="0.35">
      <c r="B63" s="541"/>
      <c r="E63" s="265" t="str">
        <f t="shared" ref="E63:G63" si="68" xml:space="preserve"> E$60</f>
        <v>Leverage at debt capacity</v>
      </c>
      <c r="F63" s="265">
        <f t="shared" si="68"/>
        <v>0.72039447292733627</v>
      </c>
      <c r="G63" s="265" t="str">
        <f t="shared" si="68"/>
        <v>%</v>
      </c>
    </row>
    <row r="64" spans="1:192" s="521" customFormat="1" outlineLevel="2" x14ac:dyDescent="0.35">
      <c r="B64" s="517"/>
      <c r="E64" s="521" t="str">
        <f>InpC!$E$104</f>
        <v>Senior debt input leverage</v>
      </c>
      <c r="F64" s="521">
        <f>InpC!$F$104</f>
        <v>0.75</v>
      </c>
      <c r="G64" s="521" t="str">
        <f>InpC!$G$104</f>
        <v>%</v>
      </c>
    </row>
    <row r="65" spans="1:192" outlineLevel="2" x14ac:dyDescent="0.35">
      <c r="A65"/>
      <c r="B65" s="76"/>
      <c r="C65"/>
      <c r="D65"/>
      <c r="E65" s="181" t="s">
        <v>227</v>
      </c>
      <c r="F65" s="555" cm="1">
        <f t="array" ref="F65" xml:space="preserve"> INDEX(F63:F64, F62)</f>
        <v>0.72039447292733627</v>
      </c>
      <c r="G65" s="181" t="s">
        <v>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</row>
    <row r="66" spans="1:192" outlineLevel="2" x14ac:dyDescent="0.35">
      <c r="A66"/>
      <c r="B66" s="7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</row>
    <row r="67" spans="1:192" outlineLevel="1" x14ac:dyDescent="0.35">
      <c r="A67"/>
      <c r="B67" s="76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/>
      <c r="B68" s="76" t="s">
        <v>1462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521" customFormat="1" outlineLevel="2" x14ac:dyDescent="0.35">
      <c r="B69" s="517"/>
      <c r="E69" s="265" t="str">
        <f t="shared" ref="E69:G69" si="69" xml:space="preserve"> E$65</f>
        <v>Senior debt leverage</v>
      </c>
      <c r="F69" s="265">
        <f t="shared" si="69"/>
        <v>0.72039447292733627</v>
      </c>
      <c r="G69" s="265" t="str">
        <f t="shared" si="69"/>
        <v>%</v>
      </c>
    </row>
    <row r="70" spans="1:192" s="501" customFormat="1" outlineLevel="2" x14ac:dyDescent="0.35">
      <c r="A70" s="226"/>
      <c r="B70" s="226"/>
      <c r="C70" s="227"/>
      <c r="D70" s="228"/>
      <c r="E70" s="136" t="str">
        <f xml:space="preserve"> Solve!E$31</f>
        <v>Project costs to be financed - paste</v>
      </c>
      <c r="F70" s="136">
        <f xml:space="preserve"> Solve!F$31</f>
        <v>0</v>
      </c>
      <c r="G70" s="136" t="str">
        <f xml:space="preserve"> Solve!G$31</f>
        <v>$ 000s</v>
      </c>
      <c r="H70" s="136">
        <f xml:space="preserve"> Solve!H$31</f>
        <v>312038.56365895027</v>
      </c>
      <c r="I70" s="136">
        <f xml:space="preserve"> Solve!I$31</f>
        <v>0</v>
      </c>
      <c r="J70" s="136">
        <f xml:space="preserve"> Solve!J$31</f>
        <v>0</v>
      </c>
      <c r="K70" s="136">
        <f xml:space="preserve"> Solve!K$31</f>
        <v>0</v>
      </c>
      <c r="L70" s="136">
        <f xml:space="preserve"> Solve!L$31</f>
        <v>0</v>
      </c>
      <c r="M70" s="136">
        <f xml:space="preserve"> Solve!M$31</f>
        <v>0</v>
      </c>
      <c r="N70" s="136">
        <f xml:space="preserve"> Solve!N$31</f>
        <v>0</v>
      </c>
      <c r="O70" s="136">
        <f xml:space="preserve"> Solve!O$31</f>
        <v>5650</v>
      </c>
      <c r="P70" s="136">
        <f xml:space="preserve"> Solve!P$31</f>
        <v>31808.608109952562</v>
      </c>
      <c r="Q70" s="136">
        <f xml:space="preserve"> Solve!Q$31</f>
        <v>7294.771270816771</v>
      </c>
      <c r="R70" s="136">
        <f xml:space="preserve"> Solve!R$31</f>
        <v>7301.6094096152956</v>
      </c>
      <c r="S70" s="136">
        <f xml:space="preserve"> Solve!S$31</f>
        <v>7327.594609768963</v>
      </c>
      <c r="T70" s="136">
        <f xml:space="preserve"> Solve!T$31</f>
        <v>7333.4453610570881</v>
      </c>
      <c r="U70" s="136">
        <f xml:space="preserve"> Solve!U$31</f>
        <v>7360.5633500939521</v>
      </c>
      <c r="V70" s="136">
        <f xml:space="preserve"> Solve!V$31</f>
        <v>7377.1152797123232</v>
      </c>
      <c r="W70" s="136">
        <f xml:space="preserve"> Solve!W$31</f>
        <v>7357.0202091576493</v>
      </c>
      <c r="X70" s="136">
        <f xml:space="preserve"> Solve!X$31</f>
        <v>7410.2483922197971</v>
      </c>
      <c r="Y70" s="136">
        <f xml:space="preserve"> Solve!Y$31</f>
        <v>7413.6127629303064</v>
      </c>
      <c r="Z70" s="136">
        <f xml:space="preserve"> Solve!Z$31</f>
        <v>7443.5832736459806</v>
      </c>
      <c r="AA70" s="136">
        <f xml:space="preserve"> Solve!AA$31</f>
        <v>7445.9448686908245</v>
      </c>
      <c r="AB70" s="136">
        <f xml:space="preserve"> Solve!AB$31</f>
        <v>7477.0658224851886</v>
      </c>
      <c r="AC70" s="136">
        <f xml:space="preserve"> Solve!AC$31</f>
        <v>7493.8797348658391</v>
      </c>
      <c r="AD70" s="136">
        <f xml:space="preserve"> Solve!AD$31</f>
        <v>7494.7283181579978</v>
      </c>
      <c r="AE70" s="136">
        <f xml:space="preserve"> Solve!AE$31</f>
        <v>7527.5850878072715</v>
      </c>
      <c r="AF70" s="136">
        <f xml:space="preserve"> Solve!AF$31</f>
        <v>7418.2323432007915</v>
      </c>
      <c r="AG70" s="136">
        <f xml:space="preserve"> Solve!AG$31</f>
        <v>7349.8637495104631</v>
      </c>
      <c r="AH70" s="136">
        <f xml:space="preserve"> Solve!AH$31</f>
        <v>7250.1598619574315</v>
      </c>
      <c r="AI70" s="136">
        <f xml:space="preserve"> Solve!AI$31</f>
        <v>7119.8960127614982</v>
      </c>
      <c r="AJ70" s="136">
        <f xml:space="preserve"> Solve!AJ$31</f>
        <v>7099.3211861449836</v>
      </c>
      <c r="AK70" s="136">
        <f xml:space="preserve"> Solve!AK$31</f>
        <v>6951.1549904358908</v>
      </c>
      <c r="AL70" s="136">
        <f xml:space="preserve"> Solve!AL$31</f>
        <v>6901.9755936757374</v>
      </c>
      <c r="AM70" s="136">
        <f xml:space="preserve"> Solve!AM$31</f>
        <v>6762.9272418453584</v>
      </c>
      <c r="AN70" s="136">
        <f xml:space="preserve"> Solve!AN$31</f>
        <v>6697.599145067772</v>
      </c>
      <c r="AO70" s="136">
        <f xml:space="preserve"> Solve!AO$31</f>
        <v>6568.2510940961502</v>
      </c>
      <c r="AP70" s="136">
        <f xml:space="preserve"> Solve!AP$31</f>
        <v>6448.9249394964281</v>
      </c>
      <c r="AQ70" s="136">
        <f xml:space="preserve"> Solve!AQ$31</f>
        <v>6417.0117857964669</v>
      </c>
      <c r="AR70" s="136">
        <f xml:space="preserve"> Solve!AR$31</f>
        <v>6253.0894975003794</v>
      </c>
      <c r="AS70" s="136">
        <f xml:space="preserve"> Solve!AS$31</f>
        <v>6228.8897115744749</v>
      </c>
      <c r="AT70" s="136">
        <f xml:space="preserve"> Solve!AT$31</f>
        <v>6080.4365149786017</v>
      </c>
      <c r="AU70" s="136">
        <f xml:space="preserve"> Solve!AU$31</f>
        <v>5908.8153969548566</v>
      </c>
      <c r="AV70" s="136">
        <f xml:space="preserve"> Solve!AV$31</f>
        <v>6067.6846048632497</v>
      </c>
      <c r="AW70" s="136">
        <f xml:space="preserve"> Solve!AW$31</f>
        <v>5759.9625657592915</v>
      </c>
      <c r="AX70" s="136">
        <f xml:space="preserve"> Solve!AX$31</f>
        <v>5754.9202982968582</v>
      </c>
      <c r="AY70" s="136">
        <f xml:space="preserve"> Solve!AY$31</f>
        <v>5561.1869716510355</v>
      </c>
      <c r="AZ70" s="136">
        <f xml:space="preserve"> Solve!AZ$31</f>
        <v>5506.8923516034256</v>
      </c>
      <c r="BA70" s="136">
        <f xml:space="preserve"> Solve!BA$31</f>
        <v>5326.8506778239498</v>
      </c>
      <c r="BB70" s="136">
        <f xml:space="preserve"> Solve!BB$31</f>
        <v>5196.7618739152895</v>
      </c>
      <c r="BC70" s="136">
        <f xml:space="preserve"> Solve!BC$31</f>
        <v>5209.8970434245957</v>
      </c>
      <c r="BD70" s="136">
        <f xml:space="preserve"> Solve!BD$31</f>
        <v>5104.693737748531</v>
      </c>
      <c r="BE70" s="136">
        <f xml:space="preserve"> Solve!BE$31</f>
        <v>5883.0917871635966</v>
      </c>
      <c r="BF70" s="136">
        <f xml:space="preserve"> Solve!BF$31</f>
        <v>0</v>
      </c>
      <c r="BG70" s="136">
        <f xml:space="preserve"> Solve!BG$31</f>
        <v>0</v>
      </c>
      <c r="BH70" s="136">
        <f xml:space="preserve"> Solve!BH$31</f>
        <v>0</v>
      </c>
      <c r="BI70" s="136">
        <f xml:space="preserve"> Solve!BI$31</f>
        <v>0</v>
      </c>
      <c r="BJ70" s="136">
        <f xml:space="preserve"> Solve!BJ$31</f>
        <v>0</v>
      </c>
      <c r="BK70" s="136">
        <f xml:space="preserve"> Solve!BK$31</f>
        <v>0</v>
      </c>
      <c r="BL70" s="136">
        <f xml:space="preserve"> Solve!BL$31</f>
        <v>0</v>
      </c>
      <c r="BM70" s="136">
        <f xml:space="preserve"> Solve!BM$31</f>
        <v>0</v>
      </c>
      <c r="BN70" s="136">
        <f xml:space="preserve"> Solve!BN$31</f>
        <v>0</v>
      </c>
      <c r="BO70" s="136">
        <f xml:space="preserve"> Solve!BO$31</f>
        <v>0</v>
      </c>
      <c r="BP70" s="136">
        <f xml:space="preserve"> Solve!BP$31</f>
        <v>0</v>
      </c>
      <c r="BQ70" s="136">
        <f xml:space="preserve"> Solve!BQ$31</f>
        <v>0</v>
      </c>
      <c r="BR70" s="136">
        <f xml:space="preserve"> Solve!BR$31</f>
        <v>0</v>
      </c>
      <c r="BS70" s="136">
        <f xml:space="preserve"> Solve!BS$31</f>
        <v>0</v>
      </c>
      <c r="BT70" s="136">
        <f xml:space="preserve"> Solve!BT$31</f>
        <v>0</v>
      </c>
      <c r="BU70" s="136">
        <f xml:space="preserve"> Solve!BU$31</f>
        <v>0</v>
      </c>
      <c r="BV70" s="136">
        <f xml:space="preserve"> Solve!BV$31</f>
        <v>0</v>
      </c>
      <c r="BW70" s="136">
        <f xml:space="preserve"> Solve!BW$31</f>
        <v>0</v>
      </c>
      <c r="BX70" s="136">
        <f xml:space="preserve"> Solve!BX$31</f>
        <v>0</v>
      </c>
      <c r="BY70" s="136">
        <f xml:space="preserve"> Solve!BY$31</f>
        <v>0</v>
      </c>
      <c r="BZ70" s="136">
        <f xml:space="preserve"> Solve!BZ$31</f>
        <v>0</v>
      </c>
      <c r="CA70" s="136">
        <f xml:space="preserve"> Solve!CA$31</f>
        <v>0</v>
      </c>
      <c r="CB70" s="136">
        <f xml:space="preserve"> Solve!CB$31</f>
        <v>0</v>
      </c>
      <c r="CC70" s="136">
        <f xml:space="preserve"> Solve!CC$31</f>
        <v>0</v>
      </c>
      <c r="CD70" s="136">
        <f xml:space="preserve"> Solve!CD$31</f>
        <v>0</v>
      </c>
      <c r="CE70" s="136">
        <f xml:space="preserve"> Solve!CE$31</f>
        <v>0</v>
      </c>
      <c r="CF70" s="136">
        <f xml:space="preserve"> Solve!CF$31</f>
        <v>0</v>
      </c>
      <c r="CG70" s="136">
        <f xml:space="preserve"> Solve!CG$31</f>
        <v>0</v>
      </c>
      <c r="CH70" s="136">
        <f xml:space="preserve"> Solve!CH$31</f>
        <v>0</v>
      </c>
      <c r="CI70" s="136">
        <f xml:space="preserve"> Solve!CI$31</f>
        <v>0</v>
      </c>
      <c r="CJ70" s="136">
        <f xml:space="preserve"> Solve!CJ$31</f>
        <v>0</v>
      </c>
      <c r="CK70" s="136">
        <f xml:space="preserve"> Solve!CK$31</f>
        <v>0</v>
      </c>
      <c r="CL70" s="136">
        <f xml:space="preserve"> Solve!CL$31</f>
        <v>0</v>
      </c>
      <c r="CM70" s="136">
        <f xml:space="preserve"> Solve!CM$31</f>
        <v>0</v>
      </c>
      <c r="CN70" s="136">
        <f xml:space="preserve"> Solve!CN$31</f>
        <v>0</v>
      </c>
      <c r="CO70" s="136">
        <f xml:space="preserve"> Solve!CO$31</f>
        <v>0</v>
      </c>
      <c r="CP70" s="136">
        <f xml:space="preserve"> Solve!CP$31</f>
        <v>0</v>
      </c>
      <c r="CQ70" s="136">
        <f xml:space="preserve"> Solve!CQ$31</f>
        <v>0</v>
      </c>
      <c r="CR70" s="136">
        <f xml:space="preserve"> Solve!CR$31</f>
        <v>0</v>
      </c>
      <c r="CS70" s="136">
        <f xml:space="preserve"> Solve!CS$31</f>
        <v>0</v>
      </c>
      <c r="CT70" s="136">
        <f xml:space="preserve"> Solve!CT$31</f>
        <v>0</v>
      </c>
      <c r="CU70" s="136">
        <f xml:space="preserve"> Solve!CU$31</f>
        <v>0</v>
      </c>
      <c r="CV70" s="136">
        <f xml:space="preserve"> Solve!CV$31</f>
        <v>0</v>
      </c>
      <c r="CW70" s="136">
        <f xml:space="preserve"> Solve!CW$31</f>
        <v>0</v>
      </c>
      <c r="CX70" s="136">
        <f xml:space="preserve"> Solve!CX$31</f>
        <v>0</v>
      </c>
      <c r="CY70" s="136">
        <f xml:space="preserve"> Solve!CY$31</f>
        <v>0</v>
      </c>
      <c r="CZ70" s="136">
        <f xml:space="preserve"> Solve!CZ$31</f>
        <v>0</v>
      </c>
      <c r="DA70" s="136">
        <f xml:space="preserve"> Solve!DA$31</f>
        <v>0</v>
      </c>
      <c r="DB70" s="136">
        <f xml:space="preserve"> Solve!DB$31</f>
        <v>0</v>
      </c>
      <c r="DC70" s="136">
        <f xml:space="preserve"> Solve!DC$31</f>
        <v>0</v>
      </c>
      <c r="DD70" s="136">
        <f xml:space="preserve"> Solve!DD$31</f>
        <v>0</v>
      </c>
      <c r="DE70" s="136">
        <f xml:space="preserve"> Solve!DE$31</f>
        <v>0</v>
      </c>
      <c r="DF70" s="136">
        <f xml:space="preserve"> Solve!DF$31</f>
        <v>0</v>
      </c>
      <c r="DG70" s="136">
        <f xml:space="preserve"> Solve!DG$31</f>
        <v>0</v>
      </c>
      <c r="DH70" s="136">
        <f xml:space="preserve"> Solve!DH$31</f>
        <v>0</v>
      </c>
      <c r="DI70" s="136">
        <f xml:space="preserve"> Solve!DI$31</f>
        <v>0</v>
      </c>
      <c r="DJ70" s="136">
        <f xml:space="preserve"> Solve!DJ$31</f>
        <v>0</v>
      </c>
      <c r="DK70" s="136">
        <f xml:space="preserve"> Solve!DK$31</f>
        <v>0</v>
      </c>
      <c r="DL70" s="136">
        <f xml:space="preserve"> Solve!DL$31</f>
        <v>0</v>
      </c>
      <c r="DM70" s="136">
        <f xml:space="preserve"> Solve!DM$31</f>
        <v>0</v>
      </c>
      <c r="DN70" s="136">
        <f xml:space="preserve"> Solve!DN$31</f>
        <v>0</v>
      </c>
      <c r="DO70" s="136">
        <f xml:space="preserve"> Solve!DO$31</f>
        <v>0</v>
      </c>
      <c r="DP70" s="136">
        <f xml:space="preserve"> Solve!DP$31</f>
        <v>0</v>
      </c>
      <c r="DQ70" s="136">
        <f xml:space="preserve"> Solve!DQ$31</f>
        <v>0</v>
      </c>
      <c r="DR70" s="136">
        <f xml:space="preserve"> Solve!DR$31</f>
        <v>0</v>
      </c>
      <c r="DS70" s="136">
        <f xml:space="preserve"> Solve!DS$31</f>
        <v>0</v>
      </c>
      <c r="DT70" s="136">
        <f xml:space="preserve"> Solve!DT$31</f>
        <v>0</v>
      </c>
      <c r="DU70" s="136">
        <f xml:space="preserve"> Solve!DU$31</f>
        <v>0</v>
      </c>
      <c r="DV70" s="136">
        <f xml:space="preserve"> Solve!DV$31</f>
        <v>0</v>
      </c>
      <c r="DW70" s="136">
        <f xml:space="preserve"> Solve!DW$31</f>
        <v>0</v>
      </c>
      <c r="DX70" s="136">
        <f xml:space="preserve"> Solve!DX$31</f>
        <v>0</v>
      </c>
      <c r="DY70" s="136">
        <f xml:space="preserve"> Solve!DY$31</f>
        <v>0</v>
      </c>
      <c r="DZ70" s="136">
        <f xml:space="preserve"> Solve!DZ$31</f>
        <v>0</v>
      </c>
      <c r="EA70" s="136">
        <f xml:space="preserve"> Solve!EA$31</f>
        <v>0</v>
      </c>
      <c r="EB70" s="136">
        <f xml:space="preserve"> Solve!EB$31</f>
        <v>0</v>
      </c>
      <c r="EC70" s="136">
        <f xml:space="preserve"> Solve!EC$31</f>
        <v>0</v>
      </c>
      <c r="ED70" s="136">
        <f xml:space="preserve"> Solve!ED$31</f>
        <v>0</v>
      </c>
      <c r="EE70" s="136">
        <f xml:space="preserve"> Solve!EE$31</f>
        <v>0</v>
      </c>
      <c r="EF70" s="136">
        <f xml:space="preserve"> Solve!EF$31</f>
        <v>0</v>
      </c>
      <c r="EG70" s="136">
        <f xml:space="preserve"> Solve!EG$31</f>
        <v>0</v>
      </c>
      <c r="EH70" s="136">
        <f xml:space="preserve"> Solve!EH$31</f>
        <v>0</v>
      </c>
      <c r="EI70" s="136">
        <f xml:space="preserve"> Solve!EI$31</f>
        <v>0</v>
      </c>
      <c r="EJ70" s="136">
        <f xml:space="preserve"> Solve!EJ$31</f>
        <v>0</v>
      </c>
      <c r="EK70" s="136">
        <f xml:space="preserve"> Solve!EK$31</f>
        <v>0</v>
      </c>
      <c r="EL70" s="136">
        <f xml:space="preserve"> Solve!EL$31</f>
        <v>0</v>
      </c>
      <c r="EM70" s="136">
        <f xml:space="preserve"> Solve!EM$31</f>
        <v>0</v>
      </c>
      <c r="EN70" s="136">
        <f xml:space="preserve"> Solve!EN$31</f>
        <v>0</v>
      </c>
      <c r="EO70" s="136">
        <f xml:space="preserve"> Solve!EO$31</f>
        <v>0</v>
      </c>
      <c r="EP70" s="136">
        <f xml:space="preserve"> Solve!EP$31</f>
        <v>0</v>
      </c>
      <c r="EQ70" s="136">
        <f xml:space="preserve"> Solve!EQ$31</f>
        <v>0</v>
      </c>
      <c r="ER70" s="136">
        <f xml:space="preserve"> Solve!ER$31</f>
        <v>0</v>
      </c>
      <c r="ES70" s="136">
        <f xml:space="preserve"> Solve!ES$31</f>
        <v>0</v>
      </c>
      <c r="ET70" s="136">
        <f xml:space="preserve"> Solve!ET$31</f>
        <v>0</v>
      </c>
      <c r="EU70" s="136">
        <f xml:space="preserve"> Solve!EU$31</f>
        <v>0</v>
      </c>
      <c r="EV70" s="136">
        <f xml:space="preserve"> Solve!EV$31</f>
        <v>0</v>
      </c>
      <c r="EW70" s="136">
        <f xml:space="preserve"> Solve!EW$31</f>
        <v>0</v>
      </c>
      <c r="EX70" s="136">
        <f xml:space="preserve"> Solve!EX$31</f>
        <v>0</v>
      </c>
      <c r="EY70" s="136">
        <f xml:space="preserve"> Solve!EY$31</f>
        <v>0</v>
      </c>
      <c r="EZ70" s="136">
        <f xml:space="preserve"> Solve!EZ$31</f>
        <v>0</v>
      </c>
      <c r="FA70" s="136">
        <f xml:space="preserve"> Solve!FA$31</f>
        <v>0</v>
      </c>
      <c r="FB70" s="136">
        <f xml:space="preserve"> Solve!FB$31</f>
        <v>0</v>
      </c>
      <c r="FC70" s="136">
        <f xml:space="preserve"> Solve!FC$31</f>
        <v>0</v>
      </c>
      <c r="FD70" s="136">
        <f xml:space="preserve"> Solve!FD$31</f>
        <v>0</v>
      </c>
      <c r="FE70" s="136">
        <f xml:space="preserve"> Solve!FE$31</f>
        <v>0</v>
      </c>
      <c r="FF70" s="136">
        <f xml:space="preserve"> Solve!FF$31</f>
        <v>0</v>
      </c>
      <c r="FG70" s="136">
        <f xml:space="preserve"> Solve!FG$31</f>
        <v>0</v>
      </c>
      <c r="FH70" s="136">
        <f xml:space="preserve"> Solve!FH$31</f>
        <v>0</v>
      </c>
      <c r="FI70" s="136">
        <f xml:space="preserve"> Solve!FI$31</f>
        <v>0</v>
      </c>
      <c r="FJ70" s="136">
        <f xml:space="preserve"> Solve!FJ$31</f>
        <v>0</v>
      </c>
      <c r="FK70" s="136">
        <f xml:space="preserve"> Solve!FK$31</f>
        <v>0</v>
      </c>
      <c r="FL70" s="136">
        <f xml:space="preserve"> Solve!FL$31</f>
        <v>0</v>
      </c>
      <c r="FM70" s="136">
        <f xml:space="preserve"> Solve!FM$31</f>
        <v>0</v>
      </c>
      <c r="FN70" s="136">
        <f xml:space="preserve"> Solve!FN$31</f>
        <v>0</v>
      </c>
      <c r="FO70" s="136">
        <f xml:space="preserve"> Solve!FO$31</f>
        <v>0</v>
      </c>
      <c r="FP70" s="136">
        <f xml:space="preserve"> Solve!FP$31</f>
        <v>0</v>
      </c>
      <c r="FQ70" s="136">
        <f xml:space="preserve"> Solve!FQ$31</f>
        <v>0</v>
      </c>
      <c r="FR70" s="136">
        <f xml:space="preserve"> Solve!FR$31</f>
        <v>0</v>
      </c>
      <c r="FS70" s="136">
        <f xml:space="preserve"> Solve!FS$31</f>
        <v>0</v>
      </c>
      <c r="FT70" s="136">
        <f xml:space="preserve"> Solve!FT$31</f>
        <v>0</v>
      </c>
      <c r="FU70" s="136">
        <f xml:space="preserve"> Solve!FU$31</f>
        <v>0</v>
      </c>
      <c r="FV70" s="136">
        <f xml:space="preserve"> Solve!FV$31</f>
        <v>0</v>
      </c>
      <c r="FW70" s="136">
        <f xml:space="preserve"> Solve!FW$31</f>
        <v>0</v>
      </c>
      <c r="FX70" s="136">
        <f xml:space="preserve"> Solve!FX$31</f>
        <v>0</v>
      </c>
      <c r="FY70" s="136">
        <f xml:space="preserve"> Solve!FY$31</f>
        <v>0</v>
      </c>
      <c r="FZ70" s="136">
        <f xml:space="preserve"> Solve!FZ$31</f>
        <v>0</v>
      </c>
      <c r="GA70" s="136">
        <f xml:space="preserve"> Solve!GA$31</f>
        <v>0</v>
      </c>
      <c r="GB70" s="136">
        <f xml:space="preserve"> Solve!GB$31</f>
        <v>0</v>
      </c>
      <c r="GC70" s="136">
        <f xml:space="preserve"> Solve!GC$31</f>
        <v>0</v>
      </c>
      <c r="GD70" s="136">
        <f xml:space="preserve"> Solve!GD$31</f>
        <v>0</v>
      </c>
      <c r="GE70" s="136">
        <f xml:space="preserve"> Solve!GE$31</f>
        <v>0</v>
      </c>
      <c r="GF70" s="136">
        <f xml:space="preserve"> Solve!GF$31</f>
        <v>0</v>
      </c>
      <c r="GG70" s="136">
        <f xml:space="preserve"> Solve!GG$31</f>
        <v>0</v>
      </c>
      <c r="GH70" s="136">
        <f xml:space="preserve"> Solve!GH$31</f>
        <v>0</v>
      </c>
      <c r="GI70" s="136">
        <f xml:space="preserve"> Solve!GI$31</f>
        <v>0</v>
      </c>
      <c r="GJ70" s="136">
        <f xml:space="preserve"> Solve!GJ$31</f>
        <v>0</v>
      </c>
    </row>
    <row r="71" spans="1:192" s="181" customFormat="1" outlineLevel="2" x14ac:dyDescent="0.35">
      <c r="B71" s="373"/>
      <c r="E71" s="181" t="s">
        <v>1462</v>
      </c>
      <c r="G71" s="181" t="s">
        <v>101</v>
      </c>
      <c r="H71" s="181">
        <f>SUM(J71:GJ71)</f>
        <v>224291.84163902761</v>
      </c>
      <c r="J71" s="181">
        <f t="shared" ref="J71:AO71" si="70">J70*$F69</f>
        <v>0</v>
      </c>
      <c r="K71" s="181">
        <f t="shared" si="70"/>
        <v>0</v>
      </c>
      <c r="L71" s="181">
        <f t="shared" si="70"/>
        <v>0</v>
      </c>
      <c r="M71" s="181">
        <f t="shared" si="70"/>
        <v>0</v>
      </c>
      <c r="N71" s="181">
        <f t="shared" si="70"/>
        <v>0</v>
      </c>
      <c r="O71" s="181">
        <f t="shared" si="70"/>
        <v>4070.2287720394497</v>
      </c>
      <c r="P71" s="181">
        <f t="shared" si="70"/>
        <v>22914.74547392147</v>
      </c>
      <c r="Q71" s="181">
        <f t="shared" si="70"/>
        <v>5255.1129047655231</v>
      </c>
      <c r="R71" s="181">
        <f t="shared" si="70"/>
        <v>5260.0390621610895</v>
      </c>
      <c r="S71" s="181">
        <f t="shared" si="70"/>
        <v>5278.7586567297021</v>
      </c>
      <c r="T71" s="181">
        <f t="shared" si="70"/>
        <v>5282.9735056201398</v>
      </c>
      <c r="U71" s="181">
        <f t="shared" si="70"/>
        <v>5302.5091550392008</v>
      </c>
      <c r="V71" s="181">
        <f t="shared" si="70"/>
        <v>5314.4330736525581</v>
      </c>
      <c r="W71" s="181">
        <f t="shared" si="70"/>
        <v>5299.9566958918858</v>
      </c>
      <c r="X71" s="181">
        <f t="shared" si="70"/>
        <v>5338.3019847738215</v>
      </c>
      <c r="Y71" s="181">
        <f t="shared" si="70"/>
        <v>5340.7256588385517</v>
      </c>
      <c r="Z71" s="181">
        <f t="shared" si="70"/>
        <v>5362.3162491089324</v>
      </c>
      <c r="AA71" s="181">
        <f t="shared" si="70"/>
        <v>5364.0175291265305</v>
      </c>
      <c r="AB71" s="181">
        <f t="shared" si="70"/>
        <v>5386.4368922322174</v>
      </c>
      <c r="AC71" s="181">
        <f t="shared" si="70"/>
        <v>5398.5495417795228</v>
      </c>
      <c r="AD71" s="181">
        <f t="shared" si="70"/>
        <v>5399.160856493012</v>
      </c>
      <c r="AE71" s="181">
        <f t="shared" si="70"/>
        <v>5422.8306917465961</v>
      </c>
      <c r="AF71" s="181">
        <f t="shared" si="70"/>
        <v>5344.0535789326532</v>
      </c>
      <c r="AG71" s="181">
        <f t="shared" si="70"/>
        <v>5294.8012219163256</v>
      </c>
      <c r="AH71" s="181">
        <f t="shared" si="70"/>
        <v>5222.9750923937527</v>
      </c>
      <c r="AI71" s="181">
        <f t="shared" si="70"/>
        <v>5129.1337354107627</v>
      </c>
      <c r="AJ71" s="181">
        <f t="shared" si="70"/>
        <v>5114.3117440347869</v>
      </c>
      <c r="AK71" s="181">
        <f t="shared" si="70"/>
        <v>5007.573635571287</v>
      </c>
      <c r="AL71" s="181">
        <f t="shared" si="70"/>
        <v>4972.1450699633715</v>
      </c>
      <c r="AM71" s="181">
        <f t="shared" si="70"/>
        <v>4871.9754058351109</v>
      </c>
      <c r="AN71" s="181">
        <f t="shared" si="70"/>
        <v>4824.913405989676</v>
      </c>
      <c r="AO71" s="181">
        <f t="shared" si="70"/>
        <v>4731.7317849857955</v>
      </c>
      <c r="AP71" s="181">
        <f t="shared" ref="AP71:BU71" si="71">AP70*$F69</f>
        <v>4645.7698827364829</v>
      </c>
      <c r="AQ71" s="181">
        <f t="shared" si="71"/>
        <v>4622.7798231973511</v>
      </c>
      <c r="AR71" s="181">
        <f t="shared" si="71"/>
        <v>4504.6911127192479</v>
      </c>
      <c r="AS71" s="181">
        <f t="shared" si="71"/>
        <v>4487.2577206922015</v>
      </c>
      <c r="AT71" s="181">
        <f t="shared" si="71"/>
        <v>4380.312858376139</v>
      </c>
      <c r="AU71" s="181">
        <f t="shared" si="71"/>
        <v>4256.6779535142232</v>
      </c>
      <c r="AV71" s="181">
        <f t="shared" si="71"/>
        <v>4371.1264528097736</v>
      </c>
      <c r="AW71" s="181">
        <f t="shared" si="71"/>
        <v>4149.4451966413526</v>
      </c>
      <c r="AX71" s="181">
        <f t="shared" si="71"/>
        <v>4145.8127750303938</v>
      </c>
      <c r="AY71" s="181">
        <f t="shared" si="71"/>
        <v>4006.2483572929173</v>
      </c>
      <c r="AZ71" s="181">
        <f t="shared" si="71"/>
        <v>3967.134813100929</v>
      </c>
      <c r="BA71" s="181">
        <f t="shared" si="71"/>
        <v>3837.4337864136082</v>
      </c>
      <c r="BB71" s="181">
        <f t="shared" si="71"/>
        <v>3743.7185310880814</v>
      </c>
      <c r="BC71" s="181">
        <f t="shared" si="71"/>
        <v>3753.1810346035491</v>
      </c>
      <c r="BD71" s="181">
        <f t="shared" si="71"/>
        <v>3677.3931546608273</v>
      </c>
      <c r="BE71" s="181">
        <f t="shared" si="71"/>
        <v>4238.1468071968602</v>
      </c>
      <c r="BF71" s="181">
        <f t="shared" si="71"/>
        <v>0</v>
      </c>
      <c r="BG71" s="181">
        <f t="shared" si="71"/>
        <v>0</v>
      </c>
      <c r="BH71" s="181">
        <f t="shared" si="71"/>
        <v>0</v>
      </c>
      <c r="BI71" s="181">
        <f t="shared" si="71"/>
        <v>0</v>
      </c>
      <c r="BJ71" s="181">
        <f t="shared" si="71"/>
        <v>0</v>
      </c>
      <c r="BK71" s="181">
        <f t="shared" si="71"/>
        <v>0</v>
      </c>
      <c r="BL71" s="181">
        <f t="shared" si="71"/>
        <v>0</v>
      </c>
      <c r="BM71" s="181">
        <f t="shared" si="71"/>
        <v>0</v>
      </c>
      <c r="BN71" s="181">
        <f t="shared" si="71"/>
        <v>0</v>
      </c>
      <c r="BO71" s="181">
        <f t="shared" si="71"/>
        <v>0</v>
      </c>
      <c r="BP71" s="181">
        <f t="shared" si="71"/>
        <v>0</v>
      </c>
      <c r="BQ71" s="181">
        <f t="shared" si="71"/>
        <v>0</v>
      </c>
      <c r="BR71" s="181">
        <f t="shared" si="71"/>
        <v>0</v>
      </c>
      <c r="BS71" s="181">
        <f t="shared" si="71"/>
        <v>0</v>
      </c>
      <c r="BT71" s="181">
        <f t="shared" si="71"/>
        <v>0</v>
      </c>
      <c r="BU71" s="181">
        <f t="shared" si="71"/>
        <v>0</v>
      </c>
      <c r="BV71" s="181">
        <f t="shared" ref="BV71:DA71" si="72">BV70*$F69</f>
        <v>0</v>
      </c>
      <c r="BW71" s="181">
        <f t="shared" si="72"/>
        <v>0</v>
      </c>
      <c r="BX71" s="181">
        <f t="shared" si="72"/>
        <v>0</v>
      </c>
      <c r="BY71" s="181">
        <f t="shared" si="72"/>
        <v>0</v>
      </c>
      <c r="BZ71" s="181">
        <f t="shared" si="72"/>
        <v>0</v>
      </c>
      <c r="CA71" s="181">
        <f t="shared" si="72"/>
        <v>0</v>
      </c>
      <c r="CB71" s="181">
        <f t="shared" si="72"/>
        <v>0</v>
      </c>
      <c r="CC71" s="181">
        <f t="shared" si="72"/>
        <v>0</v>
      </c>
      <c r="CD71" s="181">
        <f t="shared" si="72"/>
        <v>0</v>
      </c>
      <c r="CE71" s="181">
        <f t="shared" si="72"/>
        <v>0</v>
      </c>
      <c r="CF71" s="181">
        <f t="shared" si="72"/>
        <v>0</v>
      </c>
      <c r="CG71" s="181">
        <f t="shared" si="72"/>
        <v>0</v>
      </c>
      <c r="CH71" s="181">
        <f t="shared" si="72"/>
        <v>0</v>
      </c>
      <c r="CI71" s="181">
        <f t="shared" si="72"/>
        <v>0</v>
      </c>
      <c r="CJ71" s="181">
        <f t="shared" si="72"/>
        <v>0</v>
      </c>
      <c r="CK71" s="181">
        <f t="shared" si="72"/>
        <v>0</v>
      </c>
      <c r="CL71" s="181">
        <f t="shared" si="72"/>
        <v>0</v>
      </c>
      <c r="CM71" s="181">
        <f t="shared" si="72"/>
        <v>0</v>
      </c>
      <c r="CN71" s="181">
        <f t="shared" si="72"/>
        <v>0</v>
      </c>
      <c r="CO71" s="181">
        <f t="shared" si="72"/>
        <v>0</v>
      </c>
      <c r="CP71" s="181">
        <f t="shared" si="72"/>
        <v>0</v>
      </c>
      <c r="CQ71" s="181">
        <f t="shared" si="72"/>
        <v>0</v>
      </c>
      <c r="CR71" s="181">
        <f t="shared" si="72"/>
        <v>0</v>
      </c>
      <c r="CS71" s="181">
        <f t="shared" si="72"/>
        <v>0</v>
      </c>
      <c r="CT71" s="181">
        <f t="shared" si="72"/>
        <v>0</v>
      </c>
      <c r="CU71" s="181">
        <f t="shared" si="72"/>
        <v>0</v>
      </c>
      <c r="CV71" s="181">
        <f t="shared" si="72"/>
        <v>0</v>
      </c>
      <c r="CW71" s="181">
        <f t="shared" si="72"/>
        <v>0</v>
      </c>
      <c r="CX71" s="181">
        <f t="shared" si="72"/>
        <v>0</v>
      </c>
      <c r="CY71" s="181">
        <f t="shared" si="72"/>
        <v>0</v>
      </c>
      <c r="CZ71" s="181">
        <f t="shared" si="72"/>
        <v>0</v>
      </c>
      <c r="DA71" s="181">
        <f t="shared" si="72"/>
        <v>0</v>
      </c>
      <c r="DB71" s="181">
        <f t="shared" ref="DB71:EG71" si="73">DB70*$F69</f>
        <v>0</v>
      </c>
      <c r="DC71" s="181">
        <f t="shared" si="73"/>
        <v>0</v>
      </c>
      <c r="DD71" s="181">
        <f t="shared" si="73"/>
        <v>0</v>
      </c>
      <c r="DE71" s="181">
        <f t="shared" si="73"/>
        <v>0</v>
      </c>
      <c r="DF71" s="181">
        <f t="shared" si="73"/>
        <v>0</v>
      </c>
      <c r="DG71" s="181">
        <f t="shared" si="73"/>
        <v>0</v>
      </c>
      <c r="DH71" s="181">
        <f t="shared" si="73"/>
        <v>0</v>
      </c>
      <c r="DI71" s="181">
        <f t="shared" si="73"/>
        <v>0</v>
      </c>
      <c r="DJ71" s="181">
        <f t="shared" si="73"/>
        <v>0</v>
      </c>
      <c r="DK71" s="181">
        <f t="shared" si="73"/>
        <v>0</v>
      </c>
      <c r="DL71" s="181">
        <f t="shared" si="73"/>
        <v>0</v>
      </c>
      <c r="DM71" s="181">
        <f t="shared" si="73"/>
        <v>0</v>
      </c>
      <c r="DN71" s="181">
        <f t="shared" si="73"/>
        <v>0</v>
      </c>
      <c r="DO71" s="181">
        <f t="shared" si="73"/>
        <v>0</v>
      </c>
      <c r="DP71" s="181">
        <f t="shared" si="73"/>
        <v>0</v>
      </c>
      <c r="DQ71" s="181">
        <f t="shared" si="73"/>
        <v>0</v>
      </c>
      <c r="DR71" s="181">
        <f t="shared" si="73"/>
        <v>0</v>
      </c>
      <c r="DS71" s="181">
        <f t="shared" si="73"/>
        <v>0</v>
      </c>
      <c r="DT71" s="181">
        <f t="shared" si="73"/>
        <v>0</v>
      </c>
      <c r="DU71" s="181">
        <f t="shared" si="73"/>
        <v>0</v>
      </c>
      <c r="DV71" s="181">
        <f t="shared" si="73"/>
        <v>0</v>
      </c>
      <c r="DW71" s="181">
        <f t="shared" si="73"/>
        <v>0</v>
      </c>
      <c r="DX71" s="181">
        <f t="shared" si="73"/>
        <v>0</v>
      </c>
      <c r="DY71" s="181">
        <f t="shared" si="73"/>
        <v>0</v>
      </c>
      <c r="DZ71" s="181">
        <f t="shared" si="73"/>
        <v>0</v>
      </c>
      <c r="EA71" s="181">
        <f t="shared" si="73"/>
        <v>0</v>
      </c>
      <c r="EB71" s="181">
        <f t="shared" si="73"/>
        <v>0</v>
      </c>
      <c r="EC71" s="181">
        <f t="shared" si="73"/>
        <v>0</v>
      </c>
      <c r="ED71" s="181">
        <f t="shared" si="73"/>
        <v>0</v>
      </c>
      <c r="EE71" s="181">
        <f t="shared" si="73"/>
        <v>0</v>
      </c>
      <c r="EF71" s="181">
        <f t="shared" si="73"/>
        <v>0</v>
      </c>
      <c r="EG71" s="181">
        <f t="shared" si="73"/>
        <v>0</v>
      </c>
      <c r="EH71" s="181">
        <f t="shared" ref="EH71:FM71" si="74">EH70*$F69</f>
        <v>0</v>
      </c>
      <c r="EI71" s="181">
        <f t="shared" si="74"/>
        <v>0</v>
      </c>
      <c r="EJ71" s="181">
        <f t="shared" si="74"/>
        <v>0</v>
      </c>
      <c r="EK71" s="181">
        <f t="shared" si="74"/>
        <v>0</v>
      </c>
      <c r="EL71" s="181">
        <f t="shared" si="74"/>
        <v>0</v>
      </c>
      <c r="EM71" s="181">
        <f t="shared" si="74"/>
        <v>0</v>
      </c>
      <c r="EN71" s="181">
        <f t="shared" si="74"/>
        <v>0</v>
      </c>
      <c r="EO71" s="181">
        <f t="shared" si="74"/>
        <v>0</v>
      </c>
      <c r="EP71" s="181">
        <f t="shared" si="74"/>
        <v>0</v>
      </c>
      <c r="EQ71" s="181">
        <f t="shared" si="74"/>
        <v>0</v>
      </c>
      <c r="ER71" s="181">
        <f t="shared" si="74"/>
        <v>0</v>
      </c>
      <c r="ES71" s="181">
        <f t="shared" si="74"/>
        <v>0</v>
      </c>
      <c r="ET71" s="181">
        <f t="shared" si="74"/>
        <v>0</v>
      </c>
      <c r="EU71" s="181">
        <f t="shared" si="74"/>
        <v>0</v>
      </c>
      <c r="EV71" s="181">
        <f t="shared" si="74"/>
        <v>0</v>
      </c>
      <c r="EW71" s="181">
        <f t="shared" si="74"/>
        <v>0</v>
      </c>
      <c r="EX71" s="181">
        <f t="shared" si="74"/>
        <v>0</v>
      </c>
      <c r="EY71" s="181">
        <f t="shared" si="74"/>
        <v>0</v>
      </c>
      <c r="EZ71" s="181">
        <f t="shared" si="74"/>
        <v>0</v>
      </c>
      <c r="FA71" s="181">
        <f t="shared" si="74"/>
        <v>0</v>
      </c>
      <c r="FB71" s="181">
        <f t="shared" si="74"/>
        <v>0</v>
      </c>
      <c r="FC71" s="181">
        <f t="shared" si="74"/>
        <v>0</v>
      </c>
      <c r="FD71" s="181">
        <f t="shared" si="74"/>
        <v>0</v>
      </c>
      <c r="FE71" s="181">
        <f t="shared" si="74"/>
        <v>0</v>
      </c>
      <c r="FF71" s="181">
        <f t="shared" si="74"/>
        <v>0</v>
      </c>
      <c r="FG71" s="181">
        <f t="shared" si="74"/>
        <v>0</v>
      </c>
      <c r="FH71" s="181">
        <f t="shared" si="74"/>
        <v>0</v>
      </c>
      <c r="FI71" s="181">
        <f t="shared" si="74"/>
        <v>0</v>
      </c>
      <c r="FJ71" s="181">
        <f t="shared" si="74"/>
        <v>0</v>
      </c>
      <c r="FK71" s="181">
        <f t="shared" si="74"/>
        <v>0</v>
      </c>
      <c r="FL71" s="181">
        <f t="shared" si="74"/>
        <v>0</v>
      </c>
      <c r="FM71" s="181">
        <f t="shared" si="74"/>
        <v>0</v>
      </c>
      <c r="FN71" s="181">
        <f t="shared" ref="FN71:GJ71" si="75">FN70*$F69</f>
        <v>0</v>
      </c>
      <c r="FO71" s="181">
        <f t="shared" si="75"/>
        <v>0</v>
      </c>
      <c r="FP71" s="181">
        <f t="shared" si="75"/>
        <v>0</v>
      </c>
      <c r="FQ71" s="181">
        <f t="shared" si="75"/>
        <v>0</v>
      </c>
      <c r="FR71" s="181">
        <f t="shared" si="75"/>
        <v>0</v>
      </c>
      <c r="FS71" s="181">
        <f t="shared" si="75"/>
        <v>0</v>
      </c>
      <c r="FT71" s="181">
        <f t="shared" si="75"/>
        <v>0</v>
      </c>
      <c r="FU71" s="181">
        <f t="shared" si="75"/>
        <v>0</v>
      </c>
      <c r="FV71" s="181">
        <f t="shared" si="75"/>
        <v>0</v>
      </c>
      <c r="FW71" s="181">
        <f t="shared" si="75"/>
        <v>0</v>
      </c>
      <c r="FX71" s="181">
        <f t="shared" si="75"/>
        <v>0</v>
      </c>
      <c r="FY71" s="181">
        <f t="shared" si="75"/>
        <v>0</v>
      </c>
      <c r="FZ71" s="181">
        <f t="shared" si="75"/>
        <v>0</v>
      </c>
      <c r="GA71" s="181">
        <f t="shared" si="75"/>
        <v>0</v>
      </c>
      <c r="GB71" s="181">
        <f t="shared" si="75"/>
        <v>0</v>
      </c>
      <c r="GC71" s="181">
        <f t="shared" si="75"/>
        <v>0</v>
      </c>
      <c r="GD71" s="181">
        <f t="shared" si="75"/>
        <v>0</v>
      </c>
      <c r="GE71" s="181">
        <f t="shared" si="75"/>
        <v>0</v>
      </c>
      <c r="GF71" s="181">
        <f t="shared" si="75"/>
        <v>0</v>
      </c>
      <c r="GG71" s="181">
        <f t="shared" si="75"/>
        <v>0</v>
      </c>
      <c r="GH71" s="181">
        <f t="shared" si="75"/>
        <v>0</v>
      </c>
      <c r="GI71" s="181">
        <f t="shared" si="75"/>
        <v>0</v>
      </c>
      <c r="GJ71" s="181">
        <f t="shared" si="75"/>
        <v>0</v>
      </c>
    </row>
    <row r="72" spans="1:192" outlineLevel="1" x14ac:dyDescent="0.35">
      <c r="A72"/>
      <c r="B72" s="76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</row>
    <row r="73" spans="1:192" outlineLevel="1" x14ac:dyDescent="0.35">
      <c r="A73"/>
      <c r="B73" s="76" t="s">
        <v>1460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</row>
    <row r="74" spans="1:192" outlineLevel="2" x14ac:dyDescent="0.35">
      <c r="A74"/>
      <c r="B74" s="76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2" x14ac:dyDescent="0.35">
      <c r="A75"/>
      <c r="B75" s="76"/>
      <c r="C75"/>
      <c r="D75"/>
      <c r="E75" s="407" t="s">
        <v>1463</v>
      </c>
      <c r="F75" s="407"/>
      <c r="G75" s="407" t="s">
        <v>101</v>
      </c>
      <c r="H75" s="407"/>
      <c r="I75" s="407"/>
      <c r="J75" s="407">
        <f t="shared" ref="J75:AO75" si="76">I78</f>
        <v>0</v>
      </c>
      <c r="K75" s="407">
        <f t="shared" si="76"/>
        <v>0</v>
      </c>
      <c r="L75" s="407">
        <f t="shared" si="76"/>
        <v>0</v>
      </c>
      <c r="M75" s="407">
        <f t="shared" si="76"/>
        <v>0</v>
      </c>
      <c r="N75" s="407">
        <f t="shared" si="76"/>
        <v>0</v>
      </c>
      <c r="O75" s="407">
        <f t="shared" si="76"/>
        <v>0</v>
      </c>
      <c r="P75" s="407">
        <f t="shared" si="76"/>
        <v>4070.2287720394497</v>
      </c>
      <c r="Q75" s="407">
        <f t="shared" si="76"/>
        <v>26984.974245960919</v>
      </c>
      <c r="R75" s="407">
        <f t="shared" si="76"/>
        <v>32240.087150726442</v>
      </c>
      <c r="S75" s="407">
        <f t="shared" si="76"/>
        <v>37500.126212887531</v>
      </c>
      <c r="T75" s="407">
        <f t="shared" si="76"/>
        <v>42778.884869617235</v>
      </c>
      <c r="U75" s="407">
        <f t="shared" si="76"/>
        <v>48061.858375237374</v>
      </c>
      <c r="V75" s="407">
        <f t="shared" si="76"/>
        <v>53364.367530276577</v>
      </c>
      <c r="W75" s="407">
        <f t="shared" si="76"/>
        <v>58678.800603929136</v>
      </c>
      <c r="X75" s="407">
        <f t="shared" si="76"/>
        <v>63978.757299821023</v>
      </c>
      <c r="Y75" s="407">
        <f t="shared" si="76"/>
        <v>69317.059284594841</v>
      </c>
      <c r="Z75" s="407">
        <f t="shared" si="76"/>
        <v>74657.784943433391</v>
      </c>
      <c r="AA75" s="407">
        <f t="shared" si="76"/>
        <v>80020.101192542323</v>
      </c>
      <c r="AB75" s="407">
        <f t="shared" si="76"/>
        <v>85384.118721668856</v>
      </c>
      <c r="AC75" s="407">
        <f t="shared" si="76"/>
        <v>90770.555613901073</v>
      </c>
      <c r="AD75" s="407">
        <f t="shared" si="76"/>
        <v>96169.105155680591</v>
      </c>
      <c r="AE75" s="407">
        <f t="shared" si="76"/>
        <v>101568.2660121736</v>
      </c>
      <c r="AF75" s="407">
        <f t="shared" si="76"/>
        <v>106991.09670392019</v>
      </c>
      <c r="AG75" s="407">
        <f t="shared" si="76"/>
        <v>112335.15028285285</v>
      </c>
      <c r="AH75" s="407">
        <f t="shared" si="76"/>
        <v>117629.95150476917</v>
      </c>
      <c r="AI75" s="407">
        <f t="shared" si="76"/>
        <v>122852.92659716292</v>
      </c>
      <c r="AJ75" s="407">
        <f t="shared" si="76"/>
        <v>127982.06033257369</v>
      </c>
      <c r="AK75" s="407">
        <f t="shared" si="76"/>
        <v>133096.37207660847</v>
      </c>
      <c r="AL75" s="407">
        <f t="shared" si="76"/>
        <v>138103.94571217976</v>
      </c>
      <c r="AM75" s="407">
        <f t="shared" si="76"/>
        <v>143076.09078214312</v>
      </c>
      <c r="AN75" s="407">
        <f t="shared" si="76"/>
        <v>147948.06618797823</v>
      </c>
      <c r="AO75" s="407">
        <f t="shared" si="76"/>
        <v>152772.9795939679</v>
      </c>
      <c r="AP75" s="407">
        <f t="shared" ref="AP75:BU75" si="77">AO78</f>
        <v>157504.71137895371</v>
      </c>
      <c r="AQ75" s="407">
        <f t="shared" si="77"/>
        <v>162150.48126169021</v>
      </c>
      <c r="AR75" s="407">
        <f t="shared" si="77"/>
        <v>166773.26108488755</v>
      </c>
      <c r="AS75" s="407">
        <f t="shared" si="77"/>
        <v>171277.95219760679</v>
      </c>
      <c r="AT75" s="407">
        <f t="shared" si="77"/>
        <v>175765.20991829899</v>
      </c>
      <c r="AU75" s="407">
        <f t="shared" si="77"/>
        <v>180145.52277667512</v>
      </c>
      <c r="AV75" s="407">
        <f t="shared" si="77"/>
        <v>184402.20073018933</v>
      </c>
      <c r="AW75" s="407">
        <f t="shared" si="77"/>
        <v>188773.32718299911</v>
      </c>
      <c r="AX75" s="407">
        <f t="shared" si="77"/>
        <v>192922.77237964046</v>
      </c>
      <c r="AY75" s="407">
        <f t="shared" si="77"/>
        <v>197068.58515467084</v>
      </c>
      <c r="AZ75" s="407">
        <f t="shared" si="77"/>
        <v>201074.83351196375</v>
      </c>
      <c r="BA75" s="407">
        <f t="shared" si="77"/>
        <v>205041.96832506469</v>
      </c>
      <c r="BB75" s="407">
        <f t="shared" si="77"/>
        <v>208879.4021114783</v>
      </c>
      <c r="BC75" s="407">
        <f t="shared" si="77"/>
        <v>212623.12064256638</v>
      </c>
      <c r="BD75" s="407">
        <f t="shared" si="77"/>
        <v>216376.30167716992</v>
      </c>
      <c r="BE75" s="407">
        <f t="shared" si="77"/>
        <v>220053.69483183074</v>
      </c>
      <c r="BF75" s="407">
        <f t="shared" si="77"/>
        <v>224291.84163902761</v>
      </c>
      <c r="BG75" s="407">
        <f t="shared" si="77"/>
        <v>222245.7825599772</v>
      </c>
      <c r="BH75" s="407">
        <f t="shared" si="77"/>
        <v>220907.87353502397</v>
      </c>
      <c r="BI75" s="407">
        <f t="shared" si="77"/>
        <v>219486.92885440015</v>
      </c>
      <c r="BJ75" s="407">
        <f t="shared" si="77"/>
        <v>218029.78469498214</v>
      </c>
      <c r="BK75" s="407">
        <f t="shared" si="77"/>
        <v>216595.99128690467</v>
      </c>
      <c r="BL75" s="407">
        <f t="shared" si="77"/>
        <v>215111.330073975</v>
      </c>
      <c r="BM75" s="407">
        <f t="shared" si="77"/>
        <v>213539.15398660811</v>
      </c>
      <c r="BN75" s="407">
        <f t="shared" si="77"/>
        <v>211928.69064273775</v>
      </c>
      <c r="BO75" s="407">
        <f t="shared" si="77"/>
        <v>210322.64939872388</v>
      </c>
      <c r="BP75" s="407">
        <f t="shared" si="77"/>
        <v>208660.47442208257</v>
      </c>
      <c r="BQ75" s="407">
        <f t="shared" si="77"/>
        <v>206928.07895707106</v>
      </c>
      <c r="BR75" s="407">
        <f t="shared" si="77"/>
        <v>205155.20303439433</v>
      </c>
      <c r="BS75" s="407">
        <f t="shared" si="77"/>
        <v>203409.70043992522</v>
      </c>
      <c r="BT75" s="407">
        <f t="shared" si="77"/>
        <v>201605.68012815376</v>
      </c>
      <c r="BU75" s="407">
        <f t="shared" si="77"/>
        <v>199704.53475804895</v>
      </c>
      <c r="BV75" s="407">
        <f t="shared" ref="BV75:DA75" si="78">BU78</f>
        <v>197760.61464309294</v>
      </c>
      <c r="BW75" s="407">
        <f t="shared" si="78"/>
        <v>195846.23979909049</v>
      </c>
      <c r="BX75" s="407">
        <f t="shared" si="78"/>
        <v>193869.22653654512</v>
      </c>
      <c r="BY75" s="407">
        <f t="shared" si="78"/>
        <v>191789.94733277403</v>
      </c>
      <c r="BZ75" s="407">
        <f t="shared" si="78"/>
        <v>189665.48894015868</v>
      </c>
      <c r="CA75" s="407">
        <f t="shared" si="78"/>
        <v>187572.86331436606</v>
      </c>
      <c r="CB75" s="407">
        <f t="shared" si="78"/>
        <v>185413.2661140734</v>
      </c>
      <c r="CC75" s="407">
        <f t="shared" si="78"/>
        <v>183146.02186577453</v>
      </c>
      <c r="CD75" s="407">
        <f t="shared" si="78"/>
        <v>180831.07889980721</v>
      </c>
      <c r="CE75" s="407">
        <f t="shared" si="78"/>
        <v>178521.42461657061</v>
      </c>
      <c r="CF75" s="407">
        <f t="shared" si="78"/>
        <v>176144.38068919149</v>
      </c>
      <c r="CG75" s="407">
        <f t="shared" si="78"/>
        <v>173678.32333789056</v>
      </c>
      <c r="CH75" s="407">
        <f t="shared" si="78"/>
        <v>171161.92189612333</v>
      </c>
      <c r="CI75" s="407">
        <f t="shared" si="78"/>
        <v>168682.30327380862</v>
      </c>
      <c r="CJ75" s="407">
        <f t="shared" si="78"/>
        <v>166126.35805432091</v>
      </c>
      <c r="CK75" s="407">
        <f t="shared" si="78"/>
        <v>163451.22814057153</v>
      </c>
      <c r="CL75" s="407">
        <f t="shared" si="78"/>
        <v>160722.98856255674</v>
      </c>
      <c r="CM75" s="407">
        <f t="shared" si="78"/>
        <v>158034.19966087447</v>
      </c>
      <c r="CN75" s="407">
        <f t="shared" si="78"/>
        <v>155264.05251437458</v>
      </c>
      <c r="CO75" s="407">
        <f t="shared" si="78"/>
        <v>152368.55293798147</v>
      </c>
      <c r="CP75" s="407">
        <f t="shared" si="78"/>
        <v>149417.04693236502</v>
      </c>
      <c r="CQ75" s="407">
        <f t="shared" si="78"/>
        <v>146507.79814469814</v>
      </c>
      <c r="CR75" s="407">
        <f t="shared" si="78"/>
        <v>143511.90505929125</v>
      </c>
      <c r="CS75" s="407">
        <f t="shared" si="78"/>
        <v>140384.20633941601</v>
      </c>
      <c r="CT75" s="407">
        <f t="shared" si="78"/>
        <v>137197.46739934522</v>
      </c>
      <c r="CU75" s="407">
        <f t="shared" si="78"/>
        <v>134017.04512029409</v>
      </c>
      <c r="CV75" s="407">
        <f t="shared" si="78"/>
        <v>130755.85721158185</v>
      </c>
      <c r="CW75" s="407">
        <f t="shared" si="78"/>
        <v>127382.89560330688</v>
      </c>
      <c r="CX75" s="407">
        <f t="shared" si="78"/>
        <v>123947.70993836735</v>
      </c>
      <c r="CY75" s="407">
        <f t="shared" si="78"/>
        <v>120560.84468087535</v>
      </c>
      <c r="CZ75" s="407">
        <f t="shared" si="78"/>
        <v>117075.93829937687</v>
      </c>
      <c r="DA75" s="407">
        <f t="shared" si="78"/>
        <v>113445.39809406063</v>
      </c>
      <c r="DB75" s="407">
        <f t="shared" ref="DB75:EG75" si="79">DA78</f>
        <v>109749.30718408224</v>
      </c>
      <c r="DC75" s="407">
        <f t="shared" si="79"/>
        <v>106104.79934012549</v>
      </c>
      <c r="DD75" s="407">
        <f t="shared" si="79"/>
        <v>102356.12851601653</v>
      </c>
      <c r="DE75" s="407">
        <f t="shared" si="79"/>
        <v>98454.436232438748</v>
      </c>
      <c r="DF75" s="407">
        <f t="shared" si="79"/>
        <v>94483.710504501389</v>
      </c>
      <c r="DG75" s="407">
        <f t="shared" si="79"/>
        <v>90567.9966708539</v>
      </c>
      <c r="DH75" s="407">
        <f t="shared" si="79"/>
        <v>86541.693802653041</v>
      </c>
      <c r="DI75" s="407">
        <f t="shared" si="79"/>
        <v>82354.642868739567</v>
      </c>
      <c r="DJ75" s="407">
        <f t="shared" si="79"/>
        <v>78094.912753959899</v>
      </c>
      <c r="DK75" s="407">
        <f t="shared" si="79"/>
        <v>73842.717950339982</v>
      </c>
      <c r="DL75" s="407">
        <f t="shared" si="79"/>
        <v>69493.87456622647</v>
      </c>
      <c r="DM75" s="407">
        <f t="shared" si="79"/>
        <v>65005.764551687673</v>
      </c>
      <c r="DN75" s="407">
        <f t="shared" si="79"/>
        <v>60441.150908064417</v>
      </c>
      <c r="DO75" s="407">
        <f t="shared" si="79"/>
        <v>55938.946087181255</v>
      </c>
      <c r="DP75" s="407">
        <f t="shared" si="79"/>
        <v>51312.313964858025</v>
      </c>
      <c r="DQ75" s="407">
        <f t="shared" si="79"/>
        <v>46508.385701419291</v>
      </c>
      <c r="DR75" s="407">
        <f t="shared" si="79"/>
        <v>41623.959815295057</v>
      </c>
      <c r="DS75" s="407">
        <f t="shared" si="79"/>
        <v>36805.917675235105</v>
      </c>
      <c r="DT75" s="407">
        <f t="shared" si="79"/>
        <v>31856.023451205416</v>
      </c>
      <c r="DU75" s="407">
        <f t="shared" si="79"/>
        <v>26719.997309027913</v>
      </c>
      <c r="DV75" s="407">
        <f t="shared" si="79"/>
        <v>21499.293995837987</v>
      </c>
      <c r="DW75" s="407">
        <f t="shared" si="79"/>
        <v>16349.148154128143</v>
      </c>
      <c r="DX75" s="407">
        <f t="shared" si="79"/>
        <v>11059.36218681639</v>
      </c>
      <c r="DY75" s="407">
        <f t="shared" si="79"/>
        <v>5574.2063143887217</v>
      </c>
      <c r="DZ75" s="407">
        <f t="shared" si="79"/>
        <v>4.3200998334214091E-10</v>
      </c>
      <c r="EA75" s="407">
        <f t="shared" si="79"/>
        <v>4.3200998334214091E-10</v>
      </c>
      <c r="EB75" s="407">
        <f t="shared" si="79"/>
        <v>4.3200998334214091E-10</v>
      </c>
      <c r="EC75" s="407">
        <f t="shared" si="79"/>
        <v>4.3200998334214091E-10</v>
      </c>
      <c r="ED75" s="407">
        <f t="shared" si="79"/>
        <v>4.3200998334214091E-10</v>
      </c>
      <c r="EE75" s="407">
        <f t="shared" si="79"/>
        <v>4.3200998334214091E-10</v>
      </c>
      <c r="EF75" s="407">
        <f t="shared" si="79"/>
        <v>4.3200998334214091E-10</v>
      </c>
      <c r="EG75" s="407">
        <f t="shared" si="79"/>
        <v>4.3200998334214091E-10</v>
      </c>
      <c r="EH75" s="407">
        <f t="shared" ref="EH75:FM75" si="80">EG78</f>
        <v>4.3200998334214091E-10</v>
      </c>
      <c r="EI75" s="407">
        <f t="shared" si="80"/>
        <v>4.3200998334214091E-10</v>
      </c>
      <c r="EJ75" s="407">
        <f t="shared" si="80"/>
        <v>4.3200998334214091E-10</v>
      </c>
      <c r="EK75" s="407">
        <f t="shared" si="80"/>
        <v>4.3200998334214091E-10</v>
      </c>
      <c r="EL75" s="407">
        <f t="shared" si="80"/>
        <v>4.3200998334214091E-10</v>
      </c>
      <c r="EM75" s="407">
        <f t="shared" si="80"/>
        <v>4.3200998334214091E-10</v>
      </c>
      <c r="EN75" s="407">
        <f t="shared" si="80"/>
        <v>4.3200998334214091E-10</v>
      </c>
      <c r="EO75" s="407">
        <f t="shared" si="80"/>
        <v>4.3200998334214091E-10</v>
      </c>
      <c r="EP75" s="407">
        <f t="shared" si="80"/>
        <v>4.3200998334214091E-10</v>
      </c>
      <c r="EQ75" s="407">
        <f t="shared" si="80"/>
        <v>4.3200998334214091E-10</v>
      </c>
      <c r="ER75" s="407">
        <f t="shared" si="80"/>
        <v>4.3200998334214091E-10</v>
      </c>
      <c r="ES75" s="407">
        <f t="shared" si="80"/>
        <v>4.3200998334214091E-10</v>
      </c>
      <c r="ET75" s="407">
        <f t="shared" si="80"/>
        <v>4.3200998334214091E-10</v>
      </c>
      <c r="EU75" s="407">
        <f t="shared" si="80"/>
        <v>4.3200998334214091E-10</v>
      </c>
      <c r="EV75" s="407">
        <f t="shared" si="80"/>
        <v>4.3200998334214091E-10</v>
      </c>
      <c r="EW75" s="407">
        <f t="shared" si="80"/>
        <v>4.3200998334214091E-10</v>
      </c>
      <c r="EX75" s="407">
        <f t="shared" si="80"/>
        <v>4.3200998334214091E-10</v>
      </c>
      <c r="EY75" s="407">
        <f t="shared" si="80"/>
        <v>4.3200998334214091E-10</v>
      </c>
      <c r="EZ75" s="407">
        <f t="shared" si="80"/>
        <v>4.3200998334214091E-10</v>
      </c>
      <c r="FA75" s="407">
        <f t="shared" si="80"/>
        <v>4.3200998334214091E-10</v>
      </c>
      <c r="FB75" s="407">
        <f t="shared" si="80"/>
        <v>4.3200998334214091E-10</v>
      </c>
      <c r="FC75" s="407">
        <f t="shared" si="80"/>
        <v>4.3200998334214091E-10</v>
      </c>
      <c r="FD75" s="407">
        <f t="shared" si="80"/>
        <v>4.3200998334214091E-10</v>
      </c>
      <c r="FE75" s="407">
        <f t="shared" si="80"/>
        <v>4.3200998334214091E-10</v>
      </c>
      <c r="FF75" s="407">
        <f t="shared" si="80"/>
        <v>4.3200998334214091E-10</v>
      </c>
      <c r="FG75" s="407">
        <f t="shared" si="80"/>
        <v>4.3200998334214091E-10</v>
      </c>
      <c r="FH75" s="407">
        <f t="shared" si="80"/>
        <v>4.3200998334214091E-10</v>
      </c>
      <c r="FI75" s="407">
        <f t="shared" si="80"/>
        <v>4.3200998334214091E-10</v>
      </c>
      <c r="FJ75" s="407">
        <f t="shared" si="80"/>
        <v>4.3200998334214091E-10</v>
      </c>
      <c r="FK75" s="407">
        <f t="shared" si="80"/>
        <v>4.3200998334214091E-10</v>
      </c>
      <c r="FL75" s="407">
        <f t="shared" si="80"/>
        <v>4.3200998334214091E-10</v>
      </c>
      <c r="FM75" s="407">
        <f t="shared" si="80"/>
        <v>4.3200998334214091E-10</v>
      </c>
      <c r="FN75" s="407">
        <f t="shared" ref="FN75:GJ75" si="81">FM78</f>
        <v>4.3200998334214091E-10</v>
      </c>
      <c r="FO75" s="407">
        <f t="shared" si="81"/>
        <v>4.3200998334214091E-10</v>
      </c>
      <c r="FP75" s="407">
        <f t="shared" si="81"/>
        <v>4.3200998334214091E-10</v>
      </c>
      <c r="FQ75" s="407">
        <f t="shared" si="81"/>
        <v>4.3200998334214091E-10</v>
      </c>
      <c r="FR75" s="407">
        <f t="shared" si="81"/>
        <v>4.3200998334214091E-10</v>
      </c>
      <c r="FS75" s="407">
        <f t="shared" si="81"/>
        <v>4.3200998334214091E-10</v>
      </c>
      <c r="FT75" s="407">
        <f t="shared" si="81"/>
        <v>4.3200998334214091E-10</v>
      </c>
      <c r="FU75" s="407">
        <f t="shared" si="81"/>
        <v>4.3200998334214091E-10</v>
      </c>
      <c r="FV75" s="407">
        <f t="shared" si="81"/>
        <v>4.3200998334214091E-10</v>
      </c>
      <c r="FW75" s="407">
        <f t="shared" si="81"/>
        <v>4.3200998334214091E-10</v>
      </c>
      <c r="FX75" s="407">
        <f t="shared" si="81"/>
        <v>4.3200998334214091E-10</v>
      </c>
      <c r="FY75" s="407">
        <f t="shared" si="81"/>
        <v>4.3200998334214091E-10</v>
      </c>
      <c r="FZ75" s="407">
        <f t="shared" si="81"/>
        <v>4.3200998334214091E-10</v>
      </c>
      <c r="GA75" s="407">
        <f t="shared" si="81"/>
        <v>4.3200998334214091E-10</v>
      </c>
      <c r="GB75" s="407">
        <f t="shared" si="81"/>
        <v>4.3200998334214091E-10</v>
      </c>
      <c r="GC75" s="407">
        <f t="shared" si="81"/>
        <v>4.3200998334214091E-10</v>
      </c>
      <c r="GD75" s="407">
        <f t="shared" si="81"/>
        <v>4.3200998334214091E-10</v>
      </c>
      <c r="GE75" s="407">
        <f t="shared" si="81"/>
        <v>4.3200998334214091E-10</v>
      </c>
      <c r="GF75" s="407">
        <f t="shared" si="81"/>
        <v>4.3200998334214091E-10</v>
      </c>
      <c r="GG75" s="407">
        <f t="shared" si="81"/>
        <v>4.3200998334214091E-10</v>
      </c>
      <c r="GH75" s="407">
        <f t="shared" si="81"/>
        <v>4.3200998334214091E-10</v>
      </c>
      <c r="GI75" s="407">
        <f t="shared" si="81"/>
        <v>4.3200998334214091E-10</v>
      </c>
      <c r="GJ75" s="407">
        <f t="shared" si="81"/>
        <v>4.3200998334214091E-10</v>
      </c>
    </row>
    <row r="76" spans="1:192" outlineLevel="2" x14ac:dyDescent="0.35">
      <c r="A76"/>
      <c r="B76" s="76"/>
      <c r="C76"/>
      <c r="D76"/>
      <c r="E76" s="406" t="str">
        <f>$E$71</f>
        <v>Senior debt drawdown</v>
      </c>
      <c r="F76" s="406"/>
      <c r="G76" s="406" t="str">
        <f>$G$71</f>
        <v>$ 000s</v>
      </c>
      <c r="H76" s="406">
        <f>$H$71</f>
        <v>224291.84163902761</v>
      </c>
      <c r="I76" s="406"/>
      <c r="J76" s="406">
        <f t="shared" ref="J76:AO76" si="82">J$71</f>
        <v>0</v>
      </c>
      <c r="K76" s="406">
        <f t="shared" si="82"/>
        <v>0</v>
      </c>
      <c r="L76" s="406">
        <f t="shared" si="82"/>
        <v>0</v>
      </c>
      <c r="M76" s="406">
        <f t="shared" si="82"/>
        <v>0</v>
      </c>
      <c r="N76" s="406">
        <f t="shared" si="82"/>
        <v>0</v>
      </c>
      <c r="O76" s="406">
        <f t="shared" si="82"/>
        <v>4070.2287720394497</v>
      </c>
      <c r="P76" s="406">
        <f t="shared" si="82"/>
        <v>22914.74547392147</v>
      </c>
      <c r="Q76" s="406">
        <f t="shared" si="82"/>
        <v>5255.1129047655231</v>
      </c>
      <c r="R76" s="406">
        <f t="shared" si="82"/>
        <v>5260.0390621610895</v>
      </c>
      <c r="S76" s="406">
        <f t="shared" si="82"/>
        <v>5278.7586567297021</v>
      </c>
      <c r="T76" s="406">
        <f t="shared" si="82"/>
        <v>5282.9735056201398</v>
      </c>
      <c r="U76" s="406">
        <f t="shared" si="82"/>
        <v>5302.5091550392008</v>
      </c>
      <c r="V76" s="406">
        <f t="shared" si="82"/>
        <v>5314.4330736525581</v>
      </c>
      <c r="W76" s="406">
        <f t="shared" si="82"/>
        <v>5299.9566958918858</v>
      </c>
      <c r="X76" s="406">
        <f t="shared" si="82"/>
        <v>5338.3019847738215</v>
      </c>
      <c r="Y76" s="406">
        <f t="shared" si="82"/>
        <v>5340.7256588385517</v>
      </c>
      <c r="Z76" s="406">
        <f t="shared" si="82"/>
        <v>5362.3162491089324</v>
      </c>
      <c r="AA76" s="406">
        <f t="shared" si="82"/>
        <v>5364.0175291265305</v>
      </c>
      <c r="AB76" s="406">
        <f t="shared" si="82"/>
        <v>5386.4368922322174</v>
      </c>
      <c r="AC76" s="406">
        <f t="shared" si="82"/>
        <v>5398.5495417795228</v>
      </c>
      <c r="AD76" s="406">
        <f t="shared" si="82"/>
        <v>5399.160856493012</v>
      </c>
      <c r="AE76" s="406">
        <f t="shared" si="82"/>
        <v>5422.8306917465961</v>
      </c>
      <c r="AF76" s="406">
        <f t="shared" si="82"/>
        <v>5344.0535789326532</v>
      </c>
      <c r="AG76" s="406">
        <f t="shared" si="82"/>
        <v>5294.8012219163256</v>
      </c>
      <c r="AH76" s="406">
        <f t="shared" si="82"/>
        <v>5222.9750923937527</v>
      </c>
      <c r="AI76" s="406">
        <f t="shared" si="82"/>
        <v>5129.1337354107627</v>
      </c>
      <c r="AJ76" s="406">
        <f t="shared" si="82"/>
        <v>5114.3117440347869</v>
      </c>
      <c r="AK76" s="406">
        <f t="shared" si="82"/>
        <v>5007.573635571287</v>
      </c>
      <c r="AL76" s="406">
        <f t="shared" si="82"/>
        <v>4972.1450699633715</v>
      </c>
      <c r="AM76" s="406">
        <f t="shared" si="82"/>
        <v>4871.9754058351109</v>
      </c>
      <c r="AN76" s="406">
        <f t="shared" si="82"/>
        <v>4824.913405989676</v>
      </c>
      <c r="AO76" s="406">
        <f t="shared" si="82"/>
        <v>4731.7317849857955</v>
      </c>
      <c r="AP76" s="406">
        <f t="shared" ref="AP76:BU76" si="83">AP$71</f>
        <v>4645.7698827364829</v>
      </c>
      <c r="AQ76" s="406">
        <f t="shared" si="83"/>
        <v>4622.7798231973511</v>
      </c>
      <c r="AR76" s="406">
        <f t="shared" si="83"/>
        <v>4504.6911127192479</v>
      </c>
      <c r="AS76" s="406">
        <f t="shared" si="83"/>
        <v>4487.2577206922015</v>
      </c>
      <c r="AT76" s="406">
        <f t="shared" si="83"/>
        <v>4380.312858376139</v>
      </c>
      <c r="AU76" s="406">
        <f t="shared" si="83"/>
        <v>4256.6779535142232</v>
      </c>
      <c r="AV76" s="406">
        <f t="shared" si="83"/>
        <v>4371.1264528097736</v>
      </c>
      <c r="AW76" s="406">
        <f t="shared" si="83"/>
        <v>4149.4451966413526</v>
      </c>
      <c r="AX76" s="406">
        <f t="shared" si="83"/>
        <v>4145.8127750303938</v>
      </c>
      <c r="AY76" s="406">
        <f t="shared" si="83"/>
        <v>4006.2483572929173</v>
      </c>
      <c r="AZ76" s="406">
        <f t="shared" si="83"/>
        <v>3967.134813100929</v>
      </c>
      <c r="BA76" s="406">
        <f t="shared" si="83"/>
        <v>3837.4337864136082</v>
      </c>
      <c r="BB76" s="406">
        <f t="shared" si="83"/>
        <v>3743.7185310880814</v>
      </c>
      <c r="BC76" s="406">
        <f t="shared" si="83"/>
        <v>3753.1810346035491</v>
      </c>
      <c r="BD76" s="406">
        <f t="shared" si="83"/>
        <v>3677.3931546608273</v>
      </c>
      <c r="BE76" s="406">
        <f t="shared" si="83"/>
        <v>4238.1468071968602</v>
      </c>
      <c r="BF76" s="406">
        <f t="shared" si="83"/>
        <v>0</v>
      </c>
      <c r="BG76" s="406">
        <f t="shared" si="83"/>
        <v>0</v>
      </c>
      <c r="BH76" s="406">
        <f t="shared" si="83"/>
        <v>0</v>
      </c>
      <c r="BI76" s="406">
        <f t="shared" si="83"/>
        <v>0</v>
      </c>
      <c r="BJ76" s="406">
        <f t="shared" si="83"/>
        <v>0</v>
      </c>
      <c r="BK76" s="406">
        <f t="shared" si="83"/>
        <v>0</v>
      </c>
      <c r="BL76" s="406">
        <f t="shared" si="83"/>
        <v>0</v>
      </c>
      <c r="BM76" s="406">
        <f t="shared" si="83"/>
        <v>0</v>
      </c>
      <c r="BN76" s="406">
        <f t="shared" si="83"/>
        <v>0</v>
      </c>
      <c r="BO76" s="406">
        <f t="shared" si="83"/>
        <v>0</v>
      </c>
      <c r="BP76" s="406">
        <f t="shared" si="83"/>
        <v>0</v>
      </c>
      <c r="BQ76" s="406">
        <f t="shared" si="83"/>
        <v>0</v>
      </c>
      <c r="BR76" s="406">
        <f t="shared" si="83"/>
        <v>0</v>
      </c>
      <c r="BS76" s="406">
        <f t="shared" si="83"/>
        <v>0</v>
      </c>
      <c r="BT76" s="406">
        <f t="shared" si="83"/>
        <v>0</v>
      </c>
      <c r="BU76" s="406">
        <f t="shared" si="83"/>
        <v>0</v>
      </c>
      <c r="BV76" s="406">
        <f t="shared" ref="BV76:DA76" si="84">BV$71</f>
        <v>0</v>
      </c>
      <c r="BW76" s="406">
        <f t="shared" si="84"/>
        <v>0</v>
      </c>
      <c r="BX76" s="406">
        <f t="shared" si="84"/>
        <v>0</v>
      </c>
      <c r="BY76" s="406">
        <f t="shared" si="84"/>
        <v>0</v>
      </c>
      <c r="BZ76" s="406">
        <f t="shared" si="84"/>
        <v>0</v>
      </c>
      <c r="CA76" s="406">
        <f t="shared" si="84"/>
        <v>0</v>
      </c>
      <c r="CB76" s="406">
        <f t="shared" si="84"/>
        <v>0</v>
      </c>
      <c r="CC76" s="406">
        <f t="shared" si="84"/>
        <v>0</v>
      </c>
      <c r="CD76" s="406">
        <f t="shared" si="84"/>
        <v>0</v>
      </c>
      <c r="CE76" s="406">
        <f t="shared" si="84"/>
        <v>0</v>
      </c>
      <c r="CF76" s="406">
        <f t="shared" si="84"/>
        <v>0</v>
      </c>
      <c r="CG76" s="406">
        <f t="shared" si="84"/>
        <v>0</v>
      </c>
      <c r="CH76" s="406">
        <f t="shared" si="84"/>
        <v>0</v>
      </c>
      <c r="CI76" s="406">
        <f t="shared" si="84"/>
        <v>0</v>
      </c>
      <c r="CJ76" s="406">
        <f t="shared" si="84"/>
        <v>0</v>
      </c>
      <c r="CK76" s="406">
        <f t="shared" si="84"/>
        <v>0</v>
      </c>
      <c r="CL76" s="406">
        <f t="shared" si="84"/>
        <v>0</v>
      </c>
      <c r="CM76" s="406">
        <f t="shared" si="84"/>
        <v>0</v>
      </c>
      <c r="CN76" s="406">
        <f t="shared" si="84"/>
        <v>0</v>
      </c>
      <c r="CO76" s="406">
        <f t="shared" si="84"/>
        <v>0</v>
      </c>
      <c r="CP76" s="406">
        <f t="shared" si="84"/>
        <v>0</v>
      </c>
      <c r="CQ76" s="406">
        <f t="shared" si="84"/>
        <v>0</v>
      </c>
      <c r="CR76" s="406">
        <f t="shared" si="84"/>
        <v>0</v>
      </c>
      <c r="CS76" s="406">
        <f t="shared" si="84"/>
        <v>0</v>
      </c>
      <c r="CT76" s="406">
        <f t="shared" si="84"/>
        <v>0</v>
      </c>
      <c r="CU76" s="406">
        <f t="shared" si="84"/>
        <v>0</v>
      </c>
      <c r="CV76" s="406">
        <f t="shared" si="84"/>
        <v>0</v>
      </c>
      <c r="CW76" s="406">
        <f t="shared" si="84"/>
        <v>0</v>
      </c>
      <c r="CX76" s="406">
        <f t="shared" si="84"/>
        <v>0</v>
      </c>
      <c r="CY76" s="406">
        <f t="shared" si="84"/>
        <v>0</v>
      </c>
      <c r="CZ76" s="406">
        <f t="shared" si="84"/>
        <v>0</v>
      </c>
      <c r="DA76" s="406">
        <f t="shared" si="84"/>
        <v>0</v>
      </c>
      <c r="DB76" s="406">
        <f t="shared" ref="DB76:EG76" si="85">DB$71</f>
        <v>0</v>
      </c>
      <c r="DC76" s="406">
        <f t="shared" si="85"/>
        <v>0</v>
      </c>
      <c r="DD76" s="406">
        <f t="shared" si="85"/>
        <v>0</v>
      </c>
      <c r="DE76" s="406">
        <f t="shared" si="85"/>
        <v>0</v>
      </c>
      <c r="DF76" s="406">
        <f t="shared" si="85"/>
        <v>0</v>
      </c>
      <c r="DG76" s="406">
        <f t="shared" si="85"/>
        <v>0</v>
      </c>
      <c r="DH76" s="406">
        <f t="shared" si="85"/>
        <v>0</v>
      </c>
      <c r="DI76" s="406">
        <f t="shared" si="85"/>
        <v>0</v>
      </c>
      <c r="DJ76" s="406">
        <f t="shared" si="85"/>
        <v>0</v>
      </c>
      <c r="DK76" s="406">
        <f t="shared" si="85"/>
        <v>0</v>
      </c>
      <c r="DL76" s="406">
        <f t="shared" si="85"/>
        <v>0</v>
      </c>
      <c r="DM76" s="406">
        <f t="shared" si="85"/>
        <v>0</v>
      </c>
      <c r="DN76" s="406">
        <f t="shared" si="85"/>
        <v>0</v>
      </c>
      <c r="DO76" s="406">
        <f t="shared" si="85"/>
        <v>0</v>
      </c>
      <c r="DP76" s="406">
        <f t="shared" si="85"/>
        <v>0</v>
      </c>
      <c r="DQ76" s="406">
        <f t="shared" si="85"/>
        <v>0</v>
      </c>
      <c r="DR76" s="406">
        <f t="shared" si="85"/>
        <v>0</v>
      </c>
      <c r="DS76" s="406">
        <f t="shared" si="85"/>
        <v>0</v>
      </c>
      <c r="DT76" s="406">
        <f t="shared" si="85"/>
        <v>0</v>
      </c>
      <c r="DU76" s="406">
        <f t="shared" si="85"/>
        <v>0</v>
      </c>
      <c r="DV76" s="406">
        <f t="shared" si="85"/>
        <v>0</v>
      </c>
      <c r="DW76" s="406">
        <f t="shared" si="85"/>
        <v>0</v>
      </c>
      <c r="DX76" s="406">
        <f t="shared" si="85"/>
        <v>0</v>
      </c>
      <c r="DY76" s="406">
        <f t="shared" si="85"/>
        <v>0</v>
      </c>
      <c r="DZ76" s="406">
        <f t="shared" si="85"/>
        <v>0</v>
      </c>
      <c r="EA76" s="406">
        <f t="shared" si="85"/>
        <v>0</v>
      </c>
      <c r="EB76" s="406">
        <f t="shared" si="85"/>
        <v>0</v>
      </c>
      <c r="EC76" s="406">
        <f t="shared" si="85"/>
        <v>0</v>
      </c>
      <c r="ED76" s="406">
        <f t="shared" si="85"/>
        <v>0</v>
      </c>
      <c r="EE76" s="406">
        <f t="shared" si="85"/>
        <v>0</v>
      </c>
      <c r="EF76" s="406">
        <f t="shared" si="85"/>
        <v>0</v>
      </c>
      <c r="EG76" s="406">
        <f t="shared" si="85"/>
        <v>0</v>
      </c>
      <c r="EH76" s="406">
        <f t="shared" ref="EH76:FM76" si="86">EH$71</f>
        <v>0</v>
      </c>
      <c r="EI76" s="406">
        <f t="shared" si="86"/>
        <v>0</v>
      </c>
      <c r="EJ76" s="406">
        <f t="shared" si="86"/>
        <v>0</v>
      </c>
      <c r="EK76" s="406">
        <f t="shared" si="86"/>
        <v>0</v>
      </c>
      <c r="EL76" s="406">
        <f t="shared" si="86"/>
        <v>0</v>
      </c>
      <c r="EM76" s="406">
        <f t="shared" si="86"/>
        <v>0</v>
      </c>
      <c r="EN76" s="406">
        <f t="shared" si="86"/>
        <v>0</v>
      </c>
      <c r="EO76" s="406">
        <f t="shared" si="86"/>
        <v>0</v>
      </c>
      <c r="EP76" s="406">
        <f t="shared" si="86"/>
        <v>0</v>
      </c>
      <c r="EQ76" s="406">
        <f t="shared" si="86"/>
        <v>0</v>
      </c>
      <c r="ER76" s="406">
        <f t="shared" si="86"/>
        <v>0</v>
      </c>
      <c r="ES76" s="406">
        <f t="shared" si="86"/>
        <v>0</v>
      </c>
      <c r="ET76" s="406">
        <f t="shared" si="86"/>
        <v>0</v>
      </c>
      <c r="EU76" s="406">
        <f t="shared" si="86"/>
        <v>0</v>
      </c>
      <c r="EV76" s="406">
        <f t="shared" si="86"/>
        <v>0</v>
      </c>
      <c r="EW76" s="406">
        <f t="shared" si="86"/>
        <v>0</v>
      </c>
      <c r="EX76" s="406">
        <f t="shared" si="86"/>
        <v>0</v>
      </c>
      <c r="EY76" s="406">
        <f t="shared" si="86"/>
        <v>0</v>
      </c>
      <c r="EZ76" s="406">
        <f t="shared" si="86"/>
        <v>0</v>
      </c>
      <c r="FA76" s="406">
        <f t="shared" si="86"/>
        <v>0</v>
      </c>
      <c r="FB76" s="406">
        <f t="shared" si="86"/>
        <v>0</v>
      </c>
      <c r="FC76" s="406">
        <f t="shared" si="86"/>
        <v>0</v>
      </c>
      <c r="FD76" s="406">
        <f t="shared" si="86"/>
        <v>0</v>
      </c>
      <c r="FE76" s="406">
        <f t="shared" si="86"/>
        <v>0</v>
      </c>
      <c r="FF76" s="406">
        <f t="shared" si="86"/>
        <v>0</v>
      </c>
      <c r="FG76" s="406">
        <f t="shared" si="86"/>
        <v>0</v>
      </c>
      <c r="FH76" s="406">
        <f t="shared" si="86"/>
        <v>0</v>
      </c>
      <c r="FI76" s="406">
        <f t="shared" si="86"/>
        <v>0</v>
      </c>
      <c r="FJ76" s="406">
        <f t="shared" si="86"/>
        <v>0</v>
      </c>
      <c r="FK76" s="406">
        <f t="shared" si="86"/>
        <v>0</v>
      </c>
      <c r="FL76" s="406">
        <f t="shared" si="86"/>
        <v>0</v>
      </c>
      <c r="FM76" s="406">
        <f t="shared" si="86"/>
        <v>0</v>
      </c>
      <c r="FN76" s="406">
        <f t="shared" ref="FN76:GJ76" si="87">FN$71</f>
        <v>0</v>
      </c>
      <c r="FO76" s="406">
        <f t="shared" si="87"/>
        <v>0</v>
      </c>
      <c r="FP76" s="406">
        <f t="shared" si="87"/>
        <v>0</v>
      </c>
      <c r="FQ76" s="406">
        <f t="shared" si="87"/>
        <v>0</v>
      </c>
      <c r="FR76" s="406">
        <f t="shared" si="87"/>
        <v>0</v>
      </c>
      <c r="FS76" s="406">
        <f t="shared" si="87"/>
        <v>0</v>
      </c>
      <c r="FT76" s="406">
        <f t="shared" si="87"/>
        <v>0</v>
      </c>
      <c r="FU76" s="406">
        <f t="shared" si="87"/>
        <v>0</v>
      </c>
      <c r="FV76" s="406">
        <f t="shared" si="87"/>
        <v>0</v>
      </c>
      <c r="FW76" s="406">
        <f t="shared" si="87"/>
        <v>0</v>
      </c>
      <c r="FX76" s="406">
        <f t="shared" si="87"/>
        <v>0</v>
      </c>
      <c r="FY76" s="406">
        <f t="shared" si="87"/>
        <v>0</v>
      </c>
      <c r="FZ76" s="406">
        <f t="shared" si="87"/>
        <v>0</v>
      </c>
      <c r="GA76" s="406">
        <f t="shared" si="87"/>
        <v>0</v>
      </c>
      <c r="GB76" s="406">
        <f t="shared" si="87"/>
        <v>0</v>
      </c>
      <c r="GC76" s="406">
        <f t="shared" si="87"/>
        <v>0</v>
      </c>
      <c r="GD76" s="406">
        <f t="shared" si="87"/>
        <v>0</v>
      </c>
      <c r="GE76" s="406">
        <f t="shared" si="87"/>
        <v>0</v>
      </c>
      <c r="GF76" s="406">
        <f t="shared" si="87"/>
        <v>0</v>
      </c>
      <c r="GG76" s="406">
        <f t="shared" si="87"/>
        <v>0</v>
      </c>
      <c r="GH76" s="406">
        <f t="shared" si="87"/>
        <v>0</v>
      </c>
      <c r="GI76" s="406">
        <f t="shared" si="87"/>
        <v>0</v>
      </c>
      <c r="GJ76" s="406">
        <f t="shared" si="87"/>
        <v>0</v>
      </c>
    </row>
    <row r="77" spans="1:192" s="399" customFormat="1" outlineLevel="2" x14ac:dyDescent="0.35">
      <c r="B77" s="31"/>
      <c r="E77" s="33" t="str">
        <f t="shared" ref="E77:AJ77" si="88" xml:space="preserve"> E$93</f>
        <v>Senior debt sculpted repayment POS</v>
      </c>
      <c r="F77" s="33">
        <f t="shared" si="88"/>
        <v>0</v>
      </c>
      <c r="G77" s="33" t="str">
        <f t="shared" si="88"/>
        <v>$ 000s</v>
      </c>
      <c r="H77" s="33">
        <f t="shared" si="88"/>
        <v>224291.84163902726</v>
      </c>
      <c r="I77" s="33">
        <f t="shared" si="88"/>
        <v>0</v>
      </c>
      <c r="J77" s="33">
        <f t="shared" si="88"/>
        <v>0</v>
      </c>
      <c r="K77" s="33">
        <f t="shared" si="88"/>
        <v>0</v>
      </c>
      <c r="L77" s="33">
        <f t="shared" si="88"/>
        <v>0</v>
      </c>
      <c r="M77" s="33">
        <f t="shared" si="88"/>
        <v>0</v>
      </c>
      <c r="N77" s="33">
        <f t="shared" si="88"/>
        <v>0</v>
      </c>
      <c r="O77" s="33">
        <f t="shared" si="88"/>
        <v>0</v>
      </c>
      <c r="P77" s="33">
        <f t="shared" si="88"/>
        <v>0</v>
      </c>
      <c r="Q77" s="33">
        <f t="shared" si="88"/>
        <v>0</v>
      </c>
      <c r="R77" s="33">
        <f t="shared" si="88"/>
        <v>0</v>
      </c>
      <c r="S77" s="33">
        <f t="shared" si="88"/>
        <v>0</v>
      </c>
      <c r="T77" s="33">
        <f t="shared" si="88"/>
        <v>0</v>
      </c>
      <c r="U77" s="33">
        <f t="shared" si="88"/>
        <v>0</v>
      </c>
      <c r="V77" s="33">
        <f t="shared" si="88"/>
        <v>0</v>
      </c>
      <c r="W77" s="33">
        <f t="shared" si="88"/>
        <v>0</v>
      </c>
      <c r="X77" s="33">
        <f t="shared" si="88"/>
        <v>0</v>
      </c>
      <c r="Y77" s="33">
        <f t="shared" si="88"/>
        <v>0</v>
      </c>
      <c r="Z77" s="33">
        <f t="shared" si="88"/>
        <v>0</v>
      </c>
      <c r="AA77" s="33">
        <f t="shared" si="88"/>
        <v>0</v>
      </c>
      <c r="AB77" s="33">
        <f t="shared" si="88"/>
        <v>0</v>
      </c>
      <c r="AC77" s="33">
        <f t="shared" si="88"/>
        <v>0</v>
      </c>
      <c r="AD77" s="33">
        <f t="shared" si="88"/>
        <v>0</v>
      </c>
      <c r="AE77" s="33">
        <f t="shared" si="88"/>
        <v>0</v>
      </c>
      <c r="AF77" s="33">
        <f t="shared" si="88"/>
        <v>0</v>
      </c>
      <c r="AG77" s="33">
        <f t="shared" si="88"/>
        <v>0</v>
      </c>
      <c r="AH77" s="33">
        <f t="shared" si="88"/>
        <v>0</v>
      </c>
      <c r="AI77" s="33">
        <f t="shared" si="88"/>
        <v>0</v>
      </c>
      <c r="AJ77" s="33">
        <f t="shared" si="88"/>
        <v>0</v>
      </c>
      <c r="AK77" s="33">
        <f t="shared" ref="AK77:BP77" si="89" xml:space="preserve"> AK$93</f>
        <v>0</v>
      </c>
      <c r="AL77" s="33">
        <f t="shared" si="89"/>
        <v>0</v>
      </c>
      <c r="AM77" s="33">
        <f t="shared" si="89"/>
        <v>0</v>
      </c>
      <c r="AN77" s="33">
        <f t="shared" si="89"/>
        <v>0</v>
      </c>
      <c r="AO77" s="33">
        <f t="shared" si="89"/>
        <v>0</v>
      </c>
      <c r="AP77" s="33">
        <f t="shared" si="89"/>
        <v>0</v>
      </c>
      <c r="AQ77" s="33">
        <f t="shared" si="89"/>
        <v>0</v>
      </c>
      <c r="AR77" s="33">
        <f t="shared" si="89"/>
        <v>0</v>
      </c>
      <c r="AS77" s="33">
        <f t="shared" si="89"/>
        <v>0</v>
      </c>
      <c r="AT77" s="33">
        <f t="shared" si="89"/>
        <v>0</v>
      </c>
      <c r="AU77" s="33">
        <f t="shared" si="89"/>
        <v>0</v>
      </c>
      <c r="AV77" s="33">
        <f t="shared" si="89"/>
        <v>0</v>
      </c>
      <c r="AW77" s="33">
        <f t="shared" si="89"/>
        <v>0</v>
      </c>
      <c r="AX77" s="33">
        <f t="shared" si="89"/>
        <v>0</v>
      </c>
      <c r="AY77" s="33">
        <f t="shared" si="89"/>
        <v>0</v>
      </c>
      <c r="AZ77" s="33">
        <f t="shared" si="89"/>
        <v>0</v>
      </c>
      <c r="BA77" s="33">
        <f t="shared" si="89"/>
        <v>0</v>
      </c>
      <c r="BB77" s="33">
        <f t="shared" si="89"/>
        <v>0</v>
      </c>
      <c r="BC77" s="33">
        <f t="shared" si="89"/>
        <v>0</v>
      </c>
      <c r="BD77" s="33">
        <f t="shared" si="89"/>
        <v>0</v>
      </c>
      <c r="BE77" s="33">
        <f t="shared" si="89"/>
        <v>0</v>
      </c>
      <c r="BF77" s="33">
        <f t="shared" si="89"/>
        <v>2046.0590790504161</v>
      </c>
      <c r="BG77" s="33">
        <f t="shared" si="89"/>
        <v>1337.9090249532233</v>
      </c>
      <c r="BH77" s="33">
        <f t="shared" si="89"/>
        <v>1420.9446806238252</v>
      </c>
      <c r="BI77" s="33">
        <f t="shared" si="89"/>
        <v>1457.1441594180119</v>
      </c>
      <c r="BJ77" s="33">
        <f t="shared" si="89"/>
        <v>1433.7934080774849</v>
      </c>
      <c r="BK77" s="33">
        <f t="shared" si="89"/>
        <v>1484.66121292967</v>
      </c>
      <c r="BL77" s="33">
        <f t="shared" si="89"/>
        <v>1572.1760873668709</v>
      </c>
      <c r="BM77" s="33">
        <f t="shared" si="89"/>
        <v>1610.4633438703481</v>
      </c>
      <c r="BN77" s="33">
        <f t="shared" si="89"/>
        <v>1606.0412440138716</v>
      </c>
      <c r="BO77" s="33">
        <f t="shared" si="89"/>
        <v>1662.1749766413222</v>
      </c>
      <c r="BP77" s="33">
        <f t="shared" si="89"/>
        <v>1732.3954650115138</v>
      </c>
      <c r="BQ77" s="33">
        <f t="shared" ref="BQ77:CV77" si="90" xml:space="preserve"> BQ$93</f>
        <v>1772.8759226767297</v>
      </c>
      <c r="BR77" s="33">
        <f t="shared" si="90"/>
        <v>1745.5025944691188</v>
      </c>
      <c r="BS77" s="33">
        <f t="shared" si="90"/>
        <v>1804.0203117714536</v>
      </c>
      <c r="BT77" s="33">
        <f t="shared" si="90"/>
        <v>1901.1453701048285</v>
      </c>
      <c r="BU77" s="33">
        <f t="shared" si="90"/>
        <v>1943.9201149560151</v>
      </c>
      <c r="BV77" s="33">
        <f t="shared" si="90"/>
        <v>1914.3748440024594</v>
      </c>
      <c r="BW77" s="33">
        <f t="shared" si="90"/>
        <v>1977.0132625453832</v>
      </c>
      <c r="BX77" s="33">
        <f t="shared" si="90"/>
        <v>2079.2792037710869</v>
      </c>
      <c r="BY77" s="33">
        <f t="shared" si="90"/>
        <v>2124.4583926153364</v>
      </c>
      <c r="BZ77" s="33">
        <f t="shared" si="90"/>
        <v>2092.625625792637</v>
      </c>
      <c r="CA77" s="33">
        <f t="shared" si="90"/>
        <v>2159.5972002926687</v>
      </c>
      <c r="CB77" s="33">
        <f t="shared" si="90"/>
        <v>2267.2442482988599</v>
      </c>
      <c r="CC77" s="33">
        <f t="shared" si="90"/>
        <v>2314.9429659673137</v>
      </c>
      <c r="CD77" s="33">
        <f t="shared" si="90"/>
        <v>2309.654283236604</v>
      </c>
      <c r="CE77" s="33">
        <f t="shared" si="90"/>
        <v>2377.043927379113</v>
      </c>
      <c r="CF77" s="33">
        <f t="shared" si="90"/>
        <v>2466.0573513009413</v>
      </c>
      <c r="CG77" s="33">
        <f t="shared" si="90"/>
        <v>2516.4014417672292</v>
      </c>
      <c r="CH77" s="33">
        <f t="shared" si="90"/>
        <v>2479.618622314696</v>
      </c>
      <c r="CI77" s="33">
        <f t="shared" si="90"/>
        <v>2555.9452194877176</v>
      </c>
      <c r="CJ77" s="33">
        <f t="shared" si="90"/>
        <v>2675.1299137493797</v>
      </c>
      <c r="CK77" s="33">
        <f t="shared" si="90"/>
        <v>2728.2395780147981</v>
      </c>
      <c r="CL77" s="33">
        <f t="shared" si="90"/>
        <v>2688.788901682261</v>
      </c>
      <c r="CM77" s="33">
        <f t="shared" si="90"/>
        <v>2770.1471464999022</v>
      </c>
      <c r="CN77" s="33">
        <f t="shared" si="90"/>
        <v>2895.4995763931133</v>
      </c>
      <c r="CO77" s="33">
        <f t="shared" si="90"/>
        <v>2951.5060056164575</v>
      </c>
      <c r="CP77" s="33">
        <f t="shared" si="90"/>
        <v>2909.2487876668733</v>
      </c>
      <c r="CQ77" s="33">
        <f t="shared" si="90"/>
        <v>2995.8930854069031</v>
      </c>
      <c r="CR77" s="33">
        <f t="shared" si="90"/>
        <v>3127.6987198752445</v>
      </c>
      <c r="CS77" s="33">
        <f t="shared" si="90"/>
        <v>3186.7389400707989</v>
      </c>
      <c r="CT77" s="33">
        <f t="shared" si="90"/>
        <v>3180.4222790511226</v>
      </c>
      <c r="CU77" s="33">
        <f t="shared" si="90"/>
        <v>3261.1879087122343</v>
      </c>
      <c r="CV77" s="33">
        <f t="shared" si="90"/>
        <v>3372.9616082749731</v>
      </c>
      <c r="CW77" s="33">
        <f t="shared" ref="CW77:EB77" si="91" xml:space="preserve"> CW$93</f>
        <v>3435.1856649395345</v>
      </c>
      <c r="CX77" s="33">
        <f t="shared" si="91"/>
        <v>3386.8652574919943</v>
      </c>
      <c r="CY77" s="33">
        <f t="shared" si="91"/>
        <v>3484.9063814984847</v>
      </c>
      <c r="CZ77" s="33">
        <f t="shared" si="91"/>
        <v>3630.5402053162361</v>
      </c>
      <c r="DA77" s="33">
        <f t="shared" si="91"/>
        <v>3696.0909099783858</v>
      </c>
      <c r="DB77" s="33">
        <f t="shared" si="91"/>
        <v>3644.5078439567387</v>
      </c>
      <c r="DC77" s="33">
        <f t="shared" si="91"/>
        <v>3748.6708241089727</v>
      </c>
      <c r="DD77" s="33">
        <f t="shared" si="91"/>
        <v>3901.6922835777777</v>
      </c>
      <c r="DE77" s="33">
        <f t="shared" si="91"/>
        <v>3970.7257279373521</v>
      </c>
      <c r="DF77" s="33">
        <f t="shared" si="91"/>
        <v>3915.7138336474854</v>
      </c>
      <c r="DG77" s="33">
        <f t="shared" si="91"/>
        <v>4026.3028682008635</v>
      </c>
      <c r="DH77" s="33">
        <f t="shared" si="91"/>
        <v>4187.0509339134742</v>
      </c>
      <c r="DI77" s="33">
        <f t="shared" si="91"/>
        <v>4259.7301147796652</v>
      </c>
      <c r="DJ77" s="33">
        <f t="shared" si="91"/>
        <v>4252.1948036199237</v>
      </c>
      <c r="DK77" s="33">
        <f t="shared" si="91"/>
        <v>4348.8433841135138</v>
      </c>
      <c r="DL77" s="33">
        <f t="shared" si="91"/>
        <v>4488.1100145387945</v>
      </c>
      <c r="DM77" s="33">
        <f t="shared" si="91"/>
        <v>4564.6136436232555</v>
      </c>
      <c r="DN77" s="33">
        <f t="shared" si="91"/>
        <v>4502.204820883162</v>
      </c>
      <c r="DO77" s="33">
        <f t="shared" si="91"/>
        <v>4626.6321223232271</v>
      </c>
      <c r="DP77" s="33">
        <f t="shared" si="91"/>
        <v>4803.9282634387337</v>
      </c>
      <c r="DQ77" s="33">
        <f t="shared" si="91"/>
        <v>4884.4258861242342</v>
      </c>
      <c r="DR77" s="33">
        <f t="shared" si="91"/>
        <v>4818.0421400599507</v>
      </c>
      <c r="DS77" s="33">
        <f t="shared" si="91"/>
        <v>4949.8942240296892</v>
      </c>
      <c r="DT77" s="33">
        <f t="shared" si="91"/>
        <v>5136.0261421775031</v>
      </c>
      <c r="DU77" s="33">
        <f t="shared" si="91"/>
        <v>5220.7033131899252</v>
      </c>
      <c r="DV77" s="33">
        <f t="shared" si="91"/>
        <v>5150.1458417098447</v>
      </c>
      <c r="DW77" s="33">
        <f t="shared" si="91"/>
        <v>5289.7859673117518</v>
      </c>
      <c r="DX77" s="33">
        <f t="shared" si="91"/>
        <v>5485.1558724276683</v>
      </c>
      <c r="DY77" s="33">
        <f t="shared" si="91"/>
        <v>5574.2063143882897</v>
      </c>
      <c r="DZ77" s="33">
        <f t="shared" si="91"/>
        <v>0</v>
      </c>
      <c r="EA77" s="33">
        <f t="shared" si="91"/>
        <v>0</v>
      </c>
      <c r="EB77" s="33">
        <f t="shared" si="91"/>
        <v>0</v>
      </c>
      <c r="EC77" s="33">
        <f t="shared" ref="EC77:FH77" si="92" xml:space="preserve"> EC$93</f>
        <v>0</v>
      </c>
      <c r="ED77" s="33">
        <f t="shared" si="92"/>
        <v>0</v>
      </c>
      <c r="EE77" s="33">
        <f t="shared" si="92"/>
        <v>0</v>
      </c>
      <c r="EF77" s="33">
        <f t="shared" si="92"/>
        <v>0</v>
      </c>
      <c r="EG77" s="33">
        <f t="shared" si="92"/>
        <v>0</v>
      </c>
      <c r="EH77" s="33">
        <f t="shared" si="92"/>
        <v>0</v>
      </c>
      <c r="EI77" s="33">
        <f t="shared" si="92"/>
        <v>0</v>
      </c>
      <c r="EJ77" s="33">
        <f t="shared" si="92"/>
        <v>0</v>
      </c>
      <c r="EK77" s="33">
        <f t="shared" si="92"/>
        <v>0</v>
      </c>
      <c r="EL77" s="33">
        <f t="shared" si="92"/>
        <v>0</v>
      </c>
      <c r="EM77" s="33">
        <f t="shared" si="92"/>
        <v>0</v>
      </c>
      <c r="EN77" s="33">
        <f t="shared" si="92"/>
        <v>0</v>
      </c>
      <c r="EO77" s="33">
        <f t="shared" si="92"/>
        <v>0</v>
      </c>
      <c r="EP77" s="33">
        <f t="shared" si="92"/>
        <v>0</v>
      </c>
      <c r="EQ77" s="33">
        <f t="shared" si="92"/>
        <v>0</v>
      </c>
      <c r="ER77" s="33">
        <f t="shared" si="92"/>
        <v>0</v>
      </c>
      <c r="ES77" s="33">
        <f t="shared" si="92"/>
        <v>0</v>
      </c>
      <c r="ET77" s="33">
        <f t="shared" si="92"/>
        <v>0</v>
      </c>
      <c r="EU77" s="33">
        <f t="shared" si="92"/>
        <v>0</v>
      </c>
      <c r="EV77" s="33">
        <f t="shared" si="92"/>
        <v>0</v>
      </c>
      <c r="EW77" s="33">
        <f t="shared" si="92"/>
        <v>0</v>
      </c>
      <c r="EX77" s="33">
        <f t="shared" si="92"/>
        <v>0</v>
      </c>
      <c r="EY77" s="33">
        <f t="shared" si="92"/>
        <v>0</v>
      </c>
      <c r="EZ77" s="33">
        <f t="shared" si="92"/>
        <v>0</v>
      </c>
      <c r="FA77" s="33">
        <f t="shared" si="92"/>
        <v>0</v>
      </c>
      <c r="FB77" s="33">
        <f t="shared" si="92"/>
        <v>0</v>
      </c>
      <c r="FC77" s="33">
        <f t="shared" si="92"/>
        <v>0</v>
      </c>
      <c r="FD77" s="33">
        <f t="shared" si="92"/>
        <v>0</v>
      </c>
      <c r="FE77" s="33">
        <f t="shared" si="92"/>
        <v>0</v>
      </c>
      <c r="FF77" s="33">
        <f t="shared" si="92"/>
        <v>0</v>
      </c>
      <c r="FG77" s="33">
        <f t="shared" si="92"/>
        <v>0</v>
      </c>
      <c r="FH77" s="33">
        <f t="shared" si="92"/>
        <v>0</v>
      </c>
      <c r="FI77" s="33">
        <f t="shared" ref="FI77:GJ77" si="93" xml:space="preserve"> FI$93</f>
        <v>0</v>
      </c>
      <c r="FJ77" s="33">
        <f t="shared" si="93"/>
        <v>0</v>
      </c>
      <c r="FK77" s="33">
        <f t="shared" si="93"/>
        <v>0</v>
      </c>
      <c r="FL77" s="33">
        <f t="shared" si="93"/>
        <v>0</v>
      </c>
      <c r="FM77" s="33">
        <f t="shared" si="93"/>
        <v>0</v>
      </c>
      <c r="FN77" s="33">
        <f t="shared" si="93"/>
        <v>0</v>
      </c>
      <c r="FO77" s="33">
        <f t="shared" si="93"/>
        <v>0</v>
      </c>
      <c r="FP77" s="33">
        <f t="shared" si="93"/>
        <v>0</v>
      </c>
      <c r="FQ77" s="33">
        <f t="shared" si="93"/>
        <v>0</v>
      </c>
      <c r="FR77" s="33">
        <f t="shared" si="93"/>
        <v>0</v>
      </c>
      <c r="FS77" s="33">
        <f t="shared" si="93"/>
        <v>0</v>
      </c>
      <c r="FT77" s="33">
        <f t="shared" si="93"/>
        <v>0</v>
      </c>
      <c r="FU77" s="33">
        <f t="shared" si="93"/>
        <v>0</v>
      </c>
      <c r="FV77" s="33">
        <f t="shared" si="93"/>
        <v>0</v>
      </c>
      <c r="FW77" s="33">
        <f t="shared" si="93"/>
        <v>0</v>
      </c>
      <c r="FX77" s="33">
        <f t="shared" si="93"/>
        <v>0</v>
      </c>
      <c r="FY77" s="33">
        <f t="shared" si="93"/>
        <v>0</v>
      </c>
      <c r="FZ77" s="33">
        <f t="shared" si="93"/>
        <v>0</v>
      </c>
      <c r="GA77" s="33">
        <f t="shared" si="93"/>
        <v>0</v>
      </c>
      <c r="GB77" s="33">
        <f t="shared" si="93"/>
        <v>0</v>
      </c>
      <c r="GC77" s="33">
        <f t="shared" si="93"/>
        <v>0</v>
      </c>
      <c r="GD77" s="33">
        <f t="shared" si="93"/>
        <v>0</v>
      </c>
      <c r="GE77" s="33">
        <f t="shared" si="93"/>
        <v>0</v>
      </c>
      <c r="GF77" s="33">
        <f t="shared" si="93"/>
        <v>0</v>
      </c>
      <c r="GG77" s="33">
        <f t="shared" si="93"/>
        <v>0</v>
      </c>
      <c r="GH77" s="33">
        <f t="shared" si="93"/>
        <v>0</v>
      </c>
      <c r="GI77" s="33">
        <f t="shared" si="93"/>
        <v>0</v>
      </c>
      <c r="GJ77" s="33">
        <f t="shared" si="93"/>
        <v>0</v>
      </c>
    </row>
    <row r="78" spans="1:192" s="181" customFormat="1" outlineLevel="2" x14ac:dyDescent="0.35">
      <c r="B78" s="373"/>
      <c r="E78" s="524" t="s">
        <v>1464</v>
      </c>
      <c r="F78" s="524"/>
      <c r="G78" s="524" t="s">
        <v>101</v>
      </c>
      <c r="H78" s="524"/>
      <c r="I78" s="524"/>
      <c r="J78" s="524">
        <f t="shared" ref="J78:AO78" si="94" xml:space="preserve"> J75 + J76 - J77</f>
        <v>0</v>
      </c>
      <c r="K78" s="524">
        <f t="shared" si="94"/>
        <v>0</v>
      </c>
      <c r="L78" s="524">
        <f t="shared" si="94"/>
        <v>0</v>
      </c>
      <c r="M78" s="524">
        <f t="shared" si="94"/>
        <v>0</v>
      </c>
      <c r="N78" s="524">
        <f t="shared" si="94"/>
        <v>0</v>
      </c>
      <c r="O78" s="524">
        <f t="shared" si="94"/>
        <v>4070.2287720394497</v>
      </c>
      <c r="P78" s="524">
        <f t="shared" si="94"/>
        <v>26984.974245960919</v>
      </c>
      <c r="Q78" s="524">
        <f t="shared" si="94"/>
        <v>32240.087150726442</v>
      </c>
      <c r="R78" s="524">
        <f t="shared" si="94"/>
        <v>37500.126212887531</v>
      </c>
      <c r="S78" s="524">
        <f t="shared" si="94"/>
        <v>42778.884869617235</v>
      </c>
      <c r="T78" s="524">
        <f t="shared" si="94"/>
        <v>48061.858375237374</v>
      </c>
      <c r="U78" s="524">
        <f t="shared" si="94"/>
        <v>53364.367530276577</v>
      </c>
      <c r="V78" s="524">
        <f t="shared" si="94"/>
        <v>58678.800603929136</v>
      </c>
      <c r="W78" s="524">
        <f t="shared" si="94"/>
        <v>63978.757299821023</v>
      </c>
      <c r="X78" s="524">
        <f t="shared" si="94"/>
        <v>69317.059284594841</v>
      </c>
      <c r="Y78" s="524">
        <f t="shared" si="94"/>
        <v>74657.784943433391</v>
      </c>
      <c r="Z78" s="524">
        <f t="shared" si="94"/>
        <v>80020.101192542323</v>
      </c>
      <c r="AA78" s="524">
        <f t="shared" si="94"/>
        <v>85384.118721668856</v>
      </c>
      <c r="AB78" s="524">
        <f t="shared" si="94"/>
        <v>90770.555613901073</v>
      </c>
      <c r="AC78" s="524">
        <f t="shared" si="94"/>
        <v>96169.105155680591</v>
      </c>
      <c r="AD78" s="524">
        <f t="shared" si="94"/>
        <v>101568.2660121736</v>
      </c>
      <c r="AE78" s="524">
        <f t="shared" si="94"/>
        <v>106991.09670392019</v>
      </c>
      <c r="AF78" s="524">
        <f t="shared" si="94"/>
        <v>112335.15028285285</v>
      </c>
      <c r="AG78" s="524">
        <f t="shared" si="94"/>
        <v>117629.95150476917</v>
      </c>
      <c r="AH78" s="524">
        <f t="shared" si="94"/>
        <v>122852.92659716292</v>
      </c>
      <c r="AI78" s="524">
        <f t="shared" si="94"/>
        <v>127982.06033257369</v>
      </c>
      <c r="AJ78" s="524">
        <f t="shared" si="94"/>
        <v>133096.37207660847</v>
      </c>
      <c r="AK78" s="524">
        <f t="shared" si="94"/>
        <v>138103.94571217976</v>
      </c>
      <c r="AL78" s="524">
        <f t="shared" si="94"/>
        <v>143076.09078214312</v>
      </c>
      <c r="AM78" s="524">
        <f t="shared" si="94"/>
        <v>147948.06618797823</v>
      </c>
      <c r="AN78" s="524">
        <f t="shared" si="94"/>
        <v>152772.9795939679</v>
      </c>
      <c r="AO78" s="524">
        <f t="shared" si="94"/>
        <v>157504.71137895371</v>
      </c>
      <c r="AP78" s="524">
        <f t="shared" ref="AP78:BU78" si="95" xml:space="preserve"> AP75 + AP76 - AP77</f>
        <v>162150.48126169021</v>
      </c>
      <c r="AQ78" s="524">
        <f t="shared" si="95"/>
        <v>166773.26108488755</v>
      </c>
      <c r="AR78" s="524">
        <f t="shared" si="95"/>
        <v>171277.95219760679</v>
      </c>
      <c r="AS78" s="524">
        <f t="shared" si="95"/>
        <v>175765.20991829899</v>
      </c>
      <c r="AT78" s="524">
        <f t="shared" si="95"/>
        <v>180145.52277667512</v>
      </c>
      <c r="AU78" s="524">
        <f t="shared" si="95"/>
        <v>184402.20073018933</v>
      </c>
      <c r="AV78" s="524">
        <f t="shared" si="95"/>
        <v>188773.32718299911</v>
      </c>
      <c r="AW78" s="524">
        <f t="shared" si="95"/>
        <v>192922.77237964046</v>
      </c>
      <c r="AX78" s="524">
        <f t="shared" si="95"/>
        <v>197068.58515467084</v>
      </c>
      <c r="AY78" s="524">
        <f t="shared" si="95"/>
        <v>201074.83351196375</v>
      </c>
      <c r="AZ78" s="524">
        <f t="shared" si="95"/>
        <v>205041.96832506469</v>
      </c>
      <c r="BA78" s="524">
        <f t="shared" si="95"/>
        <v>208879.4021114783</v>
      </c>
      <c r="BB78" s="524">
        <f t="shared" si="95"/>
        <v>212623.12064256638</v>
      </c>
      <c r="BC78" s="524">
        <f t="shared" si="95"/>
        <v>216376.30167716992</v>
      </c>
      <c r="BD78" s="524">
        <f t="shared" si="95"/>
        <v>220053.69483183074</v>
      </c>
      <c r="BE78" s="524">
        <f t="shared" si="95"/>
        <v>224291.84163902761</v>
      </c>
      <c r="BF78" s="524">
        <f t="shared" si="95"/>
        <v>222245.7825599772</v>
      </c>
      <c r="BG78" s="524">
        <f t="shared" si="95"/>
        <v>220907.87353502397</v>
      </c>
      <c r="BH78" s="524">
        <f t="shared" si="95"/>
        <v>219486.92885440015</v>
      </c>
      <c r="BI78" s="524">
        <f t="shared" si="95"/>
        <v>218029.78469498214</v>
      </c>
      <c r="BJ78" s="524">
        <f t="shared" si="95"/>
        <v>216595.99128690467</v>
      </c>
      <c r="BK78" s="524">
        <f t="shared" si="95"/>
        <v>215111.330073975</v>
      </c>
      <c r="BL78" s="524">
        <f t="shared" si="95"/>
        <v>213539.15398660811</v>
      </c>
      <c r="BM78" s="524">
        <f t="shared" si="95"/>
        <v>211928.69064273775</v>
      </c>
      <c r="BN78" s="524">
        <f t="shared" si="95"/>
        <v>210322.64939872388</v>
      </c>
      <c r="BO78" s="524">
        <f t="shared" si="95"/>
        <v>208660.47442208257</v>
      </c>
      <c r="BP78" s="524">
        <f t="shared" si="95"/>
        <v>206928.07895707106</v>
      </c>
      <c r="BQ78" s="524">
        <f t="shared" si="95"/>
        <v>205155.20303439433</v>
      </c>
      <c r="BR78" s="524">
        <f t="shared" si="95"/>
        <v>203409.70043992522</v>
      </c>
      <c r="BS78" s="524">
        <f t="shared" si="95"/>
        <v>201605.68012815376</v>
      </c>
      <c r="BT78" s="524">
        <f t="shared" si="95"/>
        <v>199704.53475804895</v>
      </c>
      <c r="BU78" s="524">
        <f t="shared" si="95"/>
        <v>197760.61464309294</v>
      </c>
      <c r="BV78" s="524">
        <f t="shared" ref="BV78:DA78" si="96" xml:space="preserve"> BV75 + BV76 - BV77</f>
        <v>195846.23979909049</v>
      </c>
      <c r="BW78" s="524">
        <f t="shared" si="96"/>
        <v>193869.22653654512</v>
      </c>
      <c r="BX78" s="524">
        <f t="shared" si="96"/>
        <v>191789.94733277403</v>
      </c>
      <c r="BY78" s="524">
        <f t="shared" si="96"/>
        <v>189665.48894015868</v>
      </c>
      <c r="BZ78" s="524">
        <f t="shared" si="96"/>
        <v>187572.86331436606</v>
      </c>
      <c r="CA78" s="524">
        <f t="shared" si="96"/>
        <v>185413.2661140734</v>
      </c>
      <c r="CB78" s="524">
        <f t="shared" si="96"/>
        <v>183146.02186577453</v>
      </c>
      <c r="CC78" s="524">
        <f t="shared" si="96"/>
        <v>180831.07889980721</v>
      </c>
      <c r="CD78" s="524">
        <f t="shared" si="96"/>
        <v>178521.42461657061</v>
      </c>
      <c r="CE78" s="524">
        <f t="shared" si="96"/>
        <v>176144.38068919149</v>
      </c>
      <c r="CF78" s="524">
        <f t="shared" si="96"/>
        <v>173678.32333789056</v>
      </c>
      <c r="CG78" s="524">
        <f t="shared" si="96"/>
        <v>171161.92189612333</v>
      </c>
      <c r="CH78" s="524">
        <f t="shared" si="96"/>
        <v>168682.30327380862</v>
      </c>
      <c r="CI78" s="524">
        <f t="shared" si="96"/>
        <v>166126.35805432091</v>
      </c>
      <c r="CJ78" s="524">
        <f t="shared" si="96"/>
        <v>163451.22814057153</v>
      </c>
      <c r="CK78" s="524">
        <f t="shared" si="96"/>
        <v>160722.98856255674</v>
      </c>
      <c r="CL78" s="524">
        <f t="shared" si="96"/>
        <v>158034.19966087447</v>
      </c>
      <c r="CM78" s="524">
        <f t="shared" si="96"/>
        <v>155264.05251437458</v>
      </c>
      <c r="CN78" s="524">
        <f t="shared" si="96"/>
        <v>152368.55293798147</v>
      </c>
      <c r="CO78" s="524">
        <f t="shared" si="96"/>
        <v>149417.04693236502</v>
      </c>
      <c r="CP78" s="524">
        <f t="shared" si="96"/>
        <v>146507.79814469814</v>
      </c>
      <c r="CQ78" s="524">
        <f t="shared" si="96"/>
        <v>143511.90505929125</v>
      </c>
      <c r="CR78" s="524">
        <f t="shared" si="96"/>
        <v>140384.20633941601</v>
      </c>
      <c r="CS78" s="524">
        <f t="shared" si="96"/>
        <v>137197.46739934522</v>
      </c>
      <c r="CT78" s="524">
        <f t="shared" si="96"/>
        <v>134017.04512029409</v>
      </c>
      <c r="CU78" s="524">
        <f t="shared" si="96"/>
        <v>130755.85721158185</v>
      </c>
      <c r="CV78" s="524">
        <f t="shared" si="96"/>
        <v>127382.89560330688</v>
      </c>
      <c r="CW78" s="524">
        <f t="shared" si="96"/>
        <v>123947.70993836735</v>
      </c>
      <c r="CX78" s="524">
        <f t="shared" si="96"/>
        <v>120560.84468087535</v>
      </c>
      <c r="CY78" s="524">
        <f t="shared" si="96"/>
        <v>117075.93829937687</v>
      </c>
      <c r="CZ78" s="524">
        <f t="shared" si="96"/>
        <v>113445.39809406063</v>
      </c>
      <c r="DA78" s="524">
        <f t="shared" si="96"/>
        <v>109749.30718408224</v>
      </c>
      <c r="DB78" s="524">
        <f t="shared" ref="DB78:EG78" si="97" xml:space="preserve"> DB75 + DB76 - DB77</f>
        <v>106104.79934012549</v>
      </c>
      <c r="DC78" s="524">
        <f t="shared" si="97"/>
        <v>102356.12851601653</v>
      </c>
      <c r="DD78" s="524">
        <f t="shared" si="97"/>
        <v>98454.436232438748</v>
      </c>
      <c r="DE78" s="524">
        <f t="shared" si="97"/>
        <v>94483.710504501389</v>
      </c>
      <c r="DF78" s="524">
        <f t="shared" si="97"/>
        <v>90567.9966708539</v>
      </c>
      <c r="DG78" s="524">
        <f t="shared" si="97"/>
        <v>86541.693802653041</v>
      </c>
      <c r="DH78" s="524">
        <f t="shared" si="97"/>
        <v>82354.642868739567</v>
      </c>
      <c r="DI78" s="524">
        <f t="shared" si="97"/>
        <v>78094.912753959899</v>
      </c>
      <c r="DJ78" s="524">
        <f t="shared" si="97"/>
        <v>73842.717950339982</v>
      </c>
      <c r="DK78" s="524">
        <f t="shared" si="97"/>
        <v>69493.87456622647</v>
      </c>
      <c r="DL78" s="524">
        <f t="shared" si="97"/>
        <v>65005.764551687673</v>
      </c>
      <c r="DM78" s="524">
        <f t="shared" si="97"/>
        <v>60441.150908064417</v>
      </c>
      <c r="DN78" s="524">
        <f t="shared" si="97"/>
        <v>55938.946087181255</v>
      </c>
      <c r="DO78" s="524">
        <f t="shared" si="97"/>
        <v>51312.313964858025</v>
      </c>
      <c r="DP78" s="524">
        <f t="shared" si="97"/>
        <v>46508.385701419291</v>
      </c>
      <c r="DQ78" s="524">
        <f t="shared" si="97"/>
        <v>41623.959815295057</v>
      </c>
      <c r="DR78" s="524">
        <f t="shared" si="97"/>
        <v>36805.917675235105</v>
      </c>
      <c r="DS78" s="524">
        <f t="shared" si="97"/>
        <v>31856.023451205416</v>
      </c>
      <c r="DT78" s="524">
        <f t="shared" si="97"/>
        <v>26719.997309027913</v>
      </c>
      <c r="DU78" s="524">
        <f t="shared" si="97"/>
        <v>21499.293995837987</v>
      </c>
      <c r="DV78" s="524">
        <f t="shared" si="97"/>
        <v>16349.148154128143</v>
      </c>
      <c r="DW78" s="524">
        <f t="shared" si="97"/>
        <v>11059.36218681639</v>
      </c>
      <c r="DX78" s="524">
        <f t="shared" si="97"/>
        <v>5574.2063143887217</v>
      </c>
      <c r="DY78" s="524">
        <f t="shared" si="97"/>
        <v>4.3200998334214091E-10</v>
      </c>
      <c r="DZ78" s="524">
        <f t="shared" si="97"/>
        <v>4.3200998334214091E-10</v>
      </c>
      <c r="EA78" s="524">
        <f t="shared" si="97"/>
        <v>4.3200998334214091E-10</v>
      </c>
      <c r="EB78" s="524">
        <f t="shared" si="97"/>
        <v>4.3200998334214091E-10</v>
      </c>
      <c r="EC78" s="524">
        <f t="shared" si="97"/>
        <v>4.3200998334214091E-10</v>
      </c>
      <c r="ED78" s="524">
        <f t="shared" si="97"/>
        <v>4.3200998334214091E-10</v>
      </c>
      <c r="EE78" s="524">
        <f t="shared" si="97"/>
        <v>4.3200998334214091E-10</v>
      </c>
      <c r="EF78" s="524">
        <f t="shared" si="97"/>
        <v>4.3200998334214091E-10</v>
      </c>
      <c r="EG78" s="524">
        <f t="shared" si="97"/>
        <v>4.3200998334214091E-10</v>
      </c>
      <c r="EH78" s="524">
        <f t="shared" ref="EH78:FM78" si="98" xml:space="preserve"> EH75 + EH76 - EH77</f>
        <v>4.3200998334214091E-10</v>
      </c>
      <c r="EI78" s="524">
        <f t="shared" si="98"/>
        <v>4.3200998334214091E-10</v>
      </c>
      <c r="EJ78" s="524">
        <f t="shared" si="98"/>
        <v>4.3200998334214091E-10</v>
      </c>
      <c r="EK78" s="524">
        <f t="shared" si="98"/>
        <v>4.3200998334214091E-10</v>
      </c>
      <c r="EL78" s="524">
        <f t="shared" si="98"/>
        <v>4.3200998334214091E-10</v>
      </c>
      <c r="EM78" s="524">
        <f t="shared" si="98"/>
        <v>4.3200998334214091E-10</v>
      </c>
      <c r="EN78" s="524">
        <f t="shared" si="98"/>
        <v>4.3200998334214091E-10</v>
      </c>
      <c r="EO78" s="524">
        <f t="shared" si="98"/>
        <v>4.3200998334214091E-10</v>
      </c>
      <c r="EP78" s="524">
        <f t="shared" si="98"/>
        <v>4.3200998334214091E-10</v>
      </c>
      <c r="EQ78" s="524">
        <f t="shared" si="98"/>
        <v>4.3200998334214091E-10</v>
      </c>
      <c r="ER78" s="524">
        <f t="shared" si="98"/>
        <v>4.3200998334214091E-10</v>
      </c>
      <c r="ES78" s="524">
        <f t="shared" si="98"/>
        <v>4.3200998334214091E-10</v>
      </c>
      <c r="ET78" s="524">
        <f t="shared" si="98"/>
        <v>4.3200998334214091E-10</v>
      </c>
      <c r="EU78" s="524">
        <f t="shared" si="98"/>
        <v>4.3200998334214091E-10</v>
      </c>
      <c r="EV78" s="524">
        <f t="shared" si="98"/>
        <v>4.3200998334214091E-10</v>
      </c>
      <c r="EW78" s="524">
        <f t="shared" si="98"/>
        <v>4.3200998334214091E-10</v>
      </c>
      <c r="EX78" s="524">
        <f t="shared" si="98"/>
        <v>4.3200998334214091E-10</v>
      </c>
      <c r="EY78" s="524">
        <f t="shared" si="98"/>
        <v>4.3200998334214091E-10</v>
      </c>
      <c r="EZ78" s="524">
        <f t="shared" si="98"/>
        <v>4.3200998334214091E-10</v>
      </c>
      <c r="FA78" s="524">
        <f t="shared" si="98"/>
        <v>4.3200998334214091E-10</v>
      </c>
      <c r="FB78" s="524">
        <f t="shared" si="98"/>
        <v>4.3200998334214091E-10</v>
      </c>
      <c r="FC78" s="524">
        <f t="shared" si="98"/>
        <v>4.3200998334214091E-10</v>
      </c>
      <c r="FD78" s="524">
        <f t="shared" si="98"/>
        <v>4.3200998334214091E-10</v>
      </c>
      <c r="FE78" s="524">
        <f t="shared" si="98"/>
        <v>4.3200998334214091E-10</v>
      </c>
      <c r="FF78" s="524">
        <f t="shared" si="98"/>
        <v>4.3200998334214091E-10</v>
      </c>
      <c r="FG78" s="524">
        <f t="shared" si="98"/>
        <v>4.3200998334214091E-10</v>
      </c>
      <c r="FH78" s="524">
        <f t="shared" si="98"/>
        <v>4.3200998334214091E-10</v>
      </c>
      <c r="FI78" s="524">
        <f t="shared" si="98"/>
        <v>4.3200998334214091E-10</v>
      </c>
      <c r="FJ78" s="524">
        <f t="shared" si="98"/>
        <v>4.3200998334214091E-10</v>
      </c>
      <c r="FK78" s="524">
        <f t="shared" si="98"/>
        <v>4.3200998334214091E-10</v>
      </c>
      <c r="FL78" s="524">
        <f t="shared" si="98"/>
        <v>4.3200998334214091E-10</v>
      </c>
      <c r="FM78" s="524">
        <f t="shared" si="98"/>
        <v>4.3200998334214091E-10</v>
      </c>
      <c r="FN78" s="524">
        <f t="shared" ref="FN78:GJ78" si="99" xml:space="preserve"> FN75 + FN76 - FN77</f>
        <v>4.3200998334214091E-10</v>
      </c>
      <c r="FO78" s="524">
        <f t="shared" si="99"/>
        <v>4.3200998334214091E-10</v>
      </c>
      <c r="FP78" s="524">
        <f t="shared" si="99"/>
        <v>4.3200998334214091E-10</v>
      </c>
      <c r="FQ78" s="524">
        <f t="shared" si="99"/>
        <v>4.3200998334214091E-10</v>
      </c>
      <c r="FR78" s="524">
        <f t="shared" si="99"/>
        <v>4.3200998334214091E-10</v>
      </c>
      <c r="FS78" s="524">
        <f t="shared" si="99"/>
        <v>4.3200998334214091E-10</v>
      </c>
      <c r="FT78" s="524">
        <f t="shared" si="99"/>
        <v>4.3200998334214091E-10</v>
      </c>
      <c r="FU78" s="524">
        <f t="shared" si="99"/>
        <v>4.3200998334214091E-10</v>
      </c>
      <c r="FV78" s="524">
        <f t="shared" si="99"/>
        <v>4.3200998334214091E-10</v>
      </c>
      <c r="FW78" s="524">
        <f t="shared" si="99"/>
        <v>4.3200998334214091E-10</v>
      </c>
      <c r="FX78" s="524">
        <f t="shared" si="99"/>
        <v>4.3200998334214091E-10</v>
      </c>
      <c r="FY78" s="524">
        <f t="shared" si="99"/>
        <v>4.3200998334214091E-10</v>
      </c>
      <c r="FZ78" s="524">
        <f t="shared" si="99"/>
        <v>4.3200998334214091E-10</v>
      </c>
      <c r="GA78" s="524">
        <f t="shared" si="99"/>
        <v>4.3200998334214091E-10</v>
      </c>
      <c r="GB78" s="524">
        <f t="shared" si="99"/>
        <v>4.3200998334214091E-10</v>
      </c>
      <c r="GC78" s="524">
        <f t="shared" si="99"/>
        <v>4.3200998334214091E-10</v>
      </c>
      <c r="GD78" s="524">
        <f t="shared" si="99"/>
        <v>4.3200998334214091E-10</v>
      </c>
      <c r="GE78" s="524">
        <f t="shared" si="99"/>
        <v>4.3200998334214091E-10</v>
      </c>
      <c r="GF78" s="524">
        <f t="shared" si="99"/>
        <v>4.3200998334214091E-10</v>
      </c>
      <c r="GG78" s="524">
        <f t="shared" si="99"/>
        <v>4.3200998334214091E-10</v>
      </c>
      <c r="GH78" s="524">
        <f t="shared" si="99"/>
        <v>4.3200998334214091E-10</v>
      </c>
      <c r="GI78" s="524">
        <f t="shared" si="99"/>
        <v>4.3200998334214091E-10</v>
      </c>
      <c r="GJ78" s="524">
        <f t="shared" si="99"/>
        <v>4.3200998334214091E-10</v>
      </c>
    </row>
    <row r="79" spans="1:192" outlineLevel="2" x14ac:dyDescent="0.35">
      <c r="A79"/>
      <c r="B79" s="76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</row>
    <row r="80" spans="1:192" outlineLevel="1" x14ac:dyDescent="0.35">
      <c r="A80"/>
      <c r="B80" s="76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</row>
    <row r="81" spans="1:192" outlineLevel="1" x14ac:dyDescent="0.35">
      <c r="A81"/>
      <c r="B81" s="76" t="s">
        <v>1548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</row>
    <row r="82" spans="1:192" s="119" customFormat="1" outlineLevel="2" x14ac:dyDescent="0.35">
      <c r="B82" s="519"/>
      <c r="E82" s="119" t="str">
        <f>InpC!$E$109</f>
        <v>Day count basis</v>
      </c>
      <c r="F82" s="119">
        <f>InpC!$F$109</f>
        <v>360</v>
      </c>
      <c r="G82" s="119" t="str">
        <f>InpC!$G$109</f>
        <v>days</v>
      </c>
    </row>
    <row r="83" spans="1:192" s="511" customFormat="1" outlineLevel="2" x14ac:dyDescent="0.35">
      <c r="B83" s="540"/>
      <c r="E83" s="511" t="str">
        <f>$E$38</f>
        <v>All-in repayment period interest rate</v>
      </c>
      <c r="F83" s="511">
        <f>$F$38</f>
        <v>0.04</v>
      </c>
      <c r="G83" s="511" t="str">
        <f>$G$38</f>
        <v>%</v>
      </c>
    </row>
    <row r="84" spans="1:192" s="119" customFormat="1" outlineLevel="2" x14ac:dyDescent="0.35">
      <c r="B84" s="519"/>
      <c r="E84" s="119" t="str">
        <f>Time!$E$106</f>
        <v>Senior debt loan life flag</v>
      </c>
      <c r="G84" s="119" t="str">
        <f>Time!$G$106</f>
        <v>flag</v>
      </c>
      <c r="H84" s="119">
        <f>Time!$H$106</f>
        <v>72</v>
      </c>
      <c r="J84" s="119">
        <f>Time!J$106</f>
        <v>0</v>
      </c>
      <c r="K84" s="119">
        <f>Time!K$106</f>
        <v>0</v>
      </c>
      <c r="L84" s="119">
        <f>Time!L$106</f>
        <v>0</v>
      </c>
      <c r="M84" s="119">
        <f>Time!M$106</f>
        <v>0</v>
      </c>
      <c r="N84" s="119">
        <f>Time!N$106</f>
        <v>0</v>
      </c>
      <c r="O84" s="119">
        <f>Time!O$106</f>
        <v>0</v>
      </c>
      <c r="P84" s="119">
        <f>Time!P$106</f>
        <v>0</v>
      </c>
      <c r="Q84" s="119">
        <f>Time!Q$106</f>
        <v>0</v>
      </c>
      <c r="R84" s="119">
        <f>Time!R$106</f>
        <v>0</v>
      </c>
      <c r="S84" s="119">
        <f>Time!S$106</f>
        <v>0</v>
      </c>
      <c r="T84" s="119">
        <f>Time!T$106</f>
        <v>0</v>
      </c>
      <c r="U84" s="119">
        <f>Time!U$106</f>
        <v>0</v>
      </c>
      <c r="V84" s="119">
        <f>Time!V$106</f>
        <v>0</v>
      </c>
      <c r="W84" s="119">
        <f>Time!W$106</f>
        <v>0</v>
      </c>
      <c r="X84" s="119">
        <f>Time!X$106</f>
        <v>0</v>
      </c>
      <c r="Y84" s="119">
        <f>Time!Y$106</f>
        <v>0</v>
      </c>
      <c r="Z84" s="119">
        <f>Time!Z$106</f>
        <v>0</v>
      </c>
      <c r="AA84" s="119">
        <f>Time!AA$106</f>
        <v>0</v>
      </c>
      <c r="AB84" s="119">
        <f>Time!AB$106</f>
        <v>0</v>
      </c>
      <c r="AC84" s="119">
        <f>Time!AC$106</f>
        <v>0</v>
      </c>
      <c r="AD84" s="119">
        <f>Time!AD$106</f>
        <v>0</v>
      </c>
      <c r="AE84" s="119">
        <f>Time!AE$106</f>
        <v>0</v>
      </c>
      <c r="AF84" s="119">
        <f>Time!AF$106</f>
        <v>0</v>
      </c>
      <c r="AG84" s="119">
        <f>Time!AG$106</f>
        <v>0</v>
      </c>
      <c r="AH84" s="119">
        <f>Time!AH$106</f>
        <v>0</v>
      </c>
      <c r="AI84" s="119">
        <f>Time!AI$106</f>
        <v>0</v>
      </c>
      <c r="AJ84" s="119">
        <f>Time!AJ$106</f>
        <v>0</v>
      </c>
      <c r="AK84" s="119">
        <f>Time!AK$106</f>
        <v>0</v>
      </c>
      <c r="AL84" s="119">
        <f>Time!AL$106</f>
        <v>0</v>
      </c>
      <c r="AM84" s="119">
        <f>Time!AM$106</f>
        <v>0</v>
      </c>
      <c r="AN84" s="119">
        <f>Time!AN$106</f>
        <v>0</v>
      </c>
      <c r="AO84" s="119">
        <f>Time!AO$106</f>
        <v>0</v>
      </c>
      <c r="AP84" s="119">
        <f>Time!AP$106</f>
        <v>0</v>
      </c>
      <c r="AQ84" s="119">
        <f>Time!AQ$106</f>
        <v>0</v>
      </c>
      <c r="AR84" s="119">
        <f>Time!AR$106</f>
        <v>0</v>
      </c>
      <c r="AS84" s="119">
        <f>Time!AS$106</f>
        <v>0</v>
      </c>
      <c r="AT84" s="119">
        <f>Time!AT$106</f>
        <v>0</v>
      </c>
      <c r="AU84" s="119">
        <f>Time!AU$106</f>
        <v>0</v>
      </c>
      <c r="AV84" s="119">
        <f>Time!AV$106</f>
        <v>0</v>
      </c>
      <c r="AW84" s="119">
        <f>Time!AW$106</f>
        <v>0</v>
      </c>
      <c r="AX84" s="119">
        <f>Time!AX$106</f>
        <v>0</v>
      </c>
      <c r="AY84" s="119">
        <f>Time!AY$106</f>
        <v>0</v>
      </c>
      <c r="AZ84" s="119">
        <f>Time!AZ$106</f>
        <v>0</v>
      </c>
      <c r="BA84" s="119">
        <f>Time!BA$106</f>
        <v>0</v>
      </c>
      <c r="BB84" s="119">
        <f>Time!BB$106</f>
        <v>0</v>
      </c>
      <c r="BC84" s="119">
        <f>Time!BC$106</f>
        <v>0</v>
      </c>
      <c r="BD84" s="119">
        <f>Time!BD$106</f>
        <v>0</v>
      </c>
      <c r="BE84" s="119">
        <f>Time!BE$106</f>
        <v>0</v>
      </c>
      <c r="BF84" s="119">
        <f>Time!BF$106</f>
        <v>1</v>
      </c>
      <c r="BG84" s="119">
        <f>Time!BG$106</f>
        <v>1</v>
      </c>
      <c r="BH84" s="119">
        <f>Time!BH$106</f>
        <v>1</v>
      </c>
      <c r="BI84" s="119">
        <f>Time!BI$106</f>
        <v>1</v>
      </c>
      <c r="BJ84" s="119">
        <f>Time!BJ$106</f>
        <v>1</v>
      </c>
      <c r="BK84" s="119">
        <f>Time!BK$106</f>
        <v>1</v>
      </c>
      <c r="BL84" s="119">
        <f>Time!BL$106</f>
        <v>1</v>
      </c>
      <c r="BM84" s="119">
        <f>Time!BM$106</f>
        <v>1</v>
      </c>
      <c r="BN84" s="119">
        <f>Time!BN$106</f>
        <v>1</v>
      </c>
      <c r="BO84" s="119">
        <f>Time!BO$106</f>
        <v>1</v>
      </c>
      <c r="BP84" s="119">
        <f>Time!BP$106</f>
        <v>1</v>
      </c>
      <c r="BQ84" s="119">
        <f>Time!BQ$106</f>
        <v>1</v>
      </c>
      <c r="BR84" s="119">
        <f>Time!BR$106</f>
        <v>1</v>
      </c>
      <c r="BS84" s="119">
        <f>Time!BS$106</f>
        <v>1</v>
      </c>
      <c r="BT84" s="119">
        <f>Time!BT$106</f>
        <v>1</v>
      </c>
      <c r="BU84" s="119">
        <f>Time!BU$106</f>
        <v>1</v>
      </c>
      <c r="BV84" s="119">
        <f>Time!BV$106</f>
        <v>1</v>
      </c>
      <c r="BW84" s="119">
        <f>Time!BW$106</f>
        <v>1</v>
      </c>
      <c r="BX84" s="119">
        <f>Time!BX$106</f>
        <v>1</v>
      </c>
      <c r="BY84" s="119">
        <f>Time!BY$106</f>
        <v>1</v>
      </c>
      <c r="BZ84" s="119">
        <f>Time!BZ$106</f>
        <v>1</v>
      </c>
      <c r="CA84" s="119">
        <f>Time!CA$106</f>
        <v>1</v>
      </c>
      <c r="CB84" s="119">
        <f>Time!CB$106</f>
        <v>1</v>
      </c>
      <c r="CC84" s="119">
        <f>Time!CC$106</f>
        <v>1</v>
      </c>
      <c r="CD84" s="119">
        <f>Time!CD$106</f>
        <v>1</v>
      </c>
      <c r="CE84" s="119">
        <f>Time!CE$106</f>
        <v>1</v>
      </c>
      <c r="CF84" s="119">
        <f>Time!CF$106</f>
        <v>1</v>
      </c>
      <c r="CG84" s="119">
        <f>Time!CG$106</f>
        <v>1</v>
      </c>
      <c r="CH84" s="119">
        <f>Time!CH$106</f>
        <v>1</v>
      </c>
      <c r="CI84" s="119">
        <f>Time!CI$106</f>
        <v>1</v>
      </c>
      <c r="CJ84" s="119">
        <f>Time!CJ$106</f>
        <v>1</v>
      </c>
      <c r="CK84" s="119">
        <f>Time!CK$106</f>
        <v>1</v>
      </c>
      <c r="CL84" s="119">
        <f>Time!CL$106</f>
        <v>1</v>
      </c>
      <c r="CM84" s="119">
        <f>Time!CM$106</f>
        <v>1</v>
      </c>
      <c r="CN84" s="119">
        <f>Time!CN$106</f>
        <v>1</v>
      </c>
      <c r="CO84" s="119">
        <f>Time!CO$106</f>
        <v>1</v>
      </c>
      <c r="CP84" s="119">
        <f>Time!CP$106</f>
        <v>1</v>
      </c>
      <c r="CQ84" s="119">
        <f>Time!CQ$106</f>
        <v>1</v>
      </c>
      <c r="CR84" s="119">
        <f>Time!CR$106</f>
        <v>1</v>
      </c>
      <c r="CS84" s="119">
        <f>Time!CS$106</f>
        <v>1</v>
      </c>
      <c r="CT84" s="119">
        <f>Time!CT$106</f>
        <v>1</v>
      </c>
      <c r="CU84" s="119">
        <f>Time!CU$106</f>
        <v>1</v>
      </c>
      <c r="CV84" s="119">
        <f>Time!CV$106</f>
        <v>1</v>
      </c>
      <c r="CW84" s="119">
        <f>Time!CW$106</f>
        <v>1</v>
      </c>
      <c r="CX84" s="119">
        <f>Time!CX$106</f>
        <v>1</v>
      </c>
      <c r="CY84" s="119">
        <f>Time!CY$106</f>
        <v>1</v>
      </c>
      <c r="CZ84" s="119">
        <f>Time!CZ$106</f>
        <v>1</v>
      </c>
      <c r="DA84" s="119">
        <f>Time!DA$106</f>
        <v>1</v>
      </c>
      <c r="DB84" s="119">
        <f>Time!DB$106</f>
        <v>1</v>
      </c>
      <c r="DC84" s="119">
        <f>Time!DC$106</f>
        <v>1</v>
      </c>
      <c r="DD84" s="119">
        <f>Time!DD$106</f>
        <v>1</v>
      </c>
      <c r="DE84" s="119">
        <f>Time!DE$106</f>
        <v>1</v>
      </c>
      <c r="DF84" s="119">
        <f>Time!DF$106</f>
        <v>1</v>
      </c>
      <c r="DG84" s="119">
        <f>Time!DG$106</f>
        <v>1</v>
      </c>
      <c r="DH84" s="119">
        <f>Time!DH$106</f>
        <v>1</v>
      </c>
      <c r="DI84" s="119">
        <f>Time!DI$106</f>
        <v>1</v>
      </c>
      <c r="DJ84" s="119">
        <f>Time!DJ$106</f>
        <v>1</v>
      </c>
      <c r="DK84" s="119">
        <f>Time!DK$106</f>
        <v>1</v>
      </c>
      <c r="DL84" s="119">
        <f>Time!DL$106</f>
        <v>1</v>
      </c>
      <c r="DM84" s="119">
        <f>Time!DM$106</f>
        <v>1</v>
      </c>
      <c r="DN84" s="119">
        <f>Time!DN$106</f>
        <v>1</v>
      </c>
      <c r="DO84" s="119">
        <f>Time!DO$106</f>
        <v>1</v>
      </c>
      <c r="DP84" s="119">
        <f>Time!DP$106</f>
        <v>1</v>
      </c>
      <c r="DQ84" s="119">
        <f>Time!DQ$106</f>
        <v>1</v>
      </c>
      <c r="DR84" s="119">
        <f>Time!DR$106</f>
        <v>1</v>
      </c>
      <c r="DS84" s="119">
        <f>Time!DS$106</f>
        <v>1</v>
      </c>
      <c r="DT84" s="119">
        <f>Time!DT$106</f>
        <v>1</v>
      </c>
      <c r="DU84" s="119">
        <f>Time!DU$106</f>
        <v>1</v>
      </c>
      <c r="DV84" s="119">
        <f>Time!DV$106</f>
        <v>1</v>
      </c>
      <c r="DW84" s="119">
        <f>Time!DW$106</f>
        <v>1</v>
      </c>
      <c r="DX84" s="119">
        <f>Time!DX$106</f>
        <v>1</v>
      </c>
      <c r="DY84" s="119">
        <f>Time!DY$106</f>
        <v>1</v>
      </c>
      <c r="DZ84" s="119">
        <f>Time!DZ$106</f>
        <v>0</v>
      </c>
      <c r="EA84" s="119">
        <f>Time!EA$106</f>
        <v>0</v>
      </c>
      <c r="EB84" s="119">
        <f>Time!EB$106</f>
        <v>0</v>
      </c>
      <c r="EC84" s="119">
        <f>Time!EC$106</f>
        <v>0</v>
      </c>
      <c r="ED84" s="119">
        <f>Time!ED$106</f>
        <v>0</v>
      </c>
      <c r="EE84" s="119">
        <f>Time!EE$106</f>
        <v>0</v>
      </c>
      <c r="EF84" s="119">
        <f>Time!EF$106</f>
        <v>0</v>
      </c>
      <c r="EG84" s="119">
        <f>Time!EG$106</f>
        <v>0</v>
      </c>
      <c r="EH84" s="119">
        <f>Time!EH$106</f>
        <v>0</v>
      </c>
      <c r="EI84" s="119">
        <f>Time!EI$106</f>
        <v>0</v>
      </c>
      <c r="EJ84" s="119">
        <f>Time!EJ$106</f>
        <v>0</v>
      </c>
      <c r="EK84" s="119">
        <f>Time!EK$106</f>
        <v>0</v>
      </c>
      <c r="EL84" s="119">
        <f>Time!EL$106</f>
        <v>0</v>
      </c>
      <c r="EM84" s="119">
        <f>Time!EM$106</f>
        <v>0</v>
      </c>
      <c r="EN84" s="119">
        <f>Time!EN$106</f>
        <v>0</v>
      </c>
      <c r="EO84" s="119">
        <f>Time!EO$106</f>
        <v>0</v>
      </c>
      <c r="EP84" s="119">
        <f>Time!EP$106</f>
        <v>0</v>
      </c>
      <c r="EQ84" s="119">
        <f>Time!EQ$106</f>
        <v>0</v>
      </c>
      <c r="ER84" s="119">
        <f>Time!ER$106</f>
        <v>0</v>
      </c>
      <c r="ES84" s="119">
        <f>Time!ES$106</f>
        <v>0</v>
      </c>
      <c r="ET84" s="119">
        <f>Time!ET$106</f>
        <v>0</v>
      </c>
      <c r="EU84" s="119">
        <f>Time!EU$106</f>
        <v>0</v>
      </c>
      <c r="EV84" s="119">
        <f>Time!EV$106</f>
        <v>0</v>
      </c>
      <c r="EW84" s="119">
        <f>Time!EW$106</f>
        <v>0</v>
      </c>
      <c r="EX84" s="119">
        <f>Time!EX$106</f>
        <v>0</v>
      </c>
      <c r="EY84" s="119">
        <f>Time!EY$106</f>
        <v>0</v>
      </c>
      <c r="EZ84" s="119">
        <f>Time!EZ$106</f>
        <v>0</v>
      </c>
      <c r="FA84" s="119">
        <f>Time!FA$106</f>
        <v>0</v>
      </c>
      <c r="FB84" s="119">
        <f>Time!FB$106</f>
        <v>0</v>
      </c>
      <c r="FC84" s="119">
        <f>Time!FC$106</f>
        <v>0</v>
      </c>
      <c r="FD84" s="119">
        <f>Time!FD$106</f>
        <v>0</v>
      </c>
      <c r="FE84" s="119">
        <f>Time!FE$106</f>
        <v>0</v>
      </c>
      <c r="FF84" s="119">
        <f>Time!FF$106</f>
        <v>0</v>
      </c>
      <c r="FG84" s="119">
        <f>Time!FG$106</f>
        <v>0</v>
      </c>
      <c r="FH84" s="119">
        <f>Time!FH$106</f>
        <v>0</v>
      </c>
      <c r="FI84" s="119">
        <f>Time!FI$106</f>
        <v>0</v>
      </c>
      <c r="FJ84" s="119">
        <f>Time!FJ$106</f>
        <v>0</v>
      </c>
      <c r="FK84" s="119">
        <f>Time!FK$106</f>
        <v>0</v>
      </c>
      <c r="FL84" s="119">
        <f>Time!FL$106</f>
        <v>0</v>
      </c>
      <c r="FM84" s="119">
        <f>Time!FM$106</f>
        <v>0</v>
      </c>
      <c r="FN84" s="119">
        <f>Time!FN$106</f>
        <v>0</v>
      </c>
      <c r="FO84" s="119">
        <f>Time!FO$106</f>
        <v>0</v>
      </c>
      <c r="FP84" s="119">
        <f>Time!FP$106</f>
        <v>0</v>
      </c>
      <c r="FQ84" s="119">
        <f>Time!FQ$106</f>
        <v>0</v>
      </c>
      <c r="FR84" s="119">
        <f>Time!FR$106</f>
        <v>0</v>
      </c>
      <c r="FS84" s="119">
        <f>Time!FS$106</f>
        <v>0</v>
      </c>
      <c r="FT84" s="119">
        <f>Time!FT$106</f>
        <v>0</v>
      </c>
      <c r="FU84" s="119">
        <f>Time!FU$106</f>
        <v>0</v>
      </c>
      <c r="FV84" s="119">
        <f>Time!FV$106</f>
        <v>0</v>
      </c>
      <c r="FW84" s="119">
        <f>Time!FW$106</f>
        <v>0</v>
      </c>
      <c r="FX84" s="119">
        <f>Time!FX$106</f>
        <v>0</v>
      </c>
      <c r="FY84" s="119">
        <f>Time!FY$106</f>
        <v>0</v>
      </c>
      <c r="FZ84" s="119">
        <f>Time!FZ$106</f>
        <v>0</v>
      </c>
      <c r="GA84" s="119">
        <f>Time!GA$106</f>
        <v>0</v>
      </c>
      <c r="GB84" s="119">
        <f>Time!GB$106</f>
        <v>0</v>
      </c>
      <c r="GC84" s="119">
        <f>Time!GC$106</f>
        <v>0</v>
      </c>
      <c r="GD84" s="119">
        <f>Time!GD$106</f>
        <v>0</v>
      </c>
      <c r="GE84" s="119">
        <f>Time!GE$106</f>
        <v>0</v>
      </c>
      <c r="GF84" s="119">
        <f>Time!GF$106</f>
        <v>0</v>
      </c>
      <c r="GG84" s="119">
        <f>Time!GG$106</f>
        <v>0</v>
      </c>
      <c r="GH84" s="119">
        <f>Time!GH$106</f>
        <v>0</v>
      </c>
      <c r="GI84" s="119">
        <f>Time!GI$106</f>
        <v>0</v>
      </c>
      <c r="GJ84" s="119">
        <f>Time!GJ$106</f>
        <v>0</v>
      </c>
    </row>
    <row r="85" spans="1:192" s="119" customFormat="1" outlineLevel="2" x14ac:dyDescent="0.35">
      <c r="B85" s="519"/>
      <c r="E85" s="119" t="str">
        <f>Time!$E$196</f>
        <v>Days in period</v>
      </c>
      <c r="G85" s="119" t="str">
        <f>Time!$G$196</f>
        <v>days</v>
      </c>
      <c r="H85" s="119">
        <f>Time!$H$196</f>
        <v>0</v>
      </c>
      <c r="J85" s="119">
        <f>Time!J$196</f>
        <v>31</v>
      </c>
      <c r="K85" s="119">
        <f>Time!K$196</f>
        <v>28</v>
      </c>
      <c r="L85" s="119">
        <f>Time!L$196</f>
        <v>31</v>
      </c>
      <c r="M85" s="119">
        <f>Time!M$196</f>
        <v>30</v>
      </c>
      <c r="N85" s="119">
        <f>Time!N$196</f>
        <v>31</v>
      </c>
      <c r="O85" s="119">
        <f>Time!O$196</f>
        <v>30</v>
      </c>
      <c r="P85" s="119">
        <f>Time!P$196</f>
        <v>31</v>
      </c>
      <c r="Q85" s="119">
        <f>Time!Q$196</f>
        <v>31</v>
      </c>
      <c r="R85" s="119">
        <f>Time!R$196</f>
        <v>30</v>
      </c>
      <c r="S85" s="119">
        <f>Time!S$196</f>
        <v>31</v>
      </c>
      <c r="T85" s="119">
        <f>Time!T$196</f>
        <v>30</v>
      </c>
      <c r="U85" s="119">
        <f>Time!U$196</f>
        <v>31</v>
      </c>
      <c r="V85" s="119">
        <f>Time!V$196</f>
        <v>31</v>
      </c>
      <c r="W85" s="119">
        <f>Time!W$196</f>
        <v>28</v>
      </c>
      <c r="X85" s="119">
        <f>Time!X$196</f>
        <v>31</v>
      </c>
      <c r="Y85" s="119">
        <f>Time!Y$196</f>
        <v>30</v>
      </c>
      <c r="Z85" s="119">
        <f>Time!Z$196</f>
        <v>31</v>
      </c>
      <c r="AA85" s="119">
        <f>Time!AA$196</f>
        <v>30</v>
      </c>
      <c r="AB85" s="119">
        <f>Time!AB$196</f>
        <v>31</v>
      </c>
      <c r="AC85" s="119">
        <f>Time!AC$196</f>
        <v>31</v>
      </c>
      <c r="AD85" s="119">
        <f>Time!AD$196</f>
        <v>30</v>
      </c>
      <c r="AE85" s="119">
        <f>Time!AE$196</f>
        <v>31</v>
      </c>
      <c r="AF85" s="119">
        <f>Time!AF$196</f>
        <v>30</v>
      </c>
      <c r="AG85" s="119">
        <f>Time!AG$196</f>
        <v>31</v>
      </c>
      <c r="AH85" s="119">
        <f>Time!AH$196</f>
        <v>31</v>
      </c>
      <c r="AI85" s="119">
        <f>Time!AI$196</f>
        <v>29</v>
      </c>
      <c r="AJ85" s="119">
        <f>Time!AJ$196</f>
        <v>31</v>
      </c>
      <c r="AK85" s="119">
        <f>Time!AK$196</f>
        <v>30</v>
      </c>
      <c r="AL85" s="119">
        <f>Time!AL$196</f>
        <v>31</v>
      </c>
      <c r="AM85" s="119">
        <f>Time!AM$196</f>
        <v>30</v>
      </c>
      <c r="AN85" s="119">
        <f>Time!AN$196</f>
        <v>31</v>
      </c>
      <c r="AO85" s="119">
        <f>Time!AO$196</f>
        <v>31</v>
      </c>
      <c r="AP85" s="119">
        <f>Time!AP$196</f>
        <v>30</v>
      </c>
      <c r="AQ85" s="119">
        <f>Time!AQ$196</f>
        <v>31</v>
      </c>
      <c r="AR85" s="119">
        <f>Time!AR$196</f>
        <v>30</v>
      </c>
      <c r="AS85" s="119">
        <f>Time!AS$196</f>
        <v>31</v>
      </c>
      <c r="AT85" s="119">
        <f>Time!AT$196</f>
        <v>31</v>
      </c>
      <c r="AU85" s="119">
        <f>Time!AU$196</f>
        <v>28</v>
      </c>
      <c r="AV85" s="119">
        <f>Time!AV$196</f>
        <v>31</v>
      </c>
      <c r="AW85" s="119">
        <f>Time!AW$196</f>
        <v>30</v>
      </c>
      <c r="AX85" s="119">
        <f>Time!AX$196</f>
        <v>31</v>
      </c>
      <c r="AY85" s="119">
        <f>Time!AY$196</f>
        <v>30</v>
      </c>
      <c r="AZ85" s="119">
        <f>Time!AZ$196</f>
        <v>31</v>
      </c>
      <c r="BA85" s="119">
        <f>Time!BA$196</f>
        <v>31</v>
      </c>
      <c r="BB85" s="119">
        <f>Time!BB$196</f>
        <v>30</v>
      </c>
      <c r="BC85" s="119">
        <f>Time!BC$196</f>
        <v>31</v>
      </c>
      <c r="BD85" s="119">
        <f>Time!BD$196</f>
        <v>30</v>
      </c>
      <c r="BE85" s="119">
        <f>Time!BE$196</f>
        <v>31</v>
      </c>
      <c r="BF85" s="119">
        <f>Time!BF$196</f>
        <v>90</v>
      </c>
      <c r="BG85" s="119">
        <f>Time!BG$196</f>
        <v>91</v>
      </c>
      <c r="BH85" s="119">
        <f>Time!BH$196</f>
        <v>92</v>
      </c>
      <c r="BI85" s="119">
        <f>Time!BI$196</f>
        <v>92</v>
      </c>
      <c r="BJ85" s="119">
        <f>Time!BJ$196</f>
        <v>90</v>
      </c>
      <c r="BK85" s="119">
        <f>Time!BK$196</f>
        <v>91</v>
      </c>
      <c r="BL85" s="119">
        <f>Time!BL$196</f>
        <v>92</v>
      </c>
      <c r="BM85" s="119">
        <f>Time!BM$196</f>
        <v>92</v>
      </c>
      <c r="BN85" s="119">
        <f>Time!BN$196</f>
        <v>91</v>
      </c>
      <c r="BO85" s="119">
        <f>Time!BO$196</f>
        <v>91</v>
      </c>
      <c r="BP85" s="119">
        <f>Time!BP$196</f>
        <v>92</v>
      </c>
      <c r="BQ85" s="119">
        <f>Time!BQ$196</f>
        <v>92</v>
      </c>
      <c r="BR85" s="119">
        <f>Time!BR$196</f>
        <v>90</v>
      </c>
      <c r="BS85" s="119">
        <f>Time!BS$196</f>
        <v>91</v>
      </c>
      <c r="BT85" s="119">
        <f>Time!BT$196</f>
        <v>92</v>
      </c>
      <c r="BU85" s="119">
        <f>Time!BU$196</f>
        <v>92</v>
      </c>
      <c r="BV85" s="119">
        <f>Time!BV$196</f>
        <v>90</v>
      </c>
      <c r="BW85" s="119">
        <f>Time!BW$196</f>
        <v>91</v>
      </c>
      <c r="BX85" s="119">
        <f>Time!BX$196</f>
        <v>92</v>
      </c>
      <c r="BY85" s="119">
        <f>Time!BY$196</f>
        <v>92</v>
      </c>
      <c r="BZ85" s="119">
        <f>Time!BZ$196</f>
        <v>90</v>
      </c>
      <c r="CA85" s="119">
        <f>Time!CA$196</f>
        <v>91</v>
      </c>
      <c r="CB85" s="119">
        <f>Time!CB$196</f>
        <v>92</v>
      </c>
      <c r="CC85" s="119">
        <f>Time!CC$196</f>
        <v>92</v>
      </c>
      <c r="CD85" s="119">
        <f>Time!CD$196</f>
        <v>91</v>
      </c>
      <c r="CE85" s="119">
        <f>Time!CE$196</f>
        <v>91</v>
      </c>
      <c r="CF85" s="119">
        <f>Time!CF$196</f>
        <v>92</v>
      </c>
      <c r="CG85" s="119">
        <f>Time!CG$196</f>
        <v>92</v>
      </c>
      <c r="CH85" s="119">
        <f>Time!CH$196</f>
        <v>90</v>
      </c>
      <c r="CI85" s="119">
        <f>Time!CI$196</f>
        <v>91</v>
      </c>
      <c r="CJ85" s="119">
        <f>Time!CJ$196</f>
        <v>92</v>
      </c>
      <c r="CK85" s="119">
        <f>Time!CK$196</f>
        <v>92</v>
      </c>
      <c r="CL85" s="119">
        <f>Time!CL$196</f>
        <v>90</v>
      </c>
      <c r="CM85" s="119">
        <f>Time!CM$196</f>
        <v>91</v>
      </c>
      <c r="CN85" s="119">
        <f>Time!CN$196</f>
        <v>92</v>
      </c>
      <c r="CO85" s="119">
        <f>Time!CO$196</f>
        <v>92</v>
      </c>
      <c r="CP85" s="119">
        <f>Time!CP$196</f>
        <v>90</v>
      </c>
      <c r="CQ85" s="119">
        <f>Time!CQ$196</f>
        <v>91</v>
      </c>
      <c r="CR85" s="119">
        <f>Time!CR$196</f>
        <v>92</v>
      </c>
      <c r="CS85" s="119">
        <f>Time!CS$196</f>
        <v>92</v>
      </c>
      <c r="CT85" s="119">
        <f>Time!CT$196</f>
        <v>91</v>
      </c>
      <c r="CU85" s="119">
        <f>Time!CU$196</f>
        <v>91</v>
      </c>
      <c r="CV85" s="119">
        <f>Time!CV$196</f>
        <v>92</v>
      </c>
      <c r="CW85" s="119">
        <f>Time!CW$196</f>
        <v>92</v>
      </c>
      <c r="CX85" s="119">
        <f>Time!CX$196</f>
        <v>90</v>
      </c>
      <c r="CY85" s="119">
        <f>Time!CY$196</f>
        <v>91</v>
      </c>
      <c r="CZ85" s="119">
        <f>Time!CZ$196</f>
        <v>92</v>
      </c>
      <c r="DA85" s="119">
        <f>Time!DA$196</f>
        <v>92</v>
      </c>
      <c r="DB85" s="119">
        <f>Time!DB$196</f>
        <v>90</v>
      </c>
      <c r="DC85" s="119">
        <f>Time!DC$196</f>
        <v>91</v>
      </c>
      <c r="DD85" s="119">
        <f>Time!DD$196</f>
        <v>92</v>
      </c>
      <c r="DE85" s="119">
        <f>Time!DE$196</f>
        <v>92</v>
      </c>
      <c r="DF85" s="119">
        <f>Time!DF$196</f>
        <v>90</v>
      </c>
      <c r="DG85" s="119">
        <f>Time!DG$196</f>
        <v>91</v>
      </c>
      <c r="DH85" s="119">
        <f>Time!DH$196</f>
        <v>92</v>
      </c>
      <c r="DI85" s="119">
        <f>Time!DI$196</f>
        <v>92</v>
      </c>
      <c r="DJ85" s="119">
        <f>Time!DJ$196</f>
        <v>91</v>
      </c>
      <c r="DK85" s="119">
        <f>Time!DK$196</f>
        <v>91</v>
      </c>
      <c r="DL85" s="119">
        <f>Time!DL$196</f>
        <v>92</v>
      </c>
      <c r="DM85" s="119">
        <f>Time!DM$196</f>
        <v>92</v>
      </c>
      <c r="DN85" s="119">
        <f>Time!DN$196</f>
        <v>90</v>
      </c>
      <c r="DO85" s="119">
        <f>Time!DO$196</f>
        <v>91</v>
      </c>
      <c r="DP85" s="119">
        <f>Time!DP$196</f>
        <v>92</v>
      </c>
      <c r="DQ85" s="119">
        <f>Time!DQ$196</f>
        <v>92</v>
      </c>
      <c r="DR85" s="119">
        <f>Time!DR$196</f>
        <v>90</v>
      </c>
      <c r="DS85" s="119">
        <f>Time!DS$196</f>
        <v>91</v>
      </c>
      <c r="DT85" s="119">
        <f>Time!DT$196</f>
        <v>92</v>
      </c>
      <c r="DU85" s="119">
        <f>Time!DU$196</f>
        <v>92</v>
      </c>
      <c r="DV85" s="119">
        <f>Time!DV$196</f>
        <v>90</v>
      </c>
      <c r="DW85" s="119">
        <f>Time!DW$196</f>
        <v>91</v>
      </c>
      <c r="DX85" s="119">
        <f>Time!DX$196</f>
        <v>92</v>
      </c>
      <c r="DY85" s="119">
        <f>Time!DY$196</f>
        <v>92</v>
      </c>
      <c r="DZ85" s="119">
        <f>Time!DZ$196</f>
        <v>91</v>
      </c>
      <c r="EA85" s="119">
        <f>Time!EA$196</f>
        <v>91</v>
      </c>
      <c r="EB85" s="119">
        <f>Time!EB$196</f>
        <v>92</v>
      </c>
      <c r="EC85" s="119">
        <f>Time!EC$196</f>
        <v>92</v>
      </c>
      <c r="ED85" s="119">
        <f>Time!ED$196</f>
        <v>90</v>
      </c>
      <c r="EE85" s="119">
        <f>Time!EE$196</f>
        <v>91</v>
      </c>
      <c r="EF85" s="119">
        <f>Time!EF$196</f>
        <v>92</v>
      </c>
      <c r="EG85" s="119">
        <f>Time!EG$196</f>
        <v>92</v>
      </c>
      <c r="EH85" s="119">
        <f>Time!EH$196</f>
        <v>90</v>
      </c>
      <c r="EI85" s="119">
        <f>Time!EI$196</f>
        <v>91</v>
      </c>
      <c r="EJ85" s="119">
        <f>Time!EJ$196</f>
        <v>92</v>
      </c>
      <c r="EK85" s="119">
        <f>Time!EK$196</f>
        <v>92</v>
      </c>
      <c r="EL85" s="119">
        <f>Time!EL$196</f>
        <v>90</v>
      </c>
      <c r="EM85" s="119">
        <f>Time!EM$196</f>
        <v>91</v>
      </c>
      <c r="EN85" s="119">
        <f>Time!EN$196</f>
        <v>92</v>
      </c>
      <c r="EO85" s="119">
        <f>Time!EO$196</f>
        <v>92</v>
      </c>
      <c r="EP85" s="119">
        <f>Time!EP$196</f>
        <v>91</v>
      </c>
      <c r="EQ85" s="119">
        <f>Time!EQ$196</f>
        <v>91</v>
      </c>
      <c r="ER85" s="119">
        <f>Time!ER$196</f>
        <v>92</v>
      </c>
      <c r="ES85" s="119">
        <f>Time!ES$196</f>
        <v>92</v>
      </c>
      <c r="ET85" s="119">
        <f>Time!ET$196</f>
        <v>90</v>
      </c>
      <c r="EU85" s="119">
        <f>Time!EU$196</f>
        <v>91</v>
      </c>
      <c r="EV85" s="119">
        <f>Time!EV$196</f>
        <v>92</v>
      </c>
      <c r="EW85" s="119">
        <f>Time!EW$196</f>
        <v>92</v>
      </c>
      <c r="EX85" s="119">
        <f>Time!EX$196</f>
        <v>90</v>
      </c>
      <c r="EY85" s="119">
        <f>Time!EY$196</f>
        <v>91</v>
      </c>
      <c r="EZ85" s="119">
        <f>Time!EZ$196</f>
        <v>92</v>
      </c>
      <c r="FA85" s="119">
        <f>Time!FA$196</f>
        <v>92</v>
      </c>
      <c r="FB85" s="119">
        <f>Time!FB$196</f>
        <v>90</v>
      </c>
      <c r="FC85" s="119">
        <f>Time!FC$196</f>
        <v>91</v>
      </c>
      <c r="FD85" s="119">
        <f>Time!FD$196</f>
        <v>92</v>
      </c>
      <c r="FE85" s="119">
        <f>Time!FE$196</f>
        <v>92</v>
      </c>
      <c r="FF85" s="119">
        <f>Time!FF$196</f>
        <v>91</v>
      </c>
      <c r="FG85" s="119">
        <f>Time!FG$196</f>
        <v>91</v>
      </c>
      <c r="FH85" s="119">
        <f>Time!FH$196</f>
        <v>92</v>
      </c>
      <c r="FI85" s="119">
        <f>Time!FI$196</f>
        <v>92</v>
      </c>
      <c r="FJ85" s="119">
        <f>Time!FJ$196</f>
        <v>90</v>
      </c>
      <c r="FK85" s="119">
        <f>Time!FK$196</f>
        <v>91</v>
      </c>
      <c r="FL85" s="119">
        <f>Time!FL$196</f>
        <v>92</v>
      </c>
      <c r="FM85" s="119">
        <f>Time!FM$196</f>
        <v>92</v>
      </c>
      <c r="FN85" s="119">
        <f>Time!FN$196</f>
        <v>90</v>
      </c>
      <c r="FO85" s="119">
        <f>Time!FO$196</f>
        <v>91</v>
      </c>
      <c r="FP85" s="119">
        <f>Time!FP$196</f>
        <v>92</v>
      </c>
      <c r="FQ85" s="119">
        <f>Time!FQ$196</f>
        <v>92</v>
      </c>
      <c r="FR85" s="119">
        <f>Time!FR$196</f>
        <v>90</v>
      </c>
      <c r="FS85" s="119">
        <f>Time!FS$196</f>
        <v>91</v>
      </c>
      <c r="FT85" s="119">
        <f>Time!FT$196</f>
        <v>92</v>
      </c>
      <c r="FU85" s="119">
        <f>Time!FU$196</f>
        <v>92</v>
      </c>
      <c r="FV85" s="119">
        <f>Time!FV$196</f>
        <v>91</v>
      </c>
      <c r="FW85" s="119">
        <f>Time!FW$196</f>
        <v>91</v>
      </c>
      <c r="FX85" s="119">
        <f>Time!FX$196</f>
        <v>92</v>
      </c>
      <c r="FY85" s="119">
        <f>Time!FY$196</f>
        <v>92</v>
      </c>
      <c r="FZ85" s="119">
        <f>Time!FZ$196</f>
        <v>90</v>
      </c>
      <c r="GA85" s="119">
        <f>Time!GA$196</f>
        <v>91</v>
      </c>
      <c r="GB85" s="119">
        <f>Time!GB$196</f>
        <v>92</v>
      </c>
      <c r="GC85" s="119">
        <f>Time!GC$196</f>
        <v>92</v>
      </c>
      <c r="GD85" s="119">
        <f>Time!GD$196</f>
        <v>90</v>
      </c>
      <c r="GE85" s="119">
        <f>Time!GE$196</f>
        <v>91</v>
      </c>
      <c r="GF85" s="119">
        <f>Time!GF$196</f>
        <v>92</v>
      </c>
      <c r="GG85" s="119">
        <f>Time!GG$196</f>
        <v>92</v>
      </c>
      <c r="GH85" s="119">
        <f>Time!GH$196</f>
        <v>90</v>
      </c>
      <c r="GI85" s="119">
        <f>Time!GI$196</f>
        <v>91</v>
      </c>
      <c r="GJ85" s="119">
        <f>Time!GJ$196</f>
        <v>92</v>
      </c>
    </row>
    <row r="86" spans="1:192" outlineLevel="2" x14ac:dyDescent="0.35">
      <c r="A86"/>
      <c r="B86" s="76"/>
      <c r="C86"/>
      <c r="D86"/>
      <c r="E86" t="str">
        <f>$E$75</f>
        <v>Senior debt balance BEG</v>
      </c>
      <c r="F86"/>
      <c r="G86" t="str">
        <f>$G$75</f>
        <v>$ 000s</v>
      </c>
      <c r="H86">
        <f>$H$75</f>
        <v>0</v>
      </c>
      <c r="I86"/>
      <c r="J86">
        <f t="shared" ref="J86:AO86" si="100">J$75</f>
        <v>0</v>
      </c>
      <c r="K86">
        <f t="shared" si="100"/>
        <v>0</v>
      </c>
      <c r="L86">
        <f t="shared" si="100"/>
        <v>0</v>
      </c>
      <c r="M86">
        <f t="shared" si="100"/>
        <v>0</v>
      </c>
      <c r="N86">
        <f t="shared" si="100"/>
        <v>0</v>
      </c>
      <c r="O86">
        <f t="shared" si="100"/>
        <v>0</v>
      </c>
      <c r="P86">
        <f t="shared" si="100"/>
        <v>4070.2287720394497</v>
      </c>
      <c r="Q86">
        <f t="shared" si="100"/>
        <v>26984.974245960919</v>
      </c>
      <c r="R86">
        <f t="shared" si="100"/>
        <v>32240.087150726442</v>
      </c>
      <c r="S86">
        <f t="shared" si="100"/>
        <v>37500.126212887531</v>
      </c>
      <c r="T86">
        <f t="shared" si="100"/>
        <v>42778.884869617235</v>
      </c>
      <c r="U86">
        <f t="shared" si="100"/>
        <v>48061.858375237374</v>
      </c>
      <c r="V86">
        <f t="shared" si="100"/>
        <v>53364.367530276577</v>
      </c>
      <c r="W86">
        <f t="shared" si="100"/>
        <v>58678.800603929136</v>
      </c>
      <c r="X86">
        <f t="shared" si="100"/>
        <v>63978.757299821023</v>
      </c>
      <c r="Y86">
        <f t="shared" si="100"/>
        <v>69317.059284594841</v>
      </c>
      <c r="Z86">
        <f t="shared" si="100"/>
        <v>74657.784943433391</v>
      </c>
      <c r="AA86">
        <f t="shared" si="100"/>
        <v>80020.101192542323</v>
      </c>
      <c r="AB86">
        <f t="shared" si="100"/>
        <v>85384.118721668856</v>
      </c>
      <c r="AC86">
        <f t="shared" si="100"/>
        <v>90770.555613901073</v>
      </c>
      <c r="AD86">
        <f t="shared" si="100"/>
        <v>96169.105155680591</v>
      </c>
      <c r="AE86">
        <f t="shared" si="100"/>
        <v>101568.2660121736</v>
      </c>
      <c r="AF86">
        <f t="shared" si="100"/>
        <v>106991.09670392019</v>
      </c>
      <c r="AG86">
        <f t="shared" si="100"/>
        <v>112335.15028285285</v>
      </c>
      <c r="AH86">
        <f t="shared" si="100"/>
        <v>117629.95150476917</v>
      </c>
      <c r="AI86">
        <f t="shared" si="100"/>
        <v>122852.92659716292</v>
      </c>
      <c r="AJ86">
        <f t="shared" si="100"/>
        <v>127982.06033257369</v>
      </c>
      <c r="AK86">
        <f t="shared" si="100"/>
        <v>133096.37207660847</v>
      </c>
      <c r="AL86">
        <f t="shared" si="100"/>
        <v>138103.94571217976</v>
      </c>
      <c r="AM86">
        <f t="shared" si="100"/>
        <v>143076.09078214312</v>
      </c>
      <c r="AN86">
        <f t="shared" si="100"/>
        <v>147948.06618797823</v>
      </c>
      <c r="AO86">
        <f t="shared" si="100"/>
        <v>152772.9795939679</v>
      </c>
      <c r="AP86">
        <f t="shared" ref="AP86:BU86" si="101">AP$75</f>
        <v>157504.71137895371</v>
      </c>
      <c r="AQ86">
        <f t="shared" si="101"/>
        <v>162150.48126169021</v>
      </c>
      <c r="AR86">
        <f t="shared" si="101"/>
        <v>166773.26108488755</v>
      </c>
      <c r="AS86">
        <f t="shared" si="101"/>
        <v>171277.95219760679</v>
      </c>
      <c r="AT86">
        <f t="shared" si="101"/>
        <v>175765.20991829899</v>
      </c>
      <c r="AU86">
        <f t="shared" si="101"/>
        <v>180145.52277667512</v>
      </c>
      <c r="AV86">
        <f t="shared" si="101"/>
        <v>184402.20073018933</v>
      </c>
      <c r="AW86">
        <f t="shared" si="101"/>
        <v>188773.32718299911</v>
      </c>
      <c r="AX86">
        <f t="shared" si="101"/>
        <v>192922.77237964046</v>
      </c>
      <c r="AY86">
        <f t="shared" si="101"/>
        <v>197068.58515467084</v>
      </c>
      <c r="AZ86">
        <f t="shared" si="101"/>
        <v>201074.83351196375</v>
      </c>
      <c r="BA86">
        <f t="shared" si="101"/>
        <v>205041.96832506469</v>
      </c>
      <c r="BB86">
        <f t="shared" si="101"/>
        <v>208879.4021114783</v>
      </c>
      <c r="BC86">
        <f t="shared" si="101"/>
        <v>212623.12064256638</v>
      </c>
      <c r="BD86">
        <f t="shared" si="101"/>
        <v>216376.30167716992</v>
      </c>
      <c r="BE86">
        <f t="shared" si="101"/>
        <v>220053.69483183074</v>
      </c>
      <c r="BF86">
        <f t="shared" si="101"/>
        <v>224291.84163902761</v>
      </c>
      <c r="BG86">
        <f t="shared" si="101"/>
        <v>222245.7825599772</v>
      </c>
      <c r="BH86">
        <f t="shared" si="101"/>
        <v>220907.87353502397</v>
      </c>
      <c r="BI86">
        <f t="shared" si="101"/>
        <v>219486.92885440015</v>
      </c>
      <c r="BJ86">
        <f t="shared" si="101"/>
        <v>218029.78469498214</v>
      </c>
      <c r="BK86">
        <f t="shared" si="101"/>
        <v>216595.99128690467</v>
      </c>
      <c r="BL86">
        <f t="shared" si="101"/>
        <v>215111.330073975</v>
      </c>
      <c r="BM86">
        <f t="shared" si="101"/>
        <v>213539.15398660811</v>
      </c>
      <c r="BN86">
        <f t="shared" si="101"/>
        <v>211928.69064273775</v>
      </c>
      <c r="BO86">
        <f t="shared" si="101"/>
        <v>210322.64939872388</v>
      </c>
      <c r="BP86">
        <f t="shared" si="101"/>
        <v>208660.47442208257</v>
      </c>
      <c r="BQ86">
        <f t="shared" si="101"/>
        <v>206928.07895707106</v>
      </c>
      <c r="BR86">
        <f t="shared" si="101"/>
        <v>205155.20303439433</v>
      </c>
      <c r="BS86">
        <f t="shared" si="101"/>
        <v>203409.70043992522</v>
      </c>
      <c r="BT86">
        <f t="shared" si="101"/>
        <v>201605.68012815376</v>
      </c>
      <c r="BU86">
        <f t="shared" si="101"/>
        <v>199704.53475804895</v>
      </c>
      <c r="BV86">
        <f t="shared" ref="BV86:DA86" si="102">BV$75</f>
        <v>197760.61464309294</v>
      </c>
      <c r="BW86">
        <f t="shared" si="102"/>
        <v>195846.23979909049</v>
      </c>
      <c r="BX86">
        <f t="shared" si="102"/>
        <v>193869.22653654512</v>
      </c>
      <c r="BY86">
        <f t="shared" si="102"/>
        <v>191789.94733277403</v>
      </c>
      <c r="BZ86">
        <f t="shared" si="102"/>
        <v>189665.48894015868</v>
      </c>
      <c r="CA86">
        <f t="shared" si="102"/>
        <v>187572.86331436606</v>
      </c>
      <c r="CB86">
        <f t="shared" si="102"/>
        <v>185413.2661140734</v>
      </c>
      <c r="CC86">
        <f t="shared" si="102"/>
        <v>183146.02186577453</v>
      </c>
      <c r="CD86">
        <f t="shared" si="102"/>
        <v>180831.07889980721</v>
      </c>
      <c r="CE86">
        <f t="shared" si="102"/>
        <v>178521.42461657061</v>
      </c>
      <c r="CF86">
        <f t="shared" si="102"/>
        <v>176144.38068919149</v>
      </c>
      <c r="CG86">
        <f t="shared" si="102"/>
        <v>173678.32333789056</v>
      </c>
      <c r="CH86">
        <f t="shared" si="102"/>
        <v>171161.92189612333</v>
      </c>
      <c r="CI86">
        <f t="shared" si="102"/>
        <v>168682.30327380862</v>
      </c>
      <c r="CJ86">
        <f t="shared" si="102"/>
        <v>166126.35805432091</v>
      </c>
      <c r="CK86">
        <f t="shared" si="102"/>
        <v>163451.22814057153</v>
      </c>
      <c r="CL86">
        <f t="shared" si="102"/>
        <v>160722.98856255674</v>
      </c>
      <c r="CM86">
        <f t="shared" si="102"/>
        <v>158034.19966087447</v>
      </c>
      <c r="CN86">
        <f t="shared" si="102"/>
        <v>155264.05251437458</v>
      </c>
      <c r="CO86">
        <f t="shared" si="102"/>
        <v>152368.55293798147</v>
      </c>
      <c r="CP86">
        <f t="shared" si="102"/>
        <v>149417.04693236502</v>
      </c>
      <c r="CQ86">
        <f t="shared" si="102"/>
        <v>146507.79814469814</v>
      </c>
      <c r="CR86">
        <f t="shared" si="102"/>
        <v>143511.90505929125</v>
      </c>
      <c r="CS86">
        <f t="shared" si="102"/>
        <v>140384.20633941601</v>
      </c>
      <c r="CT86">
        <f t="shared" si="102"/>
        <v>137197.46739934522</v>
      </c>
      <c r="CU86">
        <f t="shared" si="102"/>
        <v>134017.04512029409</v>
      </c>
      <c r="CV86">
        <f t="shared" si="102"/>
        <v>130755.85721158185</v>
      </c>
      <c r="CW86">
        <f t="shared" si="102"/>
        <v>127382.89560330688</v>
      </c>
      <c r="CX86">
        <f t="shared" si="102"/>
        <v>123947.70993836735</v>
      </c>
      <c r="CY86">
        <f t="shared" si="102"/>
        <v>120560.84468087535</v>
      </c>
      <c r="CZ86">
        <f t="shared" si="102"/>
        <v>117075.93829937687</v>
      </c>
      <c r="DA86">
        <f t="shared" si="102"/>
        <v>113445.39809406063</v>
      </c>
      <c r="DB86">
        <f t="shared" ref="DB86:EG86" si="103">DB$75</f>
        <v>109749.30718408224</v>
      </c>
      <c r="DC86">
        <f t="shared" si="103"/>
        <v>106104.79934012549</v>
      </c>
      <c r="DD86">
        <f t="shared" si="103"/>
        <v>102356.12851601653</v>
      </c>
      <c r="DE86">
        <f t="shared" si="103"/>
        <v>98454.436232438748</v>
      </c>
      <c r="DF86">
        <f t="shared" si="103"/>
        <v>94483.710504501389</v>
      </c>
      <c r="DG86">
        <f t="shared" si="103"/>
        <v>90567.9966708539</v>
      </c>
      <c r="DH86">
        <f t="shared" si="103"/>
        <v>86541.693802653041</v>
      </c>
      <c r="DI86">
        <f t="shared" si="103"/>
        <v>82354.642868739567</v>
      </c>
      <c r="DJ86">
        <f t="shared" si="103"/>
        <v>78094.912753959899</v>
      </c>
      <c r="DK86">
        <f t="shared" si="103"/>
        <v>73842.717950339982</v>
      </c>
      <c r="DL86">
        <f t="shared" si="103"/>
        <v>69493.87456622647</v>
      </c>
      <c r="DM86">
        <f t="shared" si="103"/>
        <v>65005.764551687673</v>
      </c>
      <c r="DN86">
        <f t="shared" si="103"/>
        <v>60441.150908064417</v>
      </c>
      <c r="DO86">
        <f t="shared" si="103"/>
        <v>55938.946087181255</v>
      </c>
      <c r="DP86">
        <f t="shared" si="103"/>
        <v>51312.313964858025</v>
      </c>
      <c r="DQ86">
        <f t="shared" si="103"/>
        <v>46508.385701419291</v>
      </c>
      <c r="DR86">
        <f t="shared" si="103"/>
        <v>41623.959815295057</v>
      </c>
      <c r="DS86">
        <f t="shared" si="103"/>
        <v>36805.917675235105</v>
      </c>
      <c r="DT86">
        <f t="shared" si="103"/>
        <v>31856.023451205416</v>
      </c>
      <c r="DU86">
        <f t="shared" si="103"/>
        <v>26719.997309027913</v>
      </c>
      <c r="DV86">
        <f t="shared" si="103"/>
        <v>21499.293995837987</v>
      </c>
      <c r="DW86">
        <f t="shared" si="103"/>
        <v>16349.148154128143</v>
      </c>
      <c r="DX86">
        <f t="shared" si="103"/>
        <v>11059.36218681639</v>
      </c>
      <c r="DY86">
        <f t="shared" si="103"/>
        <v>5574.2063143887217</v>
      </c>
      <c r="DZ86">
        <f t="shared" si="103"/>
        <v>4.3200998334214091E-10</v>
      </c>
      <c r="EA86">
        <f t="shared" si="103"/>
        <v>4.3200998334214091E-10</v>
      </c>
      <c r="EB86">
        <f t="shared" si="103"/>
        <v>4.3200998334214091E-10</v>
      </c>
      <c r="EC86">
        <f t="shared" si="103"/>
        <v>4.3200998334214091E-10</v>
      </c>
      <c r="ED86">
        <f t="shared" si="103"/>
        <v>4.3200998334214091E-10</v>
      </c>
      <c r="EE86">
        <f t="shared" si="103"/>
        <v>4.3200998334214091E-10</v>
      </c>
      <c r="EF86">
        <f t="shared" si="103"/>
        <v>4.3200998334214091E-10</v>
      </c>
      <c r="EG86">
        <f t="shared" si="103"/>
        <v>4.3200998334214091E-10</v>
      </c>
      <c r="EH86">
        <f t="shared" ref="EH86:FM86" si="104">EH$75</f>
        <v>4.3200998334214091E-10</v>
      </c>
      <c r="EI86">
        <f t="shared" si="104"/>
        <v>4.3200998334214091E-10</v>
      </c>
      <c r="EJ86">
        <f t="shared" si="104"/>
        <v>4.3200998334214091E-10</v>
      </c>
      <c r="EK86">
        <f t="shared" si="104"/>
        <v>4.3200998334214091E-10</v>
      </c>
      <c r="EL86">
        <f t="shared" si="104"/>
        <v>4.3200998334214091E-10</v>
      </c>
      <c r="EM86">
        <f t="shared" si="104"/>
        <v>4.3200998334214091E-10</v>
      </c>
      <c r="EN86">
        <f t="shared" si="104"/>
        <v>4.3200998334214091E-10</v>
      </c>
      <c r="EO86">
        <f t="shared" si="104"/>
        <v>4.3200998334214091E-10</v>
      </c>
      <c r="EP86">
        <f t="shared" si="104"/>
        <v>4.3200998334214091E-10</v>
      </c>
      <c r="EQ86">
        <f t="shared" si="104"/>
        <v>4.3200998334214091E-10</v>
      </c>
      <c r="ER86">
        <f t="shared" si="104"/>
        <v>4.3200998334214091E-10</v>
      </c>
      <c r="ES86">
        <f t="shared" si="104"/>
        <v>4.3200998334214091E-10</v>
      </c>
      <c r="ET86">
        <f t="shared" si="104"/>
        <v>4.3200998334214091E-10</v>
      </c>
      <c r="EU86">
        <f t="shared" si="104"/>
        <v>4.3200998334214091E-10</v>
      </c>
      <c r="EV86">
        <f t="shared" si="104"/>
        <v>4.3200998334214091E-10</v>
      </c>
      <c r="EW86">
        <f t="shared" si="104"/>
        <v>4.3200998334214091E-10</v>
      </c>
      <c r="EX86">
        <f t="shared" si="104"/>
        <v>4.3200998334214091E-10</v>
      </c>
      <c r="EY86">
        <f t="shared" si="104"/>
        <v>4.3200998334214091E-10</v>
      </c>
      <c r="EZ86">
        <f t="shared" si="104"/>
        <v>4.3200998334214091E-10</v>
      </c>
      <c r="FA86">
        <f t="shared" si="104"/>
        <v>4.3200998334214091E-10</v>
      </c>
      <c r="FB86">
        <f t="shared" si="104"/>
        <v>4.3200998334214091E-10</v>
      </c>
      <c r="FC86">
        <f t="shared" si="104"/>
        <v>4.3200998334214091E-10</v>
      </c>
      <c r="FD86">
        <f t="shared" si="104"/>
        <v>4.3200998334214091E-10</v>
      </c>
      <c r="FE86">
        <f t="shared" si="104"/>
        <v>4.3200998334214091E-10</v>
      </c>
      <c r="FF86">
        <f t="shared" si="104"/>
        <v>4.3200998334214091E-10</v>
      </c>
      <c r="FG86">
        <f t="shared" si="104"/>
        <v>4.3200998334214091E-10</v>
      </c>
      <c r="FH86">
        <f t="shared" si="104"/>
        <v>4.3200998334214091E-10</v>
      </c>
      <c r="FI86">
        <f t="shared" si="104"/>
        <v>4.3200998334214091E-10</v>
      </c>
      <c r="FJ86">
        <f t="shared" si="104"/>
        <v>4.3200998334214091E-10</v>
      </c>
      <c r="FK86">
        <f t="shared" si="104"/>
        <v>4.3200998334214091E-10</v>
      </c>
      <c r="FL86">
        <f t="shared" si="104"/>
        <v>4.3200998334214091E-10</v>
      </c>
      <c r="FM86">
        <f t="shared" si="104"/>
        <v>4.3200998334214091E-10</v>
      </c>
      <c r="FN86">
        <f t="shared" ref="FN86:GJ86" si="105">FN$75</f>
        <v>4.3200998334214091E-10</v>
      </c>
      <c r="FO86">
        <f t="shared" si="105"/>
        <v>4.3200998334214091E-10</v>
      </c>
      <c r="FP86">
        <f t="shared" si="105"/>
        <v>4.3200998334214091E-10</v>
      </c>
      <c r="FQ86">
        <f t="shared" si="105"/>
        <v>4.3200998334214091E-10</v>
      </c>
      <c r="FR86">
        <f t="shared" si="105"/>
        <v>4.3200998334214091E-10</v>
      </c>
      <c r="FS86">
        <f t="shared" si="105"/>
        <v>4.3200998334214091E-10</v>
      </c>
      <c r="FT86">
        <f t="shared" si="105"/>
        <v>4.3200998334214091E-10</v>
      </c>
      <c r="FU86">
        <f t="shared" si="105"/>
        <v>4.3200998334214091E-10</v>
      </c>
      <c r="FV86">
        <f t="shared" si="105"/>
        <v>4.3200998334214091E-10</v>
      </c>
      <c r="FW86">
        <f t="shared" si="105"/>
        <v>4.3200998334214091E-10</v>
      </c>
      <c r="FX86">
        <f t="shared" si="105"/>
        <v>4.3200998334214091E-10</v>
      </c>
      <c r="FY86">
        <f t="shared" si="105"/>
        <v>4.3200998334214091E-10</v>
      </c>
      <c r="FZ86">
        <f t="shared" si="105"/>
        <v>4.3200998334214091E-10</v>
      </c>
      <c r="GA86">
        <f t="shared" si="105"/>
        <v>4.3200998334214091E-10</v>
      </c>
      <c r="GB86">
        <f t="shared" si="105"/>
        <v>4.3200998334214091E-10</v>
      </c>
      <c r="GC86">
        <f t="shared" si="105"/>
        <v>4.3200998334214091E-10</v>
      </c>
      <c r="GD86">
        <f t="shared" si="105"/>
        <v>4.3200998334214091E-10</v>
      </c>
      <c r="GE86">
        <f t="shared" si="105"/>
        <v>4.3200998334214091E-10</v>
      </c>
      <c r="GF86">
        <f t="shared" si="105"/>
        <v>4.3200998334214091E-10</v>
      </c>
      <c r="GG86">
        <f t="shared" si="105"/>
        <v>4.3200998334214091E-10</v>
      </c>
      <c r="GH86">
        <f t="shared" si="105"/>
        <v>4.3200998334214091E-10</v>
      </c>
      <c r="GI86">
        <f t="shared" si="105"/>
        <v>4.3200998334214091E-10</v>
      </c>
      <c r="GJ86">
        <f t="shared" si="105"/>
        <v>4.3200998334214091E-10</v>
      </c>
    </row>
    <row r="87" spans="1:192" s="181" customFormat="1" outlineLevel="2" x14ac:dyDescent="0.35">
      <c r="B87" s="373"/>
      <c r="E87" s="181" t="s">
        <v>1549</v>
      </c>
      <c r="G87" s="181" t="s">
        <v>101</v>
      </c>
      <c r="H87" s="181">
        <f>SUM(J87:GJ87)</f>
        <v>101180.72042897741</v>
      </c>
      <c r="J87" s="181">
        <f t="shared" ref="J87:AO87" si="106">J86*$F83/$F82*J85*J84</f>
        <v>0</v>
      </c>
      <c r="K87" s="181">
        <f t="shared" si="106"/>
        <v>0</v>
      </c>
      <c r="L87" s="181">
        <f t="shared" si="106"/>
        <v>0</v>
      </c>
      <c r="M87" s="181">
        <f t="shared" si="106"/>
        <v>0</v>
      </c>
      <c r="N87" s="181">
        <f t="shared" si="106"/>
        <v>0</v>
      </c>
      <c r="O87" s="181">
        <f t="shared" si="106"/>
        <v>0</v>
      </c>
      <c r="P87" s="181">
        <f t="shared" si="106"/>
        <v>0</v>
      </c>
      <c r="Q87" s="181">
        <f t="shared" si="106"/>
        <v>0</v>
      </c>
      <c r="R87" s="181">
        <f t="shared" si="106"/>
        <v>0</v>
      </c>
      <c r="S87" s="181">
        <f t="shared" si="106"/>
        <v>0</v>
      </c>
      <c r="T87" s="181">
        <f t="shared" si="106"/>
        <v>0</v>
      </c>
      <c r="U87" s="181">
        <f t="shared" si="106"/>
        <v>0</v>
      </c>
      <c r="V87" s="181">
        <f t="shared" si="106"/>
        <v>0</v>
      </c>
      <c r="W87" s="181">
        <f t="shared" si="106"/>
        <v>0</v>
      </c>
      <c r="X87" s="181">
        <f t="shared" si="106"/>
        <v>0</v>
      </c>
      <c r="Y87" s="181">
        <f t="shared" si="106"/>
        <v>0</v>
      </c>
      <c r="Z87" s="181">
        <f t="shared" si="106"/>
        <v>0</v>
      </c>
      <c r="AA87" s="181">
        <f t="shared" si="106"/>
        <v>0</v>
      </c>
      <c r="AB87" s="181">
        <f t="shared" si="106"/>
        <v>0</v>
      </c>
      <c r="AC87" s="181">
        <f t="shared" si="106"/>
        <v>0</v>
      </c>
      <c r="AD87" s="181">
        <f t="shared" si="106"/>
        <v>0</v>
      </c>
      <c r="AE87" s="181">
        <f t="shared" si="106"/>
        <v>0</v>
      </c>
      <c r="AF87" s="181">
        <f t="shared" si="106"/>
        <v>0</v>
      </c>
      <c r="AG87" s="181">
        <f t="shared" si="106"/>
        <v>0</v>
      </c>
      <c r="AH87" s="181">
        <f t="shared" si="106"/>
        <v>0</v>
      </c>
      <c r="AI87" s="181">
        <f t="shared" si="106"/>
        <v>0</v>
      </c>
      <c r="AJ87" s="181">
        <f t="shared" si="106"/>
        <v>0</v>
      </c>
      <c r="AK87" s="181">
        <f t="shared" si="106"/>
        <v>0</v>
      </c>
      <c r="AL87" s="181">
        <f t="shared" si="106"/>
        <v>0</v>
      </c>
      <c r="AM87" s="181">
        <f t="shared" si="106"/>
        <v>0</v>
      </c>
      <c r="AN87" s="181">
        <f t="shared" si="106"/>
        <v>0</v>
      </c>
      <c r="AO87" s="181">
        <f t="shared" si="106"/>
        <v>0</v>
      </c>
      <c r="AP87" s="181">
        <f t="shared" ref="AP87:BU87" si="107">AP86*$F83/$F82*AP85*AP84</f>
        <v>0</v>
      </c>
      <c r="AQ87" s="181">
        <f t="shared" si="107"/>
        <v>0</v>
      </c>
      <c r="AR87" s="181">
        <f t="shared" si="107"/>
        <v>0</v>
      </c>
      <c r="AS87" s="181">
        <f t="shared" si="107"/>
        <v>0</v>
      </c>
      <c r="AT87" s="181">
        <f t="shared" si="107"/>
        <v>0</v>
      </c>
      <c r="AU87" s="181">
        <f t="shared" si="107"/>
        <v>0</v>
      </c>
      <c r="AV87" s="181">
        <f t="shared" si="107"/>
        <v>0</v>
      </c>
      <c r="AW87" s="181">
        <f t="shared" si="107"/>
        <v>0</v>
      </c>
      <c r="AX87" s="181">
        <f t="shared" si="107"/>
        <v>0</v>
      </c>
      <c r="AY87" s="181">
        <f t="shared" si="107"/>
        <v>0</v>
      </c>
      <c r="AZ87" s="181">
        <f t="shared" si="107"/>
        <v>0</v>
      </c>
      <c r="BA87" s="181">
        <f t="shared" si="107"/>
        <v>0</v>
      </c>
      <c r="BB87" s="181">
        <f t="shared" si="107"/>
        <v>0</v>
      </c>
      <c r="BC87" s="181">
        <f t="shared" si="107"/>
        <v>0</v>
      </c>
      <c r="BD87" s="181">
        <f t="shared" si="107"/>
        <v>0</v>
      </c>
      <c r="BE87" s="181">
        <f t="shared" si="107"/>
        <v>0</v>
      </c>
      <c r="BF87" s="181">
        <f t="shared" si="107"/>
        <v>2242.918416390276</v>
      </c>
      <c r="BG87" s="181">
        <f t="shared" si="107"/>
        <v>2247.1518014397693</v>
      </c>
      <c r="BH87" s="181">
        <f t="shared" si="107"/>
        <v>2258.1693739135781</v>
      </c>
      <c r="BI87" s="181">
        <f t="shared" si="107"/>
        <v>2243.6441616227571</v>
      </c>
      <c r="BJ87" s="181">
        <f t="shared" si="107"/>
        <v>2180.2978469498216</v>
      </c>
      <c r="BK87" s="181">
        <f t="shared" si="107"/>
        <v>2190.0261341231471</v>
      </c>
      <c r="BL87" s="181">
        <f t="shared" si="107"/>
        <v>2198.9158185339666</v>
      </c>
      <c r="BM87" s="181">
        <f t="shared" si="107"/>
        <v>2182.8446851964386</v>
      </c>
      <c r="BN87" s="181">
        <f t="shared" si="107"/>
        <v>2142.8345387210152</v>
      </c>
      <c r="BO87" s="181">
        <f t="shared" si="107"/>
        <v>2126.5956772537638</v>
      </c>
      <c r="BP87" s="181">
        <f t="shared" si="107"/>
        <v>2132.9737385368439</v>
      </c>
      <c r="BQ87" s="181">
        <f t="shared" si="107"/>
        <v>2115.2648071167264</v>
      </c>
      <c r="BR87" s="181">
        <f t="shared" si="107"/>
        <v>2051.5520303439434</v>
      </c>
      <c r="BS87" s="181">
        <f t="shared" si="107"/>
        <v>2056.6980822259106</v>
      </c>
      <c r="BT87" s="181">
        <f t="shared" si="107"/>
        <v>2060.8580635322387</v>
      </c>
      <c r="BU87" s="181">
        <f t="shared" si="107"/>
        <v>2041.4241330822781</v>
      </c>
      <c r="BV87" s="181">
        <f t="shared" ref="BV87:DA87" si="108">BV86*$F83/$F82*BV85*BV84</f>
        <v>1977.6061464309294</v>
      </c>
      <c r="BW87" s="181">
        <f t="shared" si="108"/>
        <v>1980.223091301915</v>
      </c>
      <c r="BX87" s="181">
        <f t="shared" si="108"/>
        <v>1981.7743157069056</v>
      </c>
      <c r="BY87" s="181">
        <f t="shared" si="108"/>
        <v>1960.5194616239121</v>
      </c>
      <c r="BZ87" s="181">
        <f t="shared" si="108"/>
        <v>1896.6548894015868</v>
      </c>
      <c r="CA87" s="181">
        <f t="shared" si="108"/>
        <v>1896.5700624008123</v>
      </c>
      <c r="CB87" s="181">
        <f t="shared" si="108"/>
        <v>1895.3356091660835</v>
      </c>
      <c r="CC87" s="181">
        <f t="shared" si="108"/>
        <v>1872.1593346279174</v>
      </c>
      <c r="CD87" s="181">
        <f t="shared" si="108"/>
        <v>1828.4031310980508</v>
      </c>
      <c r="CE87" s="181">
        <f t="shared" si="108"/>
        <v>1805.0499600119915</v>
      </c>
      <c r="CF87" s="181">
        <f t="shared" si="108"/>
        <v>1800.5870026006241</v>
      </c>
      <c r="CG87" s="181">
        <f t="shared" si="108"/>
        <v>1775.3784163428813</v>
      </c>
      <c r="CH87" s="181">
        <f t="shared" si="108"/>
        <v>1711.6192189612332</v>
      </c>
      <c r="CI87" s="181">
        <f t="shared" si="108"/>
        <v>1705.5655108796202</v>
      </c>
      <c r="CJ87" s="181">
        <f t="shared" si="108"/>
        <v>1698.180548999725</v>
      </c>
      <c r="CK87" s="181">
        <f t="shared" si="108"/>
        <v>1670.8347765480646</v>
      </c>
      <c r="CL87" s="181">
        <f t="shared" si="108"/>
        <v>1607.2298856255675</v>
      </c>
      <c r="CM87" s="181">
        <f t="shared" si="108"/>
        <v>1597.9013521266197</v>
      </c>
      <c r="CN87" s="181">
        <f t="shared" si="108"/>
        <v>1587.1436479247182</v>
      </c>
      <c r="CO87" s="181">
        <f t="shared" si="108"/>
        <v>1557.5452078104772</v>
      </c>
      <c r="CP87" s="181">
        <f t="shared" si="108"/>
        <v>1494.1704693236502</v>
      </c>
      <c r="CQ87" s="181">
        <f t="shared" si="108"/>
        <v>1481.3566256852812</v>
      </c>
      <c r="CR87" s="181">
        <f t="shared" si="108"/>
        <v>1467.0105850505329</v>
      </c>
      <c r="CS87" s="181">
        <f t="shared" si="108"/>
        <v>1435.0385536918081</v>
      </c>
      <c r="CT87" s="181">
        <f t="shared" si="108"/>
        <v>1387.218837037824</v>
      </c>
      <c r="CU87" s="181">
        <f t="shared" si="108"/>
        <v>1355.0612339940847</v>
      </c>
      <c r="CV87" s="181">
        <f t="shared" si="108"/>
        <v>1336.6154292739479</v>
      </c>
      <c r="CW87" s="181">
        <f t="shared" si="108"/>
        <v>1302.1362661671369</v>
      </c>
      <c r="CX87" s="181">
        <f t="shared" si="108"/>
        <v>1239.4770993836735</v>
      </c>
      <c r="CY87" s="181">
        <f t="shared" si="108"/>
        <v>1219.0040962177397</v>
      </c>
      <c r="CZ87" s="181">
        <f t="shared" si="108"/>
        <v>1196.776258171408</v>
      </c>
      <c r="DA87" s="181">
        <f t="shared" si="108"/>
        <v>1159.6640694059531</v>
      </c>
      <c r="DB87" s="181">
        <f t="shared" ref="DB87:EG87" si="109">DB86*$F83/$F82*DB85*DB84</f>
        <v>1097.4930718408225</v>
      </c>
      <c r="DC87" s="181">
        <f t="shared" si="109"/>
        <v>1072.8374155501576</v>
      </c>
      <c r="DD87" s="181">
        <f t="shared" si="109"/>
        <v>1046.3070914970579</v>
      </c>
      <c r="DE87" s="181">
        <f t="shared" si="109"/>
        <v>1006.4231259315961</v>
      </c>
      <c r="DF87" s="181">
        <f t="shared" si="109"/>
        <v>944.83710504501391</v>
      </c>
      <c r="DG87" s="181">
        <f t="shared" si="109"/>
        <v>915.74307744974499</v>
      </c>
      <c r="DH87" s="181">
        <f t="shared" si="109"/>
        <v>884.64842553823098</v>
      </c>
      <c r="DI87" s="181">
        <f t="shared" si="109"/>
        <v>841.84746043600444</v>
      </c>
      <c r="DJ87" s="181">
        <f t="shared" si="109"/>
        <v>789.62634006781684</v>
      </c>
      <c r="DK87" s="181">
        <f t="shared" si="109"/>
        <v>746.63192594232657</v>
      </c>
      <c r="DL87" s="181">
        <f t="shared" si="109"/>
        <v>710.38182889920392</v>
      </c>
      <c r="DM87" s="181">
        <f t="shared" si="109"/>
        <v>664.50337097280737</v>
      </c>
      <c r="DN87" s="181">
        <f t="shared" si="109"/>
        <v>604.41150908064424</v>
      </c>
      <c r="DO87" s="181">
        <f t="shared" si="109"/>
        <v>565.60489932594385</v>
      </c>
      <c r="DP87" s="181">
        <f t="shared" si="109"/>
        <v>524.52587608521537</v>
      </c>
      <c r="DQ87" s="181">
        <f t="shared" si="109"/>
        <v>475.41905383673054</v>
      </c>
      <c r="DR87" s="181">
        <f t="shared" si="109"/>
        <v>416.23959815295052</v>
      </c>
      <c r="DS87" s="181">
        <f t="shared" si="109"/>
        <v>372.14872316071052</v>
      </c>
      <c r="DT87" s="181">
        <f t="shared" si="109"/>
        <v>325.63935083454425</v>
      </c>
      <c r="DU87" s="181">
        <f t="shared" si="109"/>
        <v>273.13775027006307</v>
      </c>
      <c r="DV87" s="181">
        <f t="shared" si="109"/>
        <v>214.99293995837988</v>
      </c>
      <c r="DW87" s="181">
        <f t="shared" si="109"/>
        <v>165.30805355840681</v>
      </c>
      <c r="DX87" s="181">
        <f t="shared" si="109"/>
        <v>113.05125790967865</v>
      </c>
      <c r="DY87" s="181">
        <f t="shared" si="109"/>
        <v>56.980775658195824</v>
      </c>
      <c r="DZ87" s="181">
        <f t="shared" si="109"/>
        <v>0</v>
      </c>
      <c r="EA87" s="181">
        <f t="shared" si="109"/>
        <v>0</v>
      </c>
      <c r="EB87" s="181">
        <f t="shared" si="109"/>
        <v>0</v>
      </c>
      <c r="EC87" s="181">
        <f t="shared" si="109"/>
        <v>0</v>
      </c>
      <c r="ED87" s="181">
        <f t="shared" si="109"/>
        <v>0</v>
      </c>
      <c r="EE87" s="181">
        <f t="shared" si="109"/>
        <v>0</v>
      </c>
      <c r="EF87" s="181">
        <f t="shared" si="109"/>
        <v>0</v>
      </c>
      <c r="EG87" s="181">
        <f t="shared" si="109"/>
        <v>0</v>
      </c>
      <c r="EH87" s="181">
        <f t="shared" ref="EH87:FM87" si="110">EH86*$F83/$F82*EH85*EH84</f>
        <v>0</v>
      </c>
      <c r="EI87" s="181">
        <f t="shared" si="110"/>
        <v>0</v>
      </c>
      <c r="EJ87" s="181">
        <f t="shared" si="110"/>
        <v>0</v>
      </c>
      <c r="EK87" s="181">
        <f t="shared" si="110"/>
        <v>0</v>
      </c>
      <c r="EL87" s="181">
        <f t="shared" si="110"/>
        <v>0</v>
      </c>
      <c r="EM87" s="181">
        <f t="shared" si="110"/>
        <v>0</v>
      </c>
      <c r="EN87" s="181">
        <f t="shared" si="110"/>
        <v>0</v>
      </c>
      <c r="EO87" s="181">
        <f t="shared" si="110"/>
        <v>0</v>
      </c>
      <c r="EP87" s="181">
        <f t="shared" si="110"/>
        <v>0</v>
      </c>
      <c r="EQ87" s="181">
        <f t="shared" si="110"/>
        <v>0</v>
      </c>
      <c r="ER87" s="181">
        <f t="shared" si="110"/>
        <v>0</v>
      </c>
      <c r="ES87" s="181">
        <f t="shared" si="110"/>
        <v>0</v>
      </c>
      <c r="ET87" s="181">
        <f t="shared" si="110"/>
        <v>0</v>
      </c>
      <c r="EU87" s="181">
        <f t="shared" si="110"/>
        <v>0</v>
      </c>
      <c r="EV87" s="181">
        <f t="shared" si="110"/>
        <v>0</v>
      </c>
      <c r="EW87" s="181">
        <f t="shared" si="110"/>
        <v>0</v>
      </c>
      <c r="EX87" s="181">
        <f t="shared" si="110"/>
        <v>0</v>
      </c>
      <c r="EY87" s="181">
        <f t="shared" si="110"/>
        <v>0</v>
      </c>
      <c r="EZ87" s="181">
        <f t="shared" si="110"/>
        <v>0</v>
      </c>
      <c r="FA87" s="181">
        <f t="shared" si="110"/>
        <v>0</v>
      </c>
      <c r="FB87" s="181">
        <f t="shared" si="110"/>
        <v>0</v>
      </c>
      <c r="FC87" s="181">
        <f t="shared" si="110"/>
        <v>0</v>
      </c>
      <c r="FD87" s="181">
        <f t="shared" si="110"/>
        <v>0</v>
      </c>
      <c r="FE87" s="181">
        <f t="shared" si="110"/>
        <v>0</v>
      </c>
      <c r="FF87" s="181">
        <f t="shared" si="110"/>
        <v>0</v>
      </c>
      <c r="FG87" s="181">
        <f t="shared" si="110"/>
        <v>0</v>
      </c>
      <c r="FH87" s="181">
        <f t="shared" si="110"/>
        <v>0</v>
      </c>
      <c r="FI87" s="181">
        <f t="shared" si="110"/>
        <v>0</v>
      </c>
      <c r="FJ87" s="181">
        <f t="shared" si="110"/>
        <v>0</v>
      </c>
      <c r="FK87" s="181">
        <f t="shared" si="110"/>
        <v>0</v>
      </c>
      <c r="FL87" s="181">
        <f t="shared" si="110"/>
        <v>0</v>
      </c>
      <c r="FM87" s="181">
        <f t="shared" si="110"/>
        <v>0</v>
      </c>
      <c r="FN87" s="181">
        <f t="shared" ref="FN87:GJ87" si="111">FN86*$F83/$F82*FN85*FN84</f>
        <v>0</v>
      </c>
      <c r="FO87" s="181">
        <f t="shared" si="111"/>
        <v>0</v>
      </c>
      <c r="FP87" s="181">
        <f t="shared" si="111"/>
        <v>0</v>
      </c>
      <c r="FQ87" s="181">
        <f t="shared" si="111"/>
        <v>0</v>
      </c>
      <c r="FR87" s="181">
        <f t="shared" si="111"/>
        <v>0</v>
      </c>
      <c r="FS87" s="181">
        <f t="shared" si="111"/>
        <v>0</v>
      </c>
      <c r="FT87" s="181">
        <f t="shared" si="111"/>
        <v>0</v>
      </c>
      <c r="FU87" s="181">
        <f t="shared" si="111"/>
        <v>0</v>
      </c>
      <c r="FV87" s="181">
        <f t="shared" si="111"/>
        <v>0</v>
      </c>
      <c r="FW87" s="181">
        <f t="shared" si="111"/>
        <v>0</v>
      </c>
      <c r="FX87" s="181">
        <f t="shared" si="111"/>
        <v>0</v>
      </c>
      <c r="FY87" s="181">
        <f t="shared" si="111"/>
        <v>0</v>
      </c>
      <c r="FZ87" s="181">
        <f t="shared" si="111"/>
        <v>0</v>
      </c>
      <c r="GA87" s="181">
        <f t="shared" si="111"/>
        <v>0</v>
      </c>
      <c r="GB87" s="181">
        <f t="shared" si="111"/>
        <v>0</v>
      </c>
      <c r="GC87" s="181">
        <f t="shared" si="111"/>
        <v>0</v>
      </c>
      <c r="GD87" s="181">
        <f t="shared" si="111"/>
        <v>0</v>
      </c>
      <c r="GE87" s="181">
        <f t="shared" si="111"/>
        <v>0</v>
      </c>
      <c r="GF87" s="181">
        <f t="shared" si="111"/>
        <v>0</v>
      </c>
      <c r="GG87" s="181">
        <f t="shared" si="111"/>
        <v>0</v>
      </c>
      <c r="GH87" s="181">
        <f t="shared" si="111"/>
        <v>0</v>
      </c>
      <c r="GI87" s="181">
        <f t="shared" si="111"/>
        <v>0</v>
      </c>
      <c r="GJ87" s="181">
        <f t="shared" si="111"/>
        <v>0</v>
      </c>
    </row>
    <row r="88" spans="1:192" s="181" customFormat="1" outlineLevel="2" x14ac:dyDescent="0.35">
      <c r="B88" s="373"/>
      <c r="E88" s="181" t="s">
        <v>1548</v>
      </c>
      <c r="G88" s="181" t="s">
        <v>101</v>
      </c>
      <c r="H88" s="181">
        <f>SUM(J88:GJ88)</f>
        <v>-101180.72042897741</v>
      </c>
      <c r="J88" s="181">
        <f t="shared" ref="J88:AO88" si="112">-1*J87</f>
        <v>0</v>
      </c>
      <c r="K88" s="181">
        <f t="shared" si="112"/>
        <v>0</v>
      </c>
      <c r="L88" s="181">
        <f t="shared" si="112"/>
        <v>0</v>
      </c>
      <c r="M88" s="181">
        <f t="shared" si="112"/>
        <v>0</v>
      </c>
      <c r="N88" s="181">
        <f t="shared" si="112"/>
        <v>0</v>
      </c>
      <c r="O88" s="181">
        <f t="shared" si="112"/>
        <v>0</v>
      </c>
      <c r="P88" s="181">
        <f t="shared" si="112"/>
        <v>0</v>
      </c>
      <c r="Q88" s="181">
        <f t="shared" si="112"/>
        <v>0</v>
      </c>
      <c r="R88" s="181">
        <f t="shared" si="112"/>
        <v>0</v>
      </c>
      <c r="S88" s="181">
        <f t="shared" si="112"/>
        <v>0</v>
      </c>
      <c r="T88" s="181">
        <f t="shared" si="112"/>
        <v>0</v>
      </c>
      <c r="U88" s="181">
        <f t="shared" si="112"/>
        <v>0</v>
      </c>
      <c r="V88" s="181">
        <f t="shared" si="112"/>
        <v>0</v>
      </c>
      <c r="W88" s="181">
        <f t="shared" si="112"/>
        <v>0</v>
      </c>
      <c r="X88" s="181">
        <f t="shared" si="112"/>
        <v>0</v>
      </c>
      <c r="Y88" s="181">
        <f t="shared" si="112"/>
        <v>0</v>
      </c>
      <c r="Z88" s="181">
        <f t="shared" si="112"/>
        <v>0</v>
      </c>
      <c r="AA88" s="181">
        <f t="shared" si="112"/>
        <v>0</v>
      </c>
      <c r="AB88" s="181">
        <f t="shared" si="112"/>
        <v>0</v>
      </c>
      <c r="AC88" s="181">
        <f t="shared" si="112"/>
        <v>0</v>
      </c>
      <c r="AD88" s="181">
        <f t="shared" si="112"/>
        <v>0</v>
      </c>
      <c r="AE88" s="181">
        <f t="shared" si="112"/>
        <v>0</v>
      </c>
      <c r="AF88" s="181">
        <f t="shared" si="112"/>
        <v>0</v>
      </c>
      <c r="AG88" s="181">
        <f t="shared" si="112"/>
        <v>0</v>
      </c>
      <c r="AH88" s="181">
        <f t="shared" si="112"/>
        <v>0</v>
      </c>
      <c r="AI88" s="181">
        <f t="shared" si="112"/>
        <v>0</v>
      </c>
      <c r="AJ88" s="181">
        <f t="shared" si="112"/>
        <v>0</v>
      </c>
      <c r="AK88" s="181">
        <f t="shared" si="112"/>
        <v>0</v>
      </c>
      <c r="AL88" s="181">
        <f t="shared" si="112"/>
        <v>0</v>
      </c>
      <c r="AM88" s="181">
        <f t="shared" si="112"/>
        <v>0</v>
      </c>
      <c r="AN88" s="181">
        <f t="shared" si="112"/>
        <v>0</v>
      </c>
      <c r="AO88" s="181">
        <f t="shared" si="112"/>
        <v>0</v>
      </c>
      <c r="AP88" s="181">
        <f t="shared" ref="AP88:BU88" si="113">-1*AP87</f>
        <v>0</v>
      </c>
      <c r="AQ88" s="181">
        <f t="shared" si="113"/>
        <v>0</v>
      </c>
      <c r="AR88" s="181">
        <f t="shared" si="113"/>
        <v>0</v>
      </c>
      <c r="AS88" s="181">
        <f t="shared" si="113"/>
        <v>0</v>
      </c>
      <c r="AT88" s="181">
        <f t="shared" si="113"/>
        <v>0</v>
      </c>
      <c r="AU88" s="181">
        <f t="shared" si="113"/>
        <v>0</v>
      </c>
      <c r="AV88" s="181">
        <f t="shared" si="113"/>
        <v>0</v>
      </c>
      <c r="AW88" s="181">
        <f t="shared" si="113"/>
        <v>0</v>
      </c>
      <c r="AX88" s="181">
        <f t="shared" si="113"/>
        <v>0</v>
      </c>
      <c r="AY88" s="181">
        <f t="shared" si="113"/>
        <v>0</v>
      </c>
      <c r="AZ88" s="181">
        <f t="shared" si="113"/>
        <v>0</v>
      </c>
      <c r="BA88" s="181">
        <f t="shared" si="113"/>
        <v>0</v>
      </c>
      <c r="BB88" s="181">
        <f t="shared" si="113"/>
        <v>0</v>
      </c>
      <c r="BC88" s="181">
        <f t="shared" si="113"/>
        <v>0</v>
      </c>
      <c r="BD88" s="181">
        <f t="shared" si="113"/>
        <v>0</v>
      </c>
      <c r="BE88" s="181">
        <f t="shared" si="113"/>
        <v>0</v>
      </c>
      <c r="BF88" s="181">
        <f t="shared" si="113"/>
        <v>-2242.918416390276</v>
      </c>
      <c r="BG88" s="181">
        <f t="shared" si="113"/>
        <v>-2247.1518014397693</v>
      </c>
      <c r="BH88" s="181">
        <f t="shared" si="113"/>
        <v>-2258.1693739135781</v>
      </c>
      <c r="BI88" s="181">
        <f t="shared" si="113"/>
        <v>-2243.6441616227571</v>
      </c>
      <c r="BJ88" s="181">
        <f t="shared" si="113"/>
        <v>-2180.2978469498216</v>
      </c>
      <c r="BK88" s="181">
        <f t="shared" si="113"/>
        <v>-2190.0261341231471</v>
      </c>
      <c r="BL88" s="181">
        <f t="shared" si="113"/>
        <v>-2198.9158185339666</v>
      </c>
      <c r="BM88" s="181">
        <f t="shared" si="113"/>
        <v>-2182.8446851964386</v>
      </c>
      <c r="BN88" s="181">
        <f t="shared" si="113"/>
        <v>-2142.8345387210152</v>
      </c>
      <c r="BO88" s="181">
        <f t="shared" si="113"/>
        <v>-2126.5956772537638</v>
      </c>
      <c r="BP88" s="181">
        <f t="shared" si="113"/>
        <v>-2132.9737385368439</v>
      </c>
      <c r="BQ88" s="181">
        <f t="shared" si="113"/>
        <v>-2115.2648071167264</v>
      </c>
      <c r="BR88" s="181">
        <f t="shared" si="113"/>
        <v>-2051.5520303439434</v>
      </c>
      <c r="BS88" s="181">
        <f t="shared" si="113"/>
        <v>-2056.6980822259106</v>
      </c>
      <c r="BT88" s="181">
        <f t="shared" si="113"/>
        <v>-2060.8580635322387</v>
      </c>
      <c r="BU88" s="181">
        <f t="shared" si="113"/>
        <v>-2041.4241330822781</v>
      </c>
      <c r="BV88" s="181">
        <f t="shared" ref="BV88:DA88" si="114">-1*BV87</f>
        <v>-1977.6061464309294</v>
      </c>
      <c r="BW88" s="181">
        <f t="shared" si="114"/>
        <v>-1980.223091301915</v>
      </c>
      <c r="BX88" s="181">
        <f t="shared" si="114"/>
        <v>-1981.7743157069056</v>
      </c>
      <c r="BY88" s="181">
        <f t="shared" si="114"/>
        <v>-1960.5194616239121</v>
      </c>
      <c r="BZ88" s="181">
        <f t="shared" si="114"/>
        <v>-1896.6548894015868</v>
      </c>
      <c r="CA88" s="181">
        <f t="shared" si="114"/>
        <v>-1896.5700624008123</v>
      </c>
      <c r="CB88" s="181">
        <f t="shared" si="114"/>
        <v>-1895.3356091660835</v>
      </c>
      <c r="CC88" s="181">
        <f t="shared" si="114"/>
        <v>-1872.1593346279174</v>
      </c>
      <c r="CD88" s="181">
        <f t="shared" si="114"/>
        <v>-1828.4031310980508</v>
      </c>
      <c r="CE88" s="181">
        <f t="shared" si="114"/>
        <v>-1805.0499600119915</v>
      </c>
      <c r="CF88" s="181">
        <f t="shared" si="114"/>
        <v>-1800.5870026006241</v>
      </c>
      <c r="CG88" s="181">
        <f t="shared" si="114"/>
        <v>-1775.3784163428813</v>
      </c>
      <c r="CH88" s="181">
        <f t="shared" si="114"/>
        <v>-1711.6192189612332</v>
      </c>
      <c r="CI88" s="181">
        <f t="shared" si="114"/>
        <v>-1705.5655108796202</v>
      </c>
      <c r="CJ88" s="181">
        <f t="shared" si="114"/>
        <v>-1698.180548999725</v>
      </c>
      <c r="CK88" s="181">
        <f t="shared" si="114"/>
        <v>-1670.8347765480646</v>
      </c>
      <c r="CL88" s="181">
        <f t="shared" si="114"/>
        <v>-1607.2298856255675</v>
      </c>
      <c r="CM88" s="181">
        <f t="shared" si="114"/>
        <v>-1597.9013521266197</v>
      </c>
      <c r="CN88" s="181">
        <f t="shared" si="114"/>
        <v>-1587.1436479247182</v>
      </c>
      <c r="CO88" s="181">
        <f t="shared" si="114"/>
        <v>-1557.5452078104772</v>
      </c>
      <c r="CP88" s="181">
        <f t="shared" si="114"/>
        <v>-1494.1704693236502</v>
      </c>
      <c r="CQ88" s="181">
        <f t="shared" si="114"/>
        <v>-1481.3566256852812</v>
      </c>
      <c r="CR88" s="181">
        <f t="shared" si="114"/>
        <v>-1467.0105850505329</v>
      </c>
      <c r="CS88" s="181">
        <f t="shared" si="114"/>
        <v>-1435.0385536918081</v>
      </c>
      <c r="CT88" s="181">
        <f t="shared" si="114"/>
        <v>-1387.218837037824</v>
      </c>
      <c r="CU88" s="181">
        <f t="shared" si="114"/>
        <v>-1355.0612339940847</v>
      </c>
      <c r="CV88" s="181">
        <f t="shared" si="114"/>
        <v>-1336.6154292739479</v>
      </c>
      <c r="CW88" s="181">
        <f t="shared" si="114"/>
        <v>-1302.1362661671369</v>
      </c>
      <c r="CX88" s="181">
        <f t="shared" si="114"/>
        <v>-1239.4770993836735</v>
      </c>
      <c r="CY88" s="181">
        <f t="shared" si="114"/>
        <v>-1219.0040962177397</v>
      </c>
      <c r="CZ88" s="181">
        <f t="shared" si="114"/>
        <v>-1196.776258171408</v>
      </c>
      <c r="DA88" s="181">
        <f t="shared" si="114"/>
        <v>-1159.6640694059531</v>
      </c>
      <c r="DB88" s="181">
        <f t="shared" ref="DB88:EG88" si="115">-1*DB87</f>
        <v>-1097.4930718408225</v>
      </c>
      <c r="DC88" s="181">
        <f t="shared" si="115"/>
        <v>-1072.8374155501576</v>
      </c>
      <c r="DD88" s="181">
        <f t="shared" si="115"/>
        <v>-1046.3070914970579</v>
      </c>
      <c r="DE88" s="181">
        <f t="shared" si="115"/>
        <v>-1006.4231259315961</v>
      </c>
      <c r="DF88" s="181">
        <f t="shared" si="115"/>
        <v>-944.83710504501391</v>
      </c>
      <c r="DG88" s="181">
        <f t="shared" si="115"/>
        <v>-915.74307744974499</v>
      </c>
      <c r="DH88" s="181">
        <f t="shared" si="115"/>
        <v>-884.64842553823098</v>
      </c>
      <c r="DI88" s="181">
        <f t="shared" si="115"/>
        <v>-841.84746043600444</v>
      </c>
      <c r="DJ88" s="181">
        <f t="shared" si="115"/>
        <v>-789.62634006781684</v>
      </c>
      <c r="DK88" s="181">
        <f t="shared" si="115"/>
        <v>-746.63192594232657</v>
      </c>
      <c r="DL88" s="181">
        <f t="shared" si="115"/>
        <v>-710.38182889920392</v>
      </c>
      <c r="DM88" s="181">
        <f t="shared" si="115"/>
        <v>-664.50337097280737</v>
      </c>
      <c r="DN88" s="181">
        <f t="shared" si="115"/>
        <v>-604.41150908064424</v>
      </c>
      <c r="DO88" s="181">
        <f t="shared" si="115"/>
        <v>-565.60489932594385</v>
      </c>
      <c r="DP88" s="181">
        <f t="shared" si="115"/>
        <v>-524.52587608521537</v>
      </c>
      <c r="DQ88" s="181">
        <f t="shared" si="115"/>
        <v>-475.41905383673054</v>
      </c>
      <c r="DR88" s="181">
        <f t="shared" si="115"/>
        <v>-416.23959815295052</v>
      </c>
      <c r="DS88" s="181">
        <f t="shared" si="115"/>
        <v>-372.14872316071052</v>
      </c>
      <c r="DT88" s="181">
        <f t="shared" si="115"/>
        <v>-325.63935083454425</v>
      </c>
      <c r="DU88" s="181">
        <f t="shared" si="115"/>
        <v>-273.13775027006307</v>
      </c>
      <c r="DV88" s="181">
        <f t="shared" si="115"/>
        <v>-214.99293995837988</v>
      </c>
      <c r="DW88" s="181">
        <f t="shared" si="115"/>
        <v>-165.30805355840681</v>
      </c>
      <c r="DX88" s="181">
        <f t="shared" si="115"/>
        <v>-113.05125790967865</v>
      </c>
      <c r="DY88" s="181">
        <f t="shared" si="115"/>
        <v>-56.980775658195824</v>
      </c>
      <c r="DZ88" s="181">
        <f t="shared" si="115"/>
        <v>0</v>
      </c>
      <c r="EA88" s="181">
        <f t="shared" si="115"/>
        <v>0</v>
      </c>
      <c r="EB88" s="181">
        <f t="shared" si="115"/>
        <v>0</v>
      </c>
      <c r="EC88" s="181">
        <f t="shared" si="115"/>
        <v>0</v>
      </c>
      <c r="ED88" s="181">
        <f t="shared" si="115"/>
        <v>0</v>
      </c>
      <c r="EE88" s="181">
        <f t="shared" si="115"/>
        <v>0</v>
      </c>
      <c r="EF88" s="181">
        <f t="shared" si="115"/>
        <v>0</v>
      </c>
      <c r="EG88" s="181">
        <f t="shared" si="115"/>
        <v>0</v>
      </c>
      <c r="EH88" s="181">
        <f t="shared" ref="EH88:FM88" si="116">-1*EH87</f>
        <v>0</v>
      </c>
      <c r="EI88" s="181">
        <f t="shared" si="116"/>
        <v>0</v>
      </c>
      <c r="EJ88" s="181">
        <f t="shared" si="116"/>
        <v>0</v>
      </c>
      <c r="EK88" s="181">
        <f t="shared" si="116"/>
        <v>0</v>
      </c>
      <c r="EL88" s="181">
        <f t="shared" si="116"/>
        <v>0</v>
      </c>
      <c r="EM88" s="181">
        <f t="shared" si="116"/>
        <v>0</v>
      </c>
      <c r="EN88" s="181">
        <f t="shared" si="116"/>
        <v>0</v>
      </c>
      <c r="EO88" s="181">
        <f t="shared" si="116"/>
        <v>0</v>
      </c>
      <c r="EP88" s="181">
        <f t="shared" si="116"/>
        <v>0</v>
      </c>
      <c r="EQ88" s="181">
        <f t="shared" si="116"/>
        <v>0</v>
      </c>
      <c r="ER88" s="181">
        <f t="shared" si="116"/>
        <v>0</v>
      </c>
      <c r="ES88" s="181">
        <f t="shared" si="116"/>
        <v>0</v>
      </c>
      <c r="ET88" s="181">
        <f t="shared" si="116"/>
        <v>0</v>
      </c>
      <c r="EU88" s="181">
        <f t="shared" si="116"/>
        <v>0</v>
      </c>
      <c r="EV88" s="181">
        <f t="shared" si="116"/>
        <v>0</v>
      </c>
      <c r="EW88" s="181">
        <f t="shared" si="116"/>
        <v>0</v>
      </c>
      <c r="EX88" s="181">
        <f t="shared" si="116"/>
        <v>0</v>
      </c>
      <c r="EY88" s="181">
        <f t="shared" si="116"/>
        <v>0</v>
      </c>
      <c r="EZ88" s="181">
        <f t="shared" si="116"/>
        <v>0</v>
      </c>
      <c r="FA88" s="181">
        <f t="shared" si="116"/>
        <v>0</v>
      </c>
      <c r="FB88" s="181">
        <f t="shared" si="116"/>
        <v>0</v>
      </c>
      <c r="FC88" s="181">
        <f t="shared" si="116"/>
        <v>0</v>
      </c>
      <c r="FD88" s="181">
        <f t="shared" si="116"/>
        <v>0</v>
      </c>
      <c r="FE88" s="181">
        <f t="shared" si="116"/>
        <v>0</v>
      </c>
      <c r="FF88" s="181">
        <f t="shared" si="116"/>
        <v>0</v>
      </c>
      <c r="FG88" s="181">
        <f t="shared" si="116"/>
        <v>0</v>
      </c>
      <c r="FH88" s="181">
        <f t="shared" si="116"/>
        <v>0</v>
      </c>
      <c r="FI88" s="181">
        <f t="shared" si="116"/>
        <v>0</v>
      </c>
      <c r="FJ88" s="181">
        <f t="shared" si="116"/>
        <v>0</v>
      </c>
      <c r="FK88" s="181">
        <f t="shared" si="116"/>
        <v>0</v>
      </c>
      <c r="FL88" s="181">
        <f t="shared" si="116"/>
        <v>0</v>
      </c>
      <c r="FM88" s="181">
        <f t="shared" si="116"/>
        <v>0</v>
      </c>
      <c r="FN88" s="181">
        <f t="shared" ref="FN88:GJ88" si="117">-1*FN87</f>
        <v>0</v>
      </c>
      <c r="FO88" s="181">
        <f t="shared" si="117"/>
        <v>0</v>
      </c>
      <c r="FP88" s="181">
        <f t="shared" si="117"/>
        <v>0</v>
      </c>
      <c r="FQ88" s="181">
        <f t="shared" si="117"/>
        <v>0</v>
      </c>
      <c r="FR88" s="181">
        <f t="shared" si="117"/>
        <v>0</v>
      </c>
      <c r="FS88" s="181">
        <f t="shared" si="117"/>
        <v>0</v>
      </c>
      <c r="FT88" s="181">
        <f t="shared" si="117"/>
        <v>0</v>
      </c>
      <c r="FU88" s="181">
        <f t="shared" si="117"/>
        <v>0</v>
      </c>
      <c r="FV88" s="181">
        <f t="shared" si="117"/>
        <v>0</v>
      </c>
      <c r="FW88" s="181">
        <f t="shared" si="117"/>
        <v>0</v>
      </c>
      <c r="FX88" s="181">
        <f t="shared" si="117"/>
        <v>0</v>
      </c>
      <c r="FY88" s="181">
        <f t="shared" si="117"/>
        <v>0</v>
      </c>
      <c r="FZ88" s="181">
        <f t="shared" si="117"/>
        <v>0</v>
      </c>
      <c r="GA88" s="181">
        <f t="shared" si="117"/>
        <v>0</v>
      </c>
      <c r="GB88" s="181">
        <f t="shared" si="117"/>
        <v>0</v>
      </c>
      <c r="GC88" s="181">
        <f t="shared" si="117"/>
        <v>0</v>
      </c>
      <c r="GD88" s="181">
        <f t="shared" si="117"/>
        <v>0</v>
      </c>
      <c r="GE88" s="181">
        <f t="shared" si="117"/>
        <v>0</v>
      </c>
      <c r="GF88" s="181">
        <f t="shared" si="117"/>
        <v>0</v>
      </c>
      <c r="GG88" s="181">
        <f t="shared" si="117"/>
        <v>0</v>
      </c>
      <c r="GH88" s="181">
        <f t="shared" si="117"/>
        <v>0</v>
      </c>
      <c r="GI88" s="181">
        <f t="shared" si="117"/>
        <v>0</v>
      </c>
      <c r="GJ88" s="181">
        <f t="shared" si="117"/>
        <v>0</v>
      </c>
    </row>
    <row r="89" spans="1:192" outlineLevel="1" x14ac:dyDescent="0.35">
      <c r="A89"/>
      <c r="B89" s="76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outlineLevel="1" x14ac:dyDescent="0.35">
      <c r="A90"/>
      <c r="B90" s="76" t="s">
        <v>1552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</row>
    <row r="91" spans="1:192" outlineLevel="2" x14ac:dyDescent="0.35">
      <c r="A91"/>
      <c r="B91" s="76"/>
      <c r="C91"/>
      <c r="D91"/>
      <c r="E91" s="30" t="str">
        <f t="shared" ref="E91:AJ91" si="118" xml:space="preserve"> E$52</f>
        <v>Senior debt service at target ratio</v>
      </c>
      <c r="F91" s="30">
        <f t="shared" si="118"/>
        <v>0</v>
      </c>
      <c r="G91" s="30" t="str">
        <f t="shared" si="118"/>
        <v>$ 000s</v>
      </c>
      <c r="H91" s="30">
        <f t="shared" si="118"/>
        <v>325472.56206800463</v>
      </c>
      <c r="I91" s="30">
        <f t="shared" si="118"/>
        <v>0</v>
      </c>
      <c r="J91" s="30">
        <f t="shared" si="118"/>
        <v>0</v>
      </c>
      <c r="K91" s="30">
        <f t="shared" si="118"/>
        <v>0</v>
      </c>
      <c r="L91" s="30">
        <f t="shared" si="118"/>
        <v>0</v>
      </c>
      <c r="M91" s="30">
        <f t="shared" si="118"/>
        <v>0</v>
      </c>
      <c r="N91" s="30">
        <f t="shared" si="118"/>
        <v>0</v>
      </c>
      <c r="O91" s="30">
        <f t="shared" si="118"/>
        <v>0</v>
      </c>
      <c r="P91" s="30">
        <f t="shared" si="118"/>
        <v>0</v>
      </c>
      <c r="Q91" s="30">
        <f t="shared" si="118"/>
        <v>0</v>
      </c>
      <c r="R91" s="30">
        <f t="shared" si="118"/>
        <v>0</v>
      </c>
      <c r="S91" s="30">
        <f t="shared" si="118"/>
        <v>0</v>
      </c>
      <c r="T91" s="30">
        <f t="shared" si="118"/>
        <v>0</v>
      </c>
      <c r="U91" s="30">
        <f t="shared" si="118"/>
        <v>0</v>
      </c>
      <c r="V91" s="30">
        <f t="shared" si="118"/>
        <v>0</v>
      </c>
      <c r="W91" s="30">
        <f t="shared" si="118"/>
        <v>0</v>
      </c>
      <c r="X91" s="30">
        <f t="shared" si="118"/>
        <v>0</v>
      </c>
      <c r="Y91" s="30">
        <f t="shared" si="118"/>
        <v>0</v>
      </c>
      <c r="Z91" s="30">
        <f t="shared" si="118"/>
        <v>0</v>
      </c>
      <c r="AA91" s="30">
        <f t="shared" si="118"/>
        <v>0</v>
      </c>
      <c r="AB91" s="30">
        <f t="shared" si="118"/>
        <v>0</v>
      </c>
      <c r="AC91" s="30">
        <f t="shared" si="118"/>
        <v>0</v>
      </c>
      <c r="AD91" s="30">
        <f t="shared" si="118"/>
        <v>0</v>
      </c>
      <c r="AE91" s="30">
        <f t="shared" si="118"/>
        <v>0</v>
      </c>
      <c r="AF91" s="30">
        <f t="shared" si="118"/>
        <v>0</v>
      </c>
      <c r="AG91" s="30">
        <f t="shared" si="118"/>
        <v>0</v>
      </c>
      <c r="AH91" s="30">
        <f t="shared" si="118"/>
        <v>0</v>
      </c>
      <c r="AI91" s="30">
        <f t="shared" si="118"/>
        <v>0</v>
      </c>
      <c r="AJ91" s="30">
        <f t="shared" si="118"/>
        <v>0</v>
      </c>
      <c r="AK91" s="30">
        <f t="shared" ref="AK91:BP91" si="119" xml:space="preserve"> AK$52</f>
        <v>0</v>
      </c>
      <c r="AL91" s="30">
        <f t="shared" si="119"/>
        <v>0</v>
      </c>
      <c r="AM91" s="30">
        <f t="shared" si="119"/>
        <v>0</v>
      </c>
      <c r="AN91" s="30">
        <f t="shared" si="119"/>
        <v>0</v>
      </c>
      <c r="AO91" s="30">
        <f t="shared" si="119"/>
        <v>0</v>
      </c>
      <c r="AP91" s="30">
        <f t="shared" si="119"/>
        <v>0</v>
      </c>
      <c r="AQ91" s="30">
        <f t="shared" si="119"/>
        <v>0</v>
      </c>
      <c r="AR91" s="30">
        <f t="shared" si="119"/>
        <v>0</v>
      </c>
      <c r="AS91" s="30">
        <f t="shared" si="119"/>
        <v>0</v>
      </c>
      <c r="AT91" s="30">
        <f t="shared" si="119"/>
        <v>0</v>
      </c>
      <c r="AU91" s="30">
        <f t="shared" si="119"/>
        <v>0</v>
      </c>
      <c r="AV91" s="30">
        <f t="shared" si="119"/>
        <v>0</v>
      </c>
      <c r="AW91" s="30">
        <f t="shared" si="119"/>
        <v>0</v>
      </c>
      <c r="AX91" s="30">
        <f t="shared" si="119"/>
        <v>0</v>
      </c>
      <c r="AY91" s="30">
        <f t="shared" si="119"/>
        <v>0</v>
      </c>
      <c r="AZ91" s="30">
        <f t="shared" si="119"/>
        <v>0</v>
      </c>
      <c r="BA91" s="30">
        <f t="shared" si="119"/>
        <v>0</v>
      </c>
      <c r="BB91" s="30">
        <f t="shared" si="119"/>
        <v>0</v>
      </c>
      <c r="BC91" s="30">
        <f t="shared" si="119"/>
        <v>0</v>
      </c>
      <c r="BD91" s="30">
        <f t="shared" si="119"/>
        <v>0</v>
      </c>
      <c r="BE91" s="30">
        <f t="shared" si="119"/>
        <v>0</v>
      </c>
      <c r="BF91" s="30">
        <f t="shared" si="119"/>
        <v>4288.9774954406921</v>
      </c>
      <c r="BG91" s="30">
        <f t="shared" si="119"/>
        <v>3585.0608263929926</v>
      </c>
      <c r="BH91" s="30">
        <f t="shared" si="119"/>
        <v>3679.1140545374033</v>
      </c>
      <c r="BI91" s="30">
        <f t="shared" si="119"/>
        <v>3700.788321040769</v>
      </c>
      <c r="BJ91" s="30">
        <f t="shared" si="119"/>
        <v>3614.0912550273065</v>
      </c>
      <c r="BK91" s="30">
        <f t="shared" si="119"/>
        <v>3674.6873470528171</v>
      </c>
      <c r="BL91" s="30">
        <f t="shared" si="119"/>
        <v>3771.0919059008374</v>
      </c>
      <c r="BM91" s="30">
        <f t="shared" si="119"/>
        <v>3793.3080290667867</v>
      </c>
      <c r="BN91" s="30">
        <f t="shared" si="119"/>
        <v>3748.8757827348868</v>
      </c>
      <c r="BO91" s="30">
        <f t="shared" si="119"/>
        <v>3788.7706538950861</v>
      </c>
      <c r="BP91" s="30">
        <f t="shared" si="119"/>
        <v>3865.3692035483577</v>
      </c>
      <c r="BQ91" s="30">
        <f t="shared" ref="BQ91:CV91" si="120" xml:space="preserve"> BQ$52</f>
        <v>3888.1407297934561</v>
      </c>
      <c r="BR91" s="30">
        <f t="shared" si="120"/>
        <v>3797.0546248130622</v>
      </c>
      <c r="BS91" s="30">
        <f t="shared" si="120"/>
        <v>3860.7183939973643</v>
      </c>
      <c r="BT91" s="30">
        <f t="shared" si="120"/>
        <v>3962.0034336370672</v>
      </c>
      <c r="BU91" s="30">
        <f t="shared" si="120"/>
        <v>3985.3442480382932</v>
      </c>
      <c r="BV91" s="30">
        <f t="shared" si="120"/>
        <v>3891.9809904333888</v>
      </c>
      <c r="BW91" s="30">
        <f t="shared" si="120"/>
        <v>3957.2363538472982</v>
      </c>
      <c r="BX91" s="30">
        <f t="shared" si="120"/>
        <v>4061.0535194779923</v>
      </c>
      <c r="BY91" s="30">
        <f t="shared" si="120"/>
        <v>4084.9778542392487</v>
      </c>
      <c r="BZ91" s="30">
        <f t="shared" si="120"/>
        <v>3989.2805151942239</v>
      </c>
      <c r="CA91" s="30">
        <f t="shared" si="120"/>
        <v>4056.167262693481</v>
      </c>
      <c r="CB91" s="30">
        <f t="shared" si="120"/>
        <v>4162.5798574649434</v>
      </c>
      <c r="CC91" s="30">
        <f t="shared" si="120"/>
        <v>4187.1023005952311</v>
      </c>
      <c r="CD91" s="30">
        <f t="shared" si="120"/>
        <v>4138.0574143346548</v>
      </c>
      <c r="CE91" s="30">
        <f t="shared" si="120"/>
        <v>4182.0938873911045</v>
      </c>
      <c r="CF91" s="30">
        <f t="shared" si="120"/>
        <v>4266.6443539015654</v>
      </c>
      <c r="CG91" s="30">
        <f t="shared" si="120"/>
        <v>4291.7798581101106</v>
      </c>
      <c r="CH91" s="30">
        <f t="shared" si="120"/>
        <v>4191.237841275929</v>
      </c>
      <c r="CI91" s="30">
        <f t="shared" si="120"/>
        <v>4261.5107303673376</v>
      </c>
      <c r="CJ91" s="30">
        <f t="shared" si="120"/>
        <v>4373.3104627491048</v>
      </c>
      <c r="CK91" s="30">
        <f t="shared" si="120"/>
        <v>4399.0743545628629</v>
      </c>
      <c r="CL91" s="30">
        <f t="shared" si="120"/>
        <v>4296.0187873078285</v>
      </c>
      <c r="CM91" s="30">
        <f t="shared" si="120"/>
        <v>4368.0484986265219</v>
      </c>
      <c r="CN91" s="30">
        <f t="shared" si="120"/>
        <v>4482.6432243178315</v>
      </c>
      <c r="CO91" s="30">
        <f t="shared" si="120"/>
        <v>4509.0512134269347</v>
      </c>
      <c r="CP91" s="30">
        <f t="shared" si="120"/>
        <v>4403.4192569905235</v>
      </c>
      <c r="CQ91" s="30">
        <f t="shared" si="120"/>
        <v>4477.249711092184</v>
      </c>
      <c r="CR91" s="30">
        <f t="shared" si="120"/>
        <v>4594.7093049257774</v>
      </c>
      <c r="CS91" s="30">
        <f t="shared" si="120"/>
        <v>4621.7774937626073</v>
      </c>
      <c r="CT91" s="30">
        <f t="shared" si="120"/>
        <v>4567.6411160889465</v>
      </c>
      <c r="CU91" s="30">
        <f t="shared" si="120"/>
        <v>4616.2491427063187</v>
      </c>
      <c r="CV91" s="30">
        <f t="shared" si="120"/>
        <v>4709.577037548921</v>
      </c>
      <c r="CW91" s="30">
        <f t="shared" ref="CW91:EB91" si="121" xml:space="preserve"> CW$52</f>
        <v>4737.3219311066714</v>
      </c>
      <c r="CX91" s="30">
        <f t="shared" si="121"/>
        <v>4626.342356875668</v>
      </c>
      <c r="CY91" s="30">
        <f t="shared" si="121"/>
        <v>4703.9104777162247</v>
      </c>
      <c r="CZ91" s="30">
        <f t="shared" si="121"/>
        <v>4827.3164634876439</v>
      </c>
      <c r="DA91" s="30">
        <f t="shared" si="121"/>
        <v>4855.7549793843391</v>
      </c>
      <c r="DB91" s="30">
        <f t="shared" si="121"/>
        <v>4742.000915797561</v>
      </c>
      <c r="DC91" s="30">
        <f t="shared" si="121"/>
        <v>4821.5082396591306</v>
      </c>
      <c r="DD91" s="30">
        <f t="shared" si="121"/>
        <v>4947.9993750748354</v>
      </c>
      <c r="DE91" s="30">
        <f t="shared" si="121"/>
        <v>4977.1488538689482</v>
      </c>
      <c r="DF91" s="30">
        <f t="shared" si="121"/>
        <v>4860.5509386924996</v>
      </c>
      <c r="DG91" s="30">
        <f t="shared" si="121"/>
        <v>4942.0459456506087</v>
      </c>
      <c r="DH91" s="30">
        <f t="shared" si="121"/>
        <v>5071.6993594517053</v>
      </c>
      <c r="DI91" s="30">
        <f t="shared" si="121"/>
        <v>5101.5775752156696</v>
      </c>
      <c r="DJ91" s="30">
        <f t="shared" si="121"/>
        <v>5041.8211436877409</v>
      </c>
      <c r="DK91" s="30">
        <f t="shared" si="121"/>
        <v>5095.4753100558401</v>
      </c>
      <c r="DL91" s="30">
        <f t="shared" si="121"/>
        <v>5198.4918434379988</v>
      </c>
      <c r="DM91" s="30">
        <f t="shared" si="121"/>
        <v>5229.1170145960632</v>
      </c>
      <c r="DN91" s="30">
        <f t="shared" si="121"/>
        <v>5106.6163299638065</v>
      </c>
      <c r="DO91" s="30">
        <f t="shared" si="121"/>
        <v>5192.2370216491709</v>
      </c>
      <c r="DP91" s="30">
        <f t="shared" si="121"/>
        <v>5328.4541395239494</v>
      </c>
      <c r="DQ91" s="30">
        <f t="shared" si="121"/>
        <v>5359.8449399609644</v>
      </c>
      <c r="DR91" s="30">
        <f t="shared" si="121"/>
        <v>5234.2817382129015</v>
      </c>
      <c r="DS91" s="30">
        <f t="shared" si="121"/>
        <v>5322.0429471903999</v>
      </c>
      <c r="DT91" s="30">
        <f t="shared" si="121"/>
        <v>5461.6654930120476</v>
      </c>
      <c r="DU91" s="30">
        <f t="shared" si="121"/>
        <v>5493.8410634599886</v>
      </c>
      <c r="DV91" s="30">
        <f t="shared" si="121"/>
        <v>5365.1387816682245</v>
      </c>
      <c r="DW91" s="30">
        <f t="shared" si="121"/>
        <v>5455.0940208701586</v>
      </c>
      <c r="DX91" s="30">
        <f t="shared" si="121"/>
        <v>5598.2071303373468</v>
      </c>
      <c r="DY91" s="30">
        <f t="shared" si="121"/>
        <v>5631.1870900464855</v>
      </c>
      <c r="DZ91" s="30">
        <f t="shared" si="121"/>
        <v>0</v>
      </c>
      <c r="EA91" s="30">
        <f t="shared" si="121"/>
        <v>0</v>
      </c>
      <c r="EB91" s="30">
        <f t="shared" si="121"/>
        <v>0</v>
      </c>
      <c r="EC91" s="30">
        <f t="shared" ref="EC91:FH91" si="122" xml:space="preserve"> EC$52</f>
        <v>0</v>
      </c>
      <c r="ED91" s="30">
        <f t="shared" si="122"/>
        <v>0</v>
      </c>
      <c r="EE91" s="30">
        <f t="shared" si="122"/>
        <v>0</v>
      </c>
      <c r="EF91" s="30">
        <f t="shared" si="122"/>
        <v>0</v>
      </c>
      <c r="EG91" s="30">
        <f t="shared" si="122"/>
        <v>0</v>
      </c>
      <c r="EH91" s="30">
        <f t="shared" si="122"/>
        <v>0</v>
      </c>
      <c r="EI91" s="30">
        <f t="shared" si="122"/>
        <v>0</v>
      </c>
      <c r="EJ91" s="30">
        <f t="shared" si="122"/>
        <v>0</v>
      </c>
      <c r="EK91" s="30">
        <f t="shared" si="122"/>
        <v>0</v>
      </c>
      <c r="EL91" s="30">
        <f t="shared" si="122"/>
        <v>0</v>
      </c>
      <c r="EM91" s="30">
        <f t="shared" si="122"/>
        <v>0</v>
      </c>
      <c r="EN91" s="30">
        <f t="shared" si="122"/>
        <v>0</v>
      </c>
      <c r="EO91" s="30">
        <f t="shared" si="122"/>
        <v>0</v>
      </c>
      <c r="EP91" s="30">
        <f t="shared" si="122"/>
        <v>0</v>
      </c>
      <c r="EQ91" s="30">
        <f t="shared" si="122"/>
        <v>0</v>
      </c>
      <c r="ER91" s="30">
        <f t="shared" si="122"/>
        <v>0</v>
      </c>
      <c r="ES91" s="30">
        <f t="shared" si="122"/>
        <v>0</v>
      </c>
      <c r="ET91" s="30">
        <f t="shared" si="122"/>
        <v>0</v>
      </c>
      <c r="EU91" s="30">
        <f t="shared" si="122"/>
        <v>0</v>
      </c>
      <c r="EV91" s="30">
        <f t="shared" si="122"/>
        <v>0</v>
      </c>
      <c r="EW91" s="30">
        <f t="shared" si="122"/>
        <v>0</v>
      </c>
      <c r="EX91" s="30">
        <f t="shared" si="122"/>
        <v>0</v>
      </c>
      <c r="EY91" s="30">
        <f t="shared" si="122"/>
        <v>0</v>
      </c>
      <c r="EZ91" s="30">
        <f t="shared" si="122"/>
        <v>0</v>
      </c>
      <c r="FA91" s="30">
        <f t="shared" si="122"/>
        <v>0</v>
      </c>
      <c r="FB91" s="30">
        <f t="shared" si="122"/>
        <v>0</v>
      </c>
      <c r="FC91" s="30">
        <f t="shared" si="122"/>
        <v>0</v>
      </c>
      <c r="FD91" s="30">
        <f t="shared" si="122"/>
        <v>0</v>
      </c>
      <c r="FE91" s="30">
        <f t="shared" si="122"/>
        <v>0</v>
      </c>
      <c r="FF91" s="30">
        <f t="shared" si="122"/>
        <v>0</v>
      </c>
      <c r="FG91" s="30">
        <f t="shared" si="122"/>
        <v>0</v>
      </c>
      <c r="FH91" s="30">
        <f t="shared" si="122"/>
        <v>0</v>
      </c>
      <c r="FI91" s="30">
        <f t="shared" ref="FI91:GJ91" si="123" xml:space="preserve"> FI$52</f>
        <v>0</v>
      </c>
      <c r="FJ91" s="30">
        <f t="shared" si="123"/>
        <v>0</v>
      </c>
      <c r="FK91" s="30">
        <f t="shared" si="123"/>
        <v>0</v>
      </c>
      <c r="FL91" s="30">
        <f t="shared" si="123"/>
        <v>0</v>
      </c>
      <c r="FM91" s="30">
        <f t="shared" si="123"/>
        <v>0</v>
      </c>
      <c r="FN91" s="30">
        <f t="shared" si="123"/>
        <v>0</v>
      </c>
      <c r="FO91" s="30">
        <f t="shared" si="123"/>
        <v>0</v>
      </c>
      <c r="FP91" s="30">
        <f t="shared" si="123"/>
        <v>0</v>
      </c>
      <c r="FQ91" s="30">
        <f t="shared" si="123"/>
        <v>0</v>
      </c>
      <c r="FR91" s="30">
        <f t="shared" si="123"/>
        <v>0</v>
      </c>
      <c r="FS91" s="30">
        <f t="shared" si="123"/>
        <v>0</v>
      </c>
      <c r="FT91" s="30">
        <f t="shared" si="123"/>
        <v>0</v>
      </c>
      <c r="FU91" s="30">
        <f t="shared" si="123"/>
        <v>0</v>
      </c>
      <c r="FV91" s="30">
        <f t="shared" si="123"/>
        <v>0</v>
      </c>
      <c r="FW91" s="30">
        <f t="shared" si="123"/>
        <v>0</v>
      </c>
      <c r="FX91" s="30">
        <f t="shared" si="123"/>
        <v>0</v>
      </c>
      <c r="FY91" s="30">
        <f t="shared" si="123"/>
        <v>0</v>
      </c>
      <c r="FZ91" s="30">
        <f t="shared" si="123"/>
        <v>0</v>
      </c>
      <c r="GA91" s="30">
        <f t="shared" si="123"/>
        <v>0</v>
      </c>
      <c r="GB91" s="30">
        <f t="shared" si="123"/>
        <v>0</v>
      </c>
      <c r="GC91" s="30">
        <f t="shared" si="123"/>
        <v>0</v>
      </c>
      <c r="GD91" s="30">
        <f t="shared" si="123"/>
        <v>0</v>
      </c>
      <c r="GE91" s="30">
        <f t="shared" si="123"/>
        <v>0</v>
      </c>
      <c r="GF91" s="30">
        <f t="shared" si="123"/>
        <v>0</v>
      </c>
      <c r="GG91" s="30">
        <f t="shared" si="123"/>
        <v>0</v>
      </c>
      <c r="GH91" s="30">
        <f t="shared" si="123"/>
        <v>0</v>
      </c>
      <c r="GI91" s="30">
        <f t="shared" si="123"/>
        <v>0</v>
      </c>
      <c r="GJ91" s="30">
        <f t="shared" si="123"/>
        <v>0</v>
      </c>
    </row>
    <row r="92" spans="1:192" outlineLevel="2" x14ac:dyDescent="0.35">
      <c r="A92"/>
      <c r="B92" s="76"/>
      <c r="C92"/>
      <c r="D92"/>
      <c r="E92" s="30" t="str">
        <f t="shared" ref="E92:AJ92" si="124" xml:space="preserve"> E$87</f>
        <v>Senior debt repayment period interest POS</v>
      </c>
      <c r="F92" s="30">
        <f t="shared" si="124"/>
        <v>0</v>
      </c>
      <c r="G92" s="30" t="str">
        <f t="shared" si="124"/>
        <v>$ 000s</v>
      </c>
      <c r="H92" s="30">
        <f t="shared" si="124"/>
        <v>101180.72042897741</v>
      </c>
      <c r="I92" s="30">
        <f t="shared" si="124"/>
        <v>0</v>
      </c>
      <c r="J92" s="30">
        <f t="shared" si="124"/>
        <v>0</v>
      </c>
      <c r="K92" s="30">
        <f t="shared" si="124"/>
        <v>0</v>
      </c>
      <c r="L92" s="30">
        <f t="shared" si="124"/>
        <v>0</v>
      </c>
      <c r="M92" s="30">
        <f t="shared" si="124"/>
        <v>0</v>
      </c>
      <c r="N92" s="30">
        <f t="shared" si="124"/>
        <v>0</v>
      </c>
      <c r="O92" s="30">
        <f t="shared" si="124"/>
        <v>0</v>
      </c>
      <c r="P92" s="30">
        <f t="shared" si="124"/>
        <v>0</v>
      </c>
      <c r="Q92" s="30">
        <f t="shared" si="124"/>
        <v>0</v>
      </c>
      <c r="R92" s="30">
        <f t="shared" si="124"/>
        <v>0</v>
      </c>
      <c r="S92" s="30">
        <f t="shared" si="124"/>
        <v>0</v>
      </c>
      <c r="T92" s="30">
        <f t="shared" si="124"/>
        <v>0</v>
      </c>
      <c r="U92" s="30">
        <f t="shared" si="124"/>
        <v>0</v>
      </c>
      <c r="V92" s="30">
        <f t="shared" si="124"/>
        <v>0</v>
      </c>
      <c r="W92" s="30">
        <f t="shared" si="124"/>
        <v>0</v>
      </c>
      <c r="X92" s="30">
        <f t="shared" si="124"/>
        <v>0</v>
      </c>
      <c r="Y92" s="30">
        <f t="shared" si="124"/>
        <v>0</v>
      </c>
      <c r="Z92" s="30">
        <f t="shared" si="124"/>
        <v>0</v>
      </c>
      <c r="AA92" s="30">
        <f t="shared" si="124"/>
        <v>0</v>
      </c>
      <c r="AB92" s="30">
        <f t="shared" si="124"/>
        <v>0</v>
      </c>
      <c r="AC92" s="30">
        <f t="shared" si="124"/>
        <v>0</v>
      </c>
      <c r="AD92" s="30">
        <f t="shared" si="124"/>
        <v>0</v>
      </c>
      <c r="AE92" s="30">
        <f t="shared" si="124"/>
        <v>0</v>
      </c>
      <c r="AF92" s="30">
        <f t="shared" si="124"/>
        <v>0</v>
      </c>
      <c r="AG92" s="30">
        <f t="shared" si="124"/>
        <v>0</v>
      </c>
      <c r="AH92" s="30">
        <f t="shared" si="124"/>
        <v>0</v>
      </c>
      <c r="AI92" s="30">
        <f t="shared" si="124"/>
        <v>0</v>
      </c>
      <c r="AJ92" s="30">
        <f t="shared" si="124"/>
        <v>0</v>
      </c>
      <c r="AK92" s="30">
        <f t="shared" ref="AK92:BP92" si="125" xml:space="preserve"> AK$87</f>
        <v>0</v>
      </c>
      <c r="AL92" s="30">
        <f t="shared" si="125"/>
        <v>0</v>
      </c>
      <c r="AM92" s="30">
        <f t="shared" si="125"/>
        <v>0</v>
      </c>
      <c r="AN92" s="30">
        <f t="shared" si="125"/>
        <v>0</v>
      </c>
      <c r="AO92" s="30">
        <f t="shared" si="125"/>
        <v>0</v>
      </c>
      <c r="AP92" s="30">
        <f t="shared" si="125"/>
        <v>0</v>
      </c>
      <c r="AQ92" s="30">
        <f t="shared" si="125"/>
        <v>0</v>
      </c>
      <c r="AR92" s="30">
        <f t="shared" si="125"/>
        <v>0</v>
      </c>
      <c r="AS92" s="30">
        <f t="shared" si="125"/>
        <v>0</v>
      </c>
      <c r="AT92" s="30">
        <f t="shared" si="125"/>
        <v>0</v>
      </c>
      <c r="AU92" s="30">
        <f t="shared" si="125"/>
        <v>0</v>
      </c>
      <c r="AV92" s="30">
        <f t="shared" si="125"/>
        <v>0</v>
      </c>
      <c r="AW92" s="30">
        <f t="shared" si="125"/>
        <v>0</v>
      </c>
      <c r="AX92" s="30">
        <f t="shared" si="125"/>
        <v>0</v>
      </c>
      <c r="AY92" s="30">
        <f t="shared" si="125"/>
        <v>0</v>
      </c>
      <c r="AZ92" s="30">
        <f t="shared" si="125"/>
        <v>0</v>
      </c>
      <c r="BA92" s="30">
        <f t="shared" si="125"/>
        <v>0</v>
      </c>
      <c r="BB92" s="30">
        <f t="shared" si="125"/>
        <v>0</v>
      </c>
      <c r="BC92" s="30">
        <f t="shared" si="125"/>
        <v>0</v>
      </c>
      <c r="BD92" s="30">
        <f t="shared" si="125"/>
        <v>0</v>
      </c>
      <c r="BE92" s="30">
        <f t="shared" si="125"/>
        <v>0</v>
      </c>
      <c r="BF92" s="30">
        <f t="shared" si="125"/>
        <v>2242.918416390276</v>
      </c>
      <c r="BG92" s="30">
        <f t="shared" si="125"/>
        <v>2247.1518014397693</v>
      </c>
      <c r="BH92" s="30">
        <f t="shared" si="125"/>
        <v>2258.1693739135781</v>
      </c>
      <c r="BI92" s="30">
        <f t="shared" si="125"/>
        <v>2243.6441616227571</v>
      </c>
      <c r="BJ92" s="30">
        <f t="shared" si="125"/>
        <v>2180.2978469498216</v>
      </c>
      <c r="BK92" s="30">
        <f t="shared" si="125"/>
        <v>2190.0261341231471</v>
      </c>
      <c r="BL92" s="30">
        <f t="shared" si="125"/>
        <v>2198.9158185339666</v>
      </c>
      <c r="BM92" s="30">
        <f t="shared" si="125"/>
        <v>2182.8446851964386</v>
      </c>
      <c r="BN92" s="30">
        <f t="shared" si="125"/>
        <v>2142.8345387210152</v>
      </c>
      <c r="BO92" s="30">
        <f t="shared" si="125"/>
        <v>2126.5956772537638</v>
      </c>
      <c r="BP92" s="30">
        <f t="shared" si="125"/>
        <v>2132.9737385368439</v>
      </c>
      <c r="BQ92" s="30">
        <f t="shared" ref="BQ92:CV92" si="126" xml:space="preserve"> BQ$87</f>
        <v>2115.2648071167264</v>
      </c>
      <c r="BR92" s="30">
        <f t="shared" si="126"/>
        <v>2051.5520303439434</v>
      </c>
      <c r="BS92" s="30">
        <f t="shared" si="126"/>
        <v>2056.6980822259106</v>
      </c>
      <c r="BT92" s="30">
        <f t="shared" si="126"/>
        <v>2060.8580635322387</v>
      </c>
      <c r="BU92" s="30">
        <f t="shared" si="126"/>
        <v>2041.4241330822781</v>
      </c>
      <c r="BV92" s="30">
        <f t="shared" si="126"/>
        <v>1977.6061464309294</v>
      </c>
      <c r="BW92" s="30">
        <f t="shared" si="126"/>
        <v>1980.223091301915</v>
      </c>
      <c r="BX92" s="30">
        <f t="shared" si="126"/>
        <v>1981.7743157069056</v>
      </c>
      <c r="BY92" s="30">
        <f t="shared" si="126"/>
        <v>1960.5194616239121</v>
      </c>
      <c r="BZ92" s="30">
        <f t="shared" si="126"/>
        <v>1896.6548894015868</v>
      </c>
      <c r="CA92" s="30">
        <f t="shared" si="126"/>
        <v>1896.5700624008123</v>
      </c>
      <c r="CB92" s="30">
        <f t="shared" si="126"/>
        <v>1895.3356091660835</v>
      </c>
      <c r="CC92" s="30">
        <f t="shared" si="126"/>
        <v>1872.1593346279174</v>
      </c>
      <c r="CD92" s="30">
        <f t="shared" si="126"/>
        <v>1828.4031310980508</v>
      </c>
      <c r="CE92" s="30">
        <f t="shared" si="126"/>
        <v>1805.0499600119915</v>
      </c>
      <c r="CF92" s="30">
        <f t="shared" si="126"/>
        <v>1800.5870026006241</v>
      </c>
      <c r="CG92" s="30">
        <f t="shared" si="126"/>
        <v>1775.3784163428813</v>
      </c>
      <c r="CH92" s="30">
        <f t="shared" si="126"/>
        <v>1711.6192189612332</v>
      </c>
      <c r="CI92" s="30">
        <f t="shared" si="126"/>
        <v>1705.5655108796202</v>
      </c>
      <c r="CJ92" s="30">
        <f t="shared" si="126"/>
        <v>1698.180548999725</v>
      </c>
      <c r="CK92" s="30">
        <f t="shared" si="126"/>
        <v>1670.8347765480646</v>
      </c>
      <c r="CL92" s="30">
        <f t="shared" si="126"/>
        <v>1607.2298856255675</v>
      </c>
      <c r="CM92" s="30">
        <f t="shared" si="126"/>
        <v>1597.9013521266197</v>
      </c>
      <c r="CN92" s="30">
        <f t="shared" si="126"/>
        <v>1587.1436479247182</v>
      </c>
      <c r="CO92" s="30">
        <f t="shared" si="126"/>
        <v>1557.5452078104772</v>
      </c>
      <c r="CP92" s="30">
        <f t="shared" si="126"/>
        <v>1494.1704693236502</v>
      </c>
      <c r="CQ92" s="30">
        <f t="shared" si="126"/>
        <v>1481.3566256852812</v>
      </c>
      <c r="CR92" s="30">
        <f t="shared" si="126"/>
        <v>1467.0105850505329</v>
      </c>
      <c r="CS92" s="30">
        <f t="shared" si="126"/>
        <v>1435.0385536918081</v>
      </c>
      <c r="CT92" s="30">
        <f t="shared" si="126"/>
        <v>1387.218837037824</v>
      </c>
      <c r="CU92" s="30">
        <f t="shared" si="126"/>
        <v>1355.0612339940847</v>
      </c>
      <c r="CV92" s="30">
        <f t="shared" si="126"/>
        <v>1336.6154292739479</v>
      </c>
      <c r="CW92" s="30">
        <f t="shared" ref="CW92:EB92" si="127" xml:space="preserve"> CW$87</f>
        <v>1302.1362661671369</v>
      </c>
      <c r="CX92" s="30">
        <f t="shared" si="127"/>
        <v>1239.4770993836735</v>
      </c>
      <c r="CY92" s="30">
        <f t="shared" si="127"/>
        <v>1219.0040962177397</v>
      </c>
      <c r="CZ92" s="30">
        <f t="shared" si="127"/>
        <v>1196.776258171408</v>
      </c>
      <c r="DA92" s="30">
        <f t="shared" si="127"/>
        <v>1159.6640694059531</v>
      </c>
      <c r="DB92" s="30">
        <f t="shared" si="127"/>
        <v>1097.4930718408225</v>
      </c>
      <c r="DC92" s="30">
        <f t="shared" si="127"/>
        <v>1072.8374155501576</v>
      </c>
      <c r="DD92" s="30">
        <f t="shared" si="127"/>
        <v>1046.3070914970579</v>
      </c>
      <c r="DE92" s="30">
        <f t="shared" si="127"/>
        <v>1006.4231259315961</v>
      </c>
      <c r="DF92" s="30">
        <f t="shared" si="127"/>
        <v>944.83710504501391</v>
      </c>
      <c r="DG92" s="30">
        <f t="shared" si="127"/>
        <v>915.74307744974499</v>
      </c>
      <c r="DH92" s="30">
        <f t="shared" si="127"/>
        <v>884.64842553823098</v>
      </c>
      <c r="DI92" s="30">
        <f t="shared" si="127"/>
        <v>841.84746043600444</v>
      </c>
      <c r="DJ92" s="30">
        <f t="shared" si="127"/>
        <v>789.62634006781684</v>
      </c>
      <c r="DK92" s="30">
        <f t="shared" si="127"/>
        <v>746.63192594232657</v>
      </c>
      <c r="DL92" s="30">
        <f t="shared" si="127"/>
        <v>710.38182889920392</v>
      </c>
      <c r="DM92" s="30">
        <f t="shared" si="127"/>
        <v>664.50337097280737</v>
      </c>
      <c r="DN92" s="30">
        <f t="shared" si="127"/>
        <v>604.41150908064424</v>
      </c>
      <c r="DO92" s="30">
        <f t="shared" si="127"/>
        <v>565.60489932594385</v>
      </c>
      <c r="DP92" s="30">
        <f t="shared" si="127"/>
        <v>524.52587608521537</v>
      </c>
      <c r="DQ92" s="30">
        <f t="shared" si="127"/>
        <v>475.41905383673054</v>
      </c>
      <c r="DR92" s="30">
        <f t="shared" si="127"/>
        <v>416.23959815295052</v>
      </c>
      <c r="DS92" s="30">
        <f t="shared" si="127"/>
        <v>372.14872316071052</v>
      </c>
      <c r="DT92" s="30">
        <f t="shared" si="127"/>
        <v>325.63935083454425</v>
      </c>
      <c r="DU92" s="30">
        <f t="shared" si="127"/>
        <v>273.13775027006307</v>
      </c>
      <c r="DV92" s="30">
        <f t="shared" si="127"/>
        <v>214.99293995837988</v>
      </c>
      <c r="DW92" s="30">
        <f t="shared" si="127"/>
        <v>165.30805355840681</v>
      </c>
      <c r="DX92" s="30">
        <f t="shared" si="127"/>
        <v>113.05125790967865</v>
      </c>
      <c r="DY92" s="30">
        <f t="shared" si="127"/>
        <v>56.980775658195824</v>
      </c>
      <c r="DZ92" s="30">
        <f t="shared" si="127"/>
        <v>0</v>
      </c>
      <c r="EA92" s="30">
        <f t="shared" si="127"/>
        <v>0</v>
      </c>
      <c r="EB92" s="30">
        <f t="shared" si="127"/>
        <v>0</v>
      </c>
      <c r="EC92" s="30">
        <f t="shared" ref="EC92:FH92" si="128" xml:space="preserve"> EC$87</f>
        <v>0</v>
      </c>
      <c r="ED92" s="30">
        <f t="shared" si="128"/>
        <v>0</v>
      </c>
      <c r="EE92" s="30">
        <f t="shared" si="128"/>
        <v>0</v>
      </c>
      <c r="EF92" s="30">
        <f t="shared" si="128"/>
        <v>0</v>
      </c>
      <c r="EG92" s="30">
        <f t="shared" si="128"/>
        <v>0</v>
      </c>
      <c r="EH92" s="30">
        <f t="shared" si="128"/>
        <v>0</v>
      </c>
      <c r="EI92" s="30">
        <f t="shared" si="128"/>
        <v>0</v>
      </c>
      <c r="EJ92" s="30">
        <f t="shared" si="128"/>
        <v>0</v>
      </c>
      <c r="EK92" s="30">
        <f t="shared" si="128"/>
        <v>0</v>
      </c>
      <c r="EL92" s="30">
        <f t="shared" si="128"/>
        <v>0</v>
      </c>
      <c r="EM92" s="30">
        <f t="shared" si="128"/>
        <v>0</v>
      </c>
      <c r="EN92" s="30">
        <f t="shared" si="128"/>
        <v>0</v>
      </c>
      <c r="EO92" s="30">
        <f t="shared" si="128"/>
        <v>0</v>
      </c>
      <c r="EP92" s="30">
        <f t="shared" si="128"/>
        <v>0</v>
      </c>
      <c r="EQ92" s="30">
        <f t="shared" si="128"/>
        <v>0</v>
      </c>
      <c r="ER92" s="30">
        <f t="shared" si="128"/>
        <v>0</v>
      </c>
      <c r="ES92" s="30">
        <f t="shared" si="128"/>
        <v>0</v>
      </c>
      <c r="ET92" s="30">
        <f t="shared" si="128"/>
        <v>0</v>
      </c>
      <c r="EU92" s="30">
        <f t="shared" si="128"/>
        <v>0</v>
      </c>
      <c r="EV92" s="30">
        <f t="shared" si="128"/>
        <v>0</v>
      </c>
      <c r="EW92" s="30">
        <f t="shared" si="128"/>
        <v>0</v>
      </c>
      <c r="EX92" s="30">
        <f t="shared" si="128"/>
        <v>0</v>
      </c>
      <c r="EY92" s="30">
        <f t="shared" si="128"/>
        <v>0</v>
      </c>
      <c r="EZ92" s="30">
        <f t="shared" si="128"/>
        <v>0</v>
      </c>
      <c r="FA92" s="30">
        <f t="shared" si="128"/>
        <v>0</v>
      </c>
      <c r="FB92" s="30">
        <f t="shared" si="128"/>
        <v>0</v>
      </c>
      <c r="FC92" s="30">
        <f t="shared" si="128"/>
        <v>0</v>
      </c>
      <c r="FD92" s="30">
        <f t="shared" si="128"/>
        <v>0</v>
      </c>
      <c r="FE92" s="30">
        <f t="shared" si="128"/>
        <v>0</v>
      </c>
      <c r="FF92" s="30">
        <f t="shared" si="128"/>
        <v>0</v>
      </c>
      <c r="FG92" s="30">
        <f t="shared" si="128"/>
        <v>0</v>
      </c>
      <c r="FH92" s="30">
        <f t="shared" si="128"/>
        <v>0</v>
      </c>
      <c r="FI92" s="30">
        <f t="shared" ref="FI92:GJ92" si="129" xml:space="preserve"> FI$87</f>
        <v>0</v>
      </c>
      <c r="FJ92" s="30">
        <f t="shared" si="129"/>
        <v>0</v>
      </c>
      <c r="FK92" s="30">
        <f t="shared" si="129"/>
        <v>0</v>
      </c>
      <c r="FL92" s="30">
        <f t="shared" si="129"/>
        <v>0</v>
      </c>
      <c r="FM92" s="30">
        <f t="shared" si="129"/>
        <v>0</v>
      </c>
      <c r="FN92" s="30">
        <f t="shared" si="129"/>
        <v>0</v>
      </c>
      <c r="FO92" s="30">
        <f t="shared" si="129"/>
        <v>0</v>
      </c>
      <c r="FP92" s="30">
        <f t="shared" si="129"/>
        <v>0</v>
      </c>
      <c r="FQ92" s="30">
        <f t="shared" si="129"/>
        <v>0</v>
      </c>
      <c r="FR92" s="30">
        <f t="shared" si="129"/>
        <v>0</v>
      </c>
      <c r="FS92" s="30">
        <f t="shared" si="129"/>
        <v>0</v>
      </c>
      <c r="FT92" s="30">
        <f t="shared" si="129"/>
        <v>0</v>
      </c>
      <c r="FU92" s="30">
        <f t="shared" si="129"/>
        <v>0</v>
      </c>
      <c r="FV92" s="30">
        <f t="shared" si="129"/>
        <v>0</v>
      </c>
      <c r="FW92" s="30">
        <f t="shared" si="129"/>
        <v>0</v>
      </c>
      <c r="FX92" s="30">
        <f t="shared" si="129"/>
        <v>0</v>
      </c>
      <c r="FY92" s="30">
        <f t="shared" si="129"/>
        <v>0</v>
      </c>
      <c r="FZ92" s="30">
        <f t="shared" si="129"/>
        <v>0</v>
      </c>
      <c r="GA92" s="30">
        <f t="shared" si="129"/>
        <v>0</v>
      </c>
      <c r="GB92" s="30">
        <f t="shared" si="129"/>
        <v>0</v>
      </c>
      <c r="GC92" s="30">
        <f t="shared" si="129"/>
        <v>0</v>
      </c>
      <c r="GD92" s="30">
        <f t="shared" si="129"/>
        <v>0</v>
      </c>
      <c r="GE92" s="30">
        <f t="shared" si="129"/>
        <v>0</v>
      </c>
      <c r="GF92" s="30">
        <f t="shared" si="129"/>
        <v>0</v>
      </c>
      <c r="GG92" s="30">
        <f t="shared" si="129"/>
        <v>0</v>
      </c>
      <c r="GH92" s="30">
        <f t="shared" si="129"/>
        <v>0</v>
      </c>
      <c r="GI92" s="30">
        <f t="shared" si="129"/>
        <v>0</v>
      </c>
      <c r="GJ92" s="30">
        <f t="shared" si="129"/>
        <v>0</v>
      </c>
    </row>
    <row r="93" spans="1:192" s="181" customFormat="1" outlineLevel="2" x14ac:dyDescent="0.35">
      <c r="B93" s="373"/>
      <c r="E93" s="181" t="s">
        <v>1553</v>
      </c>
      <c r="G93" s="181" t="str">
        <f xml:space="preserve"> SMU</f>
        <v>$ 000s</v>
      </c>
      <c r="H93" s="181">
        <f xml:space="preserve"> SUM(J93:GJ93)</f>
        <v>224291.84163902726</v>
      </c>
      <c r="J93" s="181">
        <f t="shared" ref="J93:AO93" si="130" xml:space="preserve"> J91 - J92</f>
        <v>0</v>
      </c>
      <c r="K93" s="181">
        <f t="shared" si="130"/>
        <v>0</v>
      </c>
      <c r="L93" s="181">
        <f t="shared" si="130"/>
        <v>0</v>
      </c>
      <c r="M93" s="181">
        <f t="shared" si="130"/>
        <v>0</v>
      </c>
      <c r="N93" s="181">
        <f t="shared" si="130"/>
        <v>0</v>
      </c>
      <c r="O93" s="181">
        <f t="shared" si="130"/>
        <v>0</v>
      </c>
      <c r="P93" s="181">
        <f t="shared" si="130"/>
        <v>0</v>
      </c>
      <c r="Q93" s="181">
        <f t="shared" si="130"/>
        <v>0</v>
      </c>
      <c r="R93" s="181">
        <f t="shared" si="130"/>
        <v>0</v>
      </c>
      <c r="S93" s="181">
        <f t="shared" si="130"/>
        <v>0</v>
      </c>
      <c r="T93" s="181">
        <f t="shared" si="130"/>
        <v>0</v>
      </c>
      <c r="U93" s="181">
        <f t="shared" si="130"/>
        <v>0</v>
      </c>
      <c r="V93" s="181">
        <f t="shared" si="130"/>
        <v>0</v>
      </c>
      <c r="W93" s="181">
        <f t="shared" si="130"/>
        <v>0</v>
      </c>
      <c r="X93" s="181">
        <f t="shared" si="130"/>
        <v>0</v>
      </c>
      <c r="Y93" s="181">
        <f t="shared" si="130"/>
        <v>0</v>
      </c>
      <c r="Z93" s="181">
        <f t="shared" si="130"/>
        <v>0</v>
      </c>
      <c r="AA93" s="181">
        <f t="shared" si="130"/>
        <v>0</v>
      </c>
      <c r="AB93" s="181">
        <f t="shared" si="130"/>
        <v>0</v>
      </c>
      <c r="AC93" s="181">
        <f t="shared" si="130"/>
        <v>0</v>
      </c>
      <c r="AD93" s="181">
        <f t="shared" si="130"/>
        <v>0</v>
      </c>
      <c r="AE93" s="181">
        <f t="shared" si="130"/>
        <v>0</v>
      </c>
      <c r="AF93" s="181">
        <f t="shared" si="130"/>
        <v>0</v>
      </c>
      <c r="AG93" s="181">
        <f t="shared" si="130"/>
        <v>0</v>
      </c>
      <c r="AH93" s="181">
        <f t="shared" si="130"/>
        <v>0</v>
      </c>
      <c r="AI93" s="181">
        <f t="shared" si="130"/>
        <v>0</v>
      </c>
      <c r="AJ93" s="181">
        <f t="shared" si="130"/>
        <v>0</v>
      </c>
      <c r="AK93" s="181">
        <f t="shared" si="130"/>
        <v>0</v>
      </c>
      <c r="AL93" s="181">
        <f t="shared" si="130"/>
        <v>0</v>
      </c>
      <c r="AM93" s="181">
        <f t="shared" si="130"/>
        <v>0</v>
      </c>
      <c r="AN93" s="181">
        <f t="shared" si="130"/>
        <v>0</v>
      </c>
      <c r="AO93" s="181">
        <f t="shared" si="130"/>
        <v>0</v>
      </c>
      <c r="AP93" s="181">
        <f t="shared" ref="AP93:BU93" si="131" xml:space="preserve"> AP91 - AP92</f>
        <v>0</v>
      </c>
      <c r="AQ93" s="181">
        <f t="shared" si="131"/>
        <v>0</v>
      </c>
      <c r="AR93" s="181">
        <f t="shared" si="131"/>
        <v>0</v>
      </c>
      <c r="AS93" s="181">
        <f t="shared" si="131"/>
        <v>0</v>
      </c>
      <c r="AT93" s="181">
        <f t="shared" si="131"/>
        <v>0</v>
      </c>
      <c r="AU93" s="181">
        <f t="shared" si="131"/>
        <v>0</v>
      </c>
      <c r="AV93" s="181">
        <f t="shared" si="131"/>
        <v>0</v>
      </c>
      <c r="AW93" s="181">
        <f t="shared" si="131"/>
        <v>0</v>
      </c>
      <c r="AX93" s="181">
        <f t="shared" si="131"/>
        <v>0</v>
      </c>
      <c r="AY93" s="181">
        <f t="shared" si="131"/>
        <v>0</v>
      </c>
      <c r="AZ93" s="181">
        <f t="shared" si="131"/>
        <v>0</v>
      </c>
      <c r="BA93" s="181">
        <f t="shared" si="131"/>
        <v>0</v>
      </c>
      <c r="BB93" s="181">
        <f t="shared" si="131"/>
        <v>0</v>
      </c>
      <c r="BC93" s="181">
        <f t="shared" si="131"/>
        <v>0</v>
      </c>
      <c r="BD93" s="181">
        <f t="shared" si="131"/>
        <v>0</v>
      </c>
      <c r="BE93" s="181">
        <f t="shared" si="131"/>
        <v>0</v>
      </c>
      <c r="BF93" s="181">
        <f t="shared" si="131"/>
        <v>2046.0590790504161</v>
      </c>
      <c r="BG93" s="181">
        <f t="shared" si="131"/>
        <v>1337.9090249532233</v>
      </c>
      <c r="BH93" s="181">
        <f t="shared" si="131"/>
        <v>1420.9446806238252</v>
      </c>
      <c r="BI93" s="181">
        <f t="shared" si="131"/>
        <v>1457.1441594180119</v>
      </c>
      <c r="BJ93" s="181">
        <f t="shared" si="131"/>
        <v>1433.7934080774849</v>
      </c>
      <c r="BK93" s="181">
        <f t="shared" si="131"/>
        <v>1484.66121292967</v>
      </c>
      <c r="BL93" s="181">
        <f t="shared" si="131"/>
        <v>1572.1760873668709</v>
      </c>
      <c r="BM93" s="181">
        <f t="shared" si="131"/>
        <v>1610.4633438703481</v>
      </c>
      <c r="BN93" s="181">
        <f t="shared" si="131"/>
        <v>1606.0412440138716</v>
      </c>
      <c r="BO93" s="181">
        <f t="shared" si="131"/>
        <v>1662.1749766413222</v>
      </c>
      <c r="BP93" s="181">
        <f t="shared" si="131"/>
        <v>1732.3954650115138</v>
      </c>
      <c r="BQ93" s="181">
        <f t="shared" si="131"/>
        <v>1772.8759226767297</v>
      </c>
      <c r="BR93" s="181">
        <f t="shared" si="131"/>
        <v>1745.5025944691188</v>
      </c>
      <c r="BS93" s="181">
        <f t="shared" si="131"/>
        <v>1804.0203117714536</v>
      </c>
      <c r="BT93" s="181">
        <f t="shared" si="131"/>
        <v>1901.1453701048285</v>
      </c>
      <c r="BU93" s="181">
        <f t="shared" si="131"/>
        <v>1943.9201149560151</v>
      </c>
      <c r="BV93" s="181">
        <f t="shared" ref="BV93:DA93" si="132" xml:space="preserve"> BV91 - BV92</f>
        <v>1914.3748440024594</v>
      </c>
      <c r="BW93" s="181">
        <f t="shared" si="132"/>
        <v>1977.0132625453832</v>
      </c>
      <c r="BX93" s="181">
        <f t="shared" si="132"/>
        <v>2079.2792037710869</v>
      </c>
      <c r="BY93" s="181">
        <f t="shared" si="132"/>
        <v>2124.4583926153364</v>
      </c>
      <c r="BZ93" s="181">
        <f t="shared" si="132"/>
        <v>2092.625625792637</v>
      </c>
      <c r="CA93" s="181">
        <f t="shared" si="132"/>
        <v>2159.5972002926687</v>
      </c>
      <c r="CB93" s="181">
        <f t="shared" si="132"/>
        <v>2267.2442482988599</v>
      </c>
      <c r="CC93" s="181">
        <f t="shared" si="132"/>
        <v>2314.9429659673137</v>
      </c>
      <c r="CD93" s="181">
        <f t="shared" si="132"/>
        <v>2309.654283236604</v>
      </c>
      <c r="CE93" s="181">
        <f t="shared" si="132"/>
        <v>2377.043927379113</v>
      </c>
      <c r="CF93" s="181">
        <f t="shared" si="132"/>
        <v>2466.0573513009413</v>
      </c>
      <c r="CG93" s="181">
        <f t="shared" si="132"/>
        <v>2516.4014417672292</v>
      </c>
      <c r="CH93" s="181">
        <f t="shared" si="132"/>
        <v>2479.618622314696</v>
      </c>
      <c r="CI93" s="181">
        <f t="shared" si="132"/>
        <v>2555.9452194877176</v>
      </c>
      <c r="CJ93" s="181">
        <f t="shared" si="132"/>
        <v>2675.1299137493797</v>
      </c>
      <c r="CK93" s="181">
        <f t="shared" si="132"/>
        <v>2728.2395780147981</v>
      </c>
      <c r="CL93" s="181">
        <f t="shared" si="132"/>
        <v>2688.788901682261</v>
      </c>
      <c r="CM93" s="181">
        <f t="shared" si="132"/>
        <v>2770.1471464999022</v>
      </c>
      <c r="CN93" s="181">
        <f t="shared" si="132"/>
        <v>2895.4995763931133</v>
      </c>
      <c r="CO93" s="181">
        <f t="shared" si="132"/>
        <v>2951.5060056164575</v>
      </c>
      <c r="CP93" s="181">
        <f t="shared" si="132"/>
        <v>2909.2487876668733</v>
      </c>
      <c r="CQ93" s="181">
        <f t="shared" si="132"/>
        <v>2995.8930854069031</v>
      </c>
      <c r="CR93" s="181">
        <f t="shared" si="132"/>
        <v>3127.6987198752445</v>
      </c>
      <c r="CS93" s="181">
        <f t="shared" si="132"/>
        <v>3186.7389400707989</v>
      </c>
      <c r="CT93" s="181">
        <f t="shared" si="132"/>
        <v>3180.4222790511226</v>
      </c>
      <c r="CU93" s="181">
        <f t="shared" si="132"/>
        <v>3261.1879087122343</v>
      </c>
      <c r="CV93" s="181">
        <f t="shared" si="132"/>
        <v>3372.9616082749731</v>
      </c>
      <c r="CW93" s="181">
        <f t="shared" si="132"/>
        <v>3435.1856649395345</v>
      </c>
      <c r="CX93" s="181">
        <f t="shared" si="132"/>
        <v>3386.8652574919943</v>
      </c>
      <c r="CY93" s="181">
        <f t="shared" si="132"/>
        <v>3484.9063814984847</v>
      </c>
      <c r="CZ93" s="181">
        <f t="shared" si="132"/>
        <v>3630.5402053162361</v>
      </c>
      <c r="DA93" s="181">
        <f t="shared" si="132"/>
        <v>3696.0909099783858</v>
      </c>
      <c r="DB93" s="181">
        <f t="shared" ref="DB93:EG93" si="133" xml:space="preserve"> DB91 - DB92</f>
        <v>3644.5078439567387</v>
      </c>
      <c r="DC93" s="181">
        <f t="shared" si="133"/>
        <v>3748.6708241089727</v>
      </c>
      <c r="DD93" s="181">
        <f t="shared" si="133"/>
        <v>3901.6922835777777</v>
      </c>
      <c r="DE93" s="181">
        <f t="shared" si="133"/>
        <v>3970.7257279373521</v>
      </c>
      <c r="DF93" s="181">
        <f t="shared" si="133"/>
        <v>3915.7138336474854</v>
      </c>
      <c r="DG93" s="181">
        <f t="shared" si="133"/>
        <v>4026.3028682008635</v>
      </c>
      <c r="DH93" s="181">
        <f t="shared" si="133"/>
        <v>4187.0509339134742</v>
      </c>
      <c r="DI93" s="181">
        <f t="shared" si="133"/>
        <v>4259.7301147796652</v>
      </c>
      <c r="DJ93" s="181">
        <f t="shared" si="133"/>
        <v>4252.1948036199237</v>
      </c>
      <c r="DK93" s="181">
        <f t="shared" si="133"/>
        <v>4348.8433841135138</v>
      </c>
      <c r="DL93" s="181">
        <f t="shared" si="133"/>
        <v>4488.1100145387945</v>
      </c>
      <c r="DM93" s="181">
        <f t="shared" si="133"/>
        <v>4564.6136436232555</v>
      </c>
      <c r="DN93" s="181">
        <f t="shared" si="133"/>
        <v>4502.204820883162</v>
      </c>
      <c r="DO93" s="181">
        <f t="shared" si="133"/>
        <v>4626.6321223232271</v>
      </c>
      <c r="DP93" s="181">
        <f t="shared" si="133"/>
        <v>4803.9282634387337</v>
      </c>
      <c r="DQ93" s="181">
        <f t="shared" si="133"/>
        <v>4884.4258861242342</v>
      </c>
      <c r="DR93" s="181">
        <f t="shared" si="133"/>
        <v>4818.0421400599507</v>
      </c>
      <c r="DS93" s="181">
        <f t="shared" si="133"/>
        <v>4949.8942240296892</v>
      </c>
      <c r="DT93" s="181">
        <f t="shared" si="133"/>
        <v>5136.0261421775031</v>
      </c>
      <c r="DU93" s="181">
        <f t="shared" si="133"/>
        <v>5220.7033131899252</v>
      </c>
      <c r="DV93" s="181">
        <f t="shared" si="133"/>
        <v>5150.1458417098447</v>
      </c>
      <c r="DW93" s="181">
        <f t="shared" si="133"/>
        <v>5289.7859673117518</v>
      </c>
      <c r="DX93" s="181">
        <f t="shared" si="133"/>
        <v>5485.1558724276683</v>
      </c>
      <c r="DY93" s="181">
        <f t="shared" si="133"/>
        <v>5574.2063143882897</v>
      </c>
      <c r="DZ93" s="181">
        <f t="shared" si="133"/>
        <v>0</v>
      </c>
      <c r="EA93" s="181">
        <f t="shared" si="133"/>
        <v>0</v>
      </c>
      <c r="EB93" s="181">
        <f t="shared" si="133"/>
        <v>0</v>
      </c>
      <c r="EC93" s="181">
        <f t="shared" si="133"/>
        <v>0</v>
      </c>
      <c r="ED93" s="181">
        <f t="shared" si="133"/>
        <v>0</v>
      </c>
      <c r="EE93" s="181">
        <f t="shared" si="133"/>
        <v>0</v>
      </c>
      <c r="EF93" s="181">
        <f t="shared" si="133"/>
        <v>0</v>
      </c>
      <c r="EG93" s="181">
        <f t="shared" si="133"/>
        <v>0</v>
      </c>
      <c r="EH93" s="181">
        <f t="shared" ref="EH93:FM93" si="134" xml:space="preserve"> EH91 - EH92</f>
        <v>0</v>
      </c>
      <c r="EI93" s="181">
        <f t="shared" si="134"/>
        <v>0</v>
      </c>
      <c r="EJ93" s="181">
        <f t="shared" si="134"/>
        <v>0</v>
      </c>
      <c r="EK93" s="181">
        <f t="shared" si="134"/>
        <v>0</v>
      </c>
      <c r="EL93" s="181">
        <f t="shared" si="134"/>
        <v>0</v>
      </c>
      <c r="EM93" s="181">
        <f t="shared" si="134"/>
        <v>0</v>
      </c>
      <c r="EN93" s="181">
        <f t="shared" si="134"/>
        <v>0</v>
      </c>
      <c r="EO93" s="181">
        <f t="shared" si="134"/>
        <v>0</v>
      </c>
      <c r="EP93" s="181">
        <f t="shared" si="134"/>
        <v>0</v>
      </c>
      <c r="EQ93" s="181">
        <f t="shared" si="134"/>
        <v>0</v>
      </c>
      <c r="ER93" s="181">
        <f t="shared" si="134"/>
        <v>0</v>
      </c>
      <c r="ES93" s="181">
        <f t="shared" si="134"/>
        <v>0</v>
      </c>
      <c r="ET93" s="181">
        <f t="shared" si="134"/>
        <v>0</v>
      </c>
      <c r="EU93" s="181">
        <f t="shared" si="134"/>
        <v>0</v>
      </c>
      <c r="EV93" s="181">
        <f t="shared" si="134"/>
        <v>0</v>
      </c>
      <c r="EW93" s="181">
        <f t="shared" si="134"/>
        <v>0</v>
      </c>
      <c r="EX93" s="181">
        <f t="shared" si="134"/>
        <v>0</v>
      </c>
      <c r="EY93" s="181">
        <f t="shared" si="134"/>
        <v>0</v>
      </c>
      <c r="EZ93" s="181">
        <f t="shared" si="134"/>
        <v>0</v>
      </c>
      <c r="FA93" s="181">
        <f t="shared" si="134"/>
        <v>0</v>
      </c>
      <c r="FB93" s="181">
        <f t="shared" si="134"/>
        <v>0</v>
      </c>
      <c r="FC93" s="181">
        <f t="shared" si="134"/>
        <v>0</v>
      </c>
      <c r="FD93" s="181">
        <f t="shared" si="134"/>
        <v>0</v>
      </c>
      <c r="FE93" s="181">
        <f t="shared" si="134"/>
        <v>0</v>
      </c>
      <c r="FF93" s="181">
        <f t="shared" si="134"/>
        <v>0</v>
      </c>
      <c r="FG93" s="181">
        <f t="shared" si="134"/>
        <v>0</v>
      </c>
      <c r="FH93" s="181">
        <f t="shared" si="134"/>
        <v>0</v>
      </c>
      <c r="FI93" s="181">
        <f t="shared" si="134"/>
        <v>0</v>
      </c>
      <c r="FJ93" s="181">
        <f t="shared" si="134"/>
        <v>0</v>
      </c>
      <c r="FK93" s="181">
        <f t="shared" si="134"/>
        <v>0</v>
      </c>
      <c r="FL93" s="181">
        <f t="shared" si="134"/>
        <v>0</v>
      </c>
      <c r="FM93" s="181">
        <f t="shared" si="134"/>
        <v>0</v>
      </c>
      <c r="FN93" s="181">
        <f t="shared" ref="FN93:GJ93" si="135" xml:space="preserve"> FN91 - FN92</f>
        <v>0</v>
      </c>
      <c r="FO93" s="181">
        <f t="shared" si="135"/>
        <v>0</v>
      </c>
      <c r="FP93" s="181">
        <f t="shared" si="135"/>
        <v>0</v>
      </c>
      <c r="FQ93" s="181">
        <f t="shared" si="135"/>
        <v>0</v>
      </c>
      <c r="FR93" s="181">
        <f t="shared" si="135"/>
        <v>0</v>
      </c>
      <c r="FS93" s="181">
        <f t="shared" si="135"/>
        <v>0</v>
      </c>
      <c r="FT93" s="181">
        <f t="shared" si="135"/>
        <v>0</v>
      </c>
      <c r="FU93" s="181">
        <f t="shared" si="135"/>
        <v>0</v>
      </c>
      <c r="FV93" s="181">
        <f t="shared" si="135"/>
        <v>0</v>
      </c>
      <c r="FW93" s="181">
        <f t="shared" si="135"/>
        <v>0</v>
      </c>
      <c r="FX93" s="181">
        <f t="shared" si="135"/>
        <v>0</v>
      </c>
      <c r="FY93" s="181">
        <f t="shared" si="135"/>
        <v>0</v>
      </c>
      <c r="FZ93" s="181">
        <f t="shared" si="135"/>
        <v>0</v>
      </c>
      <c r="GA93" s="181">
        <f t="shared" si="135"/>
        <v>0</v>
      </c>
      <c r="GB93" s="181">
        <f t="shared" si="135"/>
        <v>0</v>
      </c>
      <c r="GC93" s="181">
        <f t="shared" si="135"/>
        <v>0</v>
      </c>
      <c r="GD93" s="181">
        <f t="shared" si="135"/>
        <v>0</v>
      </c>
      <c r="GE93" s="181">
        <f t="shared" si="135"/>
        <v>0</v>
      </c>
      <c r="GF93" s="181">
        <f t="shared" si="135"/>
        <v>0</v>
      </c>
      <c r="GG93" s="181">
        <f t="shared" si="135"/>
        <v>0</v>
      </c>
      <c r="GH93" s="181">
        <f t="shared" si="135"/>
        <v>0</v>
      </c>
      <c r="GI93" s="181">
        <f t="shared" si="135"/>
        <v>0</v>
      </c>
      <c r="GJ93" s="181">
        <f t="shared" si="135"/>
        <v>0</v>
      </c>
    </row>
    <row r="94" spans="1:192" s="181" customFormat="1" outlineLevel="2" x14ac:dyDescent="0.35">
      <c r="B94" s="373"/>
      <c r="E94" s="181" t="s">
        <v>1554</v>
      </c>
      <c r="G94" s="181" t="s">
        <v>101</v>
      </c>
      <c r="H94" s="181">
        <f>SUM(J94:GJ94)</f>
        <v>-224291.84163902726</v>
      </c>
      <c r="J94" s="181">
        <f t="shared" ref="J94" si="136">-1*J93</f>
        <v>0</v>
      </c>
      <c r="K94" s="181">
        <f t="shared" ref="K94" si="137">-1*K93</f>
        <v>0</v>
      </c>
      <c r="L94" s="181">
        <f t="shared" ref="L94" si="138">-1*L93</f>
        <v>0</v>
      </c>
      <c r="M94" s="181">
        <f t="shared" ref="M94" si="139">-1*M93</f>
        <v>0</v>
      </c>
      <c r="N94" s="181">
        <f t="shared" ref="N94" si="140">-1*N93</f>
        <v>0</v>
      </c>
      <c r="O94" s="181">
        <f t="shared" ref="O94" si="141">-1*O93</f>
        <v>0</v>
      </c>
      <c r="P94" s="181">
        <f t="shared" ref="P94" si="142">-1*P93</f>
        <v>0</v>
      </c>
      <c r="Q94" s="181">
        <f t="shared" ref="Q94" si="143">-1*Q93</f>
        <v>0</v>
      </c>
      <c r="R94" s="181">
        <f t="shared" ref="R94" si="144">-1*R93</f>
        <v>0</v>
      </c>
      <c r="S94" s="181">
        <f t="shared" ref="S94" si="145">-1*S93</f>
        <v>0</v>
      </c>
      <c r="T94" s="181">
        <f t="shared" ref="T94" si="146">-1*T93</f>
        <v>0</v>
      </c>
      <c r="U94" s="181">
        <f t="shared" ref="U94" si="147">-1*U93</f>
        <v>0</v>
      </c>
      <c r="V94" s="181">
        <f t="shared" ref="V94" si="148">-1*V93</f>
        <v>0</v>
      </c>
      <c r="W94" s="181">
        <f t="shared" ref="W94" si="149">-1*W93</f>
        <v>0</v>
      </c>
      <c r="X94" s="181">
        <f t="shared" ref="X94" si="150">-1*X93</f>
        <v>0</v>
      </c>
      <c r="Y94" s="181">
        <f t="shared" ref="Y94" si="151">-1*Y93</f>
        <v>0</v>
      </c>
      <c r="Z94" s="181">
        <f t="shared" ref="Z94" si="152">-1*Z93</f>
        <v>0</v>
      </c>
      <c r="AA94" s="181">
        <f t="shared" ref="AA94" si="153">-1*AA93</f>
        <v>0</v>
      </c>
      <c r="AB94" s="181">
        <f t="shared" ref="AB94" si="154">-1*AB93</f>
        <v>0</v>
      </c>
      <c r="AC94" s="181">
        <f t="shared" ref="AC94" si="155">-1*AC93</f>
        <v>0</v>
      </c>
      <c r="AD94" s="181">
        <f t="shared" ref="AD94" si="156">-1*AD93</f>
        <v>0</v>
      </c>
      <c r="AE94" s="181">
        <f t="shared" ref="AE94" si="157">-1*AE93</f>
        <v>0</v>
      </c>
      <c r="AF94" s="181">
        <f t="shared" ref="AF94" si="158">-1*AF93</f>
        <v>0</v>
      </c>
      <c r="AG94" s="181">
        <f t="shared" ref="AG94" si="159">-1*AG93</f>
        <v>0</v>
      </c>
      <c r="AH94" s="181">
        <f t="shared" ref="AH94" si="160">-1*AH93</f>
        <v>0</v>
      </c>
      <c r="AI94" s="181">
        <f t="shared" ref="AI94" si="161">-1*AI93</f>
        <v>0</v>
      </c>
      <c r="AJ94" s="181">
        <f t="shared" ref="AJ94" si="162">-1*AJ93</f>
        <v>0</v>
      </c>
      <c r="AK94" s="181">
        <f t="shared" ref="AK94" si="163">-1*AK93</f>
        <v>0</v>
      </c>
      <c r="AL94" s="181">
        <f t="shared" ref="AL94" si="164">-1*AL93</f>
        <v>0</v>
      </c>
      <c r="AM94" s="181">
        <f t="shared" ref="AM94" si="165">-1*AM93</f>
        <v>0</v>
      </c>
      <c r="AN94" s="181">
        <f t="shared" ref="AN94" si="166">-1*AN93</f>
        <v>0</v>
      </c>
      <c r="AO94" s="181">
        <f t="shared" ref="AO94" si="167">-1*AO93</f>
        <v>0</v>
      </c>
      <c r="AP94" s="181">
        <f t="shared" ref="AP94" si="168">-1*AP93</f>
        <v>0</v>
      </c>
      <c r="AQ94" s="181">
        <f t="shared" ref="AQ94" si="169">-1*AQ93</f>
        <v>0</v>
      </c>
      <c r="AR94" s="181">
        <f t="shared" ref="AR94" si="170">-1*AR93</f>
        <v>0</v>
      </c>
      <c r="AS94" s="181">
        <f t="shared" ref="AS94" si="171">-1*AS93</f>
        <v>0</v>
      </c>
      <c r="AT94" s="181">
        <f t="shared" ref="AT94" si="172">-1*AT93</f>
        <v>0</v>
      </c>
      <c r="AU94" s="181">
        <f t="shared" ref="AU94" si="173">-1*AU93</f>
        <v>0</v>
      </c>
      <c r="AV94" s="181">
        <f t="shared" ref="AV94" si="174">-1*AV93</f>
        <v>0</v>
      </c>
      <c r="AW94" s="181">
        <f t="shared" ref="AW94" si="175">-1*AW93</f>
        <v>0</v>
      </c>
      <c r="AX94" s="181">
        <f t="shared" ref="AX94" si="176">-1*AX93</f>
        <v>0</v>
      </c>
      <c r="AY94" s="181">
        <f t="shared" ref="AY94" si="177">-1*AY93</f>
        <v>0</v>
      </c>
      <c r="AZ94" s="181">
        <f t="shared" ref="AZ94" si="178">-1*AZ93</f>
        <v>0</v>
      </c>
      <c r="BA94" s="181">
        <f t="shared" ref="BA94" si="179">-1*BA93</f>
        <v>0</v>
      </c>
      <c r="BB94" s="181">
        <f t="shared" ref="BB94" si="180">-1*BB93</f>
        <v>0</v>
      </c>
      <c r="BC94" s="181">
        <f t="shared" ref="BC94" si="181">-1*BC93</f>
        <v>0</v>
      </c>
      <c r="BD94" s="181">
        <f t="shared" ref="BD94" si="182">-1*BD93</f>
        <v>0</v>
      </c>
      <c r="BE94" s="181">
        <f t="shared" ref="BE94" si="183">-1*BE93</f>
        <v>0</v>
      </c>
      <c r="BF94" s="181">
        <f t="shared" ref="BF94" si="184">-1*BF93</f>
        <v>-2046.0590790504161</v>
      </c>
      <c r="BG94" s="181">
        <f t="shared" ref="BG94" si="185">-1*BG93</f>
        <v>-1337.9090249532233</v>
      </c>
      <c r="BH94" s="181">
        <f t="shared" ref="BH94" si="186">-1*BH93</f>
        <v>-1420.9446806238252</v>
      </c>
      <c r="BI94" s="181">
        <f t="shared" ref="BI94" si="187">-1*BI93</f>
        <v>-1457.1441594180119</v>
      </c>
      <c r="BJ94" s="181">
        <f t="shared" ref="BJ94" si="188">-1*BJ93</f>
        <v>-1433.7934080774849</v>
      </c>
      <c r="BK94" s="181">
        <f t="shared" ref="BK94" si="189">-1*BK93</f>
        <v>-1484.66121292967</v>
      </c>
      <c r="BL94" s="181">
        <f t="shared" ref="BL94" si="190">-1*BL93</f>
        <v>-1572.1760873668709</v>
      </c>
      <c r="BM94" s="181">
        <f t="shared" ref="BM94" si="191">-1*BM93</f>
        <v>-1610.4633438703481</v>
      </c>
      <c r="BN94" s="181">
        <f t="shared" ref="BN94" si="192">-1*BN93</f>
        <v>-1606.0412440138716</v>
      </c>
      <c r="BO94" s="181">
        <f t="shared" ref="BO94" si="193">-1*BO93</f>
        <v>-1662.1749766413222</v>
      </c>
      <c r="BP94" s="181">
        <f t="shared" ref="BP94" si="194">-1*BP93</f>
        <v>-1732.3954650115138</v>
      </c>
      <c r="BQ94" s="181">
        <f t="shared" ref="BQ94" si="195">-1*BQ93</f>
        <v>-1772.8759226767297</v>
      </c>
      <c r="BR94" s="181">
        <f t="shared" ref="BR94" si="196">-1*BR93</f>
        <v>-1745.5025944691188</v>
      </c>
      <c r="BS94" s="181">
        <f t="shared" ref="BS94" si="197">-1*BS93</f>
        <v>-1804.0203117714536</v>
      </c>
      <c r="BT94" s="181">
        <f t="shared" ref="BT94" si="198">-1*BT93</f>
        <v>-1901.1453701048285</v>
      </c>
      <c r="BU94" s="181">
        <f t="shared" ref="BU94" si="199">-1*BU93</f>
        <v>-1943.9201149560151</v>
      </c>
      <c r="BV94" s="181">
        <f t="shared" ref="BV94" si="200">-1*BV93</f>
        <v>-1914.3748440024594</v>
      </c>
      <c r="BW94" s="181">
        <f t="shared" ref="BW94" si="201">-1*BW93</f>
        <v>-1977.0132625453832</v>
      </c>
      <c r="BX94" s="181">
        <f t="shared" ref="BX94" si="202">-1*BX93</f>
        <v>-2079.2792037710869</v>
      </c>
      <c r="BY94" s="181">
        <f t="shared" ref="BY94" si="203">-1*BY93</f>
        <v>-2124.4583926153364</v>
      </c>
      <c r="BZ94" s="181">
        <f t="shared" ref="BZ94" si="204">-1*BZ93</f>
        <v>-2092.625625792637</v>
      </c>
      <c r="CA94" s="181">
        <f t="shared" ref="CA94" si="205">-1*CA93</f>
        <v>-2159.5972002926687</v>
      </c>
      <c r="CB94" s="181">
        <f t="shared" ref="CB94" si="206">-1*CB93</f>
        <v>-2267.2442482988599</v>
      </c>
      <c r="CC94" s="181">
        <f t="shared" ref="CC94" si="207">-1*CC93</f>
        <v>-2314.9429659673137</v>
      </c>
      <c r="CD94" s="181">
        <f t="shared" ref="CD94" si="208">-1*CD93</f>
        <v>-2309.654283236604</v>
      </c>
      <c r="CE94" s="181">
        <f t="shared" ref="CE94" si="209">-1*CE93</f>
        <v>-2377.043927379113</v>
      </c>
      <c r="CF94" s="181">
        <f t="shared" ref="CF94" si="210">-1*CF93</f>
        <v>-2466.0573513009413</v>
      </c>
      <c r="CG94" s="181">
        <f t="shared" ref="CG94" si="211">-1*CG93</f>
        <v>-2516.4014417672292</v>
      </c>
      <c r="CH94" s="181">
        <f t="shared" ref="CH94" si="212">-1*CH93</f>
        <v>-2479.618622314696</v>
      </c>
      <c r="CI94" s="181">
        <f t="shared" ref="CI94" si="213">-1*CI93</f>
        <v>-2555.9452194877176</v>
      </c>
      <c r="CJ94" s="181">
        <f t="shared" ref="CJ94" si="214">-1*CJ93</f>
        <v>-2675.1299137493797</v>
      </c>
      <c r="CK94" s="181">
        <f t="shared" ref="CK94" si="215">-1*CK93</f>
        <v>-2728.2395780147981</v>
      </c>
      <c r="CL94" s="181">
        <f t="shared" ref="CL94" si="216">-1*CL93</f>
        <v>-2688.788901682261</v>
      </c>
      <c r="CM94" s="181">
        <f t="shared" ref="CM94" si="217">-1*CM93</f>
        <v>-2770.1471464999022</v>
      </c>
      <c r="CN94" s="181">
        <f t="shared" ref="CN94" si="218">-1*CN93</f>
        <v>-2895.4995763931133</v>
      </c>
      <c r="CO94" s="181">
        <f t="shared" ref="CO94" si="219">-1*CO93</f>
        <v>-2951.5060056164575</v>
      </c>
      <c r="CP94" s="181">
        <f t="shared" ref="CP94" si="220">-1*CP93</f>
        <v>-2909.2487876668733</v>
      </c>
      <c r="CQ94" s="181">
        <f t="shared" ref="CQ94" si="221">-1*CQ93</f>
        <v>-2995.8930854069031</v>
      </c>
      <c r="CR94" s="181">
        <f t="shared" ref="CR94" si="222">-1*CR93</f>
        <v>-3127.6987198752445</v>
      </c>
      <c r="CS94" s="181">
        <f t="shared" ref="CS94" si="223">-1*CS93</f>
        <v>-3186.7389400707989</v>
      </c>
      <c r="CT94" s="181">
        <f t="shared" ref="CT94" si="224">-1*CT93</f>
        <v>-3180.4222790511226</v>
      </c>
      <c r="CU94" s="181">
        <f t="shared" ref="CU94" si="225">-1*CU93</f>
        <v>-3261.1879087122343</v>
      </c>
      <c r="CV94" s="181">
        <f t="shared" ref="CV94" si="226">-1*CV93</f>
        <v>-3372.9616082749731</v>
      </c>
      <c r="CW94" s="181">
        <f t="shared" ref="CW94" si="227">-1*CW93</f>
        <v>-3435.1856649395345</v>
      </c>
      <c r="CX94" s="181">
        <f t="shared" ref="CX94" si="228">-1*CX93</f>
        <v>-3386.8652574919943</v>
      </c>
      <c r="CY94" s="181">
        <f t="shared" ref="CY94" si="229">-1*CY93</f>
        <v>-3484.9063814984847</v>
      </c>
      <c r="CZ94" s="181">
        <f t="shared" ref="CZ94" si="230">-1*CZ93</f>
        <v>-3630.5402053162361</v>
      </c>
      <c r="DA94" s="181">
        <f t="shared" ref="DA94" si="231">-1*DA93</f>
        <v>-3696.0909099783858</v>
      </c>
      <c r="DB94" s="181">
        <f t="shared" ref="DB94" si="232">-1*DB93</f>
        <v>-3644.5078439567387</v>
      </c>
      <c r="DC94" s="181">
        <f t="shared" ref="DC94" si="233">-1*DC93</f>
        <v>-3748.6708241089727</v>
      </c>
      <c r="DD94" s="181">
        <f t="shared" ref="DD94" si="234">-1*DD93</f>
        <v>-3901.6922835777777</v>
      </c>
      <c r="DE94" s="181">
        <f t="shared" ref="DE94" si="235">-1*DE93</f>
        <v>-3970.7257279373521</v>
      </c>
      <c r="DF94" s="181">
        <f t="shared" ref="DF94" si="236">-1*DF93</f>
        <v>-3915.7138336474854</v>
      </c>
      <c r="DG94" s="181">
        <f t="shared" ref="DG94" si="237">-1*DG93</f>
        <v>-4026.3028682008635</v>
      </c>
      <c r="DH94" s="181">
        <f t="shared" ref="DH94" si="238">-1*DH93</f>
        <v>-4187.0509339134742</v>
      </c>
      <c r="DI94" s="181">
        <f t="shared" ref="DI94" si="239">-1*DI93</f>
        <v>-4259.7301147796652</v>
      </c>
      <c r="DJ94" s="181">
        <f t="shared" ref="DJ94" si="240">-1*DJ93</f>
        <v>-4252.1948036199237</v>
      </c>
      <c r="DK94" s="181">
        <f t="shared" ref="DK94" si="241">-1*DK93</f>
        <v>-4348.8433841135138</v>
      </c>
      <c r="DL94" s="181">
        <f t="shared" ref="DL94" si="242">-1*DL93</f>
        <v>-4488.1100145387945</v>
      </c>
      <c r="DM94" s="181">
        <f t="shared" ref="DM94" si="243">-1*DM93</f>
        <v>-4564.6136436232555</v>
      </c>
      <c r="DN94" s="181">
        <f t="shared" ref="DN94" si="244">-1*DN93</f>
        <v>-4502.204820883162</v>
      </c>
      <c r="DO94" s="181">
        <f t="shared" ref="DO94" si="245">-1*DO93</f>
        <v>-4626.6321223232271</v>
      </c>
      <c r="DP94" s="181">
        <f t="shared" ref="DP94" si="246">-1*DP93</f>
        <v>-4803.9282634387337</v>
      </c>
      <c r="DQ94" s="181">
        <f t="shared" ref="DQ94" si="247">-1*DQ93</f>
        <v>-4884.4258861242342</v>
      </c>
      <c r="DR94" s="181">
        <f t="shared" ref="DR94" si="248">-1*DR93</f>
        <v>-4818.0421400599507</v>
      </c>
      <c r="DS94" s="181">
        <f t="shared" ref="DS94" si="249">-1*DS93</f>
        <v>-4949.8942240296892</v>
      </c>
      <c r="DT94" s="181">
        <f t="shared" ref="DT94" si="250">-1*DT93</f>
        <v>-5136.0261421775031</v>
      </c>
      <c r="DU94" s="181">
        <f t="shared" ref="DU94" si="251">-1*DU93</f>
        <v>-5220.7033131899252</v>
      </c>
      <c r="DV94" s="181">
        <f t="shared" ref="DV94" si="252">-1*DV93</f>
        <v>-5150.1458417098447</v>
      </c>
      <c r="DW94" s="181">
        <f t="shared" ref="DW94" si="253">-1*DW93</f>
        <v>-5289.7859673117518</v>
      </c>
      <c r="DX94" s="181">
        <f t="shared" ref="DX94" si="254">-1*DX93</f>
        <v>-5485.1558724276683</v>
      </c>
      <c r="DY94" s="181">
        <f t="shared" ref="DY94" si="255">-1*DY93</f>
        <v>-5574.2063143882897</v>
      </c>
      <c r="DZ94" s="181">
        <f t="shared" ref="DZ94" si="256">-1*DZ93</f>
        <v>0</v>
      </c>
      <c r="EA94" s="181">
        <f t="shared" ref="EA94" si="257">-1*EA93</f>
        <v>0</v>
      </c>
      <c r="EB94" s="181">
        <f t="shared" ref="EB94" si="258">-1*EB93</f>
        <v>0</v>
      </c>
      <c r="EC94" s="181">
        <f t="shared" ref="EC94" si="259">-1*EC93</f>
        <v>0</v>
      </c>
      <c r="ED94" s="181">
        <f t="shared" ref="ED94" si="260">-1*ED93</f>
        <v>0</v>
      </c>
      <c r="EE94" s="181">
        <f t="shared" ref="EE94" si="261">-1*EE93</f>
        <v>0</v>
      </c>
      <c r="EF94" s="181">
        <f t="shared" ref="EF94" si="262">-1*EF93</f>
        <v>0</v>
      </c>
      <c r="EG94" s="181">
        <f t="shared" ref="EG94" si="263">-1*EG93</f>
        <v>0</v>
      </c>
      <c r="EH94" s="181">
        <f t="shared" ref="EH94" si="264">-1*EH93</f>
        <v>0</v>
      </c>
      <c r="EI94" s="181">
        <f t="shared" ref="EI94" si="265">-1*EI93</f>
        <v>0</v>
      </c>
      <c r="EJ94" s="181">
        <f t="shared" ref="EJ94" si="266">-1*EJ93</f>
        <v>0</v>
      </c>
      <c r="EK94" s="181">
        <f t="shared" ref="EK94" si="267">-1*EK93</f>
        <v>0</v>
      </c>
      <c r="EL94" s="181">
        <f t="shared" ref="EL94" si="268">-1*EL93</f>
        <v>0</v>
      </c>
      <c r="EM94" s="181">
        <f t="shared" ref="EM94" si="269">-1*EM93</f>
        <v>0</v>
      </c>
      <c r="EN94" s="181">
        <f t="shared" ref="EN94" si="270">-1*EN93</f>
        <v>0</v>
      </c>
      <c r="EO94" s="181">
        <f t="shared" ref="EO94" si="271">-1*EO93</f>
        <v>0</v>
      </c>
      <c r="EP94" s="181">
        <f t="shared" ref="EP94" si="272">-1*EP93</f>
        <v>0</v>
      </c>
      <c r="EQ94" s="181">
        <f t="shared" ref="EQ94" si="273">-1*EQ93</f>
        <v>0</v>
      </c>
      <c r="ER94" s="181">
        <f t="shared" ref="ER94" si="274">-1*ER93</f>
        <v>0</v>
      </c>
      <c r="ES94" s="181">
        <f t="shared" ref="ES94" si="275">-1*ES93</f>
        <v>0</v>
      </c>
      <c r="ET94" s="181">
        <f t="shared" ref="ET94" si="276">-1*ET93</f>
        <v>0</v>
      </c>
      <c r="EU94" s="181">
        <f t="shared" ref="EU94" si="277">-1*EU93</f>
        <v>0</v>
      </c>
      <c r="EV94" s="181">
        <f t="shared" ref="EV94" si="278">-1*EV93</f>
        <v>0</v>
      </c>
      <c r="EW94" s="181">
        <f t="shared" ref="EW94" si="279">-1*EW93</f>
        <v>0</v>
      </c>
      <c r="EX94" s="181">
        <f t="shared" ref="EX94" si="280">-1*EX93</f>
        <v>0</v>
      </c>
      <c r="EY94" s="181">
        <f t="shared" ref="EY94" si="281">-1*EY93</f>
        <v>0</v>
      </c>
      <c r="EZ94" s="181">
        <f t="shared" ref="EZ94" si="282">-1*EZ93</f>
        <v>0</v>
      </c>
      <c r="FA94" s="181">
        <f t="shared" ref="FA94" si="283">-1*FA93</f>
        <v>0</v>
      </c>
      <c r="FB94" s="181">
        <f t="shared" ref="FB94" si="284">-1*FB93</f>
        <v>0</v>
      </c>
      <c r="FC94" s="181">
        <f t="shared" ref="FC94" si="285">-1*FC93</f>
        <v>0</v>
      </c>
      <c r="FD94" s="181">
        <f t="shared" ref="FD94" si="286">-1*FD93</f>
        <v>0</v>
      </c>
      <c r="FE94" s="181">
        <f t="shared" ref="FE94" si="287">-1*FE93</f>
        <v>0</v>
      </c>
      <c r="FF94" s="181">
        <f t="shared" ref="FF94" si="288">-1*FF93</f>
        <v>0</v>
      </c>
      <c r="FG94" s="181">
        <f t="shared" ref="FG94" si="289">-1*FG93</f>
        <v>0</v>
      </c>
      <c r="FH94" s="181">
        <f t="shared" ref="FH94" si="290">-1*FH93</f>
        <v>0</v>
      </c>
      <c r="FI94" s="181">
        <f t="shared" ref="FI94" si="291">-1*FI93</f>
        <v>0</v>
      </c>
      <c r="FJ94" s="181">
        <f t="shared" ref="FJ94" si="292">-1*FJ93</f>
        <v>0</v>
      </c>
      <c r="FK94" s="181">
        <f t="shared" ref="FK94" si="293">-1*FK93</f>
        <v>0</v>
      </c>
      <c r="FL94" s="181">
        <f t="shared" ref="FL94" si="294">-1*FL93</f>
        <v>0</v>
      </c>
      <c r="FM94" s="181">
        <f t="shared" ref="FM94" si="295">-1*FM93</f>
        <v>0</v>
      </c>
      <c r="FN94" s="181">
        <f t="shared" ref="FN94" si="296">-1*FN93</f>
        <v>0</v>
      </c>
      <c r="FO94" s="181">
        <f t="shared" ref="FO94" si="297">-1*FO93</f>
        <v>0</v>
      </c>
      <c r="FP94" s="181">
        <f t="shared" ref="FP94" si="298">-1*FP93</f>
        <v>0</v>
      </c>
      <c r="FQ94" s="181">
        <f t="shared" ref="FQ94" si="299">-1*FQ93</f>
        <v>0</v>
      </c>
      <c r="FR94" s="181">
        <f t="shared" ref="FR94" si="300">-1*FR93</f>
        <v>0</v>
      </c>
      <c r="FS94" s="181">
        <f t="shared" ref="FS94" si="301">-1*FS93</f>
        <v>0</v>
      </c>
      <c r="FT94" s="181">
        <f t="shared" ref="FT94" si="302">-1*FT93</f>
        <v>0</v>
      </c>
      <c r="FU94" s="181">
        <f t="shared" ref="FU94" si="303">-1*FU93</f>
        <v>0</v>
      </c>
      <c r="FV94" s="181">
        <f t="shared" ref="FV94" si="304">-1*FV93</f>
        <v>0</v>
      </c>
      <c r="FW94" s="181">
        <f t="shared" ref="FW94" si="305">-1*FW93</f>
        <v>0</v>
      </c>
      <c r="FX94" s="181">
        <f t="shared" ref="FX94" si="306">-1*FX93</f>
        <v>0</v>
      </c>
      <c r="FY94" s="181">
        <f t="shared" ref="FY94" si="307">-1*FY93</f>
        <v>0</v>
      </c>
      <c r="FZ94" s="181">
        <f t="shared" ref="FZ94" si="308">-1*FZ93</f>
        <v>0</v>
      </c>
      <c r="GA94" s="181">
        <f t="shared" ref="GA94" si="309">-1*GA93</f>
        <v>0</v>
      </c>
      <c r="GB94" s="181">
        <f t="shared" ref="GB94" si="310">-1*GB93</f>
        <v>0</v>
      </c>
      <c r="GC94" s="181">
        <f t="shared" ref="GC94" si="311">-1*GC93</f>
        <v>0</v>
      </c>
      <c r="GD94" s="181">
        <f t="shared" ref="GD94" si="312">-1*GD93</f>
        <v>0</v>
      </c>
      <c r="GE94" s="181">
        <f t="shared" ref="GE94" si="313">-1*GE93</f>
        <v>0</v>
      </c>
      <c r="GF94" s="181">
        <f t="shared" ref="GF94" si="314">-1*GF93</f>
        <v>0</v>
      </c>
      <c r="GG94" s="181">
        <f t="shared" ref="GG94" si="315">-1*GG93</f>
        <v>0</v>
      </c>
      <c r="GH94" s="181">
        <f t="shared" ref="GH94" si="316">-1*GH93</f>
        <v>0</v>
      </c>
      <c r="GI94" s="181">
        <f t="shared" ref="GI94" si="317">-1*GI93</f>
        <v>0</v>
      </c>
      <c r="GJ94" s="181">
        <f t="shared" ref="GJ94" si="318">-1*GJ93</f>
        <v>0</v>
      </c>
    </row>
    <row r="95" spans="1:192" outlineLevel="2" x14ac:dyDescent="0.35">
      <c r="A95"/>
      <c r="B95" s="76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x14ac:dyDescent="0.35">
      <c r="A96"/>
      <c r="B96" s="7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outlineLevel="1" x14ac:dyDescent="0.35">
      <c r="A97"/>
      <c r="B97" s="76" t="s">
        <v>1367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</row>
    <row r="98" spans="1:192" s="119" customFormat="1" outlineLevel="2" x14ac:dyDescent="0.35">
      <c r="B98" s="519"/>
      <c r="E98" s="119" t="str">
        <f>InpC!$E$106</f>
        <v>Senior debt commitment</v>
      </c>
      <c r="F98" s="119">
        <f>InpC!$F$106</f>
        <v>260000</v>
      </c>
      <c r="G98" s="119" t="str">
        <f>InpC!$G$106</f>
        <v>$ 000s</v>
      </c>
    </row>
    <row r="99" spans="1:192" s="521" customFormat="1" outlineLevel="2" x14ac:dyDescent="0.35">
      <c r="B99" s="517"/>
      <c r="E99" s="521" t="str">
        <f>InpC!$E$111</f>
        <v>Upfront fee rate</v>
      </c>
      <c r="F99" s="521">
        <f>InpC!$F$111</f>
        <v>0.01</v>
      </c>
      <c r="G99" s="521" t="str">
        <f>InpC!$G$111</f>
        <v>%</v>
      </c>
    </row>
    <row r="100" spans="1:192" s="119" customFormat="1" outlineLevel="2" x14ac:dyDescent="0.35">
      <c r="B100" s="519"/>
      <c r="E100" s="119" t="str">
        <f>Time!$E$50</f>
        <v>Financial close date flag</v>
      </c>
      <c r="G100" s="119" t="str">
        <f>Time!$G$50</f>
        <v>flag</v>
      </c>
      <c r="H100" s="119">
        <f>Time!$H$50</f>
        <v>1</v>
      </c>
      <c r="J100" s="119">
        <f>Time!J$50</f>
        <v>0</v>
      </c>
      <c r="K100" s="119">
        <f>Time!K$50</f>
        <v>0</v>
      </c>
      <c r="L100" s="119">
        <f>Time!L$50</f>
        <v>0</v>
      </c>
      <c r="M100" s="119">
        <f>Time!M$50</f>
        <v>0</v>
      </c>
      <c r="N100" s="119">
        <f>Time!N$50</f>
        <v>0</v>
      </c>
      <c r="O100" s="119">
        <f>Time!O$50</f>
        <v>1</v>
      </c>
      <c r="P100" s="119">
        <f>Time!P$50</f>
        <v>0</v>
      </c>
      <c r="Q100" s="119">
        <f>Time!Q$50</f>
        <v>0</v>
      </c>
      <c r="R100" s="119">
        <f>Time!R$50</f>
        <v>0</v>
      </c>
      <c r="S100" s="119">
        <f>Time!S$50</f>
        <v>0</v>
      </c>
      <c r="T100" s="119">
        <f>Time!T$50</f>
        <v>0</v>
      </c>
      <c r="U100" s="119">
        <f>Time!U$50</f>
        <v>0</v>
      </c>
      <c r="V100" s="119">
        <f>Time!V$50</f>
        <v>0</v>
      </c>
      <c r="W100" s="119">
        <f>Time!W$50</f>
        <v>0</v>
      </c>
      <c r="X100" s="119">
        <f>Time!X$50</f>
        <v>0</v>
      </c>
      <c r="Y100" s="119">
        <f>Time!Y$50</f>
        <v>0</v>
      </c>
      <c r="Z100" s="119">
        <f>Time!Z$50</f>
        <v>0</v>
      </c>
      <c r="AA100" s="119">
        <f>Time!AA$50</f>
        <v>0</v>
      </c>
      <c r="AB100" s="119">
        <f>Time!AB$50</f>
        <v>0</v>
      </c>
      <c r="AC100" s="119">
        <f>Time!AC$50</f>
        <v>0</v>
      </c>
      <c r="AD100" s="119">
        <f>Time!AD$50</f>
        <v>0</v>
      </c>
      <c r="AE100" s="119">
        <f>Time!AE$50</f>
        <v>0</v>
      </c>
      <c r="AF100" s="119">
        <f>Time!AF$50</f>
        <v>0</v>
      </c>
      <c r="AG100" s="119">
        <f>Time!AG$50</f>
        <v>0</v>
      </c>
      <c r="AH100" s="119">
        <f>Time!AH$50</f>
        <v>0</v>
      </c>
      <c r="AI100" s="119">
        <f>Time!AI$50</f>
        <v>0</v>
      </c>
      <c r="AJ100" s="119">
        <f>Time!AJ$50</f>
        <v>0</v>
      </c>
      <c r="AK100" s="119">
        <f>Time!AK$50</f>
        <v>0</v>
      </c>
      <c r="AL100" s="119">
        <f>Time!AL$50</f>
        <v>0</v>
      </c>
      <c r="AM100" s="119">
        <f>Time!AM$50</f>
        <v>0</v>
      </c>
      <c r="AN100" s="119">
        <f>Time!AN$50</f>
        <v>0</v>
      </c>
      <c r="AO100" s="119">
        <f>Time!AO$50</f>
        <v>0</v>
      </c>
      <c r="AP100" s="119">
        <f>Time!AP$50</f>
        <v>0</v>
      </c>
      <c r="AQ100" s="119">
        <f>Time!AQ$50</f>
        <v>0</v>
      </c>
      <c r="AR100" s="119">
        <f>Time!AR$50</f>
        <v>0</v>
      </c>
      <c r="AS100" s="119">
        <f>Time!AS$50</f>
        <v>0</v>
      </c>
      <c r="AT100" s="119">
        <f>Time!AT$50</f>
        <v>0</v>
      </c>
      <c r="AU100" s="119">
        <f>Time!AU$50</f>
        <v>0</v>
      </c>
      <c r="AV100" s="119">
        <f>Time!AV$50</f>
        <v>0</v>
      </c>
      <c r="AW100" s="119">
        <f>Time!AW$50</f>
        <v>0</v>
      </c>
      <c r="AX100" s="119">
        <f>Time!AX$50</f>
        <v>0</v>
      </c>
      <c r="AY100" s="119">
        <f>Time!AY$50</f>
        <v>0</v>
      </c>
      <c r="AZ100" s="119">
        <f>Time!AZ$50</f>
        <v>0</v>
      </c>
      <c r="BA100" s="119">
        <f>Time!BA$50</f>
        <v>0</v>
      </c>
      <c r="BB100" s="119">
        <f>Time!BB$50</f>
        <v>0</v>
      </c>
      <c r="BC100" s="119">
        <f>Time!BC$50</f>
        <v>0</v>
      </c>
      <c r="BD100" s="119">
        <f>Time!BD$50</f>
        <v>0</v>
      </c>
      <c r="BE100" s="119">
        <f>Time!BE$50</f>
        <v>0</v>
      </c>
      <c r="BF100" s="119">
        <f>Time!BF$50</f>
        <v>0</v>
      </c>
      <c r="BG100" s="119">
        <f>Time!BG$50</f>
        <v>0</v>
      </c>
      <c r="BH100" s="119">
        <f>Time!BH$50</f>
        <v>0</v>
      </c>
      <c r="BI100" s="119">
        <f>Time!BI$50</f>
        <v>0</v>
      </c>
      <c r="BJ100" s="119">
        <f>Time!BJ$50</f>
        <v>0</v>
      </c>
      <c r="BK100" s="119">
        <f>Time!BK$50</f>
        <v>0</v>
      </c>
      <c r="BL100" s="119">
        <f>Time!BL$50</f>
        <v>0</v>
      </c>
      <c r="BM100" s="119">
        <f>Time!BM$50</f>
        <v>0</v>
      </c>
      <c r="BN100" s="119">
        <f>Time!BN$50</f>
        <v>0</v>
      </c>
      <c r="BO100" s="119">
        <f>Time!BO$50</f>
        <v>0</v>
      </c>
      <c r="BP100" s="119">
        <f>Time!BP$50</f>
        <v>0</v>
      </c>
      <c r="BQ100" s="119">
        <f>Time!BQ$50</f>
        <v>0</v>
      </c>
      <c r="BR100" s="119">
        <f>Time!BR$50</f>
        <v>0</v>
      </c>
      <c r="BS100" s="119">
        <f>Time!BS$50</f>
        <v>0</v>
      </c>
      <c r="BT100" s="119">
        <f>Time!BT$50</f>
        <v>0</v>
      </c>
      <c r="BU100" s="119">
        <f>Time!BU$50</f>
        <v>0</v>
      </c>
      <c r="BV100" s="119">
        <f>Time!BV$50</f>
        <v>0</v>
      </c>
      <c r="BW100" s="119">
        <f>Time!BW$50</f>
        <v>0</v>
      </c>
      <c r="BX100" s="119">
        <f>Time!BX$50</f>
        <v>0</v>
      </c>
      <c r="BY100" s="119">
        <f>Time!BY$50</f>
        <v>0</v>
      </c>
      <c r="BZ100" s="119">
        <f>Time!BZ$50</f>
        <v>0</v>
      </c>
      <c r="CA100" s="119">
        <f>Time!CA$50</f>
        <v>0</v>
      </c>
      <c r="CB100" s="119">
        <f>Time!CB$50</f>
        <v>0</v>
      </c>
      <c r="CC100" s="119">
        <f>Time!CC$50</f>
        <v>0</v>
      </c>
      <c r="CD100" s="119">
        <f>Time!CD$50</f>
        <v>0</v>
      </c>
      <c r="CE100" s="119">
        <f>Time!CE$50</f>
        <v>0</v>
      </c>
      <c r="CF100" s="119">
        <f>Time!CF$50</f>
        <v>0</v>
      </c>
      <c r="CG100" s="119">
        <f>Time!CG$50</f>
        <v>0</v>
      </c>
      <c r="CH100" s="119">
        <f>Time!CH$50</f>
        <v>0</v>
      </c>
      <c r="CI100" s="119">
        <f>Time!CI$50</f>
        <v>0</v>
      </c>
      <c r="CJ100" s="119">
        <f>Time!CJ$50</f>
        <v>0</v>
      </c>
      <c r="CK100" s="119">
        <f>Time!CK$50</f>
        <v>0</v>
      </c>
      <c r="CL100" s="119">
        <f>Time!CL$50</f>
        <v>0</v>
      </c>
      <c r="CM100" s="119">
        <f>Time!CM$50</f>
        <v>0</v>
      </c>
      <c r="CN100" s="119">
        <f>Time!CN$50</f>
        <v>0</v>
      </c>
      <c r="CO100" s="119">
        <f>Time!CO$50</f>
        <v>0</v>
      </c>
      <c r="CP100" s="119">
        <f>Time!CP$50</f>
        <v>0</v>
      </c>
      <c r="CQ100" s="119">
        <f>Time!CQ$50</f>
        <v>0</v>
      </c>
      <c r="CR100" s="119">
        <f>Time!CR$50</f>
        <v>0</v>
      </c>
      <c r="CS100" s="119">
        <f>Time!CS$50</f>
        <v>0</v>
      </c>
      <c r="CT100" s="119">
        <f>Time!CT$50</f>
        <v>0</v>
      </c>
      <c r="CU100" s="119">
        <f>Time!CU$50</f>
        <v>0</v>
      </c>
      <c r="CV100" s="119">
        <f>Time!CV$50</f>
        <v>0</v>
      </c>
      <c r="CW100" s="119">
        <f>Time!CW$50</f>
        <v>0</v>
      </c>
      <c r="CX100" s="119">
        <f>Time!CX$50</f>
        <v>0</v>
      </c>
      <c r="CY100" s="119">
        <f>Time!CY$50</f>
        <v>0</v>
      </c>
      <c r="CZ100" s="119">
        <f>Time!CZ$50</f>
        <v>0</v>
      </c>
      <c r="DA100" s="119">
        <f>Time!DA$50</f>
        <v>0</v>
      </c>
      <c r="DB100" s="119">
        <f>Time!DB$50</f>
        <v>0</v>
      </c>
      <c r="DC100" s="119">
        <f>Time!DC$50</f>
        <v>0</v>
      </c>
      <c r="DD100" s="119">
        <f>Time!DD$50</f>
        <v>0</v>
      </c>
      <c r="DE100" s="119">
        <f>Time!DE$50</f>
        <v>0</v>
      </c>
      <c r="DF100" s="119">
        <f>Time!DF$50</f>
        <v>0</v>
      </c>
      <c r="DG100" s="119">
        <f>Time!DG$50</f>
        <v>0</v>
      </c>
      <c r="DH100" s="119">
        <f>Time!DH$50</f>
        <v>0</v>
      </c>
      <c r="DI100" s="119">
        <f>Time!DI$50</f>
        <v>0</v>
      </c>
      <c r="DJ100" s="119">
        <f>Time!DJ$50</f>
        <v>0</v>
      </c>
      <c r="DK100" s="119">
        <f>Time!DK$50</f>
        <v>0</v>
      </c>
      <c r="DL100" s="119">
        <f>Time!DL$50</f>
        <v>0</v>
      </c>
      <c r="DM100" s="119">
        <f>Time!DM$50</f>
        <v>0</v>
      </c>
      <c r="DN100" s="119">
        <f>Time!DN$50</f>
        <v>0</v>
      </c>
      <c r="DO100" s="119">
        <f>Time!DO$50</f>
        <v>0</v>
      </c>
      <c r="DP100" s="119">
        <f>Time!DP$50</f>
        <v>0</v>
      </c>
      <c r="DQ100" s="119">
        <f>Time!DQ$50</f>
        <v>0</v>
      </c>
      <c r="DR100" s="119">
        <f>Time!DR$50</f>
        <v>0</v>
      </c>
      <c r="DS100" s="119">
        <f>Time!DS$50</f>
        <v>0</v>
      </c>
      <c r="DT100" s="119">
        <f>Time!DT$50</f>
        <v>0</v>
      </c>
      <c r="DU100" s="119">
        <f>Time!DU$50</f>
        <v>0</v>
      </c>
      <c r="DV100" s="119">
        <f>Time!DV$50</f>
        <v>0</v>
      </c>
      <c r="DW100" s="119">
        <f>Time!DW$50</f>
        <v>0</v>
      </c>
      <c r="DX100" s="119">
        <f>Time!DX$50</f>
        <v>0</v>
      </c>
      <c r="DY100" s="119">
        <f>Time!DY$50</f>
        <v>0</v>
      </c>
      <c r="DZ100" s="119">
        <f>Time!DZ$50</f>
        <v>0</v>
      </c>
      <c r="EA100" s="119">
        <f>Time!EA$50</f>
        <v>0</v>
      </c>
      <c r="EB100" s="119">
        <f>Time!EB$50</f>
        <v>0</v>
      </c>
      <c r="EC100" s="119">
        <f>Time!EC$50</f>
        <v>0</v>
      </c>
      <c r="ED100" s="119">
        <f>Time!ED$50</f>
        <v>0</v>
      </c>
      <c r="EE100" s="119">
        <f>Time!EE$50</f>
        <v>0</v>
      </c>
      <c r="EF100" s="119">
        <f>Time!EF$50</f>
        <v>0</v>
      </c>
      <c r="EG100" s="119">
        <f>Time!EG$50</f>
        <v>0</v>
      </c>
      <c r="EH100" s="119">
        <f>Time!EH$50</f>
        <v>0</v>
      </c>
      <c r="EI100" s="119">
        <f>Time!EI$50</f>
        <v>0</v>
      </c>
      <c r="EJ100" s="119">
        <f>Time!EJ$50</f>
        <v>0</v>
      </c>
      <c r="EK100" s="119">
        <f>Time!EK$50</f>
        <v>0</v>
      </c>
      <c r="EL100" s="119">
        <f>Time!EL$50</f>
        <v>0</v>
      </c>
      <c r="EM100" s="119">
        <f>Time!EM$50</f>
        <v>0</v>
      </c>
      <c r="EN100" s="119">
        <f>Time!EN$50</f>
        <v>0</v>
      </c>
      <c r="EO100" s="119">
        <f>Time!EO$50</f>
        <v>0</v>
      </c>
      <c r="EP100" s="119">
        <f>Time!EP$50</f>
        <v>0</v>
      </c>
      <c r="EQ100" s="119">
        <f>Time!EQ$50</f>
        <v>0</v>
      </c>
      <c r="ER100" s="119">
        <f>Time!ER$50</f>
        <v>0</v>
      </c>
      <c r="ES100" s="119">
        <f>Time!ES$50</f>
        <v>0</v>
      </c>
      <c r="ET100" s="119">
        <f>Time!ET$50</f>
        <v>0</v>
      </c>
      <c r="EU100" s="119">
        <f>Time!EU$50</f>
        <v>0</v>
      </c>
      <c r="EV100" s="119">
        <f>Time!EV$50</f>
        <v>0</v>
      </c>
      <c r="EW100" s="119">
        <f>Time!EW$50</f>
        <v>0</v>
      </c>
      <c r="EX100" s="119">
        <f>Time!EX$50</f>
        <v>0</v>
      </c>
      <c r="EY100" s="119">
        <f>Time!EY$50</f>
        <v>0</v>
      </c>
      <c r="EZ100" s="119">
        <f>Time!EZ$50</f>
        <v>0</v>
      </c>
      <c r="FA100" s="119">
        <f>Time!FA$50</f>
        <v>0</v>
      </c>
      <c r="FB100" s="119">
        <f>Time!FB$50</f>
        <v>0</v>
      </c>
      <c r="FC100" s="119">
        <f>Time!FC$50</f>
        <v>0</v>
      </c>
      <c r="FD100" s="119">
        <f>Time!FD$50</f>
        <v>0</v>
      </c>
      <c r="FE100" s="119">
        <f>Time!FE$50</f>
        <v>0</v>
      </c>
      <c r="FF100" s="119">
        <f>Time!FF$50</f>
        <v>0</v>
      </c>
      <c r="FG100" s="119">
        <f>Time!FG$50</f>
        <v>0</v>
      </c>
      <c r="FH100" s="119">
        <f>Time!FH$50</f>
        <v>0</v>
      </c>
      <c r="FI100" s="119">
        <f>Time!FI$50</f>
        <v>0</v>
      </c>
      <c r="FJ100" s="119">
        <f>Time!FJ$50</f>
        <v>0</v>
      </c>
      <c r="FK100" s="119">
        <f>Time!FK$50</f>
        <v>0</v>
      </c>
      <c r="FL100" s="119">
        <f>Time!FL$50</f>
        <v>0</v>
      </c>
      <c r="FM100" s="119">
        <f>Time!FM$50</f>
        <v>0</v>
      </c>
      <c r="FN100" s="119">
        <f>Time!FN$50</f>
        <v>0</v>
      </c>
      <c r="FO100" s="119">
        <f>Time!FO$50</f>
        <v>0</v>
      </c>
      <c r="FP100" s="119">
        <f>Time!FP$50</f>
        <v>0</v>
      </c>
      <c r="FQ100" s="119">
        <f>Time!FQ$50</f>
        <v>0</v>
      </c>
      <c r="FR100" s="119">
        <f>Time!FR$50</f>
        <v>0</v>
      </c>
      <c r="FS100" s="119">
        <f>Time!FS$50</f>
        <v>0</v>
      </c>
      <c r="FT100" s="119">
        <f>Time!FT$50</f>
        <v>0</v>
      </c>
      <c r="FU100" s="119">
        <f>Time!FU$50</f>
        <v>0</v>
      </c>
      <c r="FV100" s="119">
        <f>Time!FV$50</f>
        <v>0</v>
      </c>
      <c r="FW100" s="119">
        <f>Time!FW$50</f>
        <v>0</v>
      </c>
      <c r="FX100" s="119">
        <f>Time!FX$50</f>
        <v>0</v>
      </c>
      <c r="FY100" s="119">
        <f>Time!FY$50</f>
        <v>0</v>
      </c>
      <c r="FZ100" s="119">
        <f>Time!FZ$50</f>
        <v>0</v>
      </c>
      <c r="GA100" s="119">
        <f>Time!GA$50</f>
        <v>0</v>
      </c>
      <c r="GB100" s="119">
        <f>Time!GB$50</f>
        <v>0</v>
      </c>
      <c r="GC100" s="119">
        <f>Time!GC$50</f>
        <v>0</v>
      </c>
      <c r="GD100" s="119">
        <f>Time!GD$50</f>
        <v>0</v>
      </c>
      <c r="GE100" s="119">
        <f>Time!GE$50</f>
        <v>0</v>
      </c>
      <c r="GF100" s="119">
        <f>Time!GF$50</f>
        <v>0</v>
      </c>
      <c r="GG100" s="119">
        <f>Time!GG$50</f>
        <v>0</v>
      </c>
      <c r="GH100" s="119">
        <f>Time!GH$50</f>
        <v>0</v>
      </c>
      <c r="GI100" s="119">
        <f>Time!GI$50</f>
        <v>0</v>
      </c>
      <c r="GJ100" s="119">
        <f>Time!GJ$50</f>
        <v>0</v>
      </c>
    </row>
    <row r="101" spans="1:192" s="181" customFormat="1" outlineLevel="2" x14ac:dyDescent="0.35">
      <c r="B101" s="373"/>
      <c r="E101" s="181" t="s">
        <v>1367</v>
      </c>
      <c r="G101" s="181" t="s">
        <v>101</v>
      </c>
      <c r="H101" s="181">
        <f>SUM(J101:GJ101)</f>
        <v>2600</v>
      </c>
      <c r="J101" s="181">
        <f t="shared" ref="J101:AO101" si="319">$F98*$F99*J100</f>
        <v>0</v>
      </c>
      <c r="K101" s="181">
        <f t="shared" si="319"/>
        <v>0</v>
      </c>
      <c r="L101" s="181">
        <f t="shared" si="319"/>
        <v>0</v>
      </c>
      <c r="M101" s="181">
        <f t="shared" si="319"/>
        <v>0</v>
      </c>
      <c r="N101" s="181">
        <f t="shared" si="319"/>
        <v>0</v>
      </c>
      <c r="O101" s="181">
        <f t="shared" si="319"/>
        <v>2600</v>
      </c>
      <c r="P101" s="181">
        <f t="shared" si="319"/>
        <v>0</v>
      </c>
      <c r="Q101" s="181">
        <f t="shared" si="319"/>
        <v>0</v>
      </c>
      <c r="R101" s="181">
        <f t="shared" si="319"/>
        <v>0</v>
      </c>
      <c r="S101" s="181">
        <f t="shared" si="319"/>
        <v>0</v>
      </c>
      <c r="T101" s="181">
        <f t="shared" si="319"/>
        <v>0</v>
      </c>
      <c r="U101" s="181">
        <f t="shared" si="319"/>
        <v>0</v>
      </c>
      <c r="V101" s="181">
        <f t="shared" si="319"/>
        <v>0</v>
      </c>
      <c r="W101" s="181">
        <f t="shared" si="319"/>
        <v>0</v>
      </c>
      <c r="X101" s="181">
        <f t="shared" si="319"/>
        <v>0</v>
      </c>
      <c r="Y101" s="181">
        <f t="shared" si="319"/>
        <v>0</v>
      </c>
      <c r="Z101" s="181">
        <f t="shared" si="319"/>
        <v>0</v>
      </c>
      <c r="AA101" s="181">
        <f t="shared" si="319"/>
        <v>0</v>
      </c>
      <c r="AB101" s="181">
        <f t="shared" si="319"/>
        <v>0</v>
      </c>
      <c r="AC101" s="181">
        <f t="shared" si="319"/>
        <v>0</v>
      </c>
      <c r="AD101" s="181">
        <f t="shared" si="319"/>
        <v>0</v>
      </c>
      <c r="AE101" s="181">
        <f t="shared" si="319"/>
        <v>0</v>
      </c>
      <c r="AF101" s="181">
        <f t="shared" si="319"/>
        <v>0</v>
      </c>
      <c r="AG101" s="181">
        <f t="shared" si="319"/>
        <v>0</v>
      </c>
      <c r="AH101" s="181">
        <f t="shared" si="319"/>
        <v>0</v>
      </c>
      <c r="AI101" s="181">
        <f t="shared" si="319"/>
        <v>0</v>
      </c>
      <c r="AJ101" s="181">
        <f t="shared" si="319"/>
        <v>0</v>
      </c>
      <c r="AK101" s="181">
        <f t="shared" si="319"/>
        <v>0</v>
      </c>
      <c r="AL101" s="181">
        <f t="shared" si="319"/>
        <v>0</v>
      </c>
      <c r="AM101" s="181">
        <f t="shared" si="319"/>
        <v>0</v>
      </c>
      <c r="AN101" s="181">
        <f t="shared" si="319"/>
        <v>0</v>
      </c>
      <c r="AO101" s="181">
        <f t="shared" si="319"/>
        <v>0</v>
      </c>
      <c r="AP101" s="181">
        <f t="shared" ref="AP101:BU101" si="320">$F98*$F99*AP100</f>
        <v>0</v>
      </c>
      <c r="AQ101" s="181">
        <f t="shared" si="320"/>
        <v>0</v>
      </c>
      <c r="AR101" s="181">
        <f t="shared" si="320"/>
        <v>0</v>
      </c>
      <c r="AS101" s="181">
        <f t="shared" si="320"/>
        <v>0</v>
      </c>
      <c r="AT101" s="181">
        <f t="shared" si="320"/>
        <v>0</v>
      </c>
      <c r="AU101" s="181">
        <f t="shared" si="320"/>
        <v>0</v>
      </c>
      <c r="AV101" s="181">
        <f t="shared" si="320"/>
        <v>0</v>
      </c>
      <c r="AW101" s="181">
        <f t="shared" si="320"/>
        <v>0</v>
      </c>
      <c r="AX101" s="181">
        <f t="shared" si="320"/>
        <v>0</v>
      </c>
      <c r="AY101" s="181">
        <f t="shared" si="320"/>
        <v>0</v>
      </c>
      <c r="AZ101" s="181">
        <f t="shared" si="320"/>
        <v>0</v>
      </c>
      <c r="BA101" s="181">
        <f t="shared" si="320"/>
        <v>0</v>
      </c>
      <c r="BB101" s="181">
        <f t="shared" si="320"/>
        <v>0</v>
      </c>
      <c r="BC101" s="181">
        <f t="shared" si="320"/>
        <v>0</v>
      </c>
      <c r="BD101" s="181">
        <f t="shared" si="320"/>
        <v>0</v>
      </c>
      <c r="BE101" s="181">
        <f t="shared" si="320"/>
        <v>0</v>
      </c>
      <c r="BF101" s="181">
        <f t="shared" si="320"/>
        <v>0</v>
      </c>
      <c r="BG101" s="181">
        <f t="shared" si="320"/>
        <v>0</v>
      </c>
      <c r="BH101" s="181">
        <f t="shared" si="320"/>
        <v>0</v>
      </c>
      <c r="BI101" s="181">
        <f t="shared" si="320"/>
        <v>0</v>
      </c>
      <c r="BJ101" s="181">
        <f t="shared" si="320"/>
        <v>0</v>
      </c>
      <c r="BK101" s="181">
        <f t="shared" si="320"/>
        <v>0</v>
      </c>
      <c r="BL101" s="181">
        <f t="shared" si="320"/>
        <v>0</v>
      </c>
      <c r="BM101" s="181">
        <f t="shared" si="320"/>
        <v>0</v>
      </c>
      <c r="BN101" s="181">
        <f t="shared" si="320"/>
        <v>0</v>
      </c>
      <c r="BO101" s="181">
        <f t="shared" si="320"/>
        <v>0</v>
      </c>
      <c r="BP101" s="181">
        <f t="shared" si="320"/>
        <v>0</v>
      </c>
      <c r="BQ101" s="181">
        <f t="shared" si="320"/>
        <v>0</v>
      </c>
      <c r="BR101" s="181">
        <f t="shared" si="320"/>
        <v>0</v>
      </c>
      <c r="BS101" s="181">
        <f t="shared" si="320"/>
        <v>0</v>
      </c>
      <c r="BT101" s="181">
        <f t="shared" si="320"/>
        <v>0</v>
      </c>
      <c r="BU101" s="181">
        <f t="shared" si="320"/>
        <v>0</v>
      </c>
      <c r="BV101" s="181">
        <f t="shared" ref="BV101:DA101" si="321">$F98*$F99*BV100</f>
        <v>0</v>
      </c>
      <c r="BW101" s="181">
        <f t="shared" si="321"/>
        <v>0</v>
      </c>
      <c r="BX101" s="181">
        <f t="shared" si="321"/>
        <v>0</v>
      </c>
      <c r="BY101" s="181">
        <f t="shared" si="321"/>
        <v>0</v>
      </c>
      <c r="BZ101" s="181">
        <f t="shared" si="321"/>
        <v>0</v>
      </c>
      <c r="CA101" s="181">
        <f t="shared" si="321"/>
        <v>0</v>
      </c>
      <c r="CB101" s="181">
        <f t="shared" si="321"/>
        <v>0</v>
      </c>
      <c r="CC101" s="181">
        <f t="shared" si="321"/>
        <v>0</v>
      </c>
      <c r="CD101" s="181">
        <f t="shared" si="321"/>
        <v>0</v>
      </c>
      <c r="CE101" s="181">
        <f t="shared" si="321"/>
        <v>0</v>
      </c>
      <c r="CF101" s="181">
        <f t="shared" si="321"/>
        <v>0</v>
      </c>
      <c r="CG101" s="181">
        <f t="shared" si="321"/>
        <v>0</v>
      </c>
      <c r="CH101" s="181">
        <f t="shared" si="321"/>
        <v>0</v>
      </c>
      <c r="CI101" s="181">
        <f t="shared" si="321"/>
        <v>0</v>
      </c>
      <c r="CJ101" s="181">
        <f t="shared" si="321"/>
        <v>0</v>
      </c>
      <c r="CK101" s="181">
        <f t="shared" si="321"/>
        <v>0</v>
      </c>
      <c r="CL101" s="181">
        <f t="shared" si="321"/>
        <v>0</v>
      </c>
      <c r="CM101" s="181">
        <f t="shared" si="321"/>
        <v>0</v>
      </c>
      <c r="CN101" s="181">
        <f t="shared" si="321"/>
        <v>0</v>
      </c>
      <c r="CO101" s="181">
        <f t="shared" si="321"/>
        <v>0</v>
      </c>
      <c r="CP101" s="181">
        <f t="shared" si="321"/>
        <v>0</v>
      </c>
      <c r="CQ101" s="181">
        <f t="shared" si="321"/>
        <v>0</v>
      </c>
      <c r="CR101" s="181">
        <f t="shared" si="321"/>
        <v>0</v>
      </c>
      <c r="CS101" s="181">
        <f t="shared" si="321"/>
        <v>0</v>
      </c>
      <c r="CT101" s="181">
        <f t="shared" si="321"/>
        <v>0</v>
      </c>
      <c r="CU101" s="181">
        <f t="shared" si="321"/>
        <v>0</v>
      </c>
      <c r="CV101" s="181">
        <f t="shared" si="321"/>
        <v>0</v>
      </c>
      <c r="CW101" s="181">
        <f t="shared" si="321"/>
        <v>0</v>
      </c>
      <c r="CX101" s="181">
        <f t="shared" si="321"/>
        <v>0</v>
      </c>
      <c r="CY101" s="181">
        <f t="shared" si="321"/>
        <v>0</v>
      </c>
      <c r="CZ101" s="181">
        <f t="shared" si="321"/>
        <v>0</v>
      </c>
      <c r="DA101" s="181">
        <f t="shared" si="321"/>
        <v>0</v>
      </c>
      <c r="DB101" s="181">
        <f t="shared" ref="DB101:EG101" si="322">$F98*$F99*DB100</f>
        <v>0</v>
      </c>
      <c r="DC101" s="181">
        <f t="shared" si="322"/>
        <v>0</v>
      </c>
      <c r="DD101" s="181">
        <f t="shared" si="322"/>
        <v>0</v>
      </c>
      <c r="DE101" s="181">
        <f t="shared" si="322"/>
        <v>0</v>
      </c>
      <c r="DF101" s="181">
        <f t="shared" si="322"/>
        <v>0</v>
      </c>
      <c r="DG101" s="181">
        <f t="shared" si="322"/>
        <v>0</v>
      </c>
      <c r="DH101" s="181">
        <f t="shared" si="322"/>
        <v>0</v>
      </c>
      <c r="DI101" s="181">
        <f t="shared" si="322"/>
        <v>0</v>
      </c>
      <c r="DJ101" s="181">
        <f t="shared" si="322"/>
        <v>0</v>
      </c>
      <c r="DK101" s="181">
        <f t="shared" si="322"/>
        <v>0</v>
      </c>
      <c r="DL101" s="181">
        <f t="shared" si="322"/>
        <v>0</v>
      </c>
      <c r="DM101" s="181">
        <f t="shared" si="322"/>
        <v>0</v>
      </c>
      <c r="DN101" s="181">
        <f t="shared" si="322"/>
        <v>0</v>
      </c>
      <c r="DO101" s="181">
        <f t="shared" si="322"/>
        <v>0</v>
      </c>
      <c r="DP101" s="181">
        <f t="shared" si="322"/>
        <v>0</v>
      </c>
      <c r="DQ101" s="181">
        <f t="shared" si="322"/>
        <v>0</v>
      </c>
      <c r="DR101" s="181">
        <f t="shared" si="322"/>
        <v>0</v>
      </c>
      <c r="DS101" s="181">
        <f t="shared" si="322"/>
        <v>0</v>
      </c>
      <c r="DT101" s="181">
        <f t="shared" si="322"/>
        <v>0</v>
      </c>
      <c r="DU101" s="181">
        <f t="shared" si="322"/>
        <v>0</v>
      </c>
      <c r="DV101" s="181">
        <f t="shared" si="322"/>
        <v>0</v>
      </c>
      <c r="DW101" s="181">
        <f t="shared" si="322"/>
        <v>0</v>
      </c>
      <c r="DX101" s="181">
        <f t="shared" si="322"/>
        <v>0</v>
      </c>
      <c r="DY101" s="181">
        <f t="shared" si="322"/>
        <v>0</v>
      </c>
      <c r="DZ101" s="181">
        <f t="shared" si="322"/>
        <v>0</v>
      </c>
      <c r="EA101" s="181">
        <f t="shared" si="322"/>
        <v>0</v>
      </c>
      <c r="EB101" s="181">
        <f t="shared" si="322"/>
        <v>0</v>
      </c>
      <c r="EC101" s="181">
        <f t="shared" si="322"/>
        <v>0</v>
      </c>
      <c r="ED101" s="181">
        <f t="shared" si="322"/>
        <v>0</v>
      </c>
      <c r="EE101" s="181">
        <f t="shared" si="322"/>
        <v>0</v>
      </c>
      <c r="EF101" s="181">
        <f t="shared" si="322"/>
        <v>0</v>
      </c>
      <c r="EG101" s="181">
        <f t="shared" si="322"/>
        <v>0</v>
      </c>
      <c r="EH101" s="181">
        <f t="shared" ref="EH101:FM101" si="323">$F98*$F99*EH100</f>
        <v>0</v>
      </c>
      <c r="EI101" s="181">
        <f t="shared" si="323"/>
        <v>0</v>
      </c>
      <c r="EJ101" s="181">
        <f t="shared" si="323"/>
        <v>0</v>
      </c>
      <c r="EK101" s="181">
        <f t="shared" si="323"/>
        <v>0</v>
      </c>
      <c r="EL101" s="181">
        <f t="shared" si="323"/>
        <v>0</v>
      </c>
      <c r="EM101" s="181">
        <f t="shared" si="323"/>
        <v>0</v>
      </c>
      <c r="EN101" s="181">
        <f t="shared" si="323"/>
        <v>0</v>
      </c>
      <c r="EO101" s="181">
        <f t="shared" si="323"/>
        <v>0</v>
      </c>
      <c r="EP101" s="181">
        <f t="shared" si="323"/>
        <v>0</v>
      </c>
      <c r="EQ101" s="181">
        <f t="shared" si="323"/>
        <v>0</v>
      </c>
      <c r="ER101" s="181">
        <f t="shared" si="323"/>
        <v>0</v>
      </c>
      <c r="ES101" s="181">
        <f t="shared" si="323"/>
        <v>0</v>
      </c>
      <c r="ET101" s="181">
        <f t="shared" si="323"/>
        <v>0</v>
      </c>
      <c r="EU101" s="181">
        <f t="shared" si="323"/>
        <v>0</v>
      </c>
      <c r="EV101" s="181">
        <f t="shared" si="323"/>
        <v>0</v>
      </c>
      <c r="EW101" s="181">
        <f t="shared" si="323"/>
        <v>0</v>
      </c>
      <c r="EX101" s="181">
        <f t="shared" si="323"/>
        <v>0</v>
      </c>
      <c r="EY101" s="181">
        <f t="shared" si="323"/>
        <v>0</v>
      </c>
      <c r="EZ101" s="181">
        <f t="shared" si="323"/>
        <v>0</v>
      </c>
      <c r="FA101" s="181">
        <f t="shared" si="323"/>
        <v>0</v>
      </c>
      <c r="FB101" s="181">
        <f t="shared" si="323"/>
        <v>0</v>
      </c>
      <c r="FC101" s="181">
        <f t="shared" si="323"/>
        <v>0</v>
      </c>
      <c r="FD101" s="181">
        <f t="shared" si="323"/>
        <v>0</v>
      </c>
      <c r="FE101" s="181">
        <f t="shared" si="323"/>
        <v>0</v>
      </c>
      <c r="FF101" s="181">
        <f t="shared" si="323"/>
        <v>0</v>
      </c>
      <c r="FG101" s="181">
        <f t="shared" si="323"/>
        <v>0</v>
      </c>
      <c r="FH101" s="181">
        <f t="shared" si="323"/>
        <v>0</v>
      </c>
      <c r="FI101" s="181">
        <f t="shared" si="323"/>
        <v>0</v>
      </c>
      <c r="FJ101" s="181">
        <f t="shared" si="323"/>
        <v>0</v>
      </c>
      <c r="FK101" s="181">
        <f t="shared" si="323"/>
        <v>0</v>
      </c>
      <c r="FL101" s="181">
        <f t="shared" si="323"/>
        <v>0</v>
      </c>
      <c r="FM101" s="181">
        <f t="shared" si="323"/>
        <v>0</v>
      </c>
      <c r="FN101" s="181">
        <f t="shared" ref="FN101:GJ101" si="324">$F98*$F99*FN100</f>
        <v>0</v>
      </c>
      <c r="FO101" s="181">
        <f t="shared" si="324"/>
        <v>0</v>
      </c>
      <c r="FP101" s="181">
        <f t="shared" si="324"/>
        <v>0</v>
      </c>
      <c r="FQ101" s="181">
        <f t="shared" si="324"/>
        <v>0</v>
      </c>
      <c r="FR101" s="181">
        <f t="shared" si="324"/>
        <v>0</v>
      </c>
      <c r="FS101" s="181">
        <f t="shared" si="324"/>
        <v>0</v>
      </c>
      <c r="FT101" s="181">
        <f t="shared" si="324"/>
        <v>0</v>
      </c>
      <c r="FU101" s="181">
        <f t="shared" si="324"/>
        <v>0</v>
      </c>
      <c r="FV101" s="181">
        <f t="shared" si="324"/>
        <v>0</v>
      </c>
      <c r="FW101" s="181">
        <f t="shared" si="324"/>
        <v>0</v>
      </c>
      <c r="FX101" s="181">
        <f t="shared" si="324"/>
        <v>0</v>
      </c>
      <c r="FY101" s="181">
        <f t="shared" si="324"/>
        <v>0</v>
      </c>
      <c r="FZ101" s="181">
        <f t="shared" si="324"/>
        <v>0</v>
      </c>
      <c r="GA101" s="181">
        <f t="shared" si="324"/>
        <v>0</v>
      </c>
      <c r="GB101" s="181">
        <f t="shared" si="324"/>
        <v>0</v>
      </c>
      <c r="GC101" s="181">
        <f t="shared" si="324"/>
        <v>0</v>
      </c>
      <c r="GD101" s="181">
        <f t="shared" si="324"/>
        <v>0</v>
      </c>
      <c r="GE101" s="181">
        <f t="shared" si="324"/>
        <v>0</v>
      </c>
      <c r="GF101" s="181">
        <f t="shared" si="324"/>
        <v>0</v>
      </c>
      <c r="GG101" s="181">
        <f t="shared" si="324"/>
        <v>0</v>
      </c>
      <c r="GH101" s="181">
        <f t="shared" si="324"/>
        <v>0</v>
      </c>
      <c r="GI101" s="181">
        <f t="shared" si="324"/>
        <v>0</v>
      </c>
      <c r="GJ101" s="181">
        <f t="shared" si="324"/>
        <v>0</v>
      </c>
    </row>
    <row r="102" spans="1:192" outlineLevel="1" x14ac:dyDescent="0.35">
      <c r="A102"/>
      <c r="B102" s="76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/>
      <c r="B103" s="76" t="s">
        <v>1368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s="119" customFormat="1" outlineLevel="2" x14ac:dyDescent="0.35">
      <c r="B104" s="519"/>
      <c r="E104" s="119" t="str">
        <f>InpC!$E$106</f>
        <v>Senior debt commitment</v>
      </c>
      <c r="F104" s="119">
        <f>InpC!$F$106</f>
        <v>260000</v>
      </c>
      <c r="G104" s="119" t="str">
        <f>InpC!$G$106</f>
        <v>$ 000s</v>
      </c>
    </row>
    <row r="105" spans="1:192" outlineLevel="2" x14ac:dyDescent="0.35">
      <c r="A105"/>
      <c r="B105" s="76"/>
      <c r="C105"/>
      <c r="D105"/>
      <c r="E105" t="str">
        <f>$E$75</f>
        <v>Senior debt balance BEG</v>
      </c>
      <c r="F105"/>
      <c r="G105" t="str">
        <f>$G$75</f>
        <v>$ 000s</v>
      </c>
      <c r="H105">
        <f>$H$75</f>
        <v>0</v>
      </c>
      <c r="I105"/>
      <c r="J105">
        <f t="shared" ref="J105:AO105" si="325">J$75</f>
        <v>0</v>
      </c>
      <c r="K105">
        <f t="shared" si="325"/>
        <v>0</v>
      </c>
      <c r="L105">
        <f t="shared" si="325"/>
        <v>0</v>
      </c>
      <c r="M105">
        <f t="shared" si="325"/>
        <v>0</v>
      </c>
      <c r="N105">
        <f t="shared" si="325"/>
        <v>0</v>
      </c>
      <c r="O105">
        <f t="shared" si="325"/>
        <v>0</v>
      </c>
      <c r="P105">
        <f t="shared" si="325"/>
        <v>4070.2287720394497</v>
      </c>
      <c r="Q105">
        <f t="shared" si="325"/>
        <v>26984.974245960919</v>
      </c>
      <c r="R105">
        <f t="shared" si="325"/>
        <v>32240.087150726442</v>
      </c>
      <c r="S105">
        <f t="shared" si="325"/>
        <v>37500.126212887531</v>
      </c>
      <c r="T105">
        <f t="shared" si="325"/>
        <v>42778.884869617235</v>
      </c>
      <c r="U105">
        <f t="shared" si="325"/>
        <v>48061.858375237374</v>
      </c>
      <c r="V105">
        <f t="shared" si="325"/>
        <v>53364.367530276577</v>
      </c>
      <c r="W105">
        <f t="shared" si="325"/>
        <v>58678.800603929136</v>
      </c>
      <c r="X105">
        <f t="shared" si="325"/>
        <v>63978.757299821023</v>
      </c>
      <c r="Y105">
        <f t="shared" si="325"/>
        <v>69317.059284594841</v>
      </c>
      <c r="Z105">
        <f t="shared" si="325"/>
        <v>74657.784943433391</v>
      </c>
      <c r="AA105">
        <f t="shared" si="325"/>
        <v>80020.101192542323</v>
      </c>
      <c r="AB105">
        <f t="shared" si="325"/>
        <v>85384.118721668856</v>
      </c>
      <c r="AC105">
        <f t="shared" si="325"/>
        <v>90770.555613901073</v>
      </c>
      <c r="AD105">
        <f t="shared" si="325"/>
        <v>96169.105155680591</v>
      </c>
      <c r="AE105">
        <f t="shared" si="325"/>
        <v>101568.2660121736</v>
      </c>
      <c r="AF105">
        <f t="shared" si="325"/>
        <v>106991.09670392019</v>
      </c>
      <c r="AG105">
        <f t="shared" si="325"/>
        <v>112335.15028285285</v>
      </c>
      <c r="AH105">
        <f t="shared" si="325"/>
        <v>117629.95150476917</v>
      </c>
      <c r="AI105">
        <f t="shared" si="325"/>
        <v>122852.92659716292</v>
      </c>
      <c r="AJ105">
        <f t="shared" si="325"/>
        <v>127982.06033257369</v>
      </c>
      <c r="AK105">
        <f t="shared" si="325"/>
        <v>133096.37207660847</v>
      </c>
      <c r="AL105">
        <f t="shared" si="325"/>
        <v>138103.94571217976</v>
      </c>
      <c r="AM105">
        <f t="shared" si="325"/>
        <v>143076.09078214312</v>
      </c>
      <c r="AN105">
        <f t="shared" si="325"/>
        <v>147948.06618797823</v>
      </c>
      <c r="AO105">
        <f t="shared" si="325"/>
        <v>152772.9795939679</v>
      </c>
      <c r="AP105">
        <f t="shared" ref="AP105:BU105" si="326">AP$75</f>
        <v>157504.71137895371</v>
      </c>
      <c r="AQ105">
        <f t="shared" si="326"/>
        <v>162150.48126169021</v>
      </c>
      <c r="AR105">
        <f t="shared" si="326"/>
        <v>166773.26108488755</v>
      </c>
      <c r="AS105">
        <f t="shared" si="326"/>
        <v>171277.95219760679</v>
      </c>
      <c r="AT105">
        <f t="shared" si="326"/>
        <v>175765.20991829899</v>
      </c>
      <c r="AU105">
        <f t="shared" si="326"/>
        <v>180145.52277667512</v>
      </c>
      <c r="AV105">
        <f t="shared" si="326"/>
        <v>184402.20073018933</v>
      </c>
      <c r="AW105">
        <f t="shared" si="326"/>
        <v>188773.32718299911</v>
      </c>
      <c r="AX105">
        <f t="shared" si="326"/>
        <v>192922.77237964046</v>
      </c>
      <c r="AY105">
        <f t="shared" si="326"/>
        <v>197068.58515467084</v>
      </c>
      <c r="AZ105">
        <f t="shared" si="326"/>
        <v>201074.83351196375</v>
      </c>
      <c r="BA105">
        <f t="shared" si="326"/>
        <v>205041.96832506469</v>
      </c>
      <c r="BB105">
        <f t="shared" si="326"/>
        <v>208879.4021114783</v>
      </c>
      <c r="BC105">
        <f t="shared" si="326"/>
        <v>212623.12064256638</v>
      </c>
      <c r="BD105">
        <f t="shared" si="326"/>
        <v>216376.30167716992</v>
      </c>
      <c r="BE105">
        <f t="shared" si="326"/>
        <v>220053.69483183074</v>
      </c>
      <c r="BF105">
        <f t="shared" si="326"/>
        <v>224291.84163902761</v>
      </c>
      <c r="BG105">
        <f t="shared" si="326"/>
        <v>222245.7825599772</v>
      </c>
      <c r="BH105">
        <f t="shared" si="326"/>
        <v>220907.87353502397</v>
      </c>
      <c r="BI105">
        <f t="shared" si="326"/>
        <v>219486.92885440015</v>
      </c>
      <c r="BJ105">
        <f t="shared" si="326"/>
        <v>218029.78469498214</v>
      </c>
      <c r="BK105">
        <f t="shared" si="326"/>
        <v>216595.99128690467</v>
      </c>
      <c r="BL105">
        <f t="shared" si="326"/>
        <v>215111.330073975</v>
      </c>
      <c r="BM105">
        <f t="shared" si="326"/>
        <v>213539.15398660811</v>
      </c>
      <c r="BN105">
        <f t="shared" si="326"/>
        <v>211928.69064273775</v>
      </c>
      <c r="BO105">
        <f t="shared" si="326"/>
        <v>210322.64939872388</v>
      </c>
      <c r="BP105">
        <f t="shared" si="326"/>
        <v>208660.47442208257</v>
      </c>
      <c r="BQ105">
        <f t="shared" si="326"/>
        <v>206928.07895707106</v>
      </c>
      <c r="BR105">
        <f t="shared" si="326"/>
        <v>205155.20303439433</v>
      </c>
      <c r="BS105">
        <f t="shared" si="326"/>
        <v>203409.70043992522</v>
      </c>
      <c r="BT105">
        <f t="shared" si="326"/>
        <v>201605.68012815376</v>
      </c>
      <c r="BU105">
        <f t="shared" si="326"/>
        <v>199704.53475804895</v>
      </c>
      <c r="BV105">
        <f t="shared" ref="BV105:DA105" si="327">BV$75</f>
        <v>197760.61464309294</v>
      </c>
      <c r="BW105">
        <f t="shared" si="327"/>
        <v>195846.23979909049</v>
      </c>
      <c r="BX105">
        <f t="shared" si="327"/>
        <v>193869.22653654512</v>
      </c>
      <c r="BY105">
        <f t="shared" si="327"/>
        <v>191789.94733277403</v>
      </c>
      <c r="BZ105">
        <f t="shared" si="327"/>
        <v>189665.48894015868</v>
      </c>
      <c r="CA105">
        <f t="shared" si="327"/>
        <v>187572.86331436606</v>
      </c>
      <c r="CB105">
        <f t="shared" si="327"/>
        <v>185413.2661140734</v>
      </c>
      <c r="CC105">
        <f t="shared" si="327"/>
        <v>183146.02186577453</v>
      </c>
      <c r="CD105">
        <f t="shared" si="327"/>
        <v>180831.07889980721</v>
      </c>
      <c r="CE105">
        <f t="shared" si="327"/>
        <v>178521.42461657061</v>
      </c>
      <c r="CF105">
        <f t="shared" si="327"/>
        <v>176144.38068919149</v>
      </c>
      <c r="CG105">
        <f t="shared" si="327"/>
        <v>173678.32333789056</v>
      </c>
      <c r="CH105">
        <f t="shared" si="327"/>
        <v>171161.92189612333</v>
      </c>
      <c r="CI105">
        <f t="shared" si="327"/>
        <v>168682.30327380862</v>
      </c>
      <c r="CJ105">
        <f t="shared" si="327"/>
        <v>166126.35805432091</v>
      </c>
      <c r="CK105">
        <f t="shared" si="327"/>
        <v>163451.22814057153</v>
      </c>
      <c r="CL105">
        <f t="shared" si="327"/>
        <v>160722.98856255674</v>
      </c>
      <c r="CM105">
        <f t="shared" si="327"/>
        <v>158034.19966087447</v>
      </c>
      <c r="CN105">
        <f t="shared" si="327"/>
        <v>155264.05251437458</v>
      </c>
      <c r="CO105">
        <f t="shared" si="327"/>
        <v>152368.55293798147</v>
      </c>
      <c r="CP105">
        <f t="shared" si="327"/>
        <v>149417.04693236502</v>
      </c>
      <c r="CQ105">
        <f t="shared" si="327"/>
        <v>146507.79814469814</v>
      </c>
      <c r="CR105">
        <f t="shared" si="327"/>
        <v>143511.90505929125</v>
      </c>
      <c r="CS105">
        <f t="shared" si="327"/>
        <v>140384.20633941601</v>
      </c>
      <c r="CT105">
        <f t="shared" si="327"/>
        <v>137197.46739934522</v>
      </c>
      <c r="CU105">
        <f t="shared" si="327"/>
        <v>134017.04512029409</v>
      </c>
      <c r="CV105">
        <f t="shared" si="327"/>
        <v>130755.85721158185</v>
      </c>
      <c r="CW105">
        <f t="shared" si="327"/>
        <v>127382.89560330688</v>
      </c>
      <c r="CX105">
        <f t="shared" si="327"/>
        <v>123947.70993836735</v>
      </c>
      <c r="CY105">
        <f t="shared" si="327"/>
        <v>120560.84468087535</v>
      </c>
      <c r="CZ105">
        <f t="shared" si="327"/>
        <v>117075.93829937687</v>
      </c>
      <c r="DA105">
        <f t="shared" si="327"/>
        <v>113445.39809406063</v>
      </c>
      <c r="DB105">
        <f t="shared" ref="DB105:EG105" si="328">DB$75</f>
        <v>109749.30718408224</v>
      </c>
      <c r="DC105">
        <f t="shared" si="328"/>
        <v>106104.79934012549</v>
      </c>
      <c r="DD105">
        <f t="shared" si="328"/>
        <v>102356.12851601653</v>
      </c>
      <c r="DE105">
        <f t="shared" si="328"/>
        <v>98454.436232438748</v>
      </c>
      <c r="DF105">
        <f t="shared" si="328"/>
        <v>94483.710504501389</v>
      </c>
      <c r="DG105">
        <f t="shared" si="328"/>
        <v>90567.9966708539</v>
      </c>
      <c r="DH105">
        <f t="shared" si="328"/>
        <v>86541.693802653041</v>
      </c>
      <c r="DI105">
        <f t="shared" si="328"/>
        <v>82354.642868739567</v>
      </c>
      <c r="DJ105">
        <f t="shared" si="328"/>
        <v>78094.912753959899</v>
      </c>
      <c r="DK105">
        <f t="shared" si="328"/>
        <v>73842.717950339982</v>
      </c>
      <c r="DL105">
        <f t="shared" si="328"/>
        <v>69493.87456622647</v>
      </c>
      <c r="DM105">
        <f t="shared" si="328"/>
        <v>65005.764551687673</v>
      </c>
      <c r="DN105">
        <f t="shared" si="328"/>
        <v>60441.150908064417</v>
      </c>
      <c r="DO105">
        <f t="shared" si="328"/>
        <v>55938.946087181255</v>
      </c>
      <c r="DP105">
        <f t="shared" si="328"/>
        <v>51312.313964858025</v>
      </c>
      <c r="DQ105">
        <f t="shared" si="328"/>
        <v>46508.385701419291</v>
      </c>
      <c r="DR105">
        <f t="shared" si="328"/>
        <v>41623.959815295057</v>
      </c>
      <c r="DS105">
        <f t="shared" si="328"/>
        <v>36805.917675235105</v>
      </c>
      <c r="DT105">
        <f t="shared" si="328"/>
        <v>31856.023451205416</v>
      </c>
      <c r="DU105">
        <f t="shared" si="328"/>
        <v>26719.997309027913</v>
      </c>
      <c r="DV105">
        <f t="shared" si="328"/>
        <v>21499.293995837987</v>
      </c>
      <c r="DW105">
        <f t="shared" si="328"/>
        <v>16349.148154128143</v>
      </c>
      <c r="DX105">
        <f t="shared" si="328"/>
        <v>11059.36218681639</v>
      </c>
      <c r="DY105">
        <f t="shared" si="328"/>
        <v>5574.2063143887217</v>
      </c>
      <c r="DZ105">
        <f t="shared" si="328"/>
        <v>4.3200998334214091E-10</v>
      </c>
      <c r="EA105">
        <f t="shared" si="328"/>
        <v>4.3200998334214091E-10</v>
      </c>
      <c r="EB105">
        <f t="shared" si="328"/>
        <v>4.3200998334214091E-10</v>
      </c>
      <c r="EC105">
        <f t="shared" si="328"/>
        <v>4.3200998334214091E-10</v>
      </c>
      <c r="ED105">
        <f t="shared" si="328"/>
        <v>4.3200998334214091E-10</v>
      </c>
      <c r="EE105">
        <f t="shared" si="328"/>
        <v>4.3200998334214091E-10</v>
      </c>
      <c r="EF105">
        <f t="shared" si="328"/>
        <v>4.3200998334214091E-10</v>
      </c>
      <c r="EG105">
        <f t="shared" si="328"/>
        <v>4.3200998334214091E-10</v>
      </c>
      <c r="EH105">
        <f t="shared" ref="EH105:FM105" si="329">EH$75</f>
        <v>4.3200998334214091E-10</v>
      </c>
      <c r="EI105">
        <f t="shared" si="329"/>
        <v>4.3200998334214091E-10</v>
      </c>
      <c r="EJ105">
        <f t="shared" si="329"/>
        <v>4.3200998334214091E-10</v>
      </c>
      <c r="EK105">
        <f t="shared" si="329"/>
        <v>4.3200998334214091E-10</v>
      </c>
      <c r="EL105">
        <f t="shared" si="329"/>
        <v>4.3200998334214091E-10</v>
      </c>
      <c r="EM105">
        <f t="shared" si="329"/>
        <v>4.3200998334214091E-10</v>
      </c>
      <c r="EN105">
        <f t="shared" si="329"/>
        <v>4.3200998334214091E-10</v>
      </c>
      <c r="EO105">
        <f t="shared" si="329"/>
        <v>4.3200998334214091E-10</v>
      </c>
      <c r="EP105">
        <f t="shared" si="329"/>
        <v>4.3200998334214091E-10</v>
      </c>
      <c r="EQ105">
        <f t="shared" si="329"/>
        <v>4.3200998334214091E-10</v>
      </c>
      <c r="ER105">
        <f t="shared" si="329"/>
        <v>4.3200998334214091E-10</v>
      </c>
      <c r="ES105">
        <f t="shared" si="329"/>
        <v>4.3200998334214091E-10</v>
      </c>
      <c r="ET105">
        <f t="shared" si="329"/>
        <v>4.3200998334214091E-10</v>
      </c>
      <c r="EU105">
        <f t="shared" si="329"/>
        <v>4.3200998334214091E-10</v>
      </c>
      <c r="EV105">
        <f t="shared" si="329"/>
        <v>4.3200998334214091E-10</v>
      </c>
      <c r="EW105">
        <f t="shared" si="329"/>
        <v>4.3200998334214091E-10</v>
      </c>
      <c r="EX105">
        <f t="shared" si="329"/>
        <v>4.3200998334214091E-10</v>
      </c>
      <c r="EY105">
        <f t="shared" si="329"/>
        <v>4.3200998334214091E-10</v>
      </c>
      <c r="EZ105">
        <f t="shared" si="329"/>
        <v>4.3200998334214091E-10</v>
      </c>
      <c r="FA105">
        <f t="shared" si="329"/>
        <v>4.3200998334214091E-10</v>
      </c>
      <c r="FB105">
        <f t="shared" si="329"/>
        <v>4.3200998334214091E-10</v>
      </c>
      <c r="FC105">
        <f t="shared" si="329"/>
        <v>4.3200998334214091E-10</v>
      </c>
      <c r="FD105">
        <f t="shared" si="329"/>
        <v>4.3200998334214091E-10</v>
      </c>
      <c r="FE105">
        <f t="shared" si="329"/>
        <v>4.3200998334214091E-10</v>
      </c>
      <c r="FF105">
        <f t="shared" si="329"/>
        <v>4.3200998334214091E-10</v>
      </c>
      <c r="FG105">
        <f t="shared" si="329"/>
        <v>4.3200998334214091E-10</v>
      </c>
      <c r="FH105">
        <f t="shared" si="329"/>
        <v>4.3200998334214091E-10</v>
      </c>
      <c r="FI105">
        <f t="shared" si="329"/>
        <v>4.3200998334214091E-10</v>
      </c>
      <c r="FJ105">
        <f t="shared" si="329"/>
        <v>4.3200998334214091E-10</v>
      </c>
      <c r="FK105">
        <f t="shared" si="329"/>
        <v>4.3200998334214091E-10</v>
      </c>
      <c r="FL105">
        <f t="shared" si="329"/>
        <v>4.3200998334214091E-10</v>
      </c>
      <c r="FM105">
        <f t="shared" si="329"/>
        <v>4.3200998334214091E-10</v>
      </c>
      <c r="FN105">
        <f t="shared" ref="FN105:GJ105" si="330">FN$75</f>
        <v>4.3200998334214091E-10</v>
      </c>
      <c r="FO105">
        <f t="shared" si="330"/>
        <v>4.3200998334214091E-10</v>
      </c>
      <c r="FP105">
        <f t="shared" si="330"/>
        <v>4.3200998334214091E-10</v>
      </c>
      <c r="FQ105">
        <f t="shared" si="330"/>
        <v>4.3200998334214091E-10</v>
      </c>
      <c r="FR105">
        <f t="shared" si="330"/>
        <v>4.3200998334214091E-10</v>
      </c>
      <c r="FS105">
        <f t="shared" si="330"/>
        <v>4.3200998334214091E-10</v>
      </c>
      <c r="FT105">
        <f t="shared" si="330"/>
        <v>4.3200998334214091E-10</v>
      </c>
      <c r="FU105">
        <f t="shared" si="330"/>
        <v>4.3200998334214091E-10</v>
      </c>
      <c r="FV105">
        <f t="shared" si="330"/>
        <v>4.3200998334214091E-10</v>
      </c>
      <c r="FW105">
        <f t="shared" si="330"/>
        <v>4.3200998334214091E-10</v>
      </c>
      <c r="FX105">
        <f t="shared" si="330"/>
        <v>4.3200998334214091E-10</v>
      </c>
      <c r="FY105">
        <f t="shared" si="330"/>
        <v>4.3200998334214091E-10</v>
      </c>
      <c r="FZ105">
        <f t="shared" si="330"/>
        <v>4.3200998334214091E-10</v>
      </c>
      <c r="GA105">
        <f t="shared" si="330"/>
        <v>4.3200998334214091E-10</v>
      </c>
      <c r="GB105">
        <f t="shared" si="330"/>
        <v>4.3200998334214091E-10</v>
      </c>
      <c r="GC105">
        <f t="shared" si="330"/>
        <v>4.3200998334214091E-10</v>
      </c>
      <c r="GD105">
        <f t="shared" si="330"/>
        <v>4.3200998334214091E-10</v>
      </c>
      <c r="GE105">
        <f t="shared" si="330"/>
        <v>4.3200998334214091E-10</v>
      </c>
      <c r="GF105">
        <f t="shared" si="330"/>
        <v>4.3200998334214091E-10</v>
      </c>
      <c r="GG105">
        <f t="shared" si="330"/>
        <v>4.3200998334214091E-10</v>
      </c>
      <c r="GH105">
        <f t="shared" si="330"/>
        <v>4.3200998334214091E-10</v>
      </c>
      <c r="GI105">
        <f t="shared" si="330"/>
        <v>4.3200998334214091E-10</v>
      </c>
      <c r="GJ105">
        <f t="shared" si="330"/>
        <v>4.3200998334214091E-10</v>
      </c>
    </row>
    <row r="106" spans="1:192" outlineLevel="2" x14ac:dyDescent="0.35">
      <c r="A106"/>
      <c r="B106" s="76"/>
      <c r="C106"/>
      <c r="D106"/>
      <c r="E106" t="s">
        <v>1369</v>
      </c>
      <c r="F106"/>
      <c r="G106" t="s">
        <v>101</v>
      </c>
      <c r="H106"/>
      <c r="I106"/>
      <c r="J106">
        <f t="shared" ref="J106:AO106" si="331">MAX($F104-J105,0)</f>
        <v>260000</v>
      </c>
      <c r="K106">
        <f t="shared" si="331"/>
        <v>260000</v>
      </c>
      <c r="L106">
        <f t="shared" si="331"/>
        <v>260000</v>
      </c>
      <c r="M106">
        <f t="shared" si="331"/>
        <v>260000</v>
      </c>
      <c r="N106">
        <f t="shared" si="331"/>
        <v>260000</v>
      </c>
      <c r="O106">
        <f t="shared" si="331"/>
        <v>260000</v>
      </c>
      <c r="P106">
        <f t="shared" si="331"/>
        <v>255929.77122796056</v>
      </c>
      <c r="Q106">
        <f t="shared" si="331"/>
        <v>233015.02575403909</v>
      </c>
      <c r="R106">
        <f t="shared" si="331"/>
        <v>227759.91284927356</v>
      </c>
      <c r="S106">
        <f t="shared" si="331"/>
        <v>222499.87378711248</v>
      </c>
      <c r="T106">
        <f t="shared" si="331"/>
        <v>217221.11513038276</v>
      </c>
      <c r="U106">
        <f t="shared" si="331"/>
        <v>211938.14162476262</v>
      </c>
      <c r="V106">
        <f t="shared" si="331"/>
        <v>206635.63246972341</v>
      </c>
      <c r="W106">
        <f t="shared" si="331"/>
        <v>201321.19939607085</v>
      </c>
      <c r="X106">
        <f t="shared" si="331"/>
        <v>196021.24270017899</v>
      </c>
      <c r="Y106">
        <f t="shared" si="331"/>
        <v>190682.94071540516</v>
      </c>
      <c r="Z106">
        <f t="shared" si="331"/>
        <v>185342.21505656661</v>
      </c>
      <c r="AA106">
        <f t="shared" si="331"/>
        <v>179979.89880745768</v>
      </c>
      <c r="AB106">
        <f t="shared" si="331"/>
        <v>174615.88127833116</v>
      </c>
      <c r="AC106">
        <f t="shared" si="331"/>
        <v>169229.44438609894</v>
      </c>
      <c r="AD106">
        <f t="shared" si="331"/>
        <v>163830.89484431941</v>
      </c>
      <c r="AE106">
        <f t="shared" si="331"/>
        <v>158431.73398782639</v>
      </c>
      <c r="AF106">
        <f t="shared" si="331"/>
        <v>153008.90329607981</v>
      </c>
      <c r="AG106">
        <f t="shared" si="331"/>
        <v>147664.84971714715</v>
      </c>
      <c r="AH106">
        <f t="shared" si="331"/>
        <v>142370.04849523085</v>
      </c>
      <c r="AI106">
        <f t="shared" si="331"/>
        <v>137147.07340283709</v>
      </c>
      <c r="AJ106">
        <f t="shared" si="331"/>
        <v>132017.93966742631</v>
      </c>
      <c r="AK106">
        <f t="shared" si="331"/>
        <v>126903.62792339153</v>
      </c>
      <c r="AL106">
        <f t="shared" si="331"/>
        <v>121896.05428782024</v>
      </c>
      <c r="AM106">
        <f t="shared" si="331"/>
        <v>116923.90921785688</v>
      </c>
      <c r="AN106">
        <f t="shared" si="331"/>
        <v>112051.93381202177</v>
      </c>
      <c r="AO106">
        <f t="shared" si="331"/>
        <v>107227.0204060321</v>
      </c>
      <c r="AP106">
        <f t="shared" ref="AP106:BU106" si="332">MAX($F104-AP105,0)</f>
        <v>102495.28862104629</v>
      </c>
      <c r="AQ106">
        <f t="shared" si="332"/>
        <v>97849.518738309795</v>
      </c>
      <c r="AR106">
        <f t="shared" si="332"/>
        <v>93226.738915112452</v>
      </c>
      <c r="AS106">
        <f t="shared" si="332"/>
        <v>88722.047802393208</v>
      </c>
      <c r="AT106">
        <f t="shared" si="332"/>
        <v>84234.790081701009</v>
      </c>
      <c r="AU106">
        <f t="shared" si="332"/>
        <v>79854.47722332488</v>
      </c>
      <c r="AV106">
        <f t="shared" si="332"/>
        <v>75597.799269810668</v>
      </c>
      <c r="AW106">
        <f t="shared" si="332"/>
        <v>71226.672817000886</v>
      </c>
      <c r="AX106">
        <f t="shared" si="332"/>
        <v>67077.227620359539</v>
      </c>
      <c r="AY106">
        <f t="shared" si="332"/>
        <v>62931.414845329156</v>
      </c>
      <c r="AZ106">
        <f t="shared" si="332"/>
        <v>58925.166488036251</v>
      </c>
      <c r="BA106">
        <f t="shared" si="332"/>
        <v>54958.031674935308</v>
      </c>
      <c r="BB106">
        <f t="shared" si="332"/>
        <v>51120.597888521705</v>
      </c>
      <c r="BC106">
        <f t="shared" si="332"/>
        <v>47376.879357433616</v>
      </c>
      <c r="BD106">
        <f t="shared" si="332"/>
        <v>43623.698322830081</v>
      </c>
      <c r="BE106">
        <f t="shared" si="332"/>
        <v>39946.30516816926</v>
      </c>
      <c r="BF106">
        <f t="shared" si="332"/>
        <v>35708.158360972389</v>
      </c>
      <c r="BG106">
        <f t="shared" si="332"/>
        <v>37754.217440022796</v>
      </c>
      <c r="BH106">
        <f t="shared" si="332"/>
        <v>39092.126464976027</v>
      </c>
      <c r="BI106">
        <f t="shared" si="332"/>
        <v>40513.071145599853</v>
      </c>
      <c r="BJ106">
        <f t="shared" si="332"/>
        <v>41970.21530501786</v>
      </c>
      <c r="BK106">
        <f t="shared" si="332"/>
        <v>43404.008713095332</v>
      </c>
      <c r="BL106">
        <f t="shared" si="332"/>
        <v>44888.669926025002</v>
      </c>
      <c r="BM106">
        <f t="shared" si="332"/>
        <v>46460.846013391885</v>
      </c>
      <c r="BN106">
        <f t="shared" si="332"/>
        <v>48071.309357262246</v>
      </c>
      <c r="BO106">
        <f t="shared" si="332"/>
        <v>49677.350601276121</v>
      </c>
      <c r="BP106">
        <f t="shared" si="332"/>
        <v>51339.525577917433</v>
      </c>
      <c r="BQ106">
        <f t="shared" si="332"/>
        <v>53071.921042928938</v>
      </c>
      <c r="BR106">
        <f t="shared" si="332"/>
        <v>54844.796965605667</v>
      </c>
      <c r="BS106">
        <f t="shared" si="332"/>
        <v>56590.299560074782</v>
      </c>
      <c r="BT106">
        <f t="shared" si="332"/>
        <v>58394.319871846237</v>
      </c>
      <c r="BU106">
        <f t="shared" si="332"/>
        <v>60295.465241951053</v>
      </c>
      <c r="BV106">
        <f t="shared" ref="BV106:DA106" si="333">MAX($F104-BV105,0)</f>
        <v>62239.385356907063</v>
      </c>
      <c r="BW106">
        <f t="shared" si="333"/>
        <v>64153.760200909514</v>
      </c>
      <c r="BX106">
        <f t="shared" si="333"/>
        <v>66130.773463454883</v>
      </c>
      <c r="BY106">
        <f t="shared" si="333"/>
        <v>68210.052667225973</v>
      </c>
      <c r="BZ106">
        <f t="shared" si="333"/>
        <v>70334.511059841316</v>
      </c>
      <c r="CA106">
        <f t="shared" si="333"/>
        <v>72427.136685633945</v>
      </c>
      <c r="CB106">
        <f t="shared" si="333"/>
        <v>74586.733885926602</v>
      </c>
      <c r="CC106">
        <f t="shared" si="333"/>
        <v>76853.978134225472</v>
      </c>
      <c r="CD106">
        <f t="shared" si="333"/>
        <v>79168.921100192791</v>
      </c>
      <c r="CE106">
        <f t="shared" si="333"/>
        <v>81478.575383429386</v>
      </c>
      <c r="CF106">
        <f t="shared" si="333"/>
        <v>83855.619310808514</v>
      </c>
      <c r="CG106">
        <f t="shared" si="333"/>
        <v>86321.676662109443</v>
      </c>
      <c r="CH106">
        <f t="shared" si="333"/>
        <v>88838.078103876673</v>
      </c>
      <c r="CI106">
        <f t="shared" si="333"/>
        <v>91317.696726191381</v>
      </c>
      <c r="CJ106">
        <f t="shared" si="333"/>
        <v>93873.64194567909</v>
      </c>
      <c r="CK106">
        <f t="shared" si="333"/>
        <v>96548.771859428467</v>
      </c>
      <c r="CL106">
        <f t="shared" si="333"/>
        <v>99277.01143744326</v>
      </c>
      <c r="CM106">
        <f t="shared" si="333"/>
        <v>101965.80033912553</v>
      </c>
      <c r="CN106">
        <f t="shared" si="333"/>
        <v>104735.94748562542</v>
      </c>
      <c r="CO106">
        <f t="shared" si="333"/>
        <v>107631.44706201853</v>
      </c>
      <c r="CP106">
        <f t="shared" si="333"/>
        <v>110582.95306763498</v>
      </c>
      <c r="CQ106">
        <f t="shared" si="333"/>
        <v>113492.20185530186</v>
      </c>
      <c r="CR106">
        <f t="shared" si="333"/>
        <v>116488.09494070875</v>
      </c>
      <c r="CS106">
        <f t="shared" si="333"/>
        <v>119615.79366058399</v>
      </c>
      <c r="CT106">
        <f t="shared" si="333"/>
        <v>122802.53260065478</v>
      </c>
      <c r="CU106">
        <f t="shared" si="333"/>
        <v>125982.95487970591</v>
      </c>
      <c r="CV106">
        <f t="shared" si="333"/>
        <v>129244.14278841815</v>
      </c>
      <c r="CW106">
        <f t="shared" si="333"/>
        <v>132617.10439669312</v>
      </c>
      <c r="CX106">
        <f t="shared" si="333"/>
        <v>136052.29006163264</v>
      </c>
      <c r="CY106">
        <f t="shared" si="333"/>
        <v>139439.15531912463</v>
      </c>
      <c r="CZ106">
        <f t="shared" si="333"/>
        <v>142924.06170062313</v>
      </c>
      <c r="DA106">
        <f t="shared" si="333"/>
        <v>146554.60190593937</v>
      </c>
      <c r="DB106">
        <f t="shared" ref="DB106:EG106" si="334">MAX($F104-DB105,0)</f>
        <v>150250.69281591778</v>
      </c>
      <c r="DC106">
        <f t="shared" si="334"/>
        <v>153895.20065987451</v>
      </c>
      <c r="DD106">
        <f t="shared" si="334"/>
        <v>157643.87148398347</v>
      </c>
      <c r="DE106">
        <f t="shared" si="334"/>
        <v>161545.56376756125</v>
      </c>
      <c r="DF106">
        <f t="shared" si="334"/>
        <v>165516.28949549861</v>
      </c>
      <c r="DG106">
        <f t="shared" si="334"/>
        <v>169432.0033291461</v>
      </c>
      <c r="DH106">
        <f t="shared" si="334"/>
        <v>173458.30619734694</v>
      </c>
      <c r="DI106">
        <f t="shared" si="334"/>
        <v>177645.35713126045</v>
      </c>
      <c r="DJ106">
        <f t="shared" si="334"/>
        <v>181905.08724604012</v>
      </c>
      <c r="DK106">
        <f t="shared" si="334"/>
        <v>186157.28204966002</v>
      </c>
      <c r="DL106">
        <f t="shared" si="334"/>
        <v>190506.12543377353</v>
      </c>
      <c r="DM106">
        <f t="shared" si="334"/>
        <v>194994.23544831233</v>
      </c>
      <c r="DN106">
        <f t="shared" si="334"/>
        <v>199558.84909193558</v>
      </c>
      <c r="DO106">
        <f t="shared" si="334"/>
        <v>204061.05391281875</v>
      </c>
      <c r="DP106">
        <f t="shared" si="334"/>
        <v>208687.68603514199</v>
      </c>
      <c r="DQ106">
        <f t="shared" si="334"/>
        <v>213491.61429858071</v>
      </c>
      <c r="DR106">
        <f t="shared" si="334"/>
        <v>218376.04018470494</v>
      </c>
      <c r="DS106">
        <f t="shared" si="334"/>
        <v>223194.0823247649</v>
      </c>
      <c r="DT106">
        <f t="shared" si="334"/>
        <v>228143.9765487946</v>
      </c>
      <c r="DU106">
        <f t="shared" si="334"/>
        <v>233280.00269097209</v>
      </c>
      <c r="DV106">
        <f t="shared" si="334"/>
        <v>238500.70600416203</v>
      </c>
      <c r="DW106">
        <f t="shared" si="334"/>
        <v>243650.85184587186</v>
      </c>
      <c r="DX106">
        <f t="shared" si="334"/>
        <v>248940.6378131836</v>
      </c>
      <c r="DY106">
        <f t="shared" si="334"/>
        <v>254425.79368561128</v>
      </c>
      <c r="DZ106">
        <f t="shared" si="334"/>
        <v>259999.99999999956</v>
      </c>
      <c r="EA106">
        <f t="shared" si="334"/>
        <v>259999.99999999956</v>
      </c>
      <c r="EB106">
        <f t="shared" si="334"/>
        <v>259999.99999999956</v>
      </c>
      <c r="EC106">
        <f t="shared" si="334"/>
        <v>259999.99999999956</v>
      </c>
      <c r="ED106">
        <f t="shared" si="334"/>
        <v>259999.99999999956</v>
      </c>
      <c r="EE106">
        <f t="shared" si="334"/>
        <v>259999.99999999956</v>
      </c>
      <c r="EF106">
        <f t="shared" si="334"/>
        <v>259999.99999999956</v>
      </c>
      <c r="EG106">
        <f t="shared" si="334"/>
        <v>259999.99999999956</v>
      </c>
      <c r="EH106">
        <f t="shared" ref="EH106:FM106" si="335">MAX($F104-EH105,0)</f>
        <v>259999.99999999956</v>
      </c>
      <c r="EI106">
        <f t="shared" si="335"/>
        <v>259999.99999999956</v>
      </c>
      <c r="EJ106">
        <f t="shared" si="335"/>
        <v>259999.99999999956</v>
      </c>
      <c r="EK106">
        <f t="shared" si="335"/>
        <v>259999.99999999956</v>
      </c>
      <c r="EL106">
        <f t="shared" si="335"/>
        <v>259999.99999999956</v>
      </c>
      <c r="EM106">
        <f t="shared" si="335"/>
        <v>259999.99999999956</v>
      </c>
      <c r="EN106">
        <f t="shared" si="335"/>
        <v>259999.99999999956</v>
      </c>
      <c r="EO106">
        <f t="shared" si="335"/>
        <v>259999.99999999956</v>
      </c>
      <c r="EP106">
        <f t="shared" si="335"/>
        <v>259999.99999999956</v>
      </c>
      <c r="EQ106">
        <f t="shared" si="335"/>
        <v>259999.99999999956</v>
      </c>
      <c r="ER106">
        <f t="shared" si="335"/>
        <v>259999.99999999956</v>
      </c>
      <c r="ES106">
        <f t="shared" si="335"/>
        <v>259999.99999999956</v>
      </c>
      <c r="ET106">
        <f t="shared" si="335"/>
        <v>259999.99999999956</v>
      </c>
      <c r="EU106">
        <f t="shared" si="335"/>
        <v>259999.99999999956</v>
      </c>
      <c r="EV106">
        <f t="shared" si="335"/>
        <v>259999.99999999956</v>
      </c>
      <c r="EW106">
        <f t="shared" si="335"/>
        <v>259999.99999999956</v>
      </c>
      <c r="EX106">
        <f t="shared" si="335"/>
        <v>259999.99999999956</v>
      </c>
      <c r="EY106">
        <f t="shared" si="335"/>
        <v>259999.99999999956</v>
      </c>
      <c r="EZ106">
        <f t="shared" si="335"/>
        <v>259999.99999999956</v>
      </c>
      <c r="FA106">
        <f t="shared" si="335"/>
        <v>259999.99999999956</v>
      </c>
      <c r="FB106">
        <f t="shared" si="335"/>
        <v>259999.99999999956</v>
      </c>
      <c r="FC106">
        <f t="shared" si="335"/>
        <v>259999.99999999956</v>
      </c>
      <c r="FD106">
        <f t="shared" si="335"/>
        <v>259999.99999999956</v>
      </c>
      <c r="FE106">
        <f t="shared" si="335"/>
        <v>259999.99999999956</v>
      </c>
      <c r="FF106">
        <f t="shared" si="335"/>
        <v>259999.99999999956</v>
      </c>
      <c r="FG106">
        <f t="shared" si="335"/>
        <v>259999.99999999956</v>
      </c>
      <c r="FH106">
        <f t="shared" si="335"/>
        <v>259999.99999999956</v>
      </c>
      <c r="FI106">
        <f t="shared" si="335"/>
        <v>259999.99999999956</v>
      </c>
      <c r="FJ106">
        <f t="shared" si="335"/>
        <v>259999.99999999956</v>
      </c>
      <c r="FK106">
        <f t="shared" si="335"/>
        <v>259999.99999999956</v>
      </c>
      <c r="FL106">
        <f t="shared" si="335"/>
        <v>259999.99999999956</v>
      </c>
      <c r="FM106">
        <f t="shared" si="335"/>
        <v>259999.99999999956</v>
      </c>
      <c r="FN106">
        <f t="shared" ref="FN106:GJ106" si="336">MAX($F104-FN105,0)</f>
        <v>259999.99999999956</v>
      </c>
      <c r="FO106">
        <f t="shared" si="336"/>
        <v>259999.99999999956</v>
      </c>
      <c r="FP106">
        <f t="shared" si="336"/>
        <v>259999.99999999956</v>
      </c>
      <c r="FQ106">
        <f t="shared" si="336"/>
        <v>259999.99999999956</v>
      </c>
      <c r="FR106">
        <f t="shared" si="336"/>
        <v>259999.99999999956</v>
      </c>
      <c r="FS106">
        <f t="shared" si="336"/>
        <v>259999.99999999956</v>
      </c>
      <c r="FT106">
        <f t="shared" si="336"/>
        <v>259999.99999999956</v>
      </c>
      <c r="FU106">
        <f t="shared" si="336"/>
        <v>259999.99999999956</v>
      </c>
      <c r="FV106">
        <f t="shared" si="336"/>
        <v>259999.99999999956</v>
      </c>
      <c r="FW106">
        <f t="shared" si="336"/>
        <v>259999.99999999956</v>
      </c>
      <c r="FX106">
        <f t="shared" si="336"/>
        <v>259999.99999999956</v>
      </c>
      <c r="FY106">
        <f t="shared" si="336"/>
        <v>259999.99999999956</v>
      </c>
      <c r="FZ106">
        <f t="shared" si="336"/>
        <v>259999.99999999956</v>
      </c>
      <c r="GA106">
        <f t="shared" si="336"/>
        <v>259999.99999999956</v>
      </c>
      <c r="GB106">
        <f t="shared" si="336"/>
        <v>259999.99999999956</v>
      </c>
      <c r="GC106">
        <f t="shared" si="336"/>
        <v>259999.99999999956</v>
      </c>
      <c r="GD106">
        <f t="shared" si="336"/>
        <v>259999.99999999956</v>
      </c>
      <c r="GE106">
        <f t="shared" si="336"/>
        <v>259999.99999999956</v>
      </c>
      <c r="GF106">
        <f t="shared" si="336"/>
        <v>259999.99999999956</v>
      </c>
      <c r="GG106">
        <f t="shared" si="336"/>
        <v>259999.99999999956</v>
      </c>
      <c r="GH106">
        <f t="shared" si="336"/>
        <v>259999.99999999956</v>
      </c>
      <c r="GI106">
        <f t="shared" si="336"/>
        <v>259999.99999999956</v>
      </c>
      <c r="GJ106">
        <f t="shared" si="336"/>
        <v>259999.99999999956</v>
      </c>
    </row>
    <row r="107" spans="1:192" outlineLevel="2" x14ac:dyDescent="0.35">
      <c r="A107"/>
      <c r="B107" s="76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</row>
    <row r="108" spans="1:192" s="119" customFormat="1" outlineLevel="2" x14ac:dyDescent="0.35">
      <c r="B108" s="519"/>
      <c r="E108" s="119" t="str">
        <f>InpC!$E$109</f>
        <v>Day count basis</v>
      </c>
      <c r="F108" s="119">
        <f>InpC!$F$109</f>
        <v>360</v>
      </c>
      <c r="G108" s="119" t="str">
        <f>InpC!$G$109</f>
        <v>days</v>
      </c>
    </row>
    <row r="109" spans="1:192" s="521" customFormat="1" outlineLevel="2" x14ac:dyDescent="0.35">
      <c r="B109" s="517"/>
      <c r="E109" s="521" t="str">
        <f>InpC!$E$110</f>
        <v>Commitment fee rate</v>
      </c>
      <c r="F109" s="521">
        <f>InpC!$F$110</f>
        <v>8.7500000000000008E-3</v>
      </c>
      <c r="G109" s="521" t="str">
        <f>InpC!$G$110</f>
        <v>%</v>
      </c>
    </row>
    <row r="110" spans="1:192" s="119" customFormat="1" outlineLevel="2" x14ac:dyDescent="0.35">
      <c r="B110" s="519"/>
      <c r="E110" s="119" t="str">
        <f>Time!$E$68</f>
        <v>Construction period flag</v>
      </c>
      <c r="G110" s="119" t="str">
        <f>Time!$G$68</f>
        <v>flag</v>
      </c>
      <c r="H110" s="119">
        <f>Time!$H$68</f>
        <v>42</v>
      </c>
      <c r="J110" s="119">
        <f>Time!J$68</f>
        <v>0</v>
      </c>
      <c r="K110" s="119">
        <f>Time!K$68</f>
        <v>0</v>
      </c>
      <c r="L110" s="119">
        <f>Time!L$68</f>
        <v>0</v>
      </c>
      <c r="M110" s="119">
        <f>Time!M$68</f>
        <v>0</v>
      </c>
      <c r="N110" s="119">
        <f>Time!N$68</f>
        <v>0</v>
      </c>
      <c r="O110" s="119">
        <f>Time!O$68</f>
        <v>0</v>
      </c>
      <c r="P110" s="119">
        <f>Time!P$68</f>
        <v>1</v>
      </c>
      <c r="Q110" s="119">
        <f>Time!Q$68</f>
        <v>1</v>
      </c>
      <c r="R110" s="119">
        <f>Time!R$68</f>
        <v>1</v>
      </c>
      <c r="S110" s="119">
        <f>Time!S$68</f>
        <v>1</v>
      </c>
      <c r="T110" s="119">
        <f>Time!T$68</f>
        <v>1</v>
      </c>
      <c r="U110" s="119">
        <f>Time!U$68</f>
        <v>1</v>
      </c>
      <c r="V110" s="119">
        <f>Time!V$68</f>
        <v>1</v>
      </c>
      <c r="W110" s="119">
        <f>Time!W$68</f>
        <v>1</v>
      </c>
      <c r="X110" s="119">
        <f>Time!X$68</f>
        <v>1</v>
      </c>
      <c r="Y110" s="119">
        <f>Time!Y$68</f>
        <v>1</v>
      </c>
      <c r="Z110" s="119">
        <f>Time!Z$68</f>
        <v>1</v>
      </c>
      <c r="AA110" s="119">
        <f>Time!AA$68</f>
        <v>1</v>
      </c>
      <c r="AB110" s="119">
        <f>Time!AB$68</f>
        <v>1</v>
      </c>
      <c r="AC110" s="119">
        <f>Time!AC$68</f>
        <v>1</v>
      </c>
      <c r="AD110" s="119">
        <f>Time!AD$68</f>
        <v>1</v>
      </c>
      <c r="AE110" s="119">
        <f>Time!AE$68</f>
        <v>1</v>
      </c>
      <c r="AF110" s="119">
        <f>Time!AF$68</f>
        <v>1</v>
      </c>
      <c r="AG110" s="119">
        <f>Time!AG$68</f>
        <v>1</v>
      </c>
      <c r="AH110" s="119">
        <f>Time!AH$68</f>
        <v>1</v>
      </c>
      <c r="AI110" s="119">
        <f>Time!AI$68</f>
        <v>1</v>
      </c>
      <c r="AJ110" s="119">
        <f>Time!AJ$68</f>
        <v>1</v>
      </c>
      <c r="AK110" s="119">
        <f>Time!AK$68</f>
        <v>1</v>
      </c>
      <c r="AL110" s="119">
        <f>Time!AL$68</f>
        <v>1</v>
      </c>
      <c r="AM110" s="119">
        <f>Time!AM$68</f>
        <v>1</v>
      </c>
      <c r="AN110" s="119">
        <f>Time!AN$68</f>
        <v>1</v>
      </c>
      <c r="AO110" s="119">
        <f>Time!AO$68</f>
        <v>1</v>
      </c>
      <c r="AP110" s="119">
        <f>Time!AP$68</f>
        <v>1</v>
      </c>
      <c r="AQ110" s="119">
        <f>Time!AQ$68</f>
        <v>1</v>
      </c>
      <c r="AR110" s="119">
        <f>Time!AR$68</f>
        <v>1</v>
      </c>
      <c r="AS110" s="119">
        <f>Time!AS$68</f>
        <v>1</v>
      </c>
      <c r="AT110" s="119">
        <f>Time!AT$68</f>
        <v>1</v>
      </c>
      <c r="AU110" s="119">
        <f>Time!AU$68</f>
        <v>1</v>
      </c>
      <c r="AV110" s="119">
        <f>Time!AV$68</f>
        <v>1</v>
      </c>
      <c r="AW110" s="119">
        <f>Time!AW$68</f>
        <v>1</v>
      </c>
      <c r="AX110" s="119">
        <f>Time!AX$68</f>
        <v>1</v>
      </c>
      <c r="AY110" s="119">
        <f>Time!AY$68</f>
        <v>1</v>
      </c>
      <c r="AZ110" s="119">
        <f>Time!AZ$68</f>
        <v>1</v>
      </c>
      <c r="BA110" s="119">
        <f>Time!BA$68</f>
        <v>1</v>
      </c>
      <c r="BB110" s="119">
        <f>Time!BB$68</f>
        <v>1</v>
      </c>
      <c r="BC110" s="119">
        <f>Time!BC$68</f>
        <v>1</v>
      </c>
      <c r="BD110" s="119">
        <f>Time!BD$68</f>
        <v>1</v>
      </c>
      <c r="BE110" s="119">
        <f>Time!BE$68</f>
        <v>1</v>
      </c>
      <c r="BF110" s="119">
        <f>Time!BF$68</f>
        <v>0</v>
      </c>
      <c r="BG110" s="119">
        <f>Time!BG$68</f>
        <v>0</v>
      </c>
      <c r="BH110" s="119">
        <f>Time!BH$68</f>
        <v>0</v>
      </c>
      <c r="BI110" s="119">
        <f>Time!BI$68</f>
        <v>0</v>
      </c>
      <c r="BJ110" s="119">
        <f>Time!BJ$68</f>
        <v>0</v>
      </c>
      <c r="BK110" s="119">
        <f>Time!BK$68</f>
        <v>0</v>
      </c>
      <c r="BL110" s="119">
        <f>Time!BL$68</f>
        <v>0</v>
      </c>
      <c r="BM110" s="119">
        <f>Time!BM$68</f>
        <v>0</v>
      </c>
      <c r="BN110" s="119">
        <f>Time!BN$68</f>
        <v>0</v>
      </c>
      <c r="BO110" s="119">
        <f>Time!BO$68</f>
        <v>0</v>
      </c>
      <c r="BP110" s="119">
        <f>Time!BP$68</f>
        <v>0</v>
      </c>
      <c r="BQ110" s="119">
        <f>Time!BQ$68</f>
        <v>0</v>
      </c>
      <c r="BR110" s="119">
        <f>Time!BR$68</f>
        <v>0</v>
      </c>
      <c r="BS110" s="119">
        <f>Time!BS$68</f>
        <v>0</v>
      </c>
      <c r="BT110" s="119">
        <f>Time!BT$68</f>
        <v>0</v>
      </c>
      <c r="BU110" s="119">
        <f>Time!BU$68</f>
        <v>0</v>
      </c>
      <c r="BV110" s="119">
        <f>Time!BV$68</f>
        <v>0</v>
      </c>
      <c r="BW110" s="119">
        <f>Time!BW$68</f>
        <v>0</v>
      </c>
      <c r="BX110" s="119">
        <f>Time!BX$68</f>
        <v>0</v>
      </c>
      <c r="BY110" s="119">
        <f>Time!BY$68</f>
        <v>0</v>
      </c>
      <c r="BZ110" s="119">
        <f>Time!BZ$68</f>
        <v>0</v>
      </c>
      <c r="CA110" s="119">
        <f>Time!CA$68</f>
        <v>0</v>
      </c>
      <c r="CB110" s="119">
        <f>Time!CB$68</f>
        <v>0</v>
      </c>
      <c r="CC110" s="119">
        <f>Time!CC$68</f>
        <v>0</v>
      </c>
      <c r="CD110" s="119">
        <f>Time!CD$68</f>
        <v>0</v>
      </c>
      <c r="CE110" s="119">
        <f>Time!CE$68</f>
        <v>0</v>
      </c>
      <c r="CF110" s="119">
        <f>Time!CF$68</f>
        <v>0</v>
      </c>
      <c r="CG110" s="119">
        <f>Time!CG$68</f>
        <v>0</v>
      </c>
      <c r="CH110" s="119">
        <f>Time!CH$68</f>
        <v>0</v>
      </c>
      <c r="CI110" s="119">
        <f>Time!CI$68</f>
        <v>0</v>
      </c>
      <c r="CJ110" s="119">
        <f>Time!CJ$68</f>
        <v>0</v>
      </c>
      <c r="CK110" s="119">
        <f>Time!CK$68</f>
        <v>0</v>
      </c>
      <c r="CL110" s="119">
        <f>Time!CL$68</f>
        <v>0</v>
      </c>
      <c r="CM110" s="119">
        <f>Time!CM$68</f>
        <v>0</v>
      </c>
      <c r="CN110" s="119">
        <f>Time!CN$68</f>
        <v>0</v>
      </c>
      <c r="CO110" s="119">
        <f>Time!CO$68</f>
        <v>0</v>
      </c>
      <c r="CP110" s="119">
        <f>Time!CP$68</f>
        <v>0</v>
      </c>
      <c r="CQ110" s="119">
        <f>Time!CQ$68</f>
        <v>0</v>
      </c>
      <c r="CR110" s="119">
        <f>Time!CR$68</f>
        <v>0</v>
      </c>
      <c r="CS110" s="119">
        <f>Time!CS$68</f>
        <v>0</v>
      </c>
      <c r="CT110" s="119">
        <f>Time!CT$68</f>
        <v>0</v>
      </c>
      <c r="CU110" s="119">
        <f>Time!CU$68</f>
        <v>0</v>
      </c>
      <c r="CV110" s="119">
        <f>Time!CV$68</f>
        <v>0</v>
      </c>
      <c r="CW110" s="119">
        <f>Time!CW$68</f>
        <v>0</v>
      </c>
      <c r="CX110" s="119">
        <f>Time!CX$68</f>
        <v>0</v>
      </c>
      <c r="CY110" s="119">
        <f>Time!CY$68</f>
        <v>0</v>
      </c>
      <c r="CZ110" s="119">
        <f>Time!CZ$68</f>
        <v>0</v>
      </c>
      <c r="DA110" s="119">
        <f>Time!DA$68</f>
        <v>0</v>
      </c>
      <c r="DB110" s="119">
        <f>Time!DB$68</f>
        <v>0</v>
      </c>
      <c r="DC110" s="119">
        <f>Time!DC$68</f>
        <v>0</v>
      </c>
      <c r="DD110" s="119">
        <f>Time!DD$68</f>
        <v>0</v>
      </c>
      <c r="DE110" s="119">
        <f>Time!DE$68</f>
        <v>0</v>
      </c>
      <c r="DF110" s="119">
        <f>Time!DF$68</f>
        <v>0</v>
      </c>
      <c r="DG110" s="119">
        <f>Time!DG$68</f>
        <v>0</v>
      </c>
      <c r="DH110" s="119">
        <f>Time!DH$68</f>
        <v>0</v>
      </c>
      <c r="DI110" s="119">
        <f>Time!DI$68</f>
        <v>0</v>
      </c>
      <c r="DJ110" s="119">
        <f>Time!DJ$68</f>
        <v>0</v>
      </c>
      <c r="DK110" s="119">
        <f>Time!DK$68</f>
        <v>0</v>
      </c>
      <c r="DL110" s="119">
        <f>Time!DL$68</f>
        <v>0</v>
      </c>
      <c r="DM110" s="119">
        <f>Time!DM$68</f>
        <v>0</v>
      </c>
      <c r="DN110" s="119">
        <f>Time!DN$68</f>
        <v>0</v>
      </c>
      <c r="DO110" s="119">
        <f>Time!DO$68</f>
        <v>0</v>
      </c>
      <c r="DP110" s="119">
        <f>Time!DP$68</f>
        <v>0</v>
      </c>
      <c r="DQ110" s="119">
        <f>Time!DQ$68</f>
        <v>0</v>
      </c>
      <c r="DR110" s="119">
        <f>Time!DR$68</f>
        <v>0</v>
      </c>
      <c r="DS110" s="119">
        <f>Time!DS$68</f>
        <v>0</v>
      </c>
      <c r="DT110" s="119">
        <f>Time!DT$68</f>
        <v>0</v>
      </c>
      <c r="DU110" s="119">
        <f>Time!DU$68</f>
        <v>0</v>
      </c>
      <c r="DV110" s="119">
        <f>Time!DV$68</f>
        <v>0</v>
      </c>
      <c r="DW110" s="119">
        <f>Time!DW$68</f>
        <v>0</v>
      </c>
      <c r="DX110" s="119">
        <f>Time!DX$68</f>
        <v>0</v>
      </c>
      <c r="DY110" s="119">
        <f>Time!DY$68</f>
        <v>0</v>
      </c>
      <c r="DZ110" s="119">
        <f>Time!DZ$68</f>
        <v>0</v>
      </c>
      <c r="EA110" s="119">
        <f>Time!EA$68</f>
        <v>0</v>
      </c>
      <c r="EB110" s="119">
        <f>Time!EB$68</f>
        <v>0</v>
      </c>
      <c r="EC110" s="119">
        <f>Time!EC$68</f>
        <v>0</v>
      </c>
      <c r="ED110" s="119">
        <f>Time!ED$68</f>
        <v>0</v>
      </c>
      <c r="EE110" s="119">
        <f>Time!EE$68</f>
        <v>0</v>
      </c>
      <c r="EF110" s="119">
        <f>Time!EF$68</f>
        <v>0</v>
      </c>
      <c r="EG110" s="119">
        <f>Time!EG$68</f>
        <v>0</v>
      </c>
      <c r="EH110" s="119">
        <f>Time!EH$68</f>
        <v>0</v>
      </c>
      <c r="EI110" s="119">
        <f>Time!EI$68</f>
        <v>0</v>
      </c>
      <c r="EJ110" s="119">
        <f>Time!EJ$68</f>
        <v>0</v>
      </c>
      <c r="EK110" s="119">
        <f>Time!EK$68</f>
        <v>0</v>
      </c>
      <c r="EL110" s="119">
        <f>Time!EL$68</f>
        <v>0</v>
      </c>
      <c r="EM110" s="119">
        <f>Time!EM$68</f>
        <v>0</v>
      </c>
      <c r="EN110" s="119">
        <f>Time!EN$68</f>
        <v>0</v>
      </c>
      <c r="EO110" s="119">
        <f>Time!EO$68</f>
        <v>0</v>
      </c>
      <c r="EP110" s="119">
        <f>Time!EP$68</f>
        <v>0</v>
      </c>
      <c r="EQ110" s="119">
        <f>Time!EQ$68</f>
        <v>0</v>
      </c>
      <c r="ER110" s="119">
        <f>Time!ER$68</f>
        <v>0</v>
      </c>
      <c r="ES110" s="119">
        <f>Time!ES$68</f>
        <v>0</v>
      </c>
      <c r="ET110" s="119">
        <f>Time!ET$68</f>
        <v>0</v>
      </c>
      <c r="EU110" s="119">
        <f>Time!EU$68</f>
        <v>0</v>
      </c>
      <c r="EV110" s="119">
        <f>Time!EV$68</f>
        <v>0</v>
      </c>
      <c r="EW110" s="119">
        <f>Time!EW$68</f>
        <v>0</v>
      </c>
      <c r="EX110" s="119">
        <f>Time!EX$68</f>
        <v>0</v>
      </c>
      <c r="EY110" s="119">
        <f>Time!EY$68</f>
        <v>0</v>
      </c>
      <c r="EZ110" s="119">
        <f>Time!EZ$68</f>
        <v>0</v>
      </c>
      <c r="FA110" s="119">
        <f>Time!FA$68</f>
        <v>0</v>
      </c>
      <c r="FB110" s="119">
        <f>Time!FB$68</f>
        <v>0</v>
      </c>
      <c r="FC110" s="119">
        <f>Time!FC$68</f>
        <v>0</v>
      </c>
      <c r="FD110" s="119">
        <f>Time!FD$68</f>
        <v>0</v>
      </c>
      <c r="FE110" s="119">
        <f>Time!FE$68</f>
        <v>0</v>
      </c>
      <c r="FF110" s="119">
        <f>Time!FF$68</f>
        <v>0</v>
      </c>
      <c r="FG110" s="119">
        <f>Time!FG$68</f>
        <v>0</v>
      </c>
      <c r="FH110" s="119">
        <f>Time!FH$68</f>
        <v>0</v>
      </c>
      <c r="FI110" s="119">
        <f>Time!FI$68</f>
        <v>0</v>
      </c>
      <c r="FJ110" s="119">
        <f>Time!FJ$68</f>
        <v>0</v>
      </c>
      <c r="FK110" s="119">
        <f>Time!FK$68</f>
        <v>0</v>
      </c>
      <c r="FL110" s="119">
        <f>Time!FL$68</f>
        <v>0</v>
      </c>
      <c r="FM110" s="119">
        <f>Time!FM$68</f>
        <v>0</v>
      </c>
      <c r="FN110" s="119">
        <f>Time!FN$68</f>
        <v>0</v>
      </c>
      <c r="FO110" s="119">
        <f>Time!FO$68</f>
        <v>0</v>
      </c>
      <c r="FP110" s="119">
        <f>Time!FP$68</f>
        <v>0</v>
      </c>
      <c r="FQ110" s="119">
        <f>Time!FQ$68</f>
        <v>0</v>
      </c>
      <c r="FR110" s="119">
        <f>Time!FR$68</f>
        <v>0</v>
      </c>
      <c r="FS110" s="119">
        <f>Time!FS$68</f>
        <v>0</v>
      </c>
      <c r="FT110" s="119">
        <f>Time!FT$68</f>
        <v>0</v>
      </c>
      <c r="FU110" s="119">
        <f>Time!FU$68</f>
        <v>0</v>
      </c>
      <c r="FV110" s="119">
        <f>Time!FV$68</f>
        <v>0</v>
      </c>
      <c r="FW110" s="119">
        <f>Time!FW$68</f>
        <v>0</v>
      </c>
      <c r="FX110" s="119">
        <f>Time!FX$68</f>
        <v>0</v>
      </c>
      <c r="FY110" s="119">
        <f>Time!FY$68</f>
        <v>0</v>
      </c>
      <c r="FZ110" s="119">
        <f>Time!FZ$68</f>
        <v>0</v>
      </c>
      <c r="GA110" s="119">
        <f>Time!GA$68</f>
        <v>0</v>
      </c>
      <c r="GB110" s="119">
        <f>Time!GB$68</f>
        <v>0</v>
      </c>
      <c r="GC110" s="119">
        <f>Time!GC$68</f>
        <v>0</v>
      </c>
      <c r="GD110" s="119">
        <f>Time!GD$68</f>
        <v>0</v>
      </c>
      <c r="GE110" s="119">
        <f>Time!GE$68</f>
        <v>0</v>
      </c>
      <c r="GF110" s="119">
        <f>Time!GF$68</f>
        <v>0</v>
      </c>
      <c r="GG110" s="119">
        <f>Time!GG$68</f>
        <v>0</v>
      </c>
      <c r="GH110" s="119">
        <f>Time!GH$68</f>
        <v>0</v>
      </c>
      <c r="GI110" s="119">
        <f>Time!GI$68</f>
        <v>0</v>
      </c>
      <c r="GJ110" s="119">
        <f>Time!GJ$68</f>
        <v>0</v>
      </c>
    </row>
    <row r="111" spans="1:192" s="119" customFormat="1" outlineLevel="2" x14ac:dyDescent="0.35">
      <c r="B111" s="519"/>
      <c r="E111" s="119" t="str">
        <f>Time!$E$196</f>
        <v>Days in period</v>
      </c>
      <c r="G111" s="119" t="str">
        <f>Time!$G$196</f>
        <v>days</v>
      </c>
      <c r="H111" s="119">
        <f>Time!$H$196</f>
        <v>0</v>
      </c>
      <c r="J111" s="119">
        <f>Time!J$196</f>
        <v>31</v>
      </c>
      <c r="K111" s="119">
        <f>Time!K$196</f>
        <v>28</v>
      </c>
      <c r="L111" s="119">
        <f>Time!L$196</f>
        <v>31</v>
      </c>
      <c r="M111" s="119">
        <f>Time!M$196</f>
        <v>30</v>
      </c>
      <c r="N111" s="119">
        <f>Time!N$196</f>
        <v>31</v>
      </c>
      <c r="O111" s="119">
        <f>Time!O$196</f>
        <v>30</v>
      </c>
      <c r="P111" s="119">
        <f>Time!P$196</f>
        <v>31</v>
      </c>
      <c r="Q111" s="119">
        <f>Time!Q$196</f>
        <v>31</v>
      </c>
      <c r="R111" s="119">
        <f>Time!R$196</f>
        <v>30</v>
      </c>
      <c r="S111" s="119">
        <f>Time!S$196</f>
        <v>31</v>
      </c>
      <c r="T111" s="119">
        <f>Time!T$196</f>
        <v>30</v>
      </c>
      <c r="U111" s="119">
        <f>Time!U$196</f>
        <v>31</v>
      </c>
      <c r="V111" s="119">
        <f>Time!V$196</f>
        <v>31</v>
      </c>
      <c r="W111" s="119">
        <f>Time!W$196</f>
        <v>28</v>
      </c>
      <c r="X111" s="119">
        <f>Time!X$196</f>
        <v>31</v>
      </c>
      <c r="Y111" s="119">
        <f>Time!Y$196</f>
        <v>30</v>
      </c>
      <c r="Z111" s="119">
        <f>Time!Z$196</f>
        <v>31</v>
      </c>
      <c r="AA111" s="119">
        <f>Time!AA$196</f>
        <v>30</v>
      </c>
      <c r="AB111" s="119">
        <f>Time!AB$196</f>
        <v>31</v>
      </c>
      <c r="AC111" s="119">
        <f>Time!AC$196</f>
        <v>31</v>
      </c>
      <c r="AD111" s="119">
        <f>Time!AD$196</f>
        <v>30</v>
      </c>
      <c r="AE111" s="119">
        <f>Time!AE$196</f>
        <v>31</v>
      </c>
      <c r="AF111" s="119">
        <f>Time!AF$196</f>
        <v>30</v>
      </c>
      <c r="AG111" s="119">
        <f>Time!AG$196</f>
        <v>31</v>
      </c>
      <c r="AH111" s="119">
        <f>Time!AH$196</f>
        <v>31</v>
      </c>
      <c r="AI111" s="119">
        <f>Time!AI$196</f>
        <v>29</v>
      </c>
      <c r="AJ111" s="119">
        <f>Time!AJ$196</f>
        <v>31</v>
      </c>
      <c r="AK111" s="119">
        <f>Time!AK$196</f>
        <v>30</v>
      </c>
      <c r="AL111" s="119">
        <f>Time!AL$196</f>
        <v>31</v>
      </c>
      <c r="AM111" s="119">
        <f>Time!AM$196</f>
        <v>30</v>
      </c>
      <c r="AN111" s="119">
        <f>Time!AN$196</f>
        <v>31</v>
      </c>
      <c r="AO111" s="119">
        <f>Time!AO$196</f>
        <v>31</v>
      </c>
      <c r="AP111" s="119">
        <f>Time!AP$196</f>
        <v>30</v>
      </c>
      <c r="AQ111" s="119">
        <f>Time!AQ$196</f>
        <v>31</v>
      </c>
      <c r="AR111" s="119">
        <f>Time!AR$196</f>
        <v>30</v>
      </c>
      <c r="AS111" s="119">
        <f>Time!AS$196</f>
        <v>31</v>
      </c>
      <c r="AT111" s="119">
        <f>Time!AT$196</f>
        <v>31</v>
      </c>
      <c r="AU111" s="119">
        <f>Time!AU$196</f>
        <v>28</v>
      </c>
      <c r="AV111" s="119">
        <f>Time!AV$196</f>
        <v>31</v>
      </c>
      <c r="AW111" s="119">
        <f>Time!AW$196</f>
        <v>30</v>
      </c>
      <c r="AX111" s="119">
        <f>Time!AX$196</f>
        <v>31</v>
      </c>
      <c r="AY111" s="119">
        <f>Time!AY$196</f>
        <v>30</v>
      </c>
      <c r="AZ111" s="119">
        <f>Time!AZ$196</f>
        <v>31</v>
      </c>
      <c r="BA111" s="119">
        <f>Time!BA$196</f>
        <v>31</v>
      </c>
      <c r="BB111" s="119">
        <f>Time!BB$196</f>
        <v>30</v>
      </c>
      <c r="BC111" s="119">
        <f>Time!BC$196</f>
        <v>31</v>
      </c>
      <c r="BD111" s="119">
        <f>Time!BD$196</f>
        <v>30</v>
      </c>
      <c r="BE111" s="119">
        <f>Time!BE$196</f>
        <v>31</v>
      </c>
      <c r="BF111" s="119">
        <f>Time!BF$196</f>
        <v>90</v>
      </c>
      <c r="BG111" s="119">
        <f>Time!BG$196</f>
        <v>91</v>
      </c>
      <c r="BH111" s="119">
        <f>Time!BH$196</f>
        <v>92</v>
      </c>
      <c r="BI111" s="119">
        <f>Time!BI$196</f>
        <v>92</v>
      </c>
      <c r="BJ111" s="119">
        <f>Time!BJ$196</f>
        <v>90</v>
      </c>
      <c r="BK111" s="119">
        <f>Time!BK$196</f>
        <v>91</v>
      </c>
      <c r="BL111" s="119">
        <f>Time!BL$196</f>
        <v>92</v>
      </c>
      <c r="BM111" s="119">
        <f>Time!BM$196</f>
        <v>92</v>
      </c>
      <c r="BN111" s="119">
        <f>Time!BN$196</f>
        <v>91</v>
      </c>
      <c r="BO111" s="119">
        <f>Time!BO$196</f>
        <v>91</v>
      </c>
      <c r="BP111" s="119">
        <f>Time!BP$196</f>
        <v>92</v>
      </c>
      <c r="BQ111" s="119">
        <f>Time!BQ$196</f>
        <v>92</v>
      </c>
      <c r="BR111" s="119">
        <f>Time!BR$196</f>
        <v>90</v>
      </c>
      <c r="BS111" s="119">
        <f>Time!BS$196</f>
        <v>91</v>
      </c>
      <c r="BT111" s="119">
        <f>Time!BT$196</f>
        <v>92</v>
      </c>
      <c r="BU111" s="119">
        <f>Time!BU$196</f>
        <v>92</v>
      </c>
      <c r="BV111" s="119">
        <f>Time!BV$196</f>
        <v>90</v>
      </c>
      <c r="BW111" s="119">
        <f>Time!BW$196</f>
        <v>91</v>
      </c>
      <c r="BX111" s="119">
        <f>Time!BX$196</f>
        <v>92</v>
      </c>
      <c r="BY111" s="119">
        <f>Time!BY$196</f>
        <v>92</v>
      </c>
      <c r="BZ111" s="119">
        <f>Time!BZ$196</f>
        <v>90</v>
      </c>
      <c r="CA111" s="119">
        <f>Time!CA$196</f>
        <v>91</v>
      </c>
      <c r="CB111" s="119">
        <f>Time!CB$196</f>
        <v>92</v>
      </c>
      <c r="CC111" s="119">
        <f>Time!CC$196</f>
        <v>92</v>
      </c>
      <c r="CD111" s="119">
        <f>Time!CD$196</f>
        <v>91</v>
      </c>
      <c r="CE111" s="119">
        <f>Time!CE$196</f>
        <v>91</v>
      </c>
      <c r="CF111" s="119">
        <f>Time!CF$196</f>
        <v>92</v>
      </c>
      <c r="CG111" s="119">
        <f>Time!CG$196</f>
        <v>92</v>
      </c>
      <c r="CH111" s="119">
        <f>Time!CH$196</f>
        <v>90</v>
      </c>
      <c r="CI111" s="119">
        <f>Time!CI$196</f>
        <v>91</v>
      </c>
      <c r="CJ111" s="119">
        <f>Time!CJ$196</f>
        <v>92</v>
      </c>
      <c r="CK111" s="119">
        <f>Time!CK$196</f>
        <v>92</v>
      </c>
      <c r="CL111" s="119">
        <f>Time!CL$196</f>
        <v>90</v>
      </c>
      <c r="CM111" s="119">
        <f>Time!CM$196</f>
        <v>91</v>
      </c>
      <c r="CN111" s="119">
        <f>Time!CN$196</f>
        <v>92</v>
      </c>
      <c r="CO111" s="119">
        <f>Time!CO$196</f>
        <v>92</v>
      </c>
      <c r="CP111" s="119">
        <f>Time!CP$196</f>
        <v>90</v>
      </c>
      <c r="CQ111" s="119">
        <f>Time!CQ$196</f>
        <v>91</v>
      </c>
      <c r="CR111" s="119">
        <f>Time!CR$196</f>
        <v>92</v>
      </c>
      <c r="CS111" s="119">
        <f>Time!CS$196</f>
        <v>92</v>
      </c>
      <c r="CT111" s="119">
        <f>Time!CT$196</f>
        <v>91</v>
      </c>
      <c r="CU111" s="119">
        <f>Time!CU$196</f>
        <v>91</v>
      </c>
      <c r="CV111" s="119">
        <f>Time!CV$196</f>
        <v>92</v>
      </c>
      <c r="CW111" s="119">
        <f>Time!CW$196</f>
        <v>92</v>
      </c>
      <c r="CX111" s="119">
        <f>Time!CX$196</f>
        <v>90</v>
      </c>
      <c r="CY111" s="119">
        <f>Time!CY$196</f>
        <v>91</v>
      </c>
      <c r="CZ111" s="119">
        <f>Time!CZ$196</f>
        <v>92</v>
      </c>
      <c r="DA111" s="119">
        <f>Time!DA$196</f>
        <v>92</v>
      </c>
      <c r="DB111" s="119">
        <f>Time!DB$196</f>
        <v>90</v>
      </c>
      <c r="DC111" s="119">
        <f>Time!DC$196</f>
        <v>91</v>
      </c>
      <c r="DD111" s="119">
        <f>Time!DD$196</f>
        <v>92</v>
      </c>
      <c r="DE111" s="119">
        <f>Time!DE$196</f>
        <v>92</v>
      </c>
      <c r="DF111" s="119">
        <f>Time!DF$196</f>
        <v>90</v>
      </c>
      <c r="DG111" s="119">
        <f>Time!DG$196</f>
        <v>91</v>
      </c>
      <c r="DH111" s="119">
        <f>Time!DH$196</f>
        <v>92</v>
      </c>
      <c r="DI111" s="119">
        <f>Time!DI$196</f>
        <v>92</v>
      </c>
      <c r="DJ111" s="119">
        <f>Time!DJ$196</f>
        <v>91</v>
      </c>
      <c r="DK111" s="119">
        <f>Time!DK$196</f>
        <v>91</v>
      </c>
      <c r="DL111" s="119">
        <f>Time!DL$196</f>
        <v>92</v>
      </c>
      <c r="DM111" s="119">
        <f>Time!DM$196</f>
        <v>92</v>
      </c>
      <c r="DN111" s="119">
        <f>Time!DN$196</f>
        <v>90</v>
      </c>
      <c r="DO111" s="119">
        <f>Time!DO$196</f>
        <v>91</v>
      </c>
      <c r="DP111" s="119">
        <f>Time!DP$196</f>
        <v>92</v>
      </c>
      <c r="DQ111" s="119">
        <f>Time!DQ$196</f>
        <v>92</v>
      </c>
      <c r="DR111" s="119">
        <f>Time!DR$196</f>
        <v>90</v>
      </c>
      <c r="DS111" s="119">
        <f>Time!DS$196</f>
        <v>91</v>
      </c>
      <c r="DT111" s="119">
        <f>Time!DT$196</f>
        <v>92</v>
      </c>
      <c r="DU111" s="119">
        <f>Time!DU$196</f>
        <v>92</v>
      </c>
      <c r="DV111" s="119">
        <f>Time!DV$196</f>
        <v>90</v>
      </c>
      <c r="DW111" s="119">
        <f>Time!DW$196</f>
        <v>91</v>
      </c>
      <c r="DX111" s="119">
        <f>Time!DX$196</f>
        <v>92</v>
      </c>
      <c r="DY111" s="119">
        <f>Time!DY$196</f>
        <v>92</v>
      </c>
      <c r="DZ111" s="119">
        <f>Time!DZ$196</f>
        <v>91</v>
      </c>
      <c r="EA111" s="119">
        <f>Time!EA$196</f>
        <v>91</v>
      </c>
      <c r="EB111" s="119">
        <f>Time!EB$196</f>
        <v>92</v>
      </c>
      <c r="EC111" s="119">
        <f>Time!EC$196</f>
        <v>92</v>
      </c>
      <c r="ED111" s="119">
        <f>Time!ED$196</f>
        <v>90</v>
      </c>
      <c r="EE111" s="119">
        <f>Time!EE$196</f>
        <v>91</v>
      </c>
      <c r="EF111" s="119">
        <f>Time!EF$196</f>
        <v>92</v>
      </c>
      <c r="EG111" s="119">
        <f>Time!EG$196</f>
        <v>92</v>
      </c>
      <c r="EH111" s="119">
        <f>Time!EH$196</f>
        <v>90</v>
      </c>
      <c r="EI111" s="119">
        <f>Time!EI$196</f>
        <v>91</v>
      </c>
      <c r="EJ111" s="119">
        <f>Time!EJ$196</f>
        <v>92</v>
      </c>
      <c r="EK111" s="119">
        <f>Time!EK$196</f>
        <v>92</v>
      </c>
      <c r="EL111" s="119">
        <f>Time!EL$196</f>
        <v>90</v>
      </c>
      <c r="EM111" s="119">
        <f>Time!EM$196</f>
        <v>91</v>
      </c>
      <c r="EN111" s="119">
        <f>Time!EN$196</f>
        <v>92</v>
      </c>
      <c r="EO111" s="119">
        <f>Time!EO$196</f>
        <v>92</v>
      </c>
      <c r="EP111" s="119">
        <f>Time!EP$196</f>
        <v>91</v>
      </c>
      <c r="EQ111" s="119">
        <f>Time!EQ$196</f>
        <v>91</v>
      </c>
      <c r="ER111" s="119">
        <f>Time!ER$196</f>
        <v>92</v>
      </c>
      <c r="ES111" s="119">
        <f>Time!ES$196</f>
        <v>92</v>
      </c>
      <c r="ET111" s="119">
        <f>Time!ET$196</f>
        <v>90</v>
      </c>
      <c r="EU111" s="119">
        <f>Time!EU$196</f>
        <v>91</v>
      </c>
      <c r="EV111" s="119">
        <f>Time!EV$196</f>
        <v>92</v>
      </c>
      <c r="EW111" s="119">
        <f>Time!EW$196</f>
        <v>92</v>
      </c>
      <c r="EX111" s="119">
        <f>Time!EX$196</f>
        <v>90</v>
      </c>
      <c r="EY111" s="119">
        <f>Time!EY$196</f>
        <v>91</v>
      </c>
      <c r="EZ111" s="119">
        <f>Time!EZ$196</f>
        <v>92</v>
      </c>
      <c r="FA111" s="119">
        <f>Time!FA$196</f>
        <v>92</v>
      </c>
      <c r="FB111" s="119">
        <f>Time!FB$196</f>
        <v>90</v>
      </c>
      <c r="FC111" s="119">
        <f>Time!FC$196</f>
        <v>91</v>
      </c>
      <c r="FD111" s="119">
        <f>Time!FD$196</f>
        <v>92</v>
      </c>
      <c r="FE111" s="119">
        <f>Time!FE$196</f>
        <v>92</v>
      </c>
      <c r="FF111" s="119">
        <f>Time!FF$196</f>
        <v>91</v>
      </c>
      <c r="FG111" s="119">
        <f>Time!FG$196</f>
        <v>91</v>
      </c>
      <c r="FH111" s="119">
        <f>Time!FH$196</f>
        <v>92</v>
      </c>
      <c r="FI111" s="119">
        <f>Time!FI$196</f>
        <v>92</v>
      </c>
      <c r="FJ111" s="119">
        <f>Time!FJ$196</f>
        <v>90</v>
      </c>
      <c r="FK111" s="119">
        <f>Time!FK$196</f>
        <v>91</v>
      </c>
      <c r="FL111" s="119">
        <f>Time!FL$196</f>
        <v>92</v>
      </c>
      <c r="FM111" s="119">
        <f>Time!FM$196</f>
        <v>92</v>
      </c>
      <c r="FN111" s="119">
        <f>Time!FN$196</f>
        <v>90</v>
      </c>
      <c r="FO111" s="119">
        <f>Time!FO$196</f>
        <v>91</v>
      </c>
      <c r="FP111" s="119">
        <f>Time!FP$196</f>
        <v>92</v>
      </c>
      <c r="FQ111" s="119">
        <f>Time!FQ$196</f>
        <v>92</v>
      </c>
      <c r="FR111" s="119">
        <f>Time!FR$196</f>
        <v>90</v>
      </c>
      <c r="FS111" s="119">
        <f>Time!FS$196</f>
        <v>91</v>
      </c>
      <c r="FT111" s="119">
        <f>Time!FT$196</f>
        <v>92</v>
      </c>
      <c r="FU111" s="119">
        <f>Time!FU$196</f>
        <v>92</v>
      </c>
      <c r="FV111" s="119">
        <f>Time!FV$196</f>
        <v>91</v>
      </c>
      <c r="FW111" s="119">
        <f>Time!FW$196</f>
        <v>91</v>
      </c>
      <c r="FX111" s="119">
        <f>Time!FX$196</f>
        <v>92</v>
      </c>
      <c r="FY111" s="119">
        <f>Time!FY$196</f>
        <v>92</v>
      </c>
      <c r="FZ111" s="119">
        <f>Time!FZ$196</f>
        <v>90</v>
      </c>
      <c r="GA111" s="119">
        <f>Time!GA$196</f>
        <v>91</v>
      </c>
      <c r="GB111" s="119">
        <f>Time!GB$196</f>
        <v>92</v>
      </c>
      <c r="GC111" s="119">
        <f>Time!GC$196</f>
        <v>92</v>
      </c>
      <c r="GD111" s="119">
        <f>Time!GD$196</f>
        <v>90</v>
      </c>
      <c r="GE111" s="119">
        <f>Time!GE$196</f>
        <v>91</v>
      </c>
      <c r="GF111" s="119">
        <f>Time!GF$196</f>
        <v>92</v>
      </c>
      <c r="GG111" s="119">
        <f>Time!GG$196</f>
        <v>92</v>
      </c>
      <c r="GH111" s="119">
        <f>Time!GH$196</f>
        <v>90</v>
      </c>
      <c r="GI111" s="119">
        <f>Time!GI$196</f>
        <v>91</v>
      </c>
      <c r="GJ111" s="119">
        <f>Time!GJ$196</f>
        <v>92</v>
      </c>
    </row>
    <row r="112" spans="1:192" outlineLevel="2" x14ac:dyDescent="0.35">
      <c r="A112"/>
      <c r="B112" s="76"/>
      <c r="C112"/>
      <c r="D112"/>
      <c r="E112" t="str">
        <f>$E$106</f>
        <v>Undrawn commitment</v>
      </c>
      <c r="F112"/>
      <c r="G112" t="str">
        <f>$G$106</f>
        <v>$ 000s</v>
      </c>
      <c r="H112">
        <f>$H$106</f>
        <v>0</v>
      </c>
      <c r="I112"/>
      <c r="J112">
        <f t="shared" ref="J112:AO112" si="337">J$106</f>
        <v>260000</v>
      </c>
      <c r="K112">
        <f t="shared" si="337"/>
        <v>260000</v>
      </c>
      <c r="L112">
        <f t="shared" si="337"/>
        <v>260000</v>
      </c>
      <c r="M112">
        <f t="shared" si="337"/>
        <v>260000</v>
      </c>
      <c r="N112">
        <f t="shared" si="337"/>
        <v>260000</v>
      </c>
      <c r="O112">
        <f t="shared" si="337"/>
        <v>260000</v>
      </c>
      <c r="P112">
        <f t="shared" si="337"/>
        <v>255929.77122796056</v>
      </c>
      <c r="Q112">
        <f t="shared" si="337"/>
        <v>233015.02575403909</v>
      </c>
      <c r="R112">
        <f t="shared" si="337"/>
        <v>227759.91284927356</v>
      </c>
      <c r="S112">
        <f t="shared" si="337"/>
        <v>222499.87378711248</v>
      </c>
      <c r="T112">
        <f t="shared" si="337"/>
        <v>217221.11513038276</v>
      </c>
      <c r="U112">
        <f t="shared" si="337"/>
        <v>211938.14162476262</v>
      </c>
      <c r="V112">
        <f t="shared" si="337"/>
        <v>206635.63246972341</v>
      </c>
      <c r="W112">
        <f t="shared" si="337"/>
        <v>201321.19939607085</v>
      </c>
      <c r="X112">
        <f t="shared" si="337"/>
        <v>196021.24270017899</v>
      </c>
      <c r="Y112">
        <f t="shared" si="337"/>
        <v>190682.94071540516</v>
      </c>
      <c r="Z112">
        <f t="shared" si="337"/>
        <v>185342.21505656661</v>
      </c>
      <c r="AA112">
        <f t="shared" si="337"/>
        <v>179979.89880745768</v>
      </c>
      <c r="AB112">
        <f t="shared" si="337"/>
        <v>174615.88127833116</v>
      </c>
      <c r="AC112">
        <f t="shared" si="337"/>
        <v>169229.44438609894</v>
      </c>
      <c r="AD112">
        <f t="shared" si="337"/>
        <v>163830.89484431941</v>
      </c>
      <c r="AE112">
        <f t="shared" si="337"/>
        <v>158431.73398782639</v>
      </c>
      <c r="AF112">
        <f t="shared" si="337"/>
        <v>153008.90329607981</v>
      </c>
      <c r="AG112">
        <f t="shared" si="337"/>
        <v>147664.84971714715</v>
      </c>
      <c r="AH112">
        <f t="shared" si="337"/>
        <v>142370.04849523085</v>
      </c>
      <c r="AI112">
        <f t="shared" si="337"/>
        <v>137147.07340283709</v>
      </c>
      <c r="AJ112">
        <f t="shared" si="337"/>
        <v>132017.93966742631</v>
      </c>
      <c r="AK112">
        <f t="shared" si="337"/>
        <v>126903.62792339153</v>
      </c>
      <c r="AL112">
        <f t="shared" si="337"/>
        <v>121896.05428782024</v>
      </c>
      <c r="AM112">
        <f t="shared" si="337"/>
        <v>116923.90921785688</v>
      </c>
      <c r="AN112">
        <f t="shared" si="337"/>
        <v>112051.93381202177</v>
      </c>
      <c r="AO112">
        <f t="shared" si="337"/>
        <v>107227.0204060321</v>
      </c>
      <c r="AP112">
        <f t="shared" ref="AP112:BU112" si="338">AP$106</f>
        <v>102495.28862104629</v>
      </c>
      <c r="AQ112">
        <f t="shared" si="338"/>
        <v>97849.518738309795</v>
      </c>
      <c r="AR112">
        <f t="shared" si="338"/>
        <v>93226.738915112452</v>
      </c>
      <c r="AS112">
        <f t="shared" si="338"/>
        <v>88722.047802393208</v>
      </c>
      <c r="AT112">
        <f t="shared" si="338"/>
        <v>84234.790081701009</v>
      </c>
      <c r="AU112">
        <f t="shared" si="338"/>
        <v>79854.47722332488</v>
      </c>
      <c r="AV112">
        <f t="shared" si="338"/>
        <v>75597.799269810668</v>
      </c>
      <c r="AW112">
        <f t="shared" si="338"/>
        <v>71226.672817000886</v>
      </c>
      <c r="AX112">
        <f t="shared" si="338"/>
        <v>67077.227620359539</v>
      </c>
      <c r="AY112">
        <f t="shared" si="338"/>
        <v>62931.414845329156</v>
      </c>
      <c r="AZ112">
        <f t="shared" si="338"/>
        <v>58925.166488036251</v>
      </c>
      <c r="BA112">
        <f t="shared" si="338"/>
        <v>54958.031674935308</v>
      </c>
      <c r="BB112">
        <f t="shared" si="338"/>
        <v>51120.597888521705</v>
      </c>
      <c r="BC112">
        <f t="shared" si="338"/>
        <v>47376.879357433616</v>
      </c>
      <c r="BD112">
        <f t="shared" si="338"/>
        <v>43623.698322830081</v>
      </c>
      <c r="BE112">
        <f t="shared" si="338"/>
        <v>39946.30516816926</v>
      </c>
      <c r="BF112">
        <f t="shared" si="338"/>
        <v>35708.158360972389</v>
      </c>
      <c r="BG112">
        <f t="shared" si="338"/>
        <v>37754.217440022796</v>
      </c>
      <c r="BH112">
        <f t="shared" si="338"/>
        <v>39092.126464976027</v>
      </c>
      <c r="BI112">
        <f t="shared" si="338"/>
        <v>40513.071145599853</v>
      </c>
      <c r="BJ112">
        <f t="shared" si="338"/>
        <v>41970.21530501786</v>
      </c>
      <c r="BK112">
        <f t="shared" si="338"/>
        <v>43404.008713095332</v>
      </c>
      <c r="BL112">
        <f t="shared" si="338"/>
        <v>44888.669926025002</v>
      </c>
      <c r="BM112">
        <f t="shared" si="338"/>
        <v>46460.846013391885</v>
      </c>
      <c r="BN112">
        <f t="shared" si="338"/>
        <v>48071.309357262246</v>
      </c>
      <c r="BO112">
        <f t="shared" si="338"/>
        <v>49677.350601276121</v>
      </c>
      <c r="BP112">
        <f t="shared" si="338"/>
        <v>51339.525577917433</v>
      </c>
      <c r="BQ112">
        <f t="shared" si="338"/>
        <v>53071.921042928938</v>
      </c>
      <c r="BR112">
        <f t="shared" si="338"/>
        <v>54844.796965605667</v>
      </c>
      <c r="BS112">
        <f t="shared" si="338"/>
        <v>56590.299560074782</v>
      </c>
      <c r="BT112">
        <f t="shared" si="338"/>
        <v>58394.319871846237</v>
      </c>
      <c r="BU112">
        <f t="shared" si="338"/>
        <v>60295.465241951053</v>
      </c>
      <c r="BV112">
        <f t="shared" ref="BV112:DA112" si="339">BV$106</f>
        <v>62239.385356907063</v>
      </c>
      <c r="BW112">
        <f t="shared" si="339"/>
        <v>64153.760200909514</v>
      </c>
      <c r="BX112">
        <f t="shared" si="339"/>
        <v>66130.773463454883</v>
      </c>
      <c r="BY112">
        <f t="shared" si="339"/>
        <v>68210.052667225973</v>
      </c>
      <c r="BZ112">
        <f t="shared" si="339"/>
        <v>70334.511059841316</v>
      </c>
      <c r="CA112">
        <f t="shared" si="339"/>
        <v>72427.136685633945</v>
      </c>
      <c r="CB112">
        <f t="shared" si="339"/>
        <v>74586.733885926602</v>
      </c>
      <c r="CC112">
        <f t="shared" si="339"/>
        <v>76853.978134225472</v>
      </c>
      <c r="CD112">
        <f t="shared" si="339"/>
        <v>79168.921100192791</v>
      </c>
      <c r="CE112">
        <f t="shared" si="339"/>
        <v>81478.575383429386</v>
      </c>
      <c r="CF112">
        <f t="shared" si="339"/>
        <v>83855.619310808514</v>
      </c>
      <c r="CG112">
        <f t="shared" si="339"/>
        <v>86321.676662109443</v>
      </c>
      <c r="CH112">
        <f t="shared" si="339"/>
        <v>88838.078103876673</v>
      </c>
      <c r="CI112">
        <f t="shared" si="339"/>
        <v>91317.696726191381</v>
      </c>
      <c r="CJ112">
        <f t="shared" si="339"/>
        <v>93873.64194567909</v>
      </c>
      <c r="CK112">
        <f t="shared" si="339"/>
        <v>96548.771859428467</v>
      </c>
      <c r="CL112">
        <f t="shared" si="339"/>
        <v>99277.01143744326</v>
      </c>
      <c r="CM112">
        <f t="shared" si="339"/>
        <v>101965.80033912553</v>
      </c>
      <c r="CN112">
        <f t="shared" si="339"/>
        <v>104735.94748562542</v>
      </c>
      <c r="CO112">
        <f t="shared" si="339"/>
        <v>107631.44706201853</v>
      </c>
      <c r="CP112">
        <f t="shared" si="339"/>
        <v>110582.95306763498</v>
      </c>
      <c r="CQ112">
        <f t="shared" si="339"/>
        <v>113492.20185530186</v>
      </c>
      <c r="CR112">
        <f t="shared" si="339"/>
        <v>116488.09494070875</v>
      </c>
      <c r="CS112">
        <f t="shared" si="339"/>
        <v>119615.79366058399</v>
      </c>
      <c r="CT112">
        <f t="shared" si="339"/>
        <v>122802.53260065478</v>
      </c>
      <c r="CU112">
        <f t="shared" si="339"/>
        <v>125982.95487970591</v>
      </c>
      <c r="CV112">
        <f t="shared" si="339"/>
        <v>129244.14278841815</v>
      </c>
      <c r="CW112">
        <f t="shared" si="339"/>
        <v>132617.10439669312</v>
      </c>
      <c r="CX112">
        <f t="shared" si="339"/>
        <v>136052.29006163264</v>
      </c>
      <c r="CY112">
        <f t="shared" si="339"/>
        <v>139439.15531912463</v>
      </c>
      <c r="CZ112">
        <f t="shared" si="339"/>
        <v>142924.06170062313</v>
      </c>
      <c r="DA112">
        <f t="shared" si="339"/>
        <v>146554.60190593937</v>
      </c>
      <c r="DB112">
        <f t="shared" ref="DB112:EG112" si="340">DB$106</f>
        <v>150250.69281591778</v>
      </c>
      <c r="DC112">
        <f t="shared" si="340"/>
        <v>153895.20065987451</v>
      </c>
      <c r="DD112">
        <f t="shared" si="340"/>
        <v>157643.87148398347</v>
      </c>
      <c r="DE112">
        <f t="shared" si="340"/>
        <v>161545.56376756125</v>
      </c>
      <c r="DF112">
        <f t="shared" si="340"/>
        <v>165516.28949549861</v>
      </c>
      <c r="DG112">
        <f t="shared" si="340"/>
        <v>169432.0033291461</v>
      </c>
      <c r="DH112">
        <f t="shared" si="340"/>
        <v>173458.30619734694</v>
      </c>
      <c r="DI112">
        <f t="shared" si="340"/>
        <v>177645.35713126045</v>
      </c>
      <c r="DJ112">
        <f t="shared" si="340"/>
        <v>181905.08724604012</v>
      </c>
      <c r="DK112">
        <f t="shared" si="340"/>
        <v>186157.28204966002</v>
      </c>
      <c r="DL112">
        <f t="shared" si="340"/>
        <v>190506.12543377353</v>
      </c>
      <c r="DM112">
        <f t="shared" si="340"/>
        <v>194994.23544831233</v>
      </c>
      <c r="DN112">
        <f t="shared" si="340"/>
        <v>199558.84909193558</v>
      </c>
      <c r="DO112">
        <f t="shared" si="340"/>
        <v>204061.05391281875</v>
      </c>
      <c r="DP112">
        <f t="shared" si="340"/>
        <v>208687.68603514199</v>
      </c>
      <c r="DQ112">
        <f t="shared" si="340"/>
        <v>213491.61429858071</v>
      </c>
      <c r="DR112">
        <f t="shared" si="340"/>
        <v>218376.04018470494</v>
      </c>
      <c r="DS112">
        <f t="shared" si="340"/>
        <v>223194.0823247649</v>
      </c>
      <c r="DT112">
        <f t="shared" si="340"/>
        <v>228143.9765487946</v>
      </c>
      <c r="DU112">
        <f t="shared" si="340"/>
        <v>233280.00269097209</v>
      </c>
      <c r="DV112">
        <f t="shared" si="340"/>
        <v>238500.70600416203</v>
      </c>
      <c r="DW112">
        <f t="shared" si="340"/>
        <v>243650.85184587186</v>
      </c>
      <c r="DX112">
        <f t="shared" si="340"/>
        <v>248940.6378131836</v>
      </c>
      <c r="DY112">
        <f t="shared" si="340"/>
        <v>254425.79368561128</v>
      </c>
      <c r="DZ112">
        <f t="shared" si="340"/>
        <v>259999.99999999956</v>
      </c>
      <c r="EA112">
        <f t="shared" si="340"/>
        <v>259999.99999999956</v>
      </c>
      <c r="EB112">
        <f t="shared" si="340"/>
        <v>259999.99999999956</v>
      </c>
      <c r="EC112">
        <f t="shared" si="340"/>
        <v>259999.99999999956</v>
      </c>
      <c r="ED112">
        <f t="shared" si="340"/>
        <v>259999.99999999956</v>
      </c>
      <c r="EE112">
        <f t="shared" si="340"/>
        <v>259999.99999999956</v>
      </c>
      <c r="EF112">
        <f t="shared" si="340"/>
        <v>259999.99999999956</v>
      </c>
      <c r="EG112">
        <f t="shared" si="340"/>
        <v>259999.99999999956</v>
      </c>
      <c r="EH112">
        <f t="shared" ref="EH112:FM112" si="341">EH$106</f>
        <v>259999.99999999956</v>
      </c>
      <c r="EI112">
        <f t="shared" si="341"/>
        <v>259999.99999999956</v>
      </c>
      <c r="EJ112">
        <f t="shared" si="341"/>
        <v>259999.99999999956</v>
      </c>
      <c r="EK112">
        <f t="shared" si="341"/>
        <v>259999.99999999956</v>
      </c>
      <c r="EL112">
        <f t="shared" si="341"/>
        <v>259999.99999999956</v>
      </c>
      <c r="EM112">
        <f t="shared" si="341"/>
        <v>259999.99999999956</v>
      </c>
      <c r="EN112">
        <f t="shared" si="341"/>
        <v>259999.99999999956</v>
      </c>
      <c r="EO112">
        <f t="shared" si="341"/>
        <v>259999.99999999956</v>
      </c>
      <c r="EP112">
        <f t="shared" si="341"/>
        <v>259999.99999999956</v>
      </c>
      <c r="EQ112">
        <f t="shared" si="341"/>
        <v>259999.99999999956</v>
      </c>
      <c r="ER112">
        <f t="shared" si="341"/>
        <v>259999.99999999956</v>
      </c>
      <c r="ES112">
        <f t="shared" si="341"/>
        <v>259999.99999999956</v>
      </c>
      <c r="ET112">
        <f t="shared" si="341"/>
        <v>259999.99999999956</v>
      </c>
      <c r="EU112">
        <f t="shared" si="341"/>
        <v>259999.99999999956</v>
      </c>
      <c r="EV112">
        <f t="shared" si="341"/>
        <v>259999.99999999956</v>
      </c>
      <c r="EW112">
        <f t="shared" si="341"/>
        <v>259999.99999999956</v>
      </c>
      <c r="EX112">
        <f t="shared" si="341"/>
        <v>259999.99999999956</v>
      </c>
      <c r="EY112">
        <f t="shared" si="341"/>
        <v>259999.99999999956</v>
      </c>
      <c r="EZ112">
        <f t="shared" si="341"/>
        <v>259999.99999999956</v>
      </c>
      <c r="FA112">
        <f t="shared" si="341"/>
        <v>259999.99999999956</v>
      </c>
      <c r="FB112">
        <f t="shared" si="341"/>
        <v>259999.99999999956</v>
      </c>
      <c r="FC112">
        <f t="shared" si="341"/>
        <v>259999.99999999956</v>
      </c>
      <c r="FD112">
        <f t="shared" si="341"/>
        <v>259999.99999999956</v>
      </c>
      <c r="FE112">
        <f t="shared" si="341"/>
        <v>259999.99999999956</v>
      </c>
      <c r="FF112">
        <f t="shared" si="341"/>
        <v>259999.99999999956</v>
      </c>
      <c r="FG112">
        <f t="shared" si="341"/>
        <v>259999.99999999956</v>
      </c>
      <c r="FH112">
        <f t="shared" si="341"/>
        <v>259999.99999999956</v>
      </c>
      <c r="FI112">
        <f t="shared" si="341"/>
        <v>259999.99999999956</v>
      </c>
      <c r="FJ112">
        <f t="shared" si="341"/>
        <v>259999.99999999956</v>
      </c>
      <c r="FK112">
        <f t="shared" si="341"/>
        <v>259999.99999999956</v>
      </c>
      <c r="FL112">
        <f t="shared" si="341"/>
        <v>259999.99999999956</v>
      </c>
      <c r="FM112">
        <f t="shared" si="341"/>
        <v>259999.99999999956</v>
      </c>
      <c r="FN112">
        <f t="shared" ref="FN112:GJ112" si="342">FN$106</f>
        <v>259999.99999999956</v>
      </c>
      <c r="FO112">
        <f t="shared" si="342"/>
        <v>259999.99999999956</v>
      </c>
      <c r="FP112">
        <f t="shared" si="342"/>
        <v>259999.99999999956</v>
      </c>
      <c r="FQ112">
        <f t="shared" si="342"/>
        <v>259999.99999999956</v>
      </c>
      <c r="FR112">
        <f t="shared" si="342"/>
        <v>259999.99999999956</v>
      </c>
      <c r="FS112">
        <f t="shared" si="342"/>
        <v>259999.99999999956</v>
      </c>
      <c r="FT112">
        <f t="shared" si="342"/>
        <v>259999.99999999956</v>
      </c>
      <c r="FU112">
        <f t="shared" si="342"/>
        <v>259999.99999999956</v>
      </c>
      <c r="FV112">
        <f t="shared" si="342"/>
        <v>259999.99999999956</v>
      </c>
      <c r="FW112">
        <f t="shared" si="342"/>
        <v>259999.99999999956</v>
      </c>
      <c r="FX112">
        <f t="shared" si="342"/>
        <v>259999.99999999956</v>
      </c>
      <c r="FY112">
        <f t="shared" si="342"/>
        <v>259999.99999999956</v>
      </c>
      <c r="FZ112">
        <f t="shared" si="342"/>
        <v>259999.99999999956</v>
      </c>
      <c r="GA112">
        <f t="shared" si="342"/>
        <v>259999.99999999956</v>
      </c>
      <c r="GB112">
        <f t="shared" si="342"/>
        <v>259999.99999999956</v>
      </c>
      <c r="GC112">
        <f t="shared" si="342"/>
        <v>259999.99999999956</v>
      </c>
      <c r="GD112">
        <f t="shared" si="342"/>
        <v>259999.99999999956</v>
      </c>
      <c r="GE112">
        <f t="shared" si="342"/>
        <v>259999.99999999956</v>
      </c>
      <c r="GF112">
        <f t="shared" si="342"/>
        <v>259999.99999999956</v>
      </c>
      <c r="GG112">
        <f t="shared" si="342"/>
        <v>259999.99999999956</v>
      </c>
      <c r="GH112">
        <f t="shared" si="342"/>
        <v>259999.99999999956</v>
      </c>
      <c r="GI112">
        <f t="shared" si="342"/>
        <v>259999.99999999956</v>
      </c>
      <c r="GJ112">
        <f t="shared" si="342"/>
        <v>259999.99999999956</v>
      </c>
    </row>
    <row r="113" spans="1:192" s="181" customFormat="1" outlineLevel="2" x14ac:dyDescent="0.35">
      <c r="B113" s="373"/>
      <c r="E113" s="181" t="s">
        <v>1368</v>
      </c>
      <c r="G113" s="181" t="s">
        <v>101</v>
      </c>
      <c r="H113" s="181">
        <f>SUM(J113:GJ113)</f>
        <v>4156.6647577896338</v>
      </c>
      <c r="J113" s="181">
        <f t="shared" ref="J113:AO113" si="343">J112*$F109*J111/$F108*J110</f>
        <v>0</v>
      </c>
      <c r="K113" s="181">
        <f t="shared" si="343"/>
        <v>0</v>
      </c>
      <c r="L113" s="181">
        <f t="shared" si="343"/>
        <v>0</v>
      </c>
      <c r="M113" s="181">
        <f t="shared" si="343"/>
        <v>0</v>
      </c>
      <c r="N113" s="181">
        <f t="shared" si="343"/>
        <v>0</v>
      </c>
      <c r="O113" s="181">
        <f t="shared" si="343"/>
        <v>0</v>
      </c>
      <c r="P113" s="181">
        <f t="shared" si="343"/>
        <v>192.83597345995642</v>
      </c>
      <c r="Q113" s="181">
        <f t="shared" si="343"/>
        <v>175.5703492660642</v>
      </c>
      <c r="R113" s="181">
        <f t="shared" si="343"/>
        <v>166.07493645259532</v>
      </c>
      <c r="S113" s="181">
        <f t="shared" si="343"/>
        <v>167.64747434653964</v>
      </c>
      <c r="T113" s="181">
        <f t="shared" si="343"/>
        <v>158.39039644923744</v>
      </c>
      <c r="U113" s="181">
        <f t="shared" si="343"/>
        <v>159.68950254365797</v>
      </c>
      <c r="V113" s="181">
        <f t="shared" si="343"/>
        <v>155.69420918725689</v>
      </c>
      <c r="W113" s="181">
        <f t="shared" si="343"/>
        <v>137.01026070010377</v>
      </c>
      <c r="X113" s="181">
        <f t="shared" si="343"/>
        <v>147.69656134006544</v>
      </c>
      <c r="Y113" s="181">
        <f t="shared" si="343"/>
        <v>139.03964427164962</v>
      </c>
      <c r="Z113" s="181">
        <f t="shared" si="343"/>
        <v>139.65021065026028</v>
      </c>
      <c r="AA113" s="181">
        <f t="shared" si="343"/>
        <v>131.23534288043791</v>
      </c>
      <c r="AB113" s="181">
        <f t="shared" si="343"/>
        <v>131.56821610207592</v>
      </c>
      <c r="AC113" s="181">
        <f t="shared" si="343"/>
        <v>127.50968552702595</v>
      </c>
      <c r="AD113" s="181">
        <f t="shared" si="343"/>
        <v>119.46002749064958</v>
      </c>
      <c r="AE113" s="181">
        <f t="shared" si="343"/>
        <v>119.37391067832753</v>
      </c>
      <c r="AF113" s="181">
        <f t="shared" si="343"/>
        <v>111.56899198672487</v>
      </c>
      <c r="AG113" s="181">
        <f t="shared" si="343"/>
        <v>111.26136246048934</v>
      </c>
      <c r="AH113" s="181">
        <f t="shared" si="343"/>
        <v>107.27187681758714</v>
      </c>
      <c r="AI113" s="181">
        <f t="shared" si="343"/>
        <v>96.669638544360879</v>
      </c>
      <c r="AJ113" s="181">
        <f t="shared" si="343"/>
        <v>99.471850374414984</v>
      </c>
      <c r="AK113" s="181">
        <f t="shared" si="343"/>
        <v>92.533895360806326</v>
      </c>
      <c r="AL113" s="181">
        <f t="shared" si="343"/>
        <v>91.845290904364575</v>
      </c>
      <c r="AM113" s="181">
        <f t="shared" si="343"/>
        <v>85.257017138020657</v>
      </c>
      <c r="AN113" s="181">
        <f t="shared" si="343"/>
        <v>84.428019573641421</v>
      </c>
      <c r="AO113" s="181">
        <f t="shared" si="343"/>
        <v>80.792581347600589</v>
      </c>
      <c r="AP113" s="181">
        <f t="shared" ref="AP113:BU113" si="344">AP112*$F109*AP111/$F108*AP110</f>
        <v>74.736147952846252</v>
      </c>
      <c r="AQ113" s="181">
        <f t="shared" si="344"/>
        <v>73.726894327129258</v>
      </c>
      <c r="AR113" s="181">
        <f t="shared" si="344"/>
        <v>67.977830458936168</v>
      </c>
      <c r="AS113" s="181">
        <f t="shared" si="344"/>
        <v>66.849598517775448</v>
      </c>
      <c r="AT113" s="181">
        <f t="shared" si="344"/>
        <v>63.46857447128167</v>
      </c>
      <c r="AU113" s="181">
        <f t="shared" si="344"/>
        <v>54.345408110318331</v>
      </c>
      <c r="AV113" s="181">
        <f t="shared" si="344"/>
        <v>56.960841810933744</v>
      </c>
      <c r="AW113" s="181">
        <f t="shared" si="344"/>
        <v>51.936115595729824</v>
      </c>
      <c r="AX113" s="181">
        <f t="shared" si="344"/>
        <v>50.540827755618125</v>
      </c>
      <c r="AY113" s="181">
        <f t="shared" si="344"/>
        <v>45.887489991385856</v>
      </c>
      <c r="AZ113" s="181">
        <f t="shared" si="344"/>
        <v>44.398476138555104</v>
      </c>
      <c r="BA113" s="181">
        <f t="shared" si="344"/>
        <v>41.409350255072788</v>
      </c>
      <c r="BB113" s="181">
        <f t="shared" si="344"/>
        <v>37.275435960380413</v>
      </c>
      <c r="BC113" s="181">
        <f t="shared" si="344"/>
        <v>35.697162571399637</v>
      </c>
      <c r="BD113" s="181">
        <f t="shared" si="344"/>
        <v>31.80894669373027</v>
      </c>
      <c r="BE113" s="181">
        <f t="shared" si="344"/>
        <v>30.098431324627533</v>
      </c>
      <c r="BF113" s="181">
        <f t="shared" si="344"/>
        <v>0</v>
      </c>
      <c r="BG113" s="181">
        <f t="shared" si="344"/>
        <v>0</v>
      </c>
      <c r="BH113" s="181">
        <f t="shared" si="344"/>
        <v>0</v>
      </c>
      <c r="BI113" s="181">
        <f t="shared" si="344"/>
        <v>0</v>
      </c>
      <c r="BJ113" s="181">
        <f t="shared" si="344"/>
        <v>0</v>
      </c>
      <c r="BK113" s="181">
        <f t="shared" si="344"/>
        <v>0</v>
      </c>
      <c r="BL113" s="181">
        <f t="shared" si="344"/>
        <v>0</v>
      </c>
      <c r="BM113" s="181">
        <f t="shared" si="344"/>
        <v>0</v>
      </c>
      <c r="BN113" s="181">
        <f t="shared" si="344"/>
        <v>0</v>
      </c>
      <c r="BO113" s="181">
        <f t="shared" si="344"/>
        <v>0</v>
      </c>
      <c r="BP113" s="181">
        <f t="shared" si="344"/>
        <v>0</v>
      </c>
      <c r="BQ113" s="181">
        <f t="shared" si="344"/>
        <v>0</v>
      </c>
      <c r="BR113" s="181">
        <f t="shared" si="344"/>
        <v>0</v>
      </c>
      <c r="BS113" s="181">
        <f t="shared" si="344"/>
        <v>0</v>
      </c>
      <c r="BT113" s="181">
        <f t="shared" si="344"/>
        <v>0</v>
      </c>
      <c r="BU113" s="181">
        <f t="shared" si="344"/>
        <v>0</v>
      </c>
      <c r="BV113" s="181">
        <f t="shared" ref="BV113:DA113" si="345">BV112*$F109*BV111/$F108*BV110</f>
        <v>0</v>
      </c>
      <c r="BW113" s="181">
        <f t="shared" si="345"/>
        <v>0</v>
      </c>
      <c r="BX113" s="181">
        <f t="shared" si="345"/>
        <v>0</v>
      </c>
      <c r="BY113" s="181">
        <f t="shared" si="345"/>
        <v>0</v>
      </c>
      <c r="BZ113" s="181">
        <f t="shared" si="345"/>
        <v>0</v>
      </c>
      <c r="CA113" s="181">
        <f t="shared" si="345"/>
        <v>0</v>
      </c>
      <c r="CB113" s="181">
        <f t="shared" si="345"/>
        <v>0</v>
      </c>
      <c r="CC113" s="181">
        <f t="shared" si="345"/>
        <v>0</v>
      </c>
      <c r="CD113" s="181">
        <f t="shared" si="345"/>
        <v>0</v>
      </c>
      <c r="CE113" s="181">
        <f t="shared" si="345"/>
        <v>0</v>
      </c>
      <c r="CF113" s="181">
        <f t="shared" si="345"/>
        <v>0</v>
      </c>
      <c r="CG113" s="181">
        <f t="shared" si="345"/>
        <v>0</v>
      </c>
      <c r="CH113" s="181">
        <f t="shared" si="345"/>
        <v>0</v>
      </c>
      <c r="CI113" s="181">
        <f t="shared" si="345"/>
        <v>0</v>
      </c>
      <c r="CJ113" s="181">
        <f t="shared" si="345"/>
        <v>0</v>
      </c>
      <c r="CK113" s="181">
        <f t="shared" si="345"/>
        <v>0</v>
      </c>
      <c r="CL113" s="181">
        <f t="shared" si="345"/>
        <v>0</v>
      </c>
      <c r="CM113" s="181">
        <f t="shared" si="345"/>
        <v>0</v>
      </c>
      <c r="CN113" s="181">
        <f t="shared" si="345"/>
        <v>0</v>
      </c>
      <c r="CO113" s="181">
        <f t="shared" si="345"/>
        <v>0</v>
      </c>
      <c r="CP113" s="181">
        <f t="shared" si="345"/>
        <v>0</v>
      </c>
      <c r="CQ113" s="181">
        <f t="shared" si="345"/>
        <v>0</v>
      </c>
      <c r="CR113" s="181">
        <f t="shared" si="345"/>
        <v>0</v>
      </c>
      <c r="CS113" s="181">
        <f t="shared" si="345"/>
        <v>0</v>
      </c>
      <c r="CT113" s="181">
        <f t="shared" si="345"/>
        <v>0</v>
      </c>
      <c r="CU113" s="181">
        <f t="shared" si="345"/>
        <v>0</v>
      </c>
      <c r="CV113" s="181">
        <f t="shared" si="345"/>
        <v>0</v>
      </c>
      <c r="CW113" s="181">
        <f t="shared" si="345"/>
        <v>0</v>
      </c>
      <c r="CX113" s="181">
        <f t="shared" si="345"/>
        <v>0</v>
      </c>
      <c r="CY113" s="181">
        <f t="shared" si="345"/>
        <v>0</v>
      </c>
      <c r="CZ113" s="181">
        <f t="shared" si="345"/>
        <v>0</v>
      </c>
      <c r="DA113" s="181">
        <f t="shared" si="345"/>
        <v>0</v>
      </c>
      <c r="DB113" s="181">
        <f t="shared" ref="DB113:EG113" si="346">DB112*$F109*DB111/$F108*DB110</f>
        <v>0</v>
      </c>
      <c r="DC113" s="181">
        <f t="shared" si="346"/>
        <v>0</v>
      </c>
      <c r="DD113" s="181">
        <f t="shared" si="346"/>
        <v>0</v>
      </c>
      <c r="DE113" s="181">
        <f t="shared" si="346"/>
        <v>0</v>
      </c>
      <c r="DF113" s="181">
        <f t="shared" si="346"/>
        <v>0</v>
      </c>
      <c r="DG113" s="181">
        <f t="shared" si="346"/>
        <v>0</v>
      </c>
      <c r="DH113" s="181">
        <f t="shared" si="346"/>
        <v>0</v>
      </c>
      <c r="DI113" s="181">
        <f t="shared" si="346"/>
        <v>0</v>
      </c>
      <c r="DJ113" s="181">
        <f t="shared" si="346"/>
        <v>0</v>
      </c>
      <c r="DK113" s="181">
        <f t="shared" si="346"/>
        <v>0</v>
      </c>
      <c r="DL113" s="181">
        <f t="shared" si="346"/>
        <v>0</v>
      </c>
      <c r="DM113" s="181">
        <f t="shared" si="346"/>
        <v>0</v>
      </c>
      <c r="DN113" s="181">
        <f t="shared" si="346"/>
        <v>0</v>
      </c>
      <c r="DO113" s="181">
        <f t="shared" si="346"/>
        <v>0</v>
      </c>
      <c r="DP113" s="181">
        <f t="shared" si="346"/>
        <v>0</v>
      </c>
      <c r="DQ113" s="181">
        <f t="shared" si="346"/>
        <v>0</v>
      </c>
      <c r="DR113" s="181">
        <f t="shared" si="346"/>
        <v>0</v>
      </c>
      <c r="DS113" s="181">
        <f t="shared" si="346"/>
        <v>0</v>
      </c>
      <c r="DT113" s="181">
        <f t="shared" si="346"/>
        <v>0</v>
      </c>
      <c r="DU113" s="181">
        <f t="shared" si="346"/>
        <v>0</v>
      </c>
      <c r="DV113" s="181">
        <f t="shared" si="346"/>
        <v>0</v>
      </c>
      <c r="DW113" s="181">
        <f t="shared" si="346"/>
        <v>0</v>
      </c>
      <c r="DX113" s="181">
        <f t="shared" si="346"/>
        <v>0</v>
      </c>
      <c r="DY113" s="181">
        <f t="shared" si="346"/>
        <v>0</v>
      </c>
      <c r="DZ113" s="181">
        <f t="shared" si="346"/>
        <v>0</v>
      </c>
      <c r="EA113" s="181">
        <f t="shared" si="346"/>
        <v>0</v>
      </c>
      <c r="EB113" s="181">
        <f t="shared" si="346"/>
        <v>0</v>
      </c>
      <c r="EC113" s="181">
        <f t="shared" si="346"/>
        <v>0</v>
      </c>
      <c r="ED113" s="181">
        <f t="shared" si="346"/>
        <v>0</v>
      </c>
      <c r="EE113" s="181">
        <f t="shared" si="346"/>
        <v>0</v>
      </c>
      <c r="EF113" s="181">
        <f t="shared" si="346"/>
        <v>0</v>
      </c>
      <c r="EG113" s="181">
        <f t="shared" si="346"/>
        <v>0</v>
      </c>
      <c r="EH113" s="181">
        <f t="shared" ref="EH113:FM113" si="347">EH112*$F109*EH111/$F108*EH110</f>
        <v>0</v>
      </c>
      <c r="EI113" s="181">
        <f t="shared" si="347"/>
        <v>0</v>
      </c>
      <c r="EJ113" s="181">
        <f t="shared" si="347"/>
        <v>0</v>
      </c>
      <c r="EK113" s="181">
        <f t="shared" si="347"/>
        <v>0</v>
      </c>
      <c r="EL113" s="181">
        <f t="shared" si="347"/>
        <v>0</v>
      </c>
      <c r="EM113" s="181">
        <f t="shared" si="347"/>
        <v>0</v>
      </c>
      <c r="EN113" s="181">
        <f t="shared" si="347"/>
        <v>0</v>
      </c>
      <c r="EO113" s="181">
        <f t="shared" si="347"/>
        <v>0</v>
      </c>
      <c r="EP113" s="181">
        <f t="shared" si="347"/>
        <v>0</v>
      </c>
      <c r="EQ113" s="181">
        <f t="shared" si="347"/>
        <v>0</v>
      </c>
      <c r="ER113" s="181">
        <f t="shared" si="347"/>
        <v>0</v>
      </c>
      <c r="ES113" s="181">
        <f t="shared" si="347"/>
        <v>0</v>
      </c>
      <c r="ET113" s="181">
        <f t="shared" si="347"/>
        <v>0</v>
      </c>
      <c r="EU113" s="181">
        <f t="shared" si="347"/>
        <v>0</v>
      </c>
      <c r="EV113" s="181">
        <f t="shared" si="347"/>
        <v>0</v>
      </c>
      <c r="EW113" s="181">
        <f t="shared" si="347"/>
        <v>0</v>
      </c>
      <c r="EX113" s="181">
        <f t="shared" si="347"/>
        <v>0</v>
      </c>
      <c r="EY113" s="181">
        <f t="shared" si="347"/>
        <v>0</v>
      </c>
      <c r="EZ113" s="181">
        <f t="shared" si="347"/>
        <v>0</v>
      </c>
      <c r="FA113" s="181">
        <f t="shared" si="347"/>
        <v>0</v>
      </c>
      <c r="FB113" s="181">
        <f t="shared" si="347"/>
        <v>0</v>
      </c>
      <c r="FC113" s="181">
        <f t="shared" si="347"/>
        <v>0</v>
      </c>
      <c r="FD113" s="181">
        <f t="shared" si="347"/>
        <v>0</v>
      </c>
      <c r="FE113" s="181">
        <f t="shared" si="347"/>
        <v>0</v>
      </c>
      <c r="FF113" s="181">
        <f t="shared" si="347"/>
        <v>0</v>
      </c>
      <c r="FG113" s="181">
        <f t="shared" si="347"/>
        <v>0</v>
      </c>
      <c r="FH113" s="181">
        <f t="shared" si="347"/>
        <v>0</v>
      </c>
      <c r="FI113" s="181">
        <f t="shared" si="347"/>
        <v>0</v>
      </c>
      <c r="FJ113" s="181">
        <f t="shared" si="347"/>
        <v>0</v>
      </c>
      <c r="FK113" s="181">
        <f t="shared" si="347"/>
        <v>0</v>
      </c>
      <c r="FL113" s="181">
        <f t="shared" si="347"/>
        <v>0</v>
      </c>
      <c r="FM113" s="181">
        <f t="shared" si="347"/>
        <v>0</v>
      </c>
      <c r="FN113" s="181">
        <f t="shared" ref="FN113:GJ113" si="348">FN112*$F109*FN111/$F108*FN110</f>
        <v>0</v>
      </c>
      <c r="FO113" s="181">
        <f t="shared" si="348"/>
        <v>0</v>
      </c>
      <c r="FP113" s="181">
        <f t="shared" si="348"/>
        <v>0</v>
      </c>
      <c r="FQ113" s="181">
        <f t="shared" si="348"/>
        <v>0</v>
      </c>
      <c r="FR113" s="181">
        <f t="shared" si="348"/>
        <v>0</v>
      </c>
      <c r="FS113" s="181">
        <f t="shared" si="348"/>
        <v>0</v>
      </c>
      <c r="FT113" s="181">
        <f t="shared" si="348"/>
        <v>0</v>
      </c>
      <c r="FU113" s="181">
        <f t="shared" si="348"/>
        <v>0</v>
      </c>
      <c r="FV113" s="181">
        <f t="shared" si="348"/>
        <v>0</v>
      </c>
      <c r="FW113" s="181">
        <f t="shared" si="348"/>
        <v>0</v>
      </c>
      <c r="FX113" s="181">
        <f t="shared" si="348"/>
        <v>0</v>
      </c>
      <c r="FY113" s="181">
        <f t="shared" si="348"/>
        <v>0</v>
      </c>
      <c r="FZ113" s="181">
        <f t="shared" si="348"/>
        <v>0</v>
      </c>
      <c r="GA113" s="181">
        <f t="shared" si="348"/>
        <v>0</v>
      </c>
      <c r="GB113" s="181">
        <f t="shared" si="348"/>
        <v>0</v>
      </c>
      <c r="GC113" s="181">
        <f t="shared" si="348"/>
        <v>0</v>
      </c>
      <c r="GD113" s="181">
        <f t="shared" si="348"/>
        <v>0</v>
      </c>
      <c r="GE113" s="181">
        <f t="shared" si="348"/>
        <v>0</v>
      </c>
      <c r="GF113" s="181">
        <f t="shared" si="348"/>
        <v>0</v>
      </c>
      <c r="GG113" s="181">
        <f t="shared" si="348"/>
        <v>0</v>
      </c>
      <c r="GH113" s="181">
        <f t="shared" si="348"/>
        <v>0</v>
      </c>
      <c r="GI113" s="181">
        <f t="shared" si="348"/>
        <v>0</v>
      </c>
      <c r="GJ113" s="181">
        <f t="shared" si="348"/>
        <v>0</v>
      </c>
    </row>
    <row r="114" spans="1:192" outlineLevel="1" x14ac:dyDescent="0.35">
      <c r="A114"/>
      <c r="B114" s="76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outlineLevel="1" x14ac:dyDescent="0.35">
      <c r="A115"/>
      <c r="B115" s="76" t="s">
        <v>1370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</row>
    <row r="116" spans="1:192" s="521" customFormat="1" outlineLevel="2" x14ac:dyDescent="0.35">
      <c r="B116" s="517"/>
      <c r="E116" s="521" t="str">
        <f>InpC!$E$107</f>
        <v>Construction period margin</v>
      </c>
      <c r="F116" s="521">
        <f>InpC!$F$107</f>
        <v>2.5000000000000001E-2</v>
      </c>
      <c r="G116" s="521" t="str">
        <f>InpC!$G$107</f>
        <v>%</v>
      </c>
    </row>
    <row r="117" spans="1:192" s="521" customFormat="1" outlineLevel="2" x14ac:dyDescent="0.35">
      <c r="B117" s="517"/>
      <c r="E117" s="521" t="str">
        <f>InpC!$E$108</f>
        <v>Reference rate</v>
      </c>
      <c r="F117" s="521">
        <f>InpC!$F$108</f>
        <v>0.02</v>
      </c>
      <c r="G117" s="521" t="str">
        <f>InpC!$G$108</f>
        <v>%</v>
      </c>
    </row>
    <row r="118" spans="1:192" s="511" customFormat="1" outlineLevel="2" x14ac:dyDescent="0.35">
      <c r="B118" s="540"/>
      <c r="E118" s="511" t="s">
        <v>1371</v>
      </c>
      <c r="F118" s="511">
        <f>$F117+$F116</f>
        <v>4.4999999999999998E-2</v>
      </c>
      <c r="G118" s="511" t="s">
        <v>98</v>
      </c>
    </row>
    <row r="119" spans="1:192" outlineLevel="2" x14ac:dyDescent="0.35">
      <c r="A119"/>
      <c r="B119" s="76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</row>
    <row r="120" spans="1:192" s="119" customFormat="1" outlineLevel="2" x14ac:dyDescent="0.35">
      <c r="B120" s="519"/>
      <c r="E120" s="119" t="str">
        <f>InpC!$E$109</f>
        <v>Day count basis</v>
      </c>
      <c r="F120" s="119">
        <f>InpC!$F$109</f>
        <v>360</v>
      </c>
      <c r="G120" s="119" t="str">
        <f>InpC!$G$109</f>
        <v>days</v>
      </c>
    </row>
    <row r="121" spans="1:192" s="511" customFormat="1" outlineLevel="2" x14ac:dyDescent="0.35">
      <c r="B121" s="540"/>
      <c r="E121" s="511" t="str">
        <f>$E$118</f>
        <v>All-in interest rate</v>
      </c>
      <c r="F121" s="511">
        <f>$F$118</f>
        <v>4.4999999999999998E-2</v>
      </c>
      <c r="G121" s="511" t="str">
        <f>$G$118</f>
        <v>%</v>
      </c>
    </row>
    <row r="122" spans="1:192" s="119" customFormat="1" outlineLevel="2" x14ac:dyDescent="0.35">
      <c r="B122" s="519"/>
      <c r="E122" s="119" t="str">
        <f>Time!$E$68</f>
        <v>Construction period flag</v>
      </c>
      <c r="G122" s="119" t="str">
        <f>Time!$G$68</f>
        <v>flag</v>
      </c>
      <c r="H122" s="119">
        <f>Time!$H$68</f>
        <v>42</v>
      </c>
      <c r="J122" s="119">
        <f>Time!J$68</f>
        <v>0</v>
      </c>
      <c r="K122" s="119">
        <f>Time!K$68</f>
        <v>0</v>
      </c>
      <c r="L122" s="119">
        <f>Time!L$68</f>
        <v>0</v>
      </c>
      <c r="M122" s="119">
        <f>Time!M$68</f>
        <v>0</v>
      </c>
      <c r="N122" s="119">
        <f>Time!N$68</f>
        <v>0</v>
      </c>
      <c r="O122" s="119">
        <f>Time!O$68</f>
        <v>0</v>
      </c>
      <c r="P122" s="119">
        <f>Time!P$68</f>
        <v>1</v>
      </c>
      <c r="Q122" s="119">
        <f>Time!Q$68</f>
        <v>1</v>
      </c>
      <c r="R122" s="119">
        <f>Time!R$68</f>
        <v>1</v>
      </c>
      <c r="S122" s="119">
        <f>Time!S$68</f>
        <v>1</v>
      </c>
      <c r="T122" s="119">
        <f>Time!T$68</f>
        <v>1</v>
      </c>
      <c r="U122" s="119">
        <f>Time!U$68</f>
        <v>1</v>
      </c>
      <c r="V122" s="119">
        <f>Time!V$68</f>
        <v>1</v>
      </c>
      <c r="W122" s="119">
        <f>Time!W$68</f>
        <v>1</v>
      </c>
      <c r="X122" s="119">
        <f>Time!X$68</f>
        <v>1</v>
      </c>
      <c r="Y122" s="119">
        <f>Time!Y$68</f>
        <v>1</v>
      </c>
      <c r="Z122" s="119">
        <f>Time!Z$68</f>
        <v>1</v>
      </c>
      <c r="AA122" s="119">
        <f>Time!AA$68</f>
        <v>1</v>
      </c>
      <c r="AB122" s="119">
        <f>Time!AB$68</f>
        <v>1</v>
      </c>
      <c r="AC122" s="119">
        <f>Time!AC$68</f>
        <v>1</v>
      </c>
      <c r="AD122" s="119">
        <f>Time!AD$68</f>
        <v>1</v>
      </c>
      <c r="AE122" s="119">
        <f>Time!AE$68</f>
        <v>1</v>
      </c>
      <c r="AF122" s="119">
        <f>Time!AF$68</f>
        <v>1</v>
      </c>
      <c r="AG122" s="119">
        <f>Time!AG$68</f>
        <v>1</v>
      </c>
      <c r="AH122" s="119">
        <f>Time!AH$68</f>
        <v>1</v>
      </c>
      <c r="AI122" s="119">
        <f>Time!AI$68</f>
        <v>1</v>
      </c>
      <c r="AJ122" s="119">
        <f>Time!AJ$68</f>
        <v>1</v>
      </c>
      <c r="AK122" s="119">
        <f>Time!AK$68</f>
        <v>1</v>
      </c>
      <c r="AL122" s="119">
        <f>Time!AL$68</f>
        <v>1</v>
      </c>
      <c r="AM122" s="119">
        <f>Time!AM$68</f>
        <v>1</v>
      </c>
      <c r="AN122" s="119">
        <f>Time!AN$68</f>
        <v>1</v>
      </c>
      <c r="AO122" s="119">
        <f>Time!AO$68</f>
        <v>1</v>
      </c>
      <c r="AP122" s="119">
        <f>Time!AP$68</f>
        <v>1</v>
      </c>
      <c r="AQ122" s="119">
        <f>Time!AQ$68</f>
        <v>1</v>
      </c>
      <c r="AR122" s="119">
        <f>Time!AR$68</f>
        <v>1</v>
      </c>
      <c r="AS122" s="119">
        <f>Time!AS$68</f>
        <v>1</v>
      </c>
      <c r="AT122" s="119">
        <f>Time!AT$68</f>
        <v>1</v>
      </c>
      <c r="AU122" s="119">
        <f>Time!AU$68</f>
        <v>1</v>
      </c>
      <c r="AV122" s="119">
        <f>Time!AV$68</f>
        <v>1</v>
      </c>
      <c r="AW122" s="119">
        <f>Time!AW$68</f>
        <v>1</v>
      </c>
      <c r="AX122" s="119">
        <f>Time!AX$68</f>
        <v>1</v>
      </c>
      <c r="AY122" s="119">
        <f>Time!AY$68</f>
        <v>1</v>
      </c>
      <c r="AZ122" s="119">
        <f>Time!AZ$68</f>
        <v>1</v>
      </c>
      <c r="BA122" s="119">
        <f>Time!BA$68</f>
        <v>1</v>
      </c>
      <c r="BB122" s="119">
        <f>Time!BB$68</f>
        <v>1</v>
      </c>
      <c r="BC122" s="119">
        <f>Time!BC$68</f>
        <v>1</v>
      </c>
      <c r="BD122" s="119">
        <f>Time!BD$68</f>
        <v>1</v>
      </c>
      <c r="BE122" s="119">
        <f>Time!BE$68</f>
        <v>1</v>
      </c>
      <c r="BF122" s="119">
        <f>Time!BF$68</f>
        <v>0</v>
      </c>
      <c r="BG122" s="119">
        <f>Time!BG$68</f>
        <v>0</v>
      </c>
      <c r="BH122" s="119">
        <f>Time!BH$68</f>
        <v>0</v>
      </c>
      <c r="BI122" s="119">
        <f>Time!BI$68</f>
        <v>0</v>
      </c>
      <c r="BJ122" s="119">
        <f>Time!BJ$68</f>
        <v>0</v>
      </c>
      <c r="BK122" s="119">
        <f>Time!BK$68</f>
        <v>0</v>
      </c>
      <c r="BL122" s="119">
        <f>Time!BL$68</f>
        <v>0</v>
      </c>
      <c r="BM122" s="119">
        <f>Time!BM$68</f>
        <v>0</v>
      </c>
      <c r="BN122" s="119">
        <f>Time!BN$68</f>
        <v>0</v>
      </c>
      <c r="BO122" s="119">
        <f>Time!BO$68</f>
        <v>0</v>
      </c>
      <c r="BP122" s="119">
        <f>Time!BP$68</f>
        <v>0</v>
      </c>
      <c r="BQ122" s="119">
        <f>Time!BQ$68</f>
        <v>0</v>
      </c>
      <c r="BR122" s="119">
        <f>Time!BR$68</f>
        <v>0</v>
      </c>
      <c r="BS122" s="119">
        <f>Time!BS$68</f>
        <v>0</v>
      </c>
      <c r="BT122" s="119">
        <f>Time!BT$68</f>
        <v>0</v>
      </c>
      <c r="BU122" s="119">
        <f>Time!BU$68</f>
        <v>0</v>
      </c>
      <c r="BV122" s="119">
        <f>Time!BV$68</f>
        <v>0</v>
      </c>
      <c r="BW122" s="119">
        <f>Time!BW$68</f>
        <v>0</v>
      </c>
      <c r="BX122" s="119">
        <f>Time!BX$68</f>
        <v>0</v>
      </c>
      <c r="BY122" s="119">
        <f>Time!BY$68</f>
        <v>0</v>
      </c>
      <c r="BZ122" s="119">
        <f>Time!BZ$68</f>
        <v>0</v>
      </c>
      <c r="CA122" s="119">
        <f>Time!CA$68</f>
        <v>0</v>
      </c>
      <c r="CB122" s="119">
        <f>Time!CB$68</f>
        <v>0</v>
      </c>
      <c r="CC122" s="119">
        <f>Time!CC$68</f>
        <v>0</v>
      </c>
      <c r="CD122" s="119">
        <f>Time!CD$68</f>
        <v>0</v>
      </c>
      <c r="CE122" s="119">
        <f>Time!CE$68</f>
        <v>0</v>
      </c>
      <c r="CF122" s="119">
        <f>Time!CF$68</f>
        <v>0</v>
      </c>
      <c r="CG122" s="119">
        <f>Time!CG$68</f>
        <v>0</v>
      </c>
      <c r="CH122" s="119">
        <f>Time!CH$68</f>
        <v>0</v>
      </c>
      <c r="CI122" s="119">
        <f>Time!CI$68</f>
        <v>0</v>
      </c>
      <c r="CJ122" s="119">
        <f>Time!CJ$68</f>
        <v>0</v>
      </c>
      <c r="CK122" s="119">
        <f>Time!CK$68</f>
        <v>0</v>
      </c>
      <c r="CL122" s="119">
        <f>Time!CL$68</f>
        <v>0</v>
      </c>
      <c r="CM122" s="119">
        <f>Time!CM$68</f>
        <v>0</v>
      </c>
      <c r="CN122" s="119">
        <f>Time!CN$68</f>
        <v>0</v>
      </c>
      <c r="CO122" s="119">
        <f>Time!CO$68</f>
        <v>0</v>
      </c>
      <c r="CP122" s="119">
        <f>Time!CP$68</f>
        <v>0</v>
      </c>
      <c r="CQ122" s="119">
        <f>Time!CQ$68</f>
        <v>0</v>
      </c>
      <c r="CR122" s="119">
        <f>Time!CR$68</f>
        <v>0</v>
      </c>
      <c r="CS122" s="119">
        <f>Time!CS$68</f>
        <v>0</v>
      </c>
      <c r="CT122" s="119">
        <f>Time!CT$68</f>
        <v>0</v>
      </c>
      <c r="CU122" s="119">
        <f>Time!CU$68</f>
        <v>0</v>
      </c>
      <c r="CV122" s="119">
        <f>Time!CV$68</f>
        <v>0</v>
      </c>
      <c r="CW122" s="119">
        <f>Time!CW$68</f>
        <v>0</v>
      </c>
      <c r="CX122" s="119">
        <f>Time!CX$68</f>
        <v>0</v>
      </c>
      <c r="CY122" s="119">
        <f>Time!CY$68</f>
        <v>0</v>
      </c>
      <c r="CZ122" s="119">
        <f>Time!CZ$68</f>
        <v>0</v>
      </c>
      <c r="DA122" s="119">
        <f>Time!DA$68</f>
        <v>0</v>
      </c>
      <c r="DB122" s="119">
        <f>Time!DB$68</f>
        <v>0</v>
      </c>
      <c r="DC122" s="119">
        <f>Time!DC$68</f>
        <v>0</v>
      </c>
      <c r="DD122" s="119">
        <f>Time!DD$68</f>
        <v>0</v>
      </c>
      <c r="DE122" s="119">
        <f>Time!DE$68</f>
        <v>0</v>
      </c>
      <c r="DF122" s="119">
        <f>Time!DF$68</f>
        <v>0</v>
      </c>
      <c r="DG122" s="119">
        <f>Time!DG$68</f>
        <v>0</v>
      </c>
      <c r="DH122" s="119">
        <f>Time!DH$68</f>
        <v>0</v>
      </c>
      <c r="DI122" s="119">
        <f>Time!DI$68</f>
        <v>0</v>
      </c>
      <c r="DJ122" s="119">
        <f>Time!DJ$68</f>
        <v>0</v>
      </c>
      <c r="DK122" s="119">
        <f>Time!DK$68</f>
        <v>0</v>
      </c>
      <c r="DL122" s="119">
        <f>Time!DL$68</f>
        <v>0</v>
      </c>
      <c r="DM122" s="119">
        <f>Time!DM$68</f>
        <v>0</v>
      </c>
      <c r="DN122" s="119">
        <f>Time!DN$68</f>
        <v>0</v>
      </c>
      <c r="DO122" s="119">
        <f>Time!DO$68</f>
        <v>0</v>
      </c>
      <c r="DP122" s="119">
        <f>Time!DP$68</f>
        <v>0</v>
      </c>
      <c r="DQ122" s="119">
        <f>Time!DQ$68</f>
        <v>0</v>
      </c>
      <c r="DR122" s="119">
        <f>Time!DR$68</f>
        <v>0</v>
      </c>
      <c r="DS122" s="119">
        <f>Time!DS$68</f>
        <v>0</v>
      </c>
      <c r="DT122" s="119">
        <f>Time!DT$68</f>
        <v>0</v>
      </c>
      <c r="DU122" s="119">
        <f>Time!DU$68</f>
        <v>0</v>
      </c>
      <c r="DV122" s="119">
        <f>Time!DV$68</f>
        <v>0</v>
      </c>
      <c r="DW122" s="119">
        <f>Time!DW$68</f>
        <v>0</v>
      </c>
      <c r="DX122" s="119">
        <f>Time!DX$68</f>
        <v>0</v>
      </c>
      <c r="DY122" s="119">
        <f>Time!DY$68</f>
        <v>0</v>
      </c>
      <c r="DZ122" s="119">
        <f>Time!DZ$68</f>
        <v>0</v>
      </c>
      <c r="EA122" s="119">
        <f>Time!EA$68</f>
        <v>0</v>
      </c>
      <c r="EB122" s="119">
        <f>Time!EB$68</f>
        <v>0</v>
      </c>
      <c r="EC122" s="119">
        <f>Time!EC$68</f>
        <v>0</v>
      </c>
      <c r="ED122" s="119">
        <f>Time!ED$68</f>
        <v>0</v>
      </c>
      <c r="EE122" s="119">
        <f>Time!EE$68</f>
        <v>0</v>
      </c>
      <c r="EF122" s="119">
        <f>Time!EF$68</f>
        <v>0</v>
      </c>
      <c r="EG122" s="119">
        <f>Time!EG$68</f>
        <v>0</v>
      </c>
      <c r="EH122" s="119">
        <f>Time!EH$68</f>
        <v>0</v>
      </c>
      <c r="EI122" s="119">
        <f>Time!EI$68</f>
        <v>0</v>
      </c>
      <c r="EJ122" s="119">
        <f>Time!EJ$68</f>
        <v>0</v>
      </c>
      <c r="EK122" s="119">
        <f>Time!EK$68</f>
        <v>0</v>
      </c>
      <c r="EL122" s="119">
        <f>Time!EL$68</f>
        <v>0</v>
      </c>
      <c r="EM122" s="119">
        <f>Time!EM$68</f>
        <v>0</v>
      </c>
      <c r="EN122" s="119">
        <f>Time!EN$68</f>
        <v>0</v>
      </c>
      <c r="EO122" s="119">
        <f>Time!EO$68</f>
        <v>0</v>
      </c>
      <c r="EP122" s="119">
        <f>Time!EP$68</f>
        <v>0</v>
      </c>
      <c r="EQ122" s="119">
        <f>Time!EQ$68</f>
        <v>0</v>
      </c>
      <c r="ER122" s="119">
        <f>Time!ER$68</f>
        <v>0</v>
      </c>
      <c r="ES122" s="119">
        <f>Time!ES$68</f>
        <v>0</v>
      </c>
      <c r="ET122" s="119">
        <f>Time!ET$68</f>
        <v>0</v>
      </c>
      <c r="EU122" s="119">
        <f>Time!EU$68</f>
        <v>0</v>
      </c>
      <c r="EV122" s="119">
        <f>Time!EV$68</f>
        <v>0</v>
      </c>
      <c r="EW122" s="119">
        <f>Time!EW$68</f>
        <v>0</v>
      </c>
      <c r="EX122" s="119">
        <f>Time!EX$68</f>
        <v>0</v>
      </c>
      <c r="EY122" s="119">
        <f>Time!EY$68</f>
        <v>0</v>
      </c>
      <c r="EZ122" s="119">
        <f>Time!EZ$68</f>
        <v>0</v>
      </c>
      <c r="FA122" s="119">
        <f>Time!FA$68</f>
        <v>0</v>
      </c>
      <c r="FB122" s="119">
        <f>Time!FB$68</f>
        <v>0</v>
      </c>
      <c r="FC122" s="119">
        <f>Time!FC$68</f>
        <v>0</v>
      </c>
      <c r="FD122" s="119">
        <f>Time!FD$68</f>
        <v>0</v>
      </c>
      <c r="FE122" s="119">
        <f>Time!FE$68</f>
        <v>0</v>
      </c>
      <c r="FF122" s="119">
        <f>Time!FF$68</f>
        <v>0</v>
      </c>
      <c r="FG122" s="119">
        <f>Time!FG$68</f>
        <v>0</v>
      </c>
      <c r="FH122" s="119">
        <f>Time!FH$68</f>
        <v>0</v>
      </c>
      <c r="FI122" s="119">
        <f>Time!FI$68</f>
        <v>0</v>
      </c>
      <c r="FJ122" s="119">
        <f>Time!FJ$68</f>
        <v>0</v>
      </c>
      <c r="FK122" s="119">
        <f>Time!FK$68</f>
        <v>0</v>
      </c>
      <c r="FL122" s="119">
        <f>Time!FL$68</f>
        <v>0</v>
      </c>
      <c r="FM122" s="119">
        <f>Time!FM$68</f>
        <v>0</v>
      </c>
      <c r="FN122" s="119">
        <f>Time!FN$68</f>
        <v>0</v>
      </c>
      <c r="FO122" s="119">
        <f>Time!FO$68</f>
        <v>0</v>
      </c>
      <c r="FP122" s="119">
        <f>Time!FP$68</f>
        <v>0</v>
      </c>
      <c r="FQ122" s="119">
        <f>Time!FQ$68</f>
        <v>0</v>
      </c>
      <c r="FR122" s="119">
        <f>Time!FR$68</f>
        <v>0</v>
      </c>
      <c r="FS122" s="119">
        <f>Time!FS$68</f>
        <v>0</v>
      </c>
      <c r="FT122" s="119">
        <f>Time!FT$68</f>
        <v>0</v>
      </c>
      <c r="FU122" s="119">
        <f>Time!FU$68</f>
        <v>0</v>
      </c>
      <c r="FV122" s="119">
        <f>Time!FV$68</f>
        <v>0</v>
      </c>
      <c r="FW122" s="119">
        <f>Time!FW$68</f>
        <v>0</v>
      </c>
      <c r="FX122" s="119">
        <f>Time!FX$68</f>
        <v>0</v>
      </c>
      <c r="FY122" s="119">
        <f>Time!FY$68</f>
        <v>0</v>
      </c>
      <c r="FZ122" s="119">
        <f>Time!FZ$68</f>
        <v>0</v>
      </c>
      <c r="GA122" s="119">
        <f>Time!GA$68</f>
        <v>0</v>
      </c>
      <c r="GB122" s="119">
        <f>Time!GB$68</f>
        <v>0</v>
      </c>
      <c r="GC122" s="119">
        <f>Time!GC$68</f>
        <v>0</v>
      </c>
      <c r="GD122" s="119">
        <f>Time!GD$68</f>
        <v>0</v>
      </c>
      <c r="GE122" s="119">
        <f>Time!GE$68</f>
        <v>0</v>
      </c>
      <c r="GF122" s="119">
        <f>Time!GF$68</f>
        <v>0</v>
      </c>
      <c r="GG122" s="119">
        <f>Time!GG$68</f>
        <v>0</v>
      </c>
      <c r="GH122" s="119">
        <f>Time!GH$68</f>
        <v>0</v>
      </c>
      <c r="GI122" s="119">
        <f>Time!GI$68</f>
        <v>0</v>
      </c>
      <c r="GJ122" s="119">
        <f>Time!GJ$68</f>
        <v>0</v>
      </c>
    </row>
    <row r="123" spans="1:192" s="119" customFormat="1" outlineLevel="2" x14ac:dyDescent="0.35">
      <c r="B123" s="519"/>
      <c r="E123" s="119" t="str">
        <f>Time!$E$196</f>
        <v>Days in period</v>
      </c>
      <c r="G123" s="119" t="str">
        <f>Time!$G$196</f>
        <v>days</v>
      </c>
      <c r="H123" s="119">
        <f>Time!$H$196</f>
        <v>0</v>
      </c>
      <c r="J123" s="119">
        <f>Time!J$196</f>
        <v>31</v>
      </c>
      <c r="K123" s="119">
        <f>Time!K$196</f>
        <v>28</v>
      </c>
      <c r="L123" s="119">
        <f>Time!L$196</f>
        <v>31</v>
      </c>
      <c r="M123" s="119">
        <f>Time!M$196</f>
        <v>30</v>
      </c>
      <c r="N123" s="119">
        <f>Time!N$196</f>
        <v>31</v>
      </c>
      <c r="O123" s="119">
        <f>Time!O$196</f>
        <v>30</v>
      </c>
      <c r="P123" s="119">
        <f>Time!P$196</f>
        <v>31</v>
      </c>
      <c r="Q123" s="119">
        <f>Time!Q$196</f>
        <v>31</v>
      </c>
      <c r="R123" s="119">
        <f>Time!R$196</f>
        <v>30</v>
      </c>
      <c r="S123" s="119">
        <f>Time!S$196</f>
        <v>31</v>
      </c>
      <c r="T123" s="119">
        <f>Time!T$196</f>
        <v>30</v>
      </c>
      <c r="U123" s="119">
        <f>Time!U$196</f>
        <v>31</v>
      </c>
      <c r="V123" s="119">
        <f>Time!V$196</f>
        <v>31</v>
      </c>
      <c r="W123" s="119">
        <f>Time!W$196</f>
        <v>28</v>
      </c>
      <c r="X123" s="119">
        <f>Time!X$196</f>
        <v>31</v>
      </c>
      <c r="Y123" s="119">
        <f>Time!Y$196</f>
        <v>30</v>
      </c>
      <c r="Z123" s="119">
        <f>Time!Z$196</f>
        <v>31</v>
      </c>
      <c r="AA123" s="119">
        <f>Time!AA$196</f>
        <v>30</v>
      </c>
      <c r="AB123" s="119">
        <f>Time!AB$196</f>
        <v>31</v>
      </c>
      <c r="AC123" s="119">
        <f>Time!AC$196</f>
        <v>31</v>
      </c>
      <c r="AD123" s="119">
        <f>Time!AD$196</f>
        <v>30</v>
      </c>
      <c r="AE123" s="119">
        <f>Time!AE$196</f>
        <v>31</v>
      </c>
      <c r="AF123" s="119">
        <f>Time!AF$196</f>
        <v>30</v>
      </c>
      <c r="AG123" s="119">
        <f>Time!AG$196</f>
        <v>31</v>
      </c>
      <c r="AH123" s="119">
        <f>Time!AH$196</f>
        <v>31</v>
      </c>
      <c r="AI123" s="119">
        <f>Time!AI$196</f>
        <v>29</v>
      </c>
      <c r="AJ123" s="119">
        <f>Time!AJ$196</f>
        <v>31</v>
      </c>
      <c r="AK123" s="119">
        <f>Time!AK$196</f>
        <v>30</v>
      </c>
      <c r="AL123" s="119">
        <f>Time!AL$196</f>
        <v>31</v>
      </c>
      <c r="AM123" s="119">
        <f>Time!AM$196</f>
        <v>30</v>
      </c>
      <c r="AN123" s="119">
        <f>Time!AN$196</f>
        <v>31</v>
      </c>
      <c r="AO123" s="119">
        <f>Time!AO$196</f>
        <v>31</v>
      </c>
      <c r="AP123" s="119">
        <f>Time!AP$196</f>
        <v>30</v>
      </c>
      <c r="AQ123" s="119">
        <f>Time!AQ$196</f>
        <v>31</v>
      </c>
      <c r="AR123" s="119">
        <f>Time!AR$196</f>
        <v>30</v>
      </c>
      <c r="AS123" s="119">
        <f>Time!AS$196</f>
        <v>31</v>
      </c>
      <c r="AT123" s="119">
        <f>Time!AT$196</f>
        <v>31</v>
      </c>
      <c r="AU123" s="119">
        <f>Time!AU$196</f>
        <v>28</v>
      </c>
      <c r="AV123" s="119">
        <f>Time!AV$196</f>
        <v>31</v>
      </c>
      <c r="AW123" s="119">
        <f>Time!AW$196</f>
        <v>30</v>
      </c>
      <c r="AX123" s="119">
        <f>Time!AX$196</f>
        <v>31</v>
      </c>
      <c r="AY123" s="119">
        <f>Time!AY$196</f>
        <v>30</v>
      </c>
      <c r="AZ123" s="119">
        <f>Time!AZ$196</f>
        <v>31</v>
      </c>
      <c r="BA123" s="119">
        <f>Time!BA$196</f>
        <v>31</v>
      </c>
      <c r="BB123" s="119">
        <f>Time!BB$196</f>
        <v>30</v>
      </c>
      <c r="BC123" s="119">
        <f>Time!BC$196</f>
        <v>31</v>
      </c>
      <c r="BD123" s="119">
        <f>Time!BD$196</f>
        <v>30</v>
      </c>
      <c r="BE123" s="119">
        <f>Time!BE$196</f>
        <v>31</v>
      </c>
      <c r="BF123" s="119">
        <f>Time!BF$196</f>
        <v>90</v>
      </c>
      <c r="BG123" s="119">
        <f>Time!BG$196</f>
        <v>91</v>
      </c>
      <c r="BH123" s="119">
        <f>Time!BH$196</f>
        <v>92</v>
      </c>
      <c r="BI123" s="119">
        <f>Time!BI$196</f>
        <v>92</v>
      </c>
      <c r="BJ123" s="119">
        <f>Time!BJ$196</f>
        <v>90</v>
      </c>
      <c r="BK123" s="119">
        <f>Time!BK$196</f>
        <v>91</v>
      </c>
      <c r="BL123" s="119">
        <f>Time!BL$196</f>
        <v>92</v>
      </c>
      <c r="BM123" s="119">
        <f>Time!BM$196</f>
        <v>92</v>
      </c>
      <c r="BN123" s="119">
        <f>Time!BN$196</f>
        <v>91</v>
      </c>
      <c r="BO123" s="119">
        <f>Time!BO$196</f>
        <v>91</v>
      </c>
      <c r="BP123" s="119">
        <f>Time!BP$196</f>
        <v>92</v>
      </c>
      <c r="BQ123" s="119">
        <f>Time!BQ$196</f>
        <v>92</v>
      </c>
      <c r="BR123" s="119">
        <f>Time!BR$196</f>
        <v>90</v>
      </c>
      <c r="BS123" s="119">
        <f>Time!BS$196</f>
        <v>91</v>
      </c>
      <c r="BT123" s="119">
        <f>Time!BT$196</f>
        <v>92</v>
      </c>
      <c r="BU123" s="119">
        <f>Time!BU$196</f>
        <v>92</v>
      </c>
      <c r="BV123" s="119">
        <f>Time!BV$196</f>
        <v>90</v>
      </c>
      <c r="BW123" s="119">
        <f>Time!BW$196</f>
        <v>91</v>
      </c>
      <c r="BX123" s="119">
        <f>Time!BX$196</f>
        <v>92</v>
      </c>
      <c r="BY123" s="119">
        <f>Time!BY$196</f>
        <v>92</v>
      </c>
      <c r="BZ123" s="119">
        <f>Time!BZ$196</f>
        <v>90</v>
      </c>
      <c r="CA123" s="119">
        <f>Time!CA$196</f>
        <v>91</v>
      </c>
      <c r="CB123" s="119">
        <f>Time!CB$196</f>
        <v>92</v>
      </c>
      <c r="CC123" s="119">
        <f>Time!CC$196</f>
        <v>92</v>
      </c>
      <c r="CD123" s="119">
        <f>Time!CD$196</f>
        <v>91</v>
      </c>
      <c r="CE123" s="119">
        <f>Time!CE$196</f>
        <v>91</v>
      </c>
      <c r="CF123" s="119">
        <f>Time!CF$196</f>
        <v>92</v>
      </c>
      <c r="CG123" s="119">
        <f>Time!CG$196</f>
        <v>92</v>
      </c>
      <c r="CH123" s="119">
        <f>Time!CH$196</f>
        <v>90</v>
      </c>
      <c r="CI123" s="119">
        <f>Time!CI$196</f>
        <v>91</v>
      </c>
      <c r="CJ123" s="119">
        <f>Time!CJ$196</f>
        <v>92</v>
      </c>
      <c r="CK123" s="119">
        <f>Time!CK$196</f>
        <v>92</v>
      </c>
      <c r="CL123" s="119">
        <f>Time!CL$196</f>
        <v>90</v>
      </c>
      <c r="CM123" s="119">
        <f>Time!CM$196</f>
        <v>91</v>
      </c>
      <c r="CN123" s="119">
        <f>Time!CN$196</f>
        <v>92</v>
      </c>
      <c r="CO123" s="119">
        <f>Time!CO$196</f>
        <v>92</v>
      </c>
      <c r="CP123" s="119">
        <f>Time!CP$196</f>
        <v>90</v>
      </c>
      <c r="CQ123" s="119">
        <f>Time!CQ$196</f>
        <v>91</v>
      </c>
      <c r="CR123" s="119">
        <f>Time!CR$196</f>
        <v>92</v>
      </c>
      <c r="CS123" s="119">
        <f>Time!CS$196</f>
        <v>92</v>
      </c>
      <c r="CT123" s="119">
        <f>Time!CT$196</f>
        <v>91</v>
      </c>
      <c r="CU123" s="119">
        <f>Time!CU$196</f>
        <v>91</v>
      </c>
      <c r="CV123" s="119">
        <f>Time!CV$196</f>
        <v>92</v>
      </c>
      <c r="CW123" s="119">
        <f>Time!CW$196</f>
        <v>92</v>
      </c>
      <c r="CX123" s="119">
        <f>Time!CX$196</f>
        <v>90</v>
      </c>
      <c r="CY123" s="119">
        <f>Time!CY$196</f>
        <v>91</v>
      </c>
      <c r="CZ123" s="119">
        <f>Time!CZ$196</f>
        <v>92</v>
      </c>
      <c r="DA123" s="119">
        <f>Time!DA$196</f>
        <v>92</v>
      </c>
      <c r="DB123" s="119">
        <f>Time!DB$196</f>
        <v>90</v>
      </c>
      <c r="DC123" s="119">
        <f>Time!DC$196</f>
        <v>91</v>
      </c>
      <c r="DD123" s="119">
        <f>Time!DD$196</f>
        <v>92</v>
      </c>
      <c r="DE123" s="119">
        <f>Time!DE$196</f>
        <v>92</v>
      </c>
      <c r="DF123" s="119">
        <f>Time!DF$196</f>
        <v>90</v>
      </c>
      <c r="DG123" s="119">
        <f>Time!DG$196</f>
        <v>91</v>
      </c>
      <c r="DH123" s="119">
        <f>Time!DH$196</f>
        <v>92</v>
      </c>
      <c r="DI123" s="119">
        <f>Time!DI$196</f>
        <v>92</v>
      </c>
      <c r="DJ123" s="119">
        <f>Time!DJ$196</f>
        <v>91</v>
      </c>
      <c r="DK123" s="119">
        <f>Time!DK$196</f>
        <v>91</v>
      </c>
      <c r="DL123" s="119">
        <f>Time!DL$196</f>
        <v>92</v>
      </c>
      <c r="DM123" s="119">
        <f>Time!DM$196</f>
        <v>92</v>
      </c>
      <c r="DN123" s="119">
        <f>Time!DN$196</f>
        <v>90</v>
      </c>
      <c r="DO123" s="119">
        <f>Time!DO$196</f>
        <v>91</v>
      </c>
      <c r="DP123" s="119">
        <f>Time!DP$196</f>
        <v>92</v>
      </c>
      <c r="DQ123" s="119">
        <f>Time!DQ$196</f>
        <v>92</v>
      </c>
      <c r="DR123" s="119">
        <f>Time!DR$196</f>
        <v>90</v>
      </c>
      <c r="DS123" s="119">
        <f>Time!DS$196</f>
        <v>91</v>
      </c>
      <c r="DT123" s="119">
        <f>Time!DT$196</f>
        <v>92</v>
      </c>
      <c r="DU123" s="119">
        <f>Time!DU$196</f>
        <v>92</v>
      </c>
      <c r="DV123" s="119">
        <f>Time!DV$196</f>
        <v>90</v>
      </c>
      <c r="DW123" s="119">
        <f>Time!DW$196</f>
        <v>91</v>
      </c>
      <c r="DX123" s="119">
        <f>Time!DX$196</f>
        <v>92</v>
      </c>
      <c r="DY123" s="119">
        <f>Time!DY$196</f>
        <v>92</v>
      </c>
      <c r="DZ123" s="119">
        <f>Time!DZ$196</f>
        <v>91</v>
      </c>
      <c r="EA123" s="119">
        <f>Time!EA$196</f>
        <v>91</v>
      </c>
      <c r="EB123" s="119">
        <f>Time!EB$196</f>
        <v>92</v>
      </c>
      <c r="EC123" s="119">
        <f>Time!EC$196</f>
        <v>92</v>
      </c>
      <c r="ED123" s="119">
        <f>Time!ED$196</f>
        <v>90</v>
      </c>
      <c r="EE123" s="119">
        <f>Time!EE$196</f>
        <v>91</v>
      </c>
      <c r="EF123" s="119">
        <f>Time!EF$196</f>
        <v>92</v>
      </c>
      <c r="EG123" s="119">
        <f>Time!EG$196</f>
        <v>92</v>
      </c>
      <c r="EH123" s="119">
        <f>Time!EH$196</f>
        <v>90</v>
      </c>
      <c r="EI123" s="119">
        <f>Time!EI$196</f>
        <v>91</v>
      </c>
      <c r="EJ123" s="119">
        <f>Time!EJ$196</f>
        <v>92</v>
      </c>
      <c r="EK123" s="119">
        <f>Time!EK$196</f>
        <v>92</v>
      </c>
      <c r="EL123" s="119">
        <f>Time!EL$196</f>
        <v>90</v>
      </c>
      <c r="EM123" s="119">
        <f>Time!EM$196</f>
        <v>91</v>
      </c>
      <c r="EN123" s="119">
        <f>Time!EN$196</f>
        <v>92</v>
      </c>
      <c r="EO123" s="119">
        <f>Time!EO$196</f>
        <v>92</v>
      </c>
      <c r="EP123" s="119">
        <f>Time!EP$196</f>
        <v>91</v>
      </c>
      <c r="EQ123" s="119">
        <f>Time!EQ$196</f>
        <v>91</v>
      </c>
      <c r="ER123" s="119">
        <f>Time!ER$196</f>
        <v>92</v>
      </c>
      <c r="ES123" s="119">
        <f>Time!ES$196</f>
        <v>92</v>
      </c>
      <c r="ET123" s="119">
        <f>Time!ET$196</f>
        <v>90</v>
      </c>
      <c r="EU123" s="119">
        <f>Time!EU$196</f>
        <v>91</v>
      </c>
      <c r="EV123" s="119">
        <f>Time!EV$196</f>
        <v>92</v>
      </c>
      <c r="EW123" s="119">
        <f>Time!EW$196</f>
        <v>92</v>
      </c>
      <c r="EX123" s="119">
        <f>Time!EX$196</f>
        <v>90</v>
      </c>
      <c r="EY123" s="119">
        <f>Time!EY$196</f>
        <v>91</v>
      </c>
      <c r="EZ123" s="119">
        <f>Time!EZ$196</f>
        <v>92</v>
      </c>
      <c r="FA123" s="119">
        <f>Time!FA$196</f>
        <v>92</v>
      </c>
      <c r="FB123" s="119">
        <f>Time!FB$196</f>
        <v>90</v>
      </c>
      <c r="FC123" s="119">
        <f>Time!FC$196</f>
        <v>91</v>
      </c>
      <c r="FD123" s="119">
        <f>Time!FD$196</f>
        <v>92</v>
      </c>
      <c r="FE123" s="119">
        <f>Time!FE$196</f>
        <v>92</v>
      </c>
      <c r="FF123" s="119">
        <f>Time!FF$196</f>
        <v>91</v>
      </c>
      <c r="FG123" s="119">
        <f>Time!FG$196</f>
        <v>91</v>
      </c>
      <c r="FH123" s="119">
        <f>Time!FH$196</f>
        <v>92</v>
      </c>
      <c r="FI123" s="119">
        <f>Time!FI$196</f>
        <v>92</v>
      </c>
      <c r="FJ123" s="119">
        <f>Time!FJ$196</f>
        <v>90</v>
      </c>
      <c r="FK123" s="119">
        <f>Time!FK$196</f>
        <v>91</v>
      </c>
      <c r="FL123" s="119">
        <f>Time!FL$196</f>
        <v>92</v>
      </c>
      <c r="FM123" s="119">
        <f>Time!FM$196</f>
        <v>92</v>
      </c>
      <c r="FN123" s="119">
        <f>Time!FN$196</f>
        <v>90</v>
      </c>
      <c r="FO123" s="119">
        <f>Time!FO$196</f>
        <v>91</v>
      </c>
      <c r="FP123" s="119">
        <f>Time!FP$196</f>
        <v>92</v>
      </c>
      <c r="FQ123" s="119">
        <f>Time!FQ$196</f>
        <v>92</v>
      </c>
      <c r="FR123" s="119">
        <f>Time!FR$196</f>
        <v>90</v>
      </c>
      <c r="FS123" s="119">
        <f>Time!FS$196</f>
        <v>91</v>
      </c>
      <c r="FT123" s="119">
        <f>Time!FT$196</f>
        <v>92</v>
      </c>
      <c r="FU123" s="119">
        <f>Time!FU$196</f>
        <v>92</v>
      </c>
      <c r="FV123" s="119">
        <f>Time!FV$196</f>
        <v>91</v>
      </c>
      <c r="FW123" s="119">
        <f>Time!FW$196</f>
        <v>91</v>
      </c>
      <c r="FX123" s="119">
        <f>Time!FX$196</f>
        <v>92</v>
      </c>
      <c r="FY123" s="119">
        <f>Time!FY$196</f>
        <v>92</v>
      </c>
      <c r="FZ123" s="119">
        <f>Time!FZ$196</f>
        <v>90</v>
      </c>
      <c r="GA123" s="119">
        <f>Time!GA$196</f>
        <v>91</v>
      </c>
      <c r="GB123" s="119">
        <f>Time!GB$196</f>
        <v>92</v>
      </c>
      <c r="GC123" s="119">
        <f>Time!GC$196</f>
        <v>92</v>
      </c>
      <c r="GD123" s="119">
        <f>Time!GD$196</f>
        <v>90</v>
      </c>
      <c r="GE123" s="119">
        <f>Time!GE$196</f>
        <v>91</v>
      </c>
      <c r="GF123" s="119">
        <f>Time!GF$196</f>
        <v>92</v>
      </c>
      <c r="GG123" s="119">
        <f>Time!GG$196</f>
        <v>92</v>
      </c>
      <c r="GH123" s="119">
        <f>Time!GH$196</f>
        <v>90</v>
      </c>
      <c r="GI123" s="119">
        <f>Time!GI$196</f>
        <v>91</v>
      </c>
      <c r="GJ123" s="119">
        <f>Time!GJ$196</f>
        <v>92</v>
      </c>
    </row>
    <row r="124" spans="1:192" outlineLevel="2" x14ac:dyDescent="0.35">
      <c r="A124"/>
      <c r="B124" s="76"/>
      <c r="C124"/>
      <c r="D124"/>
      <c r="E124" t="str">
        <f>$E$75</f>
        <v>Senior debt balance BEG</v>
      </c>
      <c r="F124"/>
      <c r="G124" t="str">
        <f>$G$75</f>
        <v>$ 000s</v>
      </c>
      <c r="H124">
        <f>$H$75</f>
        <v>0</v>
      </c>
      <c r="I124"/>
      <c r="J124">
        <f t="shared" ref="J124:AO124" si="349">J$75</f>
        <v>0</v>
      </c>
      <c r="K124">
        <f t="shared" si="349"/>
        <v>0</v>
      </c>
      <c r="L124">
        <f t="shared" si="349"/>
        <v>0</v>
      </c>
      <c r="M124">
        <f t="shared" si="349"/>
        <v>0</v>
      </c>
      <c r="N124">
        <f t="shared" si="349"/>
        <v>0</v>
      </c>
      <c r="O124">
        <f t="shared" si="349"/>
        <v>0</v>
      </c>
      <c r="P124">
        <f t="shared" si="349"/>
        <v>4070.2287720394497</v>
      </c>
      <c r="Q124">
        <f t="shared" si="349"/>
        <v>26984.974245960919</v>
      </c>
      <c r="R124">
        <f t="shared" si="349"/>
        <v>32240.087150726442</v>
      </c>
      <c r="S124">
        <f t="shared" si="349"/>
        <v>37500.126212887531</v>
      </c>
      <c r="T124">
        <f t="shared" si="349"/>
        <v>42778.884869617235</v>
      </c>
      <c r="U124">
        <f t="shared" si="349"/>
        <v>48061.858375237374</v>
      </c>
      <c r="V124">
        <f t="shared" si="349"/>
        <v>53364.367530276577</v>
      </c>
      <c r="W124">
        <f t="shared" si="349"/>
        <v>58678.800603929136</v>
      </c>
      <c r="X124">
        <f t="shared" si="349"/>
        <v>63978.757299821023</v>
      </c>
      <c r="Y124">
        <f t="shared" si="349"/>
        <v>69317.059284594841</v>
      </c>
      <c r="Z124">
        <f t="shared" si="349"/>
        <v>74657.784943433391</v>
      </c>
      <c r="AA124">
        <f t="shared" si="349"/>
        <v>80020.101192542323</v>
      </c>
      <c r="AB124">
        <f t="shared" si="349"/>
        <v>85384.118721668856</v>
      </c>
      <c r="AC124">
        <f t="shared" si="349"/>
        <v>90770.555613901073</v>
      </c>
      <c r="AD124">
        <f t="shared" si="349"/>
        <v>96169.105155680591</v>
      </c>
      <c r="AE124">
        <f t="shared" si="349"/>
        <v>101568.2660121736</v>
      </c>
      <c r="AF124">
        <f t="shared" si="349"/>
        <v>106991.09670392019</v>
      </c>
      <c r="AG124">
        <f t="shared" si="349"/>
        <v>112335.15028285285</v>
      </c>
      <c r="AH124">
        <f t="shared" si="349"/>
        <v>117629.95150476917</v>
      </c>
      <c r="AI124">
        <f t="shared" si="349"/>
        <v>122852.92659716292</v>
      </c>
      <c r="AJ124">
        <f t="shared" si="349"/>
        <v>127982.06033257369</v>
      </c>
      <c r="AK124">
        <f t="shared" si="349"/>
        <v>133096.37207660847</v>
      </c>
      <c r="AL124">
        <f t="shared" si="349"/>
        <v>138103.94571217976</v>
      </c>
      <c r="AM124">
        <f t="shared" si="349"/>
        <v>143076.09078214312</v>
      </c>
      <c r="AN124">
        <f t="shared" si="349"/>
        <v>147948.06618797823</v>
      </c>
      <c r="AO124">
        <f t="shared" si="349"/>
        <v>152772.9795939679</v>
      </c>
      <c r="AP124">
        <f t="shared" ref="AP124:BU124" si="350">AP$75</f>
        <v>157504.71137895371</v>
      </c>
      <c r="AQ124">
        <f t="shared" si="350"/>
        <v>162150.48126169021</v>
      </c>
      <c r="AR124">
        <f t="shared" si="350"/>
        <v>166773.26108488755</v>
      </c>
      <c r="AS124">
        <f t="shared" si="350"/>
        <v>171277.95219760679</v>
      </c>
      <c r="AT124">
        <f t="shared" si="350"/>
        <v>175765.20991829899</v>
      </c>
      <c r="AU124">
        <f t="shared" si="350"/>
        <v>180145.52277667512</v>
      </c>
      <c r="AV124">
        <f t="shared" si="350"/>
        <v>184402.20073018933</v>
      </c>
      <c r="AW124">
        <f t="shared" si="350"/>
        <v>188773.32718299911</v>
      </c>
      <c r="AX124">
        <f t="shared" si="350"/>
        <v>192922.77237964046</v>
      </c>
      <c r="AY124">
        <f t="shared" si="350"/>
        <v>197068.58515467084</v>
      </c>
      <c r="AZ124">
        <f t="shared" si="350"/>
        <v>201074.83351196375</v>
      </c>
      <c r="BA124">
        <f t="shared" si="350"/>
        <v>205041.96832506469</v>
      </c>
      <c r="BB124">
        <f t="shared" si="350"/>
        <v>208879.4021114783</v>
      </c>
      <c r="BC124">
        <f t="shared" si="350"/>
        <v>212623.12064256638</v>
      </c>
      <c r="BD124">
        <f t="shared" si="350"/>
        <v>216376.30167716992</v>
      </c>
      <c r="BE124">
        <f t="shared" si="350"/>
        <v>220053.69483183074</v>
      </c>
      <c r="BF124">
        <f t="shared" si="350"/>
        <v>224291.84163902761</v>
      </c>
      <c r="BG124">
        <f t="shared" si="350"/>
        <v>222245.7825599772</v>
      </c>
      <c r="BH124">
        <f t="shared" si="350"/>
        <v>220907.87353502397</v>
      </c>
      <c r="BI124">
        <f t="shared" si="350"/>
        <v>219486.92885440015</v>
      </c>
      <c r="BJ124">
        <f t="shared" si="350"/>
        <v>218029.78469498214</v>
      </c>
      <c r="BK124">
        <f t="shared" si="350"/>
        <v>216595.99128690467</v>
      </c>
      <c r="BL124">
        <f t="shared" si="350"/>
        <v>215111.330073975</v>
      </c>
      <c r="BM124">
        <f t="shared" si="350"/>
        <v>213539.15398660811</v>
      </c>
      <c r="BN124">
        <f t="shared" si="350"/>
        <v>211928.69064273775</v>
      </c>
      <c r="BO124">
        <f t="shared" si="350"/>
        <v>210322.64939872388</v>
      </c>
      <c r="BP124">
        <f t="shared" si="350"/>
        <v>208660.47442208257</v>
      </c>
      <c r="BQ124">
        <f t="shared" si="350"/>
        <v>206928.07895707106</v>
      </c>
      <c r="BR124">
        <f t="shared" si="350"/>
        <v>205155.20303439433</v>
      </c>
      <c r="BS124">
        <f t="shared" si="350"/>
        <v>203409.70043992522</v>
      </c>
      <c r="BT124">
        <f t="shared" si="350"/>
        <v>201605.68012815376</v>
      </c>
      <c r="BU124">
        <f t="shared" si="350"/>
        <v>199704.53475804895</v>
      </c>
      <c r="BV124">
        <f t="shared" ref="BV124:DA124" si="351">BV$75</f>
        <v>197760.61464309294</v>
      </c>
      <c r="BW124">
        <f t="shared" si="351"/>
        <v>195846.23979909049</v>
      </c>
      <c r="BX124">
        <f t="shared" si="351"/>
        <v>193869.22653654512</v>
      </c>
      <c r="BY124">
        <f t="shared" si="351"/>
        <v>191789.94733277403</v>
      </c>
      <c r="BZ124">
        <f t="shared" si="351"/>
        <v>189665.48894015868</v>
      </c>
      <c r="CA124">
        <f t="shared" si="351"/>
        <v>187572.86331436606</v>
      </c>
      <c r="CB124">
        <f t="shared" si="351"/>
        <v>185413.2661140734</v>
      </c>
      <c r="CC124">
        <f t="shared" si="351"/>
        <v>183146.02186577453</v>
      </c>
      <c r="CD124">
        <f t="shared" si="351"/>
        <v>180831.07889980721</v>
      </c>
      <c r="CE124">
        <f t="shared" si="351"/>
        <v>178521.42461657061</v>
      </c>
      <c r="CF124">
        <f t="shared" si="351"/>
        <v>176144.38068919149</v>
      </c>
      <c r="CG124">
        <f t="shared" si="351"/>
        <v>173678.32333789056</v>
      </c>
      <c r="CH124">
        <f t="shared" si="351"/>
        <v>171161.92189612333</v>
      </c>
      <c r="CI124">
        <f t="shared" si="351"/>
        <v>168682.30327380862</v>
      </c>
      <c r="CJ124">
        <f t="shared" si="351"/>
        <v>166126.35805432091</v>
      </c>
      <c r="CK124">
        <f t="shared" si="351"/>
        <v>163451.22814057153</v>
      </c>
      <c r="CL124">
        <f t="shared" si="351"/>
        <v>160722.98856255674</v>
      </c>
      <c r="CM124">
        <f t="shared" si="351"/>
        <v>158034.19966087447</v>
      </c>
      <c r="CN124">
        <f t="shared" si="351"/>
        <v>155264.05251437458</v>
      </c>
      <c r="CO124">
        <f t="shared" si="351"/>
        <v>152368.55293798147</v>
      </c>
      <c r="CP124">
        <f t="shared" si="351"/>
        <v>149417.04693236502</v>
      </c>
      <c r="CQ124">
        <f t="shared" si="351"/>
        <v>146507.79814469814</v>
      </c>
      <c r="CR124">
        <f t="shared" si="351"/>
        <v>143511.90505929125</v>
      </c>
      <c r="CS124">
        <f t="shared" si="351"/>
        <v>140384.20633941601</v>
      </c>
      <c r="CT124">
        <f t="shared" si="351"/>
        <v>137197.46739934522</v>
      </c>
      <c r="CU124">
        <f t="shared" si="351"/>
        <v>134017.04512029409</v>
      </c>
      <c r="CV124">
        <f t="shared" si="351"/>
        <v>130755.85721158185</v>
      </c>
      <c r="CW124">
        <f t="shared" si="351"/>
        <v>127382.89560330688</v>
      </c>
      <c r="CX124">
        <f t="shared" si="351"/>
        <v>123947.70993836735</v>
      </c>
      <c r="CY124">
        <f t="shared" si="351"/>
        <v>120560.84468087535</v>
      </c>
      <c r="CZ124">
        <f t="shared" si="351"/>
        <v>117075.93829937687</v>
      </c>
      <c r="DA124">
        <f t="shared" si="351"/>
        <v>113445.39809406063</v>
      </c>
      <c r="DB124">
        <f t="shared" ref="DB124:EG124" si="352">DB$75</f>
        <v>109749.30718408224</v>
      </c>
      <c r="DC124">
        <f t="shared" si="352"/>
        <v>106104.79934012549</v>
      </c>
      <c r="DD124">
        <f t="shared" si="352"/>
        <v>102356.12851601653</v>
      </c>
      <c r="DE124">
        <f t="shared" si="352"/>
        <v>98454.436232438748</v>
      </c>
      <c r="DF124">
        <f t="shared" si="352"/>
        <v>94483.710504501389</v>
      </c>
      <c r="DG124">
        <f t="shared" si="352"/>
        <v>90567.9966708539</v>
      </c>
      <c r="DH124">
        <f t="shared" si="352"/>
        <v>86541.693802653041</v>
      </c>
      <c r="DI124">
        <f t="shared" si="352"/>
        <v>82354.642868739567</v>
      </c>
      <c r="DJ124">
        <f t="shared" si="352"/>
        <v>78094.912753959899</v>
      </c>
      <c r="DK124">
        <f t="shared" si="352"/>
        <v>73842.717950339982</v>
      </c>
      <c r="DL124">
        <f t="shared" si="352"/>
        <v>69493.87456622647</v>
      </c>
      <c r="DM124">
        <f t="shared" si="352"/>
        <v>65005.764551687673</v>
      </c>
      <c r="DN124">
        <f t="shared" si="352"/>
        <v>60441.150908064417</v>
      </c>
      <c r="DO124">
        <f t="shared" si="352"/>
        <v>55938.946087181255</v>
      </c>
      <c r="DP124">
        <f t="shared" si="352"/>
        <v>51312.313964858025</v>
      </c>
      <c r="DQ124">
        <f t="shared" si="352"/>
        <v>46508.385701419291</v>
      </c>
      <c r="DR124">
        <f t="shared" si="352"/>
        <v>41623.959815295057</v>
      </c>
      <c r="DS124">
        <f t="shared" si="352"/>
        <v>36805.917675235105</v>
      </c>
      <c r="DT124">
        <f t="shared" si="352"/>
        <v>31856.023451205416</v>
      </c>
      <c r="DU124">
        <f t="shared" si="352"/>
        <v>26719.997309027913</v>
      </c>
      <c r="DV124">
        <f t="shared" si="352"/>
        <v>21499.293995837987</v>
      </c>
      <c r="DW124">
        <f t="shared" si="352"/>
        <v>16349.148154128143</v>
      </c>
      <c r="DX124">
        <f t="shared" si="352"/>
        <v>11059.36218681639</v>
      </c>
      <c r="DY124">
        <f t="shared" si="352"/>
        <v>5574.2063143887217</v>
      </c>
      <c r="DZ124">
        <f t="shared" si="352"/>
        <v>4.3200998334214091E-10</v>
      </c>
      <c r="EA124">
        <f t="shared" si="352"/>
        <v>4.3200998334214091E-10</v>
      </c>
      <c r="EB124">
        <f t="shared" si="352"/>
        <v>4.3200998334214091E-10</v>
      </c>
      <c r="EC124">
        <f t="shared" si="352"/>
        <v>4.3200998334214091E-10</v>
      </c>
      <c r="ED124">
        <f t="shared" si="352"/>
        <v>4.3200998334214091E-10</v>
      </c>
      <c r="EE124">
        <f t="shared" si="352"/>
        <v>4.3200998334214091E-10</v>
      </c>
      <c r="EF124">
        <f t="shared" si="352"/>
        <v>4.3200998334214091E-10</v>
      </c>
      <c r="EG124">
        <f t="shared" si="352"/>
        <v>4.3200998334214091E-10</v>
      </c>
      <c r="EH124">
        <f t="shared" ref="EH124:FM124" si="353">EH$75</f>
        <v>4.3200998334214091E-10</v>
      </c>
      <c r="EI124">
        <f t="shared" si="353"/>
        <v>4.3200998334214091E-10</v>
      </c>
      <c r="EJ124">
        <f t="shared" si="353"/>
        <v>4.3200998334214091E-10</v>
      </c>
      <c r="EK124">
        <f t="shared" si="353"/>
        <v>4.3200998334214091E-10</v>
      </c>
      <c r="EL124">
        <f t="shared" si="353"/>
        <v>4.3200998334214091E-10</v>
      </c>
      <c r="EM124">
        <f t="shared" si="353"/>
        <v>4.3200998334214091E-10</v>
      </c>
      <c r="EN124">
        <f t="shared" si="353"/>
        <v>4.3200998334214091E-10</v>
      </c>
      <c r="EO124">
        <f t="shared" si="353"/>
        <v>4.3200998334214091E-10</v>
      </c>
      <c r="EP124">
        <f t="shared" si="353"/>
        <v>4.3200998334214091E-10</v>
      </c>
      <c r="EQ124">
        <f t="shared" si="353"/>
        <v>4.3200998334214091E-10</v>
      </c>
      <c r="ER124">
        <f t="shared" si="353"/>
        <v>4.3200998334214091E-10</v>
      </c>
      <c r="ES124">
        <f t="shared" si="353"/>
        <v>4.3200998334214091E-10</v>
      </c>
      <c r="ET124">
        <f t="shared" si="353"/>
        <v>4.3200998334214091E-10</v>
      </c>
      <c r="EU124">
        <f t="shared" si="353"/>
        <v>4.3200998334214091E-10</v>
      </c>
      <c r="EV124">
        <f t="shared" si="353"/>
        <v>4.3200998334214091E-10</v>
      </c>
      <c r="EW124">
        <f t="shared" si="353"/>
        <v>4.3200998334214091E-10</v>
      </c>
      <c r="EX124">
        <f t="shared" si="353"/>
        <v>4.3200998334214091E-10</v>
      </c>
      <c r="EY124">
        <f t="shared" si="353"/>
        <v>4.3200998334214091E-10</v>
      </c>
      <c r="EZ124">
        <f t="shared" si="353"/>
        <v>4.3200998334214091E-10</v>
      </c>
      <c r="FA124">
        <f t="shared" si="353"/>
        <v>4.3200998334214091E-10</v>
      </c>
      <c r="FB124">
        <f t="shared" si="353"/>
        <v>4.3200998334214091E-10</v>
      </c>
      <c r="FC124">
        <f t="shared" si="353"/>
        <v>4.3200998334214091E-10</v>
      </c>
      <c r="FD124">
        <f t="shared" si="353"/>
        <v>4.3200998334214091E-10</v>
      </c>
      <c r="FE124">
        <f t="shared" si="353"/>
        <v>4.3200998334214091E-10</v>
      </c>
      <c r="FF124">
        <f t="shared" si="353"/>
        <v>4.3200998334214091E-10</v>
      </c>
      <c r="FG124">
        <f t="shared" si="353"/>
        <v>4.3200998334214091E-10</v>
      </c>
      <c r="FH124">
        <f t="shared" si="353"/>
        <v>4.3200998334214091E-10</v>
      </c>
      <c r="FI124">
        <f t="shared" si="353"/>
        <v>4.3200998334214091E-10</v>
      </c>
      <c r="FJ124">
        <f t="shared" si="353"/>
        <v>4.3200998334214091E-10</v>
      </c>
      <c r="FK124">
        <f t="shared" si="353"/>
        <v>4.3200998334214091E-10</v>
      </c>
      <c r="FL124">
        <f t="shared" si="353"/>
        <v>4.3200998334214091E-10</v>
      </c>
      <c r="FM124">
        <f t="shared" si="353"/>
        <v>4.3200998334214091E-10</v>
      </c>
      <c r="FN124">
        <f t="shared" ref="FN124:GJ124" si="354">FN$75</f>
        <v>4.3200998334214091E-10</v>
      </c>
      <c r="FO124">
        <f t="shared" si="354"/>
        <v>4.3200998334214091E-10</v>
      </c>
      <c r="FP124">
        <f t="shared" si="354"/>
        <v>4.3200998334214091E-10</v>
      </c>
      <c r="FQ124">
        <f t="shared" si="354"/>
        <v>4.3200998334214091E-10</v>
      </c>
      <c r="FR124">
        <f t="shared" si="354"/>
        <v>4.3200998334214091E-10</v>
      </c>
      <c r="FS124">
        <f t="shared" si="354"/>
        <v>4.3200998334214091E-10</v>
      </c>
      <c r="FT124">
        <f t="shared" si="354"/>
        <v>4.3200998334214091E-10</v>
      </c>
      <c r="FU124">
        <f t="shared" si="354"/>
        <v>4.3200998334214091E-10</v>
      </c>
      <c r="FV124">
        <f t="shared" si="354"/>
        <v>4.3200998334214091E-10</v>
      </c>
      <c r="FW124">
        <f t="shared" si="354"/>
        <v>4.3200998334214091E-10</v>
      </c>
      <c r="FX124">
        <f t="shared" si="354"/>
        <v>4.3200998334214091E-10</v>
      </c>
      <c r="FY124">
        <f t="shared" si="354"/>
        <v>4.3200998334214091E-10</v>
      </c>
      <c r="FZ124">
        <f t="shared" si="354"/>
        <v>4.3200998334214091E-10</v>
      </c>
      <c r="GA124">
        <f t="shared" si="354"/>
        <v>4.3200998334214091E-10</v>
      </c>
      <c r="GB124">
        <f t="shared" si="354"/>
        <v>4.3200998334214091E-10</v>
      </c>
      <c r="GC124">
        <f t="shared" si="354"/>
        <v>4.3200998334214091E-10</v>
      </c>
      <c r="GD124">
        <f t="shared" si="354"/>
        <v>4.3200998334214091E-10</v>
      </c>
      <c r="GE124">
        <f t="shared" si="354"/>
        <v>4.3200998334214091E-10</v>
      </c>
      <c r="GF124">
        <f t="shared" si="354"/>
        <v>4.3200998334214091E-10</v>
      </c>
      <c r="GG124">
        <f t="shared" si="354"/>
        <v>4.3200998334214091E-10</v>
      </c>
      <c r="GH124">
        <f t="shared" si="354"/>
        <v>4.3200998334214091E-10</v>
      </c>
      <c r="GI124">
        <f t="shared" si="354"/>
        <v>4.3200998334214091E-10</v>
      </c>
      <c r="GJ124">
        <f t="shared" si="354"/>
        <v>4.3200998334214091E-10</v>
      </c>
    </row>
    <row r="125" spans="1:192" s="181" customFormat="1" outlineLevel="2" x14ac:dyDescent="0.35">
      <c r="B125" s="373"/>
      <c r="E125" s="181" t="s">
        <v>1370</v>
      </c>
      <c r="G125" s="181" t="s">
        <v>101</v>
      </c>
      <c r="H125" s="181">
        <f>SUM(J125:GJ125)</f>
        <v>20222.866959939023</v>
      </c>
      <c r="J125" s="181">
        <f t="shared" ref="J125:AO125" si="355">J124*$F121*J123/$F120*J122</f>
        <v>0</v>
      </c>
      <c r="K125" s="181">
        <f t="shared" si="355"/>
        <v>0</v>
      </c>
      <c r="L125" s="181">
        <f t="shared" si="355"/>
        <v>0</v>
      </c>
      <c r="M125" s="181">
        <f t="shared" si="355"/>
        <v>0</v>
      </c>
      <c r="N125" s="181">
        <f t="shared" si="355"/>
        <v>0</v>
      </c>
      <c r="O125" s="181">
        <f t="shared" si="355"/>
        <v>0</v>
      </c>
      <c r="P125" s="181">
        <f t="shared" si="355"/>
        <v>15.772136491652867</v>
      </c>
      <c r="Q125" s="181">
        <f t="shared" si="355"/>
        <v>104.56677520309857</v>
      </c>
      <c r="R125" s="181">
        <f t="shared" si="355"/>
        <v>120.90032681522418</v>
      </c>
      <c r="S125" s="181">
        <f t="shared" si="355"/>
        <v>145.3129890749392</v>
      </c>
      <c r="T125" s="181">
        <f t="shared" si="355"/>
        <v>160.42081826106462</v>
      </c>
      <c r="U125" s="181">
        <f t="shared" si="355"/>
        <v>186.23970120404482</v>
      </c>
      <c r="V125" s="181">
        <f t="shared" si="355"/>
        <v>206.78692417982174</v>
      </c>
      <c r="W125" s="181">
        <f t="shared" si="355"/>
        <v>205.375802113752</v>
      </c>
      <c r="X125" s="181">
        <f t="shared" si="355"/>
        <v>247.91768453680646</v>
      </c>
      <c r="Y125" s="181">
        <f t="shared" si="355"/>
        <v>259.93897231723065</v>
      </c>
      <c r="Z125" s="181">
        <f t="shared" si="355"/>
        <v>289.29891665580442</v>
      </c>
      <c r="AA125" s="181">
        <f t="shared" si="355"/>
        <v>300.07537947203372</v>
      </c>
      <c r="AB125" s="181">
        <f t="shared" si="355"/>
        <v>330.8634600464668</v>
      </c>
      <c r="AC125" s="181">
        <f t="shared" si="355"/>
        <v>351.73590300386667</v>
      </c>
      <c r="AD125" s="181">
        <f t="shared" si="355"/>
        <v>360.63414433380217</v>
      </c>
      <c r="AE125" s="181">
        <f t="shared" si="355"/>
        <v>393.57703079717265</v>
      </c>
      <c r="AF125" s="181">
        <f t="shared" si="355"/>
        <v>401.21661263970066</v>
      </c>
      <c r="AG125" s="181">
        <f t="shared" si="355"/>
        <v>435.29870734605475</v>
      </c>
      <c r="AH125" s="181">
        <f t="shared" si="355"/>
        <v>455.81606208098049</v>
      </c>
      <c r="AI125" s="181">
        <f t="shared" si="355"/>
        <v>445.34185891471554</v>
      </c>
      <c r="AJ125" s="181">
        <f t="shared" si="355"/>
        <v>495.93048378872305</v>
      </c>
      <c r="AK125" s="181">
        <f t="shared" si="355"/>
        <v>499.11139528728177</v>
      </c>
      <c r="AL125" s="181">
        <f t="shared" si="355"/>
        <v>535.15278963469655</v>
      </c>
      <c r="AM125" s="181">
        <f t="shared" si="355"/>
        <v>536.53534043303659</v>
      </c>
      <c r="AN125" s="181">
        <f t="shared" si="355"/>
        <v>573.2987564784155</v>
      </c>
      <c r="AO125" s="181">
        <f t="shared" si="355"/>
        <v>591.99529592662554</v>
      </c>
      <c r="AP125" s="181">
        <f t="shared" ref="AP125:BU125" si="356">AP124*$F121*AP123/$F120*AP122</f>
        <v>590.64266767107642</v>
      </c>
      <c r="AQ125" s="181">
        <f t="shared" si="356"/>
        <v>628.33311488904951</v>
      </c>
      <c r="AR125" s="181">
        <f t="shared" si="356"/>
        <v>625.39972906832827</v>
      </c>
      <c r="AS125" s="181">
        <f t="shared" si="356"/>
        <v>663.70206476572628</v>
      </c>
      <c r="AT125" s="181">
        <f t="shared" si="356"/>
        <v>681.09018843340857</v>
      </c>
      <c r="AU125" s="181">
        <f t="shared" si="356"/>
        <v>630.50932971836289</v>
      </c>
      <c r="AV125" s="181">
        <f t="shared" si="356"/>
        <v>714.55852782948364</v>
      </c>
      <c r="AW125" s="181">
        <f t="shared" si="356"/>
        <v>707.89997693624662</v>
      </c>
      <c r="AX125" s="181">
        <f t="shared" si="356"/>
        <v>747.57574297110682</v>
      </c>
      <c r="AY125" s="181">
        <f t="shared" si="356"/>
        <v>739.00719433001552</v>
      </c>
      <c r="AZ125" s="181">
        <f t="shared" si="356"/>
        <v>779.16497985885962</v>
      </c>
      <c r="BA125" s="181">
        <f t="shared" si="356"/>
        <v>794.53762725962554</v>
      </c>
      <c r="BB125" s="181">
        <f t="shared" si="356"/>
        <v>783.29775791804354</v>
      </c>
      <c r="BC125" s="181">
        <f t="shared" si="356"/>
        <v>823.91459248994477</v>
      </c>
      <c r="BD125" s="181">
        <f t="shared" si="356"/>
        <v>811.41113128938707</v>
      </c>
      <c r="BE125" s="181">
        <f t="shared" si="356"/>
        <v>852.70806747334416</v>
      </c>
      <c r="BF125" s="181">
        <f t="shared" si="356"/>
        <v>0</v>
      </c>
      <c r="BG125" s="181">
        <f t="shared" si="356"/>
        <v>0</v>
      </c>
      <c r="BH125" s="181">
        <f t="shared" si="356"/>
        <v>0</v>
      </c>
      <c r="BI125" s="181">
        <f t="shared" si="356"/>
        <v>0</v>
      </c>
      <c r="BJ125" s="181">
        <f t="shared" si="356"/>
        <v>0</v>
      </c>
      <c r="BK125" s="181">
        <f t="shared" si="356"/>
        <v>0</v>
      </c>
      <c r="BL125" s="181">
        <f t="shared" si="356"/>
        <v>0</v>
      </c>
      <c r="BM125" s="181">
        <f t="shared" si="356"/>
        <v>0</v>
      </c>
      <c r="BN125" s="181">
        <f t="shared" si="356"/>
        <v>0</v>
      </c>
      <c r="BO125" s="181">
        <f t="shared" si="356"/>
        <v>0</v>
      </c>
      <c r="BP125" s="181">
        <f t="shared" si="356"/>
        <v>0</v>
      </c>
      <c r="BQ125" s="181">
        <f t="shared" si="356"/>
        <v>0</v>
      </c>
      <c r="BR125" s="181">
        <f t="shared" si="356"/>
        <v>0</v>
      </c>
      <c r="BS125" s="181">
        <f t="shared" si="356"/>
        <v>0</v>
      </c>
      <c r="BT125" s="181">
        <f t="shared" si="356"/>
        <v>0</v>
      </c>
      <c r="BU125" s="181">
        <f t="shared" si="356"/>
        <v>0</v>
      </c>
      <c r="BV125" s="181">
        <f t="shared" ref="BV125:DA125" si="357">BV124*$F121*BV123/$F120*BV122</f>
        <v>0</v>
      </c>
      <c r="BW125" s="181">
        <f t="shared" si="357"/>
        <v>0</v>
      </c>
      <c r="BX125" s="181">
        <f t="shared" si="357"/>
        <v>0</v>
      </c>
      <c r="BY125" s="181">
        <f t="shared" si="357"/>
        <v>0</v>
      </c>
      <c r="BZ125" s="181">
        <f t="shared" si="357"/>
        <v>0</v>
      </c>
      <c r="CA125" s="181">
        <f t="shared" si="357"/>
        <v>0</v>
      </c>
      <c r="CB125" s="181">
        <f t="shared" si="357"/>
        <v>0</v>
      </c>
      <c r="CC125" s="181">
        <f t="shared" si="357"/>
        <v>0</v>
      </c>
      <c r="CD125" s="181">
        <f t="shared" si="357"/>
        <v>0</v>
      </c>
      <c r="CE125" s="181">
        <f t="shared" si="357"/>
        <v>0</v>
      </c>
      <c r="CF125" s="181">
        <f t="shared" si="357"/>
        <v>0</v>
      </c>
      <c r="CG125" s="181">
        <f t="shared" si="357"/>
        <v>0</v>
      </c>
      <c r="CH125" s="181">
        <f t="shared" si="357"/>
        <v>0</v>
      </c>
      <c r="CI125" s="181">
        <f t="shared" si="357"/>
        <v>0</v>
      </c>
      <c r="CJ125" s="181">
        <f t="shared" si="357"/>
        <v>0</v>
      </c>
      <c r="CK125" s="181">
        <f t="shared" si="357"/>
        <v>0</v>
      </c>
      <c r="CL125" s="181">
        <f t="shared" si="357"/>
        <v>0</v>
      </c>
      <c r="CM125" s="181">
        <f t="shared" si="357"/>
        <v>0</v>
      </c>
      <c r="CN125" s="181">
        <f t="shared" si="357"/>
        <v>0</v>
      </c>
      <c r="CO125" s="181">
        <f t="shared" si="357"/>
        <v>0</v>
      </c>
      <c r="CP125" s="181">
        <f t="shared" si="357"/>
        <v>0</v>
      </c>
      <c r="CQ125" s="181">
        <f t="shared" si="357"/>
        <v>0</v>
      </c>
      <c r="CR125" s="181">
        <f t="shared" si="357"/>
        <v>0</v>
      </c>
      <c r="CS125" s="181">
        <f t="shared" si="357"/>
        <v>0</v>
      </c>
      <c r="CT125" s="181">
        <f t="shared" si="357"/>
        <v>0</v>
      </c>
      <c r="CU125" s="181">
        <f t="shared" si="357"/>
        <v>0</v>
      </c>
      <c r="CV125" s="181">
        <f t="shared" si="357"/>
        <v>0</v>
      </c>
      <c r="CW125" s="181">
        <f t="shared" si="357"/>
        <v>0</v>
      </c>
      <c r="CX125" s="181">
        <f t="shared" si="357"/>
        <v>0</v>
      </c>
      <c r="CY125" s="181">
        <f t="shared" si="357"/>
        <v>0</v>
      </c>
      <c r="CZ125" s="181">
        <f t="shared" si="357"/>
        <v>0</v>
      </c>
      <c r="DA125" s="181">
        <f t="shared" si="357"/>
        <v>0</v>
      </c>
      <c r="DB125" s="181">
        <f t="shared" ref="DB125:EG125" si="358">DB124*$F121*DB123/$F120*DB122</f>
        <v>0</v>
      </c>
      <c r="DC125" s="181">
        <f t="shared" si="358"/>
        <v>0</v>
      </c>
      <c r="DD125" s="181">
        <f t="shared" si="358"/>
        <v>0</v>
      </c>
      <c r="DE125" s="181">
        <f t="shared" si="358"/>
        <v>0</v>
      </c>
      <c r="DF125" s="181">
        <f t="shared" si="358"/>
        <v>0</v>
      </c>
      <c r="DG125" s="181">
        <f t="shared" si="358"/>
        <v>0</v>
      </c>
      <c r="DH125" s="181">
        <f t="shared" si="358"/>
        <v>0</v>
      </c>
      <c r="DI125" s="181">
        <f t="shared" si="358"/>
        <v>0</v>
      </c>
      <c r="DJ125" s="181">
        <f t="shared" si="358"/>
        <v>0</v>
      </c>
      <c r="DK125" s="181">
        <f t="shared" si="358"/>
        <v>0</v>
      </c>
      <c r="DL125" s="181">
        <f t="shared" si="358"/>
        <v>0</v>
      </c>
      <c r="DM125" s="181">
        <f t="shared" si="358"/>
        <v>0</v>
      </c>
      <c r="DN125" s="181">
        <f t="shared" si="358"/>
        <v>0</v>
      </c>
      <c r="DO125" s="181">
        <f t="shared" si="358"/>
        <v>0</v>
      </c>
      <c r="DP125" s="181">
        <f t="shared" si="358"/>
        <v>0</v>
      </c>
      <c r="DQ125" s="181">
        <f t="shared" si="358"/>
        <v>0</v>
      </c>
      <c r="DR125" s="181">
        <f t="shared" si="358"/>
        <v>0</v>
      </c>
      <c r="DS125" s="181">
        <f t="shared" si="358"/>
        <v>0</v>
      </c>
      <c r="DT125" s="181">
        <f t="shared" si="358"/>
        <v>0</v>
      </c>
      <c r="DU125" s="181">
        <f t="shared" si="358"/>
        <v>0</v>
      </c>
      <c r="DV125" s="181">
        <f t="shared" si="358"/>
        <v>0</v>
      </c>
      <c r="DW125" s="181">
        <f t="shared" si="358"/>
        <v>0</v>
      </c>
      <c r="DX125" s="181">
        <f t="shared" si="358"/>
        <v>0</v>
      </c>
      <c r="DY125" s="181">
        <f t="shared" si="358"/>
        <v>0</v>
      </c>
      <c r="DZ125" s="181">
        <f t="shared" si="358"/>
        <v>0</v>
      </c>
      <c r="EA125" s="181">
        <f t="shared" si="358"/>
        <v>0</v>
      </c>
      <c r="EB125" s="181">
        <f t="shared" si="358"/>
        <v>0</v>
      </c>
      <c r="EC125" s="181">
        <f t="shared" si="358"/>
        <v>0</v>
      </c>
      <c r="ED125" s="181">
        <f t="shared" si="358"/>
        <v>0</v>
      </c>
      <c r="EE125" s="181">
        <f t="shared" si="358"/>
        <v>0</v>
      </c>
      <c r="EF125" s="181">
        <f t="shared" si="358"/>
        <v>0</v>
      </c>
      <c r="EG125" s="181">
        <f t="shared" si="358"/>
        <v>0</v>
      </c>
      <c r="EH125" s="181">
        <f t="shared" ref="EH125:FM125" si="359">EH124*$F121*EH123/$F120*EH122</f>
        <v>0</v>
      </c>
      <c r="EI125" s="181">
        <f t="shared" si="359"/>
        <v>0</v>
      </c>
      <c r="EJ125" s="181">
        <f t="shared" si="359"/>
        <v>0</v>
      </c>
      <c r="EK125" s="181">
        <f t="shared" si="359"/>
        <v>0</v>
      </c>
      <c r="EL125" s="181">
        <f t="shared" si="359"/>
        <v>0</v>
      </c>
      <c r="EM125" s="181">
        <f t="shared" si="359"/>
        <v>0</v>
      </c>
      <c r="EN125" s="181">
        <f t="shared" si="359"/>
        <v>0</v>
      </c>
      <c r="EO125" s="181">
        <f t="shared" si="359"/>
        <v>0</v>
      </c>
      <c r="EP125" s="181">
        <f t="shared" si="359"/>
        <v>0</v>
      </c>
      <c r="EQ125" s="181">
        <f t="shared" si="359"/>
        <v>0</v>
      </c>
      <c r="ER125" s="181">
        <f t="shared" si="359"/>
        <v>0</v>
      </c>
      <c r="ES125" s="181">
        <f t="shared" si="359"/>
        <v>0</v>
      </c>
      <c r="ET125" s="181">
        <f t="shared" si="359"/>
        <v>0</v>
      </c>
      <c r="EU125" s="181">
        <f t="shared" si="359"/>
        <v>0</v>
      </c>
      <c r="EV125" s="181">
        <f t="shared" si="359"/>
        <v>0</v>
      </c>
      <c r="EW125" s="181">
        <f t="shared" si="359"/>
        <v>0</v>
      </c>
      <c r="EX125" s="181">
        <f t="shared" si="359"/>
        <v>0</v>
      </c>
      <c r="EY125" s="181">
        <f t="shared" si="359"/>
        <v>0</v>
      </c>
      <c r="EZ125" s="181">
        <f t="shared" si="359"/>
        <v>0</v>
      </c>
      <c r="FA125" s="181">
        <f t="shared" si="359"/>
        <v>0</v>
      </c>
      <c r="FB125" s="181">
        <f t="shared" si="359"/>
        <v>0</v>
      </c>
      <c r="FC125" s="181">
        <f t="shared" si="359"/>
        <v>0</v>
      </c>
      <c r="FD125" s="181">
        <f t="shared" si="359"/>
        <v>0</v>
      </c>
      <c r="FE125" s="181">
        <f t="shared" si="359"/>
        <v>0</v>
      </c>
      <c r="FF125" s="181">
        <f t="shared" si="359"/>
        <v>0</v>
      </c>
      <c r="FG125" s="181">
        <f t="shared" si="359"/>
        <v>0</v>
      </c>
      <c r="FH125" s="181">
        <f t="shared" si="359"/>
        <v>0</v>
      </c>
      <c r="FI125" s="181">
        <f t="shared" si="359"/>
        <v>0</v>
      </c>
      <c r="FJ125" s="181">
        <f t="shared" si="359"/>
        <v>0</v>
      </c>
      <c r="FK125" s="181">
        <f t="shared" si="359"/>
        <v>0</v>
      </c>
      <c r="FL125" s="181">
        <f t="shared" si="359"/>
        <v>0</v>
      </c>
      <c r="FM125" s="181">
        <f t="shared" si="359"/>
        <v>0</v>
      </c>
      <c r="FN125" s="181">
        <f t="shared" ref="FN125:GJ125" si="360">FN124*$F121*FN123/$F120*FN122</f>
        <v>0</v>
      </c>
      <c r="FO125" s="181">
        <f t="shared" si="360"/>
        <v>0</v>
      </c>
      <c r="FP125" s="181">
        <f t="shared" si="360"/>
        <v>0</v>
      </c>
      <c r="FQ125" s="181">
        <f t="shared" si="360"/>
        <v>0</v>
      </c>
      <c r="FR125" s="181">
        <f t="shared" si="360"/>
        <v>0</v>
      </c>
      <c r="FS125" s="181">
        <f t="shared" si="360"/>
        <v>0</v>
      </c>
      <c r="FT125" s="181">
        <f t="shared" si="360"/>
        <v>0</v>
      </c>
      <c r="FU125" s="181">
        <f t="shared" si="360"/>
        <v>0</v>
      </c>
      <c r="FV125" s="181">
        <f t="shared" si="360"/>
        <v>0</v>
      </c>
      <c r="FW125" s="181">
        <f t="shared" si="360"/>
        <v>0</v>
      </c>
      <c r="FX125" s="181">
        <f t="shared" si="360"/>
        <v>0</v>
      </c>
      <c r="FY125" s="181">
        <f t="shared" si="360"/>
        <v>0</v>
      </c>
      <c r="FZ125" s="181">
        <f t="shared" si="360"/>
        <v>0</v>
      </c>
      <c r="GA125" s="181">
        <f t="shared" si="360"/>
        <v>0</v>
      </c>
      <c r="GB125" s="181">
        <f t="shared" si="360"/>
        <v>0</v>
      </c>
      <c r="GC125" s="181">
        <f t="shared" si="360"/>
        <v>0</v>
      </c>
      <c r="GD125" s="181">
        <f t="shared" si="360"/>
        <v>0</v>
      </c>
      <c r="GE125" s="181">
        <f t="shared" si="360"/>
        <v>0</v>
      </c>
      <c r="GF125" s="181">
        <f t="shared" si="360"/>
        <v>0</v>
      </c>
      <c r="GG125" s="181">
        <f t="shared" si="360"/>
        <v>0</v>
      </c>
      <c r="GH125" s="181">
        <f t="shared" si="360"/>
        <v>0</v>
      </c>
      <c r="GI125" s="181">
        <f t="shared" si="360"/>
        <v>0</v>
      </c>
      <c r="GJ125" s="181">
        <f t="shared" si="360"/>
        <v>0</v>
      </c>
    </row>
    <row r="126" spans="1:192" outlineLevel="1" x14ac:dyDescent="0.35">
      <c r="A126"/>
      <c r="B126" s="7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outlineLevel="1" x14ac:dyDescent="0.35">
      <c r="A127"/>
      <c r="B127" s="76" t="s">
        <v>1372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76"/>
      <c r="C128"/>
      <c r="D128"/>
      <c r="E128" t="str">
        <f>$E$101</f>
        <v>Upfront fee</v>
      </c>
      <c r="F128"/>
      <c r="G128" t="str">
        <f>$G$101</f>
        <v>$ 000s</v>
      </c>
      <c r="H128">
        <f>$H$101</f>
        <v>2600</v>
      </c>
      <c r="I128"/>
      <c r="J128">
        <f t="shared" ref="J128:AO128" si="361">J$101</f>
        <v>0</v>
      </c>
      <c r="K128">
        <f t="shared" si="361"/>
        <v>0</v>
      </c>
      <c r="L128">
        <f t="shared" si="361"/>
        <v>0</v>
      </c>
      <c r="M128">
        <f t="shared" si="361"/>
        <v>0</v>
      </c>
      <c r="N128">
        <f t="shared" si="361"/>
        <v>0</v>
      </c>
      <c r="O128">
        <f t="shared" si="361"/>
        <v>2600</v>
      </c>
      <c r="P128">
        <f t="shared" si="361"/>
        <v>0</v>
      </c>
      <c r="Q128">
        <f t="shared" si="361"/>
        <v>0</v>
      </c>
      <c r="R128">
        <f t="shared" si="361"/>
        <v>0</v>
      </c>
      <c r="S128">
        <f t="shared" si="361"/>
        <v>0</v>
      </c>
      <c r="T128">
        <f t="shared" si="361"/>
        <v>0</v>
      </c>
      <c r="U128">
        <f t="shared" si="361"/>
        <v>0</v>
      </c>
      <c r="V128">
        <f t="shared" si="361"/>
        <v>0</v>
      </c>
      <c r="W128">
        <f t="shared" si="361"/>
        <v>0</v>
      </c>
      <c r="X128">
        <f t="shared" si="361"/>
        <v>0</v>
      </c>
      <c r="Y128">
        <f t="shared" si="361"/>
        <v>0</v>
      </c>
      <c r="Z128">
        <f t="shared" si="361"/>
        <v>0</v>
      </c>
      <c r="AA128">
        <f t="shared" si="361"/>
        <v>0</v>
      </c>
      <c r="AB128">
        <f t="shared" si="361"/>
        <v>0</v>
      </c>
      <c r="AC128">
        <f t="shared" si="361"/>
        <v>0</v>
      </c>
      <c r="AD128">
        <f t="shared" si="361"/>
        <v>0</v>
      </c>
      <c r="AE128">
        <f t="shared" si="361"/>
        <v>0</v>
      </c>
      <c r="AF128">
        <f t="shared" si="361"/>
        <v>0</v>
      </c>
      <c r="AG128">
        <f t="shared" si="361"/>
        <v>0</v>
      </c>
      <c r="AH128">
        <f t="shared" si="361"/>
        <v>0</v>
      </c>
      <c r="AI128">
        <f t="shared" si="361"/>
        <v>0</v>
      </c>
      <c r="AJ128">
        <f t="shared" si="361"/>
        <v>0</v>
      </c>
      <c r="AK128">
        <f t="shared" si="361"/>
        <v>0</v>
      </c>
      <c r="AL128">
        <f t="shared" si="361"/>
        <v>0</v>
      </c>
      <c r="AM128">
        <f t="shared" si="361"/>
        <v>0</v>
      </c>
      <c r="AN128">
        <f t="shared" si="361"/>
        <v>0</v>
      </c>
      <c r="AO128">
        <f t="shared" si="361"/>
        <v>0</v>
      </c>
      <c r="AP128">
        <f t="shared" ref="AP128:BU128" si="362">AP$101</f>
        <v>0</v>
      </c>
      <c r="AQ128">
        <f t="shared" si="362"/>
        <v>0</v>
      </c>
      <c r="AR128">
        <f t="shared" si="362"/>
        <v>0</v>
      </c>
      <c r="AS128">
        <f t="shared" si="362"/>
        <v>0</v>
      </c>
      <c r="AT128">
        <f t="shared" si="362"/>
        <v>0</v>
      </c>
      <c r="AU128">
        <f t="shared" si="362"/>
        <v>0</v>
      </c>
      <c r="AV128">
        <f t="shared" si="362"/>
        <v>0</v>
      </c>
      <c r="AW128">
        <f t="shared" si="362"/>
        <v>0</v>
      </c>
      <c r="AX128">
        <f t="shared" si="362"/>
        <v>0</v>
      </c>
      <c r="AY128">
        <f t="shared" si="362"/>
        <v>0</v>
      </c>
      <c r="AZ128">
        <f t="shared" si="362"/>
        <v>0</v>
      </c>
      <c r="BA128">
        <f t="shared" si="362"/>
        <v>0</v>
      </c>
      <c r="BB128">
        <f t="shared" si="362"/>
        <v>0</v>
      </c>
      <c r="BC128">
        <f t="shared" si="362"/>
        <v>0</v>
      </c>
      <c r="BD128">
        <f t="shared" si="362"/>
        <v>0</v>
      </c>
      <c r="BE128">
        <f t="shared" si="362"/>
        <v>0</v>
      </c>
      <c r="BF128">
        <f t="shared" si="362"/>
        <v>0</v>
      </c>
      <c r="BG128">
        <f t="shared" si="362"/>
        <v>0</v>
      </c>
      <c r="BH128">
        <f t="shared" si="362"/>
        <v>0</v>
      </c>
      <c r="BI128">
        <f t="shared" si="362"/>
        <v>0</v>
      </c>
      <c r="BJ128">
        <f t="shared" si="362"/>
        <v>0</v>
      </c>
      <c r="BK128">
        <f t="shared" si="362"/>
        <v>0</v>
      </c>
      <c r="BL128">
        <f t="shared" si="362"/>
        <v>0</v>
      </c>
      <c r="BM128">
        <f t="shared" si="362"/>
        <v>0</v>
      </c>
      <c r="BN128">
        <f t="shared" si="362"/>
        <v>0</v>
      </c>
      <c r="BO128">
        <f t="shared" si="362"/>
        <v>0</v>
      </c>
      <c r="BP128">
        <f t="shared" si="362"/>
        <v>0</v>
      </c>
      <c r="BQ128">
        <f t="shared" si="362"/>
        <v>0</v>
      </c>
      <c r="BR128">
        <f t="shared" si="362"/>
        <v>0</v>
      </c>
      <c r="BS128">
        <f t="shared" si="362"/>
        <v>0</v>
      </c>
      <c r="BT128">
        <f t="shared" si="362"/>
        <v>0</v>
      </c>
      <c r="BU128">
        <f t="shared" si="362"/>
        <v>0</v>
      </c>
      <c r="BV128">
        <f t="shared" ref="BV128:DA128" si="363">BV$101</f>
        <v>0</v>
      </c>
      <c r="BW128">
        <f t="shared" si="363"/>
        <v>0</v>
      </c>
      <c r="BX128">
        <f t="shared" si="363"/>
        <v>0</v>
      </c>
      <c r="BY128">
        <f t="shared" si="363"/>
        <v>0</v>
      </c>
      <c r="BZ128">
        <f t="shared" si="363"/>
        <v>0</v>
      </c>
      <c r="CA128">
        <f t="shared" si="363"/>
        <v>0</v>
      </c>
      <c r="CB128">
        <f t="shared" si="363"/>
        <v>0</v>
      </c>
      <c r="CC128">
        <f t="shared" si="363"/>
        <v>0</v>
      </c>
      <c r="CD128">
        <f t="shared" si="363"/>
        <v>0</v>
      </c>
      <c r="CE128">
        <f t="shared" si="363"/>
        <v>0</v>
      </c>
      <c r="CF128">
        <f t="shared" si="363"/>
        <v>0</v>
      </c>
      <c r="CG128">
        <f t="shared" si="363"/>
        <v>0</v>
      </c>
      <c r="CH128">
        <f t="shared" si="363"/>
        <v>0</v>
      </c>
      <c r="CI128">
        <f t="shared" si="363"/>
        <v>0</v>
      </c>
      <c r="CJ128">
        <f t="shared" si="363"/>
        <v>0</v>
      </c>
      <c r="CK128">
        <f t="shared" si="363"/>
        <v>0</v>
      </c>
      <c r="CL128">
        <f t="shared" si="363"/>
        <v>0</v>
      </c>
      <c r="CM128">
        <f t="shared" si="363"/>
        <v>0</v>
      </c>
      <c r="CN128">
        <f t="shared" si="363"/>
        <v>0</v>
      </c>
      <c r="CO128">
        <f t="shared" si="363"/>
        <v>0</v>
      </c>
      <c r="CP128">
        <f t="shared" si="363"/>
        <v>0</v>
      </c>
      <c r="CQ128">
        <f t="shared" si="363"/>
        <v>0</v>
      </c>
      <c r="CR128">
        <f t="shared" si="363"/>
        <v>0</v>
      </c>
      <c r="CS128">
        <f t="shared" si="363"/>
        <v>0</v>
      </c>
      <c r="CT128">
        <f t="shared" si="363"/>
        <v>0</v>
      </c>
      <c r="CU128">
        <f t="shared" si="363"/>
        <v>0</v>
      </c>
      <c r="CV128">
        <f t="shared" si="363"/>
        <v>0</v>
      </c>
      <c r="CW128">
        <f t="shared" si="363"/>
        <v>0</v>
      </c>
      <c r="CX128">
        <f t="shared" si="363"/>
        <v>0</v>
      </c>
      <c r="CY128">
        <f t="shared" si="363"/>
        <v>0</v>
      </c>
      <c r="CZ128">
        <f t="shared" si="363"/>
        <v>0</v>
      </c>
      <c r="DA128">
        <f t="shared" si="363"/>
        <v>0</v>
      </c>
      <c r="DB128">
        <f t="shared" ref="DB128:EG128" si="364">DB$101</f>
        <v>0</v>
      </c>
      <c r="DC128">
        <f t="shared" si="364"/>
        <v>0</v>
      </c>
      <c r="DD128">
        <f t="shared" si="364"/>
        <v>0</v>
      </c>
      <c r="DE128">
        <f t="shared" si="364"/>
        <v>0</v>
      </c>
      <c r="DF128">
        <f t="shared" si="364"/>
        <v>0</v>
      </c>
      <c r="DG128">
        <f t="shared" si="364"/>
        <v>0</v>
      </c>
      <c r="DH128">
        <f t="shared" si="364"/>
        <v>0</v>
      </c>
      <c r="DI128">
        <f t="shared" si="364"/>
        <v>0</v>
      </c>
      <c r="DJ128">
        <f t="shared" si="364"/>
        <v>0</v>
      </c>
      <c r="DK128">
        <f t="shared" si="364"/>
        <v>0</v>
      </c>
      <c r="DL128">
        <f t="shared" si="364"/>
        <v>0</v>
      </c>
      <c r="DM128">
        <f t="shared" si="364"/>
        <v>0</v>
      </c>
      <c r="DN128">
        <f t="shared" si="364"/>
        <v>0</v>
      </c>
      <c r="DO128">
        <f t="shared" si="364"/>
        <v>0</v>
      </c>
      <c r="DP128">
        <f t="shared" si="364"/>
        <v>0</v>
      </c>
      <c r="DQ128">
        <f t="shared" si="364"/>
        <v>0</v>
      </c>
      <c r="DR128">
        <f t="shared" si="364"/>
        <v>0</v>
      </c>
      <c r="DS128">
        <f t="shared" si="364"/>
        <v>0</v>
      </c>
      <c r="DT128">
        <f t="shared" si="364"/>
        <v>0</v>
      </c>
      <c r="DU128">
        <f t="shared" si="364"/>
        <v>0</v>
      </c>
      <c r="DV128">
        <f t="shared" si="364"/>
        <v>0</v>
      </c>
      <c r="DW128">
        <f t="shared" si="364"/>
        <v>0</v>
      </c>
      <c r="DX128">
        <f t="shared" si="364"/>
        <v>0</v>
      </c>
      <c r="DY128">
        <f t="shared" si="364"/>
        <v>0</v>
      </c>
      <c r="DZ128">
        <f t="shared" si="364"/>
        <v>0</v>
      </c>
      <c r="EA128">
        <f t="shared" si="364"/>
        <v>0</v>
      </c>
      <c r="EB128">
        <f t="shared" si="364"/>
        <v>0</v>
      </c>
      <c r="EC128">
        <f t="shared" si="364"/>
        <v>0</v>
      </c>
      <c r="ED128">
        <f t="shared" si="364"/>
        <v>0</v>
      </c>
      <c r="EE128">
        <f t="shared" si="364"/>
        <v>0</v>
      </c>
      <c r="EF128">
        <f t="shared" si="364"/>
        <v>0</v>
      </c>
      <c r="EG128">
        <f t="shared" si="364"/>
        <v>0</v>
      </c>
      <c r="EH128">
        <f t="shared" ref="EH128:FM128" si="365">EH$101</f>
        <v>0</v>
      </c>
      <c r="EI128">
        <f t="shared" si="365"/>
        <v>0</v>
      </c>
      <c r="EJ128">
        <f t="shared" si="365"/>
        <v>0</v>
      </c>
      <c r="EK128">
        <f t="shared" si="365"/>
        <v>0</v>
      </c>
      <c r="EL128">
        <f t="shared" si="365"/>
        <v>0</v>
      </c>
      <c r="EM128">
        <f t="shared" si="365"/>
        <v>0</v>
      </c>
      <c r="EN128">
        <f t="shared" si="365"/>
        <v>0</v>
      </c>
      <c r="EO128">
        <f t="shared" si="365"/>
        <v>0</v>
      </c>
      <c r="EP128">
        <f t="shared" si="365"/>
        <v>0</v>
      </c>
      <c r="EQ128">
        <f t="shared" si="365"/>
        <v>0</v>
      </c>
      <c r="ER128">
        <f t="shared" si="365"/>
        <v>0</v>
      </c>
      <c r="ES128">
        <f t="shared" si="365"/>
        <v>0</v>
      </c>
      <c r="ET128">
        <f t="shared" si="365"/>
        <v>0</v>
      </c>
      <c r="EU128">
        <f t="shared" si="365"/>
        <v>0</v>
      </c>
      <c r="EV128">
        <f t="shared" si="365"/>
        <v>0</v>
      </c>
      <c r="EW128">
        <f t="shared" si="365"/>
        <v>0</v>
      </c>
      <c r="EX128">
        <f t="shared" si="365"/>
        <v>0</v>
      </c>
      <c r="EY128">
        <f t="shared" si="365"/>
        <v>0</v>
      </c>
      <c r="EZ128">
        <f t="shared" si="365"/>
        <v>0</v>
      </c>
      <c r="FA128">
        <f t="shared" si="365"/>
        <v>0</v>
      </c>
      <c r="FB128">
        <f t="shared" si="365"/>
        <v>0</v>
      </c>
      <c r="FC128">
        <f t="shared" si="365"/>
        <v>0</v>
      </c>
      <c r="FD128">
        <f t="shared" si="365"/>
        <v>0</v>
      </c>
      <c r="FE128">
        <f t="shared" si="365"/>
        <v>0</v>
      </c>
      <c r="FF128">
        <f t="shared" si="365"/>
        <v>0</v>
      </c>
      <c r="FG128">
        <f t="shared" si="365"/>
        <v>0</v>
      </c>
      <c r="FH128">
        <f t="shared" si="365"/>
        <v>0</v>
      </c>
      <c r="FI128">
        <f t="shared" si="365"/>
        <v>0</v>
      </c>
      <c r="FJ128">
        <f t="shared" si="365"/>
        <v>0</v>
      </c>
      <c r="FK128">
        <f t="shared" si="365"/>
        <v>0</v>
      </c>
      <c r="FL128">
        <f t="shared" si="365"/>
        <v>0</v>
      </c>
      <c r="FM128">
        <f t="shared" si="365"/>
        <v>0</v>
      </c>
      <c r="FN128">
        <f t="shared" ref="FN128:GJ128" si="366">FN$101</f>
        <v>0</v>
      </c>
      <c r="FO128">
        <f t="shared" si="366"/>
        <v>0</v>
      </c>
      <c r="FP128">
        <f t="shared" si="366"/>
        <v>0</v>
      </c>
      <c r="FQ128">
        <f t="shared" si="366"/>
        <v>0</v>
      </c>
      <c r="FR128">
        <f t="shared" si="366"/>
        <v>0</v>
      </c>
      <c r="FS128">
        <f t="shared" si="366"/>
        <v>0</v>
      </c>
      <c r="FT128">
        <f t="shared" si="366"/>
        <v>0</v>
      </c>
      <c r="FU128">
        <f t="shared" si="366"/>
        <v>0</v>
      </c>
      <c r="FV128">
        <f t="shared" si="366"/>
        <v>0</v>
      </c>
      <c r="FW128">
        <f t="shared" si="366"/>
        <v>0</v>
      </c>
      <c r="FX128">
        <f t="shared" si="366"/>
        <v>0</v>
      </c>
      <c r="FY128">
        <f t="shared" si="366"/>
        <v>0</v>
      </c>
      <c r="FZ128">
        <f t="shared" si="366"/>
        <v>0</v>
      </c>
      <c r="GA128">
        <f t="shared" si="366"/>
        <v>0</v>
      </c>
      <c r="GB128">
        <f t="shared" si="366"/>
        <v>0</v>
      </c>
      <c r="GC128">
        <f t="shared" si="366"/>
        <v>0</v>
      </c>
      <c r="GD128">
        <f t="shared" si="366"/>
        <v>0</v>
      </c>
      <c r="GE128">
        <f t="shared" si="366"/>
        <v>0</v>
      </c>
      <c r="GF128">
        <f t="shared" si="366"/>
        <v>0</v>
      </c>
      <c r="GG128">
        <f t="shared" si="366"/>
        <v>0</v>
      </c>
      <c r="GH128">
        <f t="shared" si="366"/>
        <v>0</v>
      </c>
      <c r="GI128">
        <f t="shared" si="366"/>
        <v>0</v>
      </c>
      <c r="GJ128">
        <f t="shared" si="366"/>
        <v>0</v>
      </c>
    </row>
    <row r="129" spans="1:192" outlineLevel="2" x14ac:dyDescent="0.35">
      <c r="A129"/>
      <c r="B129" s="76"/>
      <c r="C129"/>
      <c r="D129"/>
      <c r="E129" t="str">
        <f>$E$113</f>
        <v>Commitment fee</v>
      </c>
      <c r="F129"/>
      <c r="G129" t="str">
        <f>$G$113</f>
        <v>$ 000s</v>
      </c>
      <c r="H129">
        <f>$H$113</f>
        <v>4156.6647577896338</v>
      </c>
      <c r="I129"/>
      <c r="J129">
        <f t="shared" ref="J129:AO129" si="367">J$113</f>
        <v>0</v>
      </c>
      <c r="K129">
        <f t="shared" si="367"/>
        <v>0</v>
      </c>
      <c r="L129">
        <f t="shared" si="367"/>
        <v>0</v>
      </c>
      <c r="M129">
        <f t="shared" si="367"/>
        <v>0</v>
      </c>
      <c r="N129">
        <f t="shared" si="367"/>
        <v>0</v>
      </c>
      <c r="O129">
        <f t="shared" si="367"/>
        <v>0</v>
      </c>
      <c r="P129">
        <f t="shared" si="367"/>
        <v>192.83597345995642</v>
      </c>
      <c r="Q129">
        <f t="shared" si="367"/>
        <v>175.5703492660642</v>
      </c>
      <c r="R129">
        <f t="shared" si="367"/>
        <v>166.07493645259532</v>
      </c>
      <c r="S129">
        <f t="shared" si="367"/>
        <v>167.64747434653964</v>
      </c>
      <c r="T129">
        <f t="shared" si="367"/>
        <v>158.39039644923744</v>
      </c>
      <c r="U129">
        <f t="shared" si="367"/>
        <v>159.68950254365797</v>
      </c>
      <c r="V129">
        <f t="shared" si="367"/>
        <v>155.69420918725689</v>
      </c>
      <c r="W129">
        <f t="shared" si="367"/>
        <v>137.01026070010377</v>
      </c>
      <c r="X129">
        <f t="shared" si="367"/>
        <v>147.69656134006544</v>
      </c>
      <c r="Y129">
        <f t="shared" si="367"/>
        <v>139.03964427164962</v>
      </c>
      <c r="Z129">
        <f t="shared" si="367"/>
        <v>139.65021065026028</v>
      </c>
      <c r="AA129">
        <f t="shared" si="367"/>
        <v>131.23534288043791</v>
      </c>
      <c r="AB129">
        <f t="shared" si="367"/>
        <v>131.56821610207592</v>
      </c>
      <c r="AC129">
        <f t="shared" si="367"/>
        <v>127.50968552702595</v>
      </c>
      <c r="AD129">
        <f t="shared" si="367"/>
        <v>119.46002749064958</v>
      </c>
      <c r="AE129">
        <f t="shared" si="367"/>
        <v>119.37391067832753</v>
      </c>
      <c r="AF129">
        <f t="shared" si="367"/>
        <v>111.56899198672487</v>
      </c>
      <c r="AG129">
        <f t="shared" si="367"/>
        <v>111.26136246048934</v>
      </c>
      <c r="AH129">
        <f t="shared" si="367"/>
        <v>107.27187681758714</v>
      </c>
      <c r="AI129">
        <f t="shared" si="367"/>
        <v>96.669638544360879</v>
      </c>
      <c r="AJ129">
        <f t="shared" si="367"/>
        <v>99.471850374414984</v>
      </c>
      <c r="AK129">
        <f t="shared" si="367"/>
        <v>92.533895360806326</v>
      </c>
      <c r="AL129">
        <f t="shared" si="367"/>
        <v>91.845290904364575</v>
      </c>
      <c r="AM129">
        <f t="shared" si="367"/>
        <v>85.257017138020657</v>
      </c>
      <c r="AN129">
        <f t="shared" si="367"/>
        <v>84.428019573641421</v>
      </c>
      <c r="AO129">
        <f t="shared" si="367"/>
        <v>80.792581347600589</v>
      </c>
      <c r="AP129">
        <f t="shared" ref="AP129:BU129" si="368">AP$113</f>
        <v>74.736147952846252</v>
      </c>
      <c r="AQ129">
        <f t="shared" si="368"/>
        <v>73.726894327129258</v>
      </c>
      <c r="AR129">
        <f t="shared" si="368"/>
        <v>67.977830458936168</v>
      </c>
      <c r="AS129">
        <f t="shared" si="368"/>
        <v>66.849598517775448</v>
      </c>
      <c r="AT129">
        <f t="shared" si="368"/>
        <v>63.46857447128167</v>
      </c>
      <c r="AU129">
        <f t="shared" si="368"/>
        <v>54.345408110318331</v>
      </c>
      <c r="AV129">
        <f t="shared" si="368"/>
        <v>56.960841810933744</v>
      </c>
      <c r="AW129">
        <f t="shared" si="368"/>
        <v>51.936115595729824</v>
      </c>
      <c r="AX129">
        <f t="shared" si="368"/>
        <v>50.540827755618125</v>
      </c>
      <c r="AY129">
        <f t="shared" si="368"/>
        <v>45.887489991385856</v>
      </c>
      <c r="AZ129">
        <f t="shared" si="368"/>
        <v>44.398476138555104</v>
      </c>
      <c r="BA129">
        <f t="shared" si="368"/>
        <v>41.409350255072788</v>
      </c>
      <c r="BB129">
        <f t="shared" si="368"/>
        <v>37.275435960380413</v>
      </c>
      <c r="BC129">
        <f t="shared" si="368"/>
        <v>35.697162571399637</v>
      </c>
      <c r="BD129">
        <f t="shared" si="368"/>
        <v>31.80894669373027</v>
      </c>
      <c r="BE129">
        <f t="shared" si="368"/>
        <v>30.098431324627533</v>
      </c>
      <c r="BF129">
        <f t="shared" si="368"/>
        <v>0</v>
      </c>
      <c r="BG129">
        <f t="shared" si="368"/>
        <v>0</v>
      </c>
      <c r="BH129">
        <f t="shared" si="368"/>
        <v>0</v>
      </c>
      <c r="BI129">
        <f t="shared" si="368"/>
        <v>0</v>
      </c>
      <c r="BJ129">
        <f t="shared" si="368"/>
        <v>0</v>
      </c>
      <c r="BK129">
        <f t="shared" si="368"/>
        <v>0</v>
      </c>
      <c r="BL129">
        <f t="shared" si="368"/>
        <v>0</v>
      </c>
      <c r="BM129">
        <f t="shared" si="368"/>
        <v>0</v>
      </c>
      <c r="BN129">
        <f t="shared" si="368"/>
        <v>0</v>
      </c>
      <c r="BO129">
        <f t="shared" si="368"/>
        <v>0</v>
      </c>
      <c r="BP129">
        <f t="shared" si="368"/>
        <v>0</v>
      </c>
      <c r="BQ129">
        <f t="shared" si="368"/>
        <v>0</v>
      </c>
      <c r="BR129">
        <f t="shared" si="368"/>
        <v>0</v>
      </c>
      <c r="BS129">
        <f t="shared" si="368"/>
        <v>0</v>
      </c>
      <c r="BT129">
        <f t="shared" si="368"/>
        <v>0</v>
      </c>
      <c r="BU129">
        <f t="shared" si="368"/>
        <v>0</v>
      </c>
      <c r="BV129">
        <f t="shared" ref="BV129:DA129" si="369">BV$113</f>
        <v>0</v>
      </c>
      <c r="BW129">
        <f t="shared" si="369"/>
        <v>0</v>
      </c>
      <c r="BX129">
        <f t="shared" si="369"/>
        <v>0</v>
      </c>
      <c r="BY129">
        <f t="shared" si="369"/>
        <v>0</v>
      </c>
      <c r="BZ129">
        <f t="shared" si="369"/>
        <v>0</v>
      </c>
      <c r="CA129">
        <f t="shared" si="369"/>
        <v>0</v>
      </c>
      <c r="CB129">
        <f t="shared" si="369"/>
        <v>0</v>
      </c>
      <c r="CC129">
        <f t="shared" si="369"/>
        <v>0</v>
      </c>
      <c r="CD129">
        <f t="shared" si="369"/>
        <v>0</v>
      </c>
      <c r="CE129">
        <f t="shared" si="369"/>
        <v>0</v>
      </c>
      <c r="CF129">
        <f t="shared" si="369"/>
        <v>0</v>
      </c>
      <c r="CG129">
        <f t="shared" si="369"/>
        <v>0</v>
      </c>
      <c r="CH129">
        <f t="shared" si="369"/>
        <v>0</v>
      </c>
      <c r="CI129">
        <f t="shared" si="369"/>
        <v>0</v>
      </c>
      <c r="CJ129">
        <f t="shared" si="369"/>
        <v>0</v>
      </c>
      <c r="CK129">
        <f t="shared" si="369"/>
        <v>0</v>
      </c>
      <c r="CL129">
        <f t="shared" si="369"/>
        <v>0</v>
      </c>
      <c r="CM129">
        <f t="shared" si="369"/>
        <v>0</v>
      </c>
      <c r="CN129">
        <f t="shared" si="369"/>
        <v>0</v>
      </c>
      <c r="CO129">
        <f t="shared" si="369"/>
        <v>0</v>
      </c>
      <c r="CP129">
        <f t="shared" si="369"/>
        <v>0</v>
      </c>
      <c r="CQ129">
        <f t="shared" si="369"/>
        <v>0</v>
      </c>
      <c r="CR129">
        <f t="shared" si="369"/>
        <v>0</v>
      </c>
      <c r="CS129">
        <f t="shared" si="369"/>
        <v>0</v>
      </c>
      <c r="CT129">
        <f t="shared" si="369"/>
        <v>0</v>
      </c>
      <c r="CU129">
        <f t="shared" si="369"/>
        <v>0</v>
      </c>
      <c r="CV129">
        <f t="shared" si="369"/>
        <v>0</v>
      </c>
      <c r="CW129">
        <f t="shared" si="369"/>
        <v>0</v>
      </c>
      <c r="CX129">
        <f t="shared" si="369"/>
        <v>0</v>
      </c>
      <c r="CY129">
        <f t="shared" si="369"/>
        <v>0</v>
      </c>
      <c r="CZ129">
        <f t="shared" si="369"/>
        <v>0</v>
      </c>
      <c r="DA129">
        <f t="shared" si="369"/>
        <v>0</v>
      </c>
      <c r="DB129">
        <f t="shared" ref="DB129:EG129" si="370">DB$113</f>
        <v>0</v>
      </c>
      <c r="DC129">
        <f t="shared" si="370"/>
        <v>0</v>
      </c>
      <c r="DD129">
        <f t="shared" si="370"/>
        <v>0</v>
      </c>
      <c r="DE129">
        <f t="shared" si="370"/>
        <v>0</v>
      </c>
      <c r="DF129">
        <f t="shared" si="370"/>
        <v>0</v>
      </c>
      <c r="DG129">
        <f t="shared" si="370"/>
        <v>0</v>
      </c>
      <c r="DH129">
        <f t="shared" si="370"/>
        <v>0</v>
      </c>
      <c r="DI129">
        <f t="shared" si="370"/>
        <v>0</v>
      </c>
      <c r="DJ129">
        <f t="shared" si="370"/>
        <v>0</v>
      </c>
      <c r="DK129">
        <f t="shared" si="370"/>
        <v>0</v>
      </c>
      <c r="DL129">
        <f t="shared" si="370"/>
        <v>0</v>
      </c>
      <c r="DM129">
        <f t="shared" si="370"/>
        <v>0</v>
      </c>
      <c r="DN129">
        <f t="shared" si="370"/>
        <v>0</v>
      </c>
      <c r="DO129">
        <f t="shared" si="370"/>
        <v>0</v>
      </c>
      <c r="DP129">
        <f t="shared" si="370"/>
        <v>0</v>
      </c>
      <c r="DQ129">
        <f t="shared" si="370"/>
        <v>0</v>
      </c>
      <c r="DR129">
        <f t="shared" si="370"/>
        <v>0</v>
      </c>
      <c r="DS129">
        <f t="shared" si="370"/>
        <v>0</v>
      </c>
      <c r="DT129">
        <f t="shared" si="370"/>
        <v>0</v>
      </c>
      <c r="DU129">
        <f t="shared" si="370"/>
        <v>0</v>
      </c>
      <c r="DV129">
        <f t="shared" si="370"/>
        <v>0</v>
      </c>
      <c r="DW129">
        <f t="shared" si="370"/>
        <v>0</v>
      </c>
      <c r="DX129">
        <f t="shared" si="370"/>
        <v>0</v>
      </c>
      <c r="DY129">
        <f t="shared" si="370"/>
        <v>0</v>
      </c>
      <c r="DZ129">
        <f t="shared" si="370"/>
        <v>0</v>
      </c>
      <c r="EA129">
        <f t="shared" si="370"/>
        <v>0</v>
      </c>
      <c r="EB129">
        <f t="shared" si="370"/>
        <v>0</v>
      </c>
      <c r="EC129">
        <f t="shared" si="370"/>
        <v>0</v>
      </c>
      <c r="ED129">
        <f t="shared" si="370"/>
        <v>0</v>
      </c>
      <c r="EE129">
        <f t="shared" si="370"/>
        <v>0</v>
      </c>
      <c r="EF129">
        <f t="shared" si="370"/>
        <v>0</v>
      </c>
      <c r="EG129">
        <f t="shared" si="370"/>
        <v>0</v>
      </c>
      <c r="EH129">
        <f t="shared" ref="EH129:FM129" si="371">EH$113</f>
        <v>0</v>
      </c>
      <c r="EI129">
        <f t="shared" si="371"/>
        <v>0</v>
      </c>
      <c r="EJ129">
        <f t="shared" si="371"/>
        <v>0</v>
      </c>
      <c r="EK129">
        <f t="shared" si="371"/>
        <v>0</v>
      </c>
      <c r="EL129">
        <f t="shared" si="371"/>
        <v>0</v>
      </c>
      <c r="EM129">
        <f t="shared" si="371"/>
        <v>0</v>
      </c>
      <c r="EN129">
        <f t="shared" si="371"/>
        <v>0</v>
      </c>
      <c r="EO129">
        <f t="shared" si="371"/>
        <v>0</v>
      </c>
      <c r="EP129">
        <f t="shared" si="371"/>
        <v>0</v>
      </c>
      <c r="EQ129">
        <f t="shared" si="371"/>
        <v>0</v>
      </c>
      <c r="ER129">
        <f t="shared" si="371"/>
        <v>0</v>
      </c>
      <c r="ES129">
        <f t="shared" si="371"/>
        <v>0</v>
      </c>
      <c r="ET129">
        <f t="shared" si="371"/>
        <v>0</v>
      </c>
      <c r="EU129">
        <f t="shared" si="371"/>
        <v>0</v>
      </c>
      <c r="EV129">
        <f t="shared" si="371"/>
        <v>0</v>
      </c>
      <c r="EW129">
        <f t="shared" si="371"/>
        <v>0</v>
      </c>
      <c r="EX129">
        <f t="shared" si="371"/>
        <v>0</v>
      </c>
      <c r="EY129">
        <f t="shared" si="371"/>
        <v>0</v>
      </c>
      <c r="EZ129">
        <f t="shared" si="371"/>
        <v>0</v>
      </c>
      <c r="FA129">
        <f t="shared" si="371"/>
        <v>0</v>
      </c>
      <c r="FB129">
        <f t="shared" si="371"/>
        <v>0</v>
      </c>
      <c r="FC129">
        <f t="shared" si="371"/>
        <v>0</v>
      </c>
      <c r="FD129">
        <f t="shared" si="371"/>
        <v>0</v>
      </c>
      <c r="FE129">
        <f t="shared" si="371"/>
        <v>0</v>
      </c>
      <c r="FF129">
        <f t="shared" si="371"/>
        <v>0</v>
      </c>
      <c r="FG129">
        <f t="shared" si="371"/>
        <v>0</v>
      </c>
      <c r="FH129">
        <f t="shared" si="371"/>
        <v>0</v>
      </c>
      <c r="FI129">
        <f t="shared" si="371"/>
        <v>0</v>
      </c>
      <c r="FJ129">
        <f t="shared" si="371"/>
        <v>0</v>
      </c>
      <c r="FK129">
        <f t="shared" si="371"/>
        <v>0</v>
      </c>
      <c r="FL129">
        <f t="shared" si="371"/>
        <v>0</v>
      </c>
      <c r="FM129">
        <f t="shared" si="371"/>
        <v>0</v>
      </c>
      <c r="FN129">
        <f t="shared" ref="FN129:GJ129" si="372">FN$113</f>
        <v>0</v>
      </c>
      <c r="FO129">
        <f t="shared" si="372"/>
        <v>0</v>
      </c>
      <c r="FP129">
        <f t="shared" si="372"/>
        <v>0</v>
      </c>
      <c r="FQ129">
        <f t="shared" si="372"/>
        <v>0</v>
      </c>
      <c r="FR129">
        <f t="shared" si="372"/>
        <v>0</v>
      </c>
      <c r="FS129">
        <f t="shared" si="372"/>
        <v>0</v>
      </c>
      <c r="FT129">
        <f t="shared" si="372"/>
        <v>0</v>
      </c>
      <c r="FU129">
        <f t="shared" si="372"/>
        <v>0</v>
      </c>
      <c r="FV129">
        <f t="shared" si="372"/>
        <v>0</v>
      </c>
      <c r="FW129">
        <f t="shared" si="372"/>
        <v>0</v>
      </c>
      <c r="FX129">
        <f t="shared" si="372"/>
        <v>0</v>
      </c>
      <c r="FY129">
        <f t="shared" si="372"/>
        <v>0</v>
      </c>
      <c r="FZ129">
        <f t="shared" si="372"/>
        <v>0</v>
      </c>
      <c r="GA129">
        <f t="shared" si="372"/>
        <v>0</v>
      </c>
      <c r="GB129">
        <f t="shared" si="372"/>
        <v>0</v>
      </c>
      <c r="GC129">
        <f t="shared" si="372"/>
        <v>0</v>
      </c>
      <c r="GD129">
        <f t="shared" si="372"/>
        <v>0</v>
      </c>
      <c r="GE129">
        <f t="shared" si="372"/>
        <v>0</v>
      </c>
      <c r="GF129">
        <f t="shared" si="372"/>
        <v>0</v>
      </c>
      <c r="GG129">
        <f t="shared" si="372"/>
        <v>0</v>
      </c>
      <c r="GH129">
        <f t="shared" si="372"/>
        <v>0</v>
      </c>
      <c r="GI129">
        <f t="shared" si="372"/>
        <v>0</v>
      </c>
      <c r="GJ129">
        <f t="shared" si="372"/>
        <v>0</v>
      </c>
    </row>
    <row r="130" spans="1:192" outlineLevel="2" x14ac:dyDescent="0.35">
      <c r="A130"/>
      <c r="B130" s="76"/>
      <c r="C130"/>
      <c r="D130"/>
      <c r="E130" t="str">
        <f>$E$125</f>
        <v>Interest during construction</v>
      </c>
      <c r="F130"/>
      <c r="G130" t="str">
        <f>$G$125</f>
        <v>$ 000s</v>
      </c>
      <c r="H130">
        <f>$H$125</f>
        <v>20222.866959939023</v>
      </c>
      <c r="I130"/>
      <c r="J130">
        <f t="shared" ref="J130:AO130" si="373">J$125</f>
        <v>0</v>
      </c>
      <c r="K130">
        <f t="shared" si="373"/>
        <v>0</v>
      </c>
      <c r="L130">
        <f t="shared" si="373"/>
        <v>0</v>
      </c>
      <c r="M130">
        <f t="shared" si="373"/>
        <v>0</v>
      </c>
      <c r="N130">
        <f t="shared" si="373"/>
        <v>0</v>
      </c>
      <c r="O130">
        <f t="shared" si="373"/>
        <v>0</v>
      </c>
      <c r="P130">
        <f t="shared" si="373"/>
        <v>15.772136491652867</v>
      </c>
      <c r="Q130">
        <f t="shared" si="373"/>
        <v>104.56677520309857</v>
      </c>
      <c r="R130">
        <f t="shared" si="373"/>
        <v>120.90032681522418</v>
      </c>
      <c r="S130">
        <f t="shared" si="373"/>
        <v>145.3129890749392</v>
      </c>
      <c r="T130">
        <f t="shared" si="373"/>
        <v>160.42081826106462</v>
      </c>
      <c r="U130">
        <f t="shared" si="373"/>
        <v>186.23970120404482</v>
      </c>
      <c r="V130">
        <f t="shared" si="373"/>
        <v>206.78692417982174</v>
      </c>
      <c r="W130">
        <f t="shared" si="373"/>
        <v>205.375802113752</v>
      </c>
      <c r="X130">
        <f t="shared" si="373"/>
        <v>247.91768453680646</v>
      </c>
      <c r="Y130">
        <f t="shared" si="373"/>
        <v>259.93897231723065</v>
      </c>
      <c r="Z130">
        <f t="shared" si="373"/>
        <v>289.29891665580442</v>
      </c>
      <c r="AA130">
        <f t="shared" si="373"/>
        <v>300.07537947203372</v>
      </c>
      <c r="AB130">
        <f t="shared" si="373"/>
        <v>330.8634600464668</v>
      </c>
      <c r="AC130">
        <f t="shared" si="373"/>
        <v>351.73590300386667</v>
      </c>
      <c r="AD130">
        <f t="shared" si="373"/>
        <v>360.63414433380217</v>
      </c>
      <c r="AE130">
        <f t="shared" si="373"/>
        <v>393.57703079717265</v>
      </c>
      <c r="AF130">
        <f t="shared" si="373"/>
        <v>401.21661263970066</v>
      </c>
      <c r="AG130">
        <f t="shared" si="373"/>
        <v>435.29870734605475</v>
      </c>
      <c r="AH130">
        <f t="shared" si="373"/>
        <v>455.81606208098049</v>
      </c>
      <c r="AI130">
        <f t="shared" si="373"/>
        <v>445.34185891471554</v>
      </c>
      <c r="AJ130">
        <f t="shared" si="373"/>
        <v>495.93048378872305</v>
      </c>
      <c r="AK130">
        <f t="shared" si="373"/>
        <v>499.11139528728177</v>
      </c>
      <c r="AL130">
        <f t="shared" si="373"/>
        <v>535.15278963469655</v>
      </c>
      <c r="AM130">
        <f t="shared" si="373"/>
        <v>536.53534043303659</v>
      </c>
      <c r="AN130">
        <f t="shared" si="373"/>
        <v>573.2987564784155</v>
      </c>
      <c r="AO130">
        <f t="shared" si="373"/>
        <v>591.99529592662554</v>
      </c>
      <c r="AP130">
        <f t="shared" ref="AP130:BU130" si="374">AP$125</f>
        <v>590.64266767107642</v>
      </c>
      <c r="AQ130">
        <f t="shared" si="374"/>
        <v>628.33311488904951</v>
      </c>
      <c r="AR130">
        <f t="shared" si="374"/>
        <v>625.39972906832827</v>
      </c>
      <c r="AS130">
        <f t="shared" si="374"/>
        <v>663.70206476572628</v>
      </c>
      <c r="AT130">
        <f t="shared" si="374"/>
        <v>681.09018843340857</v>
      </c>
      <c r="AU130">
        <f t="shared" si="374"/>
        <v>630.50932971836289</v>
      </c>
      <c r="AV130">
        <f t="shared" si="374"/>
        <v>714.55852782948364</v>
      </c>
      <c r="AW130">
        <f t="shared" si="374"/>
        <v>707.89997693624662</v>
      </c>
      <c r="AX130">
        <f t="shared" si="374"/>
        <v>747.57574297110682</v>
      </c>
      <c r="AY130">
        <f t="shared" si="374"/>
        <v>739.00719433001552</v>
      </c>
      <c r="AZ130">
        <f t="shared" si="374"/>
        <v>779.16497985885962</v>
      </c>
      <c r="BA130">
        <f t="shared" si="374"/>
        <v>794.53762725962554</v>
      </c>
      <c r="BB130">
        <f t="shared" si="374"/>
        <v>783.29775791804354</v>
      </c>
      <c r="BC130">
        <f t="shared" si="374"/>
        <v>823.91459248994477</v>
      </c>
      <c r="BD130">
        <f t="shared" si="374"/>
        <v>811.41113128938707</v>
      </c>
      <c r="BE130">
        <f t="shared" si="374"/>
        <v>852.70806747334416</v>
      </c>
      <c r="BF130">
        <f t="shared" si="374"/>
        <v>0</v>
      </c>
      <c r="BG130">
        <f t="shared" si="374"/>
        <v>0</v>
      </c>
      <c r="BH130">
        <f t="shared" si="374"/>
        <v>0</v>
      </c>
      <c r="BI130">
        <f t="shared" si="374"/>
        <v>0</v>
      </c>
      <c r="BJ130">
        <f t="shared" si="374"/>
        <v>0</v>
      </c>
      <c r="BK130">
        <f t="shared" si="374"/>
        <v>0</v>
      </c>
      <c r="BL130">
        <f t="shared" si="374"/>
        <v>0</v>
      </c>
      <c r="BM130">
        <f t="shared" si="374"/>
        <v>0</v>
      </c>
      <c r="BN130">
        <f t="shared" si="374"/>
        <v>0</v>
      </c>
      <c r="BO130">
        <f t="shared" si="374"/>
        <v>0</v>
      </c>
      <c r="BP130">
        <f t="shared" si="374"/>
        <v>0</v>
      </c>
      <c r="BQ130">
        <f t="shared" si="374"/>
        <v>0</v>
      </c>
      <c r="BR130">
        <f t="shared" si="374"/>
        <v>0</v>
      </c>
      <c r="BS130">
        <f t="shared" si="374"/>
        <v>0</v>
      </c>
      <c r="BT130">
        <f t="shared" si="374"/>
        <v>0</v>
      </c>
      <c r="BU130">
        <f t="shared" si="374"/>
        <v>0</v>
      </c>
      <c r="BV130">
        <f t="shared" ref="BV130:DA130" si="375">BV$125</f>
        <v>0</v>
      </c>
      <c r="BW130">
        <f t="shared" si="375"/>
        <v>0</v>
      </c>
      <c r="BX130">
        <f t="shared" si="375"/>
        <v>0</v>
      </c>
      <c r="BY130">
        <f t="shared" si="375"/>
        <v>0</v>
      </c>
      <c r="BZ130">
        <f t="shared" si="375"/>
        <v>0</v>
      </c>
      <c r="CA130">
        <f t="shared" si="375"/>
        <v>0</v>
      </c>
      <c r="CB130">
        <f t="shared" si="375"/>
        <v>0</v>
      </c>
      <c r="CC130">
        <f t="shared" si="375"/>
        <v>0</v>
      </c>
      <c r="CD130">
        <f t="shared" si="375"/>
        <v>0</v>
      </c>
      <c r="CE130">
        <f t="shared" si="375"/>
        <v>0</v>
      </c>
      <c r="CF130">
        <f t="shared" si="375"/>
        <v>0</v>
      </c>
      <c r="CG130">
        <f t="shared" si="375"/>
        <v>0</v>
      </c>
      <c r="CH130">
        <f t="shared" si="375"/>
        <v>0</v>
      </c>
      <c r="CI130">
        <f t="shared" si="375"/>
        <v>0</v>
      </c>
      <c r="CJ130">
        <f t="shared" si="375"/>
        <v>0</v>
      </c>
      <c r="CK130">
        <f t="shared" si="375"/>
        <v>0</v>
      </c>
      <c r="CL130">
        <f t="shared" si="375"/>
        <v>0</v>
      </c>
      <c r="CM130">
        <f t="shared" si="375"/>
        <v>0</v>
      </c>
      <c r="CN130">
        <f t="shared" si="375"/>
        <v>0</v>
      </c>
      <c r="CO130">
        <f t="shared" si="375"/>
        <v>0</v>
      </c>
      <c r="CP130">
        <f t="shared" si="375"/>
        <v>0</v>
      </c>
      <c r="CQ130">
        <f t="shared" si="375"/>
        <v>0</v>
      </c>
      <c r="CR130">
        <f t="shared" si="375"/>
        <v>0</v>
      </c>
      <c r="CS130">
        <f t="shared" si="375"/>
        <v>0</v>
      </c>
      <c r="CT130">
        <f t="shared" si="375"/>
        <v>0</v>
      </c>
      <c r="CU130">
        <f t="shared" si="375"/>
        <v>0</v>
      </c>
      <c r="CV130">
        <f t="shared" si="375"/>
        <v>0</v>
      </c>
      <c r="CW130">
        <f t="shared" si="375"/>
        <v>0</v>
      </c>
      <c r="CX130">
        <f t="shared" si="375"/>
        <v>0</v>
      </c>
      <c r="CY130">
        <f t="shared" si="375"/>
        <v>0</v>
      </c>
      <c r="CZ130">
        <f t="shared" si="375"/>
        <v>0</v>
      </c>
      <c r="DA130">
        <f t="shared" si="375"/>
        <v>0</v>
      </c>
      <c r="DB130">
        <f t="shared" ref="DB130:EG130" si="376">DB$125</f>
        <v>0</v>
      </c>
      <c r="DC130">
        <f t="shared" si="376"/>
        <v>0</v>
      </c>
      <c r="DD130">
        <f t="shared" si="376"/>
        <v>0</v>
      </c>
      <c r="DE130">
        <f t="shared" si="376"/>
        <v>0</v>
      </c>
      <c r="DF130">
        <f t="shared" si="376"/>
        <v>0</v>
      </c>
      <c r="DG130">
        <f t="shared" si="376"/>
        <v>0</v>
      </c>
      <c r="DH130">
        <f t="shared" si="376"/>
        <v>0</v>
      </c>
      <c r="DI130">
        <f t="shared" si="376"/>
        <v>0</v>
      </c>
      <c r="DJ130">
        <f t="shared" si="376"/>
        <v>0</v>
      </c>
      <c r="DK130">
        <f t="shared" si="376"/>
        <v>0</v>
      </c>
      <c r="DL130">
        <f t="shared" si="376"/>
        <v>0</v>
      </c>
      <c r="DM130">
        <f t="shared" si="376"/>
        <v>0</v>
      </c>
      <c r="DN130">
        <f t="shared" si="376"/>
        <v>0</v>
      </c>
      <c r="DO130">
        <f t="shared" si="376"/>
        <v>0</v>
      </c>
      <c r="DP130">
        <f t="shared" si="376"/>
        <v>0</v>
      </c>
      <c r="DQ130">
        <f t="shared" si="376"/>
        <v>0</v>
      </c>
      <c r="DR130">
        <f t="shared" si="376"/>
        <v>0</v>
      </c>
      <c r="DS130">
        <f t="shared" si="376"/>
        <v>0</v>
      </c>
      <c r="DT130">
        <f t="shared" si="376"/>
        <v>0</v>
      </c>
      <c r="DU130">
        <f t="shared" si="376"/>
        <v>0</v>
      </c>
      <c r="DV130">
        <f t="shared" si="376"/>
        <v>0</v>
      </c>
      <c r="DW130">
        <f t="shared" si="376"/>
        <v>0</v>
      </c>
      <c r="DX130">
        <f t="shared" si="376"/>
        <v>0</v>
      </c>
      <c r="DY130">
        <f t="shared" si="376"/>
        <v>0</v>
      </c>
      <c r="DZ130">
        <f t="shared" si="376"/>
        <v>0</v>
      </c>
      <c r="EA130">
        <f t="shared" si="376"/>
        <v>0</v>
      </c>
      <c r="EB130">
        <f t="shared" si="376"/>
        <v>0</v>
      </c>
      <c r="EC130">
        <f t="shared" si="376"/>
        <v>0</v>
      </c>
      <c r="ED130">
        <f t="shared" si="376"/>
        <v>0</v>
      </c>
      <c r="EE130">
        <f t="shared" si="376"/>
        <v>0</v>
      </c>
      <c r="EF130">
        <f t="shared" si="376"/>
        <v>0</v>
      </c>
      <c r="EG130">
        <f t="shared" si="376"/>
        <v>0</v>
      </c>
      <c r="EH130">
        <f t="shared" ref="EH130:FM130" si="377">EH$125</f>
        <v>0</v>
      </c>
      <c r="EI130">
        <f t="shared" si="377"/>
        <v>0</v>
      </c>
      <c r="EJ130">
        <f t="shared" si="377"/>
        <v>0</v>
      </c>
      <c r="EK130">
        <f t="shared" si="377"/>
        <v>0</v>
      </c>
      <c r="EL130">
        <f t="shared" si="377"/>
        <v>0</v>
      </c>
      <c r="EM130">
        <f t="shared" si="377"/>
        <v>0</v>
      </c>
      <c r="EN130">
        <f t="shared" si="377"/>
        <v>0</v>
      </c>
      <c r="EO130">
        <f t="shared" si="377"/>
        <v>0</v>
      </c>
      <c r="EP130">
        <f t="shared" si="377"/>
        <v>0</v>
      </c>
      <c r="EQ130">
        <f t="shared" si="377"/>
        <v>0</v>
      </c>
      <c r="ER130">
        <f t="shared" si="377"/>
        <v>0</v>
      </c>
      <c r="ES130">
        <f t="shared" si="377"/>
        <v>0</v>
      </c>
      <c r="ET130">
        <f t="shared" si="377"/>
        <v>0</v>
      </c>
      <c r="EU130">
        <f t="shared" si="377"/>
        <v>0</v>
      </c>
      <c r="EV130">
        <f t="shared" si="377"/>
        <v>0</v>
      </c>
      <c r="EW130">
        <f t="shared" si="377"/>
        <v>0</v>
      </c>
      <c r="EX130">
        <f t="shared" si="377"/>
        <v>0</v>
      </c>
      <c r="EY130">
        <f t="shared" si="377"/>
        <v>0</v>
      </c>
      <c r="EZ130">
        <f t="shared" si="377"/>
        <v>0</v>
      </c>
      <c r="FA130">
        <f t="shared" si="377"/>
        <v>0</v>
      </c>
      <c r="FB130">
        <f t="shared" si="377"/>
        <v>0</v>
      </c>
      <c r="FC130">
        <f t="shared" si="377"/>
        <v>0</v>
      </c>
      <c r="FD130">
        <f t="shared" si="377"/>
        <v>0</v>
      </c>
      <c r="FE130">
        <f t="shared" si="377"/>
        <v>0</v>
      </c>
      <c r="FF130">
        <f t="shared" si="377"/>
        <v>0</v>
      </c>
      <c r="FG130">
        <f t="shared" si="377"/>
        <v>0</v>
      </c>
      <c r="FH130">
        <f t="shared" si="377"/>
        <v>0</v>
      </c>
      <c r="FI130">
        <f t="shared" si="377"/>
        <v>0</v>
      </c>
      <c r="FJ130">
        <f t="shared" si="377"/>
        <v>0</v>
      </c>
      <c r="FK130">
        <f t="shared" si="377"/>
        <v>0</v>
      </c>
      <c r="FL130">
        <f t="shared" si="377"/>
        <v>0</v>
      </c>
      <c r="FM130">
        <f t="shared" si="377"/>
        <v>0</v>
      </c>
      <c r="FN130">
        <f t="shared" ref="FN130:GJ130" si="378">FN$125</f>
        <v>0</v>
      </c>
      <c r="FO130">
        <f t="shared" si="378"/>
        <v>0</v>
      </c>
      <c r="FP130">
        <f t="shared" si="378"/>
        <v>0</v>
      </c>
      <c r="FQ130">
        <f t="shared" si="378"/>
        <v>0</v>
      </c>
      <c r="FR130">
        <f t="shared" si="378"/>
        <v>0</v>
      </c>
      <c r="FS130">
        <f t="shared" si="378"/>
        <v>0</v>
      </c>
      <c r="FT130">
        <f t="shared" si="378"/>
        <v>0</v>
      </c>
      <c r="FU130">
        <f t="shared" si="378"/>
        <v>0</v>
      </c>
      <c r="FV130">
        <f t="shared" si="378"/>
        <v>0</v>
      </c>
      <c r="FW130">
        <f t="shared" si="378"/>
        <v>0</v>
      </c>
      <c r="FX130">
        <f t="shared" si="378"/>
        <v>0</v>
      </c>
      <c r="FY130">
        <f t="shared" si="378"/>
        <v>0</v>
      </c>
      <c r="FZ130">
        <f t="shared" si="378"/>
        <v>0</v>
      </c>
      <c r="GA130">
        <f t="shared" si="378"/>
        <v>0</v>
      </c>
      <c r="GB130">
        <f t="shared" si="378"/>
        <v>0</v>
      </c>
      <c r="GC130">
        <f t="shared" si="378"/>
        <v>0</v>
      </c>
      <c r="GD130">
        <f t="shared" si="378"/>
        <v>0</v>
      </c>
      <c r="GE130">
        <f t="shared" si="378"/>
        <v>0</v>
      </c>
      <c r="GF130">
        <f t="shared" si="378"/>
        <v>0</v>
      </c>
      <c r="GG130">
        <f t="shared" si="378"/>
        <v>0</v>
      </c>
      <c r="GH130">
        <f t="shared" si="378"/>
        <v>0</v>
      </c>
      <c r="GI130">
        <f t="shared" si="378"/>
        <v>0</v>
      </c>
      <c r="GJ130">
        <f t="shared" si="378"/>
        <v>0</v>
      </c>
    </row>
    <row r="131" spans="1:192" s="181" customFormat="1" outlineLevel="2" x14ac:dyDescent="0.35">
      <c r="B131" s="373"/>
      <c r="E131" s="181" t="s">
        <v>1455</v>
      </c>
      <c r="G131" s="181" t="s">
        <v>101</v>
      </c>
      <c r="H131" s="181">
        <f>SUM(J131:GJ131)</f>
        <v>26979.531717728649</v>
      </c>
      <c r="J131" s="181">
        <f t="shared" ref="J131:AO131" si="379">J128+J129+J130</f>
        <v>0</v>
      </c>
      <c r="K131" s="181">
        <f t="shared" si="379"/>
        <v>0</v>
      </c>
      <c r="L131" s="181">
        <f t="shared" si="379"/>
        <v>0</v>
      </c>
      <c r="M131" s="181">
        <f t="shared" si="379"/>
        <v>0</v>
      </c>
      <c r="N131" s="181">
        <f t="shared" si="379"/>
        <v>0</v>
      </c>
      <c r="O131" s="181">
        <f t="shared" si="379"/>
        <v>2600</v>
      </c>
      <c r="P131" s="181">
        <f t="shared" si="379"/>
        <v>208.60810995160929</v>
      </c>
      <c r="Q131" s="181">
        <f t="shared" si="379"/>
        <v>280.13712446916276</v>
      </c>
      <c r="R131" s="181">
        <f t="shared" si="379"/>
        <v>286.97526326781951</v>
      </c>
      <c r="S131" s="181">
        <f t="shared" si="379"/>
        <v>312.96046342147883</v>
      </c>
      <c r="T131" s="181">
        <f t="shared" si="379"/>
        <v>318.81121471030207</v>
      </c>
      <c r="U131" s="181">
        <f t="shared" si="379"/>
        <v>345.92920374770279</v>
      </c>
      <c r="V131" s="181">
        <f t="shared" si="379"/>
        <v>362.48113336707866</v>
      </c>
      <c r="W131" s="181">
        <f t="shared" si="379"/>
        <v>342.3860628138558</v>
      </c>
      <c r="X131" s="181">
        <f t="shared" si="379"/>
        <v>395.61424587687191</v>
      </c>
      <c r="Y131" s="181">
        <f t="shared" si="379"/>
        <v>398.9786165888803</v>
      </c>
      <c r="Z131" s="181">
        <f t="shared" si="379"/>
        <v>428.94912730606472</v>
      </c>
      <c r="AA131" s="181">
        <f t="shared" si="379"/>
        <v>431.31072235247166</v>
      </c>
      <c r="AB131" s="181">
        <f t="shared" si="379"/>
        <v>462.43167614854269</v>
      </c>
      <c r="AC131" s="181">
        <f t="shared" si="379"/>
        <v>479.24558853089263</v>
      </c>
      <c r="AD131" s="181">
        <f t="shared" si="379"/>
        <v>480.09417182445173</v>
      </c>
      <c r="AE131" s="181">
        <f t="shared" si="379"/>
        <v>512.95094147550014</v>
      </c>
      <c r="AF131" s="181">
        <f t="shared" si="379"/>
        <v>512.78560462642554</v>
      </c>
      <c r="AG131" s="181">
        <f t="shared" si="379"/>
        <v>546.56006980654411</v>
      </c>
      <c r="AH131" s="181">
        <f t="shared" si="379"/>
        <v>563.08793889856759</v>
      </c>
      <c r="AI131" s="181">
        <f t="shared" si="379"/>
        <v>542.01149745907639</v>
      </c>
      <c r="AJ131" s="181">
        <f t="shared" si="379"/>
        <v>595.40233416313799</v>
      </c>
      <c r="AK131" s="181">
        <f t="shared" si="379"/>
        <v>591.64529064808812</v>
      </c>
      <c r="AL131" s="181">
        <f t="shared" si="379"/>
        <v>626.99808053906111</v>
      </c>
      <c r="AM131" s="181">
        <f t="shared" si="379"/>
        <v>621.79235757105721</v>
      </c>
      <c r="AN131" s="181">
        <f t="shared" si="379"/>
        <v>657.72677605205695</v>
      </c>
      <c r="AO131" s="181">
        <f t="shared" si="379"/>
        <v>672.78787727422616</v>
      </c>
      <c r="AP131" s="181">
        <f t="shared" ref="AP131:BU131" si="380">AP128+AP129+AP130</f>
        <v>665.37881562392272</v>
      </c>
      <c r="AQ131" s="181">
        <f t="shared" si="380"/>
        <v>702.06000921617874</v>
      </c>
      <c r="AR131" s="181">
        <f t="shared" si="380"/>
        <v>693.37755952726445</v>
      </c>
      <c r="AS131" s="181">
        <f t="shared" si="380"/>
        <v>730.55166328350174</v>
      </c>
      <c r="AT131" s="181">
        <f t="shared" si="380"/>
        <v>744.55876290469018</v>
      </c>
      <c r="AU131" s="181">
        <f t="shared" si="380"/>
        <v>684.85473782868121</v>
      </c>
      <c r="AV131" s="181">
        <f t="shared" si="380"/>
        <v>771.51936964041738</v>
      </c>
      <c r="AW131" s="181">
        <f t="shared" si="380"/>
        <v>759.83609253197642</v>
      </c>
      <c r="AX131" s="181">
        <f t="shared" si="380"/>
        <v>798.11657072672494</v>
      </c>
      <c r="AY131" s="181">
        <f t="shared" si="380"/>
        <v>784.89468432140143</v>
      </c>
      <c r="AZ131" s="181">
        <f t="shared" si="380"/>
        <v>823.56345599741474</v>
      </c>
      <c r="BA131" s="181">
        <f t="shared" si="380"/>
        <v>835.94697751469835</v>
      </c>
      <c r="BB131" s="181">
        <f t="shared" si="380"/>
        <v>820.57319387842392</v>
      </c>
      <c r="BC131" s="181">
        <f t="shared" si="380"/>
        <v>859.61175506134441</v>
      </c>
      <c r="BD131" s="181">
        <f t="shared" si="380"/>
        <v>843.22007798311733</v>
      </c>
      <c r="BE131" s="181">
        <f t="shared" si="380"/>
        <v>882.8064987979717</v>
      </c>
      <c r="BF131" s="181">
        <f t="shared" si="380"/>
        <v>0</v>
      </c>
      <c r="BG131" s="181">
        <f t="shared" si="380"/>
        <v>0</v>
      </c>
      <c r="BH131" s="181">
        <f t="shared" si="380"/>
        <v>0</v>
      </c>
      <c r="BI131" s="181">
        <f t="shared" si="380"/>
        <v>0</v>
      </c>
      <c r="BJ131" s="181">
        <f t="shared" si="380"/>
        <v>0</v>
      </c>
      <c r="BK131" s="181">
        <f t="shared" si="380"/>
        <v>0</v>
      </c>
      <c r="BL131" s="181">
        <f t="shared" si="380"/>
        <v>0</v>
      </c>
      <c r="BM131" s="181">
        <f t="shared" si="380"/>
        <v>0</v>
      </c>
      <c r="BN131" s="181">
        <f t="shared" si="380"/>
        <v>0</v>
      </c>
      <c r="BO131" s="181">
        <f t="shared" si="380"/>
        <v>0</v>
      </c>
      <c r="BP131" s="181">
        <f t="shared" si="380"/>
        <v>0</v>
      </c>
      <c r="BQ131" s="181">
        <f t="shared" si="380"/>
        <v>0</v>
      </c>
      <c r="BR131" s="181">
        <f t="shared" si="380"/>
        <v>0</v>
      </c>
      <c r="BS131" s="181">
        <f t="shared" si="380"/>
        <v>0</v>
      </c>
      <c r="BT131" s="181">
        <f t="shared" si="380"/>
        <v>0</v>
      </c>
      <c r="BU131" s="181">
        <f t="shared" si="380"/>
        <v>0</v>
      </c>
      <c r="BV131" s="181">
        <f t="shared" ref="BV131:DA131" si="381">BV128+BV129+BV130</f>
        <v>0</v>
      </c>
      <c r="BW131" s="181">
        <f t="shared" si="381"/>
        <v>0</v>
      </c>
      <c r="BX131" s="181">
        <f t="shared" si="381"/>
        <v>0</v>
      </c>
      <c r="BY131" s="181">
        <f t="shared" si="381"/>
        <v>0</v>
      </c>
      <c r="BZ131" s="181">
        <f t="shared" si="381"/>
        <v>0</v>
      </c>
      <c r="CA131" s="181">
        <f t="shared" si="381"/>
        <v>0</v>
      </c>
      <c r="CB131" s="181">
        <f t="shared" si="381"/>
        <v>0</v>
      </c>
      <c r="CC131" s="181">
        <f t="shared" si="381"/>
        <v>0</v>
      </c>
      <c r="CD131" s="181">
        <f t="shared" si="381"/>
        <v>0</v>
      </c>
      <c r="CE131" s="181">
        <f t="shared" si="381"/>
        <v>0</v>
      </c>
      <c r="CF131" s="181">
        <f t="shared" si="381"/>
        <v>0</v>
      </c>
      <c r="CG131" s="181">
        <f t="shared" si="381"/>
        <v>0</v>
      </c>
      <c r="CH131" s="181">
        <f t="shared" si="381"/>
        <v>0</v>
      </c>
      <c r="CI131" s="181">
        <f t="shared" si="381"/>
        <v>0</v>
      </c>
      <c r="CJ131" s="181">
        <f t="shared" si="381"/>
        <v>0</v>
      </c>
      <c r="CK131" s="181">
        <f t="shared" si="381"/>
        <v>0</v>
      </c>
      <c r="CL131" s="181">
        <f t="shared" si="381"/>
        <v>0</v>
      </c>
      <c r="CM131" s="181">
        <f t="shared" si="381"/>
        <v>0</v>
      </c>
      <c r="CN131" s="181">
        <f t="shared" si="381"/>
        <v>0</v>
      </c>
      <c r="CO131" s="181">
        <f t="shared" si="381"/>
        <v>0</v>
      </c>
      <c r="CP131" s="181">
        <f t="shared" si="381"/>
        <v>0</v>
      </c>
      <c r="CQ131" s="181">
        <f t="shared" si="381"/>
        <v>0</v>
      </c>
      <c r="CR131" s="181">
        <f t="shared" si="381"/>
        <v>0</v>
      </c>
      <c r="CS131" s="181">
        <f t="shared" si="381"/>
        <v>0</v>
      </c>
      <c r="CT131" s="181">
        <f t="shared" si="381"/>
        <v>0</v>
      </c>
      <c r="CU131" s="181">
        <f t="shared" si="381"/>
        <v>0</v>
      </c>
      <c r="CV131" s="181">
        <f t="shared" si="381"/>
        <v>0</v>
      </c>
      <c r="CW131" s="181">
        <f t="shared" si="381"/>
        <v>0</v>
      </c>
      <c r="CX131" s="181">
        <f t="shared" si="381"/>
        <v>0</v>
      </c>
      <c r="CY131" s="181">
        <f t="shared" si="381"/>
        <v>0</v>
      </c>
      <c r="CZ131" s="181">
        <f t="shared" si="381"/>
        <v>0</v>
      </c>
      <c r="DA131" s="181">
        <f t="shared" si="381"/>
        <v>0</v>
      </c>
      <c r="DB131" s="181">
        <f t="shared" ref="DB131:EG131" si="382">DB128+DB129+DB130</f>
        <v>0</v>
      </c>
      <c r="DC131" s="181">
        <f t="shared" si="382"/>
        <v>0</v>
      </c>
      <c r="DD131" s="181">
        <f t="shared" si="382"/>
        <v>0</v>
      </c>
      <c r="DE131" s="181">
        <f t="shared" si="382"/>
        <v>0</v>
      </c>
      <c r="DF131" s="181">
        <f t="shared" si="382"/>
        <v>0</v>
      </c>
      <c r="DG131" s="181">
        <f t="shared" si="382"/>
        <v>0</v>
      </c>
      <c r="DH131" s="181">
        <f t="shared" si="382"/>
        <v>0</v>
      </c>
      <c r="DI131" s="181">
        <f t="shared" si="382"/>
        <v>0</v>
      </c>
      <c r="DJ131" s="181">
        <f t="shared" si="382"/>
        <v>0</v>
      </c>
      <c r="DK131" s="181">
        <f t="shared" si="382"/>
        <v>0</v>
      </c>
      <c r="DL131" s="181">
        <f t="shared" si="382"/>
        <v>0</v>
      </c>
      <c r="DM131" s="181">
        <f t="shared" si="382"/>
        <v>0</v>
      </c>
      <c r="DN131" s="181">
        <f t="shared" si="382"/>
        <v>0</v>
      </c>
      <c r="DO131" s="181">
        <f t="shared" si="382"/>
        <v>0</v>
      </c>
      <c r="DP131" s="181">
        <f t="shared" si="382"/>
        <v>0</v>
      </c>
      <c r="DQ131" s="181">
        <f t="shared" si="382"/>
        <v>0</v>
      </c>
      <c r="DR131" s="181">
        <f t="shared" si="382"/>
        <v>0</v>
      </c>
      <c r="DS131" s="181">
        <f t="shared" si="382"/>
        <v>0</v>
      </c>
      <c r="DT131" s="181">
        <f t="shared" si="382"/>
        <v>0</v>
      </c>
      <c r="DU131" s="181">
        <f t="shared" si="382"/>
        <v>0</v>
      </c>
      <c r="DV131" s="181">
        <f t="shared" si="382"/>
        <v>0</v>
      </c>
      <c r="DW131" s="181">
        <f t="shared" si="382"/>
        <v>0</v>
      </c>
      <c r="DX131" s="181">
        <f t="shared" si="382"/>
        <v>0</v>
      </c>
      <c r="DY131" s="181">
        <f t="shared" si="382"/>
        <v>0</v>
      </c>
      <c r="DZ131" s="181">
        <f t="shared" si="382"/>
        <v>0</v>
      </c>
      <c r="EA131" s="181">
        <f t="shared" si="382"/>
        <v>0</v>
      </c>
      <c r="EB131" s="181">
        <f t="shared" si="382"/>
        <v>0</v>
      </c>
      <c r="EC131" s="181">
        <f t="shared" si="382"/>
        <v>0</v>
      </c>
      <c r="ED131" s="181">
        <f t="shared" si="382"/>
        <v>0</v>
      </c>
      <c r="EE131" s="181">
        <f t="shared" si="382"/>
        <v>0</v>
      </c>
      <c r="EF131" s="181">
        <f t="shared" si="382"/>
        <v>0</v>
      </c>
      <c r="EG131" s="181">
        <f t="shared" si="382"/>
        <v>0</v>
      </c>
      <c r="EH131" s="181">
        <f t="shared" ref="EH131:FM131" si="383">EH128+EH129+EH130</f>
        <v>0</v>
      </c>
      <c r="EI131" s="181">
        <f t="shared" si="383"/>
        <v>0</v>
      </c>
      <c r="EJ131" s="181">
        <f t="shared" si="383"/>
        <v>0</v>
      </c>
      <c r="EK131" s="181">
        <f t="shared" si="383"/>
        <v>0</v>
      </c>
      <c r="EL131" s="181">
        <f t="shared" si="383"/>
        <v>0</v>
      </c>
      <c r="EM131" s="181">
        <f t="shared" si="383"/>
        <v>0</v>
      </c>
      <c r="EN131" s="181">
        <f t="shared" si="383"/>
        <v>0</v>
      </c>
      <c r="EO131" s="181">
        <f t="shared" si="383"/>
        <v>0</v>
      </c>
      <c r="EP131" s="181">
        <f t="shared" si="383"/>
        <v>0</v>
      </c>
      <c r="EQ131" s="181">
        <f t="shared" si="383"/>
        <v>0</v>
      </c>
      <c r="ER131" s="181">
        <f t="shared" si="383"/>
        <v>0</v>
      </c>
      <c r="ES131" s="181">
        <f t="shared" si="383"/>
        <v>0</v>
      </c>
      <c r="ET131" s="181">
        <f t="shared" si="383"/>
        <v>0</v>
      </c>
      <c r="EU131" s="181">
        <f t="shared" si="383"/>
        <v>0</v>
      </c>
      <c r="EV131" s="181">
        <f t="shared" si="383"/>
        <v>0</v>
      </c>
      <c r="EW131" s="181">
        <f t="shared" si="383"/>
        <v>0</v>
      </c>
      <c r="EX131" s="181">
        <f t="shared" si="383"/>
        <v>0</v>
      </c>
      <c r="EY131" s="181">
        <f t="shared" si="383"/>
        <v>0</v>
      </c>
      <c r="EZ131" s="181">
        <f t="shared" si="383"/>
        <v>0</v>
      </c>
      <c r="FA131" s="181">
        <f t="shared" si="383"/>
        <v>0</v>
      </c>
      <c r="FB131" s="181">
        <f t="shared" si="383"/>
        <v>0</v>
      </c>
      <c r="FC131" s="181">
        <f t="shared" si="383"/>
        <v>0</v>
      </c>
      <c r="FD131" s="181">
        <f t="shared" si="383"/>
        <v>0</v>
      </c>
      <c r="FE131" s="181">
        <f t="shared" si="383"/>
        <v>0</v>
      </c>
      <c r="FF131" s="181">
        <f t="shared" si="383"/>
        <v>0</v>
      </c>
      <c r="FG131" s="181">
        <f t="shared" si="383"/>
        <v>0</v>
      </c>
      <c r="FH131" s="181">
        <f t="shared" si="383"/>
        <v>0</v>
      </c>
      <c r="FI131" s="181">
        <f t="shared" si="383"/>
        <v>0</v>
      </c>
      <c r="FJ131" s="181">
        <f t="shared" si="383"/>
        <v>0</v>
      </c>
      <c r="FK131" s="181">
        <f t="shared" si="383"/>
        <v>0</v>
      </c>
      <c r="FL131" s="181">
        <f t="shared" si="383"/>
        <v>0</v>
      </c>
      <c r="FM131" s="181">
        <f t="shared" si="383"/>
        <v>0</v>
      </c>
      <c r="FN131" s="181">
        <f t="shared" ref="FN131:GJ131" si="384">FN128+FN129+FN130</f>
        <v>0</v>
      </c>
      <c r="FO131" s="181">
        <f t="shared" si="384"/>
        <v>0</v>
      </c>
      <c r="FP131" s="181">
        <f t="shared" si="384"/>
        <v>0</v>
      </c>
      <c r="FQ131" s="181">
        <f t="shared" si="384"/>
        <v>0</v>
      </c>
      <c r="FR131" s="181">
        <f t="shared" si="384"/>
        <v>0</v>
      </c>
      <c r="FS131" s="181">
        <f t="shared" si="384"/>
        <v>0</v>
      </c>
      <c r="FT131" s="181">
        <f t="shared" si="384"/>
        <v>0</v>
      </c>
      <c r="FU131" s="181">
        <f t="shared" si="384"/>
        <v>0</v>
      </c>
      <c r="FV131" s="181">
        <f t="shared" si="384"/>
        <v>0</v>
      </c>
      <c r="FW131" s="181">
        <f t="shared" si="384"/>
        <v>0</v>
      </c>
      <c r="FX131" s="181">
        <f t="shared" si="384"/>
        <v>0</v>
      </c>
      <c r="FY131" s="181">
        <f t="shared" si="384"/>
        <v>0</v>
      </c>
      <c r="FZ131" s="181">
        <f t="shared" si="384"/>
        <v>0</v>
      </c>
      <c r="GA131" s="181">
        <f t="shared" si="384"/>
        <v>0</v>
      </c>
      <c r="GB131" s="181">
        <f t="shared" si="384"/>
        <v>0</v>
      </c>
      <c r="GC131" s="181">
        <f t="shared" si="384"/>
        <v>0</v>
      </c>
      <c r="GD131" s="181">
        <f t="shared" si="384"/>
        <v>0</v>
      </c>
      <c r="GE131" s="181">
        <f t="shared" si="384"/>
        <v>0</v>
      </c>
      <c r="GF131" s="181">
        <f t="shared" si="384"/>
        <v>0</v>
      </c>
      <c r="GG131" s="181">
        <f t="shared" si="384"/>
        <v>0</v>
      </c>
      <c r="GH131" s="181">
        <f t="shared" si="384"/>
        <v>0</v>
      </c>
      <c r="GI131" s="181">
        <f t="shared" si="384"/>
        <v>0</v>
      </c>
      <c r="GJ131" s="181">
        <f t="shared" si="384"/>
        <v>0</v>
      </c>
    </row>
    <row r="132" spans="1:192" s="181" customFormat="1" outlineLevel="2" x14ac:dyDescent="0.35">
      <c r="B132" s="373"/>
      <c r="E132" s="181" t="s">
        <v>1372</v>
      </c>
      <c r="G132" s="181" t="s">
        <v>101</v>
      </c>
      <c r="H132" s="181">
        <f>SUM(J132:GJ132)</f>
        <v>-26979.531717728649</v>
      </c>
      <c r="J132" s="181">
        <f t="shared" ref="J132:AO132" si="385">-1*J131</f>
        <v>0</v>
      </c>
      <c r="K132" s="181">
        <f t="shared" si="385"/>
        <v>0</v>
      </c>
      <c r="L132" s="181">
        <f t="shared" si="385"/>
        <v>0</v>
      </c>
      <c r="M132" s="181">
        <f t="shared" si="385"/>
        <v>0</v>
      </c>
      <c r="N132" s="181">
        <f t="shared" si="385"/>
        <v>0</v>
      </c>
      <c r="O132" s="181">
        <f t="shared" si="385"/>
        <v>-2600</v>
      </c>
      <c r="P132" s="181">
        <f t="shared" si="385"/>
        <v>-208.60810995160929</v>
      </c>
      <c r="Q132" s="181">
        <f t="shared" si="385"/>
        <v>-280.13712446916276</v>
      </c>
      <c r="R132" s="181">
        <f t="shared" si="385"/>
        <v>-286.97526326781951</v>
      </c>
      <c r="S132" s="181">
        <f t="shared" si="385"/>
        <v>-312.96046342147883</v>
      </c>
      <c r="T132" s="181">
        <f t="shared" si="385"/>
        <v>-318.81121471030207</v>
      </c>
      <c r="U132" s="181">
        <f t="shared" si="385"/>
        <v>-345.92920374770279</v>
      </c>
      <c r="V132" s="181">
        <f t="shared" si="385"/>
        <v>-362.48113336707866</v>
      </c>
      <c r="W132" s="181">
        <f t="shared" si="385"/>
        <v>-342.3860628138558</v>
      </c>
      <c r="X132" s="181">
        <f t="shared" si="385"/>
        <v>-395.61424587687191</v>
      </c>
      <c r="Y132" s="181">
        <f t="shared" si="385"/>
        <v>-398.9786165888803</v>
      </c>
      <c r="Z132" s="181">
        <f t="shared" si="385"/>
        <v>-428.94912730606472</v>
      </c>
      <c r="AA132" s="181">
        <f t="shared" si="385"/>
        <v>-431.31072235247166</v>
      </c>
      <c r="AB132" s="181">
        <f t="shared" si="385"/>
        <v>-462.43167614854269</v>
      </c>
      <c r="AC132" s="181">
        <f t="shared" si="385"/>
        <v>-479.24558853089263</v>
      </c>
      <c r="AD132" s="181">
        <f t="shared" si="385"/>
        <v>-480.09417182445173</v>
      </c>
      <c r="AE132" s="181">
        <f t="shared" si="385"/>
        <v>-512.95094147550014</v>
      </c>
      <c r="AF132" s="181">
        <f t="shared" si="385"/>
        <v>-512.78560462642554</v>
      </c>
      <c r="AG132" s="181">
        <f t="shared" si="385"/>
        <v>-546.56006980654411</v>
      </c>
      <c r="AH132" s="181">
        <f t="shared" si="385"/>
        <v>-563.08793889856759</v>
      </c>
      <c r="AI132" s="181">
        <f t="shared" si="385"/>
        <v>-542.01149745907639</v>
      </c>
      <c r="AJ132" s="181">
        <f t="shared" si="385"/>
        <v>-595.40233416313799</v>
      </c>
      <c r="AK132" s="181">
        <f t="shared" si="385"/>
        <v>-591.64529064808812</v>
      </c>
      <c r="AL132" s="181">
        <f t="shared" si="385"/>
        <v>-626.99808053906111</v>
      </c>
      <c r="AM132" s="181">
        <f t="shared" si="385"/>
        <v>-621.79235757105721</v>
      </c>
      <c r="AN132" s="181">
        <f t="shared" si="385"/>
        <v>-657.72677605205695</v>
      </c>
      <c r="AO132" s="181">
        <f t="shared" si="385"/>
        <v>-672.78787727422616</v>
      </c>
      <c r="AP132" s="181">
        <f t="shared" ref="AP132:BU132" si="386">-1*AP131</f>
        <v>-665.37881562392272</v>
      </c>
      <c r="AQ132" s="181">
        <f t="shared" si="386"/>
        <v>-702.06000921617874</v>
      </c>
      <c r="AR132" s="181">
        <f t="shared" si="386"/>
        <v>-693.37755952726445</v>
      </c>
      <c r="AS132" s="181">
        <f t="shared" si="386"/>
        <v>-730.55166328350174</v>
      </c>
      <c r="AT132" s="181">
        <f t="shared" si="386"/>
        <v>-744.55876290469018</v>
      </c>
      <c r="AU132" s="181">
        <f t="shared" si="386"/>
        <v>-684.85473782868121</v>
      </c>
      <c r="AV132" s="181">
        <f t="shared" si="386"/>
        <v>-771.51936964041738</v>
      </c>
      <c r="AW132" s="181">
        <f t="shared" si="386"/>
        <v>-759.83609253197642</v>
      </c>
      <c r="AX132" s="181">
        <f t="shared" si="386"/>
        <v>-798.11657072672494</v>
      </c>
      <c r="AY132" s="181">
        <f t="shared" si="386"/>
        <v>-784.89468432140143</v>
      </c>
      <c r="AZ132" s="181">
        <f t="shared" si="386"/>
        <v>-823.56345599741474</v>
      </c>
      <c r="BA132" s="181">
        <f t="shared" si="386"/>
        <v>-835.94697751469835</v>
      </c>
      <c r="BB132" s="181">
        <f t="shared" si="386"/>
        <v>-820.57319387842392</v>
      </c>
      <c r="BC132" s="181">
        <f t="shared" si="386"/>
        <v>-859.61175506134441</v>
      </c>
      <c r="BD132" s="181">
        <f t="shared" si="386"/>
        <v>-843.22007798311733</v>
      </c>
      <c r="BE132" s="181">
        <f t="shared" si="386"/>
        <v>-882.8064987979717</v>
      </c>
      <c r="BF132" s="181">
        <f t="shared" si="386"/>
        <v>0</v>
      </c>
      <c r="BG132" s="181">
        <f t="shared" si="386"/>
        <v>0</v>
      </c>
      <c r="BH132" s="181">
        <f t="shared" si="386"/>
        <v>0</v>
      </c>
      <c r="BI132" s="181">
        <f t="shared" si="386"/>
        <v>0</v>
      </c>
      <c r="BJ132" s="181">
        <f t="shared" si="386"/>
        <v>0</v>
      </c>
      <c r="BK132" s="181">
        <f t="shared" si="386"/>
        <v>0</v>
      </c>
      <c r="BL132" s="181">
        <f t="shared" si="386"/>
        <v>0</v>
      </c>
      <c r="BM132" s="181">
        <f t="shared" si="386"/>
        <v>0</v>
      </c>
      <c r="BN132" s="181">
        <f t="shared" si="386"/>
        <v>0</v>
      </c>
      <c r="BO132" s="181">
        <f t="shared" si="386"/>
        <v>0</v>
      </c>
      <c r="BP132" s="181">
        <f t="shared" si="386"/>
        <v>0</v>
      </c>
      <c r="BQ132" s="181">
        <f t="shared" si="386"/>
        <v>0</v>
      </c>
      <c r="BR132" s="181">
        <f t="shared" si="386"/>
        <v>0</v>
      </c>
      <c r="BS132" s="181">
        <f t="shared" si="386"/>
        <v>0</v>
      </c>
      <c r="BT132" s="181">
        <f t="shared" si="386"/>
        <v>0</v>
      </c>
      <c r="BU132" s="181">
        <f t="shared" si="386"/>
        <v>0</v>
      </c>
      <c r="BV132" s="181">
        <f t="shared" ref="BV132:DA132" si="387">-1*BV131</f>
        <v>0</v>
      </c>
      <c r="BW132" s="181">
        <f t="shared" si="387"/>
        <v>0</v>
      </c>
      <c r="BX132" s="181">
        <f t="shared" si="387"/>
        <v>0</v>
      </c>
      <c r="BY132" s="181">
        <f t="shared" si="387"/>
        <v>0</v>
      </c>
      <c r="BZ132" s="181">
        <f t="shared" si="387"/>
        <v>0</v>
      </c>
      <c r="CA132" s="181">
        <f t="shared" si="387"/>
        <v>0</v>
      </c>
      <c r="CB132" s="181">
        <f t="shared" si="387"/>
        <v>0</v>
      </c>
      <c r="CC132" s="181">
        <f t="shared" si="387"/>
        <v>0</v>
      </c>
      <c r="CD132" s="181">
        <f t="shared" si="387"/>
        <v>0</v>
      </c>
      <c r="CE132" s="181">
        <f t="shared" si="387"/>
        <v>0</v>
      </c>
      <c r="CF132" s="181">
        <f t="shared" si="387"/>
        <v>0</v>
      </c>
      <c r="CG132" s="181">
        <f t="shared" si="387"/>
        <v>0</v>
      </c>
      <c r="CH132" s="181">
        <f t="shared" si="387"/>
        <v>0</v>
      </c>
      <c r="CI132" s="181">
        <f t="shared" si="387"/>
        <v>0</v>
      </c>
      <c r="CJ132" s="181">
        <f t="shared" si="387"/>
        <v>0</v>
      </c>
      <c r="CK132" s="181">
        <f t="shared" si="387"/>
        <v>0</v>
      </c>
      <c r="CL132" s="181">
        <f t="shared" si="387"/>
        <v>0</v>
      </c>
      <c r="CM132" s="181">
        <f t="shared" si="387"/>
        <v>0</v>
      </c>
      <c r="CN132" s="181">
        <f t="shared" si="387"/>
        <v>0</v>
      </c>
      <c r="CO132" s="181">
        <f t="shared" si="387"/>
        <v>0</v>
      </c>
      <c r="CP132" s="181">
        <f t="shared" si="387"/>
        <v>0</v>
      </c>
      <c r="CQ132" s="181">
        <f t="shared" si="387"/>
        <v>0</v>
      </c>
      <c r="CR132" s="181">
        <f t="shared" si="387"/>
        <v>0</v>
      </c>
      <c r="CS132" s="181">
        <f t="shared" si="387"/>
        <v>0</v>
      </c>
      <c r="CT132" s="181">
        <f t="shared" si="387"/>
        <v>0</v>
      </c>
      <c r="CU132" s="181">
        <f t="shared" si="387"/>
        <v>0</v>
      </c>
      <c r="CV132" s="181">
        <f t="shared" si="387"/>
        <v>0</v>
      </c>
      <c r="CW132" s="181">
        <f t="shared" si="387"/>
        <v>0</v>
      </c>
      <c r="CX132" s="181">
        <f t="shared" si="387"/>
        <v>0</v>
      </c>
      <c r="CY132" s="181">
        <f t="shared" si="387"/>
        <v>0</v>
      </c>
      <c r="CZ132" s="181">
        <f t="shared" si="387"/>
        <v>0</v>
      </c>
      <c r="DA132" s="181">
        <f t="shared" si="387"/>
        <v>0</v>
      </c>
      <c r="DB132" s="181">
        <f t="shared" ref="DB132:EG132" si="388">-1*DB131</f>
        <v>0</v>
      </c>
      <c r="DC132" s="181">
        <f t="shared" si="388"/>
        <v>0</v>
      </c>
      <c r="DD132" s="181">
        <f t="shared" si="388"/>
        <v>0</v>
      </c>
      <c r="DE132" s="181">
        <f t="shared" si="388"/>
        <v>0</v>
      </c>
      <c r="DF132" s="181">
        <f t="shared" si="388"/>
        <v>0</v>
      </c>
      <c r="DG132" s="181">
        <f t="shared" si="388"/>
        <v>0</v>
      </c>
      <c r="DH132" s="181">
        <f t="shared" si="388"/>
        <v>0</v>
      </c>
      <c r="DI132" s="181">
        <f t="shared" si="388"/>
        <v>0</v>
      </c>
      <c r="DJ132" s="181">
        <f t="shared" si="388"/>
        <v>0</v>
      </c>
      <c r="DK132" s="181">
        <f t="shared" si="388"/>
        <v>0</v>
      </c>
      <c r="DL132" s="181">
        <f t="shared" si="388"/>
        <v>0</v>
      </c>
      <c r="DM132" s="181">
        <f t="shared" si="388"/>
        <v>0</v>
      </c>
      <c r="DN132" s="181">
        <f t="shared" si="388"/>
        <v>0</v>
      </c>
      <c r="DO132" s="181">
        <f t="shared" si="388"/>
        <v>0</v>
      </c>
      <c r="DP132" s="181">
        <f t="shared" si="388"/>
        <v>0</v>
      </c>
      <c r="DQ132" s="181">
        <f t="shared" si="388"/>
        <v>0</v>
      </c>
      <c r="DR132" s="181">
        <f t="shared" si="388"/>
        <v>0</v>
      </c>
      <c r="DS132" s="181">
        <f t="shared" si="388"/>
        <v>0</v>
      </c>
      <c r="DT132" s="181">
        <f t="shared" si="388"/>
        <v>0</v>
      </c>
      <c r="DU132" s="181">
        <f t="shared" si="388"/>
        <v>0</v>
      </c>
      <c r="DV132" s="181">
        <f t="shared" si="388"/>
        <v>0</v>
      </c>
      <c r="DW132" s="181">
        <f t="shared" si="388"/>
        <v>0</v>
      </c>
      <c r="DX132" s="181">
        <f t="shared" si="388"/>
        <v>0</v>
      </c>
      <c r="DY132" s="181">
        <f t="shared" si="388"/>
        <v>0</v>
      </c>
      <c r="DZ132" s="181">
        <f t="shared" si="388"/>
        <v>0</v>
      </c>
      <c r="EA132" s="181">
        <f t="shared" si="388"/>
        <v>0</v>
      </c>
      <c r="EB132" s="181">
        <f t="shared" si="388"/>
        <v>0</v>
      </c>
      <c r="EC132" s="181">
        <f t="shared" si="388"/>
        <v>0</v>
      </c>
      <c r="ED132" s="181">
        <f t="shared" si="388"/>
        <v>0</v>
      </c>
      <c r="EE132" s="181">
        <f t="shared" si="388"/>
        <v>0</v>
      </c>
      <c r="EF132" s="181">
        <f t="shared" si="388"/>
        <v>0</v>
      </c>
      <c r="EG132" s="181">
        <f t="shared" si="388"/>
        <v>0</v>
      </c>
      <c r="EH132" s="181">
        <f t="shared" ref="EH132:FM132" si="389">-1*EH131</f>
        <v>0</v>
      </c>
      <c r="EI132" s="181">
        <f t="shared" si="389"/>
        <v>0</v>
      </c>
      <c r="EJ132" s="181">
        <f t="shared" si="389"/>
        <v>0</v>
      </c>
      <c r="EK132" s="181">
        <f t="shared" si="389"/>
        <v>0</v>
      </c>
      <c r="EL132" s="181">
        <f t="shared" si="389"/>
        <v>0</v>
      </c>
      <c r="EM132" s="181">
        <f t="shared" si="389"/>
        <v>0</v>
      </c>
      <c r="EN132" s="181">
        <f t="shared" si="389"/>
        <v>0</v>
      </c>
      <c r="EO132" s="181">
        <f t="shared" si="389"/>
        <v>0</v>
      </c>
      <c r="EP132" s="181">
        <f t="shared" si="389"/>
        <v>0</v>
      </c>
      <c r="EQ132" s="181">
        <f t="shared" si="389"/>
        <v>0</v>
      </c>
      <c r="ER132" s="181">
        <f t="shared" si="389"/>
        <v>0</v>
      </c>
      <c r="ES132" s="181">
        <f t="shared" si="389"/>
        <v>0</v>
      </c>
      <c r="ET132" s="181">
        <f t="shared" si="389"/>
        <v>0</v>
      </c>
      <c r="EU132" s="181">
        <f t="shared" si="389"/>
        <v>0</v>
      </c>
      <c r="EV132" s="181">
        <f t="shared" si="389"/>
        <v>0</v>
      </c>
      <c r="EW132" s="181">
        <f t="shared" si="389"/>
        <v>0</v>
      </c>
      <c r="EX132" s="181">
        <f t="shared" si="389"/>
        <v>0</v>
      </c>
      <c r="EY132" s="181">
        <f t="shared" si="389"/>
        <v>0</v>
      </c>
      <c r="EZ132" s="181">
        <f t="shared" si="389"/>
        <v>0</v>
      </c>
      <c r="FA132" s="181">
        <f t="shared" si="389"/>
        <v>0</v>
      </c>
      <c r="FB132" s="181">
        <f t="shared" si="389"/>
        <v>0</v>
      </c>
      <c r="FC132" s="181">
        <f t="shared" si="389"/>
        <v>0</v>
      </c>
      <c r="FD132" s="181">
        <f t="shared" si="389"/>
        <v>0</v>
      </c>
      <c r="FE132" s="181">
        <f t="shared" si="389"/>
        <v>0</v>
      </c>
      <c r="FF132" s="181">
        <f t="shared" si="389"/>
        <v>0</v>
      </c>
      <c r="FG132" s="181">
        <f t="shared" si="389"/>
        <v>0</v>
      </c>
      <c r="FH132" s="181">
        <f t="shared" si="389"/>
        <v>0</v>
      </c>
      <c r="FI132" s="181">
        <f t="shared" si="389"/>
        <v>0</v>
      </c>
      <c r="FJ132" s="181">
        <f t="shared" si="389"/>
        <v>0</v>
      </c>
      <c r="FK132" s="181">
        <f t="shared" si="389"/>
        <v>0</v>
      </c>
      <c r="FL132" s="181">
        <f t="shared" si="389"/>
        <v>0</v>
      </c>
      <c r="FM132" s="181">
        <f t="shared" si="389"/>
        <v>0</v>
      </c>
      <c r="FN132" s="181">
        <f t="shared" ref="FN132:GJ132" si="390">-1*FN131</f>
        <v>0</v>
      </c>
      <c r="FO132" s="181">
        <f t="shared" si="390"/>
        <v>0</v>
      </c>
      <c r="FP132" s="181">
        <f t="shared" si="390"/>
        <v>0</v>
      </c>
      <c r="FQ132" s="181">
        <f t="shared" si="390"/>
        <v>0</v>
      </c>
      <c r="FR132" s="181">
        <f t="shared" si="390"/>
        <v>0</v>
      </c>
      <c r="FS132" s="181">
        <f t="shared" si="390"/>
        <v>0</v>
      </c>
      <c r="FT132" s="181">
        <f t="shared" si="390"/>
        <v>0</v>
      </c>
      <c r="FU132" s="181">
        <f t="shared" si="390"/>
        <v>0</v>
      </c>
      <c r="FV132" s="181">
        <f t="shared" si="390"/>
        <v>0</v>
      </c>
      <c r="FW132" s="181">
        <f t="shared" si="390"/>
        <v>0</v>
      </c>
      <c r="FX132" s="181">
        <f t="shared" si="390"/>
        <v>0</v>
      </c>
      <c r="FY132" s="181">
        <f t="shared" si="390"/>
        <v>0</v>
      </c>
      <c r="FZ132" s="181">
        <f t="shared" si="390"/>
        <v>0</v>
      </c>
      <c r="GA132" s="181">
        <f t="shared" si="390"/>
        <v>0</v>
      </c>
      <c r="GB132" s="181">
        <f t="shared" si="390"/>
        <v>0</v>
      </c>
      <c r="GC132" s="181">
        <f t="shared" si="390"/>
        <v>0</v>
      </c>
      <c r="GD132" s="181">
        <f t="shared" si="390"/>
        <v>0</v>
      </c>
      <c r="GE132" s="181">
        <f t="shared" si="390"/>
        <v>0</v>
      </c>
      <c r="GF132" s="181">
        <f t="shared" si="390"/>
        <v>0</v>
      </c>
      <c r="GG132" s="181">
        <f t="shared" si="390"/>
        <v>0</v>
      </c>
      <c r="GH132" s="181">
        <f t="shared" si="390"/>
        <v>0</v>
      </c>
      <c r="GI132" s="181">
        <f t="shared" si="390"/>
        <v>0</v>
      </c>
      <c r="GJ132" s="181">
        <f t="shared" si="390"/>
        <v>0</v>
      </c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ht="12.7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</row>
    <row r="135" spans="1:192" x14ac:dyDescent="0.35">
      <c r="A135" s="76" t="s">
        <v>1698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</row>
    <row r="136" spans="1:192" ht="12.75" outlineLevel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</row>
    <row r="137" spans="1:192" s="119" customFormat="1" ht="12.75" outlineLevel="1" x14ac:dyDescent="0.35">
      <c r="E137" s="119" t="str">
        <f>InpC!$E$139</f>
        <v>Small negative value for IRR</v>
      </c>
      <c r="F137" s="119">
        <f>InpC!$F$139</f>
        <v>-1.0000000000000001E-9</v>
      </c>
      <c r="G137" s="119" t="str">
        <f>InpC!$G$139</f>
        <v>$ 000s</v>
      </c>
    </row>
    <row r="138" spans="1:192" s="119" customFormat="1" ht="12.75" outlineLevel="1" x14ac:dyDescent="0.35">
      <c r="E138" s="119" t="str">
        <f>Time!$E$14</f>
        <v>First model column flag</v>
      </c>
      <c r="G138" s="119" t="str">
        <f>Time!$G$14</f>
        <v>flag</v>
      </c>
      <c r="H138" s="119">
        <f>Time!$H$14</f>
        <v>1</v>
      </c>
      <c r="J138" s="119">
        <f>Time!J$14</f>
        <v>1</v>
      </c>
      <c r="K138" s="119">
        <f>Time!K$14</f>
        <v>0</v>
      </c>
      <c r="L138" s="119">
        <f>Time!L$14</f>
        <v>0</v>
      </c>
      <c r="M138" s="119">
        <f>Time!M$14</f>
        <v>0</v>
      </c>
      <c r="N138" s="119">
        <f>Time!N$14</f>
        <v>0</v>
      </c>
      <c r="O138" s="119">
        <f>Time!O$14</f>
        <v>0</v>
      </c>
      <c r="P138" s="119">
        <f>Time!P$14</f>
        <v>0</v>
      </c>
      <c r="Q138" s="119">
        <f>Time!Q$14</f>
        <v>0</v>
      </c>
      <c r="R138" s="119">
        <f>Time!R$14</f>
        <v>0</v>
      </c>
      <c r="S138" s="119">
        <f>Time!S$14</f>
        <v>0</v>
      </c>
      <c r="T138" s="119">
        <f>Time!T$14</f>
        <v>0</v>
      </c>
      <c r="U138" s="119">
        <f>Time!U$14</f>
        <v>0</v>
      </c>
      <c r="V138" s="119">
        <f>Time!V$14</f>
        <v>0</v>
      </c>
      <c r="W138" s="119">
        <f>Time!W$14</f>
        <v>0</v>
      </c>
      <c r="X138" s="119">
        <f>Time!X$14</f>
        <v>0</v>
      </c>
      <c r="Y138" s="119">
        <f>Time!Y$14</f>
        <v>0</v>
      </c>
      <c r="Z138" s="119">
        <f>Time!Z$14</f>
        <v>0</v>
      </c>
      <c r="AA138" s="119">
        <f>Time!AA$14</f>
        <v>0</v>
      </c>
      <c r="AB138" s="119">
        <f>Time!AB$14</f>
        <v>0</v>
      </c>
      <c r="AC138" s="119">
        <f>Time!AC$14</f>
        <v>0</v>
      </c>
      <c r="AD138" s="119">
        <f>Time!AD$14</f>
        <v>0</v>
      </c>
      <c r="AE138" s="119">
        <f>Time!AE$14</f>
        <v>0</v>
      </c>
      <c r="AF138" s="119">
        <f>Time!AF$14</f>
        <v>0</v>
      </c>
      <c r="AG138" s="119">
        <f>Time!AG$14</f>
        <v>0</v>
      </c>
      <c r="AH138" s="119">
        <f>Time!AH$14</f>
        <v>0</v>
      </c>
      <c r="AI138" s="119">
        <f>Time!AI$14</f>
        <v>0</v>
      </c>
      <c r="AJ138" s="119">
        <f>Time!AJ$14</f>
        <v>0</v>
      </c>
      <c r="AK138" s="119">
        <f>Time!AK$14</f>
        <v>0</v>
      </c>
      <c r="AL138" s="119">
        <f>Time!AL$14</f>
        <v>0</v>
      </c>
      <c r="AM138" s="119">
        <f>Time!AM$14</f>
        <v>0</v>
      </c>
      <c r="AN138" s="119">
        <f>Time!AN$14</f>
        <v>0</v>
      </c>
      <c r="AO138" s="119">
        <f>Time!AO$14</f>
        <v>0</v>
      </c>
      <c r="AP138" s="119">
        <f>Time!AP$14</f>
        <v>0</v>
      </c>
      <c r="AQ138" s="119">
        <f>Time!AQ$14</f>
        <v>0</v>
      </c>
      <c r="AR138" s="119">
        <f>Time!AR$14</f>
        <v>0</v>
      </c>
      <c r="AS138" s="119">
        <f>Time!AS$14</f>
        <v>0</v>
      </c>
      <c r="AT138" s="119">
        <f>Time!AT$14</f>
        <v>0</v>
      </c>
      <c r="AU138" s="119">
        <f>Time!AU$14</f>
        <v>0</v>
      </c>
      <c r="AV138" s="119">
        <f>Time!AV$14</f>
        <v>0</v>
      </c>
      <c r="AW138" s="119">
        <f>Time!AW$14</f>
        <v>0</v>
      </c>
      <c r="AX138" s="119">
        <f>Time!AX$14</f>
        <v>0</v>
      </c>
      <c r="AY138" s="119">
        <f>Time!AY$14</f>
        <v>0</v>
      </c>
      <c r="AZ138" s="119">
        <f>Time!AZ$14</f>
        <v>0</v>
      </c>
      <c r="BA138" s="119">
        <f>Time!BA$14</f>
        <v>0</v>
      </c>
      <c r="BB138" s="119">
        <f>Time!BB$14</f>
        <v>0</v>
      </c>
      <c r="BC138" s="119">
        <f>Time!BC$14</f>
        <v>0</v>
      </c>
      <c r="BD138" s="119">
        <f>Time!BD$14</f>
        <v>0</v>
      </c>
      <c r="BE138" s="119">
        <f>Time!BE$14</f>
        <v>0</v>
      </c>
      <c r="BF138" s="119">
        <f>Time!BF$14</f>
        <v>0</v>
      </c>
      <c r="BG138" s="119">
        <f>Time!BG$14</f>
        <v>0</v>
      </c>
      <c r="BH138" s="119">
        <f>Time!BH$14</f>
        <v>0</v>
      </c>
      <c r="BI138" s="119">
        <f>Time!BI$14</f>
        <v>0</v>
      </c>
      <c r="BJ138" s="119">
        <f>Time!BJ$14</f>
        <v>0</v>
      </c>
      <c r="BK138" s="119">
        <f>Time!BK$14</f>
        <v>0</v>
      </c>
      <c r="BL138" s="119">
        <f>Time!BL$14</f>
        <v>0</v>
      </c>
      <c r="BM138" s="119">
        <f>Time!BM$14</f>
        <v>0</v>
      </c>
      <c r="BN138" s="119">
        <f>Time!BN$14</f>
        <v>0</v>
      </c>
      <c r="BO138" s="119">
        <f>Time!BO$14</f>
        <v>0</v>
      </c>
      <c r="BP138" s="119">
        <f>Time!BP$14</f>
        <v>0</v>
      </c>
      <c r="BQ138" s="119">
        <f>Time!BQ$14</f>
        <v>0</v>
      </c>
      <c r="BR138" s="119">
        <f>Time!BR$14</f>
        <v>0</v>
      </c>
      <c r="BS138" s="119">
        <f>Time!BS$14</f>
        <v>0</v>
      </c>
      <c r="BT138" s="119">
        <f>Time!BT$14</f>
        <v>0</v>
      </c>
      <c r="BU138" s="119">
        <f>Time!BU$14</f>
        <v>0</v>
      </c>
      <c r="BV138" s="119">
        <f>Time!BV$14</f>
        <v>0</v>
      </c>
      <c r="BW138" s="119">
        <f>Time!BW$14</f>
        <v>0</v>
      </c>
      <c r="BX138" s="119">
        <f>Time!BX$14</f>
        <v>0</v>
      </c>
      <c r="BY138" s="119">
        <f>Time!BY$14</f>
        <v>0</v>
      </c>
      <c r="BZ138" s="119">
        <f>Time!BZ$14</f>
        <v>0</v>
      </c>
      <c r="CA138" s="119">
        <f>Time!CA$14</f>
        <v>0</v>
      </c>
      <c r="CB138" s="119">
        <f>Time!CB$14</f>
        <v>0</v>
      </c>
      <c r="CC138" s="119">
        <f>Time!CC$14</f>
        <v>0</v>
      </c>
      <c r="CD138" s="119">
        <f>Time!CD$14</f>
        <v>0</v>
      </c>
      <c r="CE138" s="119">
        <f>Time!CE$14</f>
        <v>0</v>
      </c>
      <c r="CF138" s="119">
        <f>Time!CF$14</f>
        <v>0</v>
      </c>
      <c r="CG138" s="119">
        <f>Time!CG$14</f>
        <v>0</v>
      </c>
      <c r="CH138" s="119">
        <f>Time!CH$14</f>
        <v>0</v>
      </c>
      <c r="CI138" s="119">
        <f>Time!CI$14</f>
        <v>0</v>
      </c>
      <c r="CJ138" s="119">
        <f>Time!CJ$14</f>
        <v>0</v>
      </c>
      <c r="CK138" s="119">
        <f>Time!CK$14</f>
        <v>0</v>
      </c>
      <c r="CL138" s="119">
        <f>Time!CL$14</f>
        <v>0</v>
      </c>
      <c r="CM138" s="119">
        <f>Time!CM$14</f>
        <v>0</v>
      </c>
      <c r="CN138" s="119">
        <f>Time!CN$14</f>
        <v>0</v>
      </c>
      <c r="CO138" s="119">
        <f>Time!CO$14</f>
        <v>0</v>
      </c>
      <c r="CP138" s="119">
        <f>Time!CP$14</f>
        <v>0</v>
      </c>
      <c r="CQ138" s="119">
        <f>Time!CQ$14</f>
        <v>0</v>
      </c>
      <c r="CR138" s="119">
        <f>Time!CR$14</f>
        <v>0</v>
      </c>
      <c r="CS138" s="119">
        <f>Time!CS$14</f>
        <v>0</v>
      </c>
      <c r="CT138" s="119">
        <f>Time!CT$14</f>
        <v>0</v>
      </c>
      <c r="CU138" s="119">
        <f>Time!CU$14</f>
        <v>0</v>
      </c>
      <c r="CV138" s="119">
        <f>Time!CV$14</f>
        <v>0</v>
      </c>
      <c r="CW138" s="119">
        <f>Time!CW$14</f>
        <v>0</v>
      </c>
      <c r="CX138" s="119">
        <f>Time!CX$14</f>
        <v>0</v>
      </c>
      <c r="CY138" s="119">
        <f>Time!CY$14</f>
        <v>0</v>
      </c>
      <c r="CZ138" s="119">
        <f>Time!CZ$14</f>
        <v>0</v>
      </c>
      <c r="DA138" s="119">
        <f>Time!DA$14</f>
        <v>0</v>
      </c>
      <c r="DB138" s="119">
        <f>Time!DB$14</f>
        <v>0</v>
      </c>
      <c r="DC138" s="119">
        <f>Time!DC$14</f>
        <v>0</v>
      </c>
      <c r="DD138" s="119">
        <f>Time!DD$14</f>
        <v>0</v>
      </c>
      <c r="DE138" s="119">
        <f>Time!DE$14</f>
        <v>0</v>
      </c>
      <c r="DF138" s="119">
        <f>Time!DF$14</f>
        <v>0</v>
      </c>
      <c r="DG138" s="119">
        <f>Time!DG$14</f>
        <v>0</v>
      </c>
      <c r="DH138" s="119">
        <f>Time!DH$14</f>
        <v>0</v>
      </c>
      <c r="DI138" s="119">
        <f>Time!DI$14</f>
        <v>0</v>
      </c>
      <c r="DJ138" s="119">
        <f>Time!DJ$14</f>
        <v>0</v>
      </c>
      <c r="DK138" s="119">
        <f>Time!DK$14</f>
        <v>0</v>
      </c>
      <c r="DL138" s="119">
        <f>Time!DL$14</f>
        <v>0</v>
      </c>
      <c r="DM138" s="119">
        <f>Time!DM$14</f>
        <v>0</v>
      </c>
      <c r="DN138" s="119">
        <f>Time!DN$14</f>
        <v>0</v>
      </c>
      <c r="DO138" s="119">
        <f>Time!DO$14</f>
        <v>0</v>
      </c>
      <c r="DP138" s="119">
        <f>Time!DP$14</f>
        <v>0</v>
      </c>
      <c r="DQ138" s="119">
        <f>Time!DQ$14</f>
        <v>0</v>
      </c>
      <c r="DR138" s="119">
        <f>Time!DR$14</f>
        <v>0</v>
      </c>
      <c r="DS138" s="119">
        <f>Time!DS$14</f>
        <v>0</v>
      </c>
      <c r="DT138" s="119">
        <f>Time!DT$14</f>
        <v>0</v>
      </c>
      <c r="DU138" s="119">
        <f>Time!DU$14</f>
        <v>0</v>
      </c>
      <c r="DV138" s="119">
        <f>Time!DV$14</f>
        <v>0</v>
      </c>
      <c r="DW138" s="119">
        <f>Time!DW$14</f>
        <v>0</v>
      </c>
      <c r="DX138" s="119">
        <f>Time!DX$14</f>
        <v>0</v>
      </c>
      <c r="DY138" s="119">
        <f>Time!DY$14</f>
        <v>0</v>
      </c>
      <c r="DZ138" s="119">
        <f>Time!DZ$14</f>
        <v>0</v>
      </c>
      <c r="EA138" s="119">
        <f>Time!EA$14</f>
        <v>0</v>
      </c>
      <c r="EB138" s="119">
        <f>Time!EB$14</f>
        <v>0</v>
      </c>
      <c r="EC138" s="119">
        <f>Time!EC$14</f>
        <v>0</v>
      </c>
      <c r="ED138" s="119">
        <f>Time!ED$14</f>
        <v>0</v>
      </c>
      <c r="EE138" s="119">
        <f>Time!EE$14</f>
        <v>0</v>
      </c>
      <c r="EF138" s="119">
        <f>Time!EF$14</f>
        <v>0</v>
      </c>
      <c r="EG138" s="119">
        <f>Time!EG$14</f>
        <v>0</v>
      </c>
      <c r="EH138" s="119">
        <f>Time!EH$14</f>
        <v>0</v>
      </c>
      <c r="EI138" s="119">
        <f>Time!EI$14</f>
        <v>0</v>
      </c>
      <c r="EJ138" s="119">
        <f>Time!EJ$14</f>
        <v>0</v>
      </c>
      <c r="EK138" s="119">
        <f>Time!EK$14</f>
        <v>0</v>
      </c>
      <c r="EL138" s="119">
        <f>Time!EL$14</f>
        <v>0</v>
      </c>
      <c r="EM138" s="119">
        <f>Time!EM$14</f>
        <v>0</v>
      </c>
      <c r="EN138" s="119">
        <f>Time!EN$14</f>
        <v>0</v>
      </c>
      <c r="EO138" s="119">
        <f>Time!EO$14</f>
        <v>0</v>
      </c>
      <c r="EP138" s="119">
        <f>Time!EP$14</f>
        <v>0</v>
      </c>
      <c r="EQ138" s="119">
        <f>Time!EQ$14</f>
        <v>0</v>
      </c>
      <c r="ER138" s="119">
        <f>Time!ER$14</f>
        <v>0</v>
      </c>
      <c r="ES138" s="119">
        <f>Time!ES$14</f>
        <v>0</v>
      </c>
      <c r="ET138" s="119">
        <f>Time!ET$14</f>
        <v>0</v>
      </c>
      <c r="EU138" s="119">
        <f>Time!EU$14</f>
        <v>0</v>
      </c>
      <c r="EV138" s="119">
        <f>Time!EV$14</f>
        <v>0</v>
      </c>
      <c r="EW138" s="119">
        <f>Time!EW$14</f>
        <v>0</v>
      </c>
      <c r="EX138" s="119">
        <f>Time!EX$14</f>
        <v>0</v>
      </c>
      <c r="EY138" s="119">
        <f>Time!EY$14</f>
        <v>0</v>
      </c>
      <c r="EZ138" s="119">
        <f>Time!EZ$14</f>
        <v>0</v>
      </c>
      <c r="FA138" s="119">
        <f>Time!FA$14</f>
        <v>0</v>
      </c>
      <c r="FB138" s="119">
        <f>Time!FB$14</f>
        <v>0</v>
      </c>
      <c r="FC138" s="119">
        <f>Time!FC$14</f>
        <v>0</v>
      </c>
      <c r="FD138" s="119">
        <f>Time!FD$14</f>
        <v>0</v>
      </c>
      <c r="FE138" s="119">
        <f>Time!FE$14</f>
        <v>0</v>
      </c>
      <c r="FF138" s="119">
        <f>Time!FF$14</f>
        <v>0</v>
      </c>
      <c r="FG138" s="119">
        <f>Time!FG$14</f>
        <v>0</v>
      </c>
      <c r="FH138" s="119">
        <f>Time!FH$14</f>
        <v>0</v>
      </c>
      <c r="FI138" s="119">
        <f>Time!FI$14</f>
        <v>0</v>
      </c>
      <c r="FJ138" s="119">
        <f>Time!FJ$14</f>
        <v>0</v>
      </c>
      <c r="FK138" s="119">
        <f>Time!FK$14</f>
        <v>0</v>
      </c>
      <c r="FL138" s="119">
        <f>Time!FL$14</f>
        <v>0</v>
      </c>
      <c r="FM138" s="119">
        <f>Time!FM$14</f>
        <v>0</v>
      </c>
      <c r="FN138" s="119">
        <f>Time!FN$14</f>
        <v>0</v>
      </c>
      <c r="FO138" s="119">
        <f>Time!FO$14</f>
        <v>0</v>
      </c>
      <c r="FP138" s="119">
        <f>Time!FP$14</f>
        <v>0</v>
      </c>
      <c r="FQ138" s="119">
        <f>Time!FQ$14</f>
        <v>0</v>
      </c>
      <c r="FR138" s="119">
        <f>Time!FR$14</f>
        <v>0</v>
      </c>
      <c r="FS138" s="119">
        <f>Time!FS$14</f>
        <v>0</v>
      </c>
      <c r="FT138" s="119">
        <f>Time!FT$14</f>
        <v>0</v>
      </c>
      <c r="FU138" s="119">
        <f>Time!FU$14</f>
        <v>0</v>
      </c>
      <c r="FV138" s="119">
        <f>Time!FV$14</f>
        <v>0</v>
      </c>
      <c r="FW138" s="119">
        <f>Time!FW$14</f>
        <v>0</v>
      </c>
      <c r="FX138" s="119">
        <f>Time!FX$14</f>
        <v>0</v>
      </c>
      <c r="FY138" s="119">
        <f>Time!FY$14</f>
        <v>0</v>
      </c>
      <c r="FZ138" s="119">
        <f>Time!FZ$14</f>
        <v>0</v>
      </c>
      <c r="GA138" s="119">
        <f>Time!GA$14</f>
        <v>0</v>
      </c>
      <c r="GB138" s="119">
        <f>Time!GB$14</f>
        <v>0</v>
      </c>
      <c r="GC138" s="119">
        <f>Time!GC$14</f>
        <v>0</v>
      </c>
      <c r="GD138" s="119">
        <f>Time!GD$14</f>
        <v>0</v>
      </c>
      <c r="GE138" s="119">
        <f>Time!GE$14</f>
        <v>0</v>
      </c>
      <c r="GF138" s="119">
        <f>Time!GF$14</f>
        <v>0</v>
      </c>
      <c r="GG138" s="119">
        <f>Time!GG$14</f>
        <v>0</v>
      </c>
      <c r="GH138" s="119">
        <f>Time!GH$14</f>
        <v>0</v>
      </c>
      <c r="GI138" s="119">
        <f>Time!GI$14</f>
        <v>0</v>
      </c>
      <c r="GJ138" s="119">
        <f>Time!GJ$14</f>
        <v>0</v>
      </c>
    </row>
    <row r="139" spans="1:192" ht="12.75" outlineLevel="1" x14ac:dyDescent="0.35">
      <c r="A139"/>
      <c r="B139"/>
      <c r="C139"/>
      <c r="D139"/>
      <c r="E139" t="str">
        <f>$E$30</f>
        <v>Equity drawdown during construction</v>
      </c>
      <c r="F139"/>
      <c r="G139" t="str">
        <f>$G$30</f>
        <v>$ 000s</v>
      </c>
      <c r="H139">
        <f>$H$30</f>
        <v>87054.025199197247</v>
      </c>
      <c r="I139"/>
      <c r="J139">
        <f t="shared" ref="J139:AO139" si="391">J$30</f>
        <v>0</v>
      </c>
      <c r="K139">
        <f t="shared" si="391"/>
        <v>0</v>
      </c>
      <c r="L139">
        <f t="shared" si="391"/>
        <v>0</v>
      </c>
      <c r="M139">
        <f t="shared" si="391"/>
        <v>0</v>
      </c>
      <c r="N139">
        <f t="shared" si="391"/>
        <v>0</v>
      </c>
      <c r="O139">
        <f t="shared" si="391"/>
        <v>1579.77122796055</v>
      </c>
      <c r="P139">
        <f t="shared" si="391"/>
        <v>8893.8626360310918</v>
      </c>
      <c r="Q139">
        <f t="shared" si="391"/>
        <v>2039.6583660512483</v>
      </c>
      <c r="R139">
        <f t="shared" si="391"/>
        <v>2041.5703474542058</v>
      </c>
      <c r="S139">
        <f t="shared" si="391"/>
        <v>2048.8359530392604</v>
      </c>
      <c r="T139">
        <f t="shared" si="391"/>
        <v>2050.4718554369479</v>
      </c>
      <c r="U139">
        <f t="shared" si="391"/>
        <v>2058.0541950547508</v>
      </c>
      <c r="V139">
        <f t="shared" si="391"/>
        <v>2062.6822060597651</v>
      </c>
      <c r="W139">
        <f t="shared" si="391"/>
        <v>2057.0635132657635</v>
      </c>
      <c r="X139">
        <f t="shared" si="391"/>
        <v>2071.9464074459752</v>
      </c>
      <c r="Y139">
        <f t="shared" si="391"/>
        <v>2072.8871040917552</v>
      </c>
      <c r="Z139">
        <f t="shared" si="391"/>
        <v>2081.2670245370482</v>
      </c>
      <c r="AA139">
        <f t="shared" si="391"/>
        <v>2081.927339564294</v>
      </c>
      <c r="AB139">
        <f t="shared" si="391"/>
        <v>2090.6289302529713</v>
      </c>
      <c r="AC139">
        <f t="shared" si="391"/>
        <v>2095.3301930863163</v>
      </c>
      <c r="AD139">
        <f t="shared" si="391"/>
        <v>2095.5674616649853</v>
      </c>
      <c r="AE139">
        <f t="shared" si="391"/>
        <v>2104.7543960606758</v>
      </c>
      <c r="AF139">
        <f t="shared" si="391"/>
        <v>2074.1787642681388</v>
      </c>
      <c r="AG139">
        <f t="shared" si="391"/>
        <v>2055.0625275941375</v>
      </c>
      <c r="AH139">
        <f t="shared" si="391"/>
        <v>2027.1847695636786</v>
      </c>
      <c r="AI139">
        <f t="shared" si="391"/>
        <v>1990.7622773507355</v>
      </c>
      <c r="AJ139">
        <f t="shared" si="391"/>
        <v>1985.0094421101965</v>
      </c>
      <c r="AK139">
        <f t="shared" si="391"/>
        <v>1943.581354864604</v>
      </c>
      <c r="AL139">
        <f t="shared" si="391"/>
        <v>1929.8305237123657</v>
      </c>
      <c r="AM139">
        <f t="shared" si="391"/>
        <v>1890.9518360102475</v>
      </c>
      <c r="AN139">
        <f t="shared" si="391"/>
        <v>1872.6857390780963</v>
      </c>
      <c r="AO139">
        <f t="shared" si="391"/>
        <v>1836.5193091103542</v>
      </c>
      <c r="AP139">
        <f t="shared" ref="AP139:BU139" si="392">AP$30</f>
        <v>1803.1550567599447</v>
      </c>
      <c r="AQ139">
        <f t="shared" si="392"/>
        <v>1794.2319625991163</v>
      </c>
      <c r="AR139">
        <f t="shared" si="392"/>
        <v>1748.3983847811317</v>
      </c>
      <c r="AS139">
        <f t="shared" si="392"/>
        <v>1741.6319908822734</v>
      </c>
      <c r="AT139">
        <f t="shared" si="392"/>
        <v>1700.1236566024625</v>
      </c>
      <c r="AU139">
        <f t="shared" si="392"/>
        <v>1652.1374434406334</v>
      </c>
      <c r="AV139">
        <f t="shared" si="392"/>
        <v>1696.5581520534763</v>
      </c>
      <c r="AW139">
        <f t="shared" si="392"/>
        <v>1610.5173691179391</v>
      </c>
      <c r="AX139">
        <f t="shared" si="392"/>
        <v>1609.1075232664641</v>
      </c>
      <c r="AY139">
        <f t="shared" si="392"/>
        <v>1554.9386143581185</v>
      </c>
      <c r="AZ139">
        <f t="shared" si="392"/>
        <v>1539.7575385024963</v>
      </c>
      <c r="BA139">
        <f t="shared" si="392"/>
        <v>1489.4168914103416</v>
      </c>
      <c r="BB139">
        <f t="shared" si="392"/>
        <v>1453.0433428272081</v>
      </c>
      <c r="BC139">
        <f t="shared" si="392"/>
        <v>1456.7160088210464</v>
      </c>
      <c r="BD139">
        <f t="shared" si="392"/>
        <v>1427.3005830877039</v>
      </c>
      <c r="BE139">
        <f t="shared" si="392"/>
        <v>1644.9449799667366</v>
      </c>
      <c r="BF139">
        <f t="shared" si="392"/>
        <v>0</v>
      </c>
      <c r="BG139">
        <f t="shared" si="392"/>
        <v>0</v>
      </c>
      <c r="BH139">
        <f t="shared" si="392"/>
        <v>0</v>
      </c>
      <c r="BI139">
        <f t="shared" si="392"/>
        <v>0</v>
      </c>
      <c r="BJ139">
        <f t="shared" si="392"/>
        <v>0</v>
      </c>
      <c r="BK139">
        <f t="shared" si="392"/>
        <v>0</v>
      </c>
      <c r="BL139">
        <f t="shared" si="392"/>
        <v>0</v>
      </c>
      <c r="BM139">
        <f t="shared" si="392"/>
        <v>0</v>
      </c>
      <c r="BN139">
        <f t="shared" si="392"/>
        <v>0</v>
      </c>
      <c r="BO139">
        <f t="shared" si="392"/>
        <v>0</v>
      </c>
      <c r="BP139">
        <f t="shared" si="392"/>
        <v>0</v>
      </c>
      <c r="BQ139">
        <f t="shared" si="392"/>
        <v>0</v>
      </c>
      <c r="BR139">
        <f t="shared" si="392"/>
        <v>0</v>
      </c>
      <c r="BS139">
        <f t="shared" si="392"/>
        <v>0</v>
      </c>
      <c r="BT139">
        <f t="shared" si="392"/>
        <v>0</v>
      </c>
      <c r="BU139">
        <f t="shared" si="392"/>
        <v>0</v>
      </c>
      <c r="BV139">
        <f t="shared" ref="BV139:DA139" si="393">BV$30</f>
        <v>0</v>
      </c>
      <c r="BW139">
        <f t="shared" si="393"/>
        <v>0</v>
      </c>
      <c r="BX139">
        <f t="shared" si="393"/>
        <v>0</v>
      </c>
      <c r="BY139">
        <f t="shared" si="393"/>
        <v>0</v>
      </c>
      <c r="BZ139">
        <f t="shared" si="393"/>
        <v>0</v>
      </c>
      <c r="CA139">
        <f t="shared" si="393"/>
        <v>0</v>
      </c>
      <c r="CB139">
        <f t="shared" si="393"/>
        <v>0</v>
      </c>
      <c r="CC139">
        <f t="shared" si="393"/>
        <v>0</v>
      </c>
      <c r="CD139">
        <f t="shared" si="393"/>
        <v>0</v>
      </c>
      <c r="CE139">
        <f t="shared" si="393"/>
        <v>0</v>
      </c>
      <c r="CF139">
        <f t="shared" si="393"/>
        <v>0</v>
      </c>
      <c r="CG139">
        <f t="shared" si="393"/>
        <v>0</v>
      </c>
      <c r="CH139">
        <f t="shared" si="393"/>
        <v>0</v>
      </c>
      <c r="CI139">
        <f t="shared" si="393"/>
        <v>0</v>
      </c>
      <c r="CJ139">
        <f t="shared" si="393"/>
        <v>0</v>
      </c>
      <c r="CK139">
        <f t="shared" si="393"/>
        <v>0</v>
      </c>
      <c r="CL139">
        <f t="shared" si="393"/>
        <v>0</v>
      </c>
      <c r="CM139">
        <f t="shared" si="393"/>
        <v>0</v>
      </c>
      <c r="CN139">
        <f t="shared" si="393"/>
        <v>0</v>
      </c>
      <c r="CO139">
        <f t="shared" si="393"/>
        <v>0</v>
      </c>
      <c r="CP139">
        <f t="shared" si="393"/>
        <v>0</v>
      </c>
      <c r="CQ139">
        <f t="shared" si="393"/>
        <v>0</v>
      </c>
      <c r="CR139">
        <f t="shared" si="393"/>
        <v>0</v>
      </c>
      <c r="CS139">
        <f t="shared" si="393"/>
        <v>0</v>
      </c>
      <c r="CT139">
        <f t="shared" si="393"/>
        <v>0</v>
      </c>
      <c r="CU139">
        <f t="shared" si="393"/>
        <v>0</v>
      </c>
      <c r="CV139">
        <f t="shared" si="393"/>
        <v>0</v>
      </c>
      <c r="CW139">
        <f t="shared" si="393"/>
        <v>0</v>
      </c>
      <c r="CX139">
        <f t="shared" si="393"/>
        <v>0</v>
      </c>
      <c r="CY139">
        <f t="shared" si="393"/>
        <v>0</v>
      </c>
      <c r="CZ139">
        <f t="shared" si="393"/>
        <v>0</v>
      </c>
      <c r="DA139">
        <f t="shared" si="393"/>
        <v>0</v>
      </c>
      <c r="DB139">
        <f t="shared" ref="DB139:EG139" si="394">DB$30</f>
        <v>0</v>
      </c>
      <c r="DC139">
        <f t="shared" si="394"/>
        <v>0</v>
      </c>
      <c r="DD139">
        <f t="shared" si="394"/>
        <v>0</v>
      </c>
      <c r="DE139">
        <f t="shared" si="394"/>
        <v>0</v>
      </c>
      <c r="DF139">
        <f t="shared" si="394"/>
        <v>0</v>
      </c>
      <c r="DG139">
        <f t="shared" si="394"/>
        <v>0</v>
      </c>
      <c r="DH139">
        <f t="shared" si="394"/>
        <v>0</v>
      </c>
      <c r="DI139">
        <f t="shared" si="394"/>
        <v>0</v>
      </c>
      <c r="DJ139">
        <f t="shared" si="394"/>
        <v>0</v>
      </c>
      <c r="DK139">
        <f t="shared" si="394"/>
        <v>0</v>
      </c>
      <c r="DL139">
        <f t="shared" si="394"/>
        <v>0</v>
      </c>
      <c r="DM139">
        <f t="shared" si="394"/>
        <v>0</v>
      </c>
      <c r="DN139">
        <f t="shared" si="394"/>
        <v>0</v>
      </c>
      <c r="DO139">
        <f t="shared" si="394"/>
        <v>0</v>
      </c>
      <c r="DP139">
        <f t="shared" si="394"/>
        <v>0</v>
      </c>
      <c r="DQ139">
        <f t="shared" si="394"/>
        <v>0</v>
      </c>
      <c r="DR139">
        <f t="shared" si="394"/>
        <v>0</v>
      </c>
      <c r="DS139">
        <f t="shared" si="394"/>
        <v>0</v>
      </c>
      <c r="DT139">
        <f t="shared" si="394"/>
        <v>0</v>
      </c>
      <c r="DU139">
        <f t="shared" si="394"/>
        <v>0</v>
      </c>
      <c r="DV139">
        <f t="shared" si="394"/>
        <v>0</v>
      </c>
      <c r="DW139">
        <f t="shared" si="394"/>
        <v>0</v>
      </c>
      <c r="DX139">
        <f t="shared" si="394"/>
        <v>0</v>
      </c>
      <c r="DY139">
        <f t="shared" si="394"/>
        <v>0</v>
      </c>
      <c r="DZ139">
        <f t="shared" si="394"/>
        <v>0</v>
      </c>
      <c r="EA139">
        <f t="shared" si="394"/>
        <v>0</v>
      </c>
      <c r="EB139">
        <f t="shared" si="394"/>
        <v>0</v>
      </c>
      <c r="EC139">
        <f t="shared" si="394"/>
        <v>0</v>
      </c>
      <c r="ED139">
        <f t="shared" si="394"/>
        <v>0</v>
      </c>
      <c r="EE139">
        <f t="shared" si="394"/>
        <v>0</v>
      </c>
      <c r="EF139">
        <f t="shared" si="394"/>
        <v>0</v>
      </c>
      <c r="EG139">
        <f t="shared" si="394"/>
        <v>0</v>
      </c>
      <c r="EH139">
        <f t="shared" ref="EH139:FM139" si="395">EH$30</f>
        <v>0</v>
      </c>
      <c r="EI139">
        <f t="shared" si="395"/>
        <v>0</v>
      </c>
      <c r="EJ139">
        <f t="shared" si="395"/>
        <v>0</v>
      </c>
      <c r="EK139">
        <f t="shared" si="395"/>
        <v>0</v>
      </c>
      <c r="EL139">
        <f t="shared" si="395"/>
        <v>0</v>
      </c>
      <c r="EM139">
        <f t="shared" si="395"/>
        <v>0</v>
      </c>
      <c r="EN139">
        <f t="shared" si="395"/>
        <v>0</v>
      </c>
      <c r="EO139">
        <f t="shared" si="395"/>
        <v>0</v>
      </c>
      <c r="EP139">
        <f t="shared" si="395"/>
        <v>0</v>
      </c>
      <c r="EQ139">
        <f t="shared" si="395"/>
        <v>0</v>
      </c>
      <c r="ER139">
        <f t="shared" si="395"/>
        <v>0</v>
      </c>
      <c r="ES139">
        <f t="shared" si="395"/>
        <v>0</v>
      </c>
      <c r="ET139">
        <f t="shared" si="395"/>
        <v>0</v>
      </c>
      <c r="EU139">
        <f t="shared" si="395"/>
        <v>0</v>
      </c>
      <c r="EV139">
        <f t="shared" si="395"/>
        <v>0</v>
      </c>
      <c r="EW139">
        <f t="shared" si="395"/>
        <v>0</v>
      </c>
      <c r="EX139">
        <f t="shared" si="395"/>
        <v>0</v>
      </c>
      <c r="EY139">
        <f t="shared" si="395"/>
        <v>0</v>
      </c>
      <c r="EZ139">
        <f t="shared" si="395"/>
        <v>0</v>
      </c>
      <c r="FA139">
        <f t="shared" si="395"/>
        <v>0</v>
      </c>
      <c r="FB139">
        <f t="shared" si="395"/>
        <v>0</v>
      </c>
      <c r="FC139">
        <f t="shared" si="395"/>
        <v>0</v>
      </c>
      <c r="FD139">
        <f t="shared" si="395"/>
        <v>0</v>
      </c>
      <c r="FE139">
        <f t="shared" si="395"/>
        <v>0</v>
      </c>
      <c r="FF139">
        <f t="shared" si="395"/>
        <v>0</v>
      </c>
      <c r="FG139">
        <f t="shared" si="395"/>
        <v>0</v>
      </c>
      <c r="FH139">
        <f t="shared" si="395"/>
        <v>0</v>
      </c>
      <c r="FI139">
        <f t="shared" si="395"/>
        <v>0</v>
      </c>
      <c r="FJ139">
        <f t="shared" si="395"/>
        <v>0</v>
      </c>
      <c r="FK139">
        <f t="shared" si="395"/>
        <v>0</v>
      </c>
      <c r="FL139">
        <f t="shared" si="395"/>
        <v>0</v>
      </c>
      <c r="FM139">
        <f t="shared" si="395"/>
        <v>0</v>
      </c>
      <c r="FN139">
        <f t="shared" ref="FN139:GJ139" si="396">FN$30</f>
        <v>0</v>
      </c>
      <c r="FO139">
        <f t="shared" si="396"/>
        <v>0</v>
      </c>
      <c r="FP139">
        <f t="shared" si="396"/>
        <v>0</v>
      </c>
      <c r="FQ139">
        <f t="shared" si="396"/>
        <v>0</v>
      </c>
      <c r="FR139">
        <f t="shared" si="396"/>
        <v>0</v>
      </c>
      <c r="FS139">
        <f t="shared" si="396"/>
        <v>0</v>
      </c>
      <c r="FT139">
        <f t="shared" si="396"/>
        <v>0</v>
      </c>
      <c r="FU139">
        <f t="shared" si="396"/>
        <v>0</v>
      </c>
      <c r="FV139">
        <f t="shared" si="396"/>
        <v>0</v>
      </c>
      <c r="FW139">
        <f t="shared" si="396"/>
        <v>0</v>
      </c>
      <c r="FX139">
        <f t="shared" si="396"/>
        <v>0</v>
      </c>
      <c r="FY139">
        <f t="shared" si="396"/>
        <v>0</v>
      </c>
      <c r="FZ139">
        <f t="shared" si="396"/>
        <v>0</v>
      </c>
      <c r="GA139">
        <f t="shared" si="396"/>
        <v>0</v>
      </c>
      <c r="GB139">
        <f t="shared" si="396"/>
        <v>0</v>
      </c>
      <c r="GC139">
        <f t="shared" si="396"/>
        <v>0</v>
      </c>
      <c r="GD139">
        <f t="shared" si="396"/>
        <v>0</v>
      </c>
      <c r="GE139">
        <f t="shared" si="396"/>
        <v>0</v>
      </c>
      <c r="GF139">
        <f t="shared" si="396"/>
        <v>0</v>
      </c>
      <c r="GG139">
        <f t="shared" si="396"/>
        <v>0</v>
      </c>
      <c r="GH139">
        <f t="shared" si="396"/>
        <v>0</v>
      </c>
      <c r="GI139">
        <f t="shared" si="396"/>
        <v>0</v>
      </c>
      <c r="GJ139">
        <f t="shared" si="396"/>
        <v>0</v>
      </c>
    </row>
    <row r="140" spans="1:192" s="181" customFormat="1" ht="12.75" outlineLevel="1" x14ac:dyDescent="0.35">
      <c r="E140" s="181" t="s">
        <v>1699</v>
      </c>
      <c r="G140" s="181" t="s">
        <v>101</v>
      </c>
      <c r="H140" s="181">
        <f>SUM(J140:GJ140)</f>
        <v>-87054.025199198237</v>
      </c>
      <c r="J140" s="181">
        <f t="shared" ref="J140:AO140" si="397">-1*J139+J138*$F137</f>
        <v>-1.0000000000000001E-9</v>
      </c>
      <c r="K140" s="181">
        <f t="shared" si="397"/>
        <v>0</v>
      </c>
      <c r="L140" s="181">
        <f t="shared" si="397"/>
        <v>0</v>
      </c>
      <c r="M140" s="181">
        <f t="shared" si="397"/>
        <v>0</v>
      </c>
      <c r="N140" s="181">
        <f t="shared" si="397"/>
        <v>0</v>
      </c>
      <c r="O140" s="181">
        <f t="shared" si="397"/>
        <v>-1579.77122796055</v>
      </c>
      <c r="P140" s="181">
        <f t="shared" si="397"/>
        <v>-8893.8626360310918</v>
      </c>
      <c r="Q140" s="181">
        <f t="shared" si="397"/>
        <v>-2039.6583660512483</v>
      </c>
      <c r="R140" s="181">
        <f t="shared" si="397"/>
        <v>-2041.5703474542058</v>
      </c>
      <c r="S140" s="181">
        <f t="shared" si="397"/>
        <v>-2048.8359530392604</v>
      </c>
      <c r="T140" s="181">
        <f t="shared" si="397"/>
        <v>-2050.4718554369479</v>
      </c>
      <c r="U140" s="181">
        <f t="shared" si="397"/>
        <v>-2058.0541950547508</v>
      </c>
      <c r="V140" s="181">
        <f t="shared" si="397"/>
        <v>-2062.6822060597651</v>
      </c>
      <c r="W140" s="181">
        <f t="shared" si="397"/>
        <v>-2057.0635132657635</v>
      </c>
      <c r="X140" s="181">
        <f t="shared" si="397"/>
        <v>-2071.9464074459752</v>
      </c>
      <c r="Y140" s="181">
        <f t="shared" si="397"/>
        <v>-2072.8871040917552</v>
      </c>
      <c r="Z140" s="181">
        <f t="shared" si="397"/>
        <v>-2081.2670245370482</v>
      </c>
      <c r="AA140" s="181">
        <f t="shared" si="397"/>
        <v>-2081.927339564294</v>
      </c>
      <c r="AB140" s="181">
        <f t="shared" si="397"/>
        <v>-2090.6289302529713</v>
      </c>
      <c r="AC140" s="181">
        <f t="shared" si="397"/>
        <v>-2095.3301930863163</v>
      </c>
      <c r="AD140" s="181">
        <f t="shared" si="397"/>
        <v>-2095.5674616649853</v>
      </c>
      <c r="AE140" s="181">
        <f t="shared" si="397"/>
        <v>-2104.7543960606758</v>
      </c>
      <c r="AF140" s="181">
        <f t="shared" si="397"/>
        <v>-2074.1787642681388</v>
      </c>
      <c r="AG140" s="181">
        <f t="shared" si="397"/>
        <v>-2055.0625275941375</v>
      </c>
      <c r="AH140" s="181">
        <f t="shared" si="397"/>
        <v>-2027.1847695636786</v>
      </c>
      <c r="AI140" s="181">
        <f t="shared" si="397"/>
        <v>-1990.7622773507355</v>
      </c>
      <c r="AJ140" s="181">
        <f t="shared" si="397"/>
        <v>-1985.0094421101965</v>
      </c>
      <c r="AK140" s="181">
        <f t="shared" si="397"/>
        <v>-1943.581354864604</v>
      </c>
      <c r="AL140" s="181">
        <f t="shared" si="397"/>
        <v>-1929.8305237123657</v>
      </c>
      <c r="AM140" s="181">
        <f t="shared" si="397"/>
        <v>-1890.9518360102475</v>
      </c>
      <c r="AN140" s="181">
        <f t="shared" si="397"/>
        <v>-1872.6857390780963</v>
      </c>
      <c r="AO140" s="181">
        <f t="shared" si="397"/>
        <v>-1836.5193091103542</v>
      </c>
      <c r="AP140" s="181">
        <f t="shared" ref="AP140:BU140" si="398">-1*AP139+AP138*$F137</f>
        <v>-1803.1550567599447</v>
      </c>
      <c r="AQ140" s="181">
        <f t="shared" si="398"/>
        <v>-1794.2319625991163</v>
      </c>
      <c r="AR140" s="181">
        <f t="shared" si="398"/>
        <v>-1748.3983847811317</v>
      </c>
      <c r="AS140" s="181">
        <f t="shared" si="398"/>
        <v>-1741.6319908822734</v>
      </c>
      <c r="AT140" s="181">
        <f t="shared" si="398"/>
        <v>-1700.1236566024625</v>
      </c>
      <c r="AU140" s="181">
        <f t="shared" si="398"/>
        <v>-1652.1374434406334</v>
      </c>
      <c r="AV140" s="181">
        <f t="shared" si="398"/>
        <v>-1696.5581520534763</v>
      </c>
      <c r="AW140" s="181">
        <f t="shared" si="398"/>
        <v>-1610.5173691179391</v>
      </c>
      <c r="AX140" s="181">
        <f t="shared" si="398"/>
        <v>-1609.1075232664641</v>
      </c>
      <c r="AY140" s="181">
        <f t="shared" si="398"/>
        <v>-1554.9386143581185</v>
      </c>
      <c r="AZ140" s="181">
        <f t="shared" si="398"/>
        <v>-1539.7575385024963</v>
      </c>
      <c r="BA140" s="181">
        <f t="shared" si="398"/>
        <v>-1489.4168914103416</v>
      </c>
      <c r="BB140" s="181">
        <f t="shared" si="398"/>
        <v>-1453.0433428272081</v>
      </c>
      <c r="BC140" s="181">
        <f t="shared" si="398"/>
        <v>-1456.7160088210464</v>
      </c>
      <c r="BD140" s="181">
        <f t="shared" si="398"/>
        <v>-1427.3005830877039</v>
      </c>
      <c r="BE140" s="181">
        <f t="shared" si="398"/>
        <v>-1644.9449799667366</v>
      </c>
      <c r="BF140" s="181">
        <f t="shared" si="398"/>
        <v>0</v>
      </c>
      <c r="BG140" s="181">
        <f t="shared" si="398"/>
        <v>0</v>
      </c>
      <c r="BH140" s="181">
        <f t="shared" si="398"/>
        <v>0</v>
      </c>
      <c r="BI140" s="181">
        <f t="shared" si="398"/>
        <v>0</v>
      </c>
      <c r="BJ140" s="181">
        <f t="shared" si="398"/>
        <v>0</v>
      </c>
      <c r="BK140" s="181">
        <f t="shared" si="398"/>
        <v>0</v>
      </c>
      <c r="BL140" s="181">
        <f t="shared" si="398"/>
        <v>0</v>
      </c>
      <c r="BM140" s="181">
        <f t="shared" si="398"/>
        <v>0</v>
      </c>
      <c r="BN140" s="181">
        <f t="shared" si="398"/>
        <v>0</v>
      </c>
      <c r="BO140" s="181">
        <f t="shared" si="398"/>
        <v>0</v>
      </c>
      <c r="BP140" s="181">
        <f t="shared" si="398"/>
        <v>0</v>
      </c>
      <c r="BQ140" s="181">
        <f t="shared" si="398"/>
        <v>0</v>
      </c>
      <c r="BR140" s="181">
        <f t="shared" si="398"/>
        <v>0</v>
      </c>
      <c r="BS140" s="181">
        <f t="shared" si="398"/>
        <v>0</v>
      </c>
      <c r="BT140" s="181">
        <f t="shared" si="398"/>
        <v>0</v>
      </c>
      <c r="BU140" s="181">
        <f t="shared" si="398"/>
        <v>0</v>
      </c>
      <c r="BV140" s="181">
        <f t="shared" ref="BV140:DA140" si="399">-1*BV139+BV138*$F137</f>
        <v>0</v>
      </c>
      <c r="BW140" s="181">
        <f t="shared" si="399"/>
        <v>0</v>
      </c>
      <c r="BX140" s="181">
        <f t="shared" si="399"/>
        <v>0</v>
      </c>
      <c r="BY140" s="181">
        <f t="shared" si="399"/>
        <v>0</v>
      </c>
      <c r="BZ140" s="181">
        <f t="shared" si="399"/>
        <v>0</v>
      </c>
      <c r="CA140" s="181">
        <f t="shared" si="399"/>
        <v>0</v>
      </c>
      <c r="CB140" s="181">
        <f t="shared" si="399"/>
        <v>0</v>
      </c>
      <c r="CC140" s="181">
        <f t="shared" si="399"/>
        <v>0</v>
      </c>
      <c r="CD140" s="181">
        <f t="shared" si="399"/>
        <v>0</v>
      </c>
      <c r="CE140" s="181">
        <f t="shared" si="399"/>
        <v>0</v>
      </c>
      <c r="CF140" s="181">
        <f t="shared" si="399"/>
        <v>0</v>
      </c>
      <c r="CG140" s="181">
        <f t="shared" si="399"/>
        <v>0</v>
      </c>
      <c r="CH140" s="181">
        <f t="shared" si="399"/>
        <v>0</v>
      </c>
      <c r="CI140" s="181">
        <f t="shared" si="399"/>
        <v>0</v>
      </c>
      <c r="CJ140" s="181">
        <f t="shared" si="399"/>
        <v>0</v>
      </c>
      <c r="CK140" s="181">
        <f t="shared" si="399"/>
        <v>0</v>
      </c>
      <c r="CL140" s="181">
        <f t="shared" si="399"/>
        <v>0</v>
      </c>
      <c r="CM140" s="181">
        <f t="shared" si="399"/>
        <v>0</v>
      </c>
      <c r="CN140" s="181">
        <f t="shared" si="399"/>
        <v>0</v>
      </c>
      <c r="CO140" s="181">
        <f t="shared" si="399"/>
        <v>0</v>
      </c>
      <c r="CP140" s="181">
        <f t="shared" si="399"/>
        <v>0</v>
      </c>
      <c r="CQ140" s="181">
        <f t="shared" si="399"/>
        <v>0</v>
      </c>
      <c r="CR140" s="181">
        <f t="shared" si="399"/>
        <v>0</v>
      </c>
      <c r="CS140" s="181">
        <f t="shared" si="399"/>
        <v>0</v>
      </c>
      <c r="CT140" s="181">
        <f t="shared" si="399"/>
        <v>0</v>
      </c>
      <c r="CU140" s="181">
        <f t="shared" si="399"/>
        <v>0</v>
      </c>
      <c r="CV140" s="181">
        <f t="shared" si="399"/>
        <v>0</v>
      </c>
      <c r="CW140" s="181">
        <f t="shared" si="399"/>
        <v>0</v>
      </c>
      <c r="CX140" s="181">
        <f t="shared" si="399"/>
        <v>0</v>
      </c>
      <c r="CY140" s="181">
        <f t="shared" si="399"/>
        <v>0</v>
      </c>
      <c r="CZ140" s="181">
        <f t="shared" si="399"/>
        <v>0</v>
      </c>
      <c r="DA140" s="181">
        <f t="shared" si="399"/>
        <v>0</v>
      </c>
      <c r="DB140" s="181">
        <f t="shared" ref="DB140:EG140" si="400">-1*DB139+DB138*$F137</f>
        <v>0</v>
      </c>
      <c r="DC140" s="181">
        <f t="shared" si="400"/>
        <v>0</v>
      </c>
      <c r="DD140" s="181">
        <f t="shared" si="400"/>
        <v>0</v>
      </c>
      <c r="DE140" s="181">
        <f t="shared" si="400"/>
        <v>0</v>
      </c>
      <c r="DF140" s="181">
        <f t="shared" si="400"/>
        <v>0</v>
      </c>
      <c r="DG140" s="181">
        <f t="shared" si="400"/>
        <v>0</v>
      </c>
      <c r="DH140" s="181">
        <f t="shared" si="400"/>
        <v>0</v>
      </c>
      <c r="DI140" s="181">
        <f t="shared" si="400"/>
        <v>0</v>
      </c>
      <c r="DJ140" s="181">
        <f t="shared" si="400"/>
        <v>0</v>
      </c>
      <c r="DK140" s="181">
        <f t="shared" si="400"/>
        <v>0</v>
      </c>
      <c r="DL140" s="181">
        <f t="shared" si="400"/>
        <v>0</v>
      </c>
      <c r="DM140" s="181">
        <f t="shared" si="400"/>
        <v>0</v>
      </c>
      <c r="DN140" s="181">
        <f t="shared" si="400"/>
        <v>0</v>
      </c>
      <c r="DO140" s="181">
        <f t="shared" si="400"/>
        <v>0</v>
      </c>
      <c r="DP140" s="181">
        <f t="shared" si="400"/>
        <v>0</v>
      </c>
      <c r="DQ140" s="181">
        <f t="shared" si="400"/>
        <v>0</v>
      </c>
      <c r="DR140" s="181">
        <f t="shared" si="400"/>
        <v>0</v>
      </c>
      <c r="DS140" s="181">
        <f t="shared" si="400"/>
        <v>0</v>
      </c>
      <c r="DT140" s="181">
        <f t="shared" si="400"/>
        <v>0</v>
      </c>
      <c r="DU140" s="181">
        <f t="shared" si="400"/>
        <v>0</v>
      </c>
      <c r="DV140" s="181">
        <f t="shared" si="400"/>
        <v>0</v>
      </c>
      <c r="DW140" s="181">
        <f t="shared" si="400"/>
        <v>0</v>
      </c>
      <c r="DX140" s="181">
        <f t="shared" si="400"/>
        <v>0</v>
      </c>
      <c r="DY140" s="181">
        <f t="shared" si="400"/>
        <v>0</v>
      </c>
      <c r="DZ140" s="181">
        <f t="shared" si="400"/>
        <v>0</v>
      </c>
      <c r="EA140" s="181">
        <f t="shared" si="400"/>
        <v>0</v>
      </c>
      <c r="EB140" s="181">
        <f t="shared" si="400"/>
        <v>0</v>
      </c>
      <c r="EC140" s="181">
        <f t="shared" si="400"/>
        <v>0</v>
      </c>
      <c r="ED140" s="181">
        <f t="shared" si="400"/>
        <v>0</v>
      </c>
      <c r="EE140" s="181">
        <f t="shared" si="400"/>
        <v>0</v>
      </c>
      <c r="EF140" s="181">
        <f t="shared" si="400"/>
        <v>0</v>
      </c>
      <c r="EG140" s="181">
        <f t="shared" si="400"/>
        <v>0</v>
      </c>
      <c r="EH140" s="181">
        <f t="shared" ref="EH140:FM140" si="401">-1*EH139+EH138*$F137</f>
        <v>0</v>
      </c>
      <c r="EI140" s="181">
        <f t="shared" si="401"/>
        <v>0</v>
      </c>
      <c r="EJ140" s="181">
        <f t="shared" si="401"/>
        <v>0</v>
      </c>
      <c r="EK140" s="181">
        <f t="shared" si="401"/>
        <v>0</v>
      </c>
      <c r="EL140" s="181">
        <f t="shared" si="401"/>
        <v>0</v>
      </c>
      <c r="EM140" s="181">
        <f t="shared" si="401"/>
        <v>0</v>
      </c>
      <c r="EN140" s="181">
        <f t="shared" si="401"/>
        <v>0</v>
      </c>
      <c r="EO140" s="181">
        <f t="shared" si="401"/>
        <v>0</v>
      </c>
      <c r="EP140" s="181">
        <f t="shared" si="401"/>
        <v>0</v>
      </c>
      <c r="EQ140" s="181">
        <f t="shared" si="401"/>
        <v>0</v>
      </c>
      <c r="ER140" s="181">
        <f t="shared" si="401"/>
        <v>0</v>
      </c>
      <c r="ES140" s="181">
        <f t="shared" si="401"/>
        <v>0</v>
      </c>
      <c r="ET140" s="181">
        <f t="shared" si="401"/>
        <v>0</v>
      </c>
      <c r="EU140" s="181">
        <f t="shared" si="401"/>
        <v>0</v>
      </c>
      <c r="EV140" s="181">
        <f t="shared" si="401"/>
        <v>0</v>
      </c>
      <c r="EW140" s="181">
        <f t="shared" si="401"/>
        <v>0</v>
      </c>
      <c r="EX140" s="181">
        <f t="shared" si="401"/>
        <v>0</v>
      </c>
      <c r="EY140" s="181">
        <f t="shared" si="401"/>
        <v>0</v>
      </c>
      <c r="EZ140" s="181">
        <f t="shared" si="401"/>
        <v>0</v>
      </c>
      <c r="FA140" s="181">
        <f t="shared" si="401"/>
        <v>0</v>
      </c>
      <c r="FB140" s="181">
        <f t="shared" si="401"/>
        <v>0</v>
      </c>
      <c r="FC140" s="181">
        <f t="shared" si="401"/>
        <v>0</v>
      </c>
      <c r="FD140" s="181">
        <f t="shared" si="401"/>
        <v>0</v>
      </c>
      <c r="FE140" s="181">
        <f t="shared" si="401"/>
        <v>0</v>
      </c>
      <c r="FF140" s="181">
        <f t="shared" si="401"/>
        <v>0</v>
      </c>
      <c r="FG140" s="181">
        <f t="shared" si="401"/>
        <v>0</v>
      </c>
      <c r="FH140" s="181">
        <f t="shared" si="401"/>
        <v>0</v>
      </c>
      <c r="FI140" s="181">
        <f t="shared" si="401"/>
        <v>0</v>
      </c>
      <c r="FJ140" s="181">
        <f t="shared" si="401"/>
        <v>0</v>
      </c>
      <c r="FK140" s="181">
        <f t="shared" si="401"/>
        <v>0</v>
      </c>
      <c r="FL140" s="181">
        <f t="shared" si="401"/>
        <v>0</v>
      </c>
      <c r="FM140" s="181">
        <f t="shared" si="401"/>
        <v>0</v>
      </c>
      <c r="FN140" s="181">
        <f t="shared" ref="FN140:GJ140" si="402">-1*FN139+FN138*$F137</f>
        <v>0</v>
      </c>
      <c r="FO140" s="181">
        <f t="shared" si="402"/>
        <v>0</v>
      </c>
      <c r="FP140" s="181">
        <f t="shared" si="402"/>
        <v>0</v>
      </c>
      <c r="FQ140" s="181">
        <f t="shared" si="402"/>
        <v>0</v>
      </c>
      <c r="FR140" s="181">
        <f t="shared" si="402"/>
        <v>0</v>
      </c>
      <c r="FS140" s="181">
        <f t="shared" si="402"/>
        <v>0</v>
      </c>
      <c r="FT140" s="181">
        <f t="shared" si="402"/>
        <v>0</v>
      </c>
      <c r="FU140" s="181">
        <f t="shared" si="402"/>
        <v>0</v>
      </c>
      <c r="FV140" s="181">
        <f t="shared" si="402"/>
        <v>0</v>
      </c>
      <c r="FW140" s="181">
        <f t="shared" si="402"/>
        <v>0</v>
      </c>
      <c r="FX140" s="181">
        <f t="shared" si="402"/>
        <v>0</v>
      </c>
      <c r="FY140" s="181">
        <f t="shared" si="402"/>
        <v>0</v>
      </c>
      <c r="FZ140" s="181">
        <f t="shared" si="402"/>
        <v>0</v>
      </c>
      <c r="GA140" s="181">
        <f t="shared" si="402"/>
        <v>0</v>
      </c>
      <c r="GB140" s="181">
        <f t="shared" si="402"/>
        <v>0</v>
      </c>
      <c r="GC140" s="181">
        <f t="shared" si="402"/>
        <v>0</v>
      </c>
      <c r="GD140" s="181">
        <f t="shared" si="402"/>
        <v>0</v>
      </c>
      <c r="GE140" s="181">
        <f t="shared" si="402"/>
        <v>0</v>
      </c>
      <c r="GF140" s="181">
        <f t="shared" si="402"/>
        <v>0</v>
      </c>
      <c r="GG140" s="181">
        <f t="shared" si="402"/>
        <v>0</v>
      </c>
      <c r="GH140" s="181">
        <f t="shared" si="402"/>
        <v>0</v>
      </c>
      <c r="GI140" s="181">
        <f t="shared" si="402"/>
        <v>0</v>
      </c>
      <c r="GJ140" s="181">
        <f t="shared" si="402"/>
        <v>0</v>
      </c>
    </row>
    <row r="141" spans="1:192" outlineLevel="1" x14ac:dyDescent="0.35">
      <c r="A141"/>
      <c r="B141" s="76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1" x14ac:dyDescent="0.35">
      <c r="A142"/>
      <c r="B142" s="76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outlineLevel="1" x14ac:dyDescent="0.35">
      <c r="A143"/>
      <c r="B143" s="76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</row>
    <row r="144" spans="1:192" outlineLevel="1" x14ac:dyDescent="0.35"/>
    <row r="146" spans="1:1" x14ac:dyDescent="0.35">
      <c r="A146" s="14" t="s">
        <v>61</v>
      </c>
    </row>
  </sheetData>
  <conditionalFormatting sqref="J3:GJ3">
    <cfRule type="cellIs" dxfId="146" priority="8" stopIfTrue="1" operator="equal">
      <formula>"Construction"</formula>
    </cfRule>
    <cfRule type="cellIs" dxfId="145" priority="9" stopIfTrue="1" operator="equal">
      <formula>"Operations"</formula>
    </cfRule>
  </conditionalFormatting>
  <conditionalFormatting sqref="J3:GJ3">
    <cfRule type="cellIs" dxfId="144" priority="7" operator="equal">
      <formula>"Fin Close"</formula>
    </cfRule>
  </conditionalFormatting>
  <conditionalFormatting sqref="J3:GJ3">
    <cfRule type="cellIs" dxfId="143" priority="5" operator="equal">
      <formula>"PPA ext."</formula>
    </cfRule>
    <cfRule type="cellIs" dxfId="142" priority="6" operator="equal">
      <formula>"Delay"</formula>
    </cfRule>
  </conditionalFormatting>
  <conditionalFormatting sqref="F2:F4">
    <cfRule type="cellIs" dxfId="141" priority="1" stopIfTrue="1" operator="notEqual">
      <formula>0</formula>
    </cfRule>
    <cfRule type="cellIs" dxfId="140" priority="2" stopIfTrue="1" operator="equal">
      <formula>""</formula>
    </cfRule>
  </conditionalFormatting>
  <conditionalFormatting sqref="F2:F4">
    <cfRule type="cellIs" dxfId="139" priority="3" stopIfTrue="1" operator="notEqual">
      <formula>0</formula>
    </cfRule>
    <cfRule type="cellIs" dxfId="138" priority="4" stopIfTrue="1" operator="equal">
      <formula>""</formula>
    </cfRule>
  </conditionalFormatting>
  <dataValidations count="1">
    <dataValidation allowBlank="1" showInputMessage="1" showErrorMessage="1" sqref="E27:H27" xr:uid="{008A2004-EA04-4FCA-BD7A-5AA5EA62E5D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2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Esc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collapsed="1" x14ac:dyDescent="0.35">
      <c r="A9" s="76" t="s">
        <v>697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hidden="1" outlineLevel="1" x14ac:dyDescent="0.35">
      <c r="A10" s="76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s="514" customFormat="1" hidden="1" outlineLevel="1" x14ac:dyDescent="0.35">
      <c r="A11" s="516"/>
      <c r="E11" s="514" t="str">
        <f>InpC!$E$19</f>
        <v>Financial close date</v>
      </c>
      <c r="F11" s="514">
        <f>InpC!$F$19</f>
        <v>46203</v>
      </c>
      <c r="G11" s="514" t="str">
        <f>InpC!$G$19</f>
        <v>date</v>
      </c>
    </row>
    <row r="12" spans="1:192" s="515" customFormat="1" hidden="1" outlineLevel="1" x14ac:dyDescent="0.35">
      <c r="A12" s="517"/>
      <c r="E12" s="515" t="str">
        <f>InpC!$E$49</f>
        <v>CPI escalation rate</v>
      </c>
      <c r="F12" s="515">
        <f>InpC!$F$49</f>
        <v>2.5000000000000001E-2</v>
      </c>
      <c r="G12" s="515" t="str">
        <f>InpC!$G$49</f>
        <v>% p.a.</v>
      </c>
    </row>
    <row r="13" spans="1:192" s="514" customFormat="1" hidden="1" outlineLevel="1" x14ac:dyDescent="0.35">
      <c r="A13" s="516"/>
      <c r="E13" s="514" t="str">
        <f>Time!$E$43</f>
        <v>Model period ending</v>
      </c>
      <c r="G13" s="514" t="str">
        <f>Time!$G$43</f>
        <v>date</v>
      </c>
      <c r="H13" s="514">
        <f>Time!$H$43</f>
        <v>0</v>
      </c>
      <c r="J13" s="514">
        <f>Time!J$43</f>
        <v>46053</v>
      </c>
      <c r="K13" s="514">
        <f>Time!K$43</f>
        <v>46081</v>
      </c>
      <c r="L13" s="514">
        <f>Time!L$43</f>
        <v>46112</v>
      </c>
      <c r="M13" s="514">
        <f>Time!M$43</f>
        <v>46142</v>
      </c>
      <c r="N13" s="514">
        <f>Time!N$43</f>
        <v>46173</v>
      </c>
      <c r="O13" s="514">
        <f>Time!O$43</f>
        <v>46203</v>
      </c>
      <c r="P13" s="514">
        <f>Time!P$43</f>
        <v>46234</v>
      </c>
      <c r="Q13" s="514">
        <f>Time!Q$43</f>
        <v>46265</v>
      </c>
      <c r="R13" s="514">
        <f>Time!R$43</f>
        <v>46295</v>
      </c>
      <c r="S13" s="514">
        <f>Time!S$43</f>
        <v>46326</v>
      </c>
      <c r="T13" s="514">
        <f>Time!T$43</f>
        <v>46356</v>
      </c>
      <c r="U13" s="514">
        <f>Time!U$43</f>
        <v>46387</v>
      </c>
      <c r="V13" s="514">
        <f>Time!V$43</f>
        <v>46418</v>
      </c>
      <c r="W13" s="514">
        <f>Time!W$43</f>
        <v>46446</v>
      </c>
      <c r="X13" s="514">
        <f>Time!X$43</f>
        <v>46477</v>
      </c>
      <c r="Y13" s="514">
        <f>Time!Y$43</f>
        <v>46507</v>
      </c>
      <c r="Z13" s="514">
        <f>Time!Z$43</f>
        <v>46538</v>
      </c>
      <c r="AA13" s="514">
        <f>Time!AA$43</f>
        <v>46568</v>
      </c>
      <c r="AB13" s="514">
        <f>Time!AB$43</f>
        <v>46599</v>
      </c>
      <c r="AC13" s="514">
        <f>Time!AC$43</f>
        <v>46630</v>
      </c>
      <c r="AD13" s="514">
        <f>Time!AD$43</f>
        <v>46660</v>
      </c>
      <c r="AE13" s="514">
        <f>Time!AE$43</f>
        <v>46691</v>
      </c>
      <c r="AF13" s="514">
        <f>Time!AF$43</f>
        <v>46721</v>
      </c>
      <c r="AG13" s="514">
        <f>Time!AG$43</f>
        <v>46752</v>
      </c>
      <c r="AH13" s="514">
        <f>Time!AH$43</f>
        <v>46783</v>
      </c>
      <c r="AI13" s="514">
        <f>Time!AI$43</f>
        <v>46812</v>
      </c>
      <c r="AJ13" s="514">
        <f>Time!AJ$43</f>
        <v>46843</v>
      </c>
      <c r="AK13" s="514">
        <f>Time!AK$43</f>
        <v>46873</v>
      </c>
      <c r="AL13" s="514">
        <f>Time!AL$43</f>
        <v>46904</v>
      </c>
      <c r="AM13" s="514">
        <f>Time!AM$43</f>
        <v>46934</v>
      </c>
      <c r="AN13" s="514">
        <f>Time!AN$43</f>
        <v>46965</v>
      </c>
      <c r="AO13" s="514">
        <f>Time!AO$43</f>
        <v>46996</v>
      </c>
      <c r="AP13" s="514">
        <f>Time!AP$43</f>
        <v>47026</v>
      </c>
      <c r="AQ13" s="514">
        <f>Time!AQ$43</f>
        <v>47057</v>
      </c>
      <c r="AR13" s="514">
        <f>Time!AR$43</f>
        <v>47087</v>
      </c>
      <c r="AS13" s="514">
        <f>Time!AS$43</f>
        <v>47118</v>
      </c>
      <c r="AT13" s="514">
        <f>Time!AT$43</f>
        <v>47149</v>
      </c>
      <c r="AU13" s="514">
        <f>Time!AU$43</f>
        <v>47177</v>
      </c>
      <c r="AV13" s="514">
        <f>Time!AV$43</f>
        <v>47208</v>
      </c>
      <c r="AW13" s="514">
        <f>Time!AW$43</f>
        <v>47238</v>
      </c>
      <c r="AX13" s="514">
        <f>Time!AX$43</f>
        <v>47269</v>
      </c>
      <c r="AY13" s="514">
        <f>Time!AY$43</f>
        <v>47299</v>
      </c>
      <c r="AZ13" s="514">
        <f>Time!AZ$43</f>
        <v>47330</v>
      </c>
      <c r="BA13" s="514">
        <f>Time!BA$43</f>
        <v>47361</v>
      </c>
      <c r="BB13" s="514">
        <f>Time!BB$43</f>
        <v>47391</v>
      </c>
      <c r="BC13" s="514">
        <f>Time!BC$43</f>
        <v>47422</v>
      </c>
      <c r="BD13" s="514">
        <f>Time!BD$43</f>
        <v>47452</v>
      </c>
      <c r="BE13" s="514">
        <f>Time!BE$43</f>
        <v>47483</v>
      </c>
      <c r="BF13" s="514">
        <f>Time!BF$43</f>
        <v>47573</v>
      </c>
      <c r="BG13" s="514">
        <f>Time!BG$43</f>
        <v>47664</v>
      </c>
      <c r="BH13" s="514">
        <f>Time!BH$43</f>
        <v>47756</v>
      </c>
      <c r="BI13" s="514">
        <f>Time!BI$43</f>
        <v>47848</v>
      </c>
      <c r="BJ13" s="514">
        <f>Time!BJ$43</f>
        <v>47938</v>
      </c>
      <c r="BK13" s="514">
        <f>Time!BK$43</f>
        <v>48029</v>
      </c>
      <c r="BL13" s="514">
        <f>Time!BL$43</f>
        <v>48121</v>
      </c>
      <c r="BM13" s="514">
        <f>Time!BM$43</f>
        <v>48213</v>
      </c>
      <c r="BN13" s="514">
        <f>Time!BN$43</f>
        <v>48304</v>
      </c>
      <c r="BO13" s="514">
        <f>Time!BO$43</f>
        <v>48395</v>
      </c>
      <c r="BP13" s="514">
        <f>Time!BP$43</f>
        <v>48487</v>
      </c>
      <c r="BQ13" s="514">
        <f>Time!BQ$43</f>
        <v>48579</v>
      </c>
      <c r="BR13" s="514">
        <f>Time!BR$43</f>
        <v>48669</v>
      </c>
      <c r="BS13" s="514">
        <f>Time!BS$43</f>
        <v>48760</v>
      </c>
      <c r="BT13" s="514">
        <f>Time!BT$43</f>
        <v>48852</v>
      </c>
      <c r="BU13" s="514">
        <f>Time!BU$43</f>
        <v>48944</v>
      </c>
      <c r="BV13" s="514">
        <f>Time!BV$43</f>
        <v>49034</v>
      </c>
      <c r="BW13" s="514">
        <f>Time!BW$43</f>
        <v>49125</v>
      </c>
      <c r="BX13" s="514">
        <f>Time!BX$43</f>
        <v>49217</v>
      </c>
      <c r="BY13" s="514">
        <f>Time!BY$43</f>
        <v>49309</v>
      </c>
      <c r="BZ13" s="514">
        <f>Time!BZ$43</f>
        <v>49399</v>
      </c>
      <c r="CA13" s="514">
        <f>Time!CA$43</f>
        <v>49490</v>
      </c>
      <c r="CB13" s="514">
        <f>Time!CB$43</f>
        <v>49582</v>
      </c>
      <c r="CC13" s="514">
        <f>Time!CC$43</f>
        <v>49674</v>
      </c>
      <c r="CD13" s="514">
        <f>Time!CD$43</f>
        <v>49765</v>
      </c>
      <c r="CE13" s="514">
        <f>Time!CE$43</f>
        <v>49856</v>
      </c>
      <c r="CF13" s="514">
        <f>Time!CF$43</f>
        <v>49948</v>
      </c>
      <c r="CG13" s="514">
        <f>Time!CG$43</f>
        <v>50040</v>
      </c>
      <c r="CH13" s="514">
        <f>Time!CH$43</f>
        <v>50130</v>
      </c>
      <c r="CI13" s="514">
        <f>Time!CI$43</f>
        <v>50221</v>
      </c>
      <c r="CJ13" s="514">
        <f>Time!CJ$43</f>
        <v>50313</v>
      </c>
      <c r="CK13" s="514">
        <f>Time!CK$43</f>
        <v>50405</v>
      </c>
      <c r="CL13" s="514">
        <f>Time!CL$43</f>
        <v>50495</v>
      </c>
      <c r="CM13" s="514">
        <f>Time!CM$43</f>
        <v>50586</v>
      </c>
      <c r="CN13" s="514">
        <f>Time!CN$43</f>
        <v>50678</v>
      </c>
      <c r="CO13" s="514">
        <f>Time!CO$43</f>
        <v>50770</v>
      </c>
      <c r="CP13" s="514">
        <f>Time!CP$43</f>
        <v>50860</v>
      </c>
      <c r="CQ13" s="514">
        <f>Time!CQ$43</f>
        <v>50951</v>
      </c>
      <c r="CR13" s="514">
        <f>Time!CR$43</f>
        <v>51043</v>
      </c>
      <c r="CS13" s="514">
        <f>Time!CS$43</f>
        <v>51135</v>
      </c>
      <c r="CT13" s="514">
        <f>Time!CT$43</f>
        <v>51226</v>
      </c>
      <c r="CU13" s="514">
        <f>Time!CU$43</f>
        <v>51317</v>
      </c>
      <c r="CV13" s="514">
        <f>Time!CV$43</f>
        <v>51409</v>
      </c>
      <c r="CW13" s="514">
        <f>Time!CW$43</f>
        <v>51501</v>
      </c>
      <c r="CX13" s="514">
        <f>Time!CX$43</f>
        <v>51591</v>
      </c>
      <c r="CY13" s="514">
        <f>Time!CY$43</f>
        <v>51682</v>
      </c>
      <c r="CZ13" s="514">
        <f>Time!CZ$43</f>
        <v>51774</v>
      </c>
      <c r="DA13" s="514">
        <f>Time!DA$43</f>
        <v>51866</v>
      </c>
      <c r="DB13" s="514">
        <f>Time!DB$43</f>
        <v>51956</v>
      </c>
      <c r="DC13" s="514">
        <f>Time!DC$43</f>
        <v>52047</v>
      </c>
      <c r="DD13" s="514">
        <f>Time!DD$43</f>
        <v>52139</v>
      </c>
      <c r="DE13" s="514">
        <f>Time!DE$43</f>
        <v>52231</v>
      </c>
      <c r="DF13" s="514">
        <f>Time!DF$43</f>
        <v>52321</v>
      </c>
      <c r="DG13" s="514">
        <f>Time!DG$43</f>
        <v>52412</v>
      </c>
      <c r="DH13" s="514">
        <f>Time!DH$43</f>
        <v>52504</v>
      </c>
      <c r="DI13" s="514">
        <f>Time!DI$43</f>
        <v>52596</v>
      </c>
      <c r="DJ13" s="514">
        <f>Time!DJ$43</f>
        <v>52687</v>
      </c>
      <c r="DK13" s="514">
        <f>Time!DK$43</f>
        <v>52778</v>
      </c>
      <c r="DL13" s="514">
        <f>Time!DL$43</f>
        <v>52870</v>
      </c>
      <c r="DM13" s="514">
        <f>Time!DM$43</f>
        <v>52962</v>
      </c>
      <c r="DN13" s="514">
        <f>Time!DN$43</f>
        <v>53052</v>
      </c>
      <c r="DO13" s="514">
        <f>Time!DO$43</f>
        <v>53143</v>
      </c>
      <c r="DP13" s="514">
        <f>Time!DP$43</f>
        <v>53235</v>
      </c>
      <c r="DQ13" s="514">
        <f>Time!DQ$43</f>
        <v>53327</v>
      </c>
      <c r="DR13" s="514">
        <f>Time!DR$43</f>
        <v>53417</v>
      </c>
      <c r="DS13" s="514">
        <f>Time!DS$43</f>
        <v>53508</v>
      </c>
      <c r="DT13" s="514">
        <f>Time!DT$43</f>
        <v>53600</v>
      </c>
      <c r="DU13" s="514">
        <f>Time!DU$43</f>
        <v>53692</v>
      </c>
      <c r="DV13" s="514">
        <f>Time!DV$43</f>
        <v>53782</v>
      </c>
      <c r="DW13" s="514">
        <f>Time!DW$43</f>
        <v>53873</v>
      </c>
      <c r="DX13" s="514">
        <f>Time!DX$43</f>
        <v>53965</v>
      </c>
      <c r="DY13" s="514">
        <f>Time!DY$43</f>
        <v>54057</v>
      </c>
      <c r="DZ13" s="514">
        <f>Time!DZ$43</f>
        <v>54148</v>
      </c>
      <c r="EA13" s="514">
        <f>Time!EA$43</f>
        <v>54239</v>
      </c>
      <c r="EB13" s="514">
        <f>Time!EB$43</f>
        <v>54331</v>
      </c>
      <c r="EC13" s="514">
        <f>Time!EC$43</f>
        <v>54423</v>
      </c>
      <c r="ED13" s="514">
        <f>Time!ED$43</f>
        <v>54513</v>
      </c>
      <c r="EE13" s="514">
        <f>Time!EE$43</f>
        <v>54604</v>
      </c>
      <c r="EF13" s="514">
        <f>Time!EF$43</f>
        <v>54696</v>
      </c>
      <c r="EG13" s="514">
        <f>Time!EG$43</f>
        <v>54788</v>
      </c>
      <c r="EH13" s="514">
        <f>Time!EH$43</f>
        <v>54878</v>
      </c>
      <c r="EI13" s="514">
        <f>Time!EI$43</f>
        <v>54969</v>
      </c>
      <c r="EJ13" s="514">
        <f>Time!EJ$43</f>
        <v>55061</v>
      </c>
      <c r="EK13" s="514">
        <f>Time!EK$43</f>
        <v>55153</v>
      </c>
      <c r="EL13" s="514">
        <f>Time!EL$43</f>
        <v>55243</v>
      </c>
      <c r="EM13" s="514">
        <f>Time!EM$43</f>
        <v>55334</v>
      </c>
      <c r="EN13" s="514">
        <f>Time!EN$43</f>
        <v>55426</v>
      </c>
      <c r="EO13" s="514">
        <f>Time!EO$43</f>
        <v>55518</v>
      </c>
      <c r="EP13" s="514">
        <f>Time!EP$43</f>
        <v>55609</v>
      </c>
      <c r="EQ13" s="514">
        <f>Time!EQ$43</f>
        <v>55700</v>
      </c>
      <c r="ER13" s="514">
        <f>Time!ER$43</f>
        <v>55792</v>
      </c>
      <c r="ES13" s="514">
        <f>Time!ES$43</f>
        <v>55884</v>
      </c>
      <c r="ET13" s="514">
        <f>Time!ET$43</f>
        <v>55974</v>
      </c>
      <c r="EU13" s="514">
        <f>Time!EU$43</f>
        <v>56065</v>
      </c>
      <c r="EV13" s="514">
        <f>Time!EV$43</f>
        <v>56157</v>
      </c>
      <c r="EW13" s="514">
        <f>Time!EW$43</f>
        <v>56249</v>
      </c>
      <c r="EX13" s="514">
        <f>Time!EX$43</f>
        <v>56339</v>
      </c>
      <c r="EY13" s="514">
        <f>Time!EY$43</f>
        <v>56430</v>
      </c>
      <c r="EZ13" s="514">
        <f>Time!EZ$43</f>
        <v>56522</v>
      </c>
      <c r="FA13" s="514">
        <f>Time!FA$43</f>
        <v>56614</v>
      </c>
      <c r="FB13" s="514">
        <f>Time!FB$43</f>
        <v>56704</v>
      </c>
      <c r="FC13" s="514">
        <f>Time!FC$43</f>
        <v>56795</v>
      </c>
      <c r="FD13" s="514">
        <f>Time!FD$43</f>
        <v>56887</v>
      </c>
      <c r="FE13" s="514">
        <f>Time!FE$43</f>
        <v>56979</v>
      </c>
      <c r="FF13" s="514">
        <f>Time!FF$43</f>
        <v>57070</v>
      </c>
      <c r="FG13" s="514">
        <f>Time!FG$43</f>
        <v>57161</v>
      </c>
      <c r="FH13" s="514">
        <f>Time!FH$43</f>
        <v>57253</v>
      </c>
      <c r="FI13" s="514">
        <f>Time!FI$43</f>
        <v>57345</v>
      </c>
      <c r="FJ13" s="514">
        <f>Time!FJ$43</f>
        <v>57435</v>
      </c>
      <c r="FK13" s="514">
        <f>Time!FK$43</f>
        <v>57526</v>
      </c>
      <c r="FL13" s="514">
        <f>Time!FL$43</f>
        <v>57618</v>
      </c>
      <c r="FM13" s="514">
        <f>Time!FM$43</f>
        <v>57710</v>
      </c>
      <c r="FN13" s="514">
        <f>Time!FN$43</f>
        <v>57800</v>
      </c>
      <c r="FO13" s="514">
        <f>Time!FO$43</f>
        <v>57891</v>
      </c>
      <c r="FP13" s="514">
        <f>Time!FP$43</f>
        <v>57983</v>
      </c>
      <c r="FQ13" s="514">
        <f>Time!FQ$43</f>
        <v>58075</v>
      </c>
      <c r="FR13" s="514">
        <f>Time!FR$43</f>
        <v>58165</v>
      </c>
      <c r="FS13" s="514">
        <f>Time!FS$43</f>
        <v>58256</v>
      </c>
      <c r="FT13" s="514">
        <f>Time!FT$43</f>
        <v>58348</v>
      </c>
      <c r="FU13" s="514">
        <f>Time!FU$43</f>
        <v>58440</v>
      </c>
      <c r="FV13" s="514">
        <f>Time!FV$43</f>
        <v>58531</v>
      </c>
      <c r="FW13" s="514">
        <f>Time!FW$43</f>
        <v>58622</v>
      </c>
      <c r="FX13" s="514">
        <f>Time!FX$43</f>
        <v>58714</v>
      </c>
      <c r="FY13" s="514">
        <f>Time!FY$43</f>
        <v>58806</v>
      </c>
      <c r="FZ13" s="514">
        <f>Time!FZ$43</f>
        <v>58896</v>
      </c>
      <c r="GA13" s="514">
        <f>Time!GA$43</f>
        <v>58987</v>
      </c>
      <c r="GB13" s="514">
        <f>Time!GB$43</f>
        <v>59079</v>
      </c>
      <c r="GC13" s="514">
        <f>Time!GC$43</f>
        <v>59171</v>
      </c>
      <c r="GD13" s="514">
        <f>Time!GD$43</f>
        <v>59261</v>
      </c>
      <c r="GE13" s="514">
        <f>Time!GE$43</f>
        <v>59352</v>
      </c>
      <c r="GF13" s="514">
        <f>Time!GF$43</f>
        <v>59444</v>
      </c>
      <c r="GG13" s="514">
        <f>Time!GG$43</f>
        <v>59536</v>
      </c>
      <c r="GH13" s="514">
        <f>Time!GH$43</f>
        <v>59626</v>
      </c>
      <c r="GI13" s="514">
        <f>Time!GI$43</f>
        <v>59717</v>
      </c>
      <c r="GJ13" s="514">
        <f>Time!GJ$43</f>
        <v>59809</v>
      </c>
    </row>
    <row r="14" spans="1:192" s="513" customFormat="1" hidden="1" outlineLevel="1" x14ac:dyDescent="0.35">
      <c r="A14" s="518"/>
      <c r="E14" s="513" t="s">
        <v>698</v>
      </c>
      <c r="G14" s="513" t="s">
        <v>1075</v>
      </c>
      <c r="H14" s="513">
        <f>SUM(J14:GJ14)</f>
        <v>277.83505167495679</v>
      </c>
      <c r="J14" s="513">
        <f t="shared" ref="J14:AO14" si="0">(1+$F12)^INT(YEARFRAC($F11,J13))</f>
        <v>1</v>
      </c>
      <c r="K14" s="513">
        <f t="shared" si="0"/>
        <v>1</v>
      </c>
      <c r="L14" s="513">
        <f t="shared" si="0"/>
        <v>1</v>
      </c>
      <c r="M14" s="513">
        <f t="shared" si="0"/>
        <v>1</v>
      </c>
      <c r="N14" s="513">
        <f t="shared" si="0"/>
        <v>1</v>
      </c>
      <c r="O14" s="513">
        <f t="shared" si="0"/>
        <v>1</v>
      </c>
      <c r="P14" s="513">
        <f t="shared" si="0"/>
        <v>1</v>
      </c>
      <c r="Q14" s="513">
        <f t="shared" si="0"/>
        <v>1</v>
      </c>
      <c r="R14" s="513">
        <f t="shared" si="0"/>
        <v>1</v>
      </c>
      <c r="S14" s="513">
        <f t="shared" si="0"/>
        <v>1</v>
      </c>
      <c r="T14" s="513">
        <f t="shared" si="0"/>
        <v>1</v>
      </c>
      <c r="U14" s="513">
        <f t="shared" si="0"/>
        <v>1</v>
      </c>
      <c r="V14" s="513">
        <f t="shared" si="0"/>
        <v>1</v>
      </c>
      <c r="W14" s="513">
        <f t="shared" si="0"/>
        <v>1</v>
      </c>
      <c r="X14" s="513">
        <f t="shared" si="0"/>
        <v>1</v>
      </c>
      <c r="Y14" s="513">
        <f t="shared" si="0"/>
        <v>1</v>
      </c>
      <c r="Z14" s="513">
        <f t="shared" si="0"/>
        <v>1</v>
      </c>
      <c r="AA14" s="513">
        <f t="shared" si="0"/>
        <v>1.0249999999999999</v>
      </c>
      <c r="AB14" s="513">
        <f t="shared" si="0"/>
        <v>1.0249999999999999</v>
      </c>
      <c r="AC14" s="513">
        <f t="shared" si="0"/>
        <v>1.0249999999999999</v>
      </c>
      <c r="AD14" s="513">
        <f t="shared" si="0"/>
        <v>1.0249999999999999</v>
      </c>
      <c r="AE14" s="513">
        <f t="shared" si="0"/>
        <v>1.0249999999999999</v>
      </c>
      <c r="AF14" s="513">
        <f t="shared" si="0"/>
        <v>1.0249999999999999</v>
      </c>
      <c r="AG14" s="513">
        <f t="shared" si="0"/>
        <v>1.0249999999999999</v>
      </c>
      <c r="AH14" s="513">
        <f t="shared" si="0"/>
        <v>1.0249999999999999</v>
      </c>
      <c r="AI14" s="513">
        <f t="shared" si="0"/>
        <v>1.0249999999999999</v>
      </c>
      <c r="AJ14" s="513">
        <f t="shared" si="0"/>
        <v>1.0249999999999999</v>
      </c>
      <c r="AK14" s="513">
        <f t="shared" si="0"/>
        <v>1.0249999999999999</v>
      </c>
      <c r="AL14" s="513">
        <f t="shared" si="0"/>
        <v>1.0249999999999999</v>
      </c>
      <c r="AM14" s="513">
        <f t="shared" si="0"/>
        <v>1.0506249999999999</v>
      </c>
      <c r="AN14" s="513">
        <f t="shared" si="0"/>
        <v>1.0506249999999999</v>
      </c>
      <c r="AO14" s="513">
        <f t="shared" si="0"/>
        <v>1.0506249999999999</v>
      </c>
      <c r="AP14" s="513">
        <f t="shared" ref="AP14:BU14" si="1">(1+$F12)^INT(YEARFRAC($F11,AP13))</f>
        <v>1.0506249999999999</v>
      </c>
      <c r="AQ14" s="513">
        <f t="shared" si="1"/>
        <v>1.0506249999999999</v>
      </c>
      <c r="AR14" s="513">
        <f t="shared" si="1"/>
        <v>1.0506249999999999</v>
      </c>
      <c r="AS14" s="513">
        <f t="shared" si="1"/>
        <v>1.0506249999999999</v>
      </c>
      <c r="AT14" s="513">
        <f t="shared" si="1"/>
        <v>1.0506249999999999</v>
      </c>
      <c r="AU14" s="513">
        <f t="shared" si="1"/>
        <v>1.0506249999999999</v>
      </c>
      <c r="AV14" s="513">
        <f t="shared" si="1"/>
        <v>1.0506249999999999</v>
      </c>
      <c r="AW14" s="513">
        <f t="shared" si="1"/>
        <v>1.0506249999999999</v>
      </c>
      <c r="AX14" s="513">
        <f t="shared" si="1"/>
        <v>1.0506249999999999</v>
      </c>
      <c r="AY14" s="513">
        <f t="shared" si="1"/>
        <v>1.0768906249999999</v>
      </c>
      <c r="AZ14" s="513">
        <f t="shared" si="1"/>
        <v>1.0768906249999999</v>
      </c>
      <c r="BA14" s="513">
        <f t="shared" si="1"/>
        <v>1.0768906249999999</v>
      </c>
      <c r="BB14" s="513">
        <f t="shared" si="1"/>
        <v>1.0768906249999999</v>
      </c>
      <c r="BC14" s="513">
        <f t="shared" si="1"/>
        <v>1.0768906249999999</v>
      </c>
      <c r="BD14" s="513">
        <f t="shared" si="1"/>
        <v>1.0768906249999999</v>
      </c>
      <c r="BE14" s="513">
        <f t="shared" si="1"/>
        <v>1.0768906249999999</v>
      </c>
      <c r="BF14" s="513">
        <f t="shared" si="1"/>
        <v>1.0768906249999999</v>
      </c>
      <c r="BG14" s="513">
        <f t="shared" si="1"/>
        <v>1.1038128906249998</v>
      </c>
      <c r="BH14" s="513">
        <f t="shared" si="1"/>
        <v>1.1038128906249998</v>
      </c>
      <c r="BI14" s="513">
        <f t="shared" si="1"/>
        <v>1.1038128906249998</v>
      </c>
      <c r="BJ14" s="513">
        <f t="shared" si="1"/>
        <v>1.1038128906249998</v>
      </c>
      <c r="BK14" s="513">
        <f t="shared" si="1"/>
        <v>1.1314082128906247</v>
      </c>
      <c r="BL14" s="513">
        <f t="shared" si="1"/>
        <v>1.1314082128906247</v>
      </c>
      <c r="BM14" s="513">
        <f t="shared" si="1"/>
        <v>1.1314082128906247</v>
      </c>
      <c r="BN14" s="513">
        <f t="shared" si="1"/>
        <v>1.1314082128906247</v>
      </c>
      <c r="BO14" s="513">
        <f t="shared" si="1"/>
        <v>1.1596934182128902</v>
      </c>
      <c r="BP14" s="513">
        <f t="shared" si="1"/>
        <v>1.1596934182128902</v>
      </c>
      <c r="BQ14" s="513">
        <f t="shared" si="1"/>
        <v>1.1596934182128902</v>
      </c>
      <c r="BR14" s="513">
        <f t="shared" si="1"/>
        <v>1.1596934182128902</v>
      </c>
      <c r="BS14" s="513">
        <f t="shared" si="1"/>
        <v>1.1886857536682125</v>
      </c>
      <c r="BT14" s="513">
        <f t="shared" si="1"/>
        <v>1.1886857536682125</v>
      </c>
      <c r="BU14" s="513">
        <f t="shared" si="1"/>
        <v>1.1886857536682125</v>
      </c>
      <c r="BV14" s="513">
        <f t="shared" ref="BV14:DA14" si="2">(1+$F12)^INT(YEARFRAC($F11,BV13))</f>
        <v>1.1886857536682125</v>
      </c>
      <c r="BW14" s="513">
        <f t="shared" si="2"/>
        <v>1.2184028975099177</v>
      </c>
      <c r="BX14" s="513">
        <f t="shared" si="2"/>
        <v>1.2184028975099177</v>
      </c>
      <c r="BY14" s="513">
        <f t="shared" si="2"/>
        <v>1.2184028975099177</v>
      </c>
      <c r="BZ14" s="513">
        <f t="shared" si="2"/>
        <v>1.2184028975099177</v>
      </c>
      <c r="CA14" s="513">
        <f t="shared" si="2"/>
        <v>1.2488629699476654</v>
      </c>
      <c r="CB14" s="513">
        <f t="shared" si="2"/>
        <v>1.2488629699476654</v>
      </c>
      <c r="CC14" s="513">
        <f t="shared" si="2"/>
        <v>1.2488629699476654</v>
      </c>
      <c r="CD14" s="513">
        <f t="shared" si="2"/>
        <v>1.2488629699476654</v>
      </c>
      <c r="CE14" s="513">
        <f t="shared" si="2"/>
        <v>1.2800845441963571</v>
      </c>
      <c r="CF14" s="513">
        <f t="shared" si="2"/>
        <v>1.2800845441963571</v>
      </c>
      <c r="CG14" s="513">
        <f t="shared" si="2"/>
        <v>1.2800845441963571</v>
      </c>
      <c r="CH14" s="513">
        <f t="shared" si="2"/>
        <v>1.2800845441963571</v>
      </c>
      <c r="CI14" s="513">
        <f t="shared" si="2"/>
        <v>1.312086657801266</v>
      </c>
      <c r="CJ14" s="513">
        <f t="shared" si="2"/>
        <v>1.312086657801266</v>
      </c>
      <c r="CK14" s="513">
        <f t="shared" si="2"/>
        <v>1.312086657801266</v>
      </c>
      <c r="CL14" s="513">
        <f t="shared" si="2"/>
        <v>1.312086657801266</v>
      </c>
      <c r="CM14" s="513">
        <f t="shared" si="2"/>
        <v>1.3448888242462975</v>
      </c>
      <c r="CN14" s="513">
        <f t="shared" si="2"/>
        <v>1.3448888242462975</v>
      </c>
      <c r="CO14" s="513">
        <f t="shared" si="2"/>
        <v>1.3448888242462975</v>
      </c>
      <c r="CP14" s="513">
        <f t="shared" si="2"/>
        <v>1.3448888242462975</v>
      </c>
      <c r="CQ14" s="513">
        <f t="shared" si="2"/>
        <v>1.3785110448524549</v>
      </c>
      <c r="CR14" s="513">
        <f t="shared" si="2"/>
        <v>1.3785110448524549</v>
      </c>
      <c r="CS14" s="513">
        <f t="shared" si="2"/>
        <v>1.3785110448524549</v>
      </c>
      <c r="CT14" s="513">
        <f t="shared" si="2"/>
        <v>1.3785110448524549</v>
      </c>
      <c r="CU14" s="513">
        <f t="shared" si="2"/>
        <v>1.4129738209737661</v>
      </c>
      <c r="CV14" s="513">
        <f t="shared" si="2"/>
        <v>1.4129738209737661</v>
      </c>
      <c r="CW14" s="513">
        <f t="shared" si="2"/>
        <v>1.4129738209737661</v>
      </c>
      <c r="CX14" s="513">
        <f t="shared" si="2"/>
        <v>1.4129738209737661</v>
      </c>
      <c r="CY14" s="513">
        <f t="shared" si="2"/>
        <v>1.4482981664981105</v>
      </c>
      <c r="CZ14" s="513">
        <f t="shared" si="2"/>
        <v>1.4482981664981105</v>
      </c>
      <c r="DA14" s="513">
        <f t="shared" si="2"/>
        <v>1.4482981664981105</v>
      </c>
      <c r="DB14" s="513">
        <f t="shared" ref="DB14:EG14" si="3">(1+$F12)^INT(YEARFRAC($F11,DB13))</f>
        <v>1.4482981664981105</v>
      </c>
      <c r="DC14" s="513">
        <f t="shared" si="3"/>
        <v>1.4845056206605631</v>
      </c>
      <c r="DD14" s="513">
        <f t="shared" si="3"/>
        <v>1.4845056206605631</v>
      </c>
      <c r="DE14" s="513">
        <f t="shared" si="3"/>
        <v>1.4845056206605631</v>
      </c>
      <c r="DF14" s="513">
        <f t="shared" si="3"/>
        <v>1.4845056206605631</v>
      </c>
      <c r="DG14" s="513">
        <f t="shared" si="3"/>
        <v>1.521618261177077</v>
      </c>
      <c r="DH14" s="513">
        <f t="shared" si="3"/>
        <v>1.521618261177077</v>
      </c>
      <c r="DI14" s="513">
        <f t="shared" si="3"/>
        <v>1.521618261177077</v>
      </c>
      <c r="DJ14" s="513">
        <f t="shared" si="3"/>
        <v>1.521618261177077</v>
      </c>
      <c r="DK14" s="513">
        <f t="shared" si="3"/>
        <v>1.559658717706504</v>
      </c>
      <c r="DL14" s="513">
        <f t="shared" si="3"/>
        <v>1.559658717706504</v>
      </c>
      <c r="DM14" s="513">
        <f t="shared" si="3"/>
        <v>1.559658717706504</v>
      </c>
      <c r="DN14" s="513">
        <f t="shared" si="3"/>
        <v>1.559658717706504</v>
      </c>
      <c r="DO14" s="513">
        <f t="shared" si="3"/>
        <v>1.5986501856491666</v>
      </c>
      <c r="DP14" s="513">
        <f t="shared" si="3"/>
        <v>1.5986501856491666</v>
      </c>
      <c r="DQ14" s="513">
        <f t="shared" si="3"/>
        <v>1.5986501856491666</v>
      </c>
      <c r="DR14" s="513">
        <f t="shared" si="3"/>
        <v>1.5986501856491666</v>
      </c>
      <c r="DS14" s="513">
        <f t="shared" si="3"/>
        <v>1.6386164402903955</v>
      </c>
      <c r="DT14" s="513">
        <f t="shared" si="3"/>
        <v>1.6386164402903955</v>
      </c>
      <c r="DU14" s="513">
        <f t="shared" si="3"/>
        <v>1.6386164402903955</v>
      </c>
      <c r="DV14" s="513">
        <f t="shared" si="3"/>
        <v>1.6386164402903955</v>
      </c>
      <c r="DW14" s="513">
        <f t="shared" si="3"/>
        <v>1.6795818512976552</v>
      </c>
      <c r="DX14" s="513">
        <f t="shared" si="3"/>
        <v>1.6795818512976552</v>
      </c>
      <c r="DY14" s="513">
        <f t="shared" si="3"/>
        <v>1.6795818512976552</v>
      </c>
      <c r="DZ14" s="513">
        <f t="shared" si="3"/>
        <v>1.6795818512976552</v>
      </c>
      <c r="EA14" s="513">
        <f t="shared" si="3"/>
        <v>1.7215713975800966</v>
      </c>
      <c r="EB14" s="513">
        <f t="shared" si="3"/>
        <v>1.7215713975800966</v>
      </c>
      <c r="EC14" s="513">
        <f t="shared" si="3"/>
        <v>1.7215713975800966</v>
      </c>
      <c r="ED14" s="513">
        <f t="shared" si="3"/>
        <v>1.7215713975800966</v>
      </c>
      <c r="EE14" s="513">
        <f t="shared" si="3"/>
        <v>1.7646106825195991</v>
      </c>
      <c r="EF14" s="513">
        <f t="shared" si="3"/>
        <v>1.7646106825195991</v>
      </c>
      <c r="EG14" s="513">
        <f t="shared" si="3"/>
        <v>1.7646106825195991</v>
      </c>
      <c r="EH14" s="513">
        <f t="shared" ref="EH14:FM14" si="4">(1+$F12)^INT(YEARFRAC($F11,EH13))</f>
        <v>1.7646106825195991</v>
      </c>
      <c r="EI14" s="513">
        <f t="shared" si="4"/>
        <v>1.8087259495825889</v>
      </c>
      <c r="EJ14" s="513">
        <f t="shared" si="4"/>
        <v>1.8087259495825889</v>
      </c>
      <c r="EK14" s="513">
        <f t="shared" si="4"/>
        <v>1.8087259495825889</v>
      </c>
      <c r="EL14" s="513">
        <f t="shared" si="4"/>
        <v>1.8087259495825889</v>
      </c>
      <c r="EM14" s="513">
        <f t="shared" si="4"/>
        <v>1.8539440983221533</v>
      </c>
      <c r="EN14" s="513">
        <f t="shared" si="4"/>
        <v>1.8539440983221533</v>
      </c>
      <c r="EO14" s="513">
        <f t="shared" si="4"/>
        <v>1.8539440983221533</v>
      </c>
      <c r="EP14" s="513">
        <f t="shared" si="4"/>
        <v>1.8539440983221533</v>
      </c>
      <c r="EQ14" s="513">
        <f t="shared" si="4"/>
        <v>1.9002927007802071</v>
      </c>
      <c r="ER14" s="513">
        <f t="shared" si="4"/>
        <v>1.9002927007802071</v>
      </c>
      <c r="ES14" s="513">
        <f t="shared" si="4"/>
        <v>1.9002927007802071</v>
      </c>
      <c r="ET14" s="513">
        <f t="shared" si="4"/>
        <v>1.9002927007802071</v>
      </c>
      <c r="EU14" s="513">
        <f t="shared" si="4"/>
        <v>1.9478000182997122</v>
      </c>
      <c r="EV14" s="513">
        <f t="shared" si="4"/>
        <v>1.9478000182997122</v>
      </c>
      <c r="EW14" s="513">
        <f t="shared" si="4"/>
        <v>1.9478000182997122</v>
      </c>
      <c r="EX14" s="513">
        <f t="shared" si="4"/>
        <v>1.9478000182997122</v>
      </c>
      <c r="EY14" s="513">
        <f t="shared" si="4"/>
        <v>1.9964950187572048</v>
      </c>
      <c r="EZ14" s="513">
        <f t="shared" si="4"/>
        <v>1.9964950187572048</v>
      </c>
      <c r="FA14" s="513">
        <f t="shared" si="4"/>
        <v>1.9964950187572048</v>
      </c>
      <c r="FB14" s="513">
        <f t="shared" si="4"/>
        <v>1.9964950187572048</v>
      </c>
      <c r="FC14" s="513">
        <f t="shared" si="4"/>
        <v>2.0464073942261352</v>
      </c>
      <c r="FD14" s="513">
        <f t="shared" si="4"/>
        <v>2.0464073942261352</v>
      </c>
      <c r="FE14" s="513">
        <f t="shared" si="4"/>
        <v>2.0464073942261352</v>
      </c>
      <c r="FF14" s="513">
        <f t="shared" si="4"/>
        <v>2.0464073942261352</v>
      </c>
      <c r="FG14" s="513">
        <f t="shared" si="4"/>
        <v>2.097567579081788</v>
      </c>
      <c r="FH14" s="513">
        <f t="shared" si="4"/>
        <v>2.097567579081788</v>
      </c>
      <c r="FI14" s="513">
        <f t="shared" si="4"/>
        <v>2.097567579081788</v>
      </c>
      <c r="FJ14" s="513">
        <f t="shared" si="4"/>
        <v>2.097567579081788</v>
      </c>
      <c r="FK14" s="513">
        <f t="shared" si="4"/>
        <v>2.1500067685588333</v>
      </c>
      <c r="FL14" s="513">
        <f t="shared" si="4"/>
        <v>2.1500067685588333</v>
      </c>
      <c r="FM14" s="513">
        <f t="shared" si="4"/>
        <v>2.1500067685588333</v>
      </c>
      <c r="FN14" s="513">
        <f t="shared" ref="FN14:GJ14" si="5">(1+$F12)^INT(YEARFRAC($F11,FN13))</f>
        <v>2.1500067685588333</v>
      </c>
      <c r="FO14" s="513">
        <f t="shared" si="5"/>
        <v>2.2037569377728037</v>
      </c>
      <c r="FP14" s="513">
        <f t="shared" si="5"/>
        <v>2.2037569377728037</v>
      </c>
      <c r="FQ14" s="513">
        <f t="shared" si="5"/>
        <v>2.2037569377728037</v>
      </c>
      <c r="FR14" s="513">
        <f t="shared" si="5"/>
        <v>2.2037569377728037</v>
      </c>
      <c r="FS14" s="513">
        <f t="shared" si="5"/>
        <v>2.2588508612171236</v>
      </c>
      <c r="FT14" s="513">
        <f t="shared" si="5"/>
        <v>2.2588508612171236</v>
      </c>
      <c r="FU14" s="513">
        <f t="shared" si="5"/>
        <v>2.2588508612171236</v>
      </c>
      <c r="FV14" s="513">
        <f t="shared" si="5"/>
        <v>2.2588508612171236</v>
      </c>
      <c r="FW14" s="513">
        <f t="shared" si="5"/>
        <v>2.3153221327475517</v>
      </c>
      <c r="FX14" s="513">
        <f t="shared" si="5"/>
        <v>2.3153221327475517</v>
      </c>
      <c r="FY14" s="513">
        <f t="shared" si="5"/>
        <v>2.3153221327475517</v>
      </c>
      <c r="FZ14" s="513">
        <f t="shared" si="5"/>
        <v>2.3153221327475517</v>
      </c>
      <c r="GA14" s="513">
        <f t="shared" si="5"/>
        <v>2.3732051860662402</v>
      </c>
      <c r="GB14" s="513">
        <f t="shared" si="5"/>
        <v>2.3732051860662402</v>
      </c>
      <c r="GC14" s="513">
        <f t="shared" si="5"/>
        <v>2.3732051860662402</v>
      </c>
      <c r="GD14" s="513">
        <f t="shared" si="5"/>
        <v>2.3732051860662402</v>
      </c>
      <c r="GE14" s="513">
        <f t="shared" si="5"/>
        <v>2.4325353157178964</v>
      </c>
      <c r="GF14" s="513">
        <f t="shared" si="5"/>
        <v>2.4325353157178964</v>
      </c>
      <c r="GG14" s="513">
        <f t="shared" si="5"/>
        <v>2.4325353157178964</v>
      </c>
      <c r="GH14" s="513">
        <f t="shared" si="5"/>
        <v>2.4325353157178964</v>
      </c>
      <c r="GI14" s="513">
        <f t="shared" si="5"/>
        <v>2.4933486986108435</v>
      </c>
      <c r="GJ14" s="513">
        <f t="shared" si="5"/>
        <v>2.4933486986108435</v>
      </c>
    </row>
    <row r="15" spans="1:192" hidden="1" outlineLevel="1" x14ac:dyDescent="0.35">
      <c r="A15" s="76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 s="7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" hidden="1" outlineLevel="1" x14ac:dyDescent="0.35"/>
    <row r="18" spans="1:1" hidden="1" outlineLevel="1" x14ac:dyDescent="0.35"/>
    <row r="19" spans="1:1" hidden="1" outlineLevel="1" x14ac:dyDescent="0.35"/>
    <row r="20" spans="1:1" hidden="1" outlineLevel="1" x14ac:dyDescent="0.35"/>
    <row r="21" spans="1:1" hidden="1" outlineLevel="1" x14ac:dyDescent="0.35"/>
    <row r="22" spans="1:1" hidden="1" outlineLevel="1" x14ac:dyDescent="0.35"/>
    <row r="23" spans="1:1" hidden="1" outlineLevel="1" x14ac:dyDescent="0.35"/>
    <row r="24" spans="1:1" hidden="1" outlineLevel="1" x14ac:dyDescent="0.35"/>
    <row r="26" spans="1:1" x14ac:dyDescent="0.35">
      <c r="A26" s="14" t="s">
        <v>61</v>
      </c>
    </row>
  </sheetData>
  <conditionalFormatting sqref="J3:GJ3">
    <cfRule type="cellIs" dxfId="137" priority="8" stopIfTrue="1" operator="equal">
      <formula>"Construction"</formula>
    </cfRule>
    <cfRule type="cellIs" dxfId="136" priority="9" stopIfTrue="1" operator="equal">
      <formula>"Operations"</formula>
    </cfRule>
  </conditionalFormatting>
  <conditionalFormatting sqref="J3:GJ3">
    <cfRule type="cellIs" dxfId="135" priority="7" operator="equal">
      <formula>"Fin Close"</formula>
    </cfRule>
  </conditionalFormatting>
  <conditionalFormatting sqref="J3:GJ3">
    <cfRule type="cellIs" dxfId="134" priority="5" operator="equal">
      <formula>"PPA ext."</formula>
    </cfRule>
    <cfRule type="cellIs" dxfId="133" priority="6" operator="equal">
      <formula>"Delay"</formula>
    </cfRule>
  </conditionalFormatting>
  <conditionalFormatting sqref="F2:F4">
    <cfRule type="cellIs" dxfId="132" priority="1" stopIfTrue="1" operator="notEqual">
      <formula>0</formula>
    </cfRule>
    <cfRule type="cellIs" dxfId="131" priority="2" stopIfTrue="1" operator="equal">
      <formula>""</formula>
    </cfRule>
  </conditionalFormatting>
  <conditionalFormatting sqref="F2:F4">
    <cfRule type="cellIs" dxfId="130" priority="3" stopIfTrue="1" operator="notEqual">
      <formula>0</formula>
    </cfRule>
    <cfRule type="cellIs" dxfId="12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33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Ops - Base case 1</v>
      </c>
      <c r="B1" s="226"/>
      <c r="C1" s="227"/>
      <c r="D1" s="228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226"/>
      <c r="B6" s="226"/>
      <c r="C6" s="227"/>
      <c r="D6" s="228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x14ac:dyDescent="0.35">
      <c r="A7" s="76" t="s">
        <v>1058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outlineLevel="1" x14ac:dyDescent="0.35">
      <c r="A8" s="76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512" customFormat="1" outlineLevel="1" x14ac:dyDescent="0.35">
      <c r="A9" s="519"/>
      <c r="E9" s="512" t="str">
        <f>InpC!$E$16</f>
        <v>Length of operating period</v>
      </c>
      <c r="F9" s="512">
        <f>InpC!$F$16</f>
        <v>3</v>
      </c>
      <c r="G9" s="512" t="str">
        <f>InpC!$G$16</f>
        <v>months</v>
      </c>
    </row>
    <row r="10" spans="1:192" s="512" customFormat="1" outlineLevel="1" x14ac:dyDescent="0.35">
      <c r="A10" s="519"/>
      <c r="E10" s="512" t="str">
        <f>InpC!$E$43</f>
        <v>Ramp-up start quarter (construction)</v>
      </c>
      <c r="F10" s="512">
        <f>InpC!$F$43</f>
        <v>6</v>
      </c>
      <c r="G10" s="512" t="str">
        <f>InpC!$G$43</f>
        <v>quarter</v>
      </c>
    </row>
    <row r="11" spans="1:192" outlineLevel="1" x14ac:dyDescent="0.35">
      <c r="A11" s="76"/>
      <c r="B11"/>
      <c r="C11"/>
      <c r="D11"/>
      <c r="E11" t="s">
        <v>1059</v>
      </c>
      <c r="F11">
        <f>($F10-1)*$F9+1</f>
        <v>16</v>
      </c>
      <c r="G11" t="s">
        <v>82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192" outlineLevel="1" x14ac:dyDescent="0.35">
      <c r="A12" s="76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1:192" s="512" customFormat="1" outlineLevel="1" x14ac:dyDescent="0.35">
      <c r="A13" s="519"/>
      <c r="E13" s="512" t="str">
        <f>InpC!$E$16</f>
        <v>Length of operating period</v>
      </c>
      <c r="F13" s="512">
        <f>InpC!$F$16</f>
        <v>3</v>
      </c>
      <c r="G13" s="512" t="str">
        <f>InpC!$G$16</f>
        <v>months</v>
      </c>
    </row>
    <row r="14" spans="1:192" s="512" customFormat="1" outlineLevel="1" x14ac:dyDescent="0.35">
      <c r="A14" s="519"/>
      <c r="E14" s="512" t="str">
        <f>InpC!$E$44</f>
        <v>Ramp-up duration</v>
      </c>
      <c r="F14" s="512">
        <f>InpC!$F$44</f>
        <v>8</v>
      </c>
      <c r="G14" s="512" t="str">
        <f>InpC!$G$44</f>
        <v>quarters</v>
      </c>
    </row>
    <row r="15" spans="1:192" outlineLevel="1" x14ac:dyDescent="0.35">
      <c r="A15" s="76"/>
      <c r="B15"/>
      <c r="C15"/>
      <c r="D15"/>
      <c r="E15" t="s">
        <v>1060</v>
      </c>
      <c r="F15">
        <f>$F14*$F13</f>
        <v>24</v>
      </c>
      <c r="G15" t="s">
        <v>10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outlineLevel="1" x14ac:dyDescent="0.35">
      <c r="A16" s="7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outlineLevel="1" x14ac:dyDescent="0.35">
      <c r="A17" s="76"/>
      <c r="B17"/>
      <c r="C17"/>
      <c r="D17"/>
      <c r="E17" t="str">
        <f>$E$11</f>
        <v>Ramp-up start month</v>
      </c>
      <c r="F17">
        <f>$F$11</f>
        <v>16</v>
      </c>
      <c r="G17" t="str">
        <f>$G$11</f>
        <v>month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</row>
    <row r="18" spans="1:192" outlineLevel="1" x14ac:dyDescent="0.35">
      <c r="A18" s="76"/>
      <c r="B18"/>
      <c r="C18"/>
      <c r="D18"/>
      <c r="E18" t="str">
        <f>$E$15</f>
        <v>Ramp-up duration in months</v>
      </c>
      <c r="F18">
        <f>$F$15</f>
        <v>24</v>
      </c>
      <c r="G18" t="str">
        <f>$G$15</f>
        <v>months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512" customFormat="1" outlineLevel="1" x14ac:dyDescent="0.35">
      <c r="A19" s="519"/>
      <c r="E19" s="512" t="str">
        <f>Time!$E$68</f>
        <v>Construction period flag</v>
      </c>
      <c r="G19" s="512" t="str">
        <f>Time!$G$68</f>
        <v>flag</v>
      </c>
      <c r="H19" s="512">
        <f>Time!$H$68</f>
        <v>42</v>
      </c>
      <c r="J19" s="512">
        <f>Time!J$68</f>
        <v>0</v>
      </c>
      <c r="K19" s="512">
        <f>Time!K$68</f>
        <v>0</v>
      </c>
      <c r="L19" s="512">
        <f>Time!L$68</f>
        <v>0</v>
      </c>
      <c r="M19" s="512">
        <f>Time!M$68</f>
        <v>0</v>
      </c>
      <c r="N19" s="512">
        <f>Time!N$68</f>
        <v>0</v>
      </c>
      <c r="O19" s="512">
        <f>Time!O$68</f>
        <v>0</v>
      </c>
      <c r="P19" s="512">
        <f>Time!P$68</f>
        <v>1</v>
      </c>
      <c r="Q19" s="512">
        <f>Time!Q$68</f>
        <v>1</v>
      </c>
      <c r="R19" s="512">
        <f>Time!R$68</f>
        <v>1</v>
      </c>
      <c r="S19" s="512">
        <f>Time!S$68</f>
        <v>1</v>
      </c>
      <c r="T19" s="512">
        <f>Time!T$68</f>
        <v>1</v>
      </c>
      <c r="U19" s="512">
        <f>Time!U$68</f>
        <v>1</v>
      </c>
      <c r="V19" s="512">
        <f>Time!V$68</f>
        <v>1</v>
      </c>
      <c r="W19" s="512">
        <f>Time!W$68</f>
        <v>1</v>
      </c>
      <c r="X19" s="512">
        <f>Time!X$68</f>
        <v>1</v>
      </c>
      <c r="Y19" s="512">
        <f>Time!Y$68</f>
        <v>1</v>
      </c>
      <c r="Z19" s="512">
        <f>Time!Z$68</f>
        <v>1</v>
      </c>
      <c r="AA19" s="512">
        <f>Time!AA$68</f>
        <v>1</v>
      </c>
      <c r="AB19" s="512">
        <f>Time!AB$68</f>
        <v>1</v>
      </c>
      <c r="AC19" s="512">
        <f>Time!AC$68</f>
        <v>1</v>
      </c>
      <c r="AD19" s="512">
        <f>Time!AD$68</f>
        <v>1</v>
      </c>
      <c r="AE19" s="512">
        <f>Time!AE$68</f>
        <v>1</v>
      </c>
      <c r="AF19" s="512">
        <f>Time!AF$68</f>
        <v>1</v>
      </c>
      <c r="AG19" s="512">
        <f>Time!AG$68</f>
        <v>1</v>
      </c>
      <c r="AH19" s="512">
        <f>Time!AH$68</f>
        <v>1</v>
      </c>
      <c r="AI19" s="512">
        <f>Time!AI$68</f>
        <v>1</v>
      </c>
      <c r="AJ19" s="512">
        <f>Time!AJ$68</f>
        <v>1</v>
      </c>
      <c r="AK19" s="512">
        <f>Time!AK$68</f>
        <v>1</v>
      </c>
      <c r="AL19" s="512">
        <f>Time!AL$68</f>
        <v>1</v>
      </c>
      <c r="AM19" s="512">
        <f>Time!AM$68</f>
        <v>1</v>
      </c>
      <c r="AN19" s="512">
        <f>Time!AN$68</f>
        <v>1</v>
      </c>
      <c r="AO19" s="512">
        <f>Time!AO$68</f>
        <v>1</v>
      </c>
      <c r="AP19" s="512">
        <f>Time!AP$68</f>
        <v>1</v>
      </c>
      <c r="AQ19" s="512">
        <f>Time!AQ$68</f>
        <v>1</v>
      </c>
      <c r="AR19" s="512">
        <f>Time!AR$68</f>
        <v>1</v>
      </c>
      <c r="AS19" s="512">
        <f>Time!AS$68</f>
        <v>1</v>
      </c>
      <c r="AT19" s="512">
        <f>Time!AT$68</f>
        <v>1</v>
      </c>
      <c r="AU19" s="512">
        <f>Time!AU$68</f>
        <v>1</v>
      </c>
      <c r="AV19" s="512">
        <f>Time!AV$68</f>
        <v>1</v>
      </c>
      <c r="AW19" s="512">
        <f>Time!AW$68</f>
        <v>1</v>
      </c>
      <c r="AX19" s="512">
        <f>Time!AX$68</f>
        <v>1</v>
      </c>
      <c r="AY19" s="512">
        <f>Time!AY$68</f>
        <v>1</v>
      </c>
      <c r="AZ19" s="512">
        <f>Time!AZ$68</f>
        <v>1</v>
      </c>
      <c r="BA19" s="512">
        <f>Time!BA$68</f>
        <v>1</v>
      </c>
      <c r="BB19" s="512">
        <f>Time!BB$68</f>
        <v>1</v>
      </c>
      <c r="BC19" s="512">
        <f>Time!BC$68</f>
        <v>1</v>
      </c>
      <c r="BD19" s="512">
        <f>Time!BD$68</f>
        <v>1</v>
      </c>
      <c r="BE19" s="512">
        <f>Time!BE$68</f>
        <v>1</v>
      </c>
      <c r="BF19" s="512">
        <f>Time!BF$68</f>
        <v>0</v>
      </c>
      <c r="BG19" s="512">
        <f>Time!BG$68</f>
        <v>0</v>
      </c>
      <c r="BH19" s="512">
        <f>Time!BH$68</f>
        <v>0</v>
      </c>
      <c r="BI19" s="512">
        <f>Time!BI$68</f>
        <v>0</v>
      </c>
      <c r="BJ19" s="512">
        <f>Time!BJ$68</f>
        <v>0</v>
      </c>
      <c r="BK19" s="512">
        <f>Time!BK$68</f>
        <v>0</v>
      </c>
      <c r="BL19" s="512">
        <f>Time!BL$68</f>
        <v>0</v>
      </c>
      <c r="BM19" s="512">
        <f>Time!BM$68</f>
        <v>0</v>
      </c>
      <c r="BN19" s="512">
        <f>Time!BN$68</f>
        <v>0</v>
      </c>
      <c r="BO19" s="512">
        <f>Time!BO$68</f>
        <v>0</v>
      </c>
      <c r="BP19" s="512">
        <f>Time!BP$68</f>
        <v>0</v>
      </c>
      <c r="BQ19" s="512">
        <f>Time!BQ$68</f>
        <v>0</v>
      </c>
      <c r="BR19" s="512">
        <f>Time!BR$68</f>
        <v>0</v>
      </c>
      <c r="BS19" s="512">
        <f>Time!BS$68</f>
        <v>0</v>
      </c>
      <c r="BT19" s="512">
        <f>Time!BT$68</f>
        <v>0</v>
      </c>
      <c r="BU19" s="512">
        <f>Time!BU$68</f>
        <v>0</v>
      </c>
      <c r="BV19" s="512">
        <f>Time!BV$68</f>
        <v>0</v>
      </c>
      <c r="BW19" s="512">
        <f>Time!BW$68</f>
        <v>0</v>
      </c>
      <c r="BX19" s="512">
        <f>Time!BX$68</f>
        <v>0</v>
      </c>
      <c r="BY19" s="512">
        <f>Time!BY$68</f>
        <v>0</v>
      </c>
      <c r="BZ19" s="512">
        <f>Time!BZ$68</f>
        <v>0</v>
      </c>
      <c r="CA19" s="512">
        <f>Time!CA$68</f>
        <v>0</v>
      </c>
      <c r="CB19" s="512">
        <f>Time!CB$68</f>
        <v>0</v>
      </c>
      <c r="CC19" s="512">
        <f>Time!CC$68</f>
        <v>0</v>
      </c>
      <c r="CD19" s="512">
        <f>Time!CD$68</f>
        <v>0</v>
      </c>
      <c r="CE19" s="512">
        <f>Time!CE$68</f>
        <v>0</v>
      </c>
      <c r="CF19" s="512">
        <f>Time!CF$68</f>
        <v>0</v>
      </c>
      <c r="CG19" s="512">
        <f>Time!CG$68</f>
        <v>0</v>
      </c>
      <c r="CH19" s="512">
        <f>Time!CH$68</f>
        <v>0</v>
      </c>
      <c r="CI19" s="512">
        <f>Time!CI$68</f>
        <v>0</v>
      </c>
      <c r="CJ19" s="512">
        <f>Time!CJ$68</f>
        <v>0</v>
      </c>
      <c r="CK19" s="512">
        <f>Time!CK$68</f>
        <v>0</v>
      </c>
      <c r="CL19" s="512">
        <f>Time!CL$68</f>
        <v>0</v>
      </c>
      <c r="CM19" s="512">
        <f>Time!CM$68</f>
        <v>0</v>
      </c>
      <c r="CN19" s="512">
        <f>Time!CN$68</f>
        <v>0</v>
      </c>
      <c r="CO19" s="512">
        <f>Time!CO$68</f>
        <v>0</v>
      </c>
      <c r="CP19" s="512">
        <f>Time!CP$68</f>
        <v>0</v>
      </c>
      <c r="CQ19" s="512">
        <f>Time!CQ$68</f>
        <v>0</v>
      </c>
      <c r="CR19" s="512">
        <f>Time!CR$68</f>
        <v>0</v>
      </c>
      <c r="CS19" s="512">
        <f>Time!CS$68</f>
        <v>0</v>
      </c>
      <c r="CT19" s="512">
        <f>Time!CT$68</f>
        <v>0</v>
      </c>
      <c r="CU19" s="512">
        <f>Time!CU$68</f>
        <v>0</v>
      </c>
      <c r="CV19" s="512">
        <f>Time!CV$68</f>
        <v>0</v>
      </c>
      <c r="CW19" s="512">
        <f>Time!CW$68</f>
        <v>0</v>
      </c>
      <c r="CX19" s="512">
        <f>Time!CX$68</f>
        <v>0</v>
      </c>
      <c r="CY19" s="512">
        <f>Time!CY$68</f>
        <v>0</v>
      </c>
      <c r="CZ19" s="512">
        <f>Time!CZ$68</f>
        <v>0</v>
      </c>
      <c r="DA19" s="512">
        <f>Time!DA$68</f>
        <v>0</v>
      </c>
      <c r="DB19" s="512">
        <f>Time!DB$68</f>
        <v>0</v>
      </c>
      <c r="DC19" s="512">
        <f>Time!DC$68</f>
        <v>0</v>
      </c>
      <c r="DD19" s="512">
        <f>Time!DD$68</f>
        <v>0</v>
      </c>
      <c r="DE19" s="512">
        <f>Time!DE$68</f>
        <v>0</v>
      </c>
      <c r="DF19" s="512">
        <f>Time!DF$68</f>
        <v>0</v>
      </c>
      <c r="DG19" s="512">
        <f>Time!DG$68</f>
        <v>0</v>
      </c>
      <c r="DH19" s="512">
        <f>Time!DH$68</f>
        <v>0</v>
      </c>
      <c r="DI19" s="512">
        <f>Time!DI$68</f>
        <v>0</v>
      </c>
      <c r="DJ19" s="512">
        <f>Time!DJ$68</f>
        <v>0</v>
      </c>
      <c r="DK19" s="512">
        <f>Time!DK$68</f>
        <v>0</v>
      </c>
      <c r="DL19" s="512">
        <f>Time!DL$68</f>
        <v>0</v>
      </c>
      <c r="DM19" s="512">
        <f>Time!DM$68</f>
        <v>0</v>
      </c>
      <c r="DN19" s="512">
        <f>Time!DN$68</f>
        <v>0</v>
      </c>
      <c r="DO19" s="512">
        <f>Time!DO$68</f>
        <v>0</v>
      </c>
      <c r="DP19" s="512">
        <f>Time!DP$68</f>
        <v>0</v>
      </c>
      <c r="DQ19" s="512">
        <f>Time!DQ$68</f>
        <v>0</v>
      </c>
      <c r="DR19" s="512">
        <f>Time!DR$68</f>
        <v>0</v>
      </c>
      <c r="DS19" s="512">
        <f>Time!DS$68</f>
        <v>0</v>
      </c>
      <c r="DT19" s="512">
        <f>Time!DT$68</f>
        <v>0</v>
      </c>
      <c r="DU19" s="512">
        <f>Time!DU$68</f>
        <v>0</v>
      </c>
      <c r="DV19" s="512">
        <f>Time!DV$68</f>
        <v>0</v>
      </c>
      <c r="DW19" s="512">
        <f>Time!DW$68</f>
        <v>0</v>
      </c>
      <c r="DX19" s="512">
        <f>Time!DX$68</f>
        <v>0</v>
      </c>
      <c r="DY19" s="512">
        <f>Time!DY$68</f>
        <v>0</v>
      </c>
      <c r="DZ19" s="512">
        <f>Time!DZ$68</f>
        <v>0</v>
      </c>
      <c r="EA19" s="512">
        <f>Time!EA$68</f>
        <v>0</v>
      </c>
      <c r="EB19" s="512">
        <f>Time!EB$68</f>
        <v>0</v>
      </c>
      <c r="EC19" s="512">
        <f>Time!EC$68</f>
        <v>0</v>
      </c>
      <c r="ED19" s="512">
        <f>Time!ED$68</f>
        <v>0</v>
      </c>
      <c r="EE19" s="512">
        <f>Time!EE$68</f>
        <v>0</v>
      </c>
      <c r="EF19" s="512">
        <f>Time!EF$68</f>
        <v>0</v>
      </c>
      <c r="EG19" s="512">
        <f>Time!EG$68</f>
        <v>0</v>
      </c>
      <c r="EH19" s="512">
        <f>Time!EH$68</f>
        <v>0</v>
      </c>
      <c r="EI19" s="512">
        <f>Time!EI$68</f>
        <v>0</v>
      </c>
      <c r="EJ19" s="512">
        <f>Time!EJ$68</f>
        <v>0</v>
      </c>
      <c r="EK19" s="512">
        <f>Time!EK$68</f>
        <v>0</v>
      </c>
      <c r="EL19" s="512">
        <f>Time!EL$68</f>
        <v>0</v>
      </c>
      <c r="EM19" s="512">
        <f>Time!EM$68</f>
        <v>0</v>
      </c>
      <c r="EN19" s="512">
        <f>Time!EN$68</f>
        <v>0</v>
      </c>
      <c r="EO19" s="512">
        <f>Time!EO$68</f>
        <v>0</v>
      </c>
      <c r="EP19" s="512">
        <f>Time!EP$68</f>
        <v>0</v>
      </c>
      <c r="EQ19" s="512">
        <f>Time!EQ$68</f>
        <v>0</v>
      </c>
      <c r="ER19" s="512">
        <f>Time!ER$68</f>
        <v>0</v>
      </c>
      <c r="ES19" s="512">
        <f>Time!ES$68</f>
        <v>0</v>
      </c>
      <c r="ET19" s="512">
        <f>Time!ET$68</f>
        <v>0</v>
      </c>
      <c r="EU19" s="512">
        <f>Time!EU$68</f>
        <v>0</v>
      </c>
      <c r="EV19" s="512">
        <f>Time!EV$68</f>
        <v>0</v>
      </c>
      <c r="EW19" s="512">
        <f>Time!EW$68</f>
        <v>0</v>
      </c>
      <c r="EX19" s="512">
        <f>Time!EX$68</f>
        <v>0</v>
      </c>
      <c r="EY19" s="512">
        <f>Time!EY$68</f>
        <v>0</v>
      </c>
      <c r="EZ19" s="512">
        <f>Time!EZ$68</f>
        <v>0</v>
      </c>
      <c r="FA19" s="512">
        <f>Time!FA$68</f>
        <v>0</v>
      </c>
      <c r="FB19" s="512">
        <f>Time!FB$68</f>
        <v>0</v>
      </c>
      <c r="FC19" s="512">
        <f>Time!FC$68</f>
        <v>0</v>
      </c>
      <c r="FD19" s="512">
        <f>Time!FD$68</f>
        <v>0</v>
      </c>
      <c r="FE19" s="512">
        <f>Time!FE$68</f>
        <v>0</v>
      </c>
      <c r="FF19" s="512">
        <f>Time!FF$68</f>
        <v>0</v>
      </c>
      <c r="FG19" s="512">
        <f>Time!FG$68</f>
        <v>0</v>
      </c>
      <c r="FH19" s="512">
        <f>Time!FH$68</f>
        <v>0</v>
      </c>
      <c r="FI19" s="512">
        <f>Time!FI$68</f>
        <v>0</v>
      </c>
      <c r="FJ19" s="512">
        <f>Time!FJ$68</f>
        <v>0</v>
      </c>
      <c r="FK19" s="512">
        <f>Time!FK$68</f>
        <v>0</v>
      </c>
      <c r="FL19" s="512">
        <f>Time!FL$68</f>
        <v>0</v>
      </c>
      <c r="FM19" s="512">
        <f>Time!FM$68</f>
        <v>0</v>
      </c>
      <c r="FN19" s="512">
        <f>Time!FN$68</f>
        <v>0</v>
      </c>
      <c r="FO19" s="512">
        <f>Time!FO$68</f>
        <v>0</v>
      </c>
      <c r="FP19" s="512">
        <f>Time!FP$68</f>
        <v>0</v>
      </c>
      <c r="FQ19" s="512">
        <f>Time!FQ$68</f>
        <v>0</v>
      </c>
      <c r="FR19" s="512">
        <f>Time!FR$68</f>
        <v>0</v>
      </c>
      <c r="FS19" s="512">
        <f>Time!FS$68</f>
        <v>0</v>
      </c>
      <c r="FT19" s="512">
        <f>Time!FT$68</f>
        <v>0</v>
      </c>
      <c r="FU19" s="512">
        <f>Time!FU$68</f>
        <v>0</v>
      </c>
      <c r="FV19" s="512">
        <f>Time!FV$68</f>
        <v>0</v>
      </c>
      <c r="FW19" s="512">
        <f>Time!FW$68</f>
        <v>0</v>
      </c>
      <c r="FX19" s="512">
        <f>Time!FX$68</f>
        <v>0</v>
      </c>
      <c r="FY19" s="512">
        <f>Time!FY$68</f>
        <v>0</v>
      </c>
      <c r="FZ19" s="512">
        <f>Time!FZ$68</f>
        <v>0</v>
      </c>
      <c r="GA19" s="512">
        <f>Time!GA$68</f>
        <v>0</v>
      </c>
      <c r="GB19" s="512">
        <f>Time!GB$68</f>
        <v>0</v>
      </c>
      <c r="GC19" s="512">
        <f>Time!GC$68</f>
        <v>0</v>
      </c>
      <c r="GD19" s="512">
        <f>Time!GD$68</f>
        <v>0</v>
      </c>
      <c r="GE19" s="512">
        <f>Time!GE$68</f>
        <v>0</v>
      </c>
      <c r="GF19" s="512">
        <f>Time!GF$68</f>
        <v>0</v>
      </c>
      <c r="GG19" s="512">
        <f>Time!GG$68</f>
        <v>0</v>
      </c>
      <c r="GH19" s="512">
        <f>Time!GH$68</f>
        <v>0</v>
      </c>
      <c r="GI19" s="512">
        <f>Time!GI$68</f>
        <v>0</v>
      </c>
      <c r="GJ19" s="512">
        <f>Time!GJ$68</f>
        <v>0</v>
      </c>
    </row>
    <row r="20" spans="1:192" s="512" customFormat="1" outlineLevel="1" x14ac:dyDescent="0.35">
      <c r="A20" s="519"/>
      <c r="E20" s="512" t="str">
        <f>Time!$E$88</f>
        <v>Operating period flag</v>
      </c>
      <c r="G20" s="512" t="str">
        <f>Time!$G$88</f>
        <v>flag</v>
      </c>
      <c r="H20" s="512">
        <f>Time!$H$88</f>
        <v>100</v>
      </c>
      <c r="J20" s="512">
        <f>Time!J$88</f>
        <v>0</v>
      </c>
      <c r="K20" s="512">
        <f>Time!K$88</f>
        <v>0</v>
      </c>
      <c r="L20" s="512">
        <f>Time!L$88</f>
        <v>0</v>
      </c>
      <c r="M20" s="512">
        <f>Time!M$88</f>
        <v>0</v>
      </c>
      <c r="N20" s="512">
        <f>Time!N$88</f>
        <v>0</v>
      </c>
      <c r="O20" s="512">
        <f>Time!O$88</f>
        <v>0</v>
      </c>
      <c r="P20" s="512">
        <f>Time!P$88</f>
        <v>0</v>
      </c>
      <c r="Q20" s="512">
        <f>Time!Q$88</f>
        <v>0</v>
      </c>
      <c r="R20" s="512">
        <f>Time!R$88</f>
        <v>0</v>
      </c>
      <c r="S20" s="512">
        <f>Time!S$88</f>
        <v>0</v>
      </c>
      <c r="T20" s="512">
        <f>Time!T$88</f>
        <v>0</v>
      </c>
      <c r="U20" s="512">
        <f>Time!U$88</f>
        <v>0</v>
      </c>
      <c r="V20" s="512">
        <f>Time!V$88</f>
        <v>0</v>
      </c>
      <c r="W20" s="512">
        <f>Time!W$88</f>
        <v>0</v>
      </c>
      <c r="X20" s="512">
        <f>Time!X$88</f>
        <v>0</v>
      </c>
      <c r="Y20" s="512">
        <f>Time!Y$88</f>
        <v>0</v>
      </c>
      <c r="Z20" s="512">
        <f>Time!Z$88</f>
        <v>0</v>
      </c>
      <c r="AA20" s="512">
        <f>Time!AA$88</f>
        <v>0</v>
      </c>
      <c r="AB20" s="512">
        <f>Time!AB$88</f>
        <v>0</v>
      </c>
      <c r="AC20" s="512">
        <f>Time!AC$88</f>
        <v>0</v>
      </c>
      <c r="AD20" s="512">
        <f>Time!AD$88</f>
        <v>0</v>
      </c>
      <c r="AE20" s="512">
        <f>Time!AE$88</f>
        <v>0</v>
      </c>
      <c r="AF20" s="512">
        <f>Time!AF$88</f>
        <v>0</v>
      </c>
      <c r="AG20" s="512">
        <f>Time!AG$88</f>
        <v>0</v>
      </c>
      <c r="AH20" s="512">
        <f>Time!AH$88</f>
        <v>0</v>
      </c>
      <c r="AI20" s="512">
        <f>Time!AI$88</f>
        <v>0</v>
      </c>
      <c r="AJ20" s="512">
        <f>Time!AJ$88</f>
        <v>0</v>
      </c>
      <c r="AK20" s="512">
        <f>Time!AK$88</f>
        <v>0</v>
      </c>
      <c r="AL20" s="512">
        <f>Time!AL$88</f>
        <v>0</v>
      </c>
      <c r="AM20" s="512">
        <f>Time!AM$88</f>
        <v>0</v>
      </c>
      <c r="AN20" s="512">
        <f>Time!AN$88</f>
        <v>0</v>
      </c>
      <c r="AO20" s="512">
        <f>Time!AO$88</f>
        <v>0</v>
      </c>
      <c r="AP20" s="512">
        <f>Time!AP$88</f>
        <v>0</v>
      </c>
      <c r="AQ20" s="512">
        <f>Time!AQ$88</f>
        <v>0</v>
      </c>
      <c r="AR20" s="512">
        <f>Time!AR$88</f>
        <v>0</v>
      </c>
      <c r="AS20" s="512">
        <f>Time!AS$88</f>
        <v>0</v>
      </c>
      <c r="AT20" s="512">
        <f>Time!AT$88</f>
        <v>0</v>
      </c>
      <c r="AU20" s="512">
        <f>Time!AU$88</f>
        <v>0</v>
      </c>
      <c r="AV20" s="512">
        <f>Time!AV$88</f>
        <v>0</v>
      </c>
      <c r="AW20" s="512">
        <f>Time!AW$88</f>
        <v>0</v>
      </c>
      <c r="AX20" s="512">
        <f>Time!AX$88</f>
        <v>0</v>
      </c>
      <c r="AY20" s="512">
        <f>Time!AY$88</f>
        <v>0</v>
      </c>
      <c r="AZ20" s="512">
        <f>Time!AZ$88</f>
        <v>0</v>
      </c>
      <c r="BA20" s="512">
        <f>Time!BA$88</f>
        <v>0</v>
      </c>
      <c r="BB20" s="512">
        <f>Time!BB$88</f>
        <v>0</v>
      </c>
      <c r="BC20" s="512">
        <f>Time!BC$88</f>
        <v>0</v>
      </c>
      <c r="BD20" s="512">
        <f>Time!BD$88</f>
        <v>0</v>
      </c>
      <c r="BE20" s="512">
        <f>Time!BE$88</f>
        <v>0</v>
      </c>
      <c r="BF20" s="512">
        <f>Time!BF$88</f>
        <v>1</v>
      </c>
      <c r="BG20" s="512">
        <f>Time!BG$88</f>
        <v>1</v>
      </c>
      <c r="BH20" s="512">
        <f>Time!BH$88</f>
        <v>1</v>
      </c>
      <c r="BI20" s="512">
        <f>Time!BI$88</f>
        <v>1</v>
      </c>
      <c r="BJ20" s="512">
        <f>Time!BJ$88</f>
        <v>1</v>
      </c>
      <c r="BK20" s="512">
        <f>Time!BK$88</f>
        <v>1</v>
      </c>
      <c r="BL20" s="512">
        <f>Time!BL$88</f>
        <v>1</v>
      </c>
      <c r="BM20" s="512">
        <f>Time!BM$88</f>
        <v>1</v>
      </c>
      <c r="BN20" s="512">
        <f>Time!BN$88</f>
        <v>1</v>
      </c>
      <c r="BO20" s="512">
        <f>Time!BO$88</f>
        <v>1</v>
      </c>
      <c r="BP20" s="512">
        <f>Time!BP$88</f>
        <v>1</v>
      </c>
      <c r="BQ20" s="512">
        <f>Time!BQ$88</f>
        <v>1</v>
      </c>
      <c r="BR20" s="512">
        <f>Time!BR$88</f>
        <v>1</v>
      </c>
      <c r="BS20" s="512">
        <f>Time!BS$88</f>
        <v>1</v>
      </c>
      <c r="BT20" s="512">
        <f>Time!BT$88</f>
        <v>1</v>
      </c>
      <c r="BU20" s="512">
        <f>Time!BU$88</f>
        <v>1</v>
      </c>
      <c r="BV20" s="512">
        <f>Time!BV$88</f>
        <v>1</v>
      </c>
      <c r="BW20" s="512">
        <f>Time!BW$88</f>
        <v>1</v>
      </c>
      <c r="BX20" s="512">
        <f>Time!BX$88</f>
        <v>1</v>
      </c>
      <c r="BY20" s="512">
        <f>Time!BY$88</f>
        <v>1</v>
      </c>
      <c r="BZ20" s="512">
        <f>Time!BZ$88</f>
        <v>1</v>
      </c>
      <c r="CA20" s="512">
        <f>Time!CA$88</f>
        <v>1</v>
      </c>
      <c r="CB20" s="512">
        <f>Time!CB$88</f>
        <v>1</v>
      </c>
      <c r="CC20" s="512">
        <f>Time!CC$88</f>
        <v>1</v>
      </c>
      <c r="CD20" s="512">
        <f>Time!CD$88</f>
        <v>1</v>
      </c>
      <c r="CE20" s="512">
        <f>Time!CE$88</f>
        <v>1</v>
      </c>
      <c r="CF20" s="512">
        <f>Time!CF$88</f>
        <v>1</v>
      </c>
      <c r="CG20" s="512">
        <f>Time!CG$88</f>
        <v>1</v>
      </c>
      <c r="CH20" s="512">
        <f>Time!CH$88</f>
        <v>1</v>
      </c>
      <c r="CI20" s="512">
        <f>Time!CI$88</f>
        <v>1</v>
      </c>
      <c r="CJ20" s="512">
        <f>Time!CJ$88</f>
        <v>1</v>
      </c>
      <c r="CK20" s="512">
        <f>Time!CK$88</f>
        <v>1</v>
      </c>
      <c r="CL20" s="512">
        <f>Time!CL$88</f>
        <v>1</v>
      </c>
      <c r="CM20" s="512">
        <f>Time!CM$88</f>
        <v>1</v>
      </c>
      <c r="CN20" s="512">
        <f>Time!CN$88</f>
        <v>1</v>
      </c>
      <c r="CO20" s="512">
        <f>Time!CO$88</f>
        <v>1</v>
      </c>
      <c r="CP20" s="512">
        <f>Time!CP$88</f>
        <v>1</v>
      </c>
      <c r="CQ20" s="512">
        <f>Time!CQ$88</f>
        <v>1</v>
      </c>
      <c r="CR20" s="512">
        <f>Time!CR$88</f>
        <v>1</v>
      </c>
      <c r="CS20" s="512">
        <f>Time!CS$88</f>
        <v>1</v>
      </c>
      <c r="CT20" s="512">
        <f>Time!CT$88</f>
        <v>1</v>
      </c>
      <c r="CU20" s="512">
        <f>Time!CU$88</f>
        <v>1</v>
      </c>
      <c r="CV20" s="512">
        <f>Time!CV$88</f>
        <v>1</v>
      </c>
      <c r="CW20" s="512">
        <f>Time!CW$88</f>
        <v>1</v>
      </c>
      <c r="CX20" s="512">
        <f>Time!CX$88</f>
        <v>1</v>
      </c>
      <c r="CY20" s="512">
        <f>Time!CY$88</f>
        <v>1</v>
      </c>
      <c r="CZ20" s="512">
        <f>Time!CZ$88</f>
        <v>1</v>
      </c>
      <c r="DA20" s="512">
        <f>Time!DA$88</f>
        <v>1</v>
      </c>
      <c r="DB20" s="512">
        <f>Time!DB$88</f>
        <v>1</v>
      </c>
      <c r="DC20" s="512">
        <f>Time!DC$88</f>
        <v>1</v>
      </c>
      <c r="DD20" s="512">
        <f>Time!DD$88</f>
        <v>1</v>
      </c>
      <c r="DE20" s="512">
        <f>Time!DE$88</f>
        <v>1</v>
      </c>
      <c r="DF20" s="512">
        <f>Time!DF$88</f>
        <v>1</v>
      </c>
      <c r="DG20" s="512">
        <f>Time!DG$88</f>
        <v>1</v>
      </c>
      <c r="DH20" s="512">
        <f>Time!DH$88</f>
        <v>1</v>
      </c>
      <c r="DI20" s="512">
        <f>Time!DI$88</f>
        <v>1</v>
      </c>
      <c r="DJ20" s="512">
        <f>Time!DJ$88</f>
        <v>1</v>
      </c>
      <c r="DK20" s="512">
        <f>Time!DK$88</f>
        <v>1</v>
      </c>
      <c r="DL20" s="512">
        <f>Time!DL$88</f>
        <v>1</v>
      </c>
      <c r="DM20" s="512">
        <f>Time!DM$88</f>
        <v>1</v>
      </c>
      <c r="DN20" s="512">
        <f>Time!DN$88</f>
        <v>1</v>
      </c>
      <c r="DO20" s="512">
        <f>Time!DO$88</f>
        <v>1</v>
      </c>
      <c r="DP20" s="512">
        <f>Time!DP$88</f>
        <v>1</v>
      </c>
      <c r="DQ20" s="512">
        <f>Time!DQ$88</f>
        <v>1</v>
      </c>
      <c r="DR20" s="512">
        <f>Time!DR$88</f>
        <v>1</v>
      </c>
      <c r="DS20" s="512">
        <f>Time!DS$88</f>
        <v>1</v>
      </c>
      <c r="DT20" s="512">
        <f>Time!DT$88</f>
        <v>1</v>
      </c>
      <c r="DU20" s="512">
        <f>Time!DU$88</f>
        <v>1</v>
      </c>
      <c r="DV20" s="512">
        <f>Time!DV$88</f>
        <v>1</v>
      </c>
      <c r="DW20" s="512">
        <f>Time!DW$88</f>
        <v>1</v>
      </c>
      <c r="DX20" s="512">
        <f>Time!DX$88</f>
        <v>1</v>
      </c>
      <c r="DY20" s="512">
        <f>Time!DY$88</f>
        <v>1</v>
      </c>
      <c r="DZ20" s="512">
        <f>Time!DZ$88</f>
        <v>1</v>
      </c>
      <c r="EA20" s="512">
        <f>Time!EA$88</f>
        <v>1</v>
      </c>
      <c r="EB20" s="512">
        <f>Time!EB$88</f>
        <v>1</v>
      </c>
      <c r="EC20" s="512">
        <f>Time!EC$88</f>
        <v>1</v>
      </c>
      <c r="ED20" s="512">
        <f>Time!ED$88</f>
        <v>1</v>
      </c>
      <c r="EE20" s="512">
        <f>Time!EE$88</f>
        <v>1</v>
      </c>
      <c r="EF20" s="512">
        <f>Time!EF$88</f>
        <v>1</v>
      </c>
      <c r="EG20" s="512">
        <f>Time!EG$88</f>
        <v>1</v>
      </c>
      <c r="EH20" s="512">
        <f>Time!EH$88</f>
        <v>1</v>
      </c>
      <c r="EI20" s="512">
        <f>Time!EI$88</f>
        <v>1</v>
      </c>
      <c r="EJ20" s="512">
        <f>Time!EJ$88</f>
        <v>1</v>
      </c>
      <c r="EK20" s="512">
        <f>Time!EK$88</f>
        <v>1</v>
      </c>
      <c r="EL20" s="512">
        <f>Time!EL$88</f>
        <v>1</v>
      </c>
      <c r="EM20" s="512">
        <f>Time!EM$88</f>
        <v>1</v>
      </c>
      <c r="EN20" s="512">
        <f>Time!EN$88</f>
        <v>1</v>
      </c>
      <c r="EO20" s="512">
        <f>Time!EO$88</f>
        <v>1</v>
      </c>
      <c r="EP20" s="512">
        <f>Time!EP$88</f>
        <v>1</v>
      </c>
      <c r="EQ20" s="512">
        <f>Time!EQ$88</f>
        <v>1</v>
      </c>
      <c r="ER20" s="512">
        <f>Time!ER$88</f>
        <v>1</v>
      </c>
      <c r="ES20" s="512">
        <f>Time!ES$88</f>
        <v>1</v>
      </c>
      <c r="ET20" s="512">
        <f>Time!ET$88</f>
        <v>1</v>
      </c>
      <c r="EU20" s="512">
        <f>Time!EU$88</f>
        <v>1</v>
      </c>
      <c r="EV20" s="512">
        <f>Time!EV$88</f>
        <v>1</v>
      </c>
      <c r="EW20" s="512">
        <f>Time!EW$88</f>
        <v>1</v>
      </c>
      <c r="EX20" s="512">
        <f>Time!EX$88</f>
        <v>1</v>
      </c>
      <c r="EY20" s="512">
        <f>Time!EY$88</f>
        <v>1</v>
      </c>
      <c r="EZ20" s="512">
        <f>Time!EZ$88</f>
        <v>1</v>
      </c>
      <c r="FA20" s="512">
        <f>Time!FA$88</f>
        <v>1</v>
      </c>
      <c r="FB20" s="512">
        <f>Time!FB$88</f>
        <v>0</v>
      </c>
      <c r="FC20" s="512">
        <f>Time!FC$88</f>
        <v>0</v>
      </c>
      <c r="FD20" s="512">
        <f>Time!FD$88</f>
        <v>0</v>
      </c>
      <c r="FE20" s="512">
        <f>Time!FE$88</f>
        <v>0</v>
      </c>
      <c r="FF20" s="512">
        <f>Time!FF$88</f>
        <v>0</v>
      </c>
      <c r="FG20" s="512">
        <f>Time!FG$88</f>
        <v>0</v>
      </c>
      <c r="FH20" s="512">
        <f>Time!FH$88</f>
        <v>0</v>
      </c>
      <c r="FI20" s="512">
        <f>Time!FI$88</f>
        <v>0</v>
      </c>
      <c r="FJ20" s="512">
        <f>Time!FJ$88</f>
        <v>0</v>
      </c>
      <c r="FK20" s="512">
        <f>Time!FK$88</f>
        <v>0</v>
      </c>
      <c r="FL20" s="512">
        <f>Time!FL$88</f>
        <v>0</v>
      </c>
      <c r="FM20" s="512">
        <f>Time!FM$88</f>
        <v>0</v>
      </c>
      <c r="FN20" s="512">
        <f>Time!FN$88</f>
        <v>0</v>
      </c>
      <c r="FO20" s="512">
        <f>Time!FO$88</f>
        <v>0</v>
      </c>
      <c r="FP20" s="512">
        <f>Time!FP$88</f>
        <v>0</v>
      </c>
      <c r="FQ20" s="512">
        <f>Time!FQ$88</f>
        <v>0</v>
      </c>
      <c r="FR20" s="512">
        <f>Time!FR$88</f>
        <v>0</v>
      </c>
      <c r="FS20" s="512">
        <f>Time!FS$88</f>
        <v>0</v>
      </c>
      <c r="FT20" s="512">
        <f>Time!FT$88</f>
        <v>0</v>
      </c>
      <c r="FU20" s="512">
        <f>Time!FU$88</f>
        <v>0</v>
      </c>
      <c r="FV20" s="512">
        <f>Time!FV$88</f>
        <v>0</v>
      </c>
      <c r="FW20" s="512">
        <f>Time!FW$88</f>
        <v>0</v>
      </c>
      <c r="FX20" s="512">
        <f>Time!FX$88</f>
        <v>0</v>
      </c>
      <c r="FY20" s="512">
        <f>Time!FY$88</f>
        <v>0</v>
      </c>
      <c r="FZ20" s="512">
        <f>Time!FZ$88</f>
        <v>0</v>
      </c>
      <c r="GA20" s="512">
        <f>Time!GA$88</f>
        <v>0</v>
      </c>
      <c r="GB20" s="512">
        <f>Time!GB$88</f>
        <v>0</v>
      </c>
      <c r="GC20" s="512">
        <f>Time!GC$88</f>
        <v>0</v>
      </c>
      <c r="GD20" s="512">
        <f>Time!GD$88</f>
        <v>0</v>
      </c>
      <c r="GE20" s="512">
        <f>Time!GE$88</f>
        <v>0</v>
      </c>
      <c r="GF20" s="512">
        <f>Time!GF$88</f>
        <v>0</v>
      </c>
      <c r="GG20" s="512">
        <f>Time!GG$88</f>
        <v>0</v>
      </c>
      <c r="GH20" s="512">
        <f>Time!GH$88</f>
        <v>0</v>
      </c>
      <c r="GI20" s="512">
        <f>Time!GI$88</f>
        <v>0</v>
      </c>
      <c r="GJ20" s="512">
        <f>Time!GJ$88</f>
        <v>0</v>
      </c>
    </row>
    <row r="21" spans="1:192" s="512" customFormat="1" outlineLevel="1" x14ac:dyDescent="0.35">
      <c r="A21" s="519"/>
      <c r="E21" s="512" t="str">
        <f>Time!$E$190</f>
        <v>Construction quarter counter</v>
      </c>
      <c r="G21" s="512" t="str">
        <f>Time!$G$190</f>
        <v>counter</v>
      </c>
      <c r="H21" s="512">
        <f>Time!$H$190</f>
        <v>6573</v>
      </c>
      <c r="J21" s="512">
        <f>Time!J$190</f>
        <v>0</v>
      </c>
      <c r="K21" s="512">
        <f>Time!K$190</f>
        <v>0</v>
      </c>
      <c r="L21" s="512">
        <f>Time!L$190</f>
        <v>0</v>
      </c>
      <c r="M21" s="512">
        <f>Time!M$190</f>
        <v>0</v>
      </c>
      <c r="N21" s="512">
        <f>Time!N$190</f>
        <v>0</v>
      </c>
      <c r="O21" s="512">
        <f>Time!O$190</f>
        <v>0</v>
      </c>
      <c r="P21" s="512">
        <f>Time!P$190</f>
        <v>1</v>
      </c>
      <c r="Q21" s="512">
        <f>Time!Q$190</f>
        <v>2</v>
      </c>
      <c r="R21" s="512">
        <f>Time!R$190</f>
        <v>3</v>
      </c>
      <c r="S21" s="512">
        <f>Time!S$190</f>
        <v>4</v>
      </c>
      <c r="T21" s="512">
        <f>Time!T$190</f>
        <v>5</v>
      </c>
      <c r="U21" s="512">
        <f>Time!U$190</f>
        <v>6</v>
      </c>
      <c r="V21" s="512">
        <f>Time!V$190</f>
        <v>7</v>
      </c>
      <c r="W21" s="512">
        <f>Time!W$190</f>
        <v>8</v>
      </c>
      <c r="X21" s="512">
        <f>Time!X$190</f>
        <v>9</v>
      </c>
      <c r="Y21" s="512">
        <f>Time!Y$190</f>
        <v>10</v>
      </c>
      <c r="Z21" s="512">
        <f>Time!Z$190</f>
        <v>11</v>
      </c>
      <c r="AA21" s="512">
        <f>Time!AA$190</f>
        <v>12</v>
      </c>
      <c r="AB21" s="512">
        <f>Time!AB$190</f>
        <v>13</v>
      </c>
      <c r="AC21" s="512">
        <f>Time!AC$190</f>
        <v>14</v>
      </c>
      <c r="AD21" s="512">
        <f>Time!AD$190</f>
        <v>15</v>
      </c>
      <c r="AE21" s="512">
        <f>Time!AE$190</f>
        <v>16</v>
      </c>
      <c r="AF21" s="512">
        <f>Time!AF$190</f>
        <v>17</v>
      </c>
      <c r="AG21" s="512">
        <f>Time!AG$190</f>
        <v>18</v>
      </c>
      <c r="AH21" s="512">
        <f>Time!AH$190</f>
        <v>19</v>
      </c>
      <c r="AI21" s="512">
        <f>Time!AI$190</f>
        <v>20</v>
      </c>
      <c r="AJ21" s="512">
        <f>Time!AJ$190</f>
        <v>21</v>
      </c>
      <c r="AK21" s="512">
        <f>Time!AK$190</f>
        <v>22</v>
      </c>
      <c r="AL21" s="512">
        <f>Time!AL$190</f>
        <v>23</v>
      </c>
      <c r="AM21" s="512">
        <f>Time!AM$190</f>
        <v>24</v>
      </c>
      <c r="AN21" s="512">
        <f>Time!AN$190</f>
        <v>25</v>
      </c>
      <c r="AO21" s="512">
        <f>Time!AO$190</f>
        <v>26</v>
      </c>
      <c r="AP21" s="512">
        <f>Time!AP$190</f>
        <v>27</v>
      </c>
      <c r="AQ21" s="512">
        <f>Time!AQ$190</f>
        <v>28</v>
      </c>
      <c r="AR21" s="512">
        <f>Time!AR$190</f>
        <v>29</v>
      </c>
      <c r="AS21" s="512">
        <f>Time!AS$190</f>
        <v>30</v>
      </c>
      <c r="AT21" s="512">
        <f>Time!AT$190</f>
        <v>31</v>
      </c>
      <c r="AU21" s="512">
        <f>Time!AU$190</f>
        <v>32</v>
      </c>
      <c r="AV21" s="512">
        <f>Time!AV$190</f>
        <v>33</v>
      </c>
      <c r="AW21" s="512">
        <f>Time!AW$190</f>
        <v>34</v>
      </c>
      <c r="AX21" s="512">
        <f>Time!AX$190</f>
        <v>35</v>
      </c>
      <c r="AY21" s="512">
        <f>Time!AY$190</f>
        <v>36</v>
      </c>
      <c r="AZ21" s="512">
        <f>Time!AZ$190</f>
        <v>37</v>
      </c>
      <c r="BA21" s="512">
        <f>Time!BA$190</f>
        <v>38</v>
      </c>
      <c r="BB21" s="512">
        <f>Time!BB$190</f>
        <v>39</v>
      </c>
      <c r="BC21" s="512">
        <f>Time!BC$190</f>
        <v>40</v>
      </c>
      <c r="BD21" s="512">
        <f>Time!BD$190</f>
        <v>41</v>
      </c>
      <c r="BE21" s="512">
        <f>Time!BE$190</f>
        <v>42</v>
      </c>
      <c r="BF21" s="512">
        <f>Time!BF$190</f>
        <v>42</v>
      </c>
      <c r="BG21" s="512">
        <f>Time!BG$190</f>
        <v>42</v>
      </c>
      <c r="BH21" s="512">
        <f>Time!BH$190</f>
        <v>42</v>
      </c>
      <c r="BI21" s="512">
        <f>Time!BI$190</f>
        <v>42</v>
      </c>
      <c r="BJ21" s="512">
        <f>Time!BJ$190</f>
        <v>42</v>
      </c>
      <c r="BK21" s="512">
        <f>Time!BK$190</f>
        <v>42</v>
      </c>
      <c r="BL21" s="512">
        <f>Time!BL$190</f>
        <v>42</v>
      </c>
      <c r="BM21" s="512">
        <f>Time!BM$190</f>
        <v>42</v>
      </c>
      <c r="BN21" s="512">
        <f>Time!BN$190</f>
        <v>42</v>
      </c>
      <c r="BO21" s="512">
        <f>Time!BO$190</f>
        <v>42</v>
      </c>
      <c r="BP21" s="512">
        <f>Time!BP$190</f>
        <v>42</v>
      </c>
      <c r="BQ21" s="512">
        <f>Time!BQ$190</f>
        <v>42</v>
      </c>
      <c r="BR21" s="512">
        <f>Time!BR$190</f>
        <v>42</v>
      </c>
      <c r="BS21" s="512">
        <f>Time!BS$190</f>
        <v>42</v>
      </c>
      <c r="BT21" s="512">
        <f>Time!BT$190</f>
        <v>42</v>
      </c>
      <c r="BU21" s="512">
        <f>Time!BU$190</f>
        <v>42</v>
      </c>
      <c r="BV21" s="512">
        <f>Time!BV$190</f>
        <v>42</v>
      </c>
      <c r="BW21" s="512">
        <f>Time!BW$190</f>
        <v>42</v>
      </c>
      <c r="BX21" s="512">
        <f>Time!BX$190</f>
        <v>42</v>
      </c>
      <c r="BY21" s="512">
        <f>Time!BY$190</f>
        <v>42</v>
      </c>
      <c r="BZ21" s="512">
        <f>Time!BZ$190</f>
        <v>42</v>
      </c>
      <c r="CA21" s="512">
        <f>Time!CA$190</f>
        <v>42</v>
      </c>
      <c r="CB21" s="512">
        <f>Time!CB$190</f>
        <v>42</v>
      </c>
      <c r="CC21" s="512">
        <f>Time!CC$190</f>
        <v>42</v>
      </c>
      <c r="CD21" s="512">
        <f>Time!CD$190</f>
        <v>42</v>
      </c>
      <c r="CE21" s="512">
        <f>Time!CE$190</f>
        <v>42</v>
      </c>
      <c r="CF21" s="512">
        <f>Time!CF$190</f>
        <v>42</v>
      </c>
      <c r="CG21" s="512">
        <f>Time!CG$190</f>
        <v>42</v>
      </c>
      <c r="CH21" s="512">
        <f>Time!CH$190</f>
        <v>42</v>
      </c>
      <c r="CI21" s="512">
        <f>Time!CI$190</f>
        <v>42</v>
      </c>
      <c r="CJ21" s="512">
        <f>Time!CJ$190</f>
        <v>42</v>
      </c>
      <c r="CK21" s="512">
        <f>Time!CK$190</f>
        <v>42</v>
      </c>
      <c r="CL21" s="512">
        <f>Time!CL$190</f>
        <v>42</v>
      </c>
      <c r="CM21" s="512">
        <f>Time!CM$190</f>
        <v>42</v>
      </c>
      <c r="CN21" s="512">
        <f>Time!CN$190</f>
        <v>42</v>
      </c>
      <c r="CO21" s="512">
        <f>Time!CO$190</f>
        <v>42</v>
      </c>
      <c r="CP21" s="512">
        <f>Time!CP$190</f>
        <v>42</v>
      </c>
      <c r="CQ21" s="512">
        <f>Time!CQ$190</f>
        <v>42</v>
      </c>
      <c r="CR21" s="512">
        <f>Time!CR$190</f>
        <v>42</v>
      </c>
      <c r="CS21" s="512">
        <f>Time!CS$190</f>
        <v>42</v>
      </c>
      <c r="CT21" s="512">
        <f>Time!CT$190</f>
        <v>42</v>
      </c>
      <c r="CU21" s="512">
        <f>Time!CU$190</f>
        <v>42</v>
      </c>
      <c r="CV21" s="512">
        <f>Time!CV$190</f>
        <v>42</v>
      </c>
      <c r="CW21" s="512">
        <f>Time!CW$190</f>
        <v>42</v>
      </c>
      <c r="CX21" s="512">
        <f>Time!CX$190</f>
        <v>42</v>
      </c>
      <c r="CY21" s="512">
        <f>Time!CY$190</f>
        <v>42</v>
      </c>
      <c r="CZ21" s="512">
        <f>Time!CZ$190</f>
        <v>42</v>
      </c>
      <c r="DA21" s="512">
        <f>Time!DA$190</f>
        <v>42</v>
      </c>
      <c r="DB21" s="512">
        <f>Time!DB$190</f>
        <v>42</v>
      </c>
      <c r="DC21" s="512">
        <f>Time!DC$190</f>
        <v>42</v>
      </c>
      <c r="DD21" s="512">
        <f>Time!DD$190</f>
        <v>42</v>
      </c>
      <c r="DE21" s="512">
        <f>Time!DE$190</f>
        <v>42</v>
      </c>
      <c r="DF21" s="512">
        <f>Time!DF$190</f>
        <v>42</v>
      </c>
      <c r="DG21" s="512">
        <f>Time!DG$190</f>
        <v>42</v>
      </c>
      <c r="DH21" s="512">
        <f>Time!DH$190</f>
        <v>42</v>
      </c>
      <c r="DI21" s="512">
        <f>Time!DI$190</f>
        <v>42</v>
      </c>
      <c r="DJ21" s="512">
        <f>Time!DJ$190</f>
        <v>42</v>
      </c>
      <c r="DK21" s="512">
        <f>Time!DK$190</f>
        <v>42</v>
      </c>
      <c r="DL21" s="512">
        <f>Time!DL$190</f>
        <v>42</v>
      </c>
      <c r="DM21" s="512">
        <f>Time!DM$190</f>
        <v>42</v>
      </c>
      <c r="DN21" s="512">
        <f>Time!DN$190</f>
        <v>42</v>
      </c>
      <c r="DO21" s="512">
        <f>Time!DO$190</f>
        <v>42</v>
      </c>
      <c r="DP21" s="512">
        <f>Time!DP$190</f>
        <v>42</v>
      </c>
      <c r="DQ21" s="512">
        <f>Time!DQ$190</f>
        <v>42</v>
      </c>
      <c r="DR21" s="512">
        <f>Time!DR$190</f>
        <v>42</v>
      </c>
      <c r="DS21" s="512">
        <f>Time!DS$190</f>
        <v>42</v>
      </c>
      <c r="DT21" s="512">
        <f>Time!DT$190</f>
        <v>42</v>
      </c>
      <c r="DU21" s="512">
        <f>Time!DU$190</f>
        <v>42</v>
      </c>
      <c r="DV21" s="512">
        <f>Time!DV$190</f>
        <v>42</v>
      </c>
      <c r="DW21" s="512">
        <f>Time!DW$190</f>
        <v>42</v>
      </c>
      <c r="DX21" s="512">
        <f>Time!DX$190</f>
        <v>42</v>
      </c>
      <c r="DY21" s="512">
        <f>Time!DY$190</f>
        <v>42</v>
      </c>
      <c r="DZ21" s="512">
        <f>Time!DZ$190</f>
        <v>42</v>
      </c>
      <c r="EA21" s="512">
        <f>Time!EA$190</f>
        <v>42</v>
      </c>
      <c r="EB21" s="512">
        <f>Time!EB$190</f>
        <v>42</v>
      </c>
      <c r="EC21" s="512">
        <f>Time!EC$190</f>
        <v>42</v>
      </c>
      <c r="ED21" s="512">
        <f>Time!ED$190</f>
        <v>42</v>
      </c>
      <c r="EE21" s="512">
        <f>Time!EE$190</f>
        <v>42</v>
      </c>
      <c r="EF21" s="512">
        <f>Time!EF$190</f>
        <v>42</v>
      </c>
      <c r="EG21" s="512">
        <f>Time!EG$190</f>
        <v>42</v>
      </c>
      <c r="EH21" s="512">
        <f>Time!EH$190</f>
        <v>42</v>
      </c>
      <c r="EI21" s="512">
        <f>Time!EI$190</f>
        <v>42</v>
      </c>
      <c r="EJ21" s="512">
        <f>Time!EJ$190</f>
        <v>42</v>
      </c>
      <c r="EK21" s="512">
        <f>Time!EK$190</f>
        <v>42</v>
      </c>
      <c r="EL21" s="512">
        <f>Time!EL$190</f>
        <v>42</v>
      </c>
      <c r="EM21" s="512">
        <f>Time!EM$190</f>
        <v>42</v>
      </c>
      <c r="EN21" s="512">
        <f>Time!EN$190</f>
        <v>42</v>
      </c>
      <c r="EO21" s="512">
        <f>Time!EO$190</f>
        <v>42</v>
      </c>
      <c r="EP21" s="512">
        <f>Time!EP$190</f>
        <v>42</v>
      </c>
      <c r="EQ21" s="512">
        <f>Time!EQ$190</f>
        <v>42</v>
      </c>
      <c r="ER21" s="512">
        <f>Time!ER$190</f>
        <v>42</v>
      </c>
      <c r="ES21" s="512">
        <f>Time!ES$190</f>
        <v>42</v>
      </c>
      <c r="ET21" s="512">
        <f>Time!ET$190</f>
        <v>42</v>
      </c>
      <c r="EU21" s="512">
        <f>Time!EU$190</f>
        <v>42</v>
      </c>
      <c r="EV21" s="512">
        <f>Time!EV$190</f>
        <v>42</v>
      </c>
      <c r="EW21" s="512">
        <f>Time!EW$190</f>
        <v>42</v>
      </c>
      <c r="EX21" s="512">
        <f>Time!EX$190</f>
        <v>42</v>
      </c>
      <c r="EY21" s="512">
        <f>Time!EY$190</f>
        <v>42</v>
      </c>
      <c r="EZ21" s="512">
        <f>Time!EZ$190</f>
        <v>42</v>
      </c>
      <c r="FA21" s="512">
        <f>Time!FA$190</f>
        <v>42</v>
      </c>
      <c r="FB21" s="512">
        <f>Time!FB$190</f>
        <v>42</v>
      </c>
      <c r="FC21" s="512">
        <f>Time!FC$190</f>
        <v>42</v>
      </c>
      <c r="FD21" s="512">
        <f>Time!FD$190</f>
        <v>42</v>
      </c>
      <c r="FE21" s="512">
        <f>Time!FE$190</f>
        <v>42</v>
      </c>
      <c r="FF21" s="512">
        <f>Time!FF$190</f>
        <v>42</v>
      </c>
      <c r="FG21" s="512">
        <f>Time!FG$190</f>
        <v>42</v>
      </c>
      <c r="FH21" s="512">
        <f>Time!FH$190</f>
        <v>42</v>
      </c>
      <c r="FI21" s="512">
        <f>Time!FI$190</f>
        <v>42</v>
      </c>
      <c r="FJ21" s="512">
        <f>Time!FJ$190</f>
        <v>42</v>
      </c>
      <c r="FK21" s="512">
        <f>Time!FK$190</f>
        <v>42</v>
      </c>
      <c r="FL21" s="512">
        <f>Time!FL$190</f>
        <v>42</v>
      </c>
      <c r="FM21" s="512">
        <f>Time!FM$190</f>
        <v>42</v>
      </c>
      <c r="FN21" s="512">
        <f>Time!FN$190</f>
        <v>42</v>
      </c>
      <c r="FO21" s="512">
        <f>Time!FO$190</f>
        <v>42</v>
      </c>
      <c r="FP21" s="512">
        <f>Time!FP$190</f>
        <v>42</v>
      </c>
      <c r="FQ21" s="512">
        <f>Time!FQ$190</f>
        <v>42</v>
      </c>
      <c r="FR21" s="512">
        <f>Time!FR$190</f>
        <v>42</v>
      </c>
      <c r="FS21" s="512">
        <f>Time!FS$190</f>
        <v>42</v>
      </c>
      <c r="FT21" s="512">
        <f>Time!FT$190</f>
        <v>42</v>
      </c>
      <c r="FU21" s="512">
        <f>Time!FU$190</f>
        <v>42</v>
      </c>
      <c r="FV21" s="512">
        <f>Time!FV$190</f>
        <v>42</v>
      </c>
      <c r="FW21" s="512">
        <f>Time!FW$190</f>
        <v>42</v>
      </c>
      <c r="FX21" s="512">
        <f>Time!FX$190</f>
        <v>42</v>
      </c>
      <c r="FY21" s="512">
        <f>Time!FY$190</f>
        <v>42</v>
      </c>
      <c r="FZ21" s="512">
        <f>Time!FZ$190</f>
        <v>42</v>
      </c>
      <c r="GA21" s="512">
        <f>Time!GA$190</f>
        <v>42</v>
      </c>
      <c r="GB21" s="512">
        <f>Time!GB$190</f>
        <v>42</v>
      </c>
      <c r="GC21" s="512">
        <f>Time!GC$190</f>
        <v>42</v>
      </c>
      <c r="GD21" s="512">
        <f>Time!GD$190</f>
        <v>42</v>
      </c>
      <c r="GE21" s="512">
        <f>Time!GE$190</f>
        <v>42</v>
      </c>
      <c r="GF21" s="512">
        <f>Time!GF$190</f>
        <v>42</v>
      </c>
      <c r="GG21" s="512">
        <f>Time!GG$190</f>
        <v>42</v>
      </c>
      <c r="GH21" s="512">
        <f>Time!GH$190</f>
        <v>42</v>
      </c>
      <c r="GI21" s="512">
        <f>Time!GI$190</f>
        <v>42</v>
      </c>
      <c r="GJ21" s="512">
        <f>Time!GJ$190</f>
        <v>42</v>
      </c>
    </row>
    <row r="22" spans="1:192" s="513" customFormat="1" outlineLevel="1" x14ac:dyDescent="0.35">
      <c r="A22" s="518"/>
      <c r="E22" s="513" t="s">
        <v>1061</v>
      </c>
      <c r="G22" s="513" t="s">
        <v>1075</v>
      </c>
      <c r="H22" s="513">
        <f>SUM(J22:GJ22)</f>
        <v>115.5</v>
      </c>
      <c r="J22" s="513">
        <f t="shared" ref="J22:AO22" si="0">MIN(MAX((J21-$F17+1)/$F18,0),1)*MIN(J19+J20,1)</f>
        <v>0</v>
      </c>
      <c r="K22" s="513">
        <f t="shared" si="0"/>
        <v>0</v>
      </c>
      <c r="L22" s="513">
        <f t="shared" si="0"/>
        <v>0</v>
      </c>
      <c r="M22" s="513">
        <f t="shared" si="0"/>
        <v>0</v>
      </c>
      <c r="N22" s="513">
        <f t="shared" si="0"/>
        <v>0</v>
      </c>
      <c r="O22" s="513">
        <f t="shared" si="0"/>
        <v>0</v>
      </c>
      <c r="P22" s="513">
        <f t="shared" si="0"/>
        <v>0</v>
      </c>
      <c r="Q22" s="513">
        <f t="shared" si="0"/>
        <v>0</v>
      </c>
      <c r="R22" s="513">
        <f t="shared" si="0"/>
        <v>0</v>
      </c>
      <c r="S22" s="513">
        <f t="shared" si="0"/>
        <v>0</v>
      </c>
      <c r="T22" s="513">
        <f t="shared" si="0"/>
        <v>0</v>
      </c>
      <c r="U22" s="513">
        <f t="shared" si="0"/>
        <v>0</v>
      </c>
      <c r="V22" s="513">
        <f t="shared" si="0"/>
        <v>0</v>
      </c>
      <c r="W22" s="513">
        <f t="shared" si="0"/>
        <v>0</v>
      </c>
      <c r="X22" s="513">
        <f t="shared" si="0"/>
        <v>0</v>
      </c>
      <c r="Y22" s="513">
        <f t="shared" si="0"/>
        <v>0</v>
      </c>
      <c r="Z22" s="513">
        <f t="shared" si="0"/>
        <v>0</v>
      </c>
      <c r="AA22" s="513">
        <f t="shared" si="0"/>
        <v>0</v>
      </c>
      <c r="AB22" s="513">
        <f t="shared" si="0"/>
        <v>0</v>
      </c>
      <c r="AC22" s="513">
        <f t="shared" si="0"/>
        <v>0</v>
      </c>
      <c r="AD22" s="513">
        <f t="shared" si="0"/>
        <v>0</v>
      </c>
      <c r="AE22" s="513">
        <f t="shared" si="0"/>
        <v>4.1666666666666664E-2</v>
      </c>
      <c r="AF22" s="513">
        <f t="shared" si="0"/>
        <v>8.3333333333333329E-2</v>
      </c>
      <c r="AG22" s="513">
        <f t="shared" si="0"/>
        <v>0.125</v>
      </c>
      <c r="AH22" s="513">
        <f t="shared" si="0"/>
        <v>0.16666666666666666</v>
      </c>
      <c r="AI22" s="513">
        <f t="shared" si="0"/>
        <v>0.20833333333333334</v>
      </c>
      <c r="AJ22" s="513">
        <f t="shared" si="0"/>
        <v>0.25</v>
      </c>
      <c r="AK22" s="513">
        <f t="shared" si="0"/>
        <v>0.29166666666666669</v>
      </c>
      <c r="AL22" s="513">
        <f t="shared" si="0"/>
        <v>0.33333333333333331</v>
      </c>
      <c r="AM22" s="513">
        <f t="shared" si="0"/>
        <v>0.375</v>
      </c>
      <c r="AN22" s="513">
        <f t="shared" si="0"/>
        <v>0.41666666666666669</v>
      </c>
      <c r="AO22" s="513">
        <f t="shared" si="0"/>
        <v>0.45833333333333331</v>
      </c>
      <c r="AP22" s="513">
        <f t="shared" ref="AP22:BU22" si="1">MIN(MAX((AP21-$F17+1)/$F18,0),1)*MIN(AP19+AP20,1)</f>
        <v>0.5</v>
      </c>
      <c r="AQ22" s="513">
        <f t="shared" si="1"/>
        <v>0.54166666666666663</v>
      </c>
      <c r="AR22" s="513">
        <f t="shared" si="1"/>
        <v>0.58333333333333337</v>
      </c>
      <c r="AS22" s="513">
        <f t="shared" si="1"/>
        <v>0.625</v>
      </c>
      <c r="AT22" s="513">
        <f t="shared" si="1"/>
        <v>0.66666666666666663</v>
      </c>
      <c r="AU22" s="513">
        <f t="shared" si="1"/>
        <v>0.70833333333333337</v>
      </c>
      <c r="AV22" s="513">
        <f t="shared" si="1"/>
        <v>0.75</v>
      </c>
      <c r="AW22" s="513">
        <f t="shared" si="1"/>
        <v>0.79166666666666663</v>
      </c>
      <c r="AX22" s="513">
        <f t="shared" si="1"/>
        <v>0.83333333333333337</v>
      </c>
      <c r="AY22" s="513">
        <f t="shared" si="1"/>
        <v>0.875</v>
      </c>
      <c r="AZ22" s="513">
        <f t="shared" si="1"/>
        <v>0.91666666666666663</v>
      </c>
      <c r="BA22" s="513">
        <f t="shared" si="1"/>
        <v>0.95833333333333337</v>
      </c>
      <c r="BB22" s="513">
        <f t="shared" si="1"/>
        <v>1</v>
      </c>
      <c r="BC22" s="513">
        <f t="shared" si="1"/>
        <v>1</v>
      </c>
      <c r="BD22" s="513">
        <f t="shared" si="1"/>
        <v>1</v>
      </c>
      <c r="BE22" s="513">
        <f t="shared" si="1"/>
        <v>1</v>
      </c>
      <c r="BF22" s="513">
        <f t="shared" si="1"/>
        <v>1</v>
      </c>
      <c r="BG22" s="513">
        <f t="shared" si="1"/>
        <v>1</v>
      </c>
      <c r="BH22" s="513">
        <f t="shared" si="1"/>
        <v>1</v>
      </c>
      <c r="BI22" s="513">
        <f t="shared" si="1"/>
        <v>1</v>
      </c>
      <c r="BJ22" s="513">
        <f t="shared" si="1"/>
        <v>1</v>
      </c>
      <c r="BK22" s="513">
        <f t="shared" si="1"/>
        <v>1</v>
      </c>
      <c r="BL22" s="513">
        <f t="shared" si="1"/>
        <v>1</v>
      </c>
      <c r="BM22" s="513">
        <f t="shared" si="1"/>
        <v>1</v>
      </c>
      <c r="BN22" s="513">
        <f t="shared" si="1"/>
        <v>1</v>
      </c>
      <c r="BO22" s="513">
        <f t="shared" si="1"/>
        <v>1</v>
      </c>
      <c r="BP22" s="513">
        <f t="shared" si="1"/>
        <v>1</v>
      </c>
      <c r="BQ22" s="513">
        <f t="shared" si="1"/>
        <v>1</v>
      </c>
      <c r="BR22" s="513">
        <f t="shared" si="1"/>
        <v>1</v>
      </c>
      <c r="BS22" s="513">
        <f t="shared" si="1"/>
        <v>1</v>
      </c>
      <c r="BT22" s="513">
        <f t="shared" si="1"/>
        <v>1</v>
      </c>
      <c r="BU22" s="513">
        <f t="shared" si="1"/>
        <v>1</v>
      </c>
      <c r="BV22" s="513">
        <f t="shared" ref="BV22:DA22" si="2">MIN(MAX((BV21-$F17+1)/$F18,0),1)*MIN(BV19+BV20,1)</f>
        <v>1</v>
      </c>
      <c r="BW22" s="513">
        <f t="shared" si="2"/>
        <v>1</v>
      </c>
      <c r="BX22" s="513">
        <f t="shared" si="2"/>
        <v>1</v>
      </c>
      <c r="BY22" s="513">
        <f t="shared" si="2"/>
        <v>1</v>
      </c>
      <c r="BZ22" s="513">
        <f t="shared" si="2"/>
        <v>1</v>
      </c>
      <c r="CA22" s="513">
        <f t="shared" si="2"/>
        <v>1</v>
      </c>
      <c r="CB22" s="513">
        <f t="shared" si="2"/>
        <v>1</v>
      </c>
      <c r="CC22" s="513">
        <f t="shared" si="2"/>
        <v>1</v>
      </c>
      <c r="CD22" s="513">
        <f t="shared" si="2"/>
        <v>1</v>
      </c>
      <c r="CE22" s="513">
        <f t="shared" si="2"/>
        <v>1</v>
      </c>
      <c r="CF22" s="513">
        <f t="shared" si="2"/>
        <v>1</v>
      </c>
      <c r="CG22" s="513">
        <f t="shared" si="2"/>
        <v>1</v>
      </c>
      <c r="CH22" s="513">
        <f t="shared" si="2"/>
        <v>1</v>
      </c>
      <c r="CI22" s="513">
        <f t="shared" si="2"/>
        <v>1</v>
      </c>
      <c r="CJ22" s="513">
        <f t="shared" si="2"/>
        <v>1</v>
      </c>
      <c r="CK22" s="513">
        <f t="shared" si="2"/>
        <v>1</v>
      </c>
      <c r="CL22" s="513">
        <f t="shared" si="2"/>
        <v>1</v>
      </c>
      <c r="CM22" s="513">
        <f t="shared" si="2"/>
        <v>1</v>
      </c>
      <c r="CN22" s="513">
        <f t="shared" si="2"/>
        <v>1</v>
      </c>
      <c r="CO22" s="513">
        <f t="shared" si="2"/>
        <v>1</v>
      </c>
      <c r="CP22" s="513">
        <f t="shared" si="2"/>
        <v>1</v>
      </c>
      <c r="CQ22" s="513">
        <f t="shared" si="2"/>
        <v>1</v>
      </c>
      <c r="CR22" s="513">
        <f t="shared" si="2"/>
        <v>1</v>
      </c>
      <c r="CS22" s="513">
        <f t="shared" si="2"/>
        <v>1</v>
      </c>
      <c r="CT22" s="513">
        <f t="shared" si="2"/>
        <v>1</v>
      </c>
      <c r="CU22" s="513">
        <f t="shared" si="2"/>
        <v>1</v>
      </c>
      <c r="CV22" s="513">
        <f t="shared" si="2"/>
        <v>1</v>
      </c>
      <c r="CW22" s="513">
        <f t="shared" si="2"/>
        <v>1</v>
      </c>
      <c r="CX22" s="513">
        <f t="shared" si="2"/>
        <v>1</v>
      </c>
      <c r="CY22" s="513">
        <f t="shared" si="2"/>
        <v>1</v>
      </c>
      <c r="CZ22" s="513">
        <f t="shared" si="2"/>
        <v>1</v>
      </c>
      <c r="DA22" s="513">
        <f t="shared" si="2"/>
        <v>1</v>
      </c>
      <c r="DB22" s="513">
        <f t="shared" ref="DB22:EG22" si="3">MIN(MAX((DB21-$F17+1)/$F18,0),1)*MIN(DB19+DB20,1)</f>
        <v>1</v>
      </c>
      <c r="DC22" s="513">
        <f t="shared" si="3"/>
        <v>1</v>
      </c>
      <c r="DD22" s="513">
        <f t="shared" si="3"/>
        <v>1</v>
      </c>
      <c r="DE22" s="513">
        <f t="shared" si="3"/>
        <v>1</v>
      </c>
      <c r="DF22" s="513">
        <f t="shared" si="3"/>
        <v>1</v>
      </c>
      <c r="DG22" s="513">
        <f t="shared" si="3"/>
        <v>1</v>
      </c>
      <c r="DH22" s="513">
        <f t="shared" si="3"/>
        <v>1</v>
      </c>
      <c r="DI22" s="513">
        <f t="shared" si="3"/>
        <v>1</v>
      </c>
      <c r="DJ22" s="513">
        <f t="shared" si="3"/>
        <v>1</v>
      </c>
      <c r="DK22" s="513">
        <f t="shared" si="3"/>
        <v>1</v>
      </c>
      <c r="DL22" s="513">
        <f t="shared" si="3"/>
        <v>1</v>
      </c>
      <c r="DM22" s="513">
        <f t="shared" si="3"/>
        <v>1</v>
      </c>
      <c r="DN22" s="513">
        <f t="shared" si="3"/>
        <v>1</v>
      </c>
      <c r="DO22" s="513">
        <f t="shared" si="3"/>
        <v>1</v>
      </c>
      <c r="DP22" s="513">
        <f t="shared" si="3"/>
        <v>1</v>
      </c>
      <c r="DQ22" s="513">
        <f t="shared" si="3"/>
        <v>1</v>
      </c>
      <c r="DR22" s="513">
        <f t="shared" si="3"/>
        <v>1</v>
      </c>
      <c r="DS22" s="513">
        <f t="shared" si="3"/>
        <v>1</v>
      </c>
      <c r="DT22" s="513">
        <f t="shared" si="3"/>
        <v>1</v>
      </c>
      <c r="DU22" s="513">
        <f t="shared" si="3"/>
        <v>1</v>
      </c>
      <c r="DV22" s="513">
        <f t="shared" si="3"/>
        <v>1</v>
      </c>
      <c r="DW22" s="513">
        <f t="shared" si="3"/>
        <v>1</v>
      </c>
      <c r="DX22" s="513">
        <f t="shared" si="3"/>
        <v>1</v>
      </c>
      <c r="DY22" s="513">
        <f t="shared" si="3"/>
        <v>1</v>
      </c>
      <c r="DZ22" s="513">
        <f t="shared" si="3"/>
        <v>1</v>
      </c>
      <c r="EA22" s="513">
        <f t="shared" si="3"/>
        <v>1</v>
      </c>
      <c r="EB22" s="513">
        <f t="shared" si="3"/>
        <v>1</v>
      </c>
      <c r="EC22" s="513">
        <f t="shared" si="3"/>
        <v>1</v>
      </c>
      <c r="ED22" s="513">
        <f t="shared" si="3"/>
        <v>1</v>
      </c>
      <c r="EE22" s="513">
        <f t="shared" si="3"/>
        <v>1</v>
      </c>
      <c r="EF22" s="513">
        <f t="shared" si="3"/>
        <v>1</v>
      </c>
      <c r="EG22" s="513">
        <f t="shared" si="3"/>
        <v>1</v>
      </c>
      <c r="EH22" s="513">
        <f t="shared" ref="EH22:FM22" si="4">MIN(MAX((EH21-$F17+1)/$F18,0),1)*MIN(EH19+EH20,1)</f>
        <v>1</v>
      </c>
      <c r="EI22" s="513">
        <f t="shared" si="4"/>
        <v>1</v>
      </c>
      <c r="EJ22" s="513">
        <f t="shared" si="4"/>
        <v>1</v>
      </c>
      <c r="EK22" s="513">
        <f t="shared" si="4"/>
        <v>1</v>
      </c>
      <c r="EL22" s="513">
        <f t="shared" si="4"/>
        <v>1</v>
      </c>
      <c r="EM22" s="513">
        <f t="shared" si="4"/>
        <v>1</v>
      </c>
      <c r="EN22" s="513">
        <f t="shared" si="4"/>
        <v>1</v>
      </c>
      <c r="EO22" s="513">
        <f t="shared" si="4"/>
        <v>1</v>
      </c>
      <c r="EP22" s="513">
        <f t="shared" si="4"/>
        <v>1</v>
      </c>
      <c r="EQ22" s="513">
        <f t="shared" si="4"/>
        <v>1</v>
      </c>
      <c r="ER22" s="513">
        <f t="shared" si="4"/>
        <v>1</v>
      </c>
      <c r="ES22" s="513">
        <f t="shared" si="4"/>
        <v>1</v>
      </c>
      <c r="ET22" s="513">
        <f t="shared" si="4"/>
        <v>1</v>
      </c>
      <c r="EU22" s="513">
        <f t="shared" si="4"/>
        <v>1</v>
      </c>
      <c r="EV22" s="513">
        <f t="shared" si="4"/>
        <v>1</v>
      </c>
      <c r="EW22" s="513">
        <f t="shared" si="4"/>
        <v>1</v>
      </c>
      <c r="EX22" s="513">
        <f t="shared" si="4"/>
        <v>1</v>
      </c>
      <c r="EY22" s="513">
        <f t="shared" si="4"/>
        <v>1</v>
      </c>
      <c r="EZ22" s="513">
        <f t="shared" si="4"/>
        <v>1</v>
      </c>
      <c r="FA22" s="513">
        <f t="shared" si="4"/>
        <v>1</v>
      </c>
      <c r="FB22" s="513">
        <f t="shared" si="4"/>
        <v>0</v>
      </c>
      <c r="FC22" s="513">
        <f t="shared" si="4"/>
        <v>0</v>
      </c>
      <c r="FD22" s="513">
        <f t="shared" si="4"/>
        <v>0</v>
      </c>
      <c r="FE22" s="513">
        <f t="shared" si="4"/>
        <v>0</v>
      </c>
      <c r="FF22" s="513">
        <f t="shared" si="4"/>
        <v>0</v>
      </c>
      <c r="FG22" s="513">
        <f t="shared" si="4"/>
        <v>0</v>
      </c>
      <c r="FH22" s="513">
        <f t="shared" si="4"/>
        <v>0</v>
      </c>
      <c r="FI22" s="513">
        <f t="shared" si="4"/>
        <v>0</v>
      </c>
      <c r="FJ22" s="513">
        <f t="shared" si="4"/>
        <v>0</v>
      </c>
      <c r="FK22" s="513">
        <f t="shared" si="4"/>
        <v>0</v>
      </c>
      <c r="FL22" s="513">
        <f t="shared" si="4"/>
        <v>0</v>
      </c>
      <c r="FM22" s="513">
        <f t="shared" si="4"/>
        <v>0</v>
      </c>
      <c r="FN22" s="513">
        <f t="shared" ref="FN22:GJ22" si="5">MIN(MAX((FN21-$F17+1)/$F18,0),1)*MIN(FN19+FN20,1)</f>
        <v>0</v>
      </c>
      <c r="FO22" s="513">
        <f t="shared" si="5"/>
        <v>0</v>
      </c>
      <c r="FP22" s="513">
        <f t="shared" si="5"/>
        <v>0</v>
      </c>
      <c r="FQ22" s="513">
        <f t="shared" si="5"/>
        <v>0</v>
      </c>
      <c r="FR22" s="513">
        <f t="shared" si="5"/>
        <v>0</v>
      </c>
      <c r="FS22" s="513">
        <f t="shared" si="5"/>
        <v>0</v>
      </c>
      <c r="FT22" s="513">
        <f t="shared" si="5"/>
        <v>0</v>
      </c>
      <c r="FU22" s="513">
        <f t="shared" si="5"/>
        <v>0</v>
      </c>
      <c r="FV22" s="513">
        <f t="shared" si="5"/>
        <v>0</v>
      </c>
      <c r="FW22" s="513">
        <f t="shared" si="5"/>
        <v>0</v>
      </c>
      <c r="FX22" s="513">
        <f t="shared" si="5"/>
        <v>0</v>
      </c>
      <c r="FY22" s="513">
        <f t="shared" si="5"/>
        <v>0</v>
      </c>
      <c r="FZ22" s="513">
        <f t="shared" si="5"/>
        <v>0</v>
      </c>
      <c r="GA22" s="513">
        <f t="shared" si="5"/>
        <v>0</v>
      </c>
      <c r="GB22" s="513">
        <f t="shared" si="5"/>
        <v>0</v>
      </c>
      <c r="GC22" s="513">
        <f t="shared" si="5"/>
        <v>0</v>
      </c>
      <c r="GD22" s="513">
        <f t="shared" si="5"/>
        <v>0</v>
      </c>
      <c r="GE22" s="513">
        <f t="shared" si="5"/>
        <v>0</v>
      </c>
      <c r="GF22" s="513">
        <f t="shared" si="5"/>
        <v>0</v>
      </c>
      <c r="GG22" s="513">
        <f t="shared" si="5"/>
        <v>0</v>
      </c>
      <c r="GH22" s="513">
        <f t="shared" si="5"/>
        <v>0</v>
      </c>
      <c r="GI22" s="513">
        <f t="shared" si="5"/>
        <v>0</v>
      </c>
      <c r="GJ22" s="513">
        <f t="shared" si="5"/>
        <v>0</v>
      </c>
    </row>
    <row r="23" spans="1:192" outlineLevel="1" x14ac:dyDescent="0.35">
      <c r="A23" s="7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</row>
    <row r="24" spans="1:192" x14ac:dyDescent="0.35">
      <c r="A24" s="76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</row>
    <row r="25" spans="1:192" x14ac:dyDescent="0.35">
      <c r="A25" s="76" t="s">
        <v>711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outlineLevel="1" x14ac:dyDescent="0.35">
      <c r="A26" s="7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</row>
    <row r="27" spans="1:192" s="512" customFormat="1" outlineLevel="1" x14ac:dyDescent="0.35">
      <c r="A27" s="519"/>
      <c r="E27" s="512" t="str">
        <f>InpC!$E$133</f>
        <v>Hours in day</v>
      </c>
      <c r="F27" s="512">
        <f>InpC!$F$133</f>
        <v>24</v>
      </c>
      <c r="G27" s="512" t="str">
        <f>InpC!$G$133</f>
        <v>hours</v>
      </c>
    </row>
    <row r="28" spans="1:192" s="512" customFormat="1" outlineLevel="1" x14ac:dyDescent="0.35">
      <c r="A28" s="519"/>
      <c r="E28" s="512" t="str">
        <f>Time!$E$196</f>
        <v>Days in period</v>
      </c>
      <c r="G28" s="512" t="str">
        <f>Time!$G$196</f>
        <v>days</v>
      </c>
      <c r="H28" s="512">
        <f>Time!$H$196</f>
        <v>0</v>
      </c>
      <c r="J28" s="512">
        <f>Time!J$196</f>
        <v>31</v>
      </c>
      <c r="K28" s="512">
        <f>Time!K$196</f>
        <v>28</v>
      </c>
      <c r="L28" s="512">
        <f>Time!L$196</f>
        <v>31</v>
      </c>
      <c r="M28" s="512">
        <f>Time!M$196</f>
        <v>30</v>
      </c>
      <c r="N28" s="512">
        <f>Time!N$196</f>
        <v>31</v>
      </c>
      <c r="O28" s="512">
        <f>Time!O$196</f>
        <v>30</v>
      </c>
      <c r="P28" s="512">
        <f>Time!P$196</f>
        <v>31</v>
      </c>
      <c r="Q28" s="512">
        <f>Time!Q$196</f>
        <v>31</v>
      </c>
      <c r="R28" s="512">
        <f>Time!R$196</f>
        <v>30</v>
      </c>
      <c r="S28" s="512">
        <f>Time!S$196</f>
        <v>31</v>
      </c>
      <c r="T28" s="512">
        <f>Time!T$196</f>
        <v>30</v>
      </c>
      <c r="U28" s="512">
        <f>Time!U$196</f>
        <v>31</v>
      </c>
      <c r="V28" s="512">
        <f>Time!V$196</f>
        <v>31</v>
      </c>
      <c r="W28" s="512">
        <f>Time!W$196</f>
        <v>28</v>
      </c>
      <c r="X28" s="512">
        <f>Time!X$196</f>
        <v>31</v>
      </c>
      <c r="Y28" s="512">
        <f>Time!Y$196</f>
        <v>30</v>
      </c>
      <c r="Z28" s="512">
        <f>Time!Z$196</f>
        <v>31</v>
      </c>
      <c r="AA28" s="512">
        <f>Time!AA$196</f>
        <v>30</v>
      </c>
      <c r="AB28" s="512">
        <f>Time!AB$196</f>
        <v>31</v>
      </c>
      <c r="AC28" s="512">
        <f>Time!AC$196</f>
        <v>31</v>
      </c>
      <c r="AD28" s="512">
        <f>Time!AD$196</f>
        <v>30</v>
      </c>
      <c r="AE28" s="512">
        <f>Time!AE$196</f>
        <v>31</v>
      </c>
      <c r="AF28" s="512">
        <f>Time!AF$196</f>
        <v>30</v>
      </c>
      <c r="AG28" s="512">
        <f>Time!AG$196</f>
        <v>31</v>
      </c>
      <c r="AH28" s="512">
        <f>Time!AH$196</f>
        <v>31</v>
      </c>
      <c r="AI28" s="512">
        <f>Time!AI$196</f>
        <v>29</v>
      </c>
      <c r="AJ28" s="512">
        <f>Time!AJ$196</f>
        <v>31</v>
      </c>
      <c r="AK28" s="512">
        <f>Time!AK$196</f>
        <v>30</v>
      </c>
      <c r="AL28" s="512">
        <f>Time!AL$196</f>
        <v>31</v>
      </c>
      <c r="AM28" s="512">
        <f>Time!AM$196</f>
        <v>30</v>
      </c>
      <c r="AN28" s="512">
        <f>Time!AN$196</f>
        <v>31</v>
      </c>
      <c r="AO28" s="512">
        <f>Time!AO$196</f>
        <v>31</v>
      </c>
      <c r="AP28" s="512">
        <f>Time!AP$196</f>
        <v>30</v>
      </c>
      <c r="AQ28" s="512">
        <f>Time!AQ$196</f>
        <v>31</v>
      </c>
      <c r="AR28" s="512">
        <f>Time!AR$196</f>
        <v>30</v>
      </c>
      <c r="AS28" s="512">
        <f>Time!AS$196</f>
        <v>31</v>
      </c>
      <c r="AT28" s="512">
        <f>Time!AT$196</f>
        <v>31</v>
      </c>
      <c r="AU28" s="512">
        <f>Time!AU$196</f>
        <v>28</v>
      </c>
      <c r="AV28" s="512">
        <f>Time!AV$196</f>
        <v>31</v>
      </c>
      <c r="AW28" s="512">
        <f>Time!AW$196</f>
        <v>30</v>
      </c>
      <c r="AX28" s="512">
        <f>Time!AX$196</f>
        <v>31</v>
      </c>
      <c r="AY28" s="512">
        <f>Time!AY$196</f>
        <v>30</v>
      </c>
      <c r="AZ28" s="512">
        <f>Time!AZ$196</f>
        <v>31</v>
      </c>
      <c r="BA28" s="512">
        <f>Time!BA$196</f>
        <v>31</v>
      </c>
      <c r="BB28" s="512">
        <f>Time!BB$196</f>
        <v>30</v>
      </c>
      <c r="BC28" s="512">
        <f>Time!BC$196</f>
        <v>31</v>
      </c>
      <c r="BD28" s="512">
        <f>Time!BD$196</f>
        <v>30</v>
      </c>
      <c r="BE28" s="512">
        <f>Time!BE$196</f>
        <v>31</v>
      </c>
      <c r="BF28" s="512">
        <f>Time!BF$196</f>
        <v>90</v>
      </c>
      <c r="BG28" s="512">
        <f>Time!BG$196</f>
        <v>91</v>
      </c>
      <c r="BH28" s="512">
        <f>Time!BH$196</f>
        <v>92</v>
      </c>
      <c r="BI28" s="512">
        <f>Time!BI$196</f>
        <v>92</v>
      </c>
      <c r="BJ28" s="512">
        <f>Time!BJ$196</f>
        <v>90</v>
      </c>
      <c r="BK28" s="512">
        <f>Time!BK$196</f>
        <v>91</v>
      </c>
      <c r="BL28" s="512">
        <f>Time!BL$196</f>
        <v>92</v>
      </c>
      <c r="BM28" s="512">
        <f>Time!BM$196</f>
        <v>92</v>
      </c>
      <c r="BN28" s="512">
        <f>Time!BN$196</f>
        <v>91</v>
      </c>
      <c r="BO28" s="512">
        <f>Time!BO$196</f>
        <v>91</v>
      </c>
      <c r="BP28" s="512">
        <f>Time!BP$196</f>
        <v>92</v>
      </c>
      <c r="BQ28" s="512">
        <f>Time!BQ$196</f>
        <v>92</v>
      </c>
      <c r="BR28" s="512">
        <f>Time!BR$196</f>
        <v>90</v>
      </c>
      <c r="BS28" s="512">
        <f>Time!BS$196</f>
        <v>91</v>
      </c>
      <c r="BT28" s="512">
        <f>Time!BT$196</f>
        <v>92</v>
      </c>
      <c r="BU28" s="512">
        <f>Time!BU$196</f>
        <v>92</v>
      </c>
      <c r="BV28" s="512">
        <f>Time!BV$196</f>
        <v>90</v>
      </c>
      <c r="BW28" s="512">
        <f>Time!BW$196</f>
        <v>91</v>
      </c>
      <c r="BX28" s="512">
        <f>Time!BX$196</f>
        <v>92</v>
      </c>
      <c r="BY28" s="512">
        <f>Time!BY$196</f>
        <v>92</v>
      </c>
      <c r="BZ28" s="512">
        <f>Time!BZ$196</f>
        <v>90</v>
      </c>
      <c r="CA28" s="512">
        <f>Time!CA$196</f>
        <v>91</v>
      </c>
      <c r="CB28" s="512">
        <f>Time!CB$196</f>
        <v>92</v>
      </c>
      <c r="CC28" s="512">
        <f>Time!CC$196</f>
        <v>92</v>
      </c>
      <c r="CD28" s="512">
        <f>Time!CD$196</f>
        <v>91</v>
      </c>
      <c r="CE28" s="512">
        <f>Time!CE$196</f>
        <v>91</v>
      </c>
      <c r="CF28" s="512">
        <f>Time!CF$196</f>
        <v>92</v>
      </c>
      <c r="CG28" s="512">
        <f>Time!CG$196</f>
        <v>92</v>
      </c>
      <c r="CH28" s="512">
        <f>Time!CH$196</f>
        <v>90</v>
      </c>
      <c r="CI28" s="512">
        <f>Time!CI$196</f>
        <v>91</v>
      </c>
      <c r="CJ28" s="512">
        <f>Time!CJ$196</f>
        <v>92</v>
      </c>
      <c r="CK28" s="512">
        <f>Time!CK$196</f>
        <v>92</v>
      </c>
      <c r="CL28" s="512">
        <f>Time!CL$196</f>
        <v>90</v>
      </c>
      <c r="CM28" s="512">
        <f>Time!CM$196</f>
        <v>91</v>
      </c>
      <c r="CN28" s="512">
        <f>Time!CN$196</f>
        <v>92</v>
      </c>
      <c r="CO28" s="512">
        <f>Time!CO$196</f>
        <v>92</v>
      </c>
      <c r="CP28" s="512">
        <f>Time!CP$196</f>
        <v>90</v>
      </c>
      <c r="CQ28" s="512">
        <f>Time!CQ$196</f>
        <v>91</v>
      </c>
      <c r="CR28" s="512">
        <f>Time!CR$196</f>
        <v>92</v>
      </c>
      <c r="CS28" s="512">
        <f>Time!CS$196</f>
        <v>92</v>
      </c>
      <c r="CT28" s="512">
        <f>Time!CT$196</f>
        <v>91</v>
      </c>
      <c r="CU28" s="512">
        <f>Time!CU$196</f>
        <v>91</v>
      </c>
      <c r="CV28" s="512">
        <f>Time!CV$196</f>
        <v>92</v>
      </c>
      <c r="CW28" s="512">
        <f>Time!CW$196</f>
        <v>92</v>
      </c>
      <c r="CX28" s="512">
        <f>Time!CX$196</f>
        <v>90</v>
      </c>
      <c r="CY28" s="512">
        <f>Time!CY$196</f>
        <v>91</v>
      </c>
      <c r="CZ28" s="512">
        <f>Time!CZ$196</f>
        <v>92</v>
      </c>
      <c r="DA28" s="512">
        <f>Time!DA$196</f>
        <v>92</v>
      </c>
      <c r="DB28" s="512">
        <f>Time!DB$196</f>
        <v>90</v>
      </c>
      <c r="DC28" s="512">
        <f>Time!DC$196</f>
        <v>91</v>
      </c>
      <c r="DD28" s="512">
        <f>Time!DD$196</f>
        <v>92</v>
      </c>
      <c r="DE28" s="512">
        <f>Time!DE$196</f>
        <v>92</v>
      </c>
      <c r="DF28" s="512">
        <f>Time!DF$196</f>
        <v>90</v>
      </c>
      <c r="DG28" s="512">
        <f>Time!DG$196</f>
        <v>91</v>
      </c>
      <c r="DH28" s="512">
        <f>Time!DH$196</f>
        <v>92</v>
      </c>
      <c r="DI28" s="512">
        <f>Time!DI$196</f>
        <v>92</v>
      </c>
      <c r="DJ28" s="512">
        <f>Time!DJ$196</f>
        <v>91</v>
      </c>
      <c r="DK28" s="512">
        <f>Time!DK$196</f>
        <v>91</v>
      </c>
      <c r="DL28" s="512">
        <f>Time!DL$196</f>
        <v>92</v>
      </c>
      <c r="DM28" s="512">
        <f>Time!DM$196</f>
        <v>92</v>
      </c>
      <c r="DN28" s="512">
        <f>Time!DN$196</f>
        <v>90</v>
      </c>
      <c r="DO28" s="512">
        <f>Time!DO$196</f>
        <v>91</v>
      </c>
      <c r="DP28" s="512">
        <f>Time!DP$196</f>
        <v>92</v>
      </c>
      <c r="DQ28" s="512">
        <f>Time!DQ$196</f>
        <v>92</v>
      </c>
      <c r="DR28" s="512">
        <f>Time!DR$196</f>
        <v>90</v>
      </c>
      <c r="DS28" s="512">
        <f>Time!DS$196</f>
        <v>91</v>
      </c>
      <c r="DT28" s="512">
        <f>Time!DT$196</f>
        <v>92</v>
      </c>
      <c r="DU28" s="512">
        <f>Time!DU$196</f>
        <v>92</v>
      </c>
      <c r="DV28" s="512">
        <f>Time!DV$196</f>
        <v>90</v>
      </c>
      <c r="DW28" s="512">
        <f>Time!DW$196</f>
        <v>91</v>
      </c>
      <c r="DX28" s="512">
        <f>Time!DX$196</f>
        <v>92</v>
      </c>
      <c r="DY28" s="512">
        <f>Time!DY$196</f>
        <v>92</v>
      </c>
      <c r="DZ28" s="512">
        <f>Time!DZ$196</f>
        <v>91</v>
      </c>
      <c r="EA28" s="512">
        <f>Time!EA$196</f>
        <v>91</v>
      </c>
      <c r="EB28" s="512">
        <f>Time!EB$196</f>
        <v>92</v>
      </c>
      <c r="EC28" s="512">
        <f>Time!EC$196</f>
        <v>92</v>
      </c>
      <c r="ED28" s="512">
        <f>Time!ED$196</f>
        <v>90</v>
      </c>
      <c r="EE28" s="512">
        <f>Time!EE$196</f>
        <v>91</v>
      </c>
      <c r="EF28" s="512">
        <f>Time!EF$196</f>
        <v>92</v>
      </c>
      <c r="EG28" s="512">
        <f>Time!EG$196</f>
        <v>92</v>
      </c>
      <c r="EH28" s="512">
        <f>Time!EH$196</f>
        <v>90</v>
      </c>
      <c r="EI28" s="512">
        <f>Time!EI$196</f>
        <v>91</v>
      </c>
      <c r="EJ28" s="512">
        <f>Time!EJ$196</f>
        <v>92</v>
      </c>
      <c r="EK28" s="512">
        <f>Time!EK$196</f>
        <v>92</v>
      </c>
      <c r="EL28" s="512">
        <f>Time!EL$196</f>
        <v>90</v>
      </c>
      <c r="EM28" s="512">
        <f>Time!EM$196</f>
        <v>91</v>
      </c>
      <c r="EN28" s="512">
        <f>Time!EN$196</f>
        <v>92</v>
      </c>
      <c r="EO28" s="512">
        <f>Time!EO$196</f>
        <v>92</v>
      </c>
      <c r="EP28" s="512">
        <f>Time!EP$196</f>
        <v>91</v>
      </c>
      <c r="EQ28" s="512">
        <f>Time!EQ$196</f>
        <v>91</v>
      </c>
      <c r="ER28" s="512">
        <f>Time!ER$196</f>
        <v>92</v>
      </c>
      <c r="ES28" s="512">
        <f>Time!ES$196</f>
        <v>92</v>
      </c>
      <c r="ET28" s="512">
        <f>Time!ET$196</f>
        <v>90</v>
      </c>
      <c r="EU28" s="512">
        <f>Time!EU$196</f>
        <v>91</v>
      </c>
      <c r="EV28" s="512">
        <f>Time!EV$196</f>
        <v>92</v>
      </c>
      <c r="EW28" s="512">
        <f>Time!EW$196</f>
        <v>92</v>
      </c>
      <c r="EX28" s="512">
        <f>Time!EX$196</f>
        <v>90</v>
      </c>
      <c r="EY28" s="512">
        <f>Time!EY$196</f>
        <v>91</v>
      </c>
      <c r="EZ28" s="512">
        <f>Time!EZ$196</f>
        <v>92</v>
      </c>
      <c r="FA28" s="512">
        <f>Time!FA$196</f>
        <v>92</v>
      </c>
      <c r="FB28" s="512">
        <f>Time!FB$196</f>
        <v>90</v>
      </c>
      <c r="FC28" s="512">
        <f>Time!FC$196</f>
        <v>91</v>
      </c>
      <c r="FD28" s="512">
        <f>Time!FD$196</f>
        <v>92</v>
      </c>
      <c r="FE28" s="512">
        <f>Time!FE$196</f>
        <v>92</v>
      </c>
      <c r="FF28" s="512">
        <f>Time!FF$196</f>
        <v>91</v>
      </c>
      <c r="FG28" s="512">
        <f>Time!FG$196</f>
        <v>91</v>
      </c>
      <c r="FH28" s="512">
        <f>Time!FH$196</f>
        <v>92</v>
      </c>
      <c r="FI28" s="512">
        <f>Time!FI$196</f>
        <v>92</v>
      </c>
      <c r="FJ28" s="512">
        <f>Time!FJ$196</f>
        <v>90</v>
      </c>
      <c r="FK28" s="512">
        <f>Time!FK$196</f>
        <v>91</v>
      </c>
      <c r="FL28" s="512">
        <f>Time!FL$196</f>
        <v>92</v>
      </c>
      <c r="FM28" s="512">
        <f>Time!FM$196</f>
        <v>92</v>
      </c>
      <c r="FN28" s="512">
        <f>Time!FN$196</f>
        <v>90</v>
      </c>
      <c r="FO28" s="512">
        <f>Time!FO$196</f>
        <v>91</v>
      </c>
      <c r="FP28" s="512">
        <f>Time!FP$196</f>
        <v>92</v>
      </c>
      <c r="FQ28" s="512">
        <f>Time!FQ$196</f>
        <v>92</v>
      </c>
      <c r="FR28" s="512">
        <f>Time!FR$196</f>
        <v>90</v>
      </c>
      <c r="FS28" s="512">
        <f>Time!FS$196</f>
        <v>91</v>
      </c>
      <c r="FT28" s="512">
        <f>Time!FT$196</f>
        <v>92</v>
      </c>
      <c r="FU28" s="512">
        <f>Time!FU$196</f>
        <v>92</v>
      </c>
      <c r="FV28" s="512">
        <f>Time!FV$196</f>
        <v>91</v>
      </c>
      <c r="FW28" s="512">
        <f>Time!FW$196</f>
        <v>91</v>
      </c>
      <c r="FX28" s="512">
        <f>Time!FX$196</f>
        <v>92</v>
      </c>
      <c r="FY28" s="512">
        <f>Time!FY$196</f>
        <v>92</v>
      </c>
      <c r="FZ28" s="512">
        <f>Time!FZ$196</f>
        <v>90</v>
      </c>
      <c r="GA28" s="512">
        <f>Time!GA$196</f>
        <v>91</v>
      </c>
      <c r="GB28" s="512">
        <f>Time!GB$196</f>
        <v>92</v>
      </c>
      <c r="GC28" s="512">
        <f>Time!GC$196</f>
        <v>92</v>
      </c>
      <c r="GD28" s="512">
        <f>Time!GD$196</f>
        <v>90</v>
      </c>
      <c r="GE28" s="512">
        <f>Time!GE$196</f>
        <v>91</v>
      </c>
      <c r="GF28" s="512">
        <f>Time!GF$196</f>
        <v>92</v>
      </c>
      <c r="GG28" s="512">
        <f>Time!GG$196</f>
        <v>92</v>
      </c>
      <c r="GH28" s="512">
        <f>Time!GH$196</f>
        <v>90</v>
      </c>
      <c r="GI28" s="512">
        <f>Time!GI$196</f>
        <v>91</v>
      </c>
      <c r="GJ28" s="512">
        <f>Time!GJ$196</f>
        <v>92</v>
      </c>
    </row>
    <row r="29" spans="1:192" outlineLevel="1" x14ac:dyDescent="0.35">
      <c r="A29" s="76"/>
      <c r="B29"/>
      <c r="C29"/>
      <c r="D29"/>
      <c r="E29" t="s">
        <v>712</v>
      </c>
      <c r="F29"/>
      <c r="G29" t="s">
        <v>730</v>
      </c>
      <c r="H29">
        <f>SUM(J29:GJ29)</f>
        <v>330888</v>
      </c>
      <c r="I29"/>
      <c r="J29">
        <f t="shared" ref="J29:AO29" si="6">J28*$F27</f>
        <v>744</v>
      </c>
      <c r="K29">
        <f t="shared" si="6"/>
        <v>672</v>
      </c>
      <c r="L29">
        <f t="shared" si="6"/>
        <v>744</v>
      </c>
      <c r="M29">
        <f t="shared" si="6"/>
        <v>720</v>
      </c>
      <c r="N29">
        <f t="shared" si="6"/>
        <v>744</v>
      </c>
      <c r="O29">
        <f t="shared" si="6"/>
        <v>720</v>
      </c>
      <c r="P29">
        <f t="shared" si="6"/>
        <v>744</v>
      </c>
      <c r="Q29">
        <f t="shared" si="6"/>
        <v>744</v>
      </c>
      <c r="R29">
        <f t="shared" si="6"/>
        <v>720</v>
      </c>
      <c r="S29">
        <f t="shared" si="6"/>
        <v>744</v>
      </c>
      <c r="T29">
        <f t="shared" si="6"/>
        <v>720</v>
      </c>
      <c r="U29">
        <f t="shared" si="6"/>
        <v>744</v>
      </c>
      <c r="V29">
        <f t="shared" si="6"/>
        <v>744</v>
      </c>
      <c r="W29">
        <f t="shared" si="6"/>
        <v>672</v>
      </c>
      <c r="X29">
        <f t="shared" si="6"/>
        <v>744</v>
      </c>
      <c r="Y29">
        <f t="shared" si="6"/>
        <v>720</v>
      </c>
      <c r="Z29">
        <f t="shared" si="6"/>
        <v>744</v>
      </c>
      <c r="AA29">
        <f t="shared" si="6"/>
        <v>720</v>
      </c>
      <c r="AB29">
        <f t="shared" si="6"/>
        <v>744</v>
      </c>
      <c r="AC29">
        <f t="shared" si="6"/>
        <v>744</v>
      </c>
      <c r="AD29">
        <f t="shared" si="6"/>
        <v>720</v>
      </c>
      <c r="AE29">
        <f t="shared" si="6"/>
        <v>744</v>
      </c>
      <c r="AF29">
        <f t="shared" si="6"/>
        <v>720</v>
      </c>
      <c r="AG29">
        <f t="shared" si="6"/>
        <v>744</v>
      </c>
      <c r="AH29">
        <f t="shared" si="6"/>
        <v>744</v>
      </c>
      <c r="AI29">
        <f t="shared" si="6"/>
        <v>696</v>
      </c>
      <c r="AJ29">
        <f t="shared" si="6"/>
        <v>744</v>
      </c>
      <c r="AK29">
        <f t="shared" si="6"/>
        <v>720</v>
      </c>
      <c r="AL29">
        <f t="shared" si="6"/>
        <v>744</v>
      </c>
      <c r="AM29">
        <f t="shared" si="6"/>
        <v>720</v>
      </c>
      <c r="AN29">
        <f t="shared" si="6"/>
        <v>744</v>
      </c>
      <c r="AO29">
        <f t="shared" si="6"/>
        <v>744</v>
      </c>
      <c r="AP29">
        <f t="shared" ref="AP29:BU29" si="7">AP28*$F27</f>
        <v>720</v>
      </c>
      <c r="AQ29">
        <f t="shared" si="7"/>
        <v>744</v>
      </c>
      <c r="AR29">
        <f t="shared" si="7"/>
        <v>720</v>
      </c>
      <c r="AS29">
        <f t="shared" si="7"/>
        <v>744</v>
      </c>
      <c r="AT29">
        <f t="shared" si="7"/>
        <v>744</v>
      </c>
      <c r="AU29">
        <f t="shared" si="7"/>
        <v>672</v>
      </c>
      <c r="AV29">
        <f t="shared" si="7"/>
        <v>744</v>
      </c>
      <c r="AW29">
        <f t="shared" si="7"/>
        <v>720</v>
      </c>
      <c r="AX29">
        <f t="shared" si="7"/>
        <v>744</v>
      </c>
      <c r="AY29">
        <f t="shared" si="7"/>
        <v>720</v>
      </c>
      <c r="AZ29">
        <f t="shared" si="7"/>
        <v>744</v>
      </c>
      <c r="BA29">
        <f t="shared" si="7"/>
        <v>744</v>
      </c>
      <c r="BB29">
        <f t="shared" si="7"/>
        <v>720</v>
      </c>
      <c r="BC29">
        <f t="shared" si="7"/>
        <v>744</v>
      </c>
      <c r="BD29">
        <f t="shared" si="7"/>
        <v>720</v>
      </c>
      <c r="BE29">
        <f t="shared" si="7"/>
        <v>744</v>
      </c>
      <c r="BF29">
        <f t="shared" si="7"/>
        <v>2160</v>
      </c>
      <c r="BG29">
        <f t="shared" si="7"/>
        <v>2184</v>
      </c>
      <c r="BH29">
        <f t="shared" si="7"/>
        <v>2208</v>
      </c>
      <c r="BI29">
        <f t="shared" si="7"/>
        <v>2208</v>
      </c>
      <c r="BJ29">
        <f t="shared" si="7"/>
        <v>2160</v>
      </c>
      <c r="BK29">
        <f t="shared" si="7"/>
        <v>2184</v>
      </c>
      <c r="BL29">
        <f t="shared" si="7"/>
        <v>2208</v>
      </c>
      <c r="BM29">
        <f t="shared" si="7"/>
        <v>2208</v>
      </c>
      <c r="BN29">
        <f t="shared" si="7"/>
        <v>2184</v>
      </c>
      <c r="BO29">
        <f t="shared" si="7"/>
        <v>2184</v>
      </c>
      <c r="BP29">
        <f t="shared" si="7"/>
        <v>2208</v>
      </c>
      <c r="BQ29">
        <f t="shared" si="7"/>
        <v>2208</v>
      </c>
      <c r="BR29">
        <f t="shared" si="7"/>
        <v>2160</v>
      </c>
      <c r="BS29">
        <f t="shared" si="7"/>
        <v>2184</v>
      </c>
      <c r="BT29">
        <f t="shared" si="7"/>
        <v>2208</v>
      </c>
      <c r="BU29">
        <f t="shared" si="7"/>
        <v>2208</v>
      </c>
      <c r="BV29">
        <f t="shared" ref="BV29:DA29" si="8">BV28*$F27</f>
        <v>2160</v>
      </c>
      <c r="BW29">
        <f t="shared" si="8"/>
        <v>2184</v>
      </c>
      <c r="BX29">
        <f t="shared" si="8"/>
        <v>2208</v>
      </c>
      <c r="BY29">
        <f t="shared" si="8"/>
        <v>2208</v>
      </c>
      <c r="BZ29">
        <f t="shared" si="8"/>
        <v>2160</v>
      </c>
      <c r="CA29">
        <f t="shared" si="8"/>
        <v>2184</v>
      </c>
      <c r="CB29">
        <f t="shared" si="8"/>
        <v>2208</v>
      </c>
      <c r="CC29">
        <f t="shared" si="8"/>
        <v>2208</v>
      </c>
      <c r="CD29">
        <f t="shared" si="8"/>
        <v>2184</v>
      </c>
      <c r="CE29">
        <f t="shared" si="8"/>
        <v>2184</v>
      </c>
      <c r="CF29">
        <f t="shared" si="8"/>
        <v>2208</v>
      </c>
      <c r="CG29">
        <f t="shared" si="8"/>
        <v>2208</v>
      </c>
      <c r="CH29">
        <f t="shared" si="8"/>
        <v>2160</v>
      </c>
      <c r="CI29">
        <f t="shared" si="8"/>
        <v>2184</v>
      </c>
      <c r="CJ29">
        <f t="shared" si="8"/>
        <v>2208</v>
      </c>
      <c r="CK29">
        <f t="shared" si="8"/>
        <v>2208</v>
      </c>
      <c r="CL29">
        <f t="shared" si="8"/>
        <v>2160</v>
      </c>
      <c r="CM29">
        <f t="shared" si="8"/>
        <v>2184</v>
      </c>
      <c r="CN29">
        <f t="shared" si="8"/>
        <v>2208</v>
      </c>
      <c r="CO29">
        <f t="shared" si="8"/>
        <v>2208</v>
      </c>
      <c r="CP29">
        <f t="shared" si="8"/>
        <v>2160</v>
      </c>
      <c r="CQ29">
        <f t="shared" si="8"/>
        <v>2184</v>
      </c>
      <c r="CR29">
        <f t="shared" si="8"/>
        <v>2208</v>
      </c>
      <c r="CS29">
        <f t="shared" si="8"/>
        <v>2208</v>
      </c>
      <c r="CT29">
        <f t="shared" si="8"/>
        <v>2184</v>
      </c>
      <c r="CU29">
        <f t="shared" si="8"/>
        <v>2184</v>
      </c>
      <c r="CV29">
        <f t="shared" si="8"/>
        <v>2208</v>
      </c>
      <c r="CW29">
        <f t="shared" si="8"/>
        <v>2208</v>
      </c>
      <c r="CX29">
        <f t="shared" si="8"/>
        <v>2160</v>
      </c>
      <c r="CY29">
        <f t="shared" si="8"/>
        <v>2184</v>
      </c>
      <c r="CZ29">
        <f t="shared" si="8"/>
        <v>2208</v>
      </c>
      <c r="DA29">
        <f t="shared" si="8"/>
        <v>2208</v>
      </c>
      <c r="DB29">
        <f t="shared" ref="DB29:EG29" si="9">DB28*$F27</f>
        <v>2160</v>
      </c>
      <c r="DC29">
        <f t="shared" si="9"/>
        <v>2184</v>
      </c>
      <c r="DD29">
        <f t="shared" si="9"/>
        <v>2208</v>
      </c>
      <c r="DE29">
        <f t="shared" si="9"/>
        <v>2208</v>
      </c>
      <c r="DF29">
        <f t="shared" si="9"/>
        <v>2160</v>
      </c>
      <c r="DG29">
        <f t="shared" si="9"/>
        <v>2184</v>
      </c>
      <c r="DH29">
        <f t="shared" si="9"/>
        <v>2208</v>
      </c>
      <c r="DI29">
        <f t="shared" si="9"/>
        <v>2208</v>
      </c>
      <c r="DJ29">
        <f t="shared" si="9"/>
        <v>2184</v>
      </c>
      <c r="DK29">
        <f t="shared" si="9"/>
        <v>2184</v>
      </c>
      <c r="DL29">
        <f t="shared" si="9"/>
        <v>2208</v>
      </c>
      <c r="DM29">
        <f t="shared" si="9"/>
        <v>2208</v>
      </c>
      <c r="DN29">
        <f t="shared" si="9"/>
        <v>2160</v>
      </c>
      <c r="DO29">
        <f t="shared" si="9"/>
        <v>2184</v>
      </c>
      <c r="DP29">
        <f t="shared" si="9"/>
        <v>2208</v>
      </c>
      <c r="DQ29">
        <f t="shared" si="9"/>
        <v>2208</v>
      </c>
      <c r="DR29">
        <f t="shared" si="9"/>
        <v>2160</v>
      </c>
      <c r="DS29">
        <f t="shared" si="9"/>
        <v>2184</v>
      </c>
      <c r="DT29">
        <f t="shared" si="9"/>
        <v>2208</v>
      </c>
      <c r="DU29">
        <f t="shared" si="9"/>
        <v>2208</v>
      </c>
      <c r="DV29">
        <f t="shared" si="9"/>
        <v>2160</v>
      </c>
      <c r="DW29">
        <f t="shared" si="9"/>
        <v>2184</v>
      </c>
      <c r="DX29">
        <f t="shared" si="9"/>
        <v>2208</v>
      </c>
      <c r="DY29">
        <f t="shared" si="9"/>
        <v>2208</v>
      </c>
      <c r="DZ29">
        <f t="shared" si="9"/>
        <v>2184</v>
      </c>
      <c r="EA29">
        <f t="shared" si="9"/>
        <v>2184</v>
      </c>
      <c r="EB29">
        <f t="shared" si="9"/>
        <v>2208</v>
      </c>
      <c r="EC29">
        <f t="shared" si="9"/>
        <v>2208</v>
      </c>
      <c r="ED29">
        <f t="shared" si="9"/>
        <v>2160</v>
      </c>
      <c r="EE29">
        <f t="shared" si="9"/>
        <v>2184</v>
      </c>
      <c r="EF29">
        <f t="shared" si="9"/>
        <v>2208</v>
      </c>
      <c r="EG29">
        <f t="shared" si="9"/>
        <v>2208</v>
      </c>
      <c r="EH29">
        <f t="shared" ref="EH29:FM29" si="10">EH28*$F27</f>
        <v>2160</v>
      </c>
      <c r="EI29">
        <f t="shared" si="10"/>
        <v>2184</v>
      </c>
      <c r="EJ29">
        <f t="shared" si="10"/>
        <v>2208</v>
      </c>
      <c r="EK29">
        <f t="shared" si="10"/>
        <v>2208</v>
      </c>
      <c r="EL29">
        <f t="shared" si="10"/>
        <v>2160</v>
      </c>
      <c r="EM29">
        <f t="shared" si="10"/>
        <v>2184</v>
      </c>
      <c r="EN29">
        <f t="shared" si="10"/>
        <v>2208</v>
      </c>
      <c r="EO29">
        <f t="shared" si="10"/>
        <v>2208</v>
      </c>
      <c r="EP29">
        <f t="shared" si="10"/>
        <v>2184</v>
      </c>
      <c r="EQ29">
        <f t="shared" si="10"/>
        <v>2184</v>
      </c>
      <c r="ER29">
        <f t="shared" si="10"/>
        <v>2208</v>
      </c>
      <c r="ES29">
        <f t="shared" si="10"/>
        <v>2208</v>
      </c>
      <c r="ET29">
        <f t="shared" si="10"/>
        <v>2160</v>
      </c>
      <c r="EU29">
        <f t="shared" si="10"/>
        <v>2184</v>
      </c>
      <c r="EV29">
        <f t="shared" si="10"/>
        <v>2208</v>
      </c>
      <c r="EW29">
        <f t="shared" si="10"/>
        <v>2208</v>
      </c>
      <c r="EX29">
        <f t="shared" si="10"/>
        <v>2160</v>
      </c>
      <c r="EY29">
        <f t="shared" si="10"/>
        <v>2184</v>
      </c>
      <c r="EZ29">
        <f t="shared" si="10"/>
        <v>2208</v>
      </c>
      <c r="FA29">
        <f t="shared" si="10"/>
        <v>2208</v>
      </c>
      <c r="FB29">
        <f t="shared" si="10"/>
        <v>2160</v>
      </c>
      <c r="FC29">
        <f t="shared" si="10"/>
        <v>2184</v>
      </c>
      <c r="FD29">
        <f t="shared" si="10"/>
        <v>2208</v>
      </c>
      <c r="FE29">
        <f t="shared" si="10"/>
        <v>2208</v>
      </c>
      <c r="FF29">
        <f t="shared" si="10"/>
        <v>2184</v>
      </c>
      <c r="FG29">
        <f t="shared" si="10"/>
        <v>2184</v>
      </c>
      <c r="FH29">
        <f t="shared" si="10"/>
        <v>2208</v>
      </c>
      <c r="FI29">
        <f t="shared" si="10"/>
        <v>2208</v>
      </c>
      <c r="FJ29">
        <f t="shared" si="10"/>
        <v>2160</v>
      </c>
      <c r="FK29">
        <f t="shared" si="10"/>
        <v>2184</v>
      </c>
      <c r="FL29">
        <f t="shared" si="10"/>
        <v>2208</v>
      </c>
      <c r="FM29">
        <f t="shared" si="10"/>
        <v>2208</v>
      </c>
      <c r="FN29">
        <f t="shared" ref="FN29:GJ29" si="11">FN28*$F27</f>
        <v>2160</v>
      </c>
      <c r="FO29">
        <f t="shared" si="11"/>
        <v>2184</v>
      </c>
      <c r="FP29">
        <f t="shared" si="11"/>
        <v>2208</v>
      </c>
      <c r="FQ29">
        <f t="shared" si="11"/>
        <v>2208</v>
      </c>
      <c r="FR29">
        <f t="shared" si="11"/>
        <v>2160</v>
      </c>
      <c r="FS29">
        <f t="shared" si="11"/>
        <v>2184</v>
      </c>
      <c r="FT29">
        <f t="shared" si="11"/>
        <v>2208</v>
      </c>
      <c r="FU29">
        <f t="shared" si="11"/>
        <v>2208</v>
      </c>
      <c r="FV29">
        <f t="shared" si="11"/>
        <v>2184</v>
      </c>
      <c r="FW29">
        <f t="shared" si="11"/>
        <v>2184</v>
      </c>
      <c r="FX29">
        <f t="shared" si="11"/>
        <v>2208</v>
      </c>
      <c r="FY29">
        <f t="shared" si="11"/>
        <v>2208</v>
      </c>
      <c r="FZ29">
        <f t="shared" si="11"/>
        <v>2160</v>
      </c>
      <c r="GA29">
        <f t="shared" si="11"/>
        <v>2184</v>
      </c>
      <c r="GB29">
        <f t="shared" si="11"/>
        <v>2208</v>
      </c>
      <c r="GC29">
        <f t="shared" si="11"/>
        <v>2208</v>
      </c>
      <c r="GD29">
        <f t="shared" si="11"/>
        <v>2160</v>
      </c>
      <c r="GE29">
        <f t="shared" si="11"/>
        <v>2184</v>
      </c>
      <c r="GF29">
        <f t="shared" si="11"/>
        <v>2208</v>
      </c>
      <c r="GG29">
        <f t="shared" si="11"/>
        <v>2208</v>
      </c>
      <c r="GH29">
        <f t="shared" si="11"/>
        <v>2160</v>
      </c>
      <c r="GI29">
        <f t="shared" si="11"/>
        <v>2184</v>
      </c>
      <c r="GJ29">
        <f t="shared" si="11"/>
        <v>2208</v>
      </c>
    </row>
    <row r="30" spans="1:192" outlineLevel="1" x14ac:dyDescent="0.35">
      <c r="A30" s="76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s="512" customFormat="1" outlineLevel="1" x14ac:dyDescent="0.35">
      <c r="A31" s="519"/>
      <c r="E31" s="512" t="str">
        <f>InpC!$E$40</f>
        <v>Plant net capacity</v>
      </c>
      <c r="F31" s="512">
        <f>InpC!$F$40</f>
        <v>28.5</v>
      </c>
      <c r="G31" s="512" t="str">
        <f>InpC!$G$40</f>
        <v>MW</v>
      </c>
    </row>
    <row r="32" spans="1:192" s="515" customFormat="1" outlineLevel="1" x14ac:dyDescent="0.35">
      <c r="A32" s="517"/>
      <c r="E32" s="515" t="str">
        <f>InpC!$E$42</f>
        <v>Plant availability</v>
      </c>
      <c r="F32" s="515">
        <f>InpC!$F$42</f>
        <v>0.89</v>
      </c>
      <c r="G32" s="515" t="str">
        <f>InpC!$G$42</f>
        <v>%</v>
      </c>
    </row>
    <row r="33" spans="1:192" s="513" customFormat="1" outlineLevel="1" x14ac:dyDescent="0.35">
      <c r="A33" s="518"/>
      <c r="E33" s="513" t="str">
        <f>$E$22</f>
        <v>Ramp-up factor</v>
      </c>
      <c r="G33" s="513" t="str">
        <f>$G$22</f>
        <v>factor</v>
      </c>
      <c r="H33" s="513">
        <f>$H$22</f>
        <v>115.5</v>
      </c>
      <c r="J33" s="513">
        <f t="shared" ref="J33:AO33" si="12">J$22</f>
        <v>0</v>
      </c>
      <c r="K33" s="513">
        <f t="shared" si="12"/>
        <v>0</v>
      </c>
      <c r="L33" s="513">
        <f t="shared" si="12"/>
        <v>0</v>
      </c>
      <c r="M33" s="513">
        <f t="shared" si="12"/>
        <v>0</v>
      </c>
      <c r="N33" s="513">
        <f t="shared" si="12"/>
        <v>0</v>
      </c>
      <c r="O33" s="513">
        <f t="shared" si="12"/>
        <v>0</v>
      </c>
      <c r="P33" s="513">
        <f t="shared" si="12"/>
        <v>0</v>
      </c>
      <c r="Q33" s="513">
        <f t="shared" si="12"/>
        <v>0</v>
      </c>
      <c r="R33" s="513">
        <f t="shared" si="12"/>
        <v>0</v>
      </c>
      <c r="S33" s="513">
        <f t="shared" si="12"/>
        <v>0</v>
      </c>
      <c r="T33" s="513">
        <f t="shared" si="12"/>
        <v>0</v>
      </c>
      <c r="U33" s="513">
        <f t="shared" si="12"/>
        <v>0</v>
      </c>
      <c r="V33" s="513">
        <f t="shared" si="12"/>
        <v>0</v>
      </c>
      <c r="W33" s="513">
        <f t="shared" si="12"/>
        <v>0</v>
      </c>
      <c r="X33" s="513">
        <f t="shared" si="12"/>
        <v>0</v>
      </c>
      <c r="Y33" s="513">
        <f t="shared" si="12"/>
        <v>0</v>
      </c>
      <c r="Z33" s="513">
        <f t="shared" si="12"/>
        <v>0</v>
      </c>
      <c r="AA33" s="513">
        <f t="shared" si="12"/>
        <v>0</v>
      </c>
      <c r="AB33" s="513">
        <f t="shared" si="12"/>
        <v>0</v>
      </c>
      <c r="AC33" s="513">
        <f t="shared" si="12"/>
        <v>0</v>
      </c>
      <c r="AD33" s="513">
        <f t="shared" si="12"/>
        <v>0</v>
      </c>
      <c r="AE33" s="513">
        <f t="shared" si="12"/>
        <v>4.1666666666666664E-2</v>
      </c>
      <c r="AF33" s="513">
        <f t="shared" si="12"/>
        <v>8.3333333333333329E-2</v>
      </c>
      <c r="AG33" s="513">
        <f t="shared" si="12"/>
        <v>0.125</v>
      </c>
      <c r="AH33" s="513">
        <f t="shared" si="12"/>
        <v>0.16666666666666666</v>
      </c>
      <c r="AI33" s="513">
        <f t="shared" si="12"/>
        <v>0.20833333333333334</v>
      </c>
      <c r="AJ33" s="513">
        <f t="shared" si="12"/>
        <v>0.25</v>
      </c>
      <c r="AK33" s="513">
        <f t="shared" si="12"/>
        <v>0.29166666666666669</v>
      </c>
      <c r="AL33" s="513">
        <f t="shared" si="12"/>
        <v>0.33333333333333331</v>
      </c>
      <c r="AM33" s="513">
        <f t="shared" si="12"/>
        <v>0.375</v>
      </c>
      <c r="AN33" s="513">
        <f t="shared" si="12"/>
        <v>0.41666666666666669</v>
      </c>
      <c r="AO33" s="513">
        <f t="shared" si="12"/>
        <v>0.45833333333333331</v>
      </c>
      <c r="AP33" s="513">
        <f t="shared" ref="AP33:BU33" si="13">AP$22</f>
        <v>0.5</v>
      </c>
      <c r="AQ33" s="513">
        <f t="shared" si="13"/>
        <v>0.54166666666666663</v>
      </c>
      <c r="AR33" s="513">
        <f t="shared" si="13"/>
        <v>0.58333333333333337</v>
      </c>
      <c r="AS33" s="513">
        <f t="shared" si="13"/>
        <v>0.625</v>
      </c>
      <c r="AT33" s="513">
        <f t="shared" si="13"/>
        <v>0.66666666666666663</v>
      </c>
      <c r="AU33" s="513">
        <f t="shared" si="13"/>
        <v>0.70833333333333337</v>
      </c>
      <c r="AV33" s="513">
        <f t="shared" si="13"/>
        <v>0.75</v>
      </c>
      <c r="AW33" s="513">
        <f t="shared" si="13"/>
        <v>0.79166666666666663</v>
      </c>
      <c r="AX33" s="513">
        <f t="shared" si="13"/>
        <v>0.83333333333333337</v>
      </c>
      <c r="AY33" s="513">
        <f t="shared" si="13"/>
        <v>0.875</v>
      </c>
      <c r="AZ33" s="513">
        <f t="shared" si="13"/>
        <v>0.91666666666666663</v>
      </c>
      <c r="BA33" s="513">
        <f t="shared" si="13"/>
        <v>0.95833333333333337</v>
      </c>
      <c r="BB33" s="513">
        <f t="shared" si="13"/>
        <v>1</v>
      </c>
      <c r="BC33" s="513">
        <f t="shared" si="13"/>
        <v>1</v>
      </c>
      <c r="BD33" s="513">
        <f t="shared" si="13"/>
        <v>1</v>
      </c>
      <c r="BE33" s="513">
        <f t="shared" si="13"/>
        <v>1</v>
      </c>
      <c r="BF33" s="513">
        <f t="shared" si="13"/>
        <v>1</v>
      </c>
      <c r="BG33" s="513">
        <f t="shared" si="13"/>
        <v>1</v>
      </c>
      <c r="BH33" s="513">
        <f t="shared" si="13"/>
        <v>1</v>
      </c>
      <c r="BI33" s="513">
        <f t="shared" si="13"/>
        <v>1</v>
      </c>
      <c r="BJ33" s="513">
        <f t="shared" si="13"/>
        <v>1</v>
      </c>
      <c r="BK33" s="513">
        <f t="shared" si="13"/>
        <v>1</v>
      </c>
      <c r="BL33" s="513">
        <f t="shared" si="13"/>
        <v>1</v>
      </c>
      <c r="BM33" s="513">
        <f t="shared" si="13"/>
        <v>1</v>
      </c>
      <c r="BN33" s="513">
        <f t="shared" si="13"/>
        <v>1</v>
      </c>
      <c r="BO33" s="513">
        <f t="shared" si="13"/>
        <v>1</v>
      </c>
      <c r="BP33" s="513">
        <f t="shared" si="13"/>
        <v>1</v>
      </c>
      <c r="BQ33" s="513">
        <f t="shared" si="13"/>
        <v>1</v>
      </c>
      <c r="BR33" s="513">
        <f t="shared" si="13"/>
        <v>1</v>
      </c>
      <c r="BS33" s="513">
        <f t="shared" si="13"/>
        <v>1</v>
      </c>
      <c r="BT33" s="513">
        <f t="shared" si="13"/>
        <v>1</v>
      </c>
      <c r="BU33" s="513">
        <f t="shared" si="13"/>
        <v>1</v>
      </c>
      <c r="BV33" s="513">
        <f t="shared" ref="BV33:DA33" si="14">BV$22</f>
        <v>1</v>
      </c>
      <c r="BW33" s="513">
        <f t="shared" si="14"/>
        <v>1</v>
      </c>
      <c r="BX33" s="513">
        <f t="shared" si="14"/>
        <v>1</v>
      </c>
      <c r="BY33" s="513">
        <f t="shared" si="14"/>
        <v>1</v>
      </c>
      <c r="BZ33" s="513">
        <f t="shared" si="14"/>
        <v>1</v>
      </c>
      <c r="CA33" s="513">
        <f t="shared" si="14"/>
        <v>1</v>
      </c>
      <c r="CB33" s="513">
        <f t="shared" si="14"/>
        <v>1</v>
      </c>
      <c r="CC33" s="513">
        <f t="shared" si="14"/>
        <v>1</v>
      </c>
      <c r="CD33" s="513">
        <f t="shared" si="14"/>
        <v>1</v>
      </c>
      <c r="CE33" s="513">
        <f t="shared" si="14"/>
        <v>1</v>
      </c>
      <c r="CF33" s="513">
        <f t="shared" si="14"/>
        <v>1</v>
      </c>
      <c r="CG33" s="513">
        <f t="shared" si="14"/>
        <v>1</v>
      </c>
      <c r="CH33" s="513">
        <f t="shared" si="14"/>
        <v>1</v>
      </c>
      <c r="CI33" s="513">
        <f t="shared" si="14"/>
        <v>1</v>
      </c>
      <c r="CJ33" s="513">
        <f t="shared" si="14"/>
        <v>1</v>
      </c>
      <c r="CK33" s="513">
        <f t="shared" si="14"/>
        <v>1</v>
      </c>
      <c r="CL33" s="513">
        <f t="shared" si="14"/>
        <v>1</v>
      </c>
      <c r="CM33" s="513">
        <f t="shared" si="14"/>
        <v>1</v>
      </c>
      <c r="CN33" s="513">
        <f t="shared" si="14"/>
        <v>1</v>
      </c>
      <c r="CO33" s="513">
        <f t="shared" si="14"/>
        <v>1</v>
      </c>
      <c r="CP33" s="513">
        <f t="shared" si="14"/>
        <v>1</v>
      </c>
      <c r="CQ33" s="513">
        <f t="shared" si="14"/>
        <v>1</v>
      </c>
      <c r="CR33" s="513">
        <f t="shared" si="14"/>
        <v>1</v>
      </c>
      <c r="CS33" s="513">
        <f t="shared" si="14"/>
        <v>1</v>
      </c>
      <c r="CT33" s="513">
        <f t="shared" si="14"/>
        <v>1</v>
      </c>
      <c r="CU33" s="513">
        <f t="shared" si="14"/>
        <v>1</v>
      </c>
      <c r="CV33" s="513">
        <f t="shared" si="14"/>
        <v>1</v>
      </c>
      <c r="CW33" s="513">
        <f t="shared" si="14"/>
        <v>1</v>
      </c>
      <c r="CX33" s="513">
        <f t="shared" si="14"/>
        <v>1</v>
      </c>
      <c r="CY33" s="513">
        <f t="shared" si="14"/>
        <v>1</v>
      </c>
      <c r="CZ33" s="513">
        <f t="shared" si="14"/>
        <v>1</v>
      </c>
      <c r="DA33" s="513">
        <f t="shared" si="14"/>
        <v>1</v>
      </c>
      <c r="DB33" s="513">
        <f t="shared" ref="DB33:EG33" si="15">DB$22</f>
        <v>1</v>
      </c>
      <c r="DC33" s="513">
        <f t="shared" si="15"/>
        <v>1</v>
      </c>
      <c r="DD33" s="513">
        <f t="shared" si="15"/>
        <v>1</v>
      </c>
      <c r="DE33" s="513">
        <f t="shared" si="15"/>
        <v>1</v>
      </c>
      <c r="DF33" s="513">
        <f t="shared" si="15"/>
        <v>1</v>
      </c>
      <c r="DG33" s="513">
        <f t="shared" si="15"/>
        <v>1</v>
      </c>
      <c r="DH33" s="513">
        <f t="shared" si="15"/>
        <v>1</v>
      </c>
      <c r="DI33" s="513">
        <f t="shared" si="15"/>
        <v>1</v>
      </c>
      <c r="DJ33" s="513">
        <f t="shared" si="15"/>
        <v>1</v>
      </c>
      <c r="DK33" s="513">
        <f t="shared" si="15"/>
        <v>1</v>
      </c>
      <c r="DL33" s="513">
        <f t="shared" si="15"/>
        <v>1</v>
      </c>
      <c r="DM33" s="513">
        <f t="shared" si="15"/>
        <v>1</v>
      </c>
      <c r="DN33" s="513">
        <f t="shared" si="15"/>
        <v>1</v>
      </c>
      <c r="DO33" s="513">
        <f t="shared" si="15"/>
        <v>1</v>
      </c>
      <c r="DP33" s="513">
        <f t="shared" si="15"/>
        <v>1</v>
      </c>
      <c r="DQ33" s="513">
        <f t="shared" si="15"/>
        <v>1</v>
      </c>
      <c r="DR33" s="513">
        <f t="shared" si="15"/>
        <v>1</v>
      </c>
      <c r="DS33" s="513">
        <f t="shared" si="15"/>
        <v>1</v>
      </c>
      <c r="DT33" s="513">
        <f t="shared" si="15"/>
        <v>1</v>
      </c>
      <c r="DU33" s="513">
        <f t="shared" si="15"/>
        <v>1</v>
      </c>
      <c r="DV33" s="513">
        <f t="shared" si="15"/>
        <v>1</v>
      </c>
      <c r="DW33" s="513">
        <f t="shared" si="15"/>
        <v>1</v>
      </c>
      <c r="DX33" s="513">
        <f t="shared" si="15"/>
        <v>1</v>
      </c>
      <c r="DY33" s="513">
        <f t="shared" si="15"/>
        <v>1</v>
      </c>
      <c r="DZ33" s="513">
        <f t="shared" si="15"/>
        <v>1</v>
      </c>
      <c r="EA33" s="513">
        <f t="shared" si="15"/>
        <v>1</v>
      </c>
      <c r="EB33" s="513">
        <f t="shared" si="15"/>
        <v>1</v>
      </c>
      <c r="EC33" s="513">
        <f t="shared" si="15"/>
        <v>1</v>
      </c>
      <c r="ED33" s="513">
        <f t="shared" si="15"/>
        <v>1</v>
      </c>
      <c r="EE33" s="513">
        <f t="shared" si="15"/>
        <v>1</v>
      </c>
      <c r="EF33" s="513">
        <f t="shared" si="15"/>
        <v>1</v>
      </c>
      <c r="EG33" s="513">
        <f t="shared" si="15"/>
        <v>1</v>
      </c>
      <c r="EH33" s="513">
        <f t="shared" ref="EH33:FM33" si="16">EH$22</f>
        <v>1</v>
      </c>
      <c r="EI33" s="513">
        <f t="shared" si="16"/>
        <v>1</v>
      </c>
      <c r="EJ33" s="513">
        <f t="shared" si="16"/>
        <v>1</v>
      </c>
      <c r="EK33" s="513">
        <f t="shared" si="16"/>
        <v>1</v>
      </c>
      <c r="EL33" s="513">
        <f t="shared" si="16"/>
        <v>1</v>
      </c>
      <c r="EM33" s="513">
        <f t="shared" si="16"/>
        <v>1</v>
      </c>
      <c r="EN33" s="513">
        <f t="shared" si="16"/>
        <v>1</v>
      </c>
      <c r="EO33" s="513">
        <f t="shared" si="16"/>
        <v>1</v>
      </c>
      <c r="EP33" s="513">
        <f t="shared" si="16"/>
        <v>1</v>
      </c>
      <c r="EQ33" s="513">
        <f t="shared" si="16"/>
        <v>1</v>
      </c>
      <c r="ER33" s="513">
        <f t="shared" si="16"/>
        <v>1</v>
      </c>
      <c r="ES33" s="513">
        <f t="shared" si="16"/>
        <v>1</v>
      </c>
      <c r="ET33" s="513">
        <f t="shared" si="16"/>
        <v>1</v>
      </c>
      <c r="EU33" s="513">
        <f t="shared" si="16"/>
        <v>1</v>
      </c>
      <c r="EV33" s="513">
        <f t="shared" si="16"/>
        <v>1</v>
      </c>
      <c r="EW33" s="513">
        <f t="shared" si="16"/>
        <v>1</v>
      </c>
      <c r="EX33" s="513">
        <f t="shared" si="16"/>
        <v>1</v>
      </c>
      <c r="EY33" s="513">
        <f t="shared" si="16"/>
        <v>1</v>
      </c>
      <c r="EZ33" s="513">
        <f t="shared" si="16"/>
        <v>1</v>
      </c>
      <c r="FA33" s="513">
        <f t="shared" si="16"/>
        <v>1</v>
      </c>
      <c r="FB33" s="513">
        <f t="shared" si="16"/>
        <v>0</v>
      </c>
      <c r="FC33" s="513">
        <f t="shared" si="16"/>
        <v>0</v>
      </c>
      <c r="FD33" s="513">
        <f t="shared" si="16"/>
        <v>0</v>
      </c>
      <c r="FE33" s="513">
        <f t="shared" si="16"/>
        <v>0</v>
      </c>
      <c r="FF33" s="513">
        <f t="shared" si="16"/>
        <v>0</v>
      </c>
      <c r="FG33" s="513">
        <f t="shared" si="16"/>
        <v>0</v>
      </c>
      <c r="FH33" s="513">
        <f t="shared" si="16"/>
        <v>0</v>
      </c>
      <c r="FI33" s="513">
        <f t="shared" si="16"/>
        <v>0</v>
      </c>
      <c r="FJ33" s="513">
        <f t="shared" si="16"/>
        <v>0</v>
      </c>
      <c r="FK33" s="513">
        <f t="shared" si="16"/>
        <v>0</v>
      </c>
      <c r="FL33" s="513">
        <f t="shared" si="16"/>
        <v>0</v>
      </c>
      <c r="FM33" s="513">
        <f t="shared" si="16"/>
        <v>0</v>
      </c>
      <c r="FN33" s="513">
        <f t="shared" ref="FN33:GJ33" si="17">FN$22</f>
        <v>0</v>
      </c>
      <c r="FO33" s="513">
        <f t="shared" si="17"/>
        <v>0</v>
      </c>
      <c r="FP33" s="513">
        <f t="shared" si="17"/>
        <v>0</v>
      </c>
      <c r="FQ33" s="513">
        <f t="shared" si="17"/>
        <v>0</v>
      </c>
      <c r="FR33" s="513">
        <f t="shared" si="17"/>
        <v>0</v>
      </c>
      <c r="FS33" s="513">
        <f t="shared" si="17"/>
        <v>0</v>
      </c>
      <c r="FT33" s="513">
        <f t="shared" si="17"/>
        <v>0</v>
      </c>
      <c r="FU33" s="513">
        <f t="shared" si="17"/>
        <v>0</v>
      </c>
      <c r="FV33" s="513">
        <f t="shared" si="17"/>
        <v>0</v>
      </c>
      <c r="FW33" s="513">
        <f t="shared" si="17"/>
        <v>0</v>
      </c>
      <c r="FX33" s="513">
        <f t="shared" si="17"/>
        <v>0</v>
      </c>
      <c r="FY33" s="513">
        <f t="shared" si="17"/>
        <v>0</v>
      </c>
      <c r="FZ33" s="513">
        <f t="shared" si="17"/>
        <v>0</v>
      </c>
      <c r="GA33" s="513">
        <f t="shared" si="17"/>
        <v>0</v>
      </c>
      <c r="GB33" s="513">
        <f t="shared" si="17"/>
        <v>0</v>
      </c>
      <c r="GC33" s="513">
        <f t="shared" si="17"/>
        <v>0</v>
      </c>
      <c r="GD33" s="513">
        <f t="shared" si="17"/>
        <v>0</v>
      </c>
      <c r="GE33" s="513">
        <f t="shared" si="17"/>
        <v>0</v>
      </c>
      <c r="GF33" s="513">
        <f t="shared" si="17"/>
        <v>0</v>
      </c>
      <c r="GG33" s="513">
        <f t="shared" si="17"/>
        <v>0</v>
      </c>
      <c r="GH33" s="513">
        <f t="shared" si="17"/>
        <v>0</v>
      </c>
      <c r="GI33" s="513">
        <f t="shared" si="17"/>
        <v>0</v>
      </c>
      <c r="GJ33" s="513">
        <f t="shared" si="17"/>
        <v>0</v>
      </c>
    </row>
    <row r="34" spans="1:192" outlineLevel="1" x14ac:dyDescent="0.35">
      <c r="A34" s="76"/>
      <c r="B34"/>
      <c r="C34"/>
      <c r="D34"/>
      <c r="E34" t="str">
        <f>$E$29</f>
        <v>Hours in period</v>
      </c>
      <c r="F34"/>
      <c r="G34" t="str">
        <f>$G$29</f>
        <v>hours</v>
      </c>
      <c r="H34">
        <f>$H$29</f>
        <v>330888</v>
      </c>
      <c r="I34"/>
      <c r="J34">
        <f t="shared" ref="J34:AO34" si="18">J$29</f>
        <v>744</v>
      </c>
      <c r="K34">
        <f t="shared" si="18"/>
        <v>672</v>
      </c>
      <c r="L34">
        <f t="shared" si="18"/>
        <v>744</v>
      </c>
      <c r="M34">
        <f t="shared" si="18"/>
        <v>720</v>
      </c>
      <c r="N34">
        <f t="shared" si="18"/>
        <v>744</v>
      </c>
      <c r="O34">
        <f t="shared" si="18"/>
        <v>720</v>
      </c>
      <c r="P34">
        <f t="shared" si="18"/>
        <v>744</v>
      </c>
      <c r="Q34">
        <f t="shared" si="18"/>
        <v>744</v>
      </c>
      <c r="R34">
        <f t="shared" si="18"/>
        <v>720</v>
      </c>
      <c r="S34">
        <f t="shared" si="18"/>
        <v>744</v>
      </c>
      <c r="T34">
        <f t="shared" si="18"/>
        <v>720</v>
      </c>
      <c r="U34">
        <f t="shared" si="18"/>
        <v>744</v>
      </c>
      <c r="V34">
        <f t="shared" si="18"/>
        <v>744</v>
      </c>
      <c r="W34">
        <f t="shared" si="18"/>
        <v>672</v>
      </c>
      <c r="X34">
        <f t="shared" si="18"/>
        <v>744</v>
      </c>
      <c r="Y34">
        <f t="shared" si="18"/>
        <v>720</v>
      </c>
      <c r="Z34">
        <f t="shared" si="18"/>
        <v>744</v>
      </c>
      <c r="AA34">
        <f t="shared" si="18"/>
        <v>720</v>
      </c>
      <c r="AB34">
        <f t="shared" si="18"/>
        <v>744</v>
      </c>
      <c r="AC34">
        <f t="shared" si="18"/>
        <v>744</v>
      </c>
      <c r="AD34">
        <f t="shared" si="18"/>
        <v>720</v>
      </c>
      <c r="AE34">
        <f t="shared" si="18"/>
        <v>744</v>
      </c>
      <c r="AF34">
        <f t="shared" si="18"/>
        <v>720</v>
      </c>
      <c r="AG34">
        <f t="shared" si="18"/>
        <v>744</v>
      </c>
      <c r="AH34">
        <f t="shared" si="18"/>
        <v>744</v>
      </c>
      <c r="AI34">
        <f t="shared" si="18"/>
        <v>696</v>
      </c>
      <c r="AJ34">
        <f t="shared" si="18"/>
        <v>744</v>
      </c>
      <c r="AK34">
        <f t="shared" si="18"/>
        <v>720</v>
      </c>
      <c r="AL34">
        <f t="shared" si="18"/>
        <v>744</v>
      </c>
      <c r="AM34">
        <f t="shared" si="18"/>
        <v>720</v>
      </c>
      <c r="AN34">
        <f t="shared" si="18"/>
        <v>744</v>
      </c>
      <c r="AO34">
        <f t="shared" si="18"/>
        <v>744</v>
      </c>
      <c r="AP34">
        <f t="shared" ref="AP34:BU34" si="19">AP$29</f>
        <v>720</v>
      </c>
      <c r="AQ34">
        <f t="shared" si="19"/>
        <v>744</v>
      </c>
      <c r="AR34">
        <f t="shared" si="19"/>
        <v>720</v>
      </c>
      <c r="AS34">
        <f t="shared" si="19"/>
        <v>744</v>
      </c>
      <c r="AT34">
        <f t="shared" si="19"/>
        <v>744</v>
      </c>
      <c r="AU34">
        <f t="shared" si="19"/>
        <v>672</v>
      </c>
      <c r="AV34">
        <f t="shared" si="19"/>
        <v>744</v>
      </c>
      <c r="AW34">
        <f t="shared" si="19"/>
        <v>720</v>
      </c>
      <c r="AX34">
        <f t="shared" si="19"/>
        <v>744</v>
      </c>
      <c r="AY34">
        <f t="shared" si="19"/>
        <v>720</v>
      </c>
      <c r="AZ34">
        <f t="shared" si="19"/>
        <v>744</v>
      </c>
      <c r="BA34">
        <f t="shared" si="19"/>
        <v>744</v>
      </c>
      <c r="BB34">
        <f t="shared" si="19"/>
        <v>720</v>
      </c>
      <c r="BC34">
        <f t="shared" si="19"/>
        <v>744</v>
      </c>
      <c r="BD34">
        <f t="shared" si="19"/>
        <v>720</v>
      </c>
      <c r="BE34">
        <f t="shared" si="19"/>
        <v>744</v>
      </c>
      <c r="BF34">
        <f t="shared" si="19"/>
        <v>2160</v>
      </c>
      <c r="BG34">
        <f t="shared" si="19"/>
        <v>2184</v>
      </c>
      <c r="BH34">
        <f t="shared" si="19"/>
        <v>2208</v>
      </c>
      <c r="BI34">
        <f t="shared" si="19"/>
        <v>2208</v>
      </c>
      <c r="BJ34">
        <f t="shared" si="19"/>
        <v>2160</v>
      </c>
      <c r="BK34">
        <f t="shared" si="19"/>
        <v>2184</v>
      </c>
      <c r="BL34">
        <f t="shared" si="19"/>
        <v>2208</v>
      </c>
      <c r="BM34">
        <f t="shared" si="19"/>
        <v>2208</v>
      </c>
      <c r="BN34">
        <f t="shared" si="19"/>
        <v>2184</v>
      </c>
      <c r="BO34">
        <f t="shared" si="19"/>
        <v>2184</v>
      </c>
      <c r="BP34">
        <f t="shared" si="19"/>
        <v>2208</v>
      </c>
      <c r="BQ34">
        <f t="shared" si="19"/>
        <v>2208</v>
      </c>
      <c r="BR34">
        <f t="shared" si="19"/>
        <v>2160</v>
      </c>
      <c r="BS34">
        <f t="shared" si="19"/>
        <v>2184</v>
      </c>
      <c r="BT34">
        <f t="shared" si="19"/>
        <v>2208</v>
      </c>
      <c r="BU34">
        <f t="shared" si="19"/>
        <v>2208</v>
      </c>
      <c r="BV34">
        <f t="shared" ref="BV34:DA34" si="20">BV$29</f>
        <v>2160</v>
      </c>
      <c r="BW34">
        <f t="shared" si="20"/>
        <v>2184</v>
      </c>
      <c r="BX34">
        <f t="shared" si="20"/>
        <v>2208</v>
      </c>
      <c r="BY34">
        <f t="shared" si="20"/>
        <v>2208</v>
      </c>
      <c r="BZ34">
        <f t="shared" si="20"/>
        <v>2160</v>
      </c>
      <c r="CA34">
        <f t="shared" si="20"/>
        <v>2184</v>
      </c>
      <c r="CB34">
        <f t="shared" si="20"/>
        <v>2208</v>
      </c>
      <c r="CC34">
        <f t="shared" si="20"/>
        <v>2208</v>
      </c>
      <c r="CD34">
        <f t="shared" si="20"/>
        <v>2184</v>
      </c>
      <c r="CE34">
        <f t="shared" si="20"/>
        <v>2184</v>
      </c>
      <c r="CF34">
        <f t="shared" si="20"/>
        <v>2208</v>
      </c>
      <c r="CG34">
        <f t="shared" si="20"/>
        <v>2208</v>
      </c>
      <c r="CH34">
        <f t="shared" si="20"/>
        <v>2160</v>
      </c>
      <c r="CI34">
        <f t="shared" si="20"/>
        <v>2184</v>
      </c>
      <c r="CJ34">
        <f t="shared" si="20"/>
        <v>2208</v>
      </c>
      <c r="CK34">
        <f t="shared" si="20"/>
        <v>2208</v>
      </c>
      <c r="CL34">
        <f t="shared" si="20"/>
        <v>2160</v>
      </c>
      <c r="CM34">
        <f t="shared" si="20"/>
        <v>2184</v>
      </c>
      <c r="CN34">
        <f t="shared" si="20"/>
        <v>2208</v>
      </c>
      <c r="CO34">
        <f t="shared" si="20"/>
        <v>2208</v>
      </c>
      <c r="CP34">
        <f t="shared" si="20"/>
        <v>2160</v>
      </c>
      <c r="CQ34">
        <f t="shared" si="20"/>
        <v>2184</v>
      </c>
      <c r="CR34">
        <f t="shared" si="20"/>
        <v>2208</v>
      </c>
      <c r="CS34">
        <f t="shared" si="20"/>
        <v>2208</v>
      </c>
      <c r="CT34">
        <f t="shared" si="20"/>
        <v>2184</v>
      </c>
      <c r="CU34">
        <f t="shared" si="20"/>
        <v>2184</v>
      </c>
      <c r="CV34">
        <f t="shared" si="20"/>
        <v>2208</v>
      </c>
      <c r="CW34">
        <f t="shared" si="20"/>
        <v>2208</v>
      </c>
      <c r="CX34">
        <f t="shared" si="20"/>
        <v>2160</v>
      </c>
      <c r="CY34">
        <f t="shared" si="20"/>
        <v>2184</v>
      </c>
      <c r="CZ34">
        <f t="shared" si="20"/>
        <v>2208</v>
      </c>
      <c r="DA34">
        <f t="shared" si="20"/>
        <v>2208</v>
      </c>
      <c r="DB34">
        <f t="shared" ref="DB34:EG34" si="21">DB$29</f>
        <v>2160</v>
      </c>
      <c r="DC34">
        <f t="shared" si="21"/>
        <v>2184</v>
      </c>
      <c r="DD34">
        <f t="shared" si="21"/>
        <v>2208</v>
      </c>
      <c r="DE34">
        <f t="shared" si="21"/>
        <v>2208</v>
      </c>
      <c r="DF34">
        <f t="shared" si="21"/>
        <v>2160</v>
      </c>
      <c r="DG34">
        <f t="shared" si="21"/>
        <v>2184</v>
      </c>
      <c r="DH34">
        <f t="shared" si="21"/>
        <v>2208</v>
      </c>
      <c r="DI34">
        <f t="shared" si="21"/>
        <v>2208</v>
      </c>
      <c r="DJ34">
        <f t="shared" si="21"/>
        <v>2184</v>
      </c>
      <c r="DK34">
        <f t="shared" si="21"/>
        <v>2184</v>
      </c>
      <c r="DL34">
        <f t="shared" si="21"/>
        <v>2208</v>
      </c>
      <c r="DM34">
        <f t="shared" si="21"/>
        <v>2208</v>
      </c>
      <c r="DN34">
        <f t="shared" si="21"/>
        <v>2160</v>
      </c>
      <c r="DO34">
        <f t="shared" si="21"/>
        <v>2184</v>
      </c>
      <c r="DP34">
        <f t="shared" si="21"/>
        <v>2208</v>
      </c>
      <c r="DQ34">
        <f t="shared" si="21"/>
        <v>2208</v>
      </c>
      <c r="DR34">
        <f t="shared" si="21"/>
        <v>2160</v>
      </c>
      <c r="DS34">
        <f t="shared" si="21"/>
        <v>2184</v>
      </c>
      <c r="DT34">
        <f t="shared" si="21"/>
        <v>2208</v>
      </c>
      <c r="DU34">
        <f t="shared" si="21"/>
        <v>2208</v>
      </c>
      <c r="DV34">
        <f t="shared" si="21"/>
        <v>2160</v>
      </c>
      <c r="DW34">
        <f t="shared" si="21"/>
        <v>2184</v>
      </c>
      <c r="DX34">
        <f t="shared" si="21"/>
        <v>2208</v>
      </c>
      <c r="DY34">
        <f t="shared" si="21"/>
        <v>2208</v>
      </c>
      <c r="DZ34">
        <f t="shared" si="21"/>
        <v>2184</v>
      </c>
      <c r="EA34">
        <f t="shared" si="21"/>
        <v>2184</v>
      </c>
      <c r="EB34">
        <f t="shared" si="21"/>
        <v>2208</v>
      </c>
      <c r="EC34">
        <f t="shared" si="21"/>
        <v>2208</v>
      </c>
      <c r="ED34">
        <f t="shared" si="21"/>
        <v>2160</v>
      </c>
      <c r="EE34">
        <f t="shared" si="21"/>
        <v>2184</v>
      </c>
      <c r="EF34">
        <f t="shared" si="21"/>
        <v>2208</v>
      </c>
      <c r="EG34">
        <f t="shared" si="21"/>
        <v>2208</v>
      </c>
      <c r="EH34">
        <f t="shared" ref="EH34:FM34" si="22">EH$29</f>
        <v>2160</v>
      </c>
      <c r="EI34">
        <f t="shared" si="22"/>
        <v>2184</v>
      </c>
      <c r="EJ34">
        <f t="shared" si="22"/>
        <v>2208</v>
      </c>
      <c r="EK34">
        <f t="shared" si="22"/>
        <v>2208</v>
      </c>
      <c r="EL34">
        <f t="shared" si="22"/>
        <v>2160</v>
      </c>
      <c r="EM34">
        <f t="shared" si="22"/>
        <v>2184</v>
      </c>
      <c r="EN34">
        <f t="shared" si="22"/>
        <v>2208</v>
      </c>
      <c r="EO34">
        <f t="shared" si="22"/>
        <v>2208</v>
      </c>
      <c r="EP34">
        <f t="shared" si="22"/>
        <v>2184</v>
      </c>
      <c r="EQ34">
        <f t="shared" si="22"/>
        <v>2184</v>
      </c>
      <c r="ER34">
        <f t="shared" si="22"/>
        <v>2208</v>
      </c>
      <c r="ES34">
        <f t="shared" si="22"/>
        <v>2208</v>
      </c>
      <c r="ET34">
        <f t="shared" si="22"/>
        <v>2160</v>
      </c>
      <c r="EU34">
        <f t="shared" si="22"/>
        <v>2184</v>
      </c>
      <c r="EV34">
        <f t="shared" si="22"/>
        <v>2208</v>
      </c>
      <c r="EW34">
        <f t="shared" si="22"/>
        <v>2208</v>
      </c>
      <c r="EX34">
        <f t="shared" si="22"/>
        <v>2160</v>
      </c>
      <c r="EY34">
        <f t="shared" si="22"/>
        <v>2184</v>
      </c>
      <c r="EZ34">
        <f t="shared" si="22"/>
        <v>2208</v>
      </c>
      <c r="FA34">
        <f t="shared" si="22"/>
        <v>2208</v>
      </c>
      <c r="FB34">
        <f t="shared" si="22"/>
        <v>2160</v>
      </c>
      <c r="FC34">
        <f t="shared" si="22"/>
        <v>2184</v>
      </c>
      <c r="FD34">
        <f t="shared" si="22"/>
        <v>2208</v>
      </c>
      <c r="FE34">
        <f t="shared" si="22"/>
        <v>2208</v>
      </c>
      <c r="FF34">
        <f t="shared" si="22"/>
        <v>2184</v>
      </c>
      <c r="FG34">
        <f t="shared" si="22"/>
        <v>2184</v>
      </c>
      <c r="FH34">
        <f t="shared" si="22"/>
        <v>2208</v>
      </c>
      <c r="FI34">
        <f t="shared" si="22"/>
        <v>2208</v>
      </c>
      <c r="FJ34">
        <f t="shared" si="22"/>
        <v>2160</v>
      </c>
      <c r="FK34">
        <f t="shared" si="22"/>
        <v>2184</v>
      </c>
      <c r="FL34">
        <f t="shared" si="22"/>
        <v>2208</v>
      </c>
      <c r="FM34">
        <f t="shared" si="22"/>
        <v>2208</v>
      </c>
      <c r="FN34">
        <f t="shared" ref="FN34:GJ34" si="23">FN$29</f>
        <v>2160</v>
      </c>
      <c r="FO34">
        <f t="shared" si="23"/>
        <v>2184</v>
      </c>
      <c r="FP34">
        <f t="shared" si="23"/>
        <v>2208</v>
      </c>
      <c r="FQ34">
        <f t="shared" si="23"/>
        <v>2208</v>
      </c>
      <c r="FR34">
        <f t="shared" si="23"/>
        <v>2160</v>
      </c>
      <c r="FS34">
        <f t="shared" si="23"/>
        <v>2184</v>
      </c>
      <c r="FT34">
        <f t="shared" si="23"/>
        <v>2208</v>
      </c>
      <c r="FU34">
        <f t="shared" si="23"/>
        <v>2208</v>
      </c>
      <c r="FV34">
        <f t="shared" si="23"/>
        <v>2184</v>
      </c>
      <c r="FW34">
        <f t="shared" si="23"/>
        <v>2184</v>
      </c>
      <c r="FX34">
        <f t="shared" si="23"/>
        <v>2208</v>
      </c>
      <c r="FY34">
        <f t="shared" si="23"/>
        <v>2208</v>
      </c>
      <c r="FZ34">
        <f t="shared" si="23"/>
        <v>2160</v>
      </c>
      <c r="GA34">
        <f t="shared" si="23"/>
        <v>2184</v>
      </c>
      <c r="GB34">
        <f t="shared" si="23"/>
        <v>2208</v>
      </c>
      <c r="GC34">
        <f t="shared" si="23"/>
        <v>2208</v>
      </c>
      <c r="GD34">
        <f t="shared" si="23"/>
        <v>2160</v>
      </c>
      <c r="GE34">
        <f t="shared" si="23"/>
        <v>2184</v>
      </c>
      <c r="GF34">
        <f t="shared" si="23"/>
        <v>2208</v>
      </c>
      <c r="GG34">
        <f t="shared" si="23"/>
        <v>2208</v>
      </c>
      <c r="GH34">
        <f t="shared" si="23"/>
        <v>2160</v>
      </c>
      <c r="GI34">
        <f t="shared" si="23"/>
        <v>2184</v>
      </c>
      <c r="GJ34">
        <f t="shared" si="23"/>
        <v>2208</v>
      </c>
    </row>
    <row r="35" spans="1:192" outlineLevel="1" x14ac:dyDescent="0.35">
      <c r="A35" s="76"/>
      <c r="B35"/>
      <c r="C35"/>
      <c r="D35"/>
      <c r="E35" t="s">
        <v>714</v>
      </c>
      <c r="F35"/>
      <c r="G35" t="s">
        <v>1076</v>
      </c>
      <c r="H35">
        <f>SUM(J35:GJ35)</f>
        <v>5846201.2950000009</v>
      </c>
      <c r="I35"/>
      <c r="J35">
        <f t="shared" ref="J35:AO35" si="24">$F31*$F32*J34*J33</f>
        <v>0</v>
      </c>
      <c r="K35">
        <f t="shared" si="24"/>
        <v>0</v>
      </c>
      <c r="L35">
        <f t="shared" si="24"/>
        <v>0</v>
      </c>
      <c r="M35">
        <f t="shared" si="24"/>
        <v>0</v>
      </c>
      <c r="N35">
        <f t="shared" si="24"/>
        <v>0</v>
      </c>
      <c r="O35">
        <f t="shared" si="24"/>
        <v>0</v>
      </c>
      <c r="P35">
        <f t="shared" si="24"/>
        <v>0</v>
      </c>
      <c r="Q35">
        <f t="shared" si="24"/>
        <v>0</v>
      </c>
      <c r="R35">
        <f t="shared" si="24"/>
        <v>0</v>
      </c>
      <c r="S35">
        <f t="shared" si="24"/>
        <v>0</v>
      </c>
      <c r="T35">
        <f t="shared" si="24"/>
        <v>0</v>
      </c>
      <c r="U35">
        <f t="shared" si="24"/>
        <v>0</v>
      </c>
      <c r="V35">
        <f t="shared" si="24"/>
        <v>0</v>
      </c>
      <c r="W35">
        <f t="shared" si="24"/>
        <v>0</v>
      </c>
      <c r="X35">
        <f t="shared" si="24"/>
        <v>0</v>
      </c>
      <c r="Y35">
        <f t="shared" si="24"/>
        <v>0</v>
      </c>
      <c r="Z35">
        <f t="shared" si="24"/>
        <v>0</v>
      </c>
      <c r="AA35">
        <f t="shared" si="24"/>
        <v>0</v>
      </c>
      <c r="AB35">
        <f t="shared" si="24"/>
        <v>0</v>
      </c>
      <c r="AC35">
        <f t="shared" si="24"/>
        <v>0</v>
      </c>
      <c r="AD35">
        <f t="shared" si="24"/>
        <v>0</v>
      </c>
      <c r="AE35">
        <f t="shared" si="24"/>
        <v>786.31500000000005</v>
      </c>
      <c r="AF35">
        <f t="shared" si="24"/>
        <v>1521.9</v>
      </c>
      <c r="AG35">
        <f t="shared" si="24"/>
        <v>2358.9450000000002</v>
      </c>
      <c r="AH35">
        <f t="shared" si="24"/>
        <v>3145.26</v>
      </c>
      <c r="AI35">
        <f t="shared" si="24"/>
        <v>3677.9250000000002</v>
      </c>
      <c r="AJ35">
        <f t="shared" si="24"/>
        <v>4717.8900000000003</v>
      </c>
      <c r="AK35">
        <f t="shared" si="24"/>
        <v>5326.6500000000015</v>
      </c>
      <c r="AL35">
        <f t="shared" si="24"/>
        <v>6290.52</v>
      </c>
      <c r="AM35">
        <f t="shared" si="24"/>
        <v>6848.5500000000011</v>
      </c>
      <c r="AN35">
        <f t="shared" si="24"/>
        <v>7863.1500000000005</v>
      </c>
      <c r="AO35">
        <f t="shared" si="24"/>
        <v>8649.4650000000001</v>
      </c>
      <c r="AP35">
        <f t="shared" ref="AP35:BU35" si="25">$F31*$F32*AP34*AP33</f>
        <v>9131.4000000000015</v>
      </c>
      <c r="AQ35">
        <f t="shared" si="25"/>
        <v>10222.094999999999</v>
      </c>
      <c r="AR35">
        <f t="shared" si="25"/>
        <v>10653.300000000003</v>
      </c>
      <c r="AS35">
        <f t="shared" si="25"/>
        <v>11794.725</v>
      </c>
      <c r="AT35">
        <f t="shared" si="25"/>
        <v>12581.04</v>
      </c>
      <c r="AU35">
        <f t="shared" si="25"/>
        <v>12073.740000000002</v>
      </c>
      <c r="AV35">
        <f t="shared" si="25"/>
        <v>14153.670000000002</v>
      </c>
      <c r="AW35">
        <f t="shared" si="25"/>
        <v>14458.050000000001</v>
      </c>
      <c r="AX35">
        <f t="shared" si="25"/>
        <v>15726.300000000001</v>
      </c>
      <c r="AY35">
        <f t="shared" si="25"/>
        <v>15979.950000000003</v>
      </c>
      <c r="AZ35">
        <f t="shared" si="25"/>
        <v>17298.93</v>
      </c>
      <c r="BA35">
        <f t="shared" si="25"/>
        <v>18085.245000000003</v>
      </c>
      <c r="BB35">
        <f t="shared" si="25"/>
        <v>18262.800000000003</v>
      </c>
      <c r="BC35">
        <f t="shared" si="25"/>
        <v>18871.560000000001</v>
      </c>
      <c r="BD35">
        <f t="shared" si="25"/>
        <v>18262.800000000003</v>
      </c>
      <c r="BE35">
        <f t="shared" si="25"/>
        <v>18871.560000000001</v>
      </c>
      <c r="BF35">
        <f t="shared" si="25"/>
        <v>54788.4</v>
      </c>
      <c r="BG35">
        <f t="shared" si="25"/>
        <v>55397.16</v>
      </c>
      <c r="BH35">
        <f t="shared" si="25"/>
        <v>56005.920000000006</v>
      </c>
      <c r="BI35">
        <f t="shared" si="25"/>
        <v>56005.920000000006</v>
      </c>
      <c r="BJ35">
        <f t="shared" si="25"/>
        <v>54788.4</v>
      </c>
      <c r="BK35">
        <f t="shared" si="25"/>
        <v>55397.16</v>
      </c>
      <c r="BL35">
        <f t="shared" si="25"/>
        <v>56005.920000000006</v>
      </c>
      <c r="BM35">
        <f t="shared" si="25"/>
        <v>56005.920000000006</v>
      </c>
      <c r="BN35">
        <f t="shared" si="25"/>
        <v>55397.16</v>
      </c>
      <c r="BO35">
        <f t="shared" si="25"/>
        <v>55397.16</v>
      </c>
      <c r="BP35">
        <f t="shared" si="25"/>
        <v>56005.920000000006</v>
      </c>
      <c r="BQ35">
        <f t="shared" si="25"/>
        <v>56005.920000000006</v>
      </c>
      <c r="BR35">
        <f t="shared" si="25"/>
        <v>54788.4</v>
      </c>
      <c r="BS35">
        <f t="shared" si="25"/>
        <v>55397.16</v>
      </c>
      <c r="BT35">
        <f t="shared" si="25"/>
        <v>56005.920000000006</v>
      </c>
      <c r="BU35">
        <f t="shared" si="25"/>
        <v>56005.920000000006</v>
      </c>
      <c r="BV35">
        <f t="shared" ref="BV35:DA35" si="26">$F31*$F32*BV34*BV33</f>
        <v>54788.4</v>
      </c>
      <c r="BW35">
        <f t="shared" si="26"/>
        <v>55397.16</v>
      </c>
      <c r="BX35">
        <f t="shared" si="26"/>
        <v>56005.920000000006</v>
      </c>
      <c r="BY35">
        <f t="shared" si="26"/>
        <v>56005.920000000006</v>
      </c>
      <c r="BZ35">
        <f t="shared" si="26"/>
        <v>54788.4</v>
      </c>
      <c r="CA35">
        <f t="shared" si="26"/>
        <v>55397.16</v>
      </c>
      <c r="CB35">
        <f t="shared" si="26"/>
        <v>56005.920000000006</v>
      </c>
      <c r="CC35">
        <f t="shared" si="26"/>
        <v>56005.920000000006</v>
      </c>
      <c r="CD35">
        <f t="shared" si="26"/>
        <v>55397.16</v>
      </c>
      <c r="CE35">
        <f t="shared" si="26"/>
        <v>55397.16</v>
      </c>
      <c r="CF35">
        <f t="shared" si="26"/>
        <v>56005.920000000006</v>
      </c>
      <c r="CG35">
        <f t="shared" si="26"/>
        <v>56005.920000000006</v>
      </c>
      <c r="CH35">
        <f t="shared" si="26"/>
        <v>54788.4</v>
      </c>
      <c r="CI35">
        <f t="shared" si="26"/>
        <v>55397.16</v>
      </c>
      <c r="CJ35">
        <f t="shared" si="26"/>
        <v>56005.920000000006</v>
      </c>
      <c r="CK35">
        <f t="shared" si="26"/>
        <v>56005.920000000006</v>
      </c>
      <c r="CL35">
        <f t="shared" si="26"/>
        <v>54788.4</v>
      </c>
      <c r="CM35">
        <f t="shared" si="26"/>
        <v>55397.16</v>
      </c>
      <c r="CN35">
        <f t="shared" si="26"/>
        <v>56005.920000000006</v>
      </c>
      <c r="CO35">
        <f t="shared" si="26"/>
        <v>56005.920000000006</v>
      </c>
      <c r="CP35">
        <f t="shared" si="26"/>
        <v>54788.4</v>
      </c>
      <c r="CQ35">
        <f t="shared" si="26"/>
        <v>55397.16</v>
      </c>
      <c r="CR35">
        <f t="shared" si="26"/>
        <v>56005.920000000006</v>
      </c>
      <c r="CS35">
        <f t="shared" si="26"/>
        <v>56005.920000000006</v>
      </c>
      <c r="CT35">
        <f t="shared" si="26"/>
        <v>55397.16</v>
      </c>
      <c r="CU35">
        <f t="shared" si="26"/>
        <v>55397.16</v>
      </c>
      <c r="CV35">
        <f t="shared" si="26"/>
        <v>56005.920000000006</v>
      </c>
      <c r="CW35">
        <f t="shared" si="26"/>
        <v>56005.920000000006</v>
      </c>
      <c r="CX35">
        <f t="shared" si="26"/>
        <v>54788.4</v>
      </c>
      <c r="CY35">
        <f t="shared" si="26"/>
        <v>55397.16</v>
      </c>
      <c r="CZ35">
        <f t="shared" si="26"/>
        <v>56005.920000000006</v>
      </c>
      <c r="DA35">
        <f t="shared" si="26"/>
        <v>56005.920000000006</v>
      </c>
      <c r="DB35">
        <f t="shared" ref="DB35:EG35" si="27">$F31*$F32*DB34*DB33</f>
        <v>54788.4</v>
      </c>
      <c r="DC35">
        <f t="shared" si="27"/>
        <v>55397.16</v>
      </c>
      <c r="DD35">
        <f t="shared" si="27"/>
        <v>56005.920000000006</v>
      </c>
      <c r="DE35">
        <f t="shared" si="27"/>
        <v>56005.920000000006</v>
      </c>
      <c r="DF35">
        <f t="shared" si="27"/>
        <v>54788.4</v>
      </c>
      <c r="DG35">
        <f t="shared" si="27"/>
        <v>55397.16</v>
      </c>
      <c r="DH35">
        <f t="shared" si="27"/>
        <v>56005.920000000006</v>
      </c>
      <c r="DI35">
        <f t="shared" si="27"/>
        <v>56005.920000000006</v>
      </c>
      <c r="DJ35">
        <f t="shared" si="27"/>
        <v>55397.16</v>
      </c>
      <c r="DK35">
        <f t="shared" si="27"/>
        <v>55397.16</v>
      </c>
      <c r="DL35">
        <f t="shared" si="27"/>
        <v>56005.920000000006</v>
      </c>
      <c r="DM35">
        <f t="shared" si="27"/>
        <v>56005.920000000006</v>
      </c>
      <c r="DN35">
        <f t="shared" si="27"/>
        <v>54788.4</v>
      </c>
      <c r="DO35">
        <f t="shared" si="27"/>
        <v>55397.16</v>
      </c>
      <c r="DP35">
        <f t="shared" si="27"/>
        <v>56005.920000000006</v>
      </c>
      <c r="DQ35">
        <f t="shared" si="27"/>
        <v>56005.920000000006</v>
      </c>
      <c r="DR35">
        <f t="shared" si="27"/>
        <v>54788.4</v>
      </c>
      <c r="DS35">
        <f t="shared" si="27"/>
        <v>55397.16</v>
      </c>
      <c r="DT35">
        <f t="shared" si="27"/>
        <v>56005.920000000006</v>
      </c>
      <c r="DU35">
        <f t="shared" si="27"/>
        <v>56005.920000000006</v>
      </c>
      <c r="DV35">
        <f t="shared" si="27"/>
        <v>54788.4</v>
      </c>
      <c r="DW35">
        <f t="shared" si="27"/>
        <v>55397.16</v>
      </c>
      <c r="DX35">
        <f t="shared" si="27"/>
        <v>56005.920000000006</v>
      </c>
      <c r="DY35">
        <f t="shared" si="27"/>
        <v>56005.920000000006</v>
      </c>
      <c r="DZ35">
        <f t="shared" si="27"/>
        <v>55397.16</v>
      </c>
      <c r="EA35">
        <f t="shared" si="27"/>
        <v>55397.16</v>
      </c>
      <c r="EB35">
        <f t="shared" si="27"/>
        <v>56005.920000000006</v>
      </c>
      <c r="EC35">
        <f t="shared" si="27"/>
        <v>56005.920000000006</v>
      </c>
      <c r="ED35">
        <f t="shared" si="27"/>
        <v>54788.4</v>
      </c>
      <c r="EE35">
        <f t="shared" si="27"/>
        <v>55397.16</v>
      </c>
      <c r="EF35">
        <f t="shared" si="27"/>
        <v>56005.920000000006</v>
      </c>
      <c r="EG35">
        <f t="shared" si="27"/>
        <v>56005.920000000006</v>
      </c>
      <c r="EH35">
        <f t="shared" ref="EH35:FM35" si="28">$F31*$F32*EH34*EH33</f>
        <v>54788.4</v>
      </c>
      <c r="EI35">
        <f t="shared" si="28"/>
        <v>55397.16</v>
      </c>
      <c r="EJ35">
        <f t="shared" si="28"/>
        <v>56005.920000000006</v>
      </c>
      <c r="EK35">
        <f t="shared" si="28"/>
        <v>56005.920000000006</v>
      </c>
      <c r="EL35">
        <f t="shared" si="28"/>
        <v>54788.4</v>
      </c>
      <c r="EM35">
        <f t="shared" si="28"/>
        <v>55397.16</v>
      </c>
      <c r="EN35">
        <f t="shared" si="28"/>
        <v>56005.920000000006</v>
      </c>
      <c r="EO35">
        <f t="shared" si="28"/>
        <v>56005.920000000006</v>
      </c>
      <c r="EP35">
        <f t="shared" si="28"/>
        <v>55397.16</v>
      </c>
      <c r="EQ35">
        <f t="shared" si="28"/>
        <v>55397.16</v>
      </c>
      <c r="ER35">
        <f t="shared" si="28"/>
        <v>56005.920000000006</v>
      </c>
      <c r="ES35">
        <f t="shared" si="28"/>
        <v>56005.920000000006</v>
      </c>
      <c r="ET35">
        <f t="shared" si="28"/>
        <v>54788.4</v>
      </c>
      <c r="EU35">
        <f t="shared" si="28"/>
        <v>55397.16</v>
      </c>
      <c r="EV35">
        <f t="shared" si="28"/>
        <v>56005.920000000006</v>
      </c>
      <c r="EW35">
        <f t="shared" si="28"/>
        <v>56005.920000000006</v>
      </c>
      <c r="EX35">
        <f t="shared" si="28"/>
        <v>54788.4</v>
      </c>
      <c r="EY35">
        <f t="shared" si="28"/>
        <v>55397.16</v>
      </c>
      <c r="EZ35">
        <f t="shared" si="28"/>
        <v>56005.920000000006</v>
      </c>
      <c r="FA35">
        <f t="shared" si="28"/>
        <v>56005.920000000006</v>
      </c>
      <c r="FB35">
        <f t="shared" si="28"/>
        <v>0</v>
      </c>
      <c r="FC35">
        <f t="shared" si="28"/>
        <v>0</v>
      </c>
      <c r="FD35">
        <f t="shared" si="28"/>
        <v>0</v>
      </c>
      <c r="FE35">
        <f t="shared" si="28"/>
        <v>0</v>
      </c>
      <c r="FF35">
        <f t="shared" si="28"/>
        <v>0</v>
      </c>
      <c r="FG35">
        <f t="shared" si="28"/>
        <v>0</v>
      </c>
      <c r="FH35">
        <f t="shared" si="28"/>
        <v>0</v>
      </c>
      <c r="FI35">
        <f t="shared" si="28"/>
        <v>0</v>
      </c>
      <c r="FJ35">
        <f t="shared" si="28"/>
        <v>0</v>
      </c>
      <c r="FK35">
        <f t="shared" si="28"/>
        <v>0</v>
      </c>
      <c r="FL35">
        <f t="shared" si="28"/>
        <v>0</v>
      </c>
      <c r="FM35">
        <f t="shared" si="28"/>
        <v>0</v>
      </c>
      <c r="FN35">
        <f t="shared" ref="FN35:GJ35" si="29">$F31*$F32*FN34*FN33</f>
        <v>0</v>
      </c>
      <c r="FO35">
        <f t="shared" si="29"/>
        <v>0</v>
      </c>
      <c r="FP35">
        <f t="shared" si="29"/>
        <v>0</v>
      </c>
      <c r="FQ35">
        <f t="shared" si="29"/>
        <v>0</v>
      </c>
      <c r="FR35">
        <f t="shared" si="29"/>
        <v>0</v>
      </c>
      <c r="FS35">
        <f t="shared" si="29"/>
        <v>0</v>
      </c>
      <c r="FT35">
        <f t="shared" si="29"/>
        <v>0</v>
      </c>
      <c r="FU35">
        <f t="shared" si="29"/>
        <v>0</v>
      </c>
      <c r="FV35">
        <f t="shared" si="29"/>
        <v>0</v>
      </c>
      <c r="FW35">
        <f t="shared" si="29"/>
        <v>0</v>
      </c>
      <c r="FX35">
        <f t="shared" si="29"/>
        <v>0</v>
      </c>
      <c r="FY35">
        <f t="shared" si="29"/>
        <v>0</v>
      </c>
      <c r="FZ35">
        <f t="shared" si="29"/>
        <v>0</v>
      </c>
      <c r="GA35">
        <f t="shared" si="29"/>
        <v>0</v>
      </c>
      <c r="GB35">
        <f t="shared" si="29"/>
        <v>0</v>
      </c>
      <c r="GC35">
        <f t="shared" si="29"/>
        <v>0</v>
      </c>
      <c r="GD35">
        <f t="shared" si="29"/>
        <v>0</v>
      </c>
      <c r="GE35">
        <f t="shared" si="29"/>
        <v>0</v>
      </c>
      <c r="GF35">
        <f t="shared" si="29"/>
        <v>0</v>
      </c>
      <c r="GG35">
        <f t="shared" si="29"/>
        <v>0</v>
      </c>
      <c r="GH35">
        <f t="shared" si="29"/>
        <v>0</v>
      </c>
      <c r="GI35">
        <f t="shared" si="29"/>
        <v>0</v>
      </c>
      <c r="GJ35">
        <f t="shared" si="29"/>
        <v>0</v>
      </c>
    </row>
    <row r="36" spans="1:192" outlineLevel="1" x14ac:dyDescent="0.35">
      <c r="A36" s="7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192" s="512" customFormat="1" outlineLevel="1" x14ac:dyDescent="0.35">
      <c r="A37" s="519"/>
      <c r="E37" s="512" t="str">
        <f>InpC!$E$41</f>
        <v>Plant throughput</v>
      </c>
      <c r="F37" s="512">
        <f>InpC!$F$41</f>
        <v>31</v>
      </c>
      <c r="G37" s="512" t="str">
        <f>InpC!$G$41</f>
        <v>tonnes/hr</v>
      </c>
    </row>
    <row r="38" spans="1:192" s="515" customFormat="1" outlineLevel="1" x14ac:dyDescent="0.35">
      <c r="A38" s="517"/>
      <c r="E38" s="515" t="str">
        <f>InpC!$E$42</f>
        <v>Plant availability</v>
      </c>
      <c r="F38" s="515">
        <f>InpC!$F$42</f>
        <v>0.89</v>
      </c>
      <c r="G38" s="515" t="str">
        <f>InpC!$G$42</f>
        <v>%</v>
      </c>
    </row>
    <row r="39" spans="1:192" s="513" customFormat="1" outlineLevel="1" x14ac:dyDescent="0.35">
      <c r="A39" s="518"/>
      <c r="E39" s="513" t="str">
        <f>$E$22</f>
        <v>Ramp-up factor</v>
      </c>
      <c r="G39" s="513" t="str">
        <f>$G$22</f>
        <v>factor</v>
      </c>
      <c r="H39" s="513">
        <f>$H$22</f>
        <v>115.5</v>
      </c>
      <c r="J39" s="513">
        <f t="shared" ref="J39:AO39" si="30">J$22</f>
        <v>0</v>
      </c>
      <c r="K39" s="513">
        <f t="shared" si="30"/>
        <v>0</v>
      </c>
      <c r="L39" s="513">
        <f t="shared" si="30"/>
        <v>0</v>
      </c>
      <c r="M39" s="513">
        <f t="shared" si="30"/>
        <v>0</v>
      </c>
      <c r="N39" s="513">
        <f t="shared" si="30"/>
        <v>0</v>
      </c>
      <c r="O39" s="513">
        <f t="shared" si="30"/>
        <v>0</v>
      </c>
      <c r="P39" s="513">
        <f t="shared" si="30"/>
        <v>0</v>
      </c>
      <c r="Q39" s="513">
        <f t="shared" si="30"/>
        <v>0</v>
      </c>
      <c r="R39" s="513">
        <f t="shared" si="30"/>
        <v>0</v>
      </c>
      <c r="S39" s="513">
        <f t="shared" si="30"/>
        <v>0</v>
      </c>
      <c r="T39" s="513">
        <f t="shared" si="30"/>
        <v>0</v>
      </c>
      <c r="U39" s="513">
        <f t="shared" si="30"/>
        <v>0</v>
      </c>
      <c r="V39" s="513">
        <f t="shared" si="30"/>
        <v>0</v>
      </c>
      <c r="W39" s="513">
        <f t="shared" si="30"/>
        <v>0</v>
      </c>
      <c r="X39" s="513">
        <f t="shared" si="30"/>
        <v>0</v>
      </c>
      <c r="Y39" s="513">
        <f t="shared" si="30"/>
        <v>0</v>
      </c>
      <c r="Z39" s="513">
        <f t="shared" si="30"/>
        <v>0</v>
      </c>
      <c r="AA39" s="513">
        <f t="shared" si="30"/>
        <v>0</v>
      </c>
      <c r="AB39" s="513">
        <f t="shared" si="30"/>
        <v>0</v>
      </c>
      <c r="AC39" s="513">
        <f t="shared" si="30"/>
        <v>0</v>
      </c>
      <c r="AD39" s="513">
        <f t="shared" si="30"/>
        <v>0</v>
      </c>
      <c r="AE39" s="513">
        <f t="shared" si="30"/>
        <v>4.1666666666666664E-2</v>
      </c>
      <c r="AF39" s="513">
        <f t="shared" si="30"/>
        <v>8.3333333333333329E-2</v>
      </c>
      <c r="AG39" s="513">
        <f t="shared" si="30"/>
        <v>0.125</v>
      </c>
      <c r="AH39" s="513">
        <f t="shared" si="30"/>
        <v>0.16666666666666666</v>
      </c>
      <c r="AI39" s="513">
        <f t="shared" si="30"/>
        <v>0.20833333333333334</v>
      </c>
      <c r="AJ39" s="513">
        <f t="shared" si="30"/>
        <v>0.25</v>
      </c>
      <c r="AK39" s="513">
        <f t="shared" si="30"/>
        <v>0.29166666666666669</v>
      </c>
      <c r="AL39" s="513">
        <f t="shared" si="30"/>
        <v>0.33333333333333331</v>
      </c>
      <c r="AM39" s="513">
        <f t="shared" si="30"/>
        <v>0.375</v>
      </c>
      <c r="AN39" s="513">
        <f t="shared" si="30"/>
        <v>0.41666666666666669</v>
      </c>
      <c r="AO39" s="513">
        <f t="shared" si="30"/>
        <v>0.45833333333333331</v>
      </c>
      <c r="AP39" s="513">
        <f t="shared" ref="AP39:BU39" si="31">AP$22</f>
        <v>0.5</v>
      </c>
      <c r="AQ39" s="513">
        <f t="shared" si="31"/>
        <v>0.54166666666666663</v>
      </c>
      <c r="AR39" s="513">
        <f t="shared" si="31"/>
        <v>0.58333333333333337</v>
      </c>
      <c r="AS39" s="513">
        <f t="shared" si="31"/>
        <v>0.625</v>
      </c>
      <c r="AT39" s="513">
        <f t="shared" si="31"/>
        <v>0.66666666666666663</v>
      </c>
      <c r="AU39" s="513">
        <f t="shared" si="31"/>
        <v>0.70833333333333337</v>
      </c>
      <c r="AV39" s="513">
        <f t="shared" si="31"/>
        <v>0.75</v>
      </c>
      <c r="AW39" s="513">
        <f t="shared" si="31"/>
        <v>0.79166666666666663</v>
      </c>
      <c r="AX39" s="513">
        <f t="shared" si="31"/>
        <v>0.83333333333333337</v>
      </c>
      <c r="AY39" s="513">
        <f t="shared" si="31"/>
        <v>0.875</v>
      </c>
      <c r="AZ39" s="513">
        <f t="shared" si="31"/>
        <v>0.91666666666666663</v>
      </c>
      <c r="BA39" s="513">
        <f t="shared" si="31"/>
        <v>0.95833333333333337</v>
      </c>
      <c r="BB39" s="513">
        <f t="shared" si="31"/>
        <v>1</v>
      </c>
      <c r="BC39" s="513">
        <f t="shared" si="31"/>
        <v>1</v>
      </c>
      <c r="BD39" s="513">
        <f t="shared" si="31"/>
        <v>1</v>
      </c>
      <c r="BE39" s="513">
        <f t="shared" si="31"/>
        <v>1</v>
      </c>
      <c r="BF39" s="513">
        <f t="shared" si="31"/>
        <v>1</v>
      </c>
      <c r="BG39" s="513">
        <f t="shared" si="31"/>
        <v>1</v>
      </c>
      <c r="BH39" s="513">
        <f t="shared" si="31"/>
        <v>1</v>
      </c>
      <c r="BI39" s="513">
        <f t="shared" si="31"/>
        <v>1</v>
      </c>
      <c r="BJ39" s="513">
        <f t="shared" si="31"/>
        <v>1</v>
      </c>
      <c r="BK39" s="513">
        <f t="shared" si="31"/>
        <v>1</v>
      </c>
      <c r="BL39" s="513">
        <f t="shared" si="31"/>
        <v>1</v>
      </c>
      <c r="BM39" s="513">
        <f t="shared" si="31"/>
        <v>1</v>
      </c>
      <c r="BN39" s="513">
        <f t="shared" si="31"/>
        <v>1</v>
      </c>
      <c r="BO39" s="513">
        <f t="shared" si="31"/>
        <v>1</v>
      </c>
      <c r="BP39" s="513">
        <f t="shared" si="31"/>
        <v>1</v>
      </c>
      <c r="BQ39" s="513">
        <f t="shared" si="31"/>
        <v>1</v>
      </c>
      <c r="BR39" s="513">
        <f t="shared" si="31"/>
        <v>1</v>
      </c>
      <c r="BS39" s="513">
        <f t="shared" si="31"/>
        <v>1</v>
      </c>
      <c r="BT39" s="513">
        <f t="shared" si="31"/>
        <v>1</v>
      </c>
      <c r="BU39" s="513">
        <f t="shared" si="31"/>
        <v>1</v>
      </c>
      <c r="BV39" s="513">
        <f t="shared" ref="BV39:DA39" si="32">BV$22</f>
        <v>1</v>
      </c>
      <c r="BW39" s="513">
        <f t="shared" si="32"/>
        <v>1</v>
      </c>
      <c r="BX39" s="513">
        <f t="shared" si="32"/>
        <v>1</v>
      </c>
      <c r="BY39" s="513">
        <f t="shared" si="32"/>
        <v>1</v>
      </c>
      <c r="BZ39" s="513">
        <f t="shared" si="32"/>
        <v>1</v>
      </c>
      <c r="CA39" s="513">
        <f t="shared" si="32"/>
        <v>1</v>
      </c>
      <c r="CB39" s="513">
        <f t="shared" si="32"/>
        <v>1</v>
      </c>
      <c r="CC39" s="513">
        <f t="shared" si="32"/>
        <v>1</v>
      </c>
      <c r="CD39" s="513">
        <f t="shared" si="32"/>
        <v>1</v>
      </c>
      <c r="CE39" s="513">
        <f t="shared" si="32"/>
        <v>1</v>
      </c>
      <c r="CF39" s="513">
        <f t="shared" si="32"/>
        <v>1</v>
      </c>
      <c r="CG39" s="513">
        <f t="shared" si="32"/>
        <v>1</v>
      </c>
      <c r="CH39" s="513">
        <f t="shared" si="32"/>
        <v>1</v>
      </c>
      <c r="CI39" s="513">
        <f t="shared" si="32"/>
        <v>1</v>
      </c>
      <c r="CJ39" s="513">
        <f t="shared" si="32"/>
        <v>1</v>
      </c>
      <c r="CK39" s="513">
        <f t="shared" si="32"/>
        <v>1</v>
      </c>
      <c r="CL39" s="513">
        <f t="shared" si="32"/>
        <v>1</v>
      </c>
      <c r="CM39" s="513">
        <f t="shared" si="32"/>
        <v>1</v>
      </c>
      <c r="CN39" s="513">
        <f t="shared" si="32"/>
        <v>1</v>
      </c>
      <c r="CO39" s="513">
        <f t="shared" si="32"/>
        <v>1</v>
      </c>
      <c r="CP39" s="513">
        <f t="shared" si="32"/>
        <v>1</v>
      </c>
      <c r="CQ39" s="513">
        <f t="shared" si="32"/>
        <v>1</v>
      </c>
      <c r="CR39" s="513">
        <f t="shared" si="32"/>
        <v>1</v>
      </c>
      <c r="CS39" s="513">
        <f t="shared" si="32"/>
        <v>1</v>
      </c>
      <c r="CT39" s="513">
        <f t="shared" si="32"/>
        <v>1</v>
      </c>
      <c r="CU39" s="513">
        <f t="shared" si="32"/>
        <v>1</v>
      </c>
      <c r="CV39" s="513">
        <f t="shared" si="32"/>
        <v>1</v>
      </c>
      <c r="CW39" s="513">
        <f t="shared" si="32"/>
        <v>1</v>
      </c>
      <c r="CX39" s="513">
        <f t="shared" si="32"/>
        <v>1</v>
      </c>
      <c r="CY39" s="513">
        <f t="shared" si="32"/>
        <v>1</v>
      </c>
      <c r="CZ39" s="513">
        <f t="shared" si="32"/>
        <v>1</v>
      </c>
      <c r="DA39" s="513">
        <f t="shared" si="32"/>
        <v>1</v>
      </c>
      <c r="DB39" s="513">
        <f t="shared" ref="DB39:EG39" si="33">DB$22</f>
        <v>1</v>
      </c>
      <c r="DC39" s="513">
        <f t="shared" si="33"/>
        <v>1</v>
      </c>
      <c r="DD39" s="513">
        <f t="shared" si="33"/>
        <v>1</v>
      </c>
      <c r="DE39" s="513">
        <f t="shared" si="33"/>
        <v>1</v>
      </c>
      <c r="DF39" s="513">
        <f t="shared" si="33"/>
        <v>1</v>
      </c>
      <c r="DG39" s="513">
        <f t="shared" si="33"/>
        <v>1</v>
      </c>
      <c r="DH39" s="513">
        <f t="shared" si="33"/>
        <v>1</v>
      </c>
      <c r="DI39" s="513">
        <f t="shared" si="33"/>
        <v>1</v>
      </c>
      <c r="DJ39" s="513">
        <f t="shared" si="33"/>
        <v>1</v>
      </c>
      <c r="DK39" s="513">
        <f t="shared" si="33"/>
        <v>1</v>
      </c>
      <c r="DL39" s="513">
        <f t="shared" si="33"/>
        <v>1</v>
      </c>
      <c r="DM39" s="513">
        <f t="shared" si="33"/>
        <v>1</v>
      </c>
      <c r="DN39" s="513">
        <f t="shared" si="33"/>
        <v>1</v>
      </c>
      <c r="DO39" s="513">
        <f t="shared" si="33"/>
        <v>1</v>
      </c>
      <c r="DP39" s="513">
        <f t="shared" si="33"/>
        <v>1</v>
      </c>
      <c r="DQ39" s="513">
        <f t="shared" si="33"/>
        <v>1</v>
      </c>
      <c r="DR39" s="513">
        <f t="shared" si="33"/>
        <v>1</v>
      </c>
      <c r="DS39" s="513">
        <f t="shared" si="33"/>
        <v>1</v>
      </c>
      <c r="DT39" s="513">
        <f t="shared" si="33"/>
        <v>1</v>
      </c>
      <c r="DU39" s="513">
        <f t="shared" si="33"/>
        <v>1</v>
      </c>
      <c r="DV39" s="513">
        <f t="shared" si="33"/>
        <v>1</v>
      </c>
      <c r="DW39" s="513">
        <f t="shared" si="33"/>
        <v>1</v>
      </c>
      <c r="DX39" s="513">
        <f t="shared" si="33"/>
        <v>1</v>
      </c>
      <c r="DY39" s="513">
        <f t="shared" si="33"/>
        <v>1</v>
      </c>
      <c r="DZ39" s="513">
        <f t="shared" si="33"/>
        <v>1</v>
      </c>
      <c r="EA39" s="513">
        <f t="shared" si="33"/>
        <v>1</v>
      </c>
      <c r="EB39" s="513">
        <f t="shared" si="33"/>
        <v>1</v>
      </c>
      <c r="EC39" s="513">
        <f t="shared" si="33"/>
        <v>1</v>
      </c>
      <c r="ED39" s="513">
        <f t="shared" si="33"/>
        <v>1</v>
      </c>
      <c r="EE39" s="513">
        <f t="shared" si="33"/>
        <v>1</v>
      </c>
      <c r="EF39" s="513">
        <f t="shared" si="33"/>
        <v>1</v>
      </c>
      <c r="EG39" s="513">
        <f t="shared" si="33"/>
        <v>1</v>
      </c>
      <c r="EH39" s="513">
        <f t="shared" ref="EH39:FM39" si="34">EH$22</f>
        <v>1</v>
      </c>
      <c r="EI39" s="513">
        <f t="shared" si="34"/>
        <v>1</v>
      </c>
      <c r="EJ39" s="513">
        <f t="shared" si="34"/>
        <v>1</v>
      </c>
      <c r="EK39" s="513">
        <f t="shared" si="34"/>
        <v>1</v>
      </c>
      <c r="EL39" s="513">
        <f t="shared" si="34"/>
        <v>1</v>
      </c>
      <c r="EM39" s="513">
        <f t="shared" si="34"/>
        <v>1</v>
      </c>
      <c r="EN39" s="513">
        <f t="shared" si="34"/>
        <v>1</v>
      </c>
      <c r="EO39" s="513">
        <f t="shared" si="34"/>
        <v>1</v>
      </c>
      <c r="EP39" s="513">
        <f t="shared" si="34"/>
        <v>1</v>
      </c>
      <c r="EQ39" s="513">
        <f t="shared" si="34"/>
        <v>1</v>
      </c>
      <c r="ER39" s="513">
        <f t="shared" si="34"/>
        <v>1</v>
      </c>
      <c r="ES39" s="513">
        <f t="shared" si="34"/>
        <v>1</v>
      </c>
      <c r="ET39" s="513">
        <f t="shared" si="34"/>
        <v>1</v>
      </c>
      <c r="EU39" s="513">
        <f t="shared" si="34"/>
        <v>1</v>
      </c>
      <c r="EV39" s="513">
        <f t="shared" si="34"/>
        <v>1</v>
      </c>
      <c r="EW39" s="513">
        <f t="shared" si="34"/>
        <v>1</v>
      </c>
      <c r="EX39" s="513">
        <f t="shared" si="34"/>
        <v>1</v>
      </c>
      <c r="EY39" s="513">
        <f t="shared" si="34"/>
        <v>1</v>
      </c>
      <c r="EZ39" s="513">
        <f t="shared" si="34"/>
        <v>1</v>
      </c>
      <c r="FA39" s="513">
        <f t="shared" si="34"/>
        <v>1</v>
      </c>
      <c r="FB39" s="513">
        <f t="shared" si="34"/>
        <v>0</v>
      </c>
      <c r="FC39" s="513">
        <f t="shared" si="34"/>
        <v>0</v>
      </c>
      <c r="FD39" s="513">
        <f t="shared" si="34"/>
        <v>0</v>
      </c>
      <c r="FE39" s="513">
        <f t="shared" si="34"/>
        <v>0</v>
      </c>
      <c r="FF39" s="513">
        <f t="shared" si="34"/>
        <v>0</v>
      </c>
      <c r="FG39" s="513">
        <f t="shared" si="34"/>
        <v>0</v>
      </c>
      <c r="FH39" s="513">
        <f t="shared" si="34"/>
        <v>0</v>
      </c>
      <c r="FI39" s="513">
        <f t="shared" si="34"/>
        <v>0</v>
      </c>
      <c r="FJ39" s="513">
        <f t="shared" si="34"/>
        <v>0</v>
      </c>
      <c r="FK39" s="513">
        <f t="shared" si="34"/>
        <v>0</v>
      </c>
      <c r="FL39" s="513">
        <f t="shared" si="34"/>
        <v>0</v>
      </c>
      <c r="FM39" s="513">
        <f t="shared" si="34"/>
        <v>0</v>
      </c>
      <c r="FN39" s="513">
        <f t="shared" ref="FN39:GJ39" si="35">FN$22</f>
        <v>0</v>
      </c>
      <c r="FO39" s="513">
        <f t="shared" si="35"/>
        <v>0</v>
      </c>
      <c r="FP39" s="513">
        <f t="shared" si="35"/>
        <v>0</v>
      </c>
      <c r="FQ39" s="513">
        <f t="shared" si="35"/>
        <v>0</v>
      </c>
      <c r="FR39" s="513">
        <f t="shared" si="35"/>
        <v>0</v>
      </c>
      <c r="FS39" s="513">
        <f t="shared" si="35"/>
        <v>0</v>
      </c>
      <c r="FT39" s="513">
        <f t="shared" si="35"/>
        <v>0</v>
      </c>
      <c r="FU39" s="513">
        <f t="shared" si="35"/>
        <v>0</v>
      </c>
      <c r="FV39" s="513">
        <f t="shared" si="35"/>
        <v>0</v>
      </c>
      <c r="FW39" s="513">
        <f t="shared" si="35"/>
        <v>0</v>
      </c>
      <c r="FX39" s="513">
        <f t="shared" si="35"/>
        <v>0</v>
      </c>
      <c r="FY39" s="513">
        <f t="shared" si="35"/>
        <v>0</v>
      </c>
      <c r="FZ39" s="513">
        <f t="shared" si="35"/>
        <v>0</v>
      </c>
      <c r="GA39" s="513">
        <f t="shared" si="35"/>
        <v>0</v>
      </c>
      <c r="GB39" s="513">
        <f t="shared" si="35"/>
        <v>0</v>
      </c>
      <c r="GC39" s="513">
        <f t="shared" si="35"/>
        <v>0</v>
      </c>
      <c r="GD39" s="513">
        <f t="shared" si="35"/>
        <v>0</v>
      </c>
      <c r="GE39" s="513">
        <f t="shared" si="35"/>
        <v>0</v>
      </c>
      <c r="GF39" s="513">
        <f t="shared" si="35"/>
        <v>0</v>
      </c>
      <c r="GG39" s="513">
        <f t="shared" si="35"/>
        <v>0</v>
      </c>
      <c r="GH39" s="513">
        <f t="shared" si="35"/>
        <v>0</v>
      </c>
      <c r="GI39" s="513">
        <f t="shared" si="35"/>
        <v>0</v>
      </c>
      <c r="GJ39" s="513">
        <f t="shared" si="35"/>
        <v>0</v>
      </c>
    </row>
    <row r="40" spans="1:192" outlineLevel="1" x14ac:dyDescent="0.35">
      <c r="A40" s="76"/>
      <c r="B40"/>
      <c r="C40"/>
      <c r="D40"/>
      <c r="E40" t="str">
        <f>$E$29</f>
        <v>Hours in period</v>
      </c>
      <c r="F40"/>
      <c r="G40" t="str">
        <f>$G$29</f>
        <v>hours</v>
      </c>
      <c r="H40">
        <f>$H$29</f>
        <v>330888</v>
      </c>
      <c r="I40"/>
      <c r="J40">
        <f t="shared" ref="J40:AO40" si="36">J$29</f>
        <v>744</v>
      </c>
      <c r="K40">
        <f t="shared" si="36"/>
        <v>672</v>
      </c>
      <c r="L40">
        <f t="shared" si="36"/>
        <v>744</v>
      </c>
      <c r="M40">
        <f t="shared" si="36"/>
        <v>720</v>
      </c>
      <c r="N40">
        <f t="shared" si="36"/>
        <v>744</v>
      </c>
      <c r="O40">
        <f t="shared" si="36"/>
        <v>720</v>
      </c>
      <c r="P40">
        <f t="shared" si="36"/>
        <v>744</v>
      </c>
      <c r="Q40">
        <f t="shared" si="36"/>
        <v>744</v>
      </c>
      <c r="R40">
        <f t="shared" si="36"/>
        <v>720</v>
      </c>
      <c r="S40">
        <f t="shared" si="36"/>
        <v>744</v>
      </c>
      <c r="T40">
        <f t="shared" si="36"/>
        <v>720</v>
      </c>
      <c r="U40">
        <f t="shared" si="36"/>
        <v>744</v>
      </c>
      <c r="V40">
        <f t="shared" si="36"/>
        <v>744</v>
      </c>
      <c r="W40">
        <f t="shared" si="36"/>
        <v>672</v>
      </c>
      <c r="X40">
        <f t="shared" si="36"/>
        <v>744</v>
      </c>
      <c r="Y40">
        <f t="shared" si="36"/>
        <v>720</v>
      </c>
      <c r="Z40">
        <f t="shared" si="36"/>
        <v>744</v>
      </c>
      <c r="AA40">
        <f t="shared" si="36"/>
        <v>720</v>
      </c>
      <c r="AB40">
        <f t="shared" si="36"/>
        <v>744</v>
      </c>
      <c r="AC40">
        <f t="shared" si="36"/>
        <v>744</v>
      </c>
      <c r="AD40">
        <f t="shared" si="36"/>
        <v>720</v>
      </c>
      <c r="AE40">
        <f t="shared" si="36"/>
        <v>744</v>
      </c>
      <c r="AF40">
        <f t="shared" si="36"/>
        <v>720</v>
      </c>
      <c r="AG40">
        <f t="shared" si="36"/>
        <v>744</v>
      </c>
      <c r="AH40">
        <f t="shared" si="36"/>
        <v>744</v>
      </c>
      <c r="AI40">
        <f t="shared" si="36"/>
        <v>696</v>
      </c>
      <c r="AJ40">
        <f t="shared" si="36"/>
        <v>744</v>
      </c>
      <c r="AK40">
        <f t="shared" si="36"/>
        <v>720</v>
      </c>
      <c r="AL40">
        <f t="shared" si="36"/>
        <v>744</v>
      </c>
      <c r="AM40">
        <f t="shared" si="36"/>
        <v>720</v>
      </c>
      <c r="AN40">
        <f t="shared" si="36"/>
        <v>744</v>
      </c>
      <c r="AO40">
        <f t="shared" si="36"/>
        <v>744</v>
      </c>
      <c r="AP40">
        <f t="shared" ref="AP40:BU40" si="37">AP$29</f>
        <v>720</v>
      </c>
      <c r="AQ40">
        <f t="shared" si="37"/>
        <v>744</v>
      </c>
      <c r="AR40">
        <f t="shared" si="37"/>
        <v>720</v>
      </c>
      <c r="AS40">
        <f t="shared" si="37"/>
        <v>744</v>
      </c>
      <c r="AT40">
        <f t="shared" si="37"/>
        <v>744</v>
      </c>
      <c r="AU40">
        <f t="shared" si="37"/>
        <v>672</v>
      </c>
      <c r="AV40">
        <f t="shared" si="37"/>
        <v>744</v>
      </c>
      <c r="AW40">
        <f t="shared" si="37"/>
        <v>720</v>
      </c>
      <c r="AX40">
        <f t="shared" si="37"/>
        <v>744</v>
      </c>
      <c r="AY40">
        <f t="shared" si="37"/>
        <v>720</v>
      </c>
      <c r="AZ40">
        <f t="shared" si="37"/>
        <v>744</v>
      </c>
      <c r="BA40">
        <f t="shared" si="37"/>
        <v>744</v>
      </c>
      <c r="BB40">
        <f t="shared" si="37"/>
        <v>720</v>
      </c>
      <c r="BC40">
        <f t="shared" si="37"/>
        <v>744</v>
      </c>
      <c r="BD40">
        <f t="shared" si="37"/>
        <v>720</v>
      </c>
      <c r="BE40">
        <f t="shared" si="37"/>
        <v>744</v>
      </c>
      <c r="BF40">
        <f t="shared" si="37"/>
        <v>2160</v>
      </c>
      <c r="BG40">
        <f t="shared" si="37"/>
        <v>2184</v>
      </c>
      <c r="BH40">
        <f t="shared" si="37"/>
        <v>2208</v>
      </c>
      <c r="BI40">
        <f t="shared" si="37"/>
        <v>2208</v>
      </c>
      <c r="BJ40">
        <f t="shared" si="37"/>
        <v>2160</v>
      </c>
      <c r="BK40">
        <f t="shared" si="37"/>
        <v>2184</v>
      </c>
      <c r="BL40">
        <f t="shared" si="37"/>
        <v>2208</v>
      </c>
      <c r="BM40">
        <f t="shared" si="37"/>
        <v>2208</v>
      </c>
      <c r="BN40">
        <f t="shared" si="37"/>
        <v>2184</v>
      </c>
      <c r="BO40">
        <f t="shared" si="37"/>
        <v>2184</v>
      </c>
      <c r="BP40">
        <f t="shared" si="37"/>
        <v>2208</v>
      </c>
      <c r="BQ40">
        <f t="shared" si="37"/>
        <v>2208</v>
      </c>
      <c r="BR40">
        <f t="shared" si="37"/>
        <v>2160</v>
      </c>
      <c r="BS40">
        <f t="shared" si="37"/>
        <v>2184</v>
      </c>
      <c r="BT40">
        <f t="shared" si="37"/>
        <v>2208</v>
      </c>
      <c r="BU40">
        <f t="shared" si="37"/>
        <v>2208</v>
      </c>
      <c r="BV40">
        <f t="shared" ref="BV40:DA40" si="38">BV$29</f>
        <v>2160</v>
      </c>
      <c r="BW40">
        <f t="shared" si="38"/>
        <v>2184</v>
      </c>
      <c r="BX40">
        <f t="shared" si="38"/>
        <v>2208</v>
      </c>
      <c r="BY40">
        <f t="shared" si="38"/>
        <v>2208</v>
      </c>
      <c r="BZ40">
        <f t="shared" si="38"/>
        <v>2160</v>
      </c>
      <c r="CA40">
        <f t="shared" si="38"/>
        <v>2184</v>
      </c>
      <c r="CB40">
        <f t="shared" si="38"/>
        <v>2208</v>
      </c>
      <c r="CC40">
        <f t="shared" si="38"/>
        <v>2208</v>
      </c>
      <c r="CD40">
        <f t="shared" si="38"/>
        <v>2184</v>
      </c>
      <c r="CE40">
        <f t="shared" si="38"/>
        <v>2184</v>
      </c>
      <c r="CF40">
        <f t="shared" si="38"/>
        <v>2208</v>
      </c>
      <c r="CG40">
        <f t="shared" si="38"/>
        <v>2208</v>
      </c>
      <c r="CH40">
        <f t="shared" si="38"/>
        <v>2160</v>
      </c>
      <c r="CI40">
        <f t="shared" si="38"/>
        <v>2184</v>
      </c>
      <c r="CJ40">
        <f t="shared" si="38"/>
        <v>2208</v>
      </c>
      <c r="CK40">
        <f t="shared" si="38"/>
        <v>2208</v>
      </c>
      <c r="CL40">
        <f t="shared" si="38"/>
        <v>2160</v>
      </c>
      <c r="CM40">
        <f t="shared" si="38"/>
        <v>2184</v>
      </c>
      <c r="CN40">
        <f t="shared" si="38"/>
        <v>2208</v>
      </c>
      <c r="CO40">
        <f t="shared" si="38"/>
        <v>2208</v>
      </c>
      <c r="CP40">
        <f t="shared" si="38"/>
        <v>2160</v>
      </c>
      <c r="CQ40">
        <f t="shared" si="38"/>
        <v>2184</v>
      </c>
      <c r="CR40">
        <f t="shared" si="38"/>
        <v>2208</v>
      </c>
      <c r="CS40">
        <f t="shared" si="38"/>
        <v>2208</v>
      </c>
      <c r="CT40">
        <f t="shared" si="38"/>
        <v>2184</v>
      </c>
      <c r="CU40">
        <f t="shared" si="38"/>
        <v>2184</v>
      </c>
      <c r="CV40">
        <f t="shared" si="38"/>
        <v>2208</v>
      </c>
      <c r="CW40">
        <f t="shared" si="38"/>
        <v>2208</v>
      </c>
      <c r="CX40">
        <f t="shared" si="38"/>
        <v>2160</v>
      </c>
      <c r="CY40">
        <f t="shared" si="38"/>
        <v>2184</v>
      </c>
      <c r="CZ40">
        <f t="shared" si="38"/>
        <v>2208</v>
      </c>
      <c r="DA40">
        <f t="shared" si="38"/>
        <v>2208</v>
      </c>
      <c r="DB40">
        <f t="shared" ref="DB40:EG40" si="39">DB$29</f>
        <v>2160</v>
      </c>
      <c r="DC40">
        <f t="shared" si="39"/>
        <v>2184</v>
      </c>
      <c r="DD40">
        <f t="shared" si="39"/>
        <v>2208</v>
      </c>
      <c r="DE40">
        <f t="shared" si="39"/>
        <v>2208</v>
      </c>
      <c r="DF40">
        <f t="shared" si="39"/>
        <v>2160</v>
      </c>
      <c r="DG40">
        <f t="shared" si="39"/>
        <v>2184</v>
      </c>
      <c r="DH40">
        <f t="shared" si="39"/>
        <v>2208</v>
      </c>
      <c r="DI40">
        <f t="shared" si="39"/>
        <v>2208</v>
      </c>
      <c r="DJ40">
        <f t="shared" si="39"/>
        <v>2184</v>
      </c>
      <c r="DK40">
        <f t="shared" si="39"/>
        <v>2184</v>
      </c>
      <c r="DL40">
        <f t="shared" si="39"/>
        <v>2208</v>
      </c>
      <c r="DM40">
        <f t="shared" si="39"/>
        <v>2208</v>
      </c>
      <c r="DN40">
        <f t="shared" si="39"/>
        <v>2160</v>
      </c>
      <c r="DO40">
        <f t="shared" si="39"/>
        <v>2184</v>
      </c>
      <c r="DP40">
        <f t="shared" si="39"/>
        <v>2208</v>
      </c>
      <c r="DQ40">
        <f t="shared" si="39"/>
        <v>2208</v>
      </c>
      <c r="DR40">
        <f t="shared" si="39"/>
        <v>2160</v>
      </c>
      <c r="DS40">
        <f t="shared" si="39"/>
        <v>2184</v>
      </c>
      <c r="DT40">
        <f t="shared" si="39"/>
        <v>2208</v>
      </c>
      <c r="DU40">
        <f t="shared" si="39"/>
        <v>2208</v>
      </c>
      <c r="DV40">
        <f t="shared" si="39"/>
        <v>2160</v>
      </c>
      <c r="DW40">
        <f t="shared" si="39"/>
        <v>2184</v>
      </c>
      <c r="DX40">
        <f t="shared" si="39"/>
        <v>2208</v>
      </c>
      <c r="DY40">
        <f t="shared" si="39"/>
        <v>2208</v>
      </c>
      <c r="DZ40">
        <f t="shared" si="39"/>
        <v>2184</v>
      </c>
      <c r="EA40">
        <f t="shared" si="39"/>
        <v>2184</v>
      </c>
      <c r="EB40">
        <f t="shared" si="39"/>
        <v>2208</v>
      </c>
      <c r="EC40">
        <f t="shared" si="39"/>
        <v>2208</v>
      </c>
      <c r="ED40">
        <f t="shared" si="39"/>
        <v>2160</v>
      </c>
      <c r="EE40">
        <f t="shared" si="39"/>
        <v>2184</v>
      </c>
      <c r="EF40">
        <f t="shared" si="39"/>
        <v>2208</v>
      </c>
      <c r="EG40">
        <f t="shared" si="39"/>
        <v>2208</v>
      </c>
      <c r="EH40">
        <f t="shared" ref="EH40:FM40" si="40">EH$29</f>
        <v>2160</v>
      </c>
      <c r="EI40">
        <f t="shared" si="40"/>
        <v>2184</v>
      </c>
      <c r="EJ40">
        <f t="shared" si="40"/>
        <v>2208</v>
      </c>
      <c r="EK40">
        <f t="shared" si="40"/>
        <v>2208</v>
      </c>
      <c r="EL40">
        <f t="shared" si="40"/>
        <v>2160</v>
      </c>
      <c r="EM40">
        <f t="shared" si="40"/>
        <v>2184</v>
      </c>
      <c r="EN40">
        <f t="shared" si="40"/>
        <v>2208</v>
      </c>
      <c r="EO40">
        <f t="shared" si="40"/>
        <v>2208</v>
      </c>
      <c r="EP40">
        <f t="shared" si="40"/>
        <v>2184</v>
      </c>
      <c r="EQ40">
        <f t="shared" si="40"/>
        <v>2184</v>
      </c>
      <c r="ER40">
        <f t="shared" si="40"/>
        <v>2208</v>
      </c>
      <c r="ES40">
        <f t="shared" si="40"/>
        <v>2208</v>
      </c>
      <c r="ET40">
        <f t="shared" si="40"/>
        <v>2160</v>
      </c>
      <c r="EU40">
        <f t="shared" si="40"/>
        <v>2184</v>
      </c>
      <c r="EV40">
        <f t="shared" si="40"/>
        <v>2208</v>
      </c>
      <c r="EW40">
        <f t="shared" si="40"/>
        <v>2208</v>
      </c>
      <c r="EX40">
        <f t="shared" si="40"/>
        <v>2160</v>
      </c>
      <c r="EY40">
        <f t="shared" si="40"/>
        <v>2184</v>
      </c>
      <c r="EZ40">
        <f t="shared" si="40"/>
        <v>2208</v>
      </c>
      <c r="FA40">
        <f t="shared" si="40"/>
        <v>2208</v>
      </c>
      <c r="FB40">
        <f t="shared" si="40"/>
        <v>2160</v>
      </c>
      <c r="FC40">
        <f t="shared" si="40"/>
        <v>2184</v>
      </c>
      <c r="FD40">
        <f t="shared" si="40"/>
        <v>2208</v>
      </c>
      <c r="FE40">
        <f t="shared" si="40"/>
        <v>2208</v>
      </c>
      <c r="FF40">
        <f t="shared" si="40"/>
        <v>2184</v>
      </c>
      <c r="FG40">
        <f t="shared" si="40"/>
        <v>2184</v>
      </c>
      <c r="FH40">
        <f t="shared" si="40"/>
        <v>2208</v>
      </c>
      <c r="FI40">
        <f t="shared" si="40"/>
        <v>2208</v>
      </c>
      <c r="FJ40">
        <f t="shared" si="40"/>
        <v>2160</v>
      </c>
      <c r="FK40">
        <f t="shared" si="40"/>
        <v>2184</v>
      </c>
      <c r="FL40">
        <f t="shared" si="40"/>
        <v>2208</v>
      </c>
      <c r="FM40">
        <f t="shared" si="40"/>
        <v>2208</v>
      </c>
      <c r="FN40">
        <f t="shared" ref="FN40:GJ40" si="41">FN$29</f>
        <v>2160</v>
      </c>
      <c r="FO40">
        <f t="shared" si="41"/>
        <v>2184</v>
      </c>
      <c r="FP40">
        <f t="shared" si="41"/>
        <v>2208</v>
      </c>
      <c r="FQ40">
        <f t="shared" si="41"/>
        <v>2208</v>
      </c>
      <c r="FR40">
        <f t="shared" si="41"/>
        <v>2160</v>
      </c>
      <c r="FS40">
        <f t="shared" si="41"/>
        <v>2184</v>
      </c>
      <c r="FT40">
        <f t="shared" si="41"/>
        <v>2208</v>
      </c>
      <c r="FU40">
        <f t="shared" si="41"/>
        <v>2208</v>
      </c>
      <c r="FV40">
        <f t="shared" si="41"/>
        <v>2184</v>
      </c>
      <c r="FW40">
        <f t="shared" si="41"/>
        <v>2184</v>
      </c>
      <c r="FX40">
        <f t="shared" si="41"/>
        <v>2208</v>
      </c>
      <c r="FY40">
        <f t="shared" si="41"/>
        <v>2208</v>
      </c>
      <c r="FZ40">
        <f t="shared" si="41"/>
        <v>2160</v>
      </c>
      <c r="GA40">
        <f t="shared" si="41"/>
        <v>2184</v>
      </c>
      <c r="GB40">
        <f t="shared" si="41"/>
        <v>2208</v>
      </c>
      <c r="GC40">
        <f t="shared" si="41"/>
        <v>2208</v>
      </c>
      <c r="GD40">
        <f t="shared" si="41"/>
        <v>2160</v>
      </c>
      <c r="GE40">
        <f t="shared" si="41"/>
        <v>2184</v>
      </c>
      <c r="GF40">
        <f t="shared" si="41"/>
        <v>2208</v>
      </c>
      <c r="GG40">
        <f t="shared" si="41"/>
        <v>2208</v>
      </c>
      <c r="GH40">
        <f t="shared" si="41"/>
        <v>2160</v>
      </c>
      <c r="GI40">
        <f t="shared" si="41"/>
        <v>2184</v>
      </c>
      <c r="GJ40">
        <f t="shared" si="41"/>
        <v>2208</v>
      </c>
    </row>
    <row r="41" spans="1:192" outlineLevel="1" x14ac:dyDescent="0.35">
      <c r="A41" s="76"/>
      <c r="B41"/>
      <c r="C41"/>
      <c r="D41"/>
      <c r="E41" t="s">
        <v>713</v>
      </c>
      <c r="F41"/>
      <c r="G41" t="s">
        <v>1077</v>
      </c>
      <c r="H41">
        <f>SUM(J41:GJ41)</f>
        <v>6359025.9699999969</v>
      </c>
      <c r="I41"/>
      <c r="J41">
        <f t="shared" ref="J41:AO41" si="42">$F37*$F38*J40*J39</f>
        <v>0</v>
      </c>
      <c r="K41">
        <f t="shared" si="42"/>
        <v>0</v>
      </c>
      <c r="L41">
        <f t="shared" si="42"/>
        <v>0</v>
      </c>
      <c r="M41">
        <f t="shared" si="42"/>
        <v>0</v>
      </c>
      <c r="N41">
        <f t="shared" si="42"/>
        <v>0</v>
      </c>
      <c r="O41">
        <f t="shared" si="42"/>
        <v>0</v>
      </c>
      <c r="P41">
        <f t="shared" si="42"/>
        <v>0</v>
      </c>
      <c r="Q41">
        <f t="shared" si="42"/>
        <v>0</v>
      </c>
      <c r="R41">
        <f t="shared" si="42"/>
        <v>0</v>
      </c>
      <c r="S41">
        <f t="shared" si="42"/>
        <v>0</v>
      </c>
      <c r="T41">
        <f t="shared" si="42"/>
        <v>0</v>
      </c>
      <c r="U41">
        <f t="shared" si="42"/>
        <v>0</v>
      </c>
      <c r="V41">
        <f t="shared" si="42"/>
        <v>0</v>
      </c>
      <c r="W41">
        <f t="shared" si="42"/>
        <v>0</v>
      </c>
      <c r="X41">
        <f t="shared" si="42"/>
        <v>0</v>
      </c>
      <c r="Y41">
        <f t="shared" si="42"/>
        <v>0</v>
      </c>
      <c r="Z41">
        <f t="shared" si="42"/>
        <v>0</v>
      </c>
      <c r="AA41">
        <f t="shared" si="42"/>
        <v>0</v>
      </c>
      <c r="AB41">
        <f t="shared" si="42"/>
        <v>0</v>
      </c>
      <c r="AC41">
        <f t="shared" si="42"/>
        <v>0</v>
      </c>
      <c r="AD41">
        <f t="shared" si="42"/>
        <v>0</v>
      </c>
      <c r="AE41">
        <f t="shared" si="42"/>
        <v>855.29</v>
      </c>
      <c r="AF41">
        <f t="shared" si="42"/>
        <v>1655.3999999999999</v>
      </c>
      <c r="AG41">
        <f t="shared" si="42"/>
        <v>2565.87</v>
      </c>
      <c r="AH41">
        <f t="shared" si="42"/>
        <v>3421.16</v>
      </c>
      <c r="AI41">
        <f t="shared" si="42"/>
        <v>4000.55</v>
      </c>
      <c r="AJ41">
        <f t="shared" si="42"/>
        <v>5131.74</v>
      </c>
      <c r="AK41">
        <f t="shared" si="42"/>
        <v>5793.9000000000005</v>
      </c>
      <c r="AL41">
        <f t="shared" si="42"/>
        <v>6842.32</v>
      </c>
      <c r="AM41">
        <f t="shared" si="42"/>
        <v>7449.2999999999993</v>
      </c>
      <c r="AN41">
        <f t="shared" si="42"/>
        <v>8552.9</v>
      </c>
      <c r="AO41">
        <f t="shared" si="42"/>
        <v>9408.1899999999987</v>
      </c>
      <c r="AP41">
        <f t="shared" ref="AP41:BU41" si="43">$F37*$F38*AP40*AP39</f>
        <v>9932.4</v>
      </c>
      <c r="AQ41">
        <f t="shared" si="43"/>
        <v>11118.769999999999</v>
      </c>
      <c r="AR41">
        <f t="shared" si="43"/>
        <v>11587.800000000001</v>
      </c>
      <c r="AS41">
        <f t="shared" si="43"/>
        <v>12829.349999999999</v>
      </c>
      <c r="AT41">
        <f t="shared" si="43"/>
        <v>13684.64</v>
      </c>
      <c r="AU41">
        <f t="shared" si="43"/>
        <v>13132.84</v>
      </c>
      <c r="AV41">
        <f t="shared" si="43"/>
        <v>15395.22</v>
      </c>
      <c r="AW41">
        <f t="shared" si="43"/>
        <v>15726.3</v>
      </c>
      <c r="AX41">
        <f t="shared" si="43"/>
        <v>17105.8</v>
      </c>
      <c r="AY41">
        <f t="shared" si="43"/>
        <v>17381.7</v>
      </c>
      <c r="AZ41">
        <f t="shared" si="43"/>
        <v>18816.379999999997</v>
      </c>
      <c r="BA41">
        <f t="shared" si="43"/>
        <v>19671.669999999998</v>
      </c>
      <c r="BB41">
        <f t="shared" si="43"/>
        <v>19864.8</v>
      </c>
      <c r="BC41">
        <f t="shared" si="43"/>
        <v>20526.96</v>
      </c>
      <c r="BD41">
        <f t="shared" si="43"/>
        <v>19864.8</v>
      </c>
      <c r="BE41">
        <f t="shared" si="43"/>
        <v>20526.96</v>
      </c>
      <c r="BF41">
        <f t="shared" si="43"/>
        <v>59594.400000000001</v>
      </c>
      <c r="BG41">
        <f t="shared" si="43"/>
        <v>60256.56</v>
      </c>
      <c r="BH41">
        <f t="shared" si="43"/>
        <v>60918.720000000001</v>
      </c>
      <c r="BI41">
        <f t="shared" si="43"/>
        <v>60918.720000000001</v>
      </c>
      <c r="BJ41">
        <f t="shared" si="43"/>
        <v>59594.400000000001</v>
      </c>
      <c r="BK41">
        <f t="shared" si="43"/>
        <v>60256.56</v>
      </c>
      <c r="BL41">
        <f t="shared" si="43"/>
        <v>60918.720000000001</v>
      </c>
      <c r="BM41">
        <f t="shared" si="43"/>
        <v>60918.720000000001</v>
      </c>
      <c r="BN41">
        <f t="shared" si="43"/>
        <v>60256.56</v>
      </c>
      <c r="BO41">
        <f t="shared" si="43"/>
        <v>60256.56</v>
      </c>
      <c r="BP41">
        <f t="shared" si="43"/>
        <v>60918.720000000001</v>
      </c>
      <c r="BQ41">
        <f t="shared" si="43"/>
        <v>60918.720000000001</v>
      </c>
      <c r="BR41">
        <f t="shared" si="43"/>
        <v>59594.400000000001</v>
      </c>
      <c r="BS41">
        <f t="shared" si="43"/>
        <v>60256.56</v>
      </c>
      <c r="BT41">
        <f t="shared" si="43"/>
        <v>60918.720000000001</v>
      </c>
      <c r="BU41">
        <f t="shared" si="43"/>
        <v>60918.720000000001</v>
      </c>
      <c r="BV41">
        <f t="shared" ref="BV41:DA41" si="44">$F37*$F38*BV40*BV39</f>
        <v>59594.400000000001</v>
      </c>
      <c r="BW41">
        <f t="shared" si="44"/>
        <v>60256.56</v>
      </c>
      <c r="BX41">
        <f t="shared" si="44"/>
        <v>60918.720000000001</v>
      </c>
      <c r="BY41">
        <f t="shared" si="44"/>
        <v>60918.720000000001</v>
      </c>
      <c r="BZ41">
        <f t="shared" si="44"/>
        <v>59594.400000000001</v>
      </c>
      <c r="CA41">
        <f t="shared" si="44"/>
        <v>60256.56</v>
      </c>
      <c r="CB41">
        <f t="shared" si="44"/>
        <v>60918.720000000001</v>
      </c>
      <c r="CC41">
        <f t="shared" si="44"/>
        <v>60918.720000000001</v>
      </c>
      <c r="CD41">
        <f t="shared" si="44"/>
        <v>60256.56</v>
      </c>
      <c r="CE41">
        <f t="shared" si="44"/>
        <v>60256.56</v>
      </c>
      <c r="CF41">
        <f t="shared" si="44"/>
        <v>60918.720000000001</v>
      </c>
      <c r="CG41">
        <f t="shared" si="44"/>
        <v>60918.720000000001</v>
      </c>
      <c r="CH41">
        <f t="shared" si="44"/>
        <v>59594.400000000001</v>
      </c>
      <c r="CI41">
        <f t="shared" si="44"/>
        <v>60256.56</v>
      </c>
      <c r="CJ41">
        <f t="shared" si="44"/>
        <v>60918.720000000001</v>
      </c>
      <c r="CK41">
        <f t="shared" si="44"/>
        <v>60918.720000000001</v>
      </c>
      <c r="CL41">
        <f t="shared" si="44"/>
        <v>59594.400000000001</v>
      </c>
      <c r="CM41">
        <f t="shared" si="44"/>
        <v>60256.56</v>
      </c>
      <c r="CN41">
        <f t="shared" si="44"/>
        <v>60918.720000000001</v>
      </c>
      <c r="CO41">
        <f t="shared" si="44"/>
        <v>60918.720000000001</v>
      </c>
      <c r="CP41">
        <f t="shared" si="44"/>
        <v>59594.400000000001</v>
      </c>
      <c r="CQ41">
        <f t="shared" si="44"/>
        <v>60256.56</v>
      </c>
      <c r="CR41">
        <f t="shared" si="44"/>
        <v>60918.720000000001</v>
      </c>
      <c r="CS41">
        <f t="shared" si="44"/>
        <v>60918.720000000001</v>
      </c>
      <c r="CT41">
        <f t="shared" si="44"/>
        <v>60256.56</v>
      </c>
      <c r="CU41">
        <f t="shared" si="44"/>
        <v>60256.56</v>
      </c>
      <c r="CV41">
        <f t="shared" si="44"/>
        <v>60918.720000000001</v>
      </c>
      <c r="CW41">
        <f t="shared" si="44"/>
        <v>60918.720000000001</v>
      </c>
      <c r="CX41">
        <f t="shared" si="44"/>
        <v>59594.400000000001</v>
      </c>
      <c r="CY41">
        <f t="shared" si="44"/>
        <v>60256.56</v>
      </c>
      <c r="CZ41">
        <f t="shared" si="44"/>
        <v>60918.720000000001</v>
      </c>
      <c r="DA41">
        <f t="shared" si="44"/>
        <v>60918.720000000001</v>
      </c>
      <c r="DB41">
        <f t="shared" ref="DB41:EG41" si="45">$F37*$F38*DB40*DB39</f>
        <v>59594.400000000001</v>
      </c>
      <c r="DC41">
        <f t="shared" si="45"/>
        <v>60256.56</v>
      </c>
      <c r="DD41">
        <f t="shared" si="45"/>
        <v>60918.720000000001</v>
      </c>
      <c r="DE41">
        <f t="shared" si="45"/>
        <v>60918.720000000001</v>
      </c>
      <c r="DF41">
        <f t="shared" si="45"/>
        <v>59594.400000000001</v>
      </c>
      <c r="DG41">
        <f t="shared" si="45"/>
        <v>60256.56</v>
      </c>
      <c r="DH41">
        <f t="shared" si="45"/>
        <v>60918.720000000001</v>
      </c>
      <c r="DI41">
        <f t="shared" si="45"/>
        <v>60918.720000000001</v>
      </c>
      <c r="DJ41">
        <f t="shared" si="45"/>
        <v>60256.56</v>
      </c>
      <c r="DK41">
        <f t="shared" si="45"/>
        <v>60256.56</v>
      </c>
      <c r="DL41">
        <f t="shared" si="45"/>
        <v>60918.720000000001</v>
      </c>
      <c r="DM41">
        <f t="shared" si="45"/>
        <v>60918.720000000001</v>
      </c>
      <c r="DN41">
        <f t="shared" si="45"/>
        <v>59594.400000000001</v>
      </c>
      <c r="DO41">
        <f t="shared" si="45"/>
        <v>60256.56</v>
      </c>
      <c r="DP41">
        <f t="shared" si="45"/>
        <v>60918.720000000001</v>
      </c>
      <c r="DQ41">
        <f t="shared" si="45"/>
        <v>60918.720000000001</v>
      </c>
      <c r="DR41">
        <f t="shared" si="45"/>
        <v>59594.400000000001</v>
      </c>
      <c r="DS41">
        <f t="shared" si="45"/>
        <v>60256.56</v>
      </c>
      <c r="DT41">
        <f t="shared" si="45"/>
        <v>60918.720000000001</v>
      </c>
      <c r="DU41">
        <f t="shared" si="45"/>
        <v>60918.720000000001</v>
      </c>
      <c r="DV41">
        <f t="shared" si="45"/>
        <v>59594.400000000001</v>
      </c>
      <c r="DW41">
        <f t="shared" si="45"/>
        <v>60256.56</v>
      </c>
      <c r="DX41">
        <f t="shared" si="45"/>
        <v>60918.720000000001</v>
      </c>
      <c r="DY41">
        <f t="shared" si="45"/>
        <v>60918.720000000001</v>
      </c>
      <c r="DZ41">
        <f t="shared" si="45"/>
        <v>60256.56</v>
      </c>
      <c r="EA41">
        <f t="shared" si="45"/>
        <v>60256.56</v>
      </c>
      <c r="EB41">
        <f t="shared" si="45"/>
        <v>60918.720000000001</v>
      </c>
      <c r="EC41">
        <f t="shared" si="45"/>
        <v>60918.720000000001</v>
      </c>
      <c r="ED41">
        <f t="shared" si="45"/>
        <v>59594.400000000001</v>
      </c>
      <c r="EE41">
        <f t="shared" si="45"/>
        <v>60256.56</v>
      </c>
      <c r="EF41">
        <f t="shared" si="45"/>
        <v>60918.720000000001</v>
      </c>
      <c r="EG41">
        <f t="shared" si="45"/>
        <v>60918.720000000001</v>
      </c>
      <c r="EH41">
        <f t="shared" ref="EH41:FM41" si="46">$F37*$F38*EH40*EH39</f>
        <v>59594.400000000001</v>
      </c>
      <c r="EI41">
        <f t="shared" si="46"/>
        <v>60256.56</v>
      </c>
      <c r="EJ41">
        <f t="shared" si="46"/>
        <v>60918.720000000001</v>
      </c>
      <c r="EK41">
        <f t="shared" si="46"/>
        <v>60918.720000000001</v>
      </c>
      <c r="EL41">
        <f t="shared" si="46"/>
        <v>59594.400000000001</v>
      </c>
      <c r="EM41">
        <f t="shared" si="46"/>
        <v>60256.56</v>
      </c>
      <c r="EN41">
        <f t="shared" si="46"/>
        <v>60918.720000000001</v>
      </c>
      <c r="EO41">
        <f t="shared" si="46"/>
        <v>60918.720000000001</v>
      </c>
      <c r="EP41">
        <f t="shared" si="46"/>
        <v>60256.56</v>
      </c>
      <c r="EQ41">
        <f t="shared" si="46"/>
        <v>60256.56</v>
      </c>
      <c r="ER41">
        <f t="shared" si="46"/>
        <v>60918.720000000001</v>
      </c>
      <c r="ES41">
        <f t="shared" si="46"/>
        <v>60918.720000000001</v>
      </c>
      <c r="ET41">
        <f t="shared" si="46"/>
        <v>59594.400000000001</v>
      </c>
      <c r="EU41">
        <f t="shared" si="46"/>
        <v>60256.56</v>
      </c>
      <c r="EV41">
        <f t="shared" si="46"/>
        <v>60918.720000000001</v>
      </c>
      <c r="EW41">
        <f t="shared" si="46"/>
        <v>60918.720000000001</v>
      </c>
      <c r="EX41">
        <f t="shared" si="46"/>
        <v>59594.400000000001</v>
      </c>
      <c r="EY41">
        <f t="shared" si="46"/>
        <v>60256.56</v>
      </c>
      <c r="EZ41">
        <f t="shared" si="46"/>
        <v>60918.720000000001</v>
      </c>
      <c r="FA41">
        <f t="shared" si="46"/>
        <v>60918.720000000001</v>
      </c>
      <c r="FB41">
        <f t="shared" si="46"/>
        <v>0</v>
      </c>
      <c r="FC41">
        <f t="shared" si="46"/>
        <v>0</v>
      </c>
      <c r="FD41">
        <f t="shared" si="46"/>
        <v>0</v>
      </c>
      <c r="FE41">
        <f t="shared" si="46"/>
        <v>0</v>
      </c>
      <c r="FF41">
        <f t="shared" si="46"/>
        <v>0</v>
      </c>
      <c r="FG41">
        <f t="shared" si="46"/>
        <v>0</v>
      </c>
      <c r="FH41">
        <f t="shared" si="46"/>
        <v>0</v>
      </c>
      <c r="FI41">
        <f t="shared" si="46"/>
        <v>0</v>
      </c>
      <c r="FJ41">
        <f t="shared" si="46"/>
        <v>0</v>
      </c>
      <c r="FK41">
        <f t="shared" si="46"/>
        <v>0</v>
      </c>
      <c r="FL41">
        <f t="shared" si="46"/>
        <v>0</v>
      </c>
      <c r="FM41">
        <f t="shared" si="46"/>
        <v>0</v>
      </c>
      <c r="FN41">
        <f t="shared" ref="FN41:GJ41" si="47">$F37*$F38*FN40*FN39</f>
        <v>0</v>
      </c>
      <c r="FO41">
        <f t="shared" si="47"/>
        <v>0</v>
      </c>
      <c r="FP41">
        <f t="shared" si="47"/>
        <v>0</v>
      </c>
      <c r="FQ41">
        <f t="shared" si="47"/>
        <v>0</v>
      </c>
      <c r="FR41">
        <f t="shared" si="47"/>
        <v>0</v>
      </c>
      <c r="FS41">
        <f t="shared" si="47"/>
        <v>0</v>
      </c>
      <c r="FT41">
        <f t="shared" si="47"/>
        <v>0</v>
      </c>
      <c r="FU41">
        <f t="shared" si="47"/>
        <v>0</v>
      </c>
      <c r="FV41">
        <f t="shared" si="47"/>
        <v>0</v>
      </c>
      <c r="FW41">
        <f t="shared" si="47"/>
        <v>0</v>
      </c>
      <c r="FX41">
        <f t="shared" si="47"/>
        <v>0</v>
      </c>
      <c r="FY41">
        <f t="shared" si="47"/>
        <v>0</v>
      </c>
      <c r="FZ41">
        <f t="shared" si="47"/>
        <v>0</v>
      </c>
      <c r="GA41">
        <f t="shared" si="47"/>
        <v>0</v>
      </c>
      <c r="GB41">
        <f t="shared" si="47"/>
        <v>0</v>
      </c>
      <c r="GC41">
        <f t="shared" si="47"/>
        <v>0</v>
      </c>
      <c r="GD41">
        <f t="shared" si="47"/>
        <v>0</v>
      </c>
      <c r="GE41">
        <f t="shared" si="47"/>
        <v>0</v>
      </c>
      <c r="GF41">
        <f t="shared" si="47"/>
        <v>0</v>
      </c>
      <c r="GG41">
        <f t="shared" si="47"/>
        <v>0</v>
      </c>
      <c r="GH41">
        <f t="shared" si="47"/>
        <v>0</v>
      </c>
      <c r="GI41">
        <f t="shared" si="47"/>
        <v>0</v>
      </c>
      <c r="GJ41">
        <f t="shared" si="47"/>
        <v>0</v>
      </c>
    </row>
    <row r="42" spans="1:192" outlineLevel="1" x14ac:dyDescent="0.35">
      <c r="A42" s="76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</row>
    <row r="43" spans="1:192" x14ac:dyDescent="0.35">
      <c r="A43" s="76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</row>
    <row r="44" spans="1:192" x14ac:dyDescent="0.35">
      <c r="A44" s="76" t="s">
        <v>716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1" x14ac:dyDescent="0.35">
      <c r="A45" s="76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outlineLevel="1" x14ac:dyDescent="0.35">
      <c r="A46" s="76"/>
      <c r="B46" s="492" t="s">
        <v>717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s="512" customFormat="1" outlineLevel="2" x14ac:dyDescent="0.35">
      <c r="A47" s="519"/>
      <c r="E47" s="512" t="str">
        <f>InpC!$E$54</f>
        <v>Gate fee rate (real)</v>
      </c>
      <c r="F47" s="512">
        <f>InpC!$F$54</f>
        <v>70</v>
      </c>
      <c r="G47" s="512" t="str">
        <f>InpC!$G$54</f>
        <v>$/tonne</v>
      </c>
    </row>
    <row r="48" spans="1:192" s="512" customFormat="1" outlineLevel="2" x14ac:dyDescent="0.35">
      <c r="A48" s="519"/>
      <c r="E48" s="512" t="str">
        <f>InpC!$E$138</f>
        <v>Units in a thousand</v>
      </c>
      <c r="F48" s="512">
        <f>InpC!$F$138</f>
        <v>1000</v>
      </c>
      <c r="G48" s="512" t="str">
        <f>InpC!$G$138</f>
        <v>units</v>
      </c>
    </row>
    <row r="49" spans="1:192" s="513" customFormat="1" outlineLevel="2" x14ac:dyDescent="0.35">
      <c r="A49" s="518"/>
      <c r="E49" s="513" t="str">
        <f>Esc!$E$14</f>
        <v>CPI escalation factor</v>
      </c>
      <c r="G49" s="513" t="str">
        <f>Esc!$G$14</f>
        <v>factor</v>
      </c>
      <c r="H49" s="513">
        <f>Esc!$H$14</f>
        <v>277.83505167495679</v>
      </c>
      <c r="J49" s="513">
        <f>Esc!J$14</f>
        <v>1</v>
      </c>
      <c r="K49" s="513">
        <f>Esc!K$14</f>
        <v>1</v>
      </c>
      <c r="L49" s="513">
        <f>Esc!L$14</f>
        <v>1</v>
      </c>
      <c r="M49" s="513">
        <f>Esc!M$14</f>
        <v>1</v>
      </c>
      <c r="N49" s="513">
        <f>Esc!N$14</f>
        <v>1</v>
      </c>
      <c r="O49" s="513">
        <f>Esc!O$14</f>
        <v>1</v>
      </c>
      <c r="P49" s="513">
        <f>Esc!P$14</f>
        <v>1</v>
      </c>
      <c r="Q49" s="513">
        <f>Esc!Q$14</f>
        <v>1</v>
      </c>
      <c r="R49" s="513">
        <f>Esc!R$14</f>
        <v>1</v>
      </c>
      <c r="S49" s="513">
        <f>Esc!S$14</f>
        <v>1</v>
      </c>
      <c r="T49" s="513">
        <f>Esc!T$14</f>
        <v>1</v>
      </c>
      <c r="U49" s="513">
        <f>Esc!U$14</f>
        <v>1</v>
      </c>
      <c r="V49" s="513">
        <f>Esc!V$14</f>
        <v>1</v>
      </c>
      <c r="W49" s="513">
        <f>Esc!W$14</f>
        <v>1</v>
      </c>
      <c r="X49" s="513">
        <f>Esc!X$14</f>
        <v>1</v>
      </c>
      <c r="Y49" s="513">
        <f>Esc!Y$14</f>
        <v>1</v>
      </c>
      <c r="Z49" s="513">
        <f>Esc!Z$14</f>
        <v>1</v>
      </c>
      <c r="AA49" s="513">
        <f>Esc!AA$14</f>
        <v>1.0249999999999999</v>
      </c>
      <c r="AB49" s="513">
        <f>Esc!AB$14</f>
        <v>1.0249999999999999</v>
      </c>
      <c r="AC49" s="513">
        <f>Esc!AC$14</f>
        <v>1.0249999999999999</v>
      </c>
      <c r="AD49" s="513">
        <f>Esc!AD$14</f>
        <v>1.0249999999999999</v>
      </c>
      <c r="AE49" s="513">
        <f>Esc!AE$14</f>
        <v>1.0249999999999999</v>
      </c>
      <c r="AF49" s="513">
        <f>Esc!AF$14</f>
        <v>1.0249999999999999</v>
      </c>
      <c r="AG49" s="513">
        <f>Esc!AG$14</f>
        <v>1.0249999999999999</v>
      </c>
      <c r="AH49" s="513">
        <f>Esc!AH$14</f>
        <v>1.0249999999999999</v>
      </c>
      <c r="AI49" s="513">
        <f>Esc!AI$14</f>
        <v>1.0249999999999999</v>
      </c>
      <c r="AJ49" s="513">
        <f>Esc!AJ$14</f>
        <v>1.0249999999999999</v>
      </c>
      <c r="AK49" s="513">
        <f>Esc!AK$14</f>
        <v>1.0249999999999999</v>
      </c>
      <c r="AL49" s="513">
        <f>Esc!AL$14</f>
        <v>1.0249999999999999</v>
      </c>
      <c r="AM49" s="513">
        <f>Esc!AM$14</f>
        <v>1.0506249999999999</v>
      </c>
      <c r="AN49" s="513">
        <f>Esc!AN$14</f>
        <v>1.0506249999999999</v>
      </c>
      <c r="AO49" s="513">
        <f>Esc!AO$14</f>
        <v>1.0506249999999999</v>
      </c>
      <c r="AP49" s="513">
        <f>Esc!AP$14</f>
        <v>1.0506249999999999</v>
      </c>
      <c r="AQ49" s="513">
        <f>Esc!AQ$14</f>
        <v>1.0506249999999999</v>
      </c>
      <c r="AR49" s="513">
        <f>Esc!AR$14</f>
        <v>1.0506249999999999</v>
      </c>
      <c r="AS49" s="513">
        <f>Esc!AS$14</f>
        <v>1.0506249999999999</v>
      </c>
      <c r="AT49" s="513">
        <f>Esc!AT$14</f>
        <v>1.0506249999999999</v>
      </c>
      <c r="AU49" s="513">
        <f>Esc!AU$14</f>
        <v>1.0506249999999999</v>
      </c>
      <c r="AV49" s="513">
        <f>Esc!AV$14</f>
        <v>1.0506249999999999</v>
      </c>
      <c r="AW49" s="513">
        <f>Esc!AW$14</f>
        <v>1.0506249999999999</v>
      </c>
      <c r="AX49" s="513">
        <f>Esc!AX$14</f>
        <v>1.0506249999999999</v>
      </c>
      <c r="AY49" s="513">
        <f>Esc!AY$14</f>
        <v>1.0768906249999999</v>
      </c>
      <c r="AZ49" s="513">
        <f>Esc!AZ$14</f>
        <v>1.0768906249999999</v>
      </c>
      <c r="BA49" s="513">
        <f>Esc!BA$14</f>
        <v>1.0768906249999999</v>
      </c>
      <c r="BB49" s="513">
        <f>Esc!BB$14</f>
        <v>1.0768906249999999</v>
      </c>
      <c r="BC49" s="513">
        <f>Esc!BC$14</f>
        <v>1.0768906249999999</v>
      </c>
      <c r="BD49" s="513">
        <f>Esc!BD$14</f>
        <v>1.0768906249999999</v>
      </c>
      <c r="BE49" s="513">
        <f>Esc!BE$14</f>
        <v>1.0768906249999999</v>
      </c>
      <c r="BF49" s="513">
        <f>Esc!BF$14</f>
        <v>1.0768906249999999</v>
      </c>
      <c r="BG49" s="513">
        <f>Esc!BG$14</f>
        <v>1.1038128906249998</v>
      </c>
      <c r="BH49" s="513">
        <f>Esc!BH$14</f>
        <v>1.1038128906249998</v>
      </c>
      <c r="BI49" s="513">
        <f>Esc!BI$14</f>
        <v>1.1038128906249998</v>
      </c>
      <c r="BJ49" s="513">
        <f>Esc!BJ$14</f>
        <v>1.1038128906249998</v>
      </c>
      <c r="BK49" s="513">
        <f>Esc!BK$14</f>
        <v>1.1314082128906247</v>
      </c>
      <c r="BL49" s="513">
        <f>Esc!BL$14</f>
        <v>1.1314082128906247</v>
      </c>
      <c r="BM49" s="513">
        <f>Esc!BM$14</f>
        <v>1.1314082128906247</v>
      </c>
      <c r="BN49" s="513">
        <f>Esc!BN$14</f>
        <v>1.1314082128906247</v>
      </c>
      <c r="BO49" s="513">
        <f>Esc!BO$14</f>
        <v>1.1596934182128902</v>
      </c>
      <c r="BP49" s="513">
        <f>Esc!BP$14</f>
        <v>1.1596934182128902</v>
      </c>
      <c r="BQ49" s="513">
        <f>Esc!BQ$14</f>
        <v>1.1596934182128902</v>
      </c>
      <c r="BR49" s="513">
        <f>Esc!BR$14</f>
        <v>1.1596934182128902</v>
      </c>
      <c r="BS49" s="513">
        <f>Esc!BS$14</f>
        <v>1.1886857536682125</v>
      </c>
      <c r="BT49" s="513">
        <f>Esc!BT$14</f>
        <v>1.1886857536682125</v>
      </c>
      <c r="BU49" s="513">
        <f>Esc!BU$14</f>
        <v>1.1886857536682125</v>
      </c>
      <c r="BV49" s="513">
        <f>Esc!BV$14</f>
        <v>1.1886857536682125</v>
      </c>
      <c r="BW49" s="513">
        <f>Esc!BW$14</f>
        <v>1.2184028975099177</v>
      </c>
      <c r="BX49" s="513">
        <f>Esc!BX$14</f>
        <v>1.2184028975099177</v>
      </c>
      <c r="BY49" s="513">
        <f>Esc!BY$14</f>
        <v>1.2184028975099177</v>
      </c>
      <c r="BZ49" s="513">
        <f>Esc!BZ$14</f>
        <v>1.2184028975099177</v>
      </c>
      <c r="CA49" s="513">
        <f>Esc!CA$14</f>
        <v>1.2488629699476654</v>
      </c>
      <c r="CB49" s="513">
        <f>Esc!CB$14</f>
        <v>1.2488629699476654</v>
      </c>
      <c r="CC49" s="513">
        <f>Esc!CC$14</f>
        <v>1.2488629699476654</v>
      </c>
      <c r="CD49" s="513">
        <f>Esc!CD$14</f>
        <v>1.2488629699476654</v>
      </c>
      <c r="CE49" s="513">
        <f>Esc!CE$14</f>
        <v>1.2800845441963571</v>
      </c>
      <c r="CF49" s="513">
        <f>Esc!CF$14</f>
        <v>1.2800845441963571</v>
      </c>
      <c r="CG49" s="513">
        <f>Esc!CG$14</f>
        <v>1.2800845441963571</v>
      </c>
      <c r="CH49" s="513">
        <f>Esc!CH$14</f>
        <v>1.2800845441963571</v>
      </c>
      <c r="CI49" s="513">
        <f>Esc!CI$14</f>
        <v>1.312086657801266</v>
      </c>
      <c r="CJ49" s="513">
        <f>Esc!CJ$14</f>
        <v>1.312086657801266</v>
      </c>
      <c r="CK49" s="513">
        <f>Esc!CK$14</f>
        <v>1.312086657801266</v>
      </c>
      <c r="CL49" s="513">
        <f>Esc!CL$14</f>
        <v>1.312086657801266</v>
      </c>
      <c r="CM49" s="513">
        <f>Esc!CM$14</f>
        <v>1.3448888242462975</v>
      </c>
      <c r="CN49" s="513">
        <f>Esc!CN$14</f>
        <v>1.3448888242462975</v>
      </c>
      <c r="CO49" s="513">
        <f>Esc!CO$14</f>
        <v>1.3448888242462975</v>
      </c>
      <c r="CP49" s="513">
        <f>Esc!CP$14</f>
        <v>1.3448888242462975</v>
      </c>
      <c r="CQ49" s="513">
        <f>Esc!CQ$14</f>
        <v>1.3785110448524549</v>
      </c>
      <c r="CR49" s="513">
        <f>Esc!CR$14</f>
        <v>1.3785110448524549</v>
      </c>
      <c r="CS49" s="513">
        <f>Esc!CS$14</f>
        <v>1.3785110448524549</v>
      </c>
      <c r="CT49" s="513">
        <f>Esc!CT$14</f>
        <v>1.3785110448524549</v>
      </c>
      <c r="CU49" s="513">
        <f>Esc!CU$14</f>
        <v>1.4129738209737661</v>
      </c>
      <c r="CV49" s="513">
        <f>Esc!CV$14</f>
        <v>1.4129738209737661</v>
      </c>
      <c r="CW49" s="513">
        <f>Esc!CW$14</f>
        <v>1.4129738209737661</v>
      </c>
      <c r="CX49" s="513">
        <f>Esc!CX$14</f>
        <v>1.4129738209737661</v>
      </c>
      <c r="CY49" s="513">
        <f>Esc!CY$14</f>
        <v>1.4482981664981105</v>
      </c>
      <c r="CZ49" s="513">
        <f>Esc!CZ$14</f>
        <v>1.4482981664981105</v>
      </c>
      <c r="DA49" s="513">
        <f>Esc!DA$14</f>
        <v>1.4482981664981105</v>
      </c>
      <c r="DB49" s="513">
        <f>Esc!DB$14</f>
        <v>1.4482981664981105</v>
      </c>
      <c r="DC49" s="513">
        <f>Esc!DC$14</f>
        <v>1.4845056206605631</v>
      </c>
      <c r="DD49" s="513">
        <f>Esc!DD$14</f>
        <v>1.4845056206605631</v>
      </c>
      <c r="DE49" s="513">
        <f>Esc!DE$14</f>
        <v>1.4845056206605631</v>
      </c>
      <c r="DF49" s="513">
        <f>Esc!DF$14</f>
        <v>1.4845056206605631</v>
      </c>
      <c r="DG49" s="513">
        <f>Esc!DG$14</f>
        <v>1.521618261177077</v>
      </c>
      <c r="DH49" s="513">
        <f>Esc!DH$14</f>
        <v>1.521618261177077</v>
      </c>
      <c r="DI49" s="513">
        <f>Esc!DI$14</f>
        <v>1.521618261177077</v>
      </c>
      <c r="DJ49" s="513">
        <f>Esc!DJ$14</f>
        <v>1.521618261177077</v>
      </c>
      <c r="DK49" s="513">
        <f>Esc!DK$14</f>
        <v>1.559658717706504</v>
      </c>
      <c r="DL49" s="513">
        <f>Esc!DL$14</f>
        <v>1.559658717706504</v>
      </c>
      <c r="DM49" s="513">
        <f>Esc!DM$14</f>
        <v>1.559658717706504</v>
      </c>
      <c r="DN49" s="513">
        <f>Esc!DN$14</f>
        <v>1.559658717706504</v>
      </c>
      <c r="DO49" s="513">
        <f>Esc!DO$14</f>
        <v>1.5986501856491666</v>
      </c>
      <c r="DP49" s="513">
        <f>Esc!DP$14</f>
        <v>1.5986501856491666</v>
      </c>
      <c r="DQ49" s="513">
        <f>Esc!DQ$14</f>
        <v>1.5986501856491666</v>
      </c>
      <c r="DR49" s="513">
        <f>Esc!DR$14</f>
        <v>1.5986501856491666</v>
      </c>
      <c r="DS49" s="513">
        <f>Esc!DS$14</f>
        <v>1.6386164402903955</v>
      </c>
      <c r="DT49" s="513">
        <f>Esc!DT$14</f>
        <v>1.6386164402903955</v>
      </c>
      <c r="DU49" s="513">
        <f>Esc!DU$14</f>
        <v>1.6386164402903955</v>
      </c>
      <c r="DV49" s="513">
        <f>Esc!DV$14</f>
        <v>1.6386164402903955</v>
      </c>
      <c r="DW49" s="513">
        <f>Esc!DW$14</f>
        <v>1.6795818512976552</v>
      </c>
      <c r="DX49" s="513">
        <f>Esc!DX$14</f>
        <v>1.6795818512976552</v>
      </c>
      <c r="DY49" s="513">
        <f>Esc!DY$14</f>
        <v>1.6795818512976552</v>
      </c>
      <c r="DZ49" s="513">
        <f>Esc!DZ$14</f>
        <v>1.6795818512976552</v>
      </c>
      <c r="EA49" s="513">
        <f>Esc!EA$14</f>
        <v>1.7215713975800966</v>
      </c>
      <c r="EB49" s="513">
        <f>Esc!EB$14</f>
        <v>1.7215713975800966</v>
      </c>
      <c r="EC49" s="513">
        <f>Esc!EC$14</f>
        <v>1.7215713975800966</v>
      </c>
      <c r="ED49" s="513">
        <f>Esc!ED$14</f>
        <v>1.7215713975800966</v>
      </c>
      <c r="EE49" s="513">
        <f>Esc!EE$14</f>
        <v>1.7646106825195991</v>
      </c>
      <c r="EF49" s="513">
        <f>Esc!EF$14</f>
        <v>1.7646106825195991</v>
      </c>
      <c r="EG49" s="513">
        <f>Esc!EG$14</f>
        <v>1.7646106825195991</v>
      </c>
      <c r="EH49" s="513">
        <f>Esc!EH$14</f>
        <v>1.7646106825195991</v>
      </c>
      <c r="EI49" s="513">
        <f>Esc!EI$14</f>
        <v>1.8087259495825889</v>
      </c>
      <c r="EJ49" s="513">
        <f>Esc!EJ$14</f>
        <v>1.8087259495825889</v>
      </c>
      <c r="EK49" s="513">
        <f>Esc!EK$14</f>
        <v>1.8087259495825889</v>
      </c>
      <c r="EL49" s="513">
        <f>Esc!EL$14</f>
        <v>1.8087259495825889</v>
      </c>
      <c r="EM49" s="513">
        <f>Esc!EM$14</f>
        <v>1.8539440983221533</v>
      </c>
      <c r="EN49" s="513">
        <f>Esc!EN$14</f>
        <v>1.8539440983221533</v>
      </c>
      <c r="EO49" s="513">
        <f>Esc!EO$14</f>
        <v>1.8539440983221533</v>
      </c>
      <c r="EP49" s="513">
        <f>Esc!EP$14</f>
        <v>1.8539440983221533</v>
      </c>
      <c r="EQ49" s="513">
        <f>Esc!EQ$14</f>
        <v>1.9002927007802071</v>
      </c>
      <c r="ER49" s="513">
        <f>Esc!ER$14</f>
        <v>1.9002927007802071</v>
      </c>
      <c r="ES49" s="513">
        <f>Esc!ES$14</f>
        <v>1.9002927007802071</v>
      </c>
      <c r="ET49" s="513">
        <f>Esc!ET$14</f>
        <v>1.9002927007802071</v>
      </c>
      <c r="EU49" s="513">
        <f>Esc!EU$14</f>
        <v>1.9478000182997122</v>
      </c>
      <c r="EV49" s="513">
        <f>Esc!EV$14</f>
        <v>1.9478000182997122</v>
      </c>
      <c r="EW49" s="513">
        <f>Esc!EW$14</f>
        <v>1.9478000182997122</v>
      </c>
      <c r="EX49" s="513">
        <f>Esc!EX$14</f>
        <v>1.9478000182997122</v>
      </c>
      <c r="EY49" s="513">
        <f>Esc!EY$14</f>
        <v>1.9964950187572048</v>
      </c>
      <c r="EZ49" s="513">
        <f>Esc!EZ$14</f>
        <v>1.9964950187572048</v>
      </c>
      <c r="FA49" s="513">
        <f>Esc!FA$14</f>
        <v>1.9964950187572048</v>
      </c>
      <c r="FB49" s="513">
        <f>Esc!FB$14</f>
        <v>1.9964950187572048</v>
      </c>
      <c r="FC49" s="513">
        <f>Esc!FC$14</f>
        <v>2.0464073942261352</v>
      </c>
      <c r="FD49" s="513">
        <f>Esc!FD$14</f>
        <v>2.0464073942261352</v>
      </c>
      <c r="FE49" s="513">
        <f>Esc!FE$14</f>
        <v>2.0464073942261352</v>
      </c>
      <c r="FF49" s="513">
        <f>Esc!FF$14</f>
        <v>2.0464073942261352</v>
      </c>
      <c r="FG49" s="513">
        <f>Esc!FG$14</f>
        <v>2.097567579081788</v>
      </c>
      <c r="FH49" s="513">
        <f>Esc!FH$14</f>
        <v>2.097567579081788</v>
      </c>
      <c r="FI49" s="513">
        <f>Esc!FI$14</f>
        <v>2.097567579081788</v>
      </c>
      <c r="FJ49" s="513">
        <f>Esc!FJ$14</f>
        <v>2.097567579081788</v>
      </c>
      <c r="FK49" s="513">
        <f>Esc!FK$14</f>
        <v>2.1500067685588333</v>
      </c>
      <c r="FL49" s="513">
        <f>Esc!FL$14</f>
        <v>2.1500067685588333</v>
      </c>
      <c r="FM49" s="513">
        <f>Esc!FM$14</f>
        <v>2.1500067685588333</v>
      </c>
      <c r="FN49" s="513">
        <f>Esc!FN$14</f>
        <v>2.1500067685588333</v>
      </c>
      <c r="FO49" s="513">
        <f>Esc!FO$14</f>
        <v>2.2037569377728037</v>
      </c>
      <c r="FP49" s="513">
        <f>Esc!FP$14</f>
        <v>2.2037569377728037</v>
      </c>
      <c r="FQ49" s="513">
        <f>Esc!FQ$14</f>
        <v>2.2037569377728037</v>
      </c>
      <c r="FR49" s="513">
        <f>Esc!FR$14</f>
        <v>2.2037569377728037</v>
      </c>
      <c r="FS49" s="513">
        <f>Esc!FS$14</f>
        <v>2.2588508612171236</v>
      </c>
      <c r="FT49" s="513">
        <f>Esc!FT$14</f>
        <v>2.2588508612171236</v>
      </c>
      <c r="FU49" s="513">
        <f>Esc!FU$14</f>
        <v>2.2588508612171236</v>
      </c>
      <c r="FV49" s="513">
        <f>Esc!FV$14</f>
        <v>2.2588508612171236</v>
      </c>
      <c r="FW49" s="513">
        <f>Esc!FW$14</f>
        <v>2.3153221327475517</v>
      </c>
      <c r="FX49" s="513">
        <f>Esc!FX$14</f>
        <v>2.3153221327475517</v>
      </c>
      <c r="FY49" s="513">
        <f>Esc!FY$14</f>
        <v>2.3153221327475517</v>
      </c>
      <c r="FZ49" s="513">
        <f>Esc!FZ$14</f>
        <v>2.3153221327475517</v>
      </c>
      <c r="GA49" s="513">
        <f>Esc!GA$14</f>
        <v>2.3732051860662402</v>
      </c>
      <c r="GB49" s="513">
        <f>Esc!GB$14</f>
        <v>2.3732051860662402</v>
      </c>
      <c r="GC49" s="513">
        <f>Esc!GC$14</f>
        <v>2.3732051860662402</v>
      </c>
      <c r="GD49" s="513">
        <f>Esc!GD$14</f>
        <v>2.3732051860662402</v>
      </c>
      <c r="GE49" s="513">
        <f>Esc!GE$14</f>
        <v>2.4325353157178964</v>
      </c>
      <c r="GF49" s="513">
        <f>Esc!GF$14</f>
        <v>2.4325353157178964</v>
      </c>
      <c r="GG49" s="513">
        <f>Esc!GG$14</f>
        <v>2.4325353157178964</v>
      </c>
      <c r="GH49" s="513">
        <f>Esc!GH$14</f>
        <v>2.4325353157178964</v>
      </c>
      <c r="GI49" s="513">
        <f>Esc!GI$14</f>
        <v>2.4933486986108435</v>
      </c>
      <c r="GJ49" s="513">
        <f>Esc!GJ$14</f>
        <v>2.4933486986108435</v>
      </c>
    </row>
    <row r="50" spans="1:192" outlineLevel="2" x14ac:dyDescent="0.35">
      <c r="A50" s="76"/>
      <c r="B50"/>
      <c r="C50"/>
      <c r="D50"/>
      <c r="E50" t="str">
        <f>$E$41</f>
        <v>Waste throughput</v>
      </c>
      <c r="F50"/>
      <c r="G50" t="str">
        <f>$G$41</f>
        <v>tonnes</v>
      </c>
      <c r="H50">
        <f>$H$41</f>
        <v>6359025.9699999969</v>
      </c>
      <c r="I50"/>
      <c r="J50">
        <f t="shared" ref="J50:AO50" si="48">J$41</f>
        <v>0</v>
      </c>
      <c r="K50">
        <f t="shared" si="48"/>
        <v>0</v>
      </c>
      <c r="L50">
        <f t="shared" si="48"/>
        <v>0</v>
      </c>
      <c r="M50">
        <f t="shared" si="48"/>
        <v>0</v>
      </c>
      <c r="N50">
        <f t="shared" si="48"/>
        <v>0</v>
      </c>
      <c r="O50">
        <f t="shared" si="48"/>
        <v>0</v>
      </c>
      <c r="P50">
        <f t="shared" si="48"/>
        <v>0</v>
      </c>
      <c r="Q50">
        <f t="shared" si="48"/>
        <v>0</v>
      </c>
      <c r="R50">
        <f t="shared" si="48"/>
        <v>0</v>
      </c>
      <c r="S50">
        <f t="shared" si="48"/>
        <v>0</v>
      </c>
      <c r="T50">
        <f t="shared" si="48"/>
        <v>0</v>
      </c>
      <c r="U50">
        <f t="shared" si="48"/>
        <v>0</v>
      </c>
      <c r="V50">
        <f t="shared" si="48"/>
        <v>0</v>
      </c>
      <c r="W50">
        <f t="shared" si="48"/>
        <v>0</v>
      </c>
      <c r="X50">
        <f t="shared" si="48"/>
        <v>0</v>
      </c>
      <c r="Y50">
        <f t="shared" si="48"/>
        <v>0</v>
      </c>
      <c r="Z50">
        <f t="shared" si="48"/>
        <v>0</v>
      </c>
      <c r="AA50">
        <f t="shared" si="48"/>
        <v>0</v>
      </c>
      <c r="AB50">
        <f t="shared" si="48"/>
        <v>0</v>
      </c>
      <c r="AC50">
        <f t="shared" si="48"/>
        <v>0</v>
      </c>
      <c r="AD50">
        <f t="shared" si="48"/>
        <v>0</v>
      </c>
      <c r="AE50">
        <f t="shared" si="48"/>
        <v>855.29</v>
      </c>
      <c r="AF50">
        <f t="shared" si="48"/>
        <v>1655.3999999999999</v>
      </c>
      <c r="AG50">
        <f t="shared" si="48"/>
        <v>2565.87</v>
      </c>
      <c r="AH50">
        <f t="shared" si="48"/>
        <v>3421.16</v>
      </c>
      <c r="AI50">
        <f t="shared" si="48"/>
        <v>4000.55</v>
      </c>
      <c r="AJ50">
        <f t="shared" si="48"/>
        <v>5131.74</v>
      </c>
      <c r="AK50">
        <f t="shared" si="48"/>
        <v>5793.9000000000005</v>
      </c>
      <c r="AL50">
        <f t="shared" si="48"/>
        <v>6842.32</v>
      </c>
      <c r="AM50">
        <f t="shared" si="48"/>
        <v>7449.2999999999993</v>
      </c>
      <c r="AN50">
        <f t="shared" si="48"/>
        <v>8552.9</v>
      </c>
      <c r="AO50">
        <f t="shared" si="48"/>
        <v>9408.1899999999987</v>
      </c>
      <c r="AP50">
        <f t="shared" ref="AP50:BU50" si="49">AP$41</f>
        <v>9932.4</v>
      </c>
      <c r="AQ50">
        <f t="shared" si="49"/>
        <v>11118.769999999999</v>
      </c>
      <c r="AR50">
        <f t="shared" si="49"/>
        <v>11587.800000000001</v>
      </c>
      <c r="AS50">
        <f t="shared" si="49"/>
        <v>12829.349999999999</v>
      </c>
      <c r="AT50">
        <f t="shared" si="49"/>
        <v>13684.64</v>
      </c>
      <c r="AU50">
        <f t="shared" si="49"/>
        <v>13132.84</v>
      </c>
      <c r="AV50">
        <f t="shared" si="49"/>
        <v>15395.22</v>
      </c>
      <c r="AW50">
        <f t="shared" si="49"/>
        <v>15726.3</v>
      </c>
      <c r="AX50">
        <f t="shared" si="49"/>
        <v>17105.8</v>
      </c>
      <c r="AY50">
        <f t="shared" si="49"/>
        <v>17381.7</v>
      </c>
      <c r="AZ50">
        <f t="shared" si="49"/>
        <v>18816.379999999997</v>
      </c>
      <c r="BA50">
        <f t="shared" si="49"/>
        <v>19671.669999999998</v>
      </c>
      <c r="BB50">
        <f t="shared" si="49"/>
        <v>19864.8</v>
      </c>
      <c r="BC50">
        <f t="shared" si="49"/>
        <v>20526.96</v>
      </c>
      <c r="BD50">
        <f t="shared" si="49"/>
        <v>19864.8</v>
      </c>
      <c r="BE50">
        <f t="shared" si="49"/>
        <v>20526.96</v>
      </c>
      <c r="BF50">
        <f t="shared" si="49"/>
        <v>59594.400000000001</v>
      </c>
      <c r="BG50">
        <f t="shared" si="49"/>
        <v>60256.56</v>
      </c>
      <c r="BH50">
        <f t="shared" si="49"/>
        <v>60918.720000000001</v>
      </c>
      <c r="BI50">
        <f t="shared" si="49"/>
        <v>60918.720000000001</v>
      </c>
      <c r="BJ50">
        <f t="shared" si="49"/>
        <v>59594.400000000001</v>
      </c>
      <c r="BK50">
        <f t="shared" si="49"/>
        <v>60256.56</v>
      </c>
      <c r="BL50">
        <f t="shared" si="49"/>
        <v>60918.720000000001</v>
      </c>
      <c r="BM50">
        <f t="shared" si="49"/>
        <v>60918.720000000001</v>
      </c>
      <c r="BN50">
        <f t="shared" si="49"/>
        <v>60256.56</v>
      </c>
      <c r="BO50">
        <f t="shared" si="49"/>
        <v>60256.56</v>
      </c>
      <c r="BP50">
        <f t="shared" si="49"/>
        <v>60918.720000000001</v>
      </c>
      <c r="BQ50">
        <f t="shared" si="49"/>
        <v>60918.720000000001</v>
      </c>
      <c r="BR50">
        <f t="shared" si="49"/>
        <v>59594.400000000001</v>
      </c>
      <c r="BS50">
        <f t="shared" si="49"/>
        <v>60256.56</v>
      </c>
      <c r="BT50">
        <f t="shared" si="49"/>
        <v>60918.720000000001</v>
      </c>
      <c r="BU50">
        <f t="shared" si="49"/>
        <v>60918.720000000001</v>
      </c>
      <c r="BV50">
        <f t="shared" ref="BV50:DA50" si="50">BV$41</f>
        <v>59594.400000000001</v>
      </c>
      <c r="BW50">
        <f t="shared" si="50"/>
        <v>60256.56</v>
      </c>
      <c r="BX50">
        <f t="shared" si="50"/>
        <v>60918.720000000001</v>
      </c>
      <c r="BY50">
        <f t="shared" si="50"/>
        <v>60918.720000000001</v>
      </c>
      <c r="BZ50">
        <f t="shared" si="50"/>
        <v>59594.400000000001</v>
      </c>
      <c r="CA50">
        <f t="shared" si="50"/>
        <v>60256.56</v>
      </c>
      <c r="CB50">
        <f t="shared" si="50"/>
        <v>60918.720000000001</v>
      </c>
      <c r="CC50">
        <f t="shared" si="50"/>
        <v>60918.720000000001</v>
      </c>
      <c r="CD50">
        <f t="shared" si="50"/>
        <v>60256.56</v>
      </c>
      <c r="CE50">
        <f t="shared" si="50"/>
        <v>60256.56</v>
      </c>
      <c r="CF50">
        <f t="shared" si="50"/>
        <v>60918.720000000001</v>
      </c>
      <c r="CG50">
        <f t="shared" si="50"/>
        <v>60918.720000000001</v>
      </c>
      <c r="CH50">
        <f t="shared" si="50"/>
        <v>59594.400000000001</v>
      </c>
      <c r="CI50">
        <f t="shared" si="50"/>
        <v>60256.56</v>
      </c>
      <c r="CJ50">
        <f t="shared" si="50"/>
        <v>60918.720000000001</v>
      </c>
      <c r="CK50">
        <f t="shared" si="50"/>
        <v>60918.720000000001</v>
      </c>
      <c r="CL50">
        <f t="shared" si="50"/>
        <v>59594.400000000001</v>
      </c>
      <c r="CM50">
        <f t="shared" si="50"/>
        <v>60256.56</v>
      </c>
      <c r="CN50">
        <f t="shared" si="50"/>
        <v>60918.720000000001</v>
      </c>
      <c r="CO50">
        <f t="shared" si="50"/>
        <v>60918.720000000001</v>
      </c>
      <c r="CP50">
        <f t="shared" si="50"/>
        <v>59594.400000000001</v>
      </c>
      <c r="CQ50">
        <f t="shared" si="50"/>
        <v>60256.56</v>
      </c>
      <c r="CR50">
        <f t="shared" si="50"/>
        <v>60918.720000000001</v>
      </c>
      <c r="CS50">
        <f t="shared" si="50"/>
        <v>60918.720000000001</v>
      </c>
      <c r="CT50">
        <f t="shared" si="50"/>
        <v>60256.56</v>
      </c>
      <c r="CU50">
        <f t="shared" si="50"/>
        <v>60256.56</v>
      </c>
      <c r="CV50">
        <f t="shared" si="50"/>
        <v>60918.720000000001</v>
      </c>
      <c r="CW50">
        <f t="shared" si="50"/>
        <v>60918.720000000001</v>
      </c>
      <c r="CX50">
        <f t="shared" si="50"/>
        <v>59594.400000000001</v>
      </c>
      <c r="CY50">
        <f t="shared" si="50"/>
        <v>60256.56</v>
      </c>
      <c r="CZ50">
        <f t="shared" si="50"/>
        <v>60918.720000000001</v>
      </c>
      <c r="DA50">
        <f t="shared" si="50"/>
        <v>60918.720000000001</v>
      </c>
      <c r="DB50">
        <f t="shared" ref="DB50:EG50" si="51">DB$41</f>
        <v>59594.400000000001</v>
      </c>
      <c r="DC50">
        <f t="shared" si="51"/>
        <v>60256.56</v>
      </c>
      <c r="DD50">
        <f t="shared" si="51"/>
        <v>60918.720000000001</v>
      </c>
      <c r="DE50">
        <f t="shared" si="51"/>
        <v>60918.720000000001</v>
      </c>
      <c r="DF50">
        <f t="shared" si="51"/>
        <v>59594.400000000001</v>
      </c>
      <c r="DG50">
        <f t="shared" si="51"/>
        <v>60256.56</v>
      </c>
      <c r="DH50">
        <f t="shared" si="51"/>
        <v>60918.720000000001</v>
      </c>
      <c r="DI50">
        <f t="shared" si="51"/>
        <v>60918.720000000001</v>
      </c>
      <c r="DJ50">
        <f t="shared" si="51"/>
        <v>60256.56</v>
      </c>
      <c r="DK50">
        <f t="shared" si="51"/>
        <v>60256.56</v>
      </c>
      <c r="DL50">
        <f t="shared" si="51"/>
        <v>60918.720000000001</v>
      </c>
      <c r="DM50">
        <f t="shared" si="51"/>
        <v>60918.720000000001</v>
      </c>
      <c r="DN50">
        <f t="shared" si="51"/>
        <v>59594.400000000001</v>
      </c>
      <c r="DO50">
        <f t="shared" si="51"/>
        <v>60256.56</v>
      </c>
      <c r="DP50">
        <f t="shared" si="51"/>
        <v>60918.720000000001</v>
      </c>
      <c r="DQ50">
        <f t="shared" si="51"/>
        <v>60918.720000000001</v>
      </c>
      <c r="DR50">
        <f t="shared" si="51"/>
        <v>59594.400000000001</v>
      </c>
      <c r="DS50">
        <f t="shared" si="51"/>
        <v>60256.56</v>
      </c>
      <c r="DT50">
        <f t="shared" si="51"/>
        <v>60918.720000000001</v>
      </c>
      <c r="DU50">
        <f t="shared" si="51"/>
        <v>60918.720000000001</v>
      </c>
      <c r="DV50">
        <f t="shared" si="51"/>
        <v>59594.400000000001</v>
      </c>
      <c r="DW50">
        <f t="shared" si="51"/>
        <v>60256.56</v>
      </c>
      <c r="DX50">
        <f t="shared" si="51"/>
        <v>60918.720000000001</v>
      </c>
      <c r="DY50">
        <f t="shared" si="51"/>
        <v>60918.720000000001</v>
      </c>
      <c r="DZ50">
        <f t="shared" si="51"/>
        <v>60256.56</v>
      </c>
      <c r="EA50">
        <f t="shared" si="51"/>
        <v>60256.56</v>
      </c>
      <c r="EB50">
        <f t="shared" si="51"/>
        <v>60918.720000000001</v>
      </c>
      <c r="EC50">
        <f t="shared" si="51"/>
        <v>60918.720000000001</v>
      </c>
      <c r="ED50">
        <f t="shared" si="51"/>
        <v>59594.400000000001</v>
      </c>
      <c r="EE50">
        <f t="shared" si="51"/>
        <v>60256.56</v>
      </c>
      <c r="EF50">
        <f t="shared" si="51"/>
        <v>60918.720000000001</v>
      </c>
      <c r="EG50">
        <f t="shared" si="51"/>
        <v>60918.720000000001</v>
      </c>
      <c r="EH50">
        <f t="shared" ref="EH50:FM50" si="52">EH$41</f>
        <v>59594.400000000001</v>
      </c>
      <c r="EI50">
        <f t="shared" si="52"/>
        <v>60256.56</v>
      </c>
      <c r="EJ50">
        <f t="shared" si="52"/>
        <v>60918.720000000001</v>
      </c>
      <c r="EK50">
        <f t="shared" si="52"/>
        <v>60918.720000000001</v>
      </c>
      <c r="EL50">
        <f t="shared" si="52"/>
        <v>59594.400000000001</v>
      </c>
      <c r="EM50">
        <f t="shared" si="52"/>
        <v>60256.56</v>
      </c>
      <c r="EN50">
        <f t="shared" si="52"/>
        <v>60918.720000000001</v>
      </c>
      <c r="EO50">
        <f t="shared" si="52"/>
        <v>60918.720000000001</v>
      </c>
      <c r="EP50">
        <f t="shared" si="52"/>
        <v>60256.56</v>
      </c>
      <c r="EQ50">
        <f t="shared" si="52"/>
        <v>60256.56</v>
      </c>
      <c r="ER50">
        <f t="shared" si="52"/>
        <v>60918.720000000001</v>
      </c>
      <c r="ES50">
        <f t="shared" si="52"/>
        <v>60918.720000000001</v>
      </c>
      <c r="ET50">
        <f t="shared" si="52"/>
        <v>59594.400000000001</v>
      </c>
      <c r="EU50">
        <f t="shared" si="52"/>
        <v>60256.56</v>
      </c>
      <c r="EV50">
        <f t="shared" si="52"/>
        <v>60918.720000000001</v>
      </c>
      <c r="EW50">
        <f t="shared" si="52"/>
        <v>60918.720000000001</v>
      </c>
      <c r="EX50">
        <f t="shared" si="52"/>
        <v>59594.400000000001</v>
      </c>
      <c r="EY50">
        <f t="shared" si="52"/>
        <v>60256.56</v>
      </c>
      <c r="EZ50">
        <f t="shared" si="52"/>
        <v>60918.720000000001</v>
      </c>
      <c r="FA50">
        <f t="shared" si="52"/>
        <v>60918.720000000001</v>
      </c>
      <c r="FB50">
        <f t="shared" si="52"/>
        <v>0</v>
      </c>
      <c r="FC50">
        <f t="shared" si="52"/>
        <v>0</v>
      </c>
      <c r="FD50">
        <f t="shared" si="52"/>
        <v>0</v>
      </c>
      <c r="FE50">
        <f t="shared" si="52"/>
        <v>0</v>
      </c>
      <c r="FF50">
        <f t="shared" si="52"/>
        <v>0</v>
      </c>
      <c r="FG50">
        <f t="shared" si="52"/>
        <v>0</v>
      </c>
      <c r="FH50">
        <f t="shared" si="52"/>
        <v>0</v>
      </c>
      <c r="FI50">
        <f t="shared" si="52"/>
        <v>0</v>
      </c>
      <c r="FJ50">
        <f t="shared" si="52"/>
        <v>0</v>
      </c>
      <c r="FK50">
        <f t="shared" si="52"/>
        <v>0</v>
      </c>
      <c r="FL50">
        <f t="shared" si="52"/>
        <v>0</v>
      </c>
      <c r="FM50">
        <f t="shared" si="52"/>
        <v>0</v>
      </c>
      <c r="FN50">
        <f t="shared" ref="FN50:GJ50" si="53">FN$41</f>
        <v>0</v>
      </c>
      <c r="FO50">
        <f t="shared" si="53"/>
        <v>0</v>
      </c>
      <c r="FP50">
        <f t="shared" si="53"/>
        <v>0</v>
      </c>
      <c r="FQ50">
        <f t="shared" si="53"/>
        <v>0</v>
      </c>
      <c r="FR50">
        <f t="shared" si="53"/>
        <v>0</v>
      </c>
      <c r="FS50">
        <f t="shared" si="53"/>
        <v>0</v>
      </c>
      <c r="FT50">
        <f t="shared" si="53"/>
        <v>0</v>
      </c>
      <c r="FU50">
        <f t="shared" si="53"/>
        <v>0</v>
      </c>
      <c r="FV50">
        <f t="shared" si="53"/>
        <v>0</v>
      </c>
      <c r="FW50">
        <f t="shared" si="53"/>
        <v>0</v>
      </c>
      <c r="FX50">
        <f t="shared" si="53"/>
        <v>0</v>
      </c>
      <c r="FY50">
        <f t="shared" si="53"/>
        <v>0</v>
      </c>
      <c r="FZ50">
        <f t="shared" si="53"/>
        <v>0</v>
      </c>
      <c r="GA50">
        <f t="shared" si="53"/>
        <v>0</v>
      </c>
      <c r="GB50">
        <f t="shared" si="53"/>
        <v>0</v>
      </c>
      <c r="GC50">
        <f t="shared" si="53"/>
        <v>0</v>
      </c>
      <c r="GD50">
        <f t="shared" si="53"/>
        <v>0</v>
      </c>
      <c r="GE50">
        <f t="shared" si="53"/>
        <v>0</v>
      </c>
      <c r="GF50">
        <f t="shared" si="53"/>
        <v>0</v>
      </c>
      <c r="GG50">
        <f t="shared" si="53"/>
        <v>0</v>
      </c>
      <c r="GH50">
        <f t="shared" si="53"/>
        <v>0</v>
      </c>
      <c r="GI50">
        <f t="shared" si="53"/>
        <v>0</v>
      </c>
      <c r="GJ50">
        <f t="shared" si="53"/>
        <v>0</v>
      </c>
    </row>
    <row r="51" spans="1:192" outlineLevel="2" x14ac:dyDescent="0.35">
      <c r="A51" s="76"/>
      <c r="B51"/>
      <c r="C51"/>
      <c r="D51"/>
      <c r="E51" t="s">
        <v>717</v>
      </c>
      <c r="F51"/>
      <c r="G51" t="s">
        <v>101</v>
      </c>
      <c r="H51">
        <f>SUM(J51:GJ51)</f>
        <v>657656.55572369567</v>
      </c>
      <c r="I51"/>
      <c r="J51">
        <f t="shared" ref="J51:AO51" si="54">J50*$F47*J49/$F48</f>
        <v>0</v>
      </c>
      <c r="K51">
        <f t="shared" si="54"/>
        <v>0</v>
      </c>
      <c r="L51">
        <f t="shared" si="54"/>
        <v>0</v>
      </c>
      <c r="M51">
        <f t="shared" si="54"/>
        <v>0</v>
      </c>
      <c r="N51">
        <f t="shared" si="54"/>
        <v>0</v>
      </c>
      <c r="O51">
        <f t="shared" si="54"/>
        <v>0</v>
      </c>
      <c r="P51">
        <f t="shared" si="54"/>
        <v>0</v>
      </c>
      <c r="Q51">
        <f t="shared" si="54"/>
        <v>0</v>
      </c>
      <c r="R51">
        <f t="shared" si="54"/>
        <v>0</v>
      </c>
      <c r="S51">
        <f t="shared" si="54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4"/>
        <v>0</v>
      </c>
      <c r="AE51">
        <f t="shared" si="54"/>
        <v>61.367057499999987</v>
      </c>
      <c r="AF51">
        <f t="shared" si="54"/>
        <v>118.77494999999996</v>
      </c>
      <c r="AG51">
        <f t="shared" si="54"/>
        <v>184.10117249999999</v>
      </c>
      <c r="AH51">
        <f t="shared" si="54"/>
        <v>245.46822999999995</v>
      </c>
      <c r="AI51">
        <f t="shared" si="54"/>
        <v>287.03946249999996</v>
      </c>
      <c r="AJ51">
        <f t="shared" si="54"/>
        <v>368.20234499999998</v>
      </c>
      <c r="AK51">
        <f t="shared" si="54"/>
        <v>415.71232500000002</v>
      </c>
      <c r="AL51">
        <f t="shared" si="54"/>
        <v>490.9364599999999</v>
      </c>
      <c r="AM51">
        <f t="shared" si="54"/>
        <v>547.84945687499987</v>
      </c>
      <c r="AN51">
        <f t="shared" si="54"/>
        <v>629.01233937500001</v>
      </c>
      <c r="AO51">
        <f t="shared" si="54"/>
        <v>691.91357331249992</v>
      </c>
      <c r="AP51">
        <f t="shared" ref="AP51:BU51" si="55">AP50*$F47*AP49/$F48</f>
        <v>730.46594249999987</v>
      </c>
      <c r="AQ51">
        <f t="shared" si="55"/>
        <v>817.71604118749985</v>
      </c>
      <c r="AR51">
        <f t="shared" si="55"/>
        <v>852.21026625000013</v>
      </c>
      <c r="AS51">
        <f t="shared" si="55"/>
        <v>943.5185090624999</v>
      </c>
      <c r="AT51">
        <f t="shared" si="55"/>
        <v>1006.4197429999999</v>
      </c>
      <c r="AU51">
        <f t="shared" si="55"/>
        <v>965.83830175000003</v>
      </c>
      <c r="AV51">
        <f t="shared" si="55"/>
        <v>1132.222210875</v>
      </c>
      <c r="AW51">
        <f t="shared" si="55"/>
        <v>1156.5710756249998</v>
      </c>
      <c r="AX51">
        <f t="shared" si="55"/>
        <v>1258.02467875</v>
      </c>
      <c r="AY51">
        <f t="shared" si="55"/>
        <v>1310.2732843593749</v>
      </c>
      <c r="AZ51">
        <f t="shared" si="55"/>
        <v>1418.4228252906248</v>
      </c>
      <c r="BA51">
        <f t="shared" si="55"/>
        <v>1482.8965900765622</v>
      </c>
      <c r="BB51">
        <f t="shared" si="55"/>
        <v>1497.4551821249997</v>
      </c>
      <c r="BC51">
        <f t="shared" si="55"/>
        <v>1547.3703548624997</v>
      </c>
      <c r="BD51">
        <f t="shared" si="55"/>
        <v>1497.4551821249997</v>
      </c>
      <c r="BE51">
        <f t="shared" si="55"/>
        <v>1547.3703548624997</v>
      </c>
      <c r="BF51">
        <f t="shared" si="55"/>
        <v>4492.3655463750001</v>
      </c>
      <c r="BG51">
        <f t="shared" si="55"/>
        <v>4655.8377370903117</v>
      </c>
      <c r="BH51">
        <f t="shared" si="55"/>
        <v>4707.0007891462492</v>
      </c>
      <c r="BI51">
        <f t="shared" si="55"/>
        <v>4707.0007891462492</v>
      </c>
      <c r="BJ51">
        <f t="shared" si="55"/>
        <v>4604.6746850343734</v>
      </c>
      <c r="BK51">
        <f t="shared" si="55"/>
        <v>4772.2336805175692</v>
      </c>
      <c r="BL51">
        <f t="shared" si="55"/>
        <v>4824.6758088749048</v>
      </c>
      <c r="BM51">
        <f t="shared" si="55"/>
        <v>4824.6758088749048</v>
      </c>
      <c r="BN51">
        <f t="shared" si="55"/>
        <v>4772.2336805175692</v>
      </c>
      <c r="BO51">
        <f t="shared" si="55"/>
        <v>4891.5395225305083</v>
      </c>
      <c r="BP51">
        <f t="shared" si="55"/>
        <v>4945.292704096777</v>
      </c>
      <c r="BQ51">
        <f t="shared" si="55"/>
        <v>4945.292704096777</v>
      </c>
      <c r="BR51">
        <f t="shared" si="55"/>
        <v>4837.7863409642378</v>
      </c>
      <c r="BS51">
        <f t="shared" si="55"/>
        <v>5013.8280105937711</v>
      </c>
      <c r="BT51">
        <f t="shared" si="55"/>
        <v>5068.9250216991977</v>
      </c>
      <c r="BU51">
        <f t="shared" si="55"/>
        <v>5068.9250216991977</v>
      </c>
      <c r="BV51">
        <f t="shared" ref="BV51:DA51" si="56">BV50*$F47*BV49/$F48</f>
        <v>4958.7309994883444</v>
      </c>
      <c r="BW51">
        <f t="shared" si="56"/>
        <v>5139.1737108586149</v>
      </c>
      <c r="BX51">
        <f t="shared" si="56"/>
        <v>5195.6481472416763</v>
      </c>
      <c r="BY51">
        <f t="shared" si="56"/>
        <v>5195.6481472416763</v>
      </c>
      <c r="BZ51">
        <f t="shared" si="56"/>
        <v>5082.6992744755535</v>
      </c>
      <c r="CA51">
        <f t="shared" si="56"/>
        <v>5267.6530536300788</v>
      </c>
      <c r="CB51">
        <f t="shared" si="56"/>
        <v>5325.5393509227179</v>
      </c>
      <c r="CC51">
        <f t="shared" si="56"/>
        <v>5325.5393509227179</v>
      </c>
      <c r="CD51">
        <f t="shared" si="56"/>
        <v>5267.6530536300788</v>
      </c>
      <c r="CE51">
        <f t="shared" si="56"/>
        <v>5399.3443799708311</v>
      </c>
      <c r="CF51">
        <f t="shared" si="56"/>
        <v>5458.6778346957854</v>
      </c>
      <c r="CG51">
        <f t="shared" si="56"/>
        <v>5458.6778346957854</v>
      </c>
      <c r="CH51">
        <f t="shared" si="56"/>
        <v>5340.010925245876</v>
      </c>
      <c r="CI51">
        <f t="shared" si="56"/>
        <v>5534.3279894701018</v>
      </c>
      <c r="CJ51">
        <f t="shared" si="56"/>
        <v>5595.1447805631806</v>
      </c>
      <c r="CK51">
        <f t="shared" si="56"/>
        <v>5595.1447805631806</v>
      </c>
      <c r="CL51">
        <f t="shared" si="56"/>
        <v>5473.5111983770239</v>
      </c>
      <c r="CM51">
        <f t="shared" si="56"/>
        <v>5672.6861892068537</v>
      </c>
      <c r="CN51">
        <f t="shared" si="56"/>
        <v>5735.0234000772589</v>
      </c>
      <c r="CO51">
        <f t="shared" si="56"/>
        <v>5735.0234000772589</v>
      </c>
      <c r="CP51">
        <f t="shared" si="56"/>
        <v>5610.3489783364485</v>
      </c>
      <c r="CQ51">
        <f t="shared" si="56"/>
        <v>5814.5033439370254</v>
      </c>
      <c r="CR51">
        <f t="shared" si="56"/>
        <v>5878.3989850791904</v>
      </c>
      <c r="CS51">
        <f t="shared" si="56"/>
        <v>5878.3989850791904</v>
      </c>
      <c r="CT51">
        <f t="shared" si="56"/>
        <v>5814.5033439370254</v>
      </c>
      <c r="CU51">
        <f t="shared" si="56"/>
        <v>5959.8659275354503</v>
      </c>
      <c r="CV51">
        <f t="shared" si="56"/>
        <v>6025.3589597061691</v>
      </c>
      <c r="CW51">
        <f t="shared" si="56"/>
        <v>6025.3589597061691</v>
      </c>
      <c r="CX51">
        <f t="shared" si="56"/>
        <v>5894.3728953647305</v>
      </c>
      <c r="CY51">
        <f t="shared" si="56"/>
        <v>6108.8625757238369</v>
      </c>
      <c r="CZ51">
        <f t="shared" si="56"/>
        <v>6175.9929336988243</v>
      </c>
      <c r="DA51">
        <f t="shared" si="56"/>
        <v>6175.9929336988243</v>
      </c>
      <c r="DB51">
        <f t="shared" ref="DB51:EG51" si="57">DB50*$F47*DB49/$F48</f>
        <v>6041.7322177488495</v>
      </c>
      <c r="DC51">
        <f t="shared" si="57"/>
        <v>6261.5841401169328</v>
      </c>
      <c r="DD51">
        <f t="shared" si="57"/>
        <v>6330.3927570412952</v>
      </c>
      <c r="DE51">
        <f t="shared" si="57"/>
        <v>6330.3927570412952</v>
      </c>
      <c r="DF51">
        <f t="shared" si="57"/>
        <v>6192.7755231925703</v>
      </c>
      <c r="DG51">
        <f t="shared" si="57"/>
        <v>6418.1237436198544</v>
      </c>
      <c r="DH51">
        <f t="shared" si="57"/>
        <v>6488.6525759673259</v>
      </c>
      <c r="DI51">
        <f t="shared" si="57"/>
        <v>6488.6525759673259</v>
      </c>
      <c r="DJ51">
        <f t="shared" si="57"/>
        <v>6418.1237436198544</v>
      </c>
      <c r="DK51">
        <f t="shared" si="57"/>
        <v>6578.5768372103512</v>
      </c>
      <c r="DL51">
        <f t="shared" si="57"/>
        <v>6650.8688903665097</v>
      </c>
      <c r="DM51">
        <f t="shared" si="57"/>
        <v>6650.8688903665097</v>
      </c>
      <c r="DN51">
        <f t="shared" si="57"/>
        <v>6506.2847840541936</v>
      </c>
      <c r="DO51">
        <f t="shared" si="57"/>
        <v>6743.0412581406108</v>
      </c>
      <c r="DP51">
        <f t="shared" si="57"/>
        <v>6817.1406126256725</v>
      </c>
      <c r="DQ51">
        <f t="shared" si="57"/>
        <v>6817.1406126256725</v>
      </c>
      <c r="DR51">
        <f t="shared" si="57"/>
        <v>6668.9419036555482</v>
      </c>
      <c r="DS51">
        <f t="shared" si="57"/>
        <v>6911.6172895941254</v>
      </c>
      <c r="DT51">
        <f t="shared" si="57"/>
        <v>6987.5691279413131</v>
      </c>
      <c r="DU51">
        <f t="shared" si="57"/>
        <v>6987.5691279413131</v>
      </c>
      <c r="DV51">
        <f t="shared" si="57"/>
        <v>6835.6654512469368</v>
      </c>
      <c r="DW51">
        <f t="shared" si="57"/>
        <v>7084.4077218339771</v>
      </c>
      <c r="DX51">
        <f t="shared" si="57"/>
        <v>7162.2583561398451</v>
      </c>
      <c r="DY51">
        <f t="shared" si="57"/>
        <v>7162.2583561398451</v>
      </c>
      <c r="DZ51">
        <f t="shared" si="57"/>
        <v>7084.4077218339771</v>
      </c>
      <c r="EA51">
        <f t="shared" si="57"/>
        <v>7261.517914879827</v>
      </c>
      <c r="EB51">
        <f t="shared" si="57"/>
        <v>7341.3148150433417</v>
      </c>
      <c r="EC51">
        <f t="shared" si="57"/>
        <v>7341.3148150433417</v>
      </c>
      <c r="ED51">
        <f t="shared" si="57"/>
        <v>7181.7210147163114</v>
      </c>
      <c r="EE51">
        <f t="shared" si="57"/>
        <v>7443.0558627518221</v>
      </c>
      <c r="EF51">
        <f t="shared" si="57"/>
        <v>7524.847685419425</v>
      </c>
      <c r="EG51">
        <f t="shared" si="57"/>
        <v>7524.847685419425</v>
      </c>
      <c r="EH51">
        <f t="shared" ref="EH51:FM51" si="58">EH50*$F47*EH49/$F48</f>
        <v>7361.2640400842192</v>
      </c>
      <c r="EI51">
        <f t="shared" si="58"/>
        <v>7629.1322593206178</v>
      </c>
      <c r="EJ51">
        <f t="shared" si="58"/>
        <v>7712.9688775549103</v>
      </c>
      <c r="EK51">
        <f t="shared" si="58"/>
        <v>7712.9688775549103</v>
      </c>
      <c r="EL51">
        <f t="shared" si="58"/>
        <v>7545.2956410863253</v>
      </c>
      <c r="EM51">
        <f t="shared" si="58"/>
        <v>7819.8605658036313</v>
      </c>
      <c r="EN51">
        <f t="shared" si="58"/>
        <v>7905.7930994937824</v>
      </c>
      <c r="EO51">
        <f t="shared" si="58"/>
        <v>7905.7930994937824</v>
      </c>
      <c r="EP51">
        <f t="shared" si="58"/>
        <v>7819.8605658036313</v>
      </c>
      <c r="EQ51">
        <f t="shared" si="58"/>
        <v>8015.3570799487225</v>
      </c>
      <c r="ER51">
        <f t="shared" si="58"/>
        <v>8103.4379269811261</v>
      </c>
      <c r="ES51">
        <f t="shared" si="58"/>
        <v>8103.4379269811261</v>
      </c>
      <c r="ET51">
        <f t="shared" si="58"/>
        <v>7927.2762329163179</v>
      </c>
      <c r="EU51">
        <f t="shared" si="58"/>
        <v>8215.7410069474408</v>
      </c>
      <c r="EV51">
        <f t="shared" si="58"/>
        <v>8306.0238751556535</v>
      </c>
      <c r="EW51">
        <f t="shared" si="58"/>
        <v>8306.0238751556535</v>
      </c>
      <c r="EX51">
        <f t="shared" si="58"/>
        <v>8125.4581387392254</v>
      </c>
      <c r="EY51">
        <f t="shared" si="58"/>
        <v>8421.1345321211247</v>
      </c>
      <c r="EZ51">
        <f t="shared" si="58"/>
        <v>8513.6744720345432</v>
      </c>
      <c r="FA51">
        <f t="shared" si="58"/>
        <v>8513.6744720345432</v>
      </c>
      <c r="FB51">
        <f t="shared" si="58"/>
        <v>0</v>
      </c>
      <c r="FC51">
        <f t="shared" si="58"/>
        <v>0</v>
      </c>
      <c r="FD51">
        <f t="shared" si="58"/>
        <v>0</v>
      </c>
      <c r="FE51">
        <f t="shared" si="58"/>
        <v>0</v>
      </c>
      <c r="FF51">
        <f t="shared" si="58"/>
        <v>0</v>
      </c>
      <c r="FG51">
        <f t="shared" si="58"/>
        <v>0</v>
      </c>
      <c r="FH51">
        <f t="shared" si="58"/>
        <v>0</v>
      </c>
      <c r="FI51">
        <f t="shared" si="58"/>
        <v>0</v>
      </c>
      <c r="FJ51">
        <f t="shared" si="58"/>
        <v>0</v>
      </c>
      <c r="FK51">
        <f t="shared" si="58"/>
        <v>0</v>
      </c>
      <c r="FL51">
        <f t="shared" si="58"/>
        <v>0</v>
      </c>
      <c r="FM51">
        <f t="shared" si="58"/>
        <v>0</v>
      </c>
      <c r="FN51">
        <f t="shared" ref="FN51:GJ51" si="59">FN50*$F47*FN49/$F48</f>
        <v>0</v>
      </c>
      <c r="FO51">
        <f t="shared" si="59"/>
        <v>0</v>
      </c>
      <c r="FP51">
        <f t="shared" si="59"/>
        <v>0</v>
      </c>
      <c r="FQ51">
        <f t="shared" si="59"/>
        <v>0</v>
      </c>
      <c r="FR51">
        <f t="shared" si="59"/>
        <v>0</v>
      </c>
      <c r="FS51">
        <f t="shared" si="59"/>
        <v>0</v>
      </c>
      <c r="FT51">
        <f t="shared" si="59"/>
        <v>0</v>
      </c>
      <c r="FU51">
        <f t="shared" si="59"/>
        <v>0</v>
      </c>
      <c r="FV51">
        <f t="shared" si="59"/>
        <v>0</v>
      </c>
      <c r="FW51">
        <f t="shared" si="59"/>
        <v>0</v>
      </c>
      <c r="FX51">
        <f t="shared" si="59"/>
        <v>0</v>
      </c>
      <c r="FY51">
        <f t="shared" si="59"/>
        <v>0</v>
      </c>
      <c r="FZ51">
        <f t="shared" si="59"/>
        <v>0</v>
      </c>
      <c r="GA51">
        <f t="shared" si="59"/>
        <v>0</v>
      </c>
      <c r="GB51">
        <f t="shared" si="59"/>
        <v>0</v>
      </c>
      <c r="GC51">
        <f t="shared" si="59"/>
        <v>0</v>
      </c>
      <c r="GD51">
        <f t="shared" si="59"/>
        <v>0</v>
      </c>
      <c r="GE51">
        <f t="shared" si="59"/>
        <v>0</v>
      </c>
      <c r="GF51">
        <f t="shared" si="59"/>
        <v>0</v>
      </c>
      <c r="GG51">
        <f t="shared" si="59"/>
        <v>0</v>
      </c>
      <c r="GH51">
        <f t="shared" si="59"/>
        <v>0</v>
      </c>
      <c r="GI51">
        <f t="shared" si="59"/>
        <v>0</v>
      </c>
      <c r="GJ51">
        <f t="shared" si="59"/>
        <v>0</v>
      </c>
    </row>
    <row r="52" spans="1:192" outlineLevel="1" x14ac:dyDescent="0.35">
      <c r="A52" s="76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</row>
    <row r="53" spans="1:192" outlineLevel="1" x14ac:dyDescent="0.35">
      <c r="A53" s="76"/>
      <c r="B53" s="492" t="s">
        <v>718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512" customFormat="1" outlineLevel="2" x14ac:dyDescent="0.35">
      <c r="A54" s="519"/>
      <c r="E54" s="512" t="str">
        <f>InpC!$E$55</f>
        <v>Grid sales rate (real)</v>
      </c>
      <c r="F54" s="512">
        <f>InpC!$F$55</f>
        <v>65</v>
      </c>
      <c r="G54" s="512" t="str">
        <f>InpC!$G$55</f>
        <v>$/MWh</v>
      </c>
    </row>
    <row r="55" spans="1:192" s="512" customFormat="1" outlineLevel="2" x14ac:dyDescent="0.35">
      <c r="A55" s="519"/>
      <c r="E55" s="512" t="str">
        <f>InpC!$E$138</f>
        <v>Units in a thousand</v>
      </c>
      <c r="F55" s="512">
        <f>InpC!$F$138</f>
        <v>1000</v>
      </c>
      <c r="G55" s="512" t="str">
        <f>InpC!$G$138</f>
        <v>units</v>
      </c>
    </row>
    <row r="56" spans="1:192" s="513" customFormat="1" outlineLevel="2" x14ac:dyDescent="0.35">
      <c r="A56" s="518"/>
      <c r="E56" s="513" t="str">
        <f>Esc!$E$14</f>
        <v>CPI escalation factor</v>
      </c>
      <c r="G56" s="513" t="str">
        <f>Esc!$G$14</f>
        <v>factor</v>
      </c>
      <c r="H56" s="513">
        <f>Esc!$H$14</f>
        <v>277.83505167495679</v>
      </c>
      <c r="J56" s="513">
        <f>Esc!J$14</f>
        <v>1</v>
      </c>
      <c r="K56" s="513">
        <f>Esc!K$14</f>
        <v>1</v>
      </c>
      <c r="L56" s="513">
        <f>Esc!L$14</f>
        <v>1</v>
      </c>
      <c r="M56" s="513">
        <f>Esc!M$14</f>
        <v>1</v>
      </c>
      <c r="N56" s="513">
        <f>Esc!N$14</f>
        <v>1</v>
      </c>
      <c r="O56" s="513">
        <f>Esc!O$14</f>
        <v>1</v>
      </c>
      <c r="P56" s="513">
        <f>Esc!P$14</f>
        <v>1</v>
      </c>
      <c r="Q56" s="513">
        <f>Esc!Q$14</f>
        <v>1</v>
      </c>
      <c r="R56" s="513">
        <f>Esc!R$14</f>
        <v>1</v>
      </c>
      <c r="S56" s="513">
        <f>Esc!S$14</f>
        <v>1</v>
      </c>
      <c r="T56" s="513">
        <f>Esc!T$14</f>
        <v>1</v>
      </c>
      <c r="U56" s="513">
        <f>Esc!U$14</f>
        <v>1</v>
      </c>
      <c r="V56" s="513">
        <f>Esc!V$14</f>
        <v>1</v>
      </c>
      <c r="W56" s="513">
        <f>Esc!W$14</f>
        <v>1</v>
      </c>
      <c r="X56" s="513">
        <f>Esc!X$14</f>
        <v>1</v>
      </c>
      <c r="Y56" s="513">
        <f>Esc!Y$14</f>
        <v>1</v>
      </c>
      <c r="Z56" s="513">
        <f>Esc!Z$14</f>
        <v>1</v>
      </c>
      <c r="AA56" s="513">
        <f>Esc!AA$14</f>
        <v>1.0249999999999999</v>
      </c>
      <c r="AB56" s="513">
        <f>Esc!AB$14</f>
        <v>1.0249999999999999</v>
      </c>
      <c r="AC56" s="513">
        <f>Esc!AC$14</f>
        <v>1.0249999999999999</v>
      </c>
      <c r="AD56" s="513">
        <f>Esc!AD$14</f>
        <v>1.0249999999999999</v>
      </c>
      <c r="AE56" s="513">
        <f>Esc!AE$14</f>
        <v>1.0249999999999999</v>
      </c>
      <c r="AF56" s="513">
        <f>Esc!AF$14</f>
        <v>1.0249999999999999</v>
      </c>
      <c r="AG56" s="513">
        <f>Esc!AG$14</f>
        <v>1.0249999999999999</v>
      </c>
      <c r="AH56" s="513">
        <f>Esc!AH$14</f>
        <v>1.0249999999999999</v>
      </c>
      <c r="AI56" s="513">
        <f>Esc!AI$14</f>
        <v>1.0249999999999999</v>
      </c>
      <c r="AJ56" s="513">
        <f>Esc!AJ$14</f>
        <v>1.0249999999999999</v>
      </c>
      <c r="AK56" s="513">
        <f>Esc!AK$14</f>
        <v>1.0249999999999999</v>
      </c>
      <c r="AL56" s="513">
        <f>Esc!AL$14</f>
        <v>1.0249999999999999</v>
      </c>
      <c r="AM56" s="513">
        <f>Esc!AM$14</f>
        <v>1.0506249999999999</v>
      </c>
      <c r="AN56" s="513">
        <f>Esc!AN$14</f>
        <v>1.0506249999999999</v>
      </c>
      <c r="AO56" s="513">
        <f>Esc!AO$14</f>
        <v>1.0506249999999999</v>
      </c>
      <c r="AP56" s="513">
        <f>Esc!AP$14</f>
        <v>1.0506249999999999</v>
      </c>
      <c r="AQ56" s="513">
        <f>Esc!AQ$14</f>
        <v>1.0506249999999999</v>
      </c>
      <c r="AR56" s="513">
        <f>Esc!AR$14</f>
        <v>1.0506249999999999</v>
      </c>
      <c r="AS56" s="513">
        <f>Esc!AS$14</f>
        <v>1.0506249999999999</v>
      </c>
      <c r="AT56" s="513">
        <f>Esc!AT$14</f>
        <v>1.0506249999999999</v>
      </c>
      <c r="AU56" s="513">
        <f>Esc!AU$14</f>
        <v>1.0506249999999999</v>
      </c>
      <c r="AV56" s="513">
        <f>Esc!AV$14</f>
        <v>1.0506249999999999</v>
      </c>
      <c r="AW56" s="513">
        <f>Esc!AW$14</f>
        <v>1.0506249999999999</v>
      </c>
      <c r="AX56" s="513">
        <f>Esc!AX$14</f>
        <v>1.0506249999999999</v>
      </c>
      <c r="AY56" s="513">
        <f>Esc!AY$14</f>
        <v>1.0768906249999999</v>
      </c>
      <c r="AZ56" s="513">
        <f>Esc!AZ$14</f>
        <v>1.0768906249999999</v>
      </c>
      <c r="BA56" s="513">
        <f>Esc!BA$14</f>
        <v>1.0768906249999999</v>
      </c>
      <c r="BB56" s="513">
        <f>Esc!BB$14</f>
        <v>1.0768906249999999</v>
      </c>
      <c r="BC56" s="513">
        <f>Esc!BC$14</f>
        <v>1.0768906249999999</v>
      </c>
      <c r="BD56" s="513">
        <f>Esc!BD$14</f>
        <v>1.0768906249999999</v>
      </c>
      <c r="BE56" s="513">
        <f>Esc!BE$14</f>
        <v>1.0768906249999999</v>
      </c>
      <c r="BF56" s="513">
        <f>Esc!BF$14</f>
        <v>1.0768906249999999</v>
      </c>
      <c r="BG56" s="513">
        <f>Esc!BG$14</f>
        <v>1.1038128906249998</v>
      </c>
      <c r="BH56" s="513">
        <f>Esc!BH$14</f>
        <v>1.1038128906249998</v>
      </c>
      <c r="BI56" s="513">
        <f>Esc!BI$14</f>
        <v>1.1038128906249998</v>
      </c>
      <c r="BJ56" s="513">
        <f>Esc!BJ$14</f>
        <v>1.1038128906249998</v>
      </c>
      <c r="BK56" s="513">
        <f>Esc!BK$14</f>
        <v>1.1314082128906247</v>
      </c>
      <c r="BL56" s="513">
        <f>Esc!BL$14</f>
        <v>1.1314082128906247</v>
      </c>
      <c r="BM56" s="513">
        <f>Esc!BM$14</f>
        <v>1.1314082128906247</v>
      </c>
      <c r="BN56" s="513">
        <f>Esc!BN$14</f>
        <v>1.1314082128906247</v>
      </c>
      <c r="BO56" s="513">
        <f>Esc!BO$14</f>
        <v>1.1596934182128902</v>
      </c>
      <c r="BP56" s="513">
        <f>Esc!BP$14</f>
        <v>1.1596934182128902</v>
      </c>
      <c r="BQ56" s="513">
        <f>Esc!BQ$14</f>
        <v>1.1596934182128902</v>
      </c>
      <c r="BR56" s="513">
        <f>Esc!BR$14</f>
        <v>1.1596934182128902</v>
      </c>
      <c r="BS56" s="513">
        <f>Esc!BS$14</f>
        <v>1.1886857536682125</v>
      </c>
      <c r="BT56" s="513">
        <f>Esc!BT$14</f>
        <v>1.1886857536682125</v>
      </c>
      <c r="BU56" s="513">
        <f>Esc!BU$14</f>
        <v>1.1886857536682125</v>
      </c>
      <c r="BV56" s="513">
        <f>Esc!BV$14</f>
        <v>1.1886857536682125</v>
      </c>
      <c r="BW56" s="513">
        <f>Esc!BW$14</f>
        <v>1.2184028975099177</v>
      </c>
      <c r="BX56" s="513">
        <f>Esc!BX$14</f>
        <v>1.2184028975099177</v>
      </c>
      <c r="BY56" s="513">
        <f>Esc!BY$14</f>
        <v>1.2184028975099177</v>
      </c>
      <c r="BZ56" s="513">
        <f>Esc!BZ$14</f>
        <v>1.2184028975099177</v>
      </c>
      <c r="CA56" s="513">
        <f>Esc!CA$14</f>
        <v>1.2488629699476654</v>
      </c>
      <c r="CB56" s="513">
        <f>Esc!CB$14</f>
        <v>1.2488629699476654</v>
      </c>
      <c r="CC56" s="513">
        <f>Esc!CC$14</f>
        <v>1.2488629699476654</v>
      </c>
      <c r="CD56" s="513">
        <f>Esc!CD$14</f>
        <v>1.2488629699476654</v>
      </c>
      <c r="CE56" s="513">
        <f>Esc!CE$14</f>
        <v>1.2800845441963571</v>
      </c>
      <c r="CF56" s="513">
        <f>Esc!CF$14</f>
        <v>1.2800845441963571</v>
      </c>
      <c r="CG56" s="513">
        <f>Esc!CG$14</f>
        <v>1.2800845441963571</v>
      </c>
      <c r="CH56" s="513">
        <f>Esc!CH$14</f>
        <v>1.2800845441963571</v>
      </c>
      <c r="CI56" s="513">
        <f>Esc!CI$14</f>
        <v>1.312086657801266</v>
      </c>
      <c r="CJ56" s="513">
        <f>Esc!CJ$14</f>
        <v>1.312086657801266</v>
      </c>
      <c r="CK56" s="513">
        <f>Esc!CK$14</f>
        <v>1.312086657801266</v>
      </c>
      <c r="CL56" s="513">
        <f>Esc!CL$14</f>
        <v>1.312086657801266</v>
      </c>
      <c r="CM56" s="513">
        <f>Esc!CM$14</f>
        <v>1.3448888242462975</v>
      </c>
      <c r="CN56" s="513">
        <f>Esc!CN$14</f>
        <v>1.3448888242462975</v>
      </c>
      <c r="CO56" s="513">
        <f>Esc!CO$14</f>
        <v>1.3448888242462975</v>
      </c>
      <c r="CP56" s="513">
        <f>Esc!CP$14</f>
        <v>1.3448888242462975</v>
      </c>
      <c r="CQ56" s="513">
        <f>Esc!CQ$14</f>
        <v>1.3785110448524549</v>
      </c>
      <c r="CR56" s="513">
        <f>Esc!CR$14</f>
        <v>1.3785110448524549</v>
      </c>
      <c r="CS56" s="513">
        <f>Esc!CS$14</f>
        <v>1.3785110448524549</v>
      </c>
      <c r="CT56" s="513">
        <f>Esc!CT$14</f>
        <v>1.3785110448524549</v>
      </c>
      <c r="CU56" s="513">
        <f>Esc!CU$14</f>
        <v>1.4129738209737661</v>
      </c>
      <c r="CV56" s="513">
        <f>Esc!CV$14</f>
        <v>1.4129738209737661</v>
      </c>
      <c r="CW56" s="513">
        <f>Esc!CW$14</f>
        <v>1.4129738209737661</v>
      </c>
      <c r="CX56" s="513">
        <f>Esc!CX$14</f>
        <v>1.4129738209737661</v>
      </c>
      <c r="CY56" s="513">
        <f>Esc!CY$14</f>
        <v>1.4482981664981105</v>
      </c>
      <c r="CZ56" s="513">
        <f>Esc!CZ$14</f>
        <v>1.4482981664981105</v>
      </c>
      <c r="DA56" s="513">
        <f>Esc!DA$14</f>
        <v>1.4482981664981105</v>
      </c>
      <c r="DB56" s="513">
        <f>Esc!DB$14</f>
        <v>1.4482981664981105</v>
      </c>
      <c r="DC56" s="513">
        <f>Esc!DC$14</f>
        <v>1.4845056206605631</v>
      </c>
      <c r="DD56" s="513">
        <f>Esc!DD$14</f>
        <v>1.4845056206605631</v>
      </c>
      <c r="DE56" s="513">
        <f>Esc!DE$14</f>
        <v>1.4845056206605631</v>
      </c>
      <c r="DF56" s="513">
        <f>Esc!DF$14</f>
        <v>1.4845056206605631</v>
      </c>
      <c r="DG56" s="513">
        <f>Esc!DG$14</f>
        <v>1.521618261177077</v>
      </c>
      <c r="DH56" s="513">
        <f>Esc!DH$14</f>
        <v>1.521618261177077</v>
      </c>
      <c r="DI56" s="513">
        <f>Esc!DI$14</f>
        <v>1.521618261177077</v>
      </c>
      <c r="DJ56" s="513">
        <f>Esc!DJ$14</f>
        <v>1.521618261177077</v>
      </c>
      <c r="DK56" s="513">
        <f>Esc!DK$14</f>
        <v>1.559658717706504</v>
      </c>
      <c r="DL56" s="513">
        <f>Esc!DL$14</f>
        <v>1.559658717706504</v>
      </c>
      <c r="DM56" s="513">
        <f>Esc!DM$14</f>
        <v>1.559658717706504</v>
      </c>
      <c r="DN56" s="513">
        <f>Esc!DN$14</f>
        <v>1.559658717706504</v>
      </c>
      <c r="DO56" s="513">
        <f>Esc!DO$14</f>
        <v>1.5986501856491666</v>
      </c>
      <c r="DP56" s="513">
        <f>Esc!DP$14</f>
        <v>1.5986501856491666</v>
      </c>
      <c r="DQ56" s="513">
        <f>Esc!DQ$14</f>
        <v>1.5986501856491666</v>
      </c>
      <c r="DR56" s="513">
        <f>Esc!DR$14</f>
        <v>1.5986501856491666</v>
      </c>
      <c r="DS56" s="513">
        <f>Esc!DS$14</f>
        <v>1.6386164402903955</v>
      </c>
      <c r="DT56" s="513">
        <f>Esc!DT$14</f>
        <v>1.6386164402903955</v>
      </c>
      <c r="DU56" s="513">
        <f>Esc!DU$14</f>
        <v>1.6386164402903955</v>
      </c>
      <c r="DV56" s="513">
        <f>Esc!DV$14</f>
        <v>1.6386164402903955</v>
      </c>
      <c r="DW56" s="513">
        <f>Esc!DW$14</f>
        <v>1.6795818512976552</v>
      </c>
      <c r="DX56" s="513">
        <f>Esc!DX$14</f>
        <v>1.6795818512976552</v>
      </c>
      <c r="DY56" s="513">
        <f>Esc!DY$14</f>
        <v>1.6795818512976552</v>
      </c>
      <c r="DZ56" s="513">
        <f>Esc!DZ$14</f>
        <v>1.6795818512976552</v>
      </c>
      <c r="EA56" s="513">
        <f>Esc!EA$14</f>
        <v>1.7215713975800966</v>
      </c>
      <c r="EB56" s="513">
        <f>Esc!EB$14</f>
        <v>1.7215713975800966</v>
      </c>
      <c r="EC56" s="513">
        <f>Esc!EC$14</f>
        <v>1.7215713975800966</v>
      </c>
      <c r="ED56" s="513">
        <f>Esc!ED$14</f>
        <v>1.7215713975800966</v>
      </c>
      <c r="EE56" s="513">
        <f>Esc!EE$14</f>
        <v>1.7646106825195991</v>
      </c>
      <c r="EF56" s="513">
        <f>Esc!EF$14</f>
        <v>1.7646106825195991</v>
      </c>
      <c r="EG56" s="513">
        <f>Esc!EG$14</f>
        <v>1.7646106825195991</v>
      </c>
      <c r="EH56" s="513">
        <f>Esc!EH$14</f>
        <v>1.7646106825195991</v>
      </c>
      <c r="EI56" s="513">
        <f>Esc!EI$14</f>
        <v>1.8087259495825889</v>
      </c>
      <c r="EJ56" s="513">
        <f>Esc!EJ$14</f>
        <v>1.8087259495825889</v>
      </c>
      <c r="EK56" s="513">
        <f>Esc!EK$14</f>
        <v>1.8087259495825889</v>
      </c>
      <c r="EL56" s="513">
        <f>Esc!EL$14</f>
        <v>1.8087259495825889</v>
      </c>
      <c r="EM56" s="513">
        <f>Esc!EM$14</f>
        <v>1.8539440983221533</v>
      </c>
      <c r="EN56" s="513">
        <f>Esc!EN$14</f>
        <v>1.8539440983221533</v>
      </c>
      <c r="EO56" s="513">
        <f>Esc!EO$14</f>
        <v>1.8539440983221533</v>
      </c>
      <c r="EP56" s="513">
        <f>Esc!EP$14</f>
        <v>1.8539440983221533</v>
      </c>
      <c r="EQ56" s="513">
        <f>Esc!EQ$14</f>
        <v>1.9002927007802071</v>
      </c>
      <c r="ER56" s="513">
        <f>Esc!ER$14</f>
        <v>1.9002927007802071</v>
      </c>
      <c r="ES56" s="513">
        <f>Esc!ES$14</f>
        <v>1.9002927007802071</v>
      </c>
      <c r="ET56" s="513">
        <f>Esc!ET$14</f>
        <v>1.9002927007802071</v>
      </c>
      <c r="EU56" s="513">
        <f>Esc!EU$14</f>
        <v>1.9478000182997122</v>
      </c>
      <c r="EV56" s="513">
        <f>Esc!EV$14</f>
        <v>1.9478000182997122</v>
      </c>
      <c r="EW56" s="513">
        <f>Esc!EW$14</f>
        <v>1.9478000182997122</v>
      </c>
      <c r="EX56" s="513">
        <f>Esc!EX$14</f>
        <v>1.9478000182997122</v>
      </c>
      <c r="EY56" s="513">
        <f>Esc!EY$14</f>
        <v>1.9964950187572048</v>
      </c>
      <c r="EZ56" s="513">
        <f>Esc!EZ$14</f>
        <v>1.9964950187572048</v>
      </c>
      <c r="FA56" s="513">
        <f>Esc!FA$14</f>
        <v>1.9964950187572048</v>
      </c>
      <c r="FB56" s="513">
        <f>Esc!FB$14</f>
        <v>1.9964950187572048</v>
      </c>
      <c r="FC56" s="513">
        <f>Esc!FC$14</f>
        <v>2.0464073942261352</v>
      </c>
      <c r="FD56" s="513">
        <f>Esc!FD$14</f>
        <v>2.0464073942261352</v>
      </c>
      <c r="FE56" s="513">
        <f>Esc!FE$14</f>
        <v>2.0464073942261352</v>
      </c>
      <c r="FF56" s="513">
        <f>Esc!FF$14</f>
        <v>2.0464073942261352</v>
      </c>
      <c r="FG56" s="513">
        <f>Esc!FG$14</f>
        <v>2.097567579081788</v>
      </c>
      <c r="FH56" s="513">
        <f>Esc!FH$14</f>
        <v>2.097567579081788</v>
      </c>
      <c r="FI56" s="513">
        <f>Esc!FI$14</f>
        <v>2.097567579081788</v>
      </c>
      <c r="FJ56" s="513">
        <f>Esc!FJ$14</f>
        <v>2.097567579081788</v>
      </c>
      <c r="FK56" s="513">
        <f>Esc!FK$14</f>
        <v>2.1500067685588333</v>
      </c>
      <c r="FL56" s="513">
        <f>Esc!FL$14</f>
        <v>2.1500067685588333</v>
      </c>
      <c r="FM56" s="513">
        <f>Esc!FM$14</f>
        <v>2.1500067685588333</v>
      </c>
      <c r="FN56" s="513">
        <f>Esc!FN$14</f>
        <v>2.1500067685588333</v>
      </c>
      <c r="FO56" s="513">
        <f>Esc!FO$14</f>
        <v>2.2037569377728037</v>
      </c>
      <c r="FP56" s="513">
        <f>Esc!FP$14</f>
        <v>2.2037569377728037</v>
      </c>
      <c r="FQ56" s="513">
        <f>Esc!FQ$14</f>
        <v>2.2037569377728037</v>
      </c>
      <c r="FR56" s="513">
        <f>Esc!FR$14</f>
        <v>2.2037569377728037</v>
      </c>
      <c r="FS56" s="513">
        <f>Esc!FS$14</f>
        <v>2.2588508612171236</v>
      </c>
      <c r="FT56" s="513">
        <f>Esc!FT$14</f>
        <v>2.2588508612171236</v>
      </c>
      <c r="FU56" s="513">
        <f>Esc!FU$14</f>
        <v>2.2588508612171236</v>
      </c>
      <c r="FV56" s="513">
        <f>Esc!FV$14</f>
        <v>2.2588508612171236</v>
      </c>
      <c r="FW56" s="513">
        <f>Esc!FW$14</f>
        <v>2.3153221327475517</v>
      </c>
      <c r="FX56" s="513">
        <f>Esc!FX$14</f>
        <v>2.3153221327475517</v>
      </c>
      <c r="FY56" s="513">
        <f>Esc!FY$14</f>
        <v>2.3153221327475517</v>
      </c>
      <c r="FZ56" s="513">
        <f>Esc!FZ$14</f>
        <v>2.3153221327475517</v>
      </c>
      <c r="GA56" s="513">
        <f>Esc!GA$14</f>
        <v>2.3732051860662402</v>
      </c>
      <c r="GB56" s="513">
        <f>Esc!GB$14</f>
        <v>2.3732051860662402</v>
      </c>
      <c r="GC56" s="513">
        <f>Esc!GC$14</f>
        <v>2.3732051860662402</v>
      </c>
      <c r="GD56" s="513">
        <f>Esc!GD$14</f>
        <v>2.3732051860662402</v>
      </c>
      <c r="GE56" s="513">
        <f>Esc!GE$14</f>
        <v>2.4325353157178964</v>
      </c>
      <c r="GF56" s="513">
        <f>Esc!GF$14</f>
        <v>2.4325353157178964</v>
      </c>
      <c r="GG56" s="513">
        <f>Esc!GG$14</f>
        <v>2.4325353157178964</v>
      </c>
      <c r="GH56" s="513">
        <f>Esc!GH$14</f>
        <v>2.4325353157178964</v>
      </c>
      <c r="GI56" s="513">
        <f>Esc!GI$14</f>
        <v>2.4933486986108435</v>
      </c>
      <c r="GJ56" s="513">
        <f>Esc!GJ$14</f>
        <v>2.4933486986108435</v>
      </c>
    </row>
    <row r="57" spans="1:192" outlineLevel="2" x14ac:dyDescent="0.35">
      <c r="A57" s="76"/>
      <c r="B57"/>
      <c r="C57"/>
      <c r="D57"/>
      <c r="E57" t="str">
        <f>$E$35</f>
        <v>Net generation</v>
      </c>
      <c r="F57"/>
      <c r="G57" t="str">
        <f>$G$35</f>
        <v>MWh</v>
      </c>
      <c r="H57">
        <f>$H$35</f>
        <v>5846201.2950000009</v>
      </c>
      <c r="I57"/>
      <c r="J57">
        <f t="shared" ref="J57:AO57" si="60">J$35</f>
        <v>0</v>
      </c>
      <c r="K57">
        <f t="shared" si="60"/>
        <v>0</v>
      </c>
      <c r="L57">
        <f t="shared" si="60"/>
        <v>0</v>
      </c>
      <c r="M57">
        <f t="shared" si="60"/>
        <v>0</v>
      </c>
      <c r="N57">
        <f t="shared" si="60"/>
        <v>0</v>
      </c>
      <c r="O57">
        <f t="shared" si="60"/>
        <v>0</v>
      </c>
      <c r="P57">
        <f t="shared" si="60"/>
        <v>0</v>
      </c>
      <c r="Q57">
        <f t="shared" si="60"/>
        <v>0</v>
      </c>
      <c r="R57">
        <f t="shared" si="60"/>
        <v>0</v>
      </c>
      <c r="S57">
        <f t="shared" si="60"/>
        <v>0</v>
      </c>
      <c r="T57">
        <f t="shared" si="60"/>
        <v>0</v>
      </c>
      <c r="U57">
        <f t="shared" si="60"/>
        <v>0</v>
      </c>
      <c r="V57">
        <f t="shared" si="60"/>
        <v>0</v>
      </c>
      <c r="W57">
        <f t="shared" si="60"/>
        <v>0</v>
      </c>
      <c r="X57">
        <f t="shared" si="60"/>
        <v>0</v>
      </c>
      <c r="Y57">
        <f t="shared" si="60"/>
        <v>0</v>
      </c>
      <c r="Z57">
        <f t="shared" si="60"/>
        <v>0</v>
      </c>
      <c r="AA57">
        <f t="shared" si="60"/>
        <v>0</v>
      </c>
      <c r="AB57">
        <f t="shared" si="60"/>
        <v>0</v>
      </c>
      <c r="AC57">
        <f t="shared" si="60"/>
        <v>0</v>
      </c>
      <c r="AD57">
        <f t="shared" si="60"/>
        <v>0</v>
      </c>
      <c r="AE57">
        <f t="shared" si="60"/>
        <v>786.31500000000005</v>
      </c>
      <c r="AF57">
        <f t="shared" si="60"/>
        <v>1521.9</v>
      </c>
      <c r="AG57">
        <f t="shared" si="60"/>
        <v>2358.9450000000002</v>
      </c>
      <c r="AH57">
        <f t="shared" si="60"/>
        <v>3145.26</v>
      </c>
      <c r="AI57">
        <f t="shared" si="60"/>
        <v>3677.9250000000002</v>
      </c>
      <c r="AJ57">
        <f t="shared" si="60"/>
        <v>4717.8900000000003</v>
      </c>
      <c r="AK57">
        <f t="shared" si="60"/>
        <v>5326.6500000000015</v>
      </c>
      <c r="AL57">
        <f t="shared" si="60"/>
        <v>6290.52</v>
      </c>
      <c r="AM57">
        <f t="shared" si="60"/>
        <v>6848.5500000000011</v>
      </c>
      <c r="AN57">
        <f t="shared" si="60"/>
        <v>7863.1500000000005</v>
      </c>
      <c r="AO57">
        <f t="shared" si="60"/>
        <v>8649.4650000000001</v>
      </c>
      <c r="AP57">
        <f t="shared" ref="AP57:BU57" si="61">AP$35</f>
        <v>9131.4000000000015</v>
      </c>
      <c r="AQ57">
        <f t="shared" si="61"/>
        <v>10222.094999999999</v>
      </c>
      <c r="AR57">
        <f t="shared" si="61"/>
        <v>10653.300000000003</v>
      </c>
      <c r="AS57">
        <f t="shared" si="61"/>
        <v>11794.725</v>
      </c>
      <c r="AT57">
        <f t="shared" si="61"/>
        <v>12581.04</v>
      </c>
      <c r="AU57">
        <f t="shared" si="61"/>
        <v>12073.740000000002</v>
      </c>
      <c r="AV57">
        <f t="shared" si="61"/>
        <v>14153.670000000002</v>
      </c>
      <c r="AW57">
        <f t="shared" si="61"/>
        <v>14458.050000000001</v>
      </c>
      <c r="AX57">
        <f t="shared" si="61"/>
        <v>15726.300000000001</v>
      </c>
      <c r="AY57">
        <f t="shared" si="61"/>
        <v>15979.950000000003</v>
      </c>
      <c r="AZ57">
        <f t="shared" si="61"/>
        <v>17298.93</v>
      </c>
      <c r="BA57">
        <f t="shared" si="61"/>
        <v>18085.245000000003</v>
      </c>
      <c r="BB57">
        <f t="shared" si="61"/>
        <v>18262.800000000003</v>
      </c>
      <c r="BC57">
        <f t="shared" si="61"/>
        <v>18871.560000000001</v>
      </c>
      <c r="BD57">
        <f t="shared" si="61"/>
        <v>18262.800000000003</v>
      </c>
      <c r="BE57">
        <f t="shared" si="61"/>
        <v>18871.560000000001</v>
      </c>
      <c r="BF57">
        <f t="shared" si="61"/>
        <v>54788.4</v>
      </c>
      <c r="BG57">
        <f t="shared" si="61"/>
        <v>55397.16</v>
      </c>
      <c r="BH57">
        <f t="shared" si="61"/>
        <v>56005.920000000006</v>
      </c>
      <c r="BI57">
        <f t="shared" si="61"/>
        <v>56005.920000000006</v>
      </c>
      <c r="BJ57">
        <f t="shared" si="61"/>
        <v>54788.4</v>
      </c>
      <c r="BK57">
        <f t="shared" si="61"/>
        <v>55397.16</v>
      </c>
      <c r="BL57">
        <f t="shared" si="61"/>
        <v>56005.920000000006</v>
      </c>
      <c r="BM57">
        <f t="shared" si="61"/>
        <v>56005.920000000006</v>
      </c>
      <c r="BN57">
        <f t="shared" si="61"/>
        <v>55397.16</v>
      </c>
      <c r="BO57">
        <f t="shared" si="61"/>
        <v>55397.16</v>
      </c>
      <c r="BP57">
        <f t="shared" si="61"/>
        <v>56005.920000000006</v>
      </c>
      <c r="BQ57">
        <f t="shared" si="61"/>
        <v>56005.920000000006</v>
      </c>
      <c r="BR57">
        <f t="shared" si="61"/>
        <v>54788.4</v>
      </c>
      <c r="BS57">
        <f t="shared" si="61"/>
        <v>55397.16</v>
      </c>
      <c r="BT57">
        <f t="shared" si="61"/>
        <v>56005.920000000006</v>
      </c>
      <c r="BU57">
        <f t="shared" si="61"/>
        <v>56005.920000000006</v>
      </c>
      <c r="BV57">
        <f t="shared" ref="BV57:DA57" si="62">BV$35</f>
        <v>54788.4</v>
      </c>
      <c r="BW57">
        <f t="shared" si="62"/>
        <v>55397.16</v>
      </c>
      <c r="BX57">
        <f t="shared" si="62"/>
        <v>56005.920000000006</v>
      </c>
      <c r="BY57">
        <f t="shared" si="62"/>
        <v>56005.920000000006</v>
      </c>
      <c r="BZ57">
        <f t="shared" si="62"/>
        <v>54788.4</v>
      </c>
      <c r="CA57">
        <f t="shared" si="62"/>
        <v>55397.16</v>
      </c>
      <c r="CB57">
        <f t="shared" si="62"/>
        <v>56005.920000000006</v>
      </c>
      <c r="CC57">
        <f t="shared" si="62"/>
        <v>56005.920000000006</v>
      </c>
      <c r="CD57">
        <f t="shared" si="62"/>
        <v>55397.16</v>
      </c>
      <c r="CE57">
        <f t="shared" si="62"/>
        <v>55397.16</v>
      </c>
      <c r="CF57">
        <f t="shared" si="62"/>
        <v>56005.920000000006</v>
      </c>
      <c r="CG57">
        <f t="shared" si="62"/>
        <v>56005.920000000006</v>
      </c>
      <c r="CH57">
        <f t="shared" si="62"/>
        <v>54788.4</v>
      </c>
      <c r="CI57">
        <f t="shared" si="62"/>
        <v>55397.16</v>
      </c>
      <c r="CJ57">
        <f t="shared" si="62"/>
        <v>56005.920000000006</v>
      </c>
      <c r="CK57">
        <f t="shared" si="62"/>
        <v>56005.920000000006</v>
      </c>
      <c r="CL57">
        <f t="shared" si="62"/>
        <v>54788.4</v>
      </c>
      <c r="CM57">
        <f t="shared" si="62"/>
        <v>55397.16</v>
      </c>
      <c r="CN57">
        <f t="shared" si="62"/>
        <v>56005.920000000006</v>
      </c>
      <c r="CO57">
        <f t="shared" si="62"/>
        <v>56005.920000000006</v>
      </c>
      <c r="CP57">
        <f t="shared" si="62"/>
        <v>54788.4</v>
      </c>
      <c r="CQ57">
        <f t="shared" si="62"/>
        <v>55397.16</v>
      </c>
      <c r="CR57">
        <f t="shared" si="62"/>
        <v>56005.920000000006</v>
      </c>
      <c r="CS57">
        <f t="shared" si="62"/>
        <v>56005.920000000006</v>
      </c>
      <c r="CT57">
        <f t="shared" si="62"/>
        <v>55397.16</v>
      </c>
      <c r="CU57">
        <f t="shared" si="62"/>
        <v>55397.16</v>
      </c>
      <c r="CV57">
        <f t="shared" si="62"/>
        <v>56005.920000000006</v>
      </c>
      <c r="CW57">
        <f t="shared" si="62"/>
        <v>56005.920000000006</v>
      </c>
      <c r="CX57">
        <f t="shared" si="62"/>
        <v>54788.4</v>
      </c>
      <c r="CY57">
        <f t="shared" si="62"/>
        <v>55397.16</v>
      </c>
      <c r="CZ57">
        <f t="shared" si="62"/>
        <v>56005.920000000006</v>
      </c>
      <c r="DA57">
        <f t="shared" si="62"/>
        <v>56005.920000000006</v>
      </c>
      <c r="DB57">
        <f t="shared" ref="DB57:EG57" si="63">DB$35</f>
        <v>54788.4</v>
      </c>
      <c r="DC57">
        <f t="shared" si="63"/>
        <v>55397.16</v>
      </c>
      <c r="DD57">
        <f t="shared" si="63"/>
        <v>56005.920000000006</v>
      </c>
      <c r="DE57">
        <f t="shared" si="63"/>
        <v>56005.920000000006</v>
      </c>
      <c r="DF57">
        <f t="shared" si="63"/>
        <v>54788.4</v>
      </c>
      <c r="DG57">
        <f t="shared" si="63"/>
        <v>55397.16</v>
      </c>
      <c r="DH57">
        <f t="shared" si="63"/>
        <v>56005.920000000006</v>
      </c>
      <c r="DI57">
        <f t="shared" si="63"/>
        <v>56005.920000000006</v>
      </c>
      <c r="DJ57">
        <f t="shared" si="63"/>
        <v>55397.16</v>
      </c>
      <c r="DK57">
        <f t="shared" si="63"/>
        <v>55397.16</v>
      </c>
      <c r="DL57">
        <f t="shared" si="63"/>
        <v>56005.920000000006</v>
      </c>
      <c r="DM57">
        <f t="shared" si="63"/>
        <v>56005.920000000006</v>
      </c>
      <c r="DN57">
        <f t="shared" si="63"/>
        <v>54788.4</v>
      </c>
      <c r="DO57">
        <f t="shared" si="63"/>
        <v>55397.16</v>
      </c>
      <c r="DP57">
        <f t="shared" si="63"/>
        <v>56005.920000000006</v>
      </c>
      <c r="DQ57">
        <f t="shared" si="63"/>
        <v>56005.920000000006</v>
      </c>
      <c r="DR57">
        <f t="shared" si="63"/>
        <v>54788.4</v>
      </c>
      <c r="DS57">
        <f t="shared" si="63"/>
        <v>55397.16</v>
      </c>
      <c r="DT57">
        <f t="shared" si="63"/>
        <v>56005.920000000006</v>
      </c>
      <c r="DU57">
        <f t="shared" si="63"/>
        <v>56005.920000000006</v>
      </c>
      <c r="DV57">
        <f t="shared" si="63"/>
        <v>54788.4</v>
      </c>
      <c r="DW57">
        <f t="shared" si="63"/>
        <v>55397.16</v>
      </c>
      <c r="DX57">
        <f t="shared" si="63"/>
        <v>56005.920000000006</v>
      </c>
      <c r="DY57">
        <f t="shared" si="63"/>
        <v>56005.920000000006</v>
      </c>
      <c r="DZ57">
        <f t="shared" si="63"/>
        <v>55397.16</v>
      </c>
      <c r="EA57">
        <f t="shared" si="63"/>
        <v>55397.16</v>
      </c>
      <c r="EB57">
        <f t="shared" si="63"/>
        <v>56005.920000000006</v>
      </c>
      <c r="EC57">
        <f t="shared" si="63"/>
        <v>56005.920000000006</v>
      </c>
      <c r="ED57">
        <f t="shared" si="63"/>
        <v>54788.4</v>
      </c>
      <c r="EE57">
        <f t="shared" si="63"/>
        <v>55397.16</v>
      </c>
      <c r="EF57">
        <f t="shared" si="63"/>
        <v>56005.920000000006</v>
      </c>
      <c r="EG57">
        <f t="shared" si="63"/>
        <v>56005.920000000006</v>
      </c>
      <c r="EH57">
        <f t="shared" ref="EH57:FM57" si="64">EH$35</f>
        <v>54788.4</v>
      </c>
      <c r="EI57">
        <f t="shared" si="64"/>
        <v>55397.16</v>
      </c>
      <c r="EJ57">
        <f t="shared" si="64"/>
        <v>56005.920000000006</v>
      </c>
      <c r="EK57">
        <f t="shared" si="64"/>
        <v>56005.920000000006</v>
      </c>
      <c r="EL57">
        <f t="shared" si="64"/>
        <v>54788.4</v>
      </c>
      <c r="EM57">
        <f t="shared" si="64"/>
        <v>55397.16</v>
      </c>
      <c r="EN57">
        <f t="shared" si="64"/>
        <v>56005.920000000006</v>
      </c>
      <c r="EO57">
        <f t="shared" si="64"/>
        <v>56005.920000000006</v>
      </c>
      <c r="EP57">
        <f t="shared" si="64"/>
        <v>55397.16</v>
      </c>
      <c r="EQ57">
        <f t="shared" si="64"/>
        <v>55397.16</v>
      </c>
      <c r="ER57">
        <f t="shared" si="64"/>
        <v>56005.920000000006</v>
      </c>
      <c r="ES57">
        <f t="shared" si="64"/>
        <v>56005.920000000006</v>
      </c>
      <c r="ET57">
        <f t="shared" si="64"/>
        <v>54788.4</v>
      </c>
      <c r="EU57">
        <f t="shared" si="64"/>
        <v>55397.16</v>
      </c>
      <c r="EV57">
        <f t="shared" si="64"/>
        <v>56005.920000000006</v>
      </c>
      <c r="EW57">
        <f t="shared" si="64"/>
        <v>56005.920000000006</v>
      </c>
      <c r="EX57">
        <f t="shared" si="64"/>
        <v>54788.4</v>
      </c>
      <c r="EY57">
        <f t="shared" si="64"/>
        <v>55397.16</v>
      </c>
      <c r="EZ57">
        <f t="shared" si="64"/>
        <v>56005.920000000006</v>
      </c>
      <c r="FA57">
        <f t="shared" si="64"/>
        <v>56005.920000000006</v>
      </c>
      <c r="FB57">
        <f t="shared" si="64"/>
        <v>0</v>
      </c>
      <c r="FC57">
        <f t="shared" si="64"/>
        <v>0</v>
      </c>
      <c r="FD57">
        <f t="shared" si="64"/>
        <v>0</v>
      </c>
      <c r="FE57">
        <f t="shared" si="64"/>
        <v>0</v>
      </c>
      <c r="FF57">
        <f t="shared" si="64"/>
        <v>0</v>
      </c>
      <c r="FG57">
        <f t="shared" si="64"/>
        <v>0</v>
      </c>
      <c r="FH57">
        <f t="shared" si="64"/>
        <v>0</v>
      </c>
      <c r="FI57">
        <f t="shared" si="64"/>
        <v>0</v>
      </c>
      <c r="FJ57">
        <f t="shared" si="64"/>
        <v>0</v>
      </c>
      <c r="FK57">
        <f t="shared" si="64"/>
        <v>0</v>
      </c>
      <c r="FL57">
        <f t="shared" si="64"/>
        <v>0</v>
      </c>
      <c r="FM57">
        <f t="shared" si="64"/>
        <v>0</v>
      </c>
      <c r="FN57">
        <f t="shared" ref="FN57:GJ57" si="65">FN$35</f>
        <v>0</v>
      </c>
      <c r="FO57">
        <f t="shared" si="65"/>
        <v>0</v>
      </c>
      <c r="FP57">
        <f t="shared" si="65"/>
        <v>0</v>
      </c>
      <c r="FQ57">
        <f t="shared" si="65"/>
        <v>0</v>
      </c>
      <c r="FR57">
        <f t="shared" si="65"/>
        <v>0</v>
      </c>
      <c r="FS57">
        <f t="shared" si="65"/>
        <v>0</v>
      </c>
      <c r="FT57">
        <f t="shared" si="65"/>
        <v>0</v>
      </c>
      <c r="FU57">
        <f t="shared" si="65"/>
        <v>0</v>
      </c>
      <c r="FV57">
        <f t="shared" si="65"/>
        <v>0</v>
      </c>
      <c r="FW57">
        <f t="shared" si="65"/>
        <v>0</v>
      </c>
      <c r="FX57">
        <f t="shared" si="65"/>
        <v>0</v>
      </c>
      <c r="FY57">
        <f t="shared" si="65"/>
        <v>0</v>
      </c>
      <c r="FZ57">
        <f t="shared" si="65"/>
        <v>0</v>
      </c>
      <c r="GA57">
        <f t="shared" si="65"/>
        <v>0</v>
      </c>
      <c r="GB57">
        <f t="shared" si="65"/>
        <v>0</v>
      </c>
      <c r="GC57">
        <f t="shared" si="65"/>
        <v>0</v>
      </c>
      <c r="GD57">
        <f t="shared" si="65"/>
        <v>0</v>
      </c>
      <c r="GE57">
        <f t="shared" si="65"/>
        <v>0</v>
      </c>
      <c r="GF57">
        <f t="shared" si="65"/>
        <v>0</v>
      </c>
      <c r="GG57">
        <f t="shared" si="65"/>
        <v>0</v>
      </c>
      <c r="GH57">
        <f t="shared" si="65"/>
        <v>0</v>
      </c>
      <c r="GI57">
        <f t="shared" si="65"/>
        <v>0</v>
      </c>
      <c r="GJ57">
        <f t="shared" si="65"/>
        <v>0</v>
      </c>
    </row>
    <row r="58" spans="1:192" outlineLevel="2" x14ac:dyDescent="0.35">
      <c r="A58" s="76"/>
      <c r="B58"/>
      <c r="C58"/>
      <c r="D58"/>
      <c r="E58" t="s">
        <v>719</v>
      </c>
      <c r="F58"/>
      <c r="G58" t="s">
        <v>101</v>
      </c>
      <c r="H58">
        <f>SUM(J58:GJ58)</f>
        <v>561432.61266274017</v>
      </c>
      <c r="I58"/>
      <c r="J58">
        <f t="shared" ref="J58:AO58" si="66">J57*$F54*J56/$F55</f>
        <v>0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6"/>
        <v>0</v>
      </c>
      <c r="U58">
        <f t="shared" si="66"/>
        <v>0</v>
      </c>
      <c r="V58">
        <f t="shared" si="66"/>
        <v>0</v>
      </c>
      <c r="W58">
        <f t="shared" si="66"/>
        <v>0</v>
      </c>
      <c r="X58">
        <f t="shared" si="66"/>
        <v>0</v>
      </c>
      <c r="Y58">
        <f t="shared" si="66"/>
        <v>0</v>
      </c>
      <c r="Z58">
        <f t="shared" si="66"/>
        <v>0</v>
      </c>
      <c r="AA58">
        <f t="shared" si="66"/>
        <v>0</v>
      </c>
      <c r="AB58">
        <f t="shared" si="66"/>
        <v>0</v>
      </c>
      <c r="AC58">
        <f t="shared" si="66"/>
        <v>0</v>
      </c>
      <c r="AD58">
        <f t="shared" si="66"/>
        <v>0</v>
      </c>
      <c r="AE58">
        <f t="shared" si="66"/>
        <v>52.388236875000004</v>
      </c>
      <c r="AF58">
        <f t="shared" si="66"/>
        <v>101.3965875</v>
      </c>
      <c r="AG58">
        <f t="shared" si="66"/>
        <v>157.164710625</v>
      </c>
      <c r="AH58">
        <f t="shared" si="66"/>
        <v>209.55294750000002</v>
      </c>
      <c r="AI58">
        <f t="shared" si="66"/>
        <v>245.04175312499999</v>
      </c>
      <c r="AJ58">
        <f t="shared" si="66"/>
        <v>314.32942125</v>
      </c>
      <c r="AK58">
        <f t="shared" si="66"/>
        <v>354.88805625000009</v>
      </c>
      <c r="AL58">
        <f t="shared" si="66"/>
        <v>419.10589500000003</v>
      </c>
      <c r="AM58">
        <f t="shared" si="66"/>
        <v>467.69175984375005</v>
      </c>
      <c r="AN58">
        <f t="shared" si="66"/>
        <v>536.97942796874997</v>
      </c>
      <c r="AO58">
        <f t="shared" si="66"/>
        <v>590.67737076562491</v>
      </c>
      <c r="AP58">
        <f t="shared" ref="AP58:BU58" si="67">AP57*$F54*AP56/$F55</f>
        <v>623.58901312500006</v>
      </c>
      <c r="AQ58">
        <f t="shared" si="67"/>
        <v>698.0732563593748</v>
      </c>
      <c r="AR58">
        <f t="shared" si="67"/>
        <v>727.52051531250015</v>
      </c>
      <c r="AS58">
        <f t="shared" si="67"/>
        <v>805.4691419531249</v>
      </c>
      <c r="AT58">
        <f t="shared" si="67"/>
        <v>859.16708475000007</v>
      </c>
      <c r="AU58">
        <f t="shared" si="67"/>
        <v>824.52325068749997</v>
      </c>
      <c r="AV58">
        <f t="shared" si="67"/>
        <v>966.56297034375007</v>
      </c>
      <c r="AW58">
        <f t="shared" si="67"/>
        <v>987.34927078125008</v>
      </c>
      <c r="AX58">
        <f t="shared" si="67"/>
        <v>1073.9588559374999</v>
      </c>
      <c r="AY58">
        <f t="shared" si="67"/>
        <v>1118.5627922929689</v>
      </c>
      <c r="AZ58">
        <f t="shared" si="67"/>
        <v>1210.8886100695311</v>
      </c>
      <c r="BA58">
        <f t="shared" si="67"/>
        <v>1265.9290014363282</v>
      </c>
      <c r="BB58">
        <f t="shared" si="67"/>
        <v>1278.35747690625</v>
      </c>
      <c r="BC58">
        <f t="shared" si="67"/>
        <v>1320.9693928031252</v>
      </c>
      <c r="BD58">
        <f t="shared" si="67"/>
        <v>1278.35747690625</v>
      </c>
      <c r="BE58">
        <f t="shared" si="67"/>
        <v>1320.9693928031252</v>
      </c>
      <c r="BF58">
        <f t="shared" si="67"/>
        <v>3835.0724307187497</v>
      </c>
      <c r="BG58">
        <f t="shared" si="67"/>
        <v>3974.6264552810148</v>
      </c>
      <c r="BH58">
        <f t="shared" si="67"/>
        <v>4018.303669075312</v>
      </c>
      <c r="BI58">
        <f t="shared" si="67"/>
        <v>4018.303669075312</v>
      </c>
      <c r="BJ58">
        <f t="shared" si="67"/>
        <v>3930.9492414867182</v>
      </c>
      <c r="BK58">
        <f t="shared" si="67"/>
        <v>4073.9921166630402</v>
      </c>
      <c r="BL58">
        <f t="shared" si="67"/>
        <v>4118.7612608021946</v>
      </c>
      <c r="BM58">
        <f t="shared" si="67"/>
        <v>4118.7612608021946</v>
      </c>
      <c r="BN58">
        <f t="shared" si="67"/>
        <v>4073.9921166630402</v>
      </c>
      <c r="BO58">
        <f t="shared" si="67"/>
        <v>4175.8419195796159</v>
      </c>
      <c r="BP58">
        <f t="shared" si="67"/>
        <v>4221.7302923222487</v>
      </c>
      <c r="BQ58">
        <f t="shared" si="67"/>
        <v>4221.7302923222487</v>
      </c>
      <c r="BR58">
        <f t="shared" si="67"/>
        <v>4129.9535468369822</v>
      </c>
      <c r="BS58">
        <f t="shared" si="67"/>
        <v>4280.2379675691063</v>
      </c>
      <c r="BT58">
        <f t="shared" si="67"/>
        <v>4327.2735496303058</v>
      </c>
      <c r="BU58">
        <f t="shared" si="67"/>
        <v>4327.2735496303058</v>
      </c>
      <c r="BV58">
        <f t="shared" ref="BV58:DA58" si="68">BV57*$F54*BV56/$F55</f>
        <v>4233.2023855079069</v>
      </c>
      <c r="BW58">
        <f t="shared" si="68"/>
        <v>4387.2439167583334</v>
      </c>
      <c r="BX58">
        <f t="shared" si="68"/>
        <v>4435.4553883710623</v>
      </c>
      <c r="BY58">
        <f t="shared" si="68"/>
        <v>4435.4553883710623</v>
      </c>
      <c r="BZ58">
        <f t="shared" si="68"/>
        <v>4339.0324451456045</v>
      </c>
      <c r="CA58">
        <f t="shared" si="68"/>
        <v>4496.925014677292</v>
      </c>
      <c r="CB58">
        <f t="shared" si="68"/>
        <v>4546.3417730803385</v>
      </c>
      <c r="CC58">
        <f t="shared" si="68"/>
        <v>4546.3417730803385</v>
      </c>
      <c r="CD58">
        <f t="shared" si="68"/>
        <v>4496.925014677292</v>
      </c>
      <c r="CE58">
        <f t="shared" si="68"/>
        <v>4609.3481400442233</v>
      </c>
      <c r="CF58">
        <f t="shared" si="68"/>
        <v>4660.0003174073472</v>
      </c>
      <c r="CG58">
        <f t="shared" si="68"/>
        <v>4660.0003174073472</v>
      </c>
      <c r="CH58">
        <f t="shared" si="68"/>
        <v>4558.6959626810994</v>
      </c>
      <c r="CI58">
        <f t="shared" si="68"/>
        <v>4724.5818435453284</v>
      </c>
      <c r="CJ58">
        <f t="shared" si="68"/>
        <v>4776.5003253425302</v>
      </c>
      <c r="CK58">
        <f t="shared" si="68"/>
        <v>4776.5003253425302</v>
      </c>
      <c r="CL58">
        <f t="shared" si="68"/>
        <v>4672.6633617481275</v>
      </c>
      <c r="CM58">
        <f t="shared" si="68"/>
        <v>4842.6963896339621</v>
      </c>
      <c r="CN58">
        <f t="shared" si="68"/>
        <v>4895.9128334760935</v>
      </c>
      <c r="CO58">
        <f t="shared" si="68"/>
        <v>4895.9128334760935</v>
      </c>
      <c r="CP58">
        <f t="shared" si="68"/>
        <v>4789.4799457918307</v>
      </c>
      <c r="CQ58">
        <f t="shared" si="68"/>
        <v>4963.7637993748103</v>
      </c>
      <c r="CR58">
        <f t="shared" si="68"/>
        <v>5018.3106543129952</v>
      </c>
      <c r="CS58">
        <f t="shared" si="68"/>
        <v>5018.3106543129952</v>
      </c>
      <c r="CT58">
        <f t="shared" si="68"/>
        <v>4963.7637993748103</v>
      </c>
      <c r="CU58">
        <f t="shared" si="68"/>
        <v>5087.857894359181</v>
      </c>
      <c r="CV58">
        <f t="shared" si="68"/>
        <v>5143.7684206708191</v>
      </c>
      <c r="CW58">
        <f t="shared" si="68"/>
        <v>5143.7684206708191</v>
      </c>
      <c r="CX58">
        <f t="shared" si="68"/>
        <v>5031.9473680475412</v>
      </c>
      <c r="CY58">
        <f t="shared" si="68"/>
        <v>5215.0543417181607</v>
      </c>
      <c r="CZ58">
        <f t="shared" si="68"/>
        <v>5272.3626311875905</v>
      </c>
      <c r="DA58">
        <f t="shared" si="68"/>
        <v>5272.3626311875905</v>
      </c>
      <c r="DB58">
        <f t="shared" ref="DB58:EG58" si="69">DB57*$F54*DB56/$F55</f>
        <v>5157.7460522487299</v>
      </c>
      <c r="DC58">
        <f t="shared" si="69"/>
        <v>5345.430700261114</v>
      </c>
      <c r="DD58">
        <f t="shared" si="69"/>
        <v>5404.1716969672807</v>
      </c>
      <c r="DE58">
        <f t="shared" si="69"/>
        <v>5404.1716969672807</v>
      </c>
      <c r="DF58">
        <f t="shared" si="69"/>
        <v>5286.6897035549482</v>
      </c>
      <c r="DG58">
        <f t="shared" si="69"/>
        <v>5479.0664677676423</v>
      </c>
      <c r="DH58">
        <f t="shared" si="69"/>
        <v>5539.2759893914617</v>
      </c>
      <c r="DI58">
        <f t="shared" si="69"/>
        <v>5539.2759893914617</v>
      </c>
      <c r="DJ58">
        <f t="shared" si="69"/>
        <v>5479.0664677676423</v>
      </c>
      <c r="DK58">
        <f t="shared" si="69"/>
        <v>5616.0431294618329</v>
      </c>
      <c r="DL58">
        <f t="shared" si="69"/>
        <v>5677.7578891262483</v>
      </c>
      <c r="DM58">
        <f t="shared" si="69"/>
        <v>5677.7578891262483</v>
      </c>
      <c r="DN58">
        <f t="shared" si="69"/>
        <v>5554.3283697974166</v>
      </c>
      <c r="DO58">
        <f t="shared" si="69"/>
        <v>5756.4442076983787</v>
      </c>
      <c r="DP58">
        <f t="shared" si="69"/>
        <v>5819.7018363544048</v>
      </c>
      <c r="DQ58">
        <f t="shared" si="69"/>
        <v>5819.7018363544048</v>
      </c>
      <c r="DR58">
        <f t="shared" si="69"/>
        <v>5693.1865790423517</v>
      </c>
      <c r="DS58">
        <f t="shared" si="69"/>
        <v>5900.355312890837</v>
      </c>
      <c r="DT58">
        <f t="shared" si="69"/>
        <v>5965.1943822632638</v>
      </c>
      <c r="DU58">
        <f t="shared" si="69"/>
        <v>5965.1943822632638</v>
      </c>
      <c r="DV58">
        <f t="shared" si="69"/>
        <v>5835.5162435184102</v>
      </c>
      <c r="DW58">
        <f t="shared" si="69"/>
        <v>6047.8641957131076</v>
      </c>
      <c r="DX58">
        <f t="shared" si="69"/>
        <v>6114.3242418198442</v>
      </c>
      <c r="DY58">
        <f t="shared" si="69"/>
        <v>6114.3242418198442</v>
      </c>
      <c r="DZ58">
        <f t="shared" si="69"/>
        <v>6047.8641957131076</v>
      </c>
      <c r="EA58">
        <f t="shared" si="69"/>
        <v>6199.0608006059347</v>
      </c>
      <c r="EB58">
        <f t="shared" si="69"/>
        <v>6267.1823478653414</v>
      </c>
      <c r="EC58">
        <f t="shared" si="69"/>
        <v>6267.1823478653414</v>
      </c>
      <c r="ED58">
        <f t="shared" si="69"/>
        <v>6130.9392533465289</v>
      </c>
      <c r="EE58">
        <f t="shared" si="69"/>
        <v>6354.0373206210834</v>
      </c>
      <c r="EF58">
        <f t="shared" si="69"/>
        <v>6423.8619065619741</v>
      </c>
      <c r="EG58">
        <f t="shared" si="69"/>
        <v>6423.8619065619741</v>
      </c>
      <c r="EH58">
        <f t="shared" ref="EH58:FM58" si="70">EH57*$F54*EH56/$F55</f>
        <v>6284.2127346801926</v>
      </c>
      <c r="EI58">
        <f t="shared" si="70"/>
        <v>6512.8882536366109</v>
      </c>
      <c r="EJ58">
        <f t="shared" si="70"/>
        <v>6584.4584542260236</v>
      </c>
      <c r="EK58">
        <f t="shared" si="70"/>
        <v>6584.4584542260236</v>
      </c>
      <c r="EL58">
        <f t="shared" si="70"/>
        <v>6441.3180530471964</v>
      </c>
      <c r="EM58">
        <f t="shared" si="70"/>
        <v>6675.7104599775248</v>
      </c>
      <c r="EN58">
        <f t="shared" si="70"/>
        <v>6749.0699155816737</v>
      </c>
      <c r="EO58">
        <f t="shared" si="70"/>
        <v>6749.0699155816737</v>
      </c>
      <c r="EP58">
        <f t="shared" si="70"/>
        <v>6675.7104599775248</v>
      </c>
      <c r="EQ58">
        <f t="shared" si="70"/>
        <v>6842.603221476963</v>
      </c>
      <c r="ER58">
        <f t="shared" si="70"/>
        <v>6917.7966634712147</v>
      </c>
      <c r="ES58">
        <f t="shared" si="70"/>
        <v>6917.7966634712147</v>
      </c>
      <c r="ET58">
        <f t="shared" si="70"/>
        <v>6767.4097794827094</v>
      </c>
      <c r="EU58">
        <f t="shared" si="70"/>
        <v>7013.6683020138862</v>
      </c>
      <c r="EV58">
        <f t="shared" si="70"/>
        <v>7090.7415800579947</v>
      </c>
      <c r="EW58">
        <f t="shared" si="70"/>
        <v>7090.7415800579947</v>
      </c>
      <c r="EX58">
        <f t="shared" si="70"/>
        <v>6936.5950239697768</v>
      </c>
      <c r="EY58">
        <f t="shared" si="70"/>
        <v>7189.0100095642329</v>
      </c>
      <c r="EZ58">
        <f t="shared" si="70"/>
        <v>7268.0101195594434</v>
      </c>
      <c r="FA58">
        <f t="shared" si="70"/>
        <v>7268.0101195594434</v>
      </c>
      <c r="FB58">
        <f t="shared" si="70"/>
        <v>0</v>
      </c>
      <c r="FC58">
        <f t="shared" si="70"/>
        <v>0</v>
      </c>
      <c r="FD58">
        <f t="shared" si="70"/>
        <v>0</v>
      </c>
      <c r="FE58">
        <f t="shared" si="70"/>
        <v>0</v>
      </c>
      <c r="FF58">
        <f t="shared" si="70"/>
        <v>0</v>
      </c>
      <c r="FG58">
        <f t="shared" si="70"/>
        <v>0</v>
      </c>
      <c r="FH58">
        <f t="shared" si="70"/>
        <v>0</v>
      </c>
      <c r="FI58">
        <f t="shared" si="70"/>
        <v>0</v>
      </c>
      <c r="FJ58">
        <f t="shared" si="70"/>
        <v>0</v>
      </c>
      <c r="FK58">
        <f t="shared" si="70"/>
        <v>0</v>
      </c>
      <c r="FL58">
        <f t="shared" si="70"/>
        <v>0</v>
      </c>
      <c r="FM58">
        <f t="shared" si="70"/>
        <v>0</v>
      </c>
      <c r="FN58">
        <f t="shared" ref="FN58:GJ58" si="71">FN57*$F54*FN56/$F55</f>
        <v>0</v>
      </c>
      <c r="FO58">
        <f t="shared" si="71"/>
        <v>0</v>
      </c>
      <c r="FP58">
        <f t="shared" si="71"/>
        <v>0</v>
      </c>
      <c r="FQ58">
        <f t="shared" si="71"/>
        <v>0</v>
      </c>
      <c r="FR58">
        <f t="shared" si="71"/>
        <v>0</v>
      </c>
      <c r="FS58">
        <f t="shared" si="71"/>
        <v>0</v>
      </c>
      <c r="FT58">
        <f t="shared" si="71"/>
        <v>0</v>
      </c>
      <c r="FU58">
        <f t="shared" si="71"/>
        <v>0</v>
      </c>
      <c r="FV58">
        <f t="shared" si="71"/>
        <v>0</v>
      </c>
      <c r="FW58">
        <f t="shared" si="71"/>
        <v>0</v>
      </c>
      <c r="FX58">
        <f t="shared" si="71"/>
        <v>0</v>
      </c>
      <c r="FY58">
        <f t="shared" si="71"/>
        <v>0</v>
      </c>
      <c r="FZ58">
        <f t="shared" si="71"/>
        <v>0</v>
      </c>
      <c r="GA58">
        <f t="shared" si="71"/>
        <v>0</v>
      </c>
      <c r="GB58">
        <f t="shared" si="71"/>
        <v>0</v>
      </c>
      <c r="GC58">
        <f t="shared" si="71"/>
        <v>0</v>
      </c>
      <c r="GD58">
        <f t="shared" si="71"/>
        <v>0</v>
      </c>
      <c r="GE58">
        <f t="shared" si="71"/>
        <v>0</v>
      </c>
      <c r="GF58">
        <f t="shared" si="71"/>
        <v>0</v>
      </c>
      <c r="GG58">
        <f t="shared" si="71"/>
        <v>0</v>
      </c>
      <c r="GH58">
        <f t="shared" si="71"/>
        <v>0</v>
      </c>
      <c r="GI58">
        <f t="shared" si="71"/>
        <v>0</v>
      </c>
      <c r="GJ58">
        <f t="shared" si="71"/>
        <v>0</v>
      </c>
    </row>
    <row r="59" spans="1:192" outlineLevel="2" x14ac:dyDescent="0.35">
      <c r="A59" s="76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515" customFormat="1" outlineLevel="2" x14ac:dyDescent="0.35">
      <c r="A60" s="517"/>
      <c r="E60" s="515" t="str">
        <f>InpC!$E$56</f>
        <v>PPA cost percentage</v>
      </c>
      <c r="F60" s="515">
        <f>InpC!$F$56</f>
        <v>0.05</v>
      </c>
      <c r="G60" s="515" t="str">
        <f>InpC!$G$56</f>
        <v>%</v>
      </c>
    </row>
    <row r="61" spans="1:192" outlineLevel="2" x14ac:dyDescent="0.35">
      <c r="A61" s="76"/>
      <c r="B61"/>
      <c r="C61"/>
      <c r="D61"/>
      <c r="E61" t="str">
        <f>$E$58</f>
        <v>Gross grid sales revenue</v>
      </c>
      <c r="F61"/>
      <c r="G61" t="str">
        <f>$G$58</f>
        <v>$ 000s</v>
      </c>
      <c r="H61">
        <f>$H$58</f>
        <v>561432.61266274017</v>
      </c>
      <c r="I61"/>
      <c r="J61">
        <f t="shared" ref="J61:AO61" si="72">J$58</f>
        <v>0</v>
      </c>
      <c r="K61">
        <f t="shared" si="72"/>
        <v>0</v>
      </c>
      <c r="L61">
        <f t="shared" si="72"/>
        <v>0</v>
      </c>
      <c r="M61">
        <f t="shared" si="72"/>
        <v>0</v>
      </c>
      <c r="N61">
        <f t="shared" si="72"/>
        <v>0</v>
      </c>
      <c r="O61">
        <f t="shared" si="72"/>
        <v>0</v>
      </c>
      <c r="P61">
        <f t="shared" si="72"/>
        <v>0</v>
      </c>
      <c r="Q61">
        <f t="shared" si="72"/>
        <v>0</v>
      </c>
      <c r="R61">
        <f t="shared" si="72"/>
        <v>0</v>
      </c>
      <c r="S61">
        <f t="shared" si="72"/>
        <v>0</v>
      </c>
      <c r="T61">
        <f t="shared" si="72"/>
        <v>0</v>
      </c>
      <c r="U61">
        <f t="shared" si="72"/>
        <v>0</v>
      </c>
      <c r="V61">
        <f t="shared" si="72"/>
        <v>0</v>
      </c>
      <c r="W61">
        <f t="shared" si="72"/>
        <v>0</v>
      </c>
      <c r="X61">
        <f t="shared" si="72"/>
        <v>0</v>
      </c>
      <c r="Y61">
        <f t="shared" si="72"/>
        <v>0</v>
      </c>
      <c r="Z61">
        <f t="shared" si="72"/>
        <v>0</v>
      </c>
      <c r="AA61">
        <f t="shared" si="72"/>
        <v>0</v>
      </c>
      <c r="AB61">
        <f t="shared" si="72"/>
        <v>0</v>
      </c>
      <c r="AC61">
        <f t="shared" si="72"/>
        <v>0</v>
      </c>
      <c r="AD61">
        <f t="shared" si="72"/>
        <v>0</v>
      </c>
      <c r="AE61">
        <f t="shared" si="72"/>
        <v>52.388236875000004</v>
      </c>
      <c r="AF61">
        <f t="shared" si="72"/>
        <v>101.3965875</v>
      </c>
      <c r="AG61">
        <f t="shared" si="72"/>
        <v>157.164710625</v>
      </c>
      <c r="AH61">
        <f t="shared" si="72"/>
        <v>209.55294750000002</v>
      </c>
      <c r="AI61">
        <f t="shared" si="72"/>
        <v>245.04175312499999</v>
      </c>
      <c r="AJ61">
        <f t="shared" si="72"/>
        <v>314.32942125</v>
      </c>
      <c r="AK61">
        <f t="shared" si="72"/>
        <v>354.88805625000009</v>
      </c>
      <c r="AL61">
        <f t="shared" si="72"/>
        <v>419.10589500000003</v>
      </c>
      <c r="AM61">
        <f t="shared" si="72"/>
        <v>467.69175984375005</v>
      </c>
      <c r="AN61">
        <f t="shared" si="72"/>
        <v>536.97942796874997</v>
      </c>
      <c r="AO61">
        <f t="shared" si="72"/>
        <v>590.67737076562491</v>
      </c>
      <c r="AP61">
        <f t="shared" ref="AP61:BU61" si="73">AP$58</f>
        <v>623.58901312500006</v>
      </c>
      <c r="AQ61">
        <f t="shared" si="73"/>
        <v>698.0732563593748</v>
      </c>
      <c r="AR61">
        <f t="shared" si="73"/>
        <v>727.52051531250015</v>
      </c>
      <c r="AS61">
        <f t="shared" si="73"/>
        <v>805.4691419531249</v>
      </c>
      <c r="AT61">
        <f t="shared" si="73"/>
        <v>859.16708475000007</v>
      </c>
      <c r="AU61">
        <f t="shared" si="73"/>
        <v>824.52325068749997</v>
      </c>
      <c r="AV61">
        <f t="shared" si="73"/>
        <v>966.56297034375007</v>
      </c>
      <c r="AW61">
        <f t="shared" si="73"/>
        <v>987.34927078125008</v>
      </c>
      <c r="AX61">
        <f t="shared" si="73"/>
        <v>1073.9588559374999</v>
      </c>
      <c r="AY61">
        <f t="shared" si="73"/>
        <v>1118.5627922929689</v>
      </c>
      <c r="AZ61">
        <f t="shared" si="73"/>
        <v>1210.8886100695311</v>
      </c>
      <c r="BA61">
        <f t="shared" si="73"/>
        <v>1265.9290014363282</v>
      </c>
      <c r="BB61">
        <f t="shared" si="73"/>
        <v>1278.35747690625</v>
      </c>
      <c r="BC61">
        <f t="shared" si="73"/>
        <v>1320.9693928031252</v>
      </c>
      <c r="BD61">
        <f t="shared" si="73"/>
        <v>1278.35747690625</v>
      </c>
      <c r="BE61">
        <f t="shared" si="73"/>
        <v>1320.9693928031252</v>
      </c>
      <c r="BF61">
        <f t="shared" si="73"/>
        <v>3835.0724307187497</v>
      </c>
      <c r="BG61">
        <f t="shared" si="73"/>
        <v>3974.6264552810148</v>
      </c>
      <c r="BH61">
        <f t="shared" si="73"/>
        <v>4018.303669075312</v>
      </c>
      <c r="BI61">
        <f t="shared" si="73"/>
        <v>4018.303669075312</v>
      </c>
      <c r="BJ61">
        <f t="shared" si="73"/>
        <v>3930.9492414867182</v>
      </c>
      <c r="BK61">
        <f t="shared" si="73"/>
        <v>4073.9921166630402</v>
      </c>
      <c r="BL61">
        <f t="shared" si="73"/>
        <v>4118.7612608021946</v>
      </c>
      <c r="BM61">
        <f t="shared" si="73"/>
        <v>4118.7612608021946</v>
      </c>
      <c r="BN61">
        <f t="shared" si="73"/>
        <v>4073.9921166630402</v>
      </c>
      <c r="BO61">
        <f t="shared" si="73"/>
        <v>4175.8419195796159</v>
      </c>
      <c r="BP61">
        <f t="shared" si="73"/>
        <v>4221.7302923222487</v>
      </c>
      <c r="BQ61">
        <f t="shared" si="73"/>
        <v>4221.7302923222487</v>
      </c>
      <c r="BR61">
        <f t="shared" si="73"/>
        <v>4129.9535468369822</v>
      </c>
      <c r="BS61">
        <f t="shared" si="73"/>
        <v>4280.2379675691063</v>
      </c>
      <c r="BT61">
        <f t="shared" si="73"/>
        <v>4327.2735496303058</v>
      </c>
      <c r="BU61">
        <f t="shared" si="73"/>
        <v>4327.2735496303058</v>
      </c>
      <c r="BV61">
        <f t="shared" ref="BV61:DA61" si="74">BV$58</f>
        <v>4233.2023855079069</v>
      </c>
      <c r="BW61">
        <f t="shared" si="74"/>
        <v>4387.2439167583334</v>
      </c>
      <c r="BX61">
        <f t="shared" si="74"/>
        <v>4435.4553883710623</v>
      </c>
      <c r="BY61">
        <f t="shared" si="74"/>
        <v>4435.4553883710623</v>
      </c>
      <c r="BZ61">
        <f t="shared" si="74"/>
        <v>4339.0324451456045</v>
      </c>
      <c r="CA61">
        <f t="shared" si="74"/>
        <v>4496.925014677292</v>
      </c>
      <c r="CB61">
        <f t="shared" si="74"/>
        <v>4546.3417730803385</v>
      </c>
      <c r="CC61">
        <f t="shared" si="74"/>
        <v>4546.3417730803385</v>
      </c>
      <c r="CD61">
        <f t="shared" si="74"/>
        <v>4496.925014677292</v>
      </c>
      <c r="CE61">
        <f t="shared" si="74"/>
        <v>4609.3481400442233</v>
      </c>
      <c r="CF61">
        <f t="shared" si="74"/>
        <v>4660.0003174073472</v>
      </c>
      <c r="CG61">
        <f t="shared" si="74"/>
        <v>4660.0003174073472</v>
      </c>
      <c r="CH61">
        <f t="shared" si="74"/>
        <v>4558.6959626810994</v>
      </c>
      <c r="CI61">
        <f t="shared" si="74"/>
        <v>4724.5818435453284</v>
      </c>
      <c r="CJ61">
        <f t="shared" si="74"/>
        <v>4776.5003253425302</v>
      </c>
      <c r="CK61">
        <f t="shared" si="74"/>
        <v>4776.5003253425302</v>
      </c>
      <c r="CL61">
        <f t="shared" si="74"/>
        <v>4672.6633617481275</v>
      </c>
      <c r="CM61">
        <f t="shared" si="74"/>
        <v>4842.6963896339621</v>
      </c>
      <c r="CN61">
        <f t="shared" si="74"/>
        <v>4895.9128334760935</v>
      </c>
      <c r="CO61">
        <f t="shared" si="74"/>
        <v>4895.9128334760935</v>
      </c>
      <c r="CP61">
        <f t="shared" si="74"/>
        <v>4789.4799457918307</v>
      </c>
      <c r="CQ61">
        <f t="shared" si="74"/>
        <v>4963.7637993748103</v>
      </c>
      <c r="CR61">
        <f t="shared" si="74"/>
        <v>5018.3106543129952</v>
      </c>
      <c r="CS61">
        <f t="shared" si="74"/>
        <v>5018.3106543129952</v>
      </c>
      <c r="CT61">
        <f t="shared" si="74"/>
        <v>4963.7637993748103</v>
      </c>
      <c r="CU61">
        <f t="shared" si="74"/>
        <v>5087.857894359181</v>
      </c>
      <c r="CV61">
        <f t="shared" si="74"/>
        <v>5143.7684206708191</v>
      </c>
      <c r="CW61">
        <f t="shared" si="74"/>
        <v>5143.7684206708191</v>
      </c>
      <c r="CX61">
        <f t="shared" si="74"/>
        <v>5031.9473680475412</v>
      </c>
      <c r="CY61">
        <f t="shared" si="74"/>
        <v>5215.0543417181607</v>
      </c>
      <c r="CZ61">
        <f t="shared" si="74"/>
        <v>5272.3626311875905</v>
      </c>
      <c r="DA61">
        <f t="shared" si="74"/>
        <v>5272.3626311875905</v>
      </c>
      <c r="DB61">
        <f t="shared" ref="DB61:EG61" si="75">DB$58</f>
        <v>5157.7460522487299</v>
      </c>
      <c r="DC61">
        <f t="shared" si="75"/>
        <v>5345.430700261114</v>
      </c>
      <c r="DD61">
        <f t="shared" si="75"/>
        <v>5404.1716969672807</v>
      </c>
      <c r="DE61">
        <f t="shared" si="75"/>
        <v>5404.1716969672807</v>
      </c>
      <c r="DF61">
        <f t="shared" si="75"/>
        <v>5286.6897035549482</v>
      </c>
      <c r="DG61">
        <f t="shared" si="75"/>
        <v>5479.0664677676423</v>
      </c>
      <c r="DH61">
        <f t="shared" si="75"/>
        <v>5539.2759893914617</v>
      </c>
      <c r="DI61">
        <f t="shared" si="75"/>
        <v>5539.2759893914617</v>
      </c>
      <c r="DJ61">
        <f t="shared" si="75"/>
        <v>5479.0664677676423</v>
      </c>
      <c r="DK61">
        <f t="shared" si="75"/>
        <v>5616.0431294618329</v>
      </c>
      <c r="DL61">
        <f t="shared" si="75"/>
        <v>5677.7578891262483</v>
      </c>
      <c r="DM61">
        <f t="shared" si="75"/>
        <v>5677.7578891262483</v>
      </c>
      <c r="DN61">
        <f t="shared" si="75"/>
        <v>5554.3283697974166</v>
      </c>
      <c r="DO61">
        <f t="shared" si="75"/>
        <v>5756.4442076983787</v>
      </c>
      <c r="DP61">
        <f t="shared" si="75"/>
        <v>5819.7018363544048</v>
      </c>
      <c r="DQ61">
        <f t="shared" si="75"/>
        <v>5819.7018363544048</v>
      </c>
      <c r="DR61">
        <f t="shared" si="75"/>
        <v>5693.1865790423517</v>
      </c>
      <c r="DS61">
        <f t="shared" si="75"/>
        <v>5900.355312890837</v>
      </c>
      <c r="DT61">
        <f t="shared" si="75"/>
        <v>5965.1943822632638</v>
      </c>
      <c r="DU61">
        <f t="shared" si="75"/>
        <v>5965.1943822632638</v>
      </c>
      <c r="DV61">
        <f t="shared" si="75"/>
        <v>5835.5162435184102</v>
      </c>
      <c r="DW61">
        <f t="shared" si="75"/>
        <v>6047.8641957131076</v>
      </c>
      <c r="DX61">
        <f t="shared" si="75"/>
        <v>6114.3242418198442</v>
      </c>
      <c r="DY61">
        <f t="shared" si="75"/>
        <v>6114.3242418198442</v>
      </c>
      <c r="DZ61">
        <f t="shared" si="75"/>
        <v>6047.8641957131076</v>
      </c>
      <c r="EA61">
        <f t="shared" si="75"/>
        <v>6199.0608006059347</v>
      </c>
      <c r="EB61">
        <f t="shared" si="75"/>
        <v>6267.1823478653414</v>
      </c>
      <c r="EC61">
        <f t="shared" si="75"/>
        <v>6267.1823478653414</v>
      </c>
      <c r="ED61">
        <f t="shared" si="75"/>
        <v>6130.9392533465289</v>
      </c>
      <c r="EE61">
        <f t="shared" si="75"/>
        <v>6354.0373206210834</v>
      </c>
      <c r="EF61">
        <f t="shared" si="75"/>
        <v>6423.8619065619741</v>
      </c>
      <c r="EG61">
        <f t="shared" si="75"/>
        <v>6423.8619065619741</v>
      </c>
      <c r="EH61">
        <f t="shared" ref="EH61:FM61" si="76">EH$58</f>
        <v>6284.2127346801926</v>
      </c>
      <c r="EI61">
        <f t="shared" si="76"/>
        <v>6512.8882536366109</v>
      </c>
      <c r="EJ61">
        <f t="shared" si="76"/>
        <v>6584.4584542260236</v>
      </c>
      <c r="EK61">
        <f t="shared" si="76"/>
        <v>6584.4584542260236</v>
      </c>
      <c r="EL61">
        <f t="shared" si="76"/>
        <v>6441.3180530471964</v>
      </c>
      <c r="EM61">
        <f t="shared" si="76"/>
        <v>6675.7104599775248</v>
      </c>
      <c r="EN61">
        <f t="shared" si="76"/>
        <v>6749.0699155816737</v>
      </c>
      <c r="EO61">
        <f t="shared" si="76"/>
        <v>6749.0699155816737</v>
      </c>
      <c r="EP61">
        <f t="shared" si="76"/>
        <v>6675.7104599775248</v>
      </c>
      <c r="EQ61">
        <f t="shared" si="76"/>
        <v>6842.603221476963</v>
      </c>
      <c r="ER61">
        <f t="shared" si="76"/>
        <v>6917.7966634712147</v>
      </c>
      <c r="ES61">
        <f t="shared" si="76"/>
        <v>6917.7966634712147</v>
      </c>
      <c r="ET61">
        <f t="shared" si="76"/>
        <v>6767.4097794827094</v>
      </c>
      <c r="EU61">
        <f t="shared" si="76"/>
        <v>7013.6683020138862</v>
      </c>
      <c r="EV61">
        <f t="shared" si="76"/>
        <v>7090.7415800579947</v>
      </c>
      <c r="EW61">
        <f t="shared" si="76"/>
        <v>7090.7415800579947</v>
      </c>
      <c r="EX61">
        <f t="shared" si="76"/>
        <v>6936.5950239697768</v>
      </c>
      <c r="EY61">
        <f t="shared" si="76"/>
        <v>7189.0100095642329</v>
      </c>
      <c r="EZ61">
        <f t="shared" si="76"/>
        <v>7268.0101195594434</v>
      </c>
      <c r="FA61">
        <f t="shared" si="76"/>
        <v>7268.0101195594434</v>
      </c>
      <c r="FB61">
        <f t="shared" si="76"/>
        <v>0</v>
      </c>
      <c r="FC61">
        <f t="shared" si="76"/>
        <v>0</v>
      </c>
      <c r="FD61">
        <f t="shared" si="76"/>
        <v>0</v>
      </c>
      <c r="FE61">
        <f t="shared" si="76"/>
        <v>0</v>
      </c>
      <c r="FF61">
        <f t="shared" si="76"/>
        <v>0</v>
      </c>
      <c r="FG61">
        <f t="shared" si="76"/>
        <v>0</v>
      </c>
      <c r="FH61">
        <f t="shared" si="76"/>
        <v>0</v>
      </c>
      <c r="FI61">
        <f t="shared" si="76"/>
        <v>0</v>
      </c>
      <c r="FJ61">
        <f t="shared" si="76"/>
        <v>0</v>
      </c>
      <c r="FK61">
        <f t="shared" si="76"/>
        <v>0</v>
      </c>
      <c r="FL61">
        <f t="shared" si="76"/>
        <v>0</v>
      </c>
      <c r="FM61">
        <f t="shared" si="76"/>
        <v>0</v>
      </c>
      <c r="FN61">
        <f t="shared" ref="FN61:GJ61" si="77">FN$58</f>
        <v>0</v>
      </c>
      <c r="FO61">
        <f t="shared" si="77"/>
        <v>0</v>
      </c>
      <c r="FP61">
        <f t="shared" si="77"/>
        <v>0</v>
      </c>
      <c r="FQ61">
        <f t="shared" si="77"/>
        <v>0</v>
      </c>
      <c r="FR61">
        <f t="shared" si="77"/>
        <v>0</v>
      </c>
      <c r="FS61">
        <f t="shared" si="77"/>
        <v>0</v>
      </c>
      <c r="FT61">
        <f t="shared" si="77"/>
        <v>0</v>
      </c>
      <c r="FU61">
        <f t="shared" si="77"/>
        <v>0</v>
      </c>
      <c r="FV61">
        <f t="shared" si="77"/>
        <v>0</v>
      </c>
      <c r="FW61">
        <f t="shared" si="77"/>
        <v>0</v>
      </c>
      <c r="FX61">
        <f t="shared" si="77"/>
        <v>0</v>
      </c>
      <c r="FY61">
        <f t="shared" si="77"/>
        <v>0</v>
      </c>
      <c r="FZ61">
        <f t="shared" si="77"/>
        <v>0</v>
      </c>
      <c r="GA61">
        <f t="shared" si="77"/>
        <v>0</v>
      </c>
      <c r="GB61">
        <f t="shared" si="77"/>
        <v>0</v>
      </c>
      <c r="GC61">
        <f t="shared" si="77"/>
        <v>0</v>
      </c>
      <c r="GD61">
        <f t="shared" si="77"/>
        <v>0</v>
      </c>
      <c r="GE61">
        <f t="shared" si="77"/>
        <v>0</v>
      </c>
      <c r="GF61">
        <f t="shared" si="77"/>
        <v>0</v>
      </c>
      <c r="GG61">
        <f t="shared" si="77"/>
        <v>0</v>
      </c>
      <c r="GH61">
        <f t="shared" si="77"/>
        <v>0</v>
      </c>
      <c r="GI61">
        <f t="shared" si="77"/>
        <v>0</v>
      </c>
      <c r="GJ61">
        <f t="shared" si="77"/>
        <v>0</v>
      </c>
    </row>
    <row r="62" spans="1:192" outlineLevel="2" x14ac:dyDescent="0.35">
      <c r="A62" s="76"/>
      <c r="B62"/>
      <c r="C62"/>
      <c r="D62"/>
      <c r="E62" t="s">
        <v>721</v>
      </c>
      <c r="F62"/>
      <c r="G62" t="s">
        <v>101</v>
      </c>
      <c r="H62">
        <f>SUM(J62:GJ62)</f>
        <v>28071.630633137007</v>
      </c>
      <c r="I62"/>
      <c r="J62">
        <f t="shared" ref="J62:AO62" si="78">J61*$F60</f>
        <v>0</v>
      </c>
      <c r="K62">
        <f t="shared" si="78"/>
        <v>0</v>
      </c>
      <c r="L62">
        <f t="shared" si="78"/>
        <v>0</v>
      </c>
      <c r="M62">
        <f t="shared" si="78"/>
        <v>0</v>
      </c>
      <c r="N62">
        <f t="shared" si="78"/>
        <v>0</v>
      </c>
      <c r="O62">
        <f t="shared" si="78"/>
        <v>0</v>
      </c>
      <c r="P62">
        <f t="shared" si="78"/>
        <v>0</v>
      </c>
      <c r="Q62">
        <f t="shared" si="78"/>
        <v>0</v>
      </c>
      <c r="R62">
        <f t="shared" si="78"/>
        <v>0</v>
      </c>
      <c r="S62">
        <f t="shared" si="78"/>
        <v>0</v>
      </c>
      <c r="T62">
        <f t="shared" si="78"/>
        <v>0</v>
      </c>
      <c r="U62">
        <f t="shared" si="78"/>
        <v>0</v>
      </c>
      <c r="V62">
        <f t="shared" si="78"/>
        <v>0</v>
      </c>
      <c r="W62">
        <f t="shared" si="78"/>
        <v>0</v>
      </c>
      <c r="X62">
        <f t="shared" si="78"/>
        <v>0</v>
      </c>
      <c r="Y62">
        <f t="shared" si="78"/>
        <v>0</v>
      </c>
      <c r="Z62">
        <f t="shared" si="78"/>
        <v>0</v>
      </c>
      <c r="AA62">
        <f t="shared" si="78"/>
        <v>0</v>
      </c>
      <c r="AB62">
        <f t="shared" si="78"/>
        <v>0</v>
      </c>
      <c r="AC62">
        <f t="shared" si="78"/>
        <v>0</v>
      </c>
      <c r="AD62">
        <f t="shared" si="78"/>
        <v>0</v>
      </c>
      <c r="AE62">
        <f t="shared" si="78"/>
        <v>2.6194118437500005</v>
      </c>
      <c r="AF62">
        <f t="shared" si="78"/>
        <v>5.0698293750000003</v>
      </c>
      <c r="AG62">
        <f t="shared" si="78"/>
        <v>7.8582355312500001</v>
      </c>
      <c r="AH62">
        <f t="shared" si="78"/>
        <v>10.477647375000002</v>
      </c>
      <c r="AI62">
        <f t="shared" si="78"/>
        <v>12.25208765625</v>
      </c>
      <c r="AJ62">
        <f t="shared" si="78"/>
        <v>15.7164710625</v>
      </c>
      <c r="AK62">
        <f t="shared" si="78"/>
        <v>17.744402812500006</v>
      </c>
      <c r="AL62">
        <f t="shared" si="78"/>
        <v>20.955294750000004</v>
      </c>
      <c r="AM62">
        <f t="shared" si="78"/>
        <v>23.384587992187505</v>
      </c>
      <c r="AN62">
        <f t="shared" si="78"/>
        <v>26.848971398437499</v>
      </c>
      <c r="AO62">
        <f t="shared" si="78"/>
        <v>29.533868538281247</v>
      </c>
      <c r="AP62">
        <f t="shared" ref="AP62:BU62" si="79">AP61*$F60</f>
        <v>31.179450656250005</v>
      </c>
      <c r="AQ62">
        <f t="shared" si="79"/>
        <v>34.903662817968744</v>
      </c>
      <c r="AR62">
        <f t="shared" si="79"/>
        <v>36.376025765625009</v>
      </c>
      <c r="AS62">
        <f t="shared" si="79"/>
        <v>40.273457097656248</v>
      </c>
      <c r="AT62">
        <f t="shared" si="79"/>
        <v>42.958354237500004</v>
      </c>
      <c r="AU62">
        <f t="shared" si="79"/>
        <v>41.226162534375</v>
      </c>
      <c r="AV62">
        <f t="shared" si="79"/>
        <v>48.328148517187508</v>
      </c>
      <c r="AW62">
        <f t="shared" si="79"/>
        <v>49.367463539062506</v>
      </c>
      <c r="AX62">
        <f t="shared" si="79"/>
        <v>53.697942796874997</v>
      </c>
      <c r="AY62">
        <f t="shared" si="79"/>
        <v>55.928139614648444</v>
      </c>
      <c r="AZ62">
        <f t="shared" si="79"/>
        <v>60.544430503476555</v>
      </c>
      <c r="BA62">
        <f t="shared" si="79"/>
        <v>63.296450071816416</v>
      </c>
      <c r="BB62">
        <f t="shared" si="79"/>
        <v>63.917873845312499</v>
      </c>
      <c r="BC62">
        <f t="shared" si="79"/>
        <v>66.048469640156256</v>
      </c>
      <c r="BD62">
        <f t="shared" si="79"/>
        <v>63.917873845312499</v>
      </c>
      <c r="BE62">
        <f t="shared" si="79"/>
        <v>66.048469640156256</v>
      </c>
      <c r="BF62">
        <f t="shared" si="79"/>
        <v>191.7536215359375</v>
      </c>
      <c r="BG62">
        <f t="shared" si="79"/>
        <v>198.73132276405076</v>
      </c>
      <c r="BH62">
        <f t="shared" si="79"/>
        <v>200.91518345376562</v>
      </c>
      <c r="BI62">
        <f t="shared" si="79"/>
        <v>200.91518345376562</v>
      </c>
      <c r="BJ62">
        <f t="shared" si="79"/>
        <v>196.54746207433593</v>
      </c>
      <c r="BK62">
        <f t="shared" si="79"/>
        <v>203.69960583315202</v>
      </c>
      <c r="BL62">
        <f t="shared" si="79"/>
        <v>205.93806304010974</v>
      </c>
      <c r="BM62">
        <f t="shared" si="79"/>
        <v>205.93806304010974</v>
      </c>
      <c r="BN62">
        <f t="shared" si="79"/>
        <v>203.69960583315202</v>
      </c>
      <c r="BO62">
        <f t="shared" si="79"/>
        <v>208.7920959789808</v>
      </c>
      <c r="BP62">
        <f t="shared" si="79"/>
        <v>211.08651461611245</v>
      </c>
      <c r="BQ62">
        <f t="shared" si="79"/>
        <v>211.08651461611245</v>
      </c>
      <c r="BR62">
        <f t="shared" si="79"/>
        <v>206.49767734184911</v>
      </c>
      <c r="BS62">
        <f t="shared" si="79"/>
        <v>214.01189837845533</v>
      </c>
      <c r="BT62">
        <f t="shared" si="79"/>
        <v>216.36367748151531</v>
      </c>
      <c r="BU62">
        <f t="shared" si="79"/>
        <v>216.36367748151531</v>
      </c>
      <c r="BV62">
        <f t="shared" ref="BV62:DA62" si="80">BV61*$F60</f>
        <v>211.66011927539535</v>
      </c>
      <c r="BW62">
        <f t="shared" si="80"/>
        <v>219.36219583791669</v>
      </c>
      <c r="BX62">
        <f t="shared" si="80"/>
        <v>221.77276941855314</v>
      </c>
      <c r="BY62">
        <f t="shared" si="80"/>
        <v>221.77276941855314</v>
      </c>
      <c r="BZ62">
        <f t="shared" si="80"/>
        <v>216.95162225728023</v>
      </c>
      <c r="CA62">
        <f t="shared" si="80"/>
        <v>224.84625073386462</v>
      </c>
      <c r="CB62">
        <f t="shared" si="80"/>
        <v>227.31708865401694</v>
      </c>
      <c r="CC62">
        <f t="shared" si="80"/>
        <v>227.31708865401694</v>
      </c>
      <c r="CD62">
        <f t="shared" si="80"/>
        <v>224.84625073386462</v>
      </c>
      <c r="CE62">
        <f t="shared" si="80"/>
        <v>230.46740700221119</v>
      </c>
      <c r="CF62">
        <f t="shared" si="80"/>
        <v>233.00001587036738</v>
      </c>
      <c r="CG62">
        <f t="shared" si="80"/>
        <v>233.00001587036738</v>
      </c>
      <c r="CH62">
        <f t="shared" si="80"/>
        <v>227.93479813405497</v>
      </c>
      <c r="CI62">
        <f t="shared" si="80"/>
        <v>236.22909217726644</v>
      </c>
      <c r="CJ62">
        <f t="shared" si="80"/>
        <v>238.82501626712653</v>
      </c>
      <c r="CK62">
        <f t="shared" si="80"/>
        <v>238.82501626712653</v>
      </c>
      <c r="CL62">
        <f t="shared" si="80"/>
        <v>233.63316808740637</v>
      </c>
      <c r="CM62">
        <f t="shared" si="80"/>
        <v>242.13481948169812</v>
      </c>
      <c r="CN62">
        <f t="shared" si="80"/>
        <v>244.79564167380468</v>
      </c>
      <c r="CO62">
        <f t="shared" si="80"/>
        <v>244.79564167380468</v>
      </c>
      <c r="CP62">
        <f t="shared" si="80"/>
        <v>239.47399728959155</v>
      </c>
      <c r="CQ62">
        <f t="shared" si="80"/>
        <v>248.18818996874052</v>
      </c>
      <c r="CR62">
        <f t="shared" si="80"/>
        <v>250.91553271564976</v>
      </c>
      <c r="CS62">
        <f t="shared" si="80"/>
        <v>250.91553271564976</v>
      </c>
      <c r="CT62">
        <f t="shared" si="80"/>
        <v>248.18818996874052</v>
      </c>
      <c r="CU62">
        <f t="shared" si="80"/>
        <v>254.39289471795905</v>
      </c>
      <c r="CV62">
        <f t="shared" si="80"/>
        <v>257.18842103354098</v>
      </c>
      <c r="CW62">
        <f t="shared" si="80"/>
        <v>257.18842103354098</v>
      </c>
      <c r="CX62">
        <f t="shared" si="80"/>
        <v>251.59736840237707</v>
      </c>
      <c r="CY62">
        <f t="shared" si="80"/>
        <v>260.75271708590805</v>
      </c>
      <c r="CZ62">
        <f t="shared" si="80"/>
        <v>263.61813155937955</v>
      </c>
      <c r="DA62">
        <f t="shared" si="80"/>
        <v>263.61813155937955</v>
      </c>
      <c r="DB62">
        <f t="shared" ref="DB62:EG62" si="81">DB61*$F60</f>
        <v>257.88730261243649</v>
      </c>
      <c r="DC62">
        <f t="shared" si="81"/>
        <v>267.27153501305571</v>
      </c>
      <c r="DD62">
        <f t="shared" si="81"/>
        <v>270.20858484836407</v>
      </c>
      <c r="DE62">
        <f t="shared" si="81"/>
        <v>270.20858484836407</v>
      </c>
      <c r="DF62">
        <f t="shared" si="81"/>
        <v>264.33448517774741</v>
      </c>
      <c r="DG62">
        <f t="shared" si="81"/>
        <v>273.9533233883821</v>
      </c>
      <c r="DH62">
        <f t="shared" si="81"/>
        <v>276.96379946957308</v>
      </c>
      <c r="DI62">
        <f t="shared" si="81"/>
        <v>276.96379946957308</v>
      </c>
      <c r="DJ62">
        <f t="shared" si="81"/>
        <v>273.9533233883821</v>
      </c>
      <c r="DK62">
        <f t="shared" si="81"/>
        <v>280.80215647309166</v>
      </c>
      <c r="DL62">
        <f t="shared" si="81"/>
        <v>283.88789445631244</v>
      </c>
      <c r="DM62">
        <f t="shared" si="81"/>
        <v>283.88789445631244</v>
      </c>
      <c r="DN62">
        <f t="shared" si="81"/>
        <v>277.71641848987082</v>
      </c>
      <c r="DO62">
        <f t="shared" si="81"/>
        <v>287.82221038491895</v>
      </c>
      <c r="DP62">
        <f t="shared" si="81"/>
        <v>290.98509181772027</v>
      </c>
      <c r="DQ62">
        <f t="shared" si="81"/>
        <v>290.98509181772027</v>
      </c>
      <c r="DR62">
        <f t="shared" si="81"/>
        <v>284.65932895211762</v>
      </c>
      <c r="DS62">
        <f t="shared" si="81"/>
        <v>295.01776564454184</v>
      </c>
      <c r="DT62">
        <f t="shared" si="81"/>
        <v>298.25971911316321</v>
      </c>
      <c r="DU62">
        <f t="shared" si="81"/>
        <v>298.25971911316321</v>
      </c>
      <c r="DV62">
        <f t="shared" si="81"/>
        <v>291.77581217592052</v>
      </c>
      <c r="DW62">
        <f t="shared" si="81"/>
        <v>302.39320978565542</v>
      </c>
      <c r="DX62">
        <f t="shared" si="81"/>
        <v>305.7162120909922</v>
      </c>
      <c r="DY62">
        <f t="shared" si="81"/>
        <v>305.7162120909922</v>
      </c>
      <c r="DZ62">
        <f t="shared" si="81"/>
        <v>302.39320978565542</v>
      </c>
      <c r="EA62">
        <f t="shared" si="81"/>
        <v>309.95304003029673</v>
      </c>
      <c r="EB62">
        <f t="shared" si="81"/>
        <v>313.35911739326707</v>
      </c>
      <c r="EC62">
        <f t="shared" si="81"/>
        <v>313.35911739326707</v>
      </c>
      <c r="ED62">
        <f t="shared" si="81"/>
        <v>306.54696266732645</v>
      </c>
      <c r="EE62">
        <f t="shared" si="81"/>
        <v>317.70186603105418</v>
      </c>
      <c r="EF62">
        <f t="shared" si="81"/>
        <v>321.19309532809871</v>
      </c>
      <c r="EG62">
        <f t="shared" si="81"/>
        <v>321.19309532809871</v>
      </c>
      <c r="EH62">
        <f t="shared" ref="EH62:FM62" si="82">EH61*$F60</f>
        <v>314.21063673400965</v>
      </c>
      <c r="EI62">
        <f t="shared" si="82"/>
        <v>325.64441268183054</v>
      </c>
      <c r="EJ62">
        <f t="shared" si="82"/>
        <v>329.22292271130118</v>
      </c>
      <c r="EK62">
        <f t="shared" si="82"/>
        <v>329.22292271130118</v>
      </c>
      <c r="EL62">
        <f t="shared" si="82"/>
        <v>322.06590265235985</v>
      </c>
      <c r="EM62">
        <f t="shared" si="82"/>
        <v>333.78552299887627</v>
      </c>
      <c r="EN62">
        <f t="shared" si="82"/>
        <v>337.45349577908371</v>
      </c>
      <c r="EO62">
        <f t="shared" si="82"/>
        <v>337.45349577908371</v>
      </c>
      <c r="EP62">
        <f t="shared" si="82"/>
        <v>333.78552299887627</v>
      </c>
      <c r="EQ62">
        <f t="shared" si="82"/>
        <v>342.13016107384817</v>
      </c>
      <c r="ER62">
        <f t="shared" si="82"/>
        <v>345.88983317356076</v>
      </c>
      <c r="ES62">
        <f t="shared" si="82"/>
        <v>345.88983317356076</v>
      </c>
      <c r="ET62">
        <f t="shared" si="82"/>
        <v>338.37048897413547</v>
      </c>
      <c r="EU62">
        <f t="shared" si="82"/>
        <v>350.68341510069433</v>
      </c>
      <c r="EV62">
        <f t="shared" si="82"/>
        <v>354.53707900289976</v>
      </c>
      <c r="EW62">
        <f t="shared" si="82"/>
        <v>354.53707900289976</v>
      </c>
      <c r="EX62">
        <f t="shared" si="82"/>
        <v>346.82975119848885</v>
      </c>
      <c r="EY62">
        <f t="shared" si="82"/>
        <v>359.45050047821167</v>
      </c>
      <c r="EZ62">
        <f t="shared" si="82"/>
        <v>363.40050597797222</v>
      </c>
      <c r="FA62">
        <f t="shared" si="82"/>
        <v>363.40050597797222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FN61*$F60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outlineLevel="2" x14ac:dyDescent="0.35">
      <c r="A63" s="76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</row>
    <row r="64" spans="1:192" outlineLevel="2" x14ac:dyDescent="0.35">
      <c r="A64" s="76"/>
      <c r="B64"/>
      <c r="C64"/>
      <c r="D64"/>
      <c r="E64" t="str">
        <f>$E$58</f>
        <v>Gross grid sales revenue</v>
      </c>
      <c r="F64"/>
      <c r="G64" t="str">
        <f>$G$58</f>
        <v>$ 000s</v>
      </c>
      <c r="H64">
        <f>$H$58</f>
        <v>561432.61266274017</v>
      </c>
      <c r="I64"/>
      <c r="J64">
        <f t="shared" ref="J64:AO64" si="84">J$58</f>
        <v>0</v>
      </c>
      <c r="K64">
        <f t="shared" si="84"/>
        <v>0</v>
      </c>
      <c r="L64">
        <f t="shared" si="84"/>
        <v>0</v>
      </c>
      <c r="M64">
        <f t="shared" si="84"/>
        <v>0</v>
      </c>
      <c r="N64">
        <f t="shared" si="84"/>
        <v>0</v>
      </c>
      <c r="O64">
        <f t="shared" si="84"/>
        <v>0</v>
      </c>
      <c r="P64">
        <f t="shared" si="84"/>
        <v>0</v>
      </c>
      <c r="Q64">
        <f t="shared" si="84"/>
        <v>0</v>
      </c>
      <c r="R64">
        <f t="shared" si="84"/>
        <v>0</v>
      </c>
      <c r="S64">
        <f t="shared" si="84"/>
        <v>0</v>
      </c>
      <c r="T64">
        <f t="shared" si="84"/>
        <v>0</v>
      </c>
      <c r="U64">
        <f t="shared" si="84"/>
        <v>0</v>
      </c>
      <c r="V64">
        <f t="shared" si="84"/>
        <v>0</v>
      </c>
      <c r="W64">
        <f t="shared" si="84"/>
        <v>0</v>
      </c>
      <c r="X64">
        <f t="shared" si="84"/>
        <v>0</v>
      </c>
      <c r="Y64">
        <f t="shared" si="84"/>
        <v>0</v>
      </c>
      <c r="Z64">
        <f t="shared" si="84"/>
        <v>0</v>
      </c>
      <c r="AA64">
        <f t="shared" si="84"/>
        <v>0</v>
      </c>
      <c r="AB64">
        <f t="shared" si="84"/>
        <v>0</v>
      </c>
      <c r="AC64">
        <f t="shared" si="84"/>
        <v>0</v>
      </c>
      <c r="AD64">
        <f t="shared" si="84"/>
        <v>0</v>
      </c>
      <c r="AE64">
        <f t="shared" si="84"/>
        <v>52.388236875000004</v>
      </c>
      <c r="AF64">
        <f t="shared" si="84"/>
        <v>101.3965875</v>
      </c>
      <c r="AG64">
        <f t="shared" si="84"/>
        <v>157.164710625</v>
      </c>
      <c r="AH64">
        <f t="shared" si="84"/>
        <v>209.55294750000002</v>
      </c>
      <c r="AI64">
        <f t="shared" si="84"/>
        <v>245.04175312499999</v>
      </c>
      <c r="AJ64">
        <f t="shared" si="84"/>
        <v>314.32942125</v>
      </c>
      <c r="AK64">
        <f t="shared" si="84"/>
        <v>354.88805625000009</v>
      </c>
      <c r="AL64">
        <f t="shared" si="84"/>
        <v>419.10589500000003</v>
      </c>
      <c r="AM64">
        <f t="shared" si="84"/>
        <v>467.69175984375005</v>
      </c>
      <c r="AN64">
        <f t="shared" si="84"/>
        <v>536.97942796874997</v>
      </c>
      <c r="AO64">
        <f t="shared" si="84"/>
        <v>590.67737076562491</v>
      </c>
      <c r="AP64">
        <f t="shared" ref="AP64:BU64" si="85">AP$58</f>
        <v>623.58901312500006</v>
      </c>
      <c r="AQ64">
        <f t="shared" si="85"/>
        <v>698.0732563593748</v>
      </c>
      <c r="AR64">
        <f t="shared" si="85"/>
        <v>727.52051531250015</v>
      </c>
      <c r="AS64">
        <f t="shared" si="85"/>
        <v>805.4691419531249</v>
      </c>
      <c r="AT64">
        <f t="shared" si="85"/>
        <v>859.16708475000007</v>
      </c>
      <c r="AU64">
        <f t="shared" si="85"/>
        <v>824.52325068749997</v>
      </c>
      <c r="AV64">
        <f t="shared" si="85"/>
        <v>966.56297034375007</v>
      </c>
      <c r="AW64">
        <f t="shared" si="85"/>
        <v>987.34927078125008</v>
      </c>
      <c r="AX64">
        <f t="shared" si="85"/>
        <v>1073.9588559374999</v>
      </c>
      <c r="AY64">
        <f t="shared" si="85"/>
        <v>1118.5627922929689</v>
      </c>
      <c r="AZ64">
        <f t="shared" si="85"/>
        <v>1210.8886100695311</v>
      </c>
      <c r="BA64">
        <f t="shared" si="85"/>
        <v>1265.9290014363282</v>
      </c>
      <c r="BB64">
        <f t="shared" si="85"/>
        <v>1278.35747690625</v>
      </c>
      <c r="BC64">
        <f t="shared" si="85"/>
        <v>1320.9693928031252</v>
      </c>
      <c r="BD64">
        <f t="shared" si="85"/>
        <v>1278.35747690625</v>
      </c>
      <c r="BE64">
        <f t="shared" si="85"/>
        <v>1320.9693928031252</v>
      </c>
      <c r="BF64">
        <f t="shared" si="85"/>
        <v>3835.0724307187497</v>
      </c>
      <c r="BG64">
        <f t="shared" si="85"/>
        <v>3974.6264552810148</v>
      </c>
      <c r="BH64">
        <f t="shared" si="85"/>
        <v>4018.303669075312</v>
      </c>
      <c r="BI64">
        <f t="shared" si="85"/>
        <v>4018.303669075312</v>
      </c>
      <c r="BJ64">
        <f t="shared" si="85"/>
        <v>3930.9492414867182</v>
      </c>
      <c r="BK64">
        <f t="shared" si="85"/>
        <v>4073.9921166630402</v>
      </c>
      <c r="BL64">
        <f t="shared" si="85"/>
        <v>4118.7612608021946</v>
      </c>
      <c r="BM64">
        <f t="shared" si="85"/>
        <v>4118.7612608021946</v>
      </c>
      <c r="BN64">
        <f t="shared" si="85"/>
        <v>4073.9921166630402</v>
      </c>
      <c r="BO64">
        <f t="shared" si="85"/>
        <v>4175.8419195796159</v>
      </c>
      <c r="BP64">
        <f t="shared" si="85"/>
        <v>4221.7302923222487</v>
      </c>
      <c r="BQ64">
        <f t="shared" si="85"/>
        <v>4221.7302923222487</v>
      </c>
      <c r="BR64">
        <f t="shared" si="85"/>
        <v>4129.9535468369822</v>
      </c>
      <c r="BS64">
        <f t="shared" si="85"/>
        <v>4280.2379675691063</v>
      </c>
      <c r="BT64">
        <f t="shared" si="85"/>
        <v>4327.2735496303058</v>
      </c>
      <c r="BU64">
        <f t="shared" si="85"/>
        <v>4327.2735496303058</v>
      </c>
      <c r="BV64">
        <f t="shared" ref="BV64:DA64" si="86">BV$58</f>
        <v>4233.2023855079069</v>
      </c>
      <c r="BW64">
        <f t="shared" si="86"/>
        <v>4387.2439167583334</v>
      </c>
      <c r="BX64">
        <f t="shared" si="86"/>
        <v>4435.4553883710623</v>
      </c>
      <c r="BY64">
        <f t="shared" si="86"/>
        <v>4435.4553883710623</v>
      </c>
      <c r="BZ64">
        <f t="shared" si="86"/>
        <v>4339.0324451456045</v>
      </c>
      <c r="CA64">
        <f t="shared" si="86"/>
        <v>4496.925014677292</v>
      </c>
      <c r="CB64">
        <f t="shared" si="86"/>
        <v>4546.3417730803385</v>
      </c>
      <c r="CC64">
        <f t="shared" si="86"/>
        <v>4546.3417730803385</v>
      </c>
      <c r="CD64">
        <f t="shared" si="86"/>
        <v>4496.925014677292</v>
      </c>
      <c r="CE64">
        <f t="shared" si="86"/>
        <v>4609.3481400442233</v>
      </c>
      <c r="CF64">
        <f t="shared" si="86"/>
        <v>4660.0003174073472</v>
      </c>
      <c r="CG64">
        <f t="shared" si="86"/>
        <v>4660.0003174073472</v>
      </c>
      <c r="CH64">
        <f t="shared" si="86"/>
        <v>4558.6959626810994</v>
      </c>
      <c r="CI64">
        <f t="shared" si="86"/>
        <v>4724.5818435453284</v>
      </c>
      <c r="CJ64">
        <f t="shared" si="86"/>
        <v>4776.5003253425302</v>
      </c>
      <c r="CK64">
        <f t="shared" si="86"/>
        <v>4776.5003253425302</v>
      </c>
      <c r="CL64">
        <f t="shared" si="86"/>
        <v>4672.6633617481275</v>
      </c>
      <c r="CM64">
        <f t="shared" si="86"/>
        <v>4842.6963896339621</v>
      </c>
      <c r="CN64">
        <f t="shared" si="86"/>
        <v>4895.9128334760935</v>
      </c>
      <c r="CO64">
        <f t="shared" si="86"/>
        <v>4895.9128334760935</v>
      </c>
      <c r="CP64">
        <f t="shared" si="86"/>
        <v>4789.4799457918307</v>
      </c>
      <c r="CQ64">
        <f t="shared" si="86"/>
        <v>4963.7637993748103</v>
      </c>
      <c r="CR64">
        <f t="shared" si="86"/>
        <v>5018.3106543129952</v>
      </c>
      <c r="CS64">
        <f t="shared" si="86"/>
        <v>5018.3106543129952</v>
      </c>
      <c r="CT64">
        <f t="shared" si="86"/>
        <v>4963.7637993748103</v>
      </c>
      <c r="CU64">
        <f t="shared" si="86"/>
        <v>5087.857894359181</v>
      </c>
      <c r="CV64">
        <f t="shared" si="86"/>
        <v>5143.7684206708191</v>
      </c>
      <c r="CW64">
        <f t="shared" si="86"/>
        <v>5143.7684206708191</v>
      </c>
      <c r="CX64">
        <f t="shared" si="86"/>
        <v>5031.9473680475412</v>
      </c>
      <c r="CY64">
        <f t="shared" si="86"/>
        <v>5215.0543417181607</v>
      </c>
      <c r="CZ64">
        <f t="shared" si="86"/>
        <v>5272.3626311875905</v>
      </c>
      <c r="DA64">
        <f t="shared" si="86"/>
        <v>5272.3626311875905</v>
      </c>
      <c r="DB64">
        <f t="shared" ref="DB64:EG64" si="87">DB$58</f>
        <v>5157.7460522487299</v>
      </c>
      <c r="DC64">
        <f t="shared" si="87"/>
        <v>5345.430700261114</v>
      </c>
      <c r="DD64">
        <f t="shared" si="87"/>
        <v>5404.1716969672807</v>
      </c>
      <c r="DE64">
        <f t="shared" si="87"/>
        <v>5404.1716969672807</v>
      </c>
      <c r="DF64">
        <f t="shared" si="87"/>
        <v>5286.6897035549482</v>
      </c>
      <c r="DG64">
        <f t="shared" si="87"/>
        <v>5479.0664677676423</v>
      </c>
      <c r="DH64">
        <f t="shared" si="87"/>
        <v>5539.2759893914617</v>
      </c>
      <c r="DI64">
        <f t="shared" si="87"/>
        <v>5539.2759893914617</v>
      </c>
      <c r="DJ64">
        <f t="shared" si="87"/>
        <v>5479.0664677676423</v>
      </c>
      <c r="DK64">
        <f t="shared" si="87"/>
        <v>5616.0431294618329</v>
      </c>
      <c r="DL64">
        <f t="shared" si="87"/>
        <v>5677.7578891262483</v>
      </c>
      <c r="DM64">
        <f t="shared" si="87"/>
        <v>5677.7578891262483</v>
      </c>
      <c r="DN64">
        <f t="shared" si="87"/>
        <v>5554.3283697974166</v>
      </c>
      <c r="DO64">
        <f t="shared" si="87"/>
        <v>5756.4442076983787</v>
      </c>
      <c r="DP64">
        <f t="shared" si="87"/>
        <v>5819.7018363544048</v>
      </c>
      <c r="DQ64">
        <f t="shared" si="87"/>
        <v>5819.7018363544048</v>
      </c>
      <c r="DR64">
        <f t="shared" si="87"/>
        <v>5693.1865790423517</v>
      </c>
      <c r="DS64">
        <f t="shared" si="87"/>
        <v>5900.355312890837</v>
      </c>
      <c r="DT64">
        <f t="shared" si="87"/>
        <v>5965.1943822632638</v>
      </c>
      <c r="DU64">
        <f t="shared" si="87"/>
        <v>5965.1943822632638</v>
      </c>
      <c r="DV64">
        <f t="shared" si="87"/>
        <v>5835.5162435184102</v>
      </c>
      <c r="DW64">
        <f t="shared" si="87"/>
        <v>6047.8641957131076</v>
      </c>
      <c r="DX64">
        <f t="shared" si="87"/>
        <v>6114.3242418198442</v>
      </c>
      <c r="DY64">
        <f t="shared" si="87"/>
        <v>6114.3242418198442</v>
      </c>
      <c r="DZ64">
        <f t="shared" si="87"/>
        <v>6047.8641957131076</v>
      </c>
      <c r="EA64">
        <f t="shared" si="87"/>
        <v>6199.0608006059347</v>
      </c>
      <c r="EB64">
        <f t="shared" si="87"/>
        <v>6267.1823478653414</v>
      </c>
      <c r="EC64">
        <f t="shared" si="87"/>
        <v>6267.1823478653414</v>
      </c>
      <c r="ED64">
        <f t="shared" si="87"/>
        <v>6130.9392533465289</v>
      </c>
      <c r="EE64">
        <f t="shared" si="87"/>
        <v>6354.0373206210834</v>
      </c>
      <c r="EF64">
        <f t="shared" si="87"/>
        <v>6423.8619065619741</v>
      </c>
      <c r="EG64">
        <f t="shared" si="87"/>
        <v>6423.8619065619741</v>
      </c>
      <c r="EH64">
        <f t="shared" ref="EH64:FM64" si="88">EH$58</f>
        <v>6284.2127346801926</v>
      </c>
      <c r="EI64">
        <f t="shared" si="88"/>
        <v>6512.8882536366109</v>
      </c>
      <c r="EJ64">
        <f t="shared" si="88"/>
        <v>6584.4584542260236</v>
      </c>
      <c r="EK64">
        <f t="shared" si="88"/>
        <v>6584.4584542260236</v>
      </c>
      <c r="EL64">
        <f t="shared" si="88"/>
        <v>6441.3180530471964</v>
      </c>
      <c r="EM64">
        <f t="shared" si="88"/>
        <v>6675.7104599775248</v>
      </c>
      <c r="EN64">
        <f t="shared" si="88"/>
        <v>6749.0699155816737</v>
      </c>
      <c r="EO64">
        <f t="shared" si="88"/>
        <v>6749.0699155816737</v>
      </c>
      <c r="EP64">
        <f t="shared" si="88"/>
        <v>6675.7104599775248</v>
      </c>
      <c r="EQ64">
        <f t="shared" si="88"/>
        <v>6842.603221476963</v>
      </c>
      <c r="ER64">
        <f t="shared" si="88"/>
        <v>6917.7966634712147</v>
      </c>
      <c r="ES64">
        <f t="shared" si="88"/>
        <v>6917.7966634712147</v>
      </c>
      <c r="ET64">
        <f t="shared" si="88"/>
        <v>6767.4097794827094</v>
      </c>
      <c r="EU64">
        <f t="shared" si="88"/>
        <v>7013.6683020138862</v>
      </c>
      <c r="EV64">
        <f t="shared" si="88"/>
        <v>7090.7415800579947</v>
      </c>
      <c r="EW64">
        <f t="shared" si="88"/>
        <v>7090.7415800579947</v>
      </c>
      <c r="EX64">
        <f t="shared" si="88"/>
        <v>6936.5950239697768</v>
      </c>
      <c r="EY64">
        <f t="shared" si="88"/>
        <v>7189.0100095642329</v>
      </c>
      <c r="EZ64">
        <f t="shared" si="88"/>
        <v>7268.0101195594434</v>
      </c>
      <c r="FA64">
        <f t="shared" si="88"/>
        <v>7268.0101195594434</v>
      </c>
      <c r="FB64">
        <f t="shared" si="88"/>
        <v>0</v>
      </c>
      <c r="FC64">
        <f t="shared" si="88"/>
        <v>0</v>
      </c>
      <c r="FD64">
        <f t="shared" si="88"/>
        <v>0</v>
      </c>
      <c r="FE64">
        <f t="shared" si="88"/>
        <v>0</v>
      </c>
      <c r="FF64">
        <f t="shared" si="88"/>
        <v>0</v>
      </c>
      <c r="FG64">
        <f t="shared" si="88"/>
        <v>0</v>
      </c>
      <c r="FH64">
        <f t="shared" si="88"/>
        <v>0</v>
      </c>
      <c r="FI64">
        <f t="shared" si="88"/>
        <v>0</v>
      </c>
      <c r="FJ64">
        <f t="shared" si="88"/>
        <v>0</v>
      </c>
      <c r="FK64">
        <f t="shared" si="88"/>
        <v>0</v>
      </c>
      <c r="FL64">
        <f t="shared" si="88"/>
        <v>0</v>
      </c>
      <c r="FM64">
        <f t="shared" si="88"/>
        <v>0</v>
      </c>
      <c r="FN64">
        <f t="shared" ref="FN64:GJ64" si="89">FN$58</f>
        <v>0</v>
      </c>
      <c r="FO64">
        <f t="shared" si="89"/>
        <v>0</v>
      </c>
      <c r="FP64">
        <f t="shared" si="89"/>
        <v>0</v>
      </c>
      <c r="FQ64">
        <f t="shared" si="89"/>
        <v>0</v>
      </c>
      <c r="FR64">
        <f t="shared" si="89"/>
        <v>0</v>
      </c>
      <c r="FS64">
        <f t="shared" si="89"/>
        <v>0</v>
      </c>
      <c r="FT64">
        <f t="shared" si="89"/>
        <v>0</v>
      </c>
      <c r="FU64">
        <f t="shared" si="89"/>
        <v>0</v>
      </c>
      <c r="FV64">
        <f t="shared" si="89"/>
        <v>0</v>
      </c>
      <c r="FW64">
        <f t="shared" si="89"/>
        <v>0</v>
      </c>
      <c r="FX64">
        <f t="shared" si="89"/>
        <v>0</v>
      </c>
      <c r="FY64">
        <f t="shared" si="89"/>
        <v>0</v>
      </c>
      <c r="FZ64">
        <f t="shared" si="89"/>
        <v>0</v>
      </c>
      <c r="GA64">
        <f t="shared" si="89"/>
        <v>0</v>
      </c>
      <c r="GB64">
        <f t="shared" si="89"/>
        <v>0</v>
      </c>
      <c r="GC64">
        <f t="shared" si="89"/>
        <v>0</v>
      </c>
      <c r="GD64">
        <f t="shared" si="89"/>
        <v>0</v>
      </c>
      <c r="GE64">
        <f t="shared" si="89"/>
        <v>0</v>
      </c>
      <c r="GF64">
        <f t="shared" si="89"/>
        <v>0</v>
      </c>
      <c r="GG64">
        <f t="shared" si="89"/>
        <v>0</v>
      </c>
      <c r="GH64">
        <f t="shared" si="89"/>
        <v>0</v>
      </c>
      <c r="GI64">
        <f t="shared" si="89"/>
        <v>0</v>
      </c>
      <c r="GJ64">
        <f t="shared" si="89"/>
        <v>0</v>
      </c>
    </row>
    <row r="65" spans="1:192" outlineLevel="2" x14ac:dyDescent="0.35">
      <c r="A65" s="76"/>
      <c r="B65"/>
      <c r="C65"/>
      <c r="D65"/>
      <c r="E65" t="str">
        <f>$E$62</f>
        <v>PPA cost</v>
      </c>
      <c r="F65"/>
      <c r="G65" t="str">
        <f>$G$62</f>
        <v>$ 000s</v>
      </c>
      <c r="H65">
        <f>$H$62</f>
        <v>28071.630633137007</v>
      </c>
      <c r="I65"/>
      <c r="J65">
        <f t="shared" ref="J65:AO65" si="90">J$62</f>
        <v>0</v>
      </c>
      <c r="K65">
        <f t="shared" si="90"/>
        <v>0</v>
      </c>
      <c r="L65">
        <f t="shared" si="90"/>
        <v>0</v>
      </c>
      <c r="M65">
        <f t="shared" si="90"/>
        <v>0</v>
      </c>
      <c r="N65">
        <f t="shared" si="90"/>
        <v>0</v>
      </c>
      <c r="O65">
        <f t="shared" si="90"/>
        <v>0</v>
      </c>
      <c r="P65">
        <f t="shared" si="90"/>
        <v>0</v>
      </c>
      <c r="Q65">
        <f t="shared" si="90"/>
        <v>0</v>
      </c>
      <c r="R65">
        <f t="shared" si="90"/>
        <v>0</v>
      </c>
      <c r="S65">
        <f t="shared" si="90"/>
        <v>0</v>
      </c>
      <c r="T65">
        <f t="shared" si="90"/>
        <v>0</v>
      </c>
      <c r="U65">
        <f t="shared" si="90"/>
        <v>0</v>
      </c>
      <c r="V65">
        <f t="shared" si="90"/>
        <v>0</v>
      </c>
      <c r="W65">
        <f t="shared" si="90"/>
        <v>0</v>
      </c>
      <c r="X65">
        <f t="shared" si="90"/>
        <v>0</v>
      </c>
      <c r="Y65">
        <f t="shared" si="90"/>
        <v>0</v>
      </c>
      <c r="Z65">
        <f t="shared" si="90"/>
        <v>0</v>
      </c>
      <c r="AA65">
        <f t="shared" si="90"/>
        <v>0</v>
      </c>
      <c r="AB65">
        <f t="shared" si="90"/>
        <v>0</v>
      </c>
      <c r="AC65">
        <f t="shared" si="90"/>
        <v>0</v>
      </c>
      <c r="AD65">
        <f t="shared" si="90"/>
        <v>0</v>
      </c>
      <c r="AE65">
        <f t="shared" si="90"/>
        <v>2.6194118437500005</v>
      </c>
      <c r="AF65">
        <f t="shared" si="90"/>
        <v>5.0698293750000003</v>
      </c>
      <c r="AG65">
        <f t="shared" si="90"/>
        <v>7.8582355312500001</v>
      </c>
      <c r="AH65">
        <f t="shared" si="90"/>
        <v>10.477647375000002</v>
      </c>
      <c r="AI65">
        <f t="shared" si="90"/>
        <v>12.25208765625</v>
      </c>
      <c r="AJ65">
        <f t="shared" si="90"/>
        <v>15.7164710625</v>
      </c>
      <c r="AK65">
        <f t="shared" si="90"/>
        <v>17.744402812500006</v>
      </c>
      <c r="AL65">
        <f t="shared" si="90"/>
        <v>20.955294750000004</v>
      </c>
      <c r="AM65">
        <f t="shared" si="90"/>
        <v>23.384587992187505</v>
      </c>
      <c r="AN65">
        <f t="shared" si="90"/>
        <v>26.848971398437499</v>
      </c>
      <c r="AO65">
        <f t="shared" si="90"/>
        <v>29.533868538281247</v>
      </c>
      <c r="AP65">
        <f t="shared" ref="AP65:BU65" si="91">AP$62</f>
        <v>31.179450656250005</v>
      </c>
      <c r="AQ65">
        <f t="shared" si="91"/>
        <v>34.903662817968744</v>
      </c>
      <c r="AR65">
        <f t="shared" si="91"/>
        <v>36.376025765625009</v>
      </c>
      <c r="AS65">
        <f t="shared" si="91"/>
        <v>40.273457097656248</v>
      </c>
      <c r="AT65">
        <f t="shared" si="91"/>
        <v>42.958354237500004</v>
      </c>
      <c r="AU65">
        <f t="shared" si="91"/>
        <v>41.226162534375</v>
      </c>
      <c r="AV65">
        <f t="shared" si="91"/>
        <v>48.328148517187508</v>
      </c>
      <c r="AW65">
        <f t="shared" si="91"/>
        <v>49.367463539062506</v>
      </c>
      <c r="AX65">
        <f t="shared" si="91"/>
        <v>53.697942796874997</v>
      </c>
      <c r="AY65">
        <f t="shared" si="91"/>
        <v>55.928139614648444</v>
      </c>
      <c r="AZ65">
        <f t="shared" si="91"/>
        <v>60.544430503476555</v>
      </c>
      <c r="BA65">
        <f t="shared" si="91"/>
        <v>63.296450071816416</v>
      </c>
      <c r="BB65">
        <f t="shared" si="91"/>
        <v>63.917873845312499</v>
      </c>
      <c r="BC65">
        <f t="shared" si="91"/>
        <v>66.048469640156256</v>
      </c>
      <c r="BD65">
        <f t="shared" si="91"/>
        <v>63.917873845312499</v>
      </c>
      <c r="BE65">
        <f t="shared" si="91"/>
        <v>66.048469640156256</v>
      </c>
      <c r="BF65">
        <f t="shared" si="91"/>
        <v>191.7536215359375</v>
      </c>
      <c r="BG65">
        <f t="shared" si="91"/>
        <v>198.73132276405076</v>
      </c>
      <c r="BH65">
        <f t="shared" si="91"/>
        <v>200.91518345376562</v>
      </c>
      <c r="BI65">
        <f t="shared" si="91"/>
        <v>200.91518345376562</v>
      </c>
      <c r="BJ65">
        <f t="shared" si="91"/>
        <v>196.54746207433593</v>
      </c>
      <c r="BK65">
        <f t="shared" si="91"/>
        <v>203.69960583315202</v>
      </c>
      <c r="BL65">
        <f t="shared" si="91"/>
        <v>205.93806304010974</v>
      </c>
      <c r="BM65">
        <f t="shared" si="91"/>
        <v>205.93806304010974</v>
      </c>
      <c r="BN65">
        <f t="shared" si="91"/>
        <v>203.69960583315202</v>
      </c>
      <c r="BO65">
        <f t="shared" si="91"/>
        <v>208.7920959789808</v>
      </c>
      <c r="BP65">
        <f t="shared" si="91"/>
        <v>211.08651461611245</v>
      </c>
      <c r="BQ65">
        <f t="shared" si="91"/>
        <v>211.08651461611245</v>
      </c>
      <c r="BR65">
        <f t="shared" si="91"/>
        <v>206.49767734184911</v>
      </c>
      <c r="BS65">
        <f t="shared" si="91"/>
        <v>214.01189837845533</v>
      </c>
      <c r="BT65">
        <f t="shared" si="91"/>
        <v>216.36367748151531</v>
      </c>
      <c r="BU65">
        <f t="shared" si="91"/>
        <v>216.36367748151531</v>
      </c>
      <c r="BV65">
        <f t="shared" ref="BV65:DA65" si="92">BV$62</f>
        <v>211.66011927539535</v>
      </c>
      <c r="BW65">
        <f t="shared" si="92"/>
        <v>219.36219583791669</v>
      </c>
      <c r="BX65">
        <f t="shared" si="92"/>
        <v>221.77276941855314</v>
      </c>
      <c r="BY65">
        <f t="shared" si="92"/>
        <v>221.77276941855314</v>
      </c>
      <c r="BZ65">
        <f t="shared" si="92"/>
        <v>216.95162225728023</v>
      </c>
      <c r="CA65">
        <f t="shared" si="92"/>
        <v>224.84625073386462</v>
      </c>
      <c r="CB65">
        <f t="shared" si="92"/>
        <v>227.31708865401694</v>
      </c>
      <c r="CC65">
        <f t="shared" si="92"/>
        <v>227.31708865401694</v>
      </c>
      <c r="CD65">
        <f t="shared" si="92"/>
        <v>224.84625073386462</v>
      </c>
      <c r="CE65">
        <f t="shared" si="92"/>
        <v>230.46740700221119</v>
      </c>
      <c r="CF65">
        <f t="shared" si="92"/>
        <v>233.00001587036738</v>
      </c>
      <c r="CG65">
        <f t="shared" si="92"/>
        <v>233.00001587036738</v>
      </c>
      <c r="CH65">
        <f t="shared" si="92"/>
        <v>227.93479813405497</v>
      </c>
      <c r="CI65">
        <f t="shared" si="92"/>
        <v>236.22909217726644</v>
      </c>
      <c r="CJ65">
        <f t="shared" si="92"/>
        <v>238.82501626712653</v>
      </c>
      <c r="CK65">
        <f t="shared" si="92"/>
        <v>238.82501626712653</v>
      </c>
      <c r="CL65">
        <f t="shared" si="92"/>
        <v>233.63316808740637</v>
      </c>
      <c r="CM65">
        <f t="shared" si="92"/>
        <v>242.13481948169812</v>
      </c>
      <c r="CN65">
        <f t="shared" si="92"/>
        <v>244.79564167380468</v>
      </c>
      <c r="CO65">
        <f t="shared" si="92"/>
        <v>244.79564167380468</v>
      </c>
      <c r="CP65">
        <f t="shared" si="92"/>
        <v>239.47399728959155</v>
      </c>
      <c r="CQ65">
        <f t="shared" si="92"/>
        <v>248.18818996874052</v>
      </c>
      <c r="CR65">
        <f t="shared" si="92"/>
        <v>250.91553271564976</v>
      </c>
      <c r="CS65">
        <f t="shared" si="92"/>
        <v>250.91553271564976</v>
      </c>
      <c r="CT65">
        <f t="shared" si="92"/>
        <v>248.18818996874052</v>
      </c>
      <c r="CU65">
        <f t="shared" si="92"/>
        <v>254.39289471795905</v>
      </c>
      <c r="CV65">
        <f t="shared" si="92"/>
        <v>257.18842103354098</v>
      </c>
      <c r="CW65">
        <f t="shared" si="92"/>
        <v>257.18842103354098</v>
      </c>
      <c r="CX65">
        <f t="shared" si="92"/>
        <v>251.59736840237707</v>
      </c>
      <c r="CY65">
        <f t="shared" si="92"/>
        <v>260.75271708590805</v>
      </c>
      <c r="CZ65">
        <f t="shared" si="92"/>
        <v>263.61813155937955</v>
      </c>
      <c r="DA65">
        <f t="shared" si="92"/>
        <v>263.61813155937955</v>
      </c>
      <c r="DB65">
        <f t="shared" ref="DB65:EG65" si="93">DB$62</f>
        <v>257.88730261243649</v>
      </c>
      <c r="DC65">
        <f t="shared" si="93"/>
        <v>267.27153501305571</v>
      </c>
      <c r="DD65">
        <f t="shared" si="93"/>
        <v>270.20858484836407</v>
      </c>
      <c r="DE65">
        <f t="shared" si="93"/>
        <v>270.20858484836407</v>
      </c>
      <c r="DF65">
        <f t="shared" si="93"/>
        <v>264.33448517774741</v>
      </c>
      <c r="DG65">
        <f t="shared" si="93"/>
        <v>273.9533233883821</v>
      </c>
      <c r="DH65">
        <f t="shared" si="93"/>
        <v>276.96379946957308</v>
      </c>
      <c r="DI65">
        <f t="shared" si="93"/>
        <v>276.96379946957308</v>
      </c>
      <c r="DJ65">
        <f t="shared" si="93"/>
        <v>273.9533233883821</v>
      </c>
      <c r="DK65">
        <f t="shared" si="93"/>
        <v>280.80215647309166</v>
      </c>
      <c r="DL65">
        <f t="shared" si="93"/>
        <v>283.88789445631244</v>
      </c>
      <c r="DM65">
        <f t="shared" si="93"/>
        <v>283.88789445631244</v>
      </c>
      <c r="DN65">
        <f t="shared" si="93"/>
        <v>277.71641848987082</v>
      </c>
      <c r="DO65">
        <f t="shared" si="93"/>
        <v>287.82221038491895</v>
      </c>
      <c r="DP65">
        <f t="shared" si="93"/>
        <v>290.98509181772027</v>
      </c>
      <c r="DQ65">
        <f t="shared" si="93"/>
        <v>290.98509181772027</v>
      </c>
      <c r="DR65">
        <f t="shared" si="93"/>
        <v>284.65932895211762</v>
      </c>
      <c r="DS65">
        <f t="shared" si="93"/>
        <v>295.01776564454184</v>
      </c>
      <c r="DT65">
        <f t="shared" si="93"/>
        <v>298.25971911316321</v>
      </c>
      <c r="DU65">
        <f t="shared" si="93"/>
        <v>298.25971911316321</v>
      </c>
      <c r="DV65">
        <f t="shared" si="93"/>
        <v>291.77581217592052</v>
      </c>
      <c r="DW65">
        <f t="shared" si="93"/>
        <v>302.39320978565542</v>
      </c>
      <c r="DX65">
        <f t="shared" si="93"/>
        <v>305.7162120909922</v>
      </c>
      <c r="DY65">
        <f t="shared" si="93"/>
        <v>305.7162120909922</v>
      </c>
      <c r="DZ65">
        <f t="shared" si="93"/>
        <v>302.39320978565542</v>
      </c>
      <c r="EA65">
        <f t="shared" si="93"/>
        <v>309.95304003029673</v>
      </c>
      <c r="EB65">
        <f t="shared" si="93"/>
        <v>313.35911739326707</v>
      </c>
      <c r="EC65">
        <f t="shared" si="93"/>
        <v>313.35911739326707</v>
      </c>
      <c r="ED65">
        <f t="shared" si="93"/>
        <v>306.54696266732645</v>
      </c>
      <c r="EE65">
        <f t="shared" si="93"/>
        <v>317.70186603105418</v>
      </c>
      <c r="EF65">
        <f t="shared" si="93"/>
        <v>321.19309532809871</v>
      </c>
      <c r="EG65">
        <f t="shared" si="93"/>
        <v>321.19309532809871</v>
      </c>
      <c r="EH65">
        <f t="shared" ref="EH65:FM65" si="94">EH$62</f>
        <v>314.21063673400965</v>
      </c>
      <c r="EI65">
        <f t="shared" si="94"/>
        <v>325.64441268183054</v>
      </c>
      <c r="EJ65">
        <f t="shared" si="94"/>
        <v>329.22292271130118</v>
      </c>
      <c r="EK65">
        <f t="shared" si="94"/>
        <v>329.22292271130118</v>
      </c>
      <c r="EL65">
        <f t="shared" si="94"/>
        <v>322.06590265235985</v>
      </c>
      <c r="EM65">
        <f t="shared" si="94"/>
        <v>333.78552299887627</v>
      </c>
      <c r="EN65">
        <f t="shared" si="94"/>
        <v>337.45349577908371</v>
      </c>
      <c r="EO65">
        <f t="shared" si="94"/>
        <v>337.45349577908371</v>
      </c>
      <c r="EP65">
        <f t="shared" si="94"/>
        <v>333.78552299887627</v>
      </c>
      <c r="EQ65">
        <f t="shared" si="94"/>
        <v>342.13016107384817</v>
      </c>
      <c r="ER65">
        <f t="shared" si="94"/>
        <v>345.88983317356076</v>
      </c>
      <c r="ES65">
        <f t="shared" si="94"/>
        <v>345.88983317356076</v>
      </c>
      <c r="ET65">
        <f t="shared" si="94"/>
        <v>338.37048897413547</v>
      </c>
      <c r="EU65">
        <f t="shared" si="94"/>
        <v>350.68341510069433</v>
      </c>
      <c r="EV65">
        <f t="shared" si="94"/>
        <v>354.53707900289976</v>
      </c>
      <c r="EW65">
        <f t="shared" si="94"/>
        <v>354.53707900289976</v>
      </c>
      <c r="EX65">
        <f t="shared" si="94"/>
        <v>346.82975119848885</v>
      </c>
      <c r="EY65">
        <f t="shared" si="94"/>
        <v>359.45050047821167</v>
      </c>
      <c r="EZ65">
        <f t="shared" si="94"/>
        <v>363.40050597797222</v>
      </c>
      <c r="FA65">
        <f t="shared" si="94"/>
        <v>363.40050597797222</v>
      </c>
      <c r="FB65">
        <f t="shared" si="94"/>
        <v>0</v>
      </c>
      <c r="FC65">
        <f t="shared" si="94"/>
        <v>0</v>
      </c>
      <c r="FD65">
        <f t="shared" si="94"/>
        <v>0</v>
      </c>
      <c r="FE65">
        <f t="shared" si="94"/>
        <v>0</v>
      </c>
      <c r="FF65">
        <f t="shared" si="94"/>
        <v>0</v>
      </c>
      <c r="FG65">
        <f t="shared" si="94"/>
        <v>0</v>
      </c>
      <c r="FH65">
        <f t="shared" si="94"/>
        <v>0</v>
      </c>
      <c r="FI65">
        <f t="shared" si="94"/>
        <v>0</v>
      </c>
      <c r="FJ65">
        <f t="shared" si="94"/>
        <v>0</v>
      </c>
      <c r="FK65">
        <f t="shared" si="94"/>
        <v>0</v>
      </c>
      <c r="FL65">
        <f t="shared" si="94"/>
        <v>0</v>
      </c>
      <c r="FM65">
        <f t="shared" si="94"/>
        <v>0</v>
      </c>
      <c r="FN65">
        <f t="shared" ref="FN65:GJ65" si="95">FN$62</f>
        <v>0</v>
      </c>
      <c r="FO65">
        <f t="shared" si="95"/>
        <v>0</v>
      </c>
      <c r="FP65">
        <f t="shared" si="95"/>
        <v>0</v>
      </c>
      <c r="FQ65">
        <f t="shared" si="95"/>
        <v>0</v>
      </c>
      <c r="FR65">
        <f t="shared" si="95"/>
        <v>0</v>
      </c>
      <c r="FS65">
        <f t="shared" si="95"/>
        <v>0</v>
      </c>
      <c r="FT65">
        <f t="shared" si="95"/>
        <v>0</v>
      </c>
      <c r="FU65">
        <f t="shared" si="95"/>
        <v>0</v>
      </c>
      <c r="FV65">
        <f t="shared" si="95"/>
        <v>0</v>
      </c>
      <c r="FW65">
        <f t="shared" si="95"/>
        <v>0</v>
      </c>
      <c r="FX65">
        <f t="shared" si="95"/>
        <v>0</v>
      </c>
      <c r="FY65">
        <f t="shared" si="95"/>
        <v>0</v>
      </c>
      <c r="FZ65">
        <f t="shared" si="95"/>
        <v>0</v>
      </c>
      <c r="GA65">
        <f t="shared" si="95"/>
        <v>0</v>
      </c>
      <c r="GB65">
        <f t="shared" si="95"/>
        <v>0</v>
      </c>
      <c r="GC65">
        <f t="shared" si="95"/>
        <v>0</v>
      </c>
      <c r="GD65">
        <f t="shared" si="95"/>
        <v>0</v>
      </c>
      <c r="GE65">
        <f t="shared" si="95"/>
        <v>0</v>
      </c>
      <c r="GF65">
        <f t="shared" si="95"/>
        <v>0</v>
      </c>
      <c r="GG65">
        <f t="shared" si="95"/>
        <v>0</v>
      </c>
      <c r="GH65">
        <f t="shared" si="95"/>
        <v>0</v>
      </c>
      <c r="GI65">
        <f t="shared" si="95"/>
        <v>0</v>
      </c>
      <c r="GJ65">
        <f t="shared" si="95"/>
        <v>0</v>
      </c>
    </row>
    <row r="66" spans="1:192" outlineLevel="2" x14ac:dyDescent="0.35">
      <c r="A66" s="76"/>
      <c r="B66"/>
      <c r="C66"/>
      <c r="D66"/>
      <c r="E66" t="s">
        <v>722</v>
      </c>
      <c r="F66"/>
      <c r="G66" t="s">
        <v>101</v>
      </c>
      <c r="H66">
        <f>SUM(J66:GJ66)</f>
        <v>533360.98202960356</v>
      </c>
      <c r="I66"/>
      <c r="J66">
        <f t="shared" ref="J66:AO66" si="96">J64-J65</f>
        <v>0</v>
      </c>
      <c r="K66">
        <f t="shared" si="96"/>
        <v>0</v>
      </c>
      <c r="L66">
        <f t="shared" si="96"/>
        <v>0</v>
      </c>
      <c r="M66">
        <f t="shared" si="96"/>
        <v>0</v>
      </c>
      <c r="N66">
        <f t="shared" si="96"/>
        <v>0</v>
      </c>
      <c r="O66">
        <f t="shared" si="96"/>
        <v>0</v>
      </c>
      <c r="P66">
        <f t="shared" si="96"/>
        <v>0</v>
      </c>
      <c r="Q66">
        <f t="shared" si="96"/>
        <v>0</v>
      </c>
      <c r="R66">
        <f t="shared" si="96"/>
        <v>0</v>
      </c>
      <c r="S66">
        <f t="shared" si="96"/>
        <v>0</v>
      </c>
      <c r="T66">
        <f t="shared" si="96"/>
        <v>0</v>
      </c>
      <c r="U66">
        <f t="shared" si="96"/>
        <v>0</v>
      </c>
      <c r="V66">
        <f t="shared" si="96"/>
        <v>0</v>
      </c>
      <c r="W66">
        <f t="shared" si="96"/>
        <v>0</v>
      </c>
      <c r="X66">
        <f t="shared" si="96"/>
        <v>0</v>
      </c>
      <c r="Y66">
        <f t="shared" si="96"/>
        <v>0</v>
      </c>
      <c r="Z66">
        <f t="shared" si="96"/>
        <v>0</v>
      </c>
      <c r="AA66">
        <f t="shared" si="96"/>
        <v>0</v>
      </c>
      <c r="AB66">
        <f t="shared" si="96"/>
        <v>0</v>
      </c>
      <c r="AC66">
        <f t="shared" si="96"/>
        <v>0</v>
      </c>
      <c r="AD66">
        <f t="shared" si="96"/>
        <v>0</v>
      </c>
      <c r="AE66">
        <f t="shared" si="96"/>
        <v>49.768825031250003</v>
      </c>
      <c r="AF66">
        <f t="shared" si="96"/>
        <v>96.326758124999998</v>
      </c>
      <c r="AG66">
        <f t="shared" si="96"/>
        <v>149.30647509375001</v>
      </c>
      <c r="AH66">
        <f t="shared" si="96"/>
        <v>199.07530012500001</v>
      </c>
      <c r="AI66">
        <f t="shared" si="96"/>
        <v>232.78966546874997</v>
      </c>
      <c r="AJ66">
        <f t="shared" si="96"/>
        <v>298.61295018750002</v>
      </c>
      <c r="AK66">
        <f t="shared" si="96"/>
        <v>337.14365343750006</v>
      </c>
      <c r="AL66">
        <f t="shared" si="96"/>
        <v>398.15060025000002</v>
      </c>
      <c r="AM66">
        <f t="shared" si="96"/>
        <v>444.30717185156254</v>
      </c>
      <c r="AN66">
        <f t="shared" si="96"/>
        <v>510.1304565703125</v>
      </c>
      <c r="AO66">
        <f t="shared" si="96"/>
        <v>561.14350222734367</v>
      </c>
      <c r="AP66">
        <f t="shared" ref="AP66:BU66" si="97">AP64-AP65</f>
        <v>592.4095624687501</v>
      </c>
      <c r="AQ66">
        <f t="shared" si="97"/>
        <v>663.16959354140602</v>
      </c>
      <c r="AR66">
        <f t="shared" si="97"/>
        <v>691.14448954687509</v>
      </c>
      <c r="AS66">
        <f t="shared" si="97"/>
        <v>765.1956848554687</v>
      </c>
      <c r="AT66">
        <f t="shared" si="97"/>
        <v>816.2087305125001</v>
      </c>
      <c r="AU66">
        <f t="shared" si="97"/>
        <v>783.29708815312495</v>
      </c>
      <c r="AV66">
        <f t="shared" si="97"/>
        <v>918.23482182656255</v>
      </c>
      <c r="AW66">
        <f t="shared" si="97"/>
        <v>937.98180724218753</v>
      </c>
      <c r="AX66">
        <f t="shared" si="97"/>
        <v>1020.260913140625</v>
      </c>
      <c r="AY66">
        <f t="shared" si="97"/>
        <v>1062.6346526783204</v>
      </c>
      <c r="AZ66">
        <f t="shared" si="97"/>
        <v>1150.3441795660544</v>
      </c>
      <c r="BA66">
        <f t="shared" si="97"/>
        <v>1202.6325513645118</v>
      </c>
      <c r="BB66">
        <f t="shared" si="97"/>
        <v>1214.4396030609375</v>
      </c>
      <c r="BC66">
        <f t="shared" si="97"/>
        <v>1254.9209231629688</v>
      </c>
      <c r="BD66">
        <f t="shared" si="97"/>
        <v>1214.4396030609375</v>
      </c>
      <c r="BE66">
        <f t="shared" si="97"/>
        <v>1254.9209231629688</v>
      </c>
      <c r="BF66">
        <f t="shared" si="97"/>
        <v>3643.3188091828124</v>
      </c>
      <c r="BG66">
        <f t="shared" si="97"/>
        <v>3775.8951325169642</v>
      </c>
      <c r="BH66">
        <f t="shared" si="97"/>
        <v>3817.3884856215464</v>
      </c>
      <c r="BI66">
        <f t="shared" si="97"/>
        <v>3817.3884856215464</v>
      </c>
      <c r="BJ66">
        <f t="shared" si="97"/>
        <v>3734.4017794123824</v>
      </c>
      <c r="BK66">
        <f t="shared" si="97"/>
        <v>3870.2925108298882</v>
      </c>
      <c r="BL66">
        <f t="shared" si="97"/>
        <v>3912.8231977620849</v>
      </c>
      <c r="BM66">
        <f t="shared" si="97"/>
        <v>3912.8231977620849</v>
      </c>
      <c r="BN66">
        <f t="shared" si="97"/>
        <v>3870.2925108298882</v>
      </c>
      <c r="BO66">
        <f t="shared" si="97"/>
        <v>3967.0498236006351</v>
      </c>
      <c r="BP66">
        <f t="shared" si="97"/>
        <v>4010.6437777061365</v>
      </c>
      <c r="BQ66">
        <f t="shared" si="97"/>
        <v>4010.6437777061365</v>
      </c>
      <c r="BR66">
        <f t="shared" si="97"/>
        <v>3923.4558694951329</v>
      </c>
      <c r="BS66">
        <f t="shared" si="97"/>
        <v>4066.2260691906508</v>
      </c>
      <c r="BT66">
        <f t="shared" si="97"/>
        <v>4110.9098721487908</v>
      </c>
      <c r="BU66">
        <f t="shared" si="97"/>
        <v>4110.9098721487908</v>
      </c>
      <c r="BV66">
        <f t="shared" ref="BV66:DA66" si="98">BV64-BV65</f>
        <v>4021.5422662325118</v>
      </c>
      <c r="BW66">
        <f t="shared" si="98"/>
        <v>4167.8817209204171</v>
      </c>
      <c r="BX66">
        <f t="shared" si="98"/>
        <v>4213.6826189525091</v>
      </c>
      <c r="BY66">
        <f t="shared" si="98"/>
        <v>4213.6826189525091</v>
      </c>
      <c r="BZ66">
        <f t="shared" si="98"/>
        <v>4122.0808228883243</v>
      </c>
      <c r="CA66">
        <f t="shared" si="98"/>
        <v>4272.0787639434275</v>
      </c>
      <c r="CB66">
        <f t="shared" si="98"/>
        <v>4319.024684426322</v>
      </c>
      <c r="CC66">
        <f t="shared" si="98"/>
        <v>4319.024684426322</v>
      </c>
      <c r="CD66">
        <f t="shared" si="98"/>
        <v>4272.0787639434275</v>
      </c>
      <c r="CE66">
        <f t="shared" si="98"/>
        <v>4378.8807330420123</v>
      </c>
      <c r="CF66">
        <f t="shared" si="98"/>
        <v>4427.0003015369803</v>
      </c>
      <c r="CG66">
        <f t="shared" si="98"/>
        <v>4427.0003015369803</v>
      </c>
      <c r="CH66">
        <f t="shared" si="98"/>
        <v>4330.7611645470442</v>
      </c>
      <c r="CI66">
        <f t="shared" si="98"/>
        <v>4488.3527513680619</v>
      </c>
      <c r="CJ66">
        <f t="shared" si="98"/>
        <v>4537.6753090754037</v>
      </c>
      <c r="CK66">
        <f t="shared" si="98"/>
        <v>4537.6753090754037</v>
      </c>
      <c r="CL66">
        <f t="shared" si="98"/>
        <v>4439.0301936607211</v>
      </c>
      <c r="CM66">
        <f t="shared" si="98"/>
        <v>4600.5615701522638</v>
      </c>
      <c r="CN66">
        <f t="shared" si="98"/>
        <v>4651.1171918022892</v>
      </c>
      <c r="CO66">
        <f t="shared" si="98"/>
        <v>4651.1171918022892</v>
      </c>
      <c r="CP66">
        <f t="shared" si="98"/>
        <v>4550.0059485022393</v>
      </c>
      <c r="CQ66">
        <f t="shared" si="98"/>
        <v>4715.5756094060698</v>
      </c>
      <c r="CR66">
        <f t="shared" si="98"/>
        <v>4767.3951215973457</v>
      </c>
      <c r="CS66">
        <f t="shared" si="98"/>
        <v>4767.3951215973457</v>
      </c>
      <c r="CT66">
        <f t="shared" si="98"/>
        <v>4715.5756094060698</v>
      </c>
      <c r="CU66">
        <f t="shared" si="98"/>
        <v>4833.4649996412218</v>
      </c>
      <c r="CV66">
        <f t="shared" si="98"/>
        <v>4886.579999637278</v>
      </c>
      <c r="CW66">
        <f t="shared" si="98"/>
        <v>4886.579999637278</v>
      </c>
      <c r="CX66">
        <f t="shared" si="98"/>
        <v>4780.3499996451637</v>
      </c>
      <c r="CY66">
        <f t="shared" si="98"/>
        <v>4954.3016246322522</v>
      </c>
      <c r="CZ66">
        <f t="shared" si="98"/>
        <v>5008.7444996282111</v>
      </c>
      <c r="DA66">
        <f t="shared" si="98"/>
        <v>5008.7444996282111</v>
      </c>
      <c r="DB66">
        <f t="shared" ref="DB66:EG66" si="99">DB64-DB65</f>
        <v>4899.8587496362934</v>
      </c>
      <c r="DC66">
        <f t="shared" si="99"/>
        <v>5078.1591652480583</v>
      </c>
      <c r="DD66">
        <f t="shared" si="99"/>
        <v>5133.9631121189168</v>
      </c>
      <c r="DE66">
        <f t="shared" si="99"/>
        <v>5133.9631121189168</v>
      </c>
      <c r="DF66">
        <f t="shared" si="99"/>
        <v>5022.3552183772008</v>
      </c>
      <c r="DG66">
        <f t="shared" si="99"/>
        <v>5205.1131443792601</v>
      </c>
      <c r="DH66">
        <f t="shared" si="99"/>
        <v>5262.3121899218886</v>
      </c>
      <c r="DI66">
        <f t="shared" si="99"/>
        <v>5262.3121899218886</v>
      </c>
      <c r="DJ66">
        <f t="shared" si="99"/>
        <v>5205.1131443792601</v>
      </c>
      <c r="DK66">
        <f t="shared" si="99"/>
        <v>5335.2409729887413</v>
      </c>
      <c r="DL66">
        <f t="shared" si="99"/>
        <v>5393.8699946699362</v>
      </c>
      <c r="DM66">
        <f t="shared" si="99"/>
        <v>5393.8699946699362</v>
      </c>
      <c r="DN66">
        <f t="shared" si="99"/>
        <v>5276.6119513075455</v>
      </c>
      <c r="DO66">
        <f t="shared" si="99"/>
        <v>5468.6219973134594</v>
      </c>
      <c r="DP66">
        <f t="shared" si="99"/>
        <v>5528.7167445366849</v>
      </c>
      <c r="DQ66">
        <f t="shared" si="99"/>
        <v>5528.7167445366849</v>
      </c>
      <c r="DR66">
        <f t="shared" si="99"/>
        <v>5408.5272500902338</v>
      </c>
      <c r="DS66">
        <f t="shared" si="99"/>
        <v>5605.3375472462949</v>
      </c>
      <c r="DT66">
        <f t="shared" si="99"/>
        <v>5666.9346631501003</v>
      </c>
      <c r="DU66">
        <f t="shared" si="99"/>
        <v>5666.9346631501003</v>
      </c>
      <c r="DV66">
        <f t="shared" si="99"/>
        <v>5543.7404313424895</v>
      </c>
      <c r="DW66">
        <f t="shared" si="99"/>
        <v>5745.4709859274526</v>
      </c>
      <c r="DX66">
        <f t="shared" si="99"/>
        <v>5808.6080297288518</v>
      </c>
      <c r="DY66">
        <f t="shared" si="99"/>
        <v>5808.6080297288518</v>
      </c>
      <c r="DZ66">
        <f t="shared" si="99"/>
        <v>5745.4709859274526</v>
      </c>
      <c r="EA66">
        <f t="shared" si="99"/>
        <v>5889.1077605756382</v>
      </c>
      <c r="EB66">
        <f t="shared" si="99"/>
        <v>5953.8232304720741</v>
      </c>
      <c r="EC66">
        <f t="shared" si="99"/>
        <v>5953.8232304720741</v>
      </c>
      <c r="ED66">
        <f t="shared" si="99"/>
        <v>5824.3922906792022</v>
      </c>
      <c r="EE66">
        <f t="shared" si="99"/>
        <v>6036.3354545900293</v>
      </c>
      <c r="EF66">
        <f t="shared" si="99"/>
        <v>6102.6688112338752</v>
      </c>
      <c r="EG66">
        <f t="shared" si="99"/>
        <v>6102.6688112338752</v>
      </c>
      <c r="EH66">
        <f t="shared" ref="EH66:FM66" si="100">EH64-EH65</f>
        <v>5970.0020979461833</v>
      </c>
      <c r="EI66">
        <f t="shared" si="100"/>
        <v>6187.2438409547804</v>
      </c>
      <c r="EJ66">
        <f t="shared" si="100"/>
        <v>6255.2355315147224</v>
      </c>
      <c r="EK66">
        <f t="shared" si="100"/>
        <v>6255.2355315147224</v>
      </c>
      <c r="EL66">
        <f t="shared" si="100"/>
        <v>6119.2521503948365</v>
      </c>
      <c r="EM66">
        <f t="shared" si="100"/>
        <v>6341.9249369786485</v>
      </c>
      <c r="EN66">
        <f t="shared" si="100"/>
        <v>6411.6164198025899</v>
      </c>
      <c r="EO66">
        <f t="shared" si="100"/>
        <v>6411.6164198025899</v>
      </c>
      <c r="EP66">
        <f t="shared" si="100"/>
        <v>6341.9249369786485</v>
      </c>
      <c r="EQ66">
        <f t="shared" si="100"/>
        <v>6500.4730604031147</v>
      </c>
      <c r="ER66">
        <f t="shared" si="100"/>
        <v>6571.9068302976539</v>
      </c>
      <c r="ES66">
        <f t="shared" si="100"/>
        <v>6571.9068302976539</v>
      </c>
      <c r="ET66">
        <f t="shared" si="100"/>
        <v>6429.0392905085737</v>
      </c>
      <c r="EU66">
        <f t="shared" si="100"/>
        <v>6662.984886913192</v>
      </c>
      <c r="EV66">
        <f t="shared" si="100"/>
        <v>6736.2045010550946</v>
      </c>
      <c r="EW66">
        <f t="shared" si="100"/>
        <v>6736.2045010550946</v>
      </c>
      <c r="EX66">
        <f t="shared" si="100"/>
        <v>6589.7652727712875</v>
      </c>
      <c r="EY66">
        <f t="shared" si="100"/>
        <v>6829.5595090860215</v>
      </c>
      <c r="EZ66">
        <f t="shared" si="100"/>
        <v>6904.6096135814714</v>
      </c>
      <c r="FA66">
        <f t="shared" si="100"/>
        <v>6904.6096135814714</v>
      </c>
      <c r="FB66">
        <f t="shared" si="100"/>
        <v>0</v>
      </c>
      <c r="FC66">
        <f t="shared" si="100"/>
        <v>0</v>
      </c>
      <c r="FD66">
        <f t="shared" si="100"/>
        <v>0</v>
      </c>
      <c r="FE66">
        <f t="shared" si="100"/>
        <v>0</v>
      </c>
      <c r="FF66">
        <f t="shared" si="100"/>
        <v>0</v>
      </c>
      <c r="FG66">
        <f t="shared" si="100"/>
        <v>0</v>
      </c>
      <c r="FH66">
        <f t="shared" si="100"/>
        <v>0</v>
      </c>
      <c r="FI66">
        <f t="shared" si="100"/>
        <v>0</v>
      </c>
      <c r="FJ66">
        <f t="shared" si="100"/>
        <v>0</v>
      </c>
      <c r="FK66">
        <f t="shared" si="100"/>
        <v>0</v>
      </c>
      <c r="FL66">
        <f t="shared" si="100"/>
        <v>0</v>
      </c>
      <c r="FM66">
        <f t="shared" si="100"/>
        <v>0</v>
      </c>
      <c r="FN66">
        <f t="shared" ref="FN66:GJ66" si="101">FN64-FN65</f>
        <v>0</v>
      </c>
      <c r="FO66">
        <f t="shared" si="101"/>
        <v>0</v>
      </c>
      <c r="FP66">
        <f t="shared" si="101"/>
        <v>0</v>
      </c>
      <c r="FQ66">
        <f t="shared" si="101"/>
        <v>0</v>
      </c>
      <c r="FR66">
        <f t="shared" si="101"/>
        <v>0</v>
      </c>
      <c r="FS66">
        <f t="shared" si="101"/>
        <v>0</v>
      </c>
      <c r="FT66">
        <f t="shared" si="101"/>
        <v>0</v>
      </c>
      <c r="FU66">
        <f t="shared" si="101"/>
        <v>0</v>
      </c>
      <c r="FV66">
        <f t="shared" si="101"/>
        <v>0</v>
      </c>
      <c r="FW66">
        <f t="shared" si="101"/>
        <v>0</v>
      </c>
      <c r="FX66">
        <f t="shared" si="101"/>
        <v>0</v>
      </c>
      <c r="FY66">
        <f t="shared" si="101"/>
        <v>0</v>
      </c>
      <c r="FZ66">
        <f t="shared" si="101"/>
        <v>0</v>
      </c>
      <c r="GA66">
        <f t="shared" si="101"/>
        <v>0</v>
      </c>
      <c r="GB66">
        <f t="shared" si="101"/>
        <v>0</v>
      </c>
      <c r="GC66">
        <f t="shared" si="101"/>
        <v>0</v>
      </c>
      <c r="GD66">
        <f t="shared" si="101"/>
        <v>0</v>
      </c>
      <c r="GE66">
        <f t="shared" si="101"/>
        <v>0</v>
      </c>
      <c r="GF66">
        <f t="shared" si="101"/>
        <v>0</v>
      </c>
      <c r="GG66">
        <f t="shared" si="101"/>
        <v>0</v>
      </c>
      <c r="GH66">
        <f t="shared" si="101"/>
        <v>0</v>
      </c>
      <c r="GI66">
        <f t="shared" si="101"/>
        <v>0</v>
      </c>
      <c r="GJ66">
        <f t="shared" si="101"/>
        <v>0</v>
      </c>
    </row>
    <row r="67" spans="1:192" outlineLevel="1" x14ac:dyDescent="0.35">
      <c r="A67" s="76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 s="76"/>
      <c r="B68" s="492" t="s">
        <v>723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512" customFormat="1" outlineLevel="2" x14ac:dyDescent="0.35">
      <c r="A69" s="519"/>
      <c r="E69" s="512" t="str">
        <f>InpC!$E$57</f>
        <v>Embedded benefits rate (real)</v>
      </c>
      <c r="F69" s="512">
        <f>InpC!$F$57</f>
        <v>4</v>
      </c>
      <c r="G69" s="512" t="str">
        <f>InpC!$G$57</f>
        <v>$/MWh</v>
      </c>
    </row>
    <row r="70" spans="1:192" s="512" customFormat="1" outlineLevel="2" x14ac:dyDescent="0.35">
      <c r="A70" s="519"/>
      <c r="E70" s="512" t="str">
        <f>InpC!$E$138</f>
        <v>Units in a thousand</v>
      </c>
      <c r="F70" s="512">
        <f>InpC!$F$138</f>
        <v>1000</v>
      </c>
      <c r="G70" s="512" t="str">
        <f>InpC!$G$138</f>
        <v>units</v>
      </c>
    </row>
    <row r="71" spans="1:192" s="513" customFormat="1" outlineLevel="2" x14ac:dyDescent="0.35">
      <c r="A71" s="518"/>
      <c r="E71" s="513" t="str">
        <f>Esc!$E$14</f>
        <v>CPI escalation factor</v>
      </c>
      <c r="G71" s="513" t="str">
        <f>Esc!$G$14</f>
        <v>factor</v>
      </c>
      <c r="H71" s="513">
        <f>Esc!$H$14</f>
        <v>277.83505167495679</v>
      </c>
      <c r="J71" s="513">
        <f>Esc!J$14</f>
        <v>1</v>
      </c>
      <c r="K71" s="513">
        <f>Esc!K$14</f>
        <v>1</v>
      </c>
      <c r="L71" s="513">
        <f>Esc!L$14</f>
        <v>1</v>
      </c>
      <c r="M71" s="513">
        <f>Esc!M$14</f>
        <v>1</v>
      </c>
      <c r="N71" s="513">
        <f>Esc!N$14</f>
        <v>1</v>
      </c>
      <c r="O71" s="513">
        <f>Esc!O$14</f>
        <v>1</v>
      </c>
      <c r="P71" s="513">
        <f>Esc!P$14</f>
        <v>1</v>
      </c>
      <c r="Q71" s="513">
        <f>Esc!Q$14</f>
        <v>1</v>
      </c>
      <c r="R71" s="513">
        <f>Esc!R$14</f>
        <v>1</v>
      </c>
      <c r="S71" s="513">
        <f>Esc!S$14</f>
        <v>1</v>
      </c>
      <c r="T71" s="513">
        <f>Esc!T$14</f>
        <v>1</v>
      </c>
      <c r="U71" s="513">
        <f>Esc!U$14</f>
        <v>1</v>
      </c>
      <c r="V71" s="513">
        <f>Esc!V$14</f>
        <v>1</v>
      </c>
      <c r="W71" s="513">
        <f>Esc!W$14</f>
        <v>1</v>
      </c>
      <c r="X71" s="513">
        <f>Esc!X$14</f>
        <v>1</v>
      </c>
      <c r="Y71" s="513">
        <f>Esc!Y$14</f>
        <v>1</v>
      </c>
      <c r="Z71" s="513">
        <f>Esc!Z$14</f>
        <v>1</v>
      </c>
      <c r="AA71" s="513">
        <f>Esc!AA$14</f>
        <v>1.0249999999999999</v>
      </c>
      <c r="AB71" s="513">
        <f>Esc!AB$14</f>
        <v>1.0249999999999999</v>
      </c>
      <c r="AC71" s="513">
        <f>Esc!AC$14</f>
        <v>1.0249999999999999</v>
      </c>
      <c r="AD71" s="513">
        <f>Esc!AD$14</f>
        <v>1.0249999999999999</v>
      </c>
      <c r="AE71" s="513">
        <f>Esc!AE$14</f>
        <v>1.0249999999999999</v>
      </c>
      <c r="AF71" s="513">
        <f>Esc!AF$14</f>
        <v>1.0249999999999999</v>
      </c>
      <c r="AG71" s="513">
        <f>Esc!AG$14</f>
        <v>1.0249999999999999</v>
      </c>
      <c r="AH71" s="513">
        <f>Esc!AH$14</f>
        <v>1.0249999999999999</v>
      </c>
      <c r="AI71" s="513">
        <f>Esc!AI$14</f>
        <v>1.0249999999999999</v>
      </c>
      <c r="AJ71" s="513">
        <f>Esc!AJ$14</f>
        <v>1.0249999999999999</v>
      </c>
      <c r="AK71" s="513">
        <f>Esc!AK$14</f>
        <v>1.0249999999999999</v>
      </c>
      <c r="AL71" s="513">
        <f>Esc!AL$14</f>
        <v>1.0249999999999999</v>
      </c>
      <c r="AM71" s="513">
        <f>Esc!AM$14</f>
        <v>1.0506249999999999</v>
      </c>
      <c r="AN71" s="513">
        <f>Esc!AN$14</f>
        <v>1.0506249999999999</v>
      </c>
      <c r="AO71" s="513">
        <f>Esc!AO$14</f>
        <v>1.0506249999999999</v>
      </c>
      <c r="AP71" s="513">
        <f>Esc!AP$14</f>
        <v>1.0506249999999999</v>
      </c>
      <c r="AQ71" s="513">
        <f>Esc!AQ$14</f>
        <v>1.0506249999999999</v>
      </c>
      <c r="AR71" s="513">
        <f>Esc!AR$14</f>
        <v>1.0506249999999999</v>
      </c>
      <c r="AS71" s="513">
        <f>Esc!AS$14</f>
        <v>1.0506249999999999</v>
      </c>
      <c r="AT71" s="513">
        <f>Esc!AT$14</f>
        <v>1.0506249999999999</v>
      </c>
      <c r="AU71" s="513">
        <f>Esc!AU$14</f>
        <v>1.0506249999999999</v>
      </c>
      <c r="AV71" s="513">
        <f>Esc!AV$14</f>
        <v>1.0506249999999999</v>
      </c>
      <c r="AW71" s="513">
        <f>Esc!AW$14</f>
        <v>1.0506249999999999</v>
      </c>
      <c r="AX71" s="513">
        <f>Esc!AX$14</f>
        <v>1.0506249999999999</v>
      </c>
      <c r="AY71" s="513">
        <f>Esc!AY$14</f>
        <v>1.0768906249999999</v>
      </c>
      <c r="AZ71" s="513">
        <f>Esc!AZ$14</f>
        <v>1.0768906249999999</v>
      </c>
      <c r="BA71" s="513">
        <f>Esc!BA$14</f>
        <v>1.0768906249999999</v>
      </c>
      <c r="BB71" s="513">
        <f>Esc!BB$14</f>
        <v>1.0768906249999999</v>
      </c>
      <c r="BC71" s="513">
        <f>Esc!BC$14</f>
        <v>1.0768906249999999</v>
      </c>
      <c r="BD71" s="513">
        <f>Esc!BD$14</f>
        <v>1.0768906249999999</v>
      </c>
      <c r="BE71" s="513">
        <f>Esc!BE$14</f>
        <v>1.0768906249999999</v>
      </c>
      <c r="BF71" s="513">
        <f>Esc!BF$14</f>
        <v>1.0768906249999999</v>
      </c>
      <c r="BG71" s="513">
        <f>Esc!BG$14</f>
        <v>1.1038128906249998</v>
      </c>
      <c r="BH71" s="513">
        <f>Esc!BH$14</f>
        <v>1.1038128906249998</v>
      </c>
      <c r="BI71" s="513">
        <f>Esc!BI$14</f>
        <v>1.1038128906249998</v>
      </c>
      <c r="BJ71" s="513">
        <f>Esc!BJ$14</f>
        <v>1.1038128906249998</v>
      </c>
      <c r="BK71" s="513">
        <f>Esc!BK$14</f>
        <v>1.1314082128906247</v>
      </c>
      <c r="BL71" s="513">
        <f>Esc!BL$14</f>
        <v>1.1314082128906247</v>
      </c>
      <c r="BM71" s="513">
        <f>Esc!BM$14</f>
        <v>1.1314082128906247</v>
      </c>
      <c r="BN71" s="513">
        <f>Esc!BN$14</f>
        <v>1.1314082128906247</v>
      </c>
      <c r="BO71" s="513">
        <f>Esc!BO$14</f>
        <v>1.1596934182128902</v>
      </c>
      <c r="BP71" s="513">
        <f>Esc!BP$14</f>
        <v>1.1596934182128902</v>
      </c>
      <c r="BQ71" s="513">
        <f>Esc!BQ$14</f>
        <v>1.1596934182128902</v>
      </c>
      <c r="BR71" s="513">
        <f>Esc!BR$14</f>
        <v>1.1596934182128902</v>
      </c>
      <c r="BS71" s="513">
        <f>Esc!BS$14</f>
        <v>1.1886857536682125</v>
      </c>
      <c r="BT71" s="513">
        <f>Esc!BT$14</f>
        <v>1.1886857536682125</v>
      </c>
      <c r="BU71" s="513">
        <f>Esc!BU$14</f>
        <v>1.1886857536682125</v>
      </c>
      <c r="BV71" s="513">
        <f>Esc!BV$14</f>
        <v>1.1886857536682125</v>
      </c>
      <c r="BW71" s="513">
        <f>Esc!BW$14</f>
        <v>1.2184028975099177</v>
      </c>
      <c r="BX71" s="513">
        <f>Esc!BX$14</f>
        <v>1.2184028975099177</v>
      </c>
      <c r="BY71" s="513">
        <f>Esc!BY$14</f>
        <v>1.2184028975099177</v>
      </c>
      <c r="BZ71" s="513">
        <f>Esc!BZ$14</f>
        <v>1.2184028975099177</v>
      </c>
      <c r="CA71" s="513">
        <f>Esc!CA$14</f>
        <v>1.2488629699476654</v>
      </c>
      <c r="CB71" s="513">
        <f>Esc!CB$14</f>
        <v>1.2488629699476654</v>
      </c>
      <c r="CC71" s="513">
        <f>Esc!CC$14</f>
        <v>1.2488629699476654</v>
      </c>
      <c r="CD71" s="513">
        <f>Esc!CD$14</f>
        <v>1.2488629699476654</v>
      </c>
      <c r="CE71" s="513">
        <f>Esc!CE$14</f>
        <v>1.2800845441963571</v>
      </c>
      <c r="CF71" s="513">
        <f>Esc!CF$14</f>
        <v>1.2800845441963571</v>
      </c>
      <c r="CG71" s="513">
        <f>Esc!CG$14</f>
        <v>1.2800845441963571</v>
      </c>
      <c r="CH71" s="513">
        <f>Esc!CH$14</f>
        <v>1.2800845441963571</v>
      </c>
      <c r="CI71" s="513">
        <f>Esc!CI$14</f>
        <v>1.312086657801266</v>
      </c>
      <c r="CJ71" s="513">
        <f>Esc!CJ$14</f>
        <v>1.312086657801266</v>
      </c>
      <c r="CK71" s="513">
        <f>Esc!CK$14</f>
        <v>1.312086657801266</v>
      </c>
      <c r="CL71" s="513">
        <f>Esc!CL$14</f>
        <v>1.312086657801266</v>
      </c>
      <c r="CM71" s="513">
        <f>Esc!CM$14</f>
        <v>1.3448888242462975</v>
      </c>
      <c r="CN71" s="513">
        <f>Esc!CN$14</f>
        <v>1.3448888242462975</v>
      </c>
      <c r="CO71" s="513">
        <f>Esc!CO$14</f>
        <v>1.3448888242462975</v>
      </c>
      <c r="CP71" s="513">
        <f>Esc!CP$14</f>
        <v>1.3448888242462975</v>
      </c>
      <c r="CQ71" s="513">
        <f>Esc!CQ$14</f>
        <v>1.3785110448524549</v>
      </c>
      <c r="CR71" s="513">
        <f>Esc!CR$14</f>
        <v>1.3785110448524549</v>
      </c>
      <c r="CS71" s="513">
        <f>Esc!CS$14</f>
        <v>1.3785110448524549</v>
      </c>
      <c r="CT71" s="513">
        <f>Esc!CT$14</f>
        <v>1.3785110448524549</v>
      </c>
      <c r="CU71" s="513">
        <f>Esc!CU$14</f>
        <v>1.4129738209737661</v>
      </c>
      <c r="CV71" s="513">
        <f>Esc!CV$14</f>
        <v>1.4129738209737661</v>
      </c>
      <c r="CW71" s="513">
        <f>Esc!CW$14</f>
        <v>1.4129738209737661</v>
      </c>
      <c r="CX71" s="513">
        <f>Esc!CX$14</f>
        <v>1.4129738209737661</v>
      </c>
      <c r="CY71" s="513">
        <f>Esc!CY$14</f>
        <v>1.4482981664981105</v>
      </c>
      <c r="CZ71" s="513">
        <f>Esc!CZ$14</f>
        <v>1.4482981664981105</v>
      </c>
      <c r="DA71" s="513">
        <f>Esc!DA$14</f>
        <v>1.4482981664981105</v>
      </c>
      <c r="DB71" s="513">
        <f>Esc!DB$14</f>
        <v>1.4482981664981105</v>
      </c>
      <c r="DC71" s="513">
        <f>Esc!DC$14</f>
        <v>1.4845056206605631</v>
      </c>
      <c r="DD71" s="513">
        <f>Esc!DD$14</f>
        <v>1.4845056206605631</v>
      </c>
      <c r="DE71" s="513">
        <f>Esc!DE$14</f>
        <v>1.4845056206605631</v>
      </c>
      <c r="DF71" s="513">
        <f>Esc!DF$14</f>
        <v>1.4845056206605631</v>
      </c>
      <c r="DG71" s="513">
        <f>Esc!DG$14</f>
        <v>1.521618261177077</v>
      </c>
      <c r="DH71" s="513">
        <f>Esc!DH$14</f>
        <v>1.521618261177077</v>
      </c>
      <c r="DI71" s="513">
        <f>Esc!DI$14</f>
        <v>1.521618261177077</v>
      </c>
      <c r="DJ71" s="513">
        <f>Esc!DJ$14</f>
        <v>1.521618261177077</v>
      </c>
      <c r="DK71" s="513">
        <f>Esc!DK$14</f>
        <v>1.559658717706504</v>
      </c>
      <c r="DL71" s="513">
        <f>Esc!DL$14</f>
        <v>1.559658717706504</v>
      </c>
      <c r="DM71" s="513">
        <f>Esc!DM$14</f>
        <v>1.559658717706504</v>
      </c>
      <c r="DN71" s="513">
        <f>Esc!DN$14</f>
        <v>1.559658717706504</v>
      </c>
      <c r="DO71" s="513">
        <f>Esc!DO$14</f>
        <v>1.5986501856491666</v>
      </c>
      <c r="DP71" s="513">
        <f>Esc!DP$14</f>
        <v>1.5986501856491666</v>
      </c>
      <c r="DQ71" s="513">
        <f>Esc!DQ$14</f>
        <v>1.5986501856491666</v>
      </c>
      <c r="DR71" s="513">
        <f>Esc!DR$14</f>
        <v>1.5986501856491666</v>
      </c>
      <c r="DS71" s="513">
        <f>Esc!DS$14</f>
        <v>1.6386164402903955</v>
      </c>
      <c r="DT71" s="513">
        <f>Esc!DT$14</f>
        <v>1.6386164402903955</v>
      </c>
      <c r="DU71" s="513">
        <f>Esc!DU$14</f>
        <v>1.6386164402903955</v>
      </c>
      <c r="DV71" s="513">
        <f>Esc!DV$14</f>
        <v>1.6386164402903955</v>
      </c>
      <c r="DW71" s="513">
        <f>Esc!DW$14</f>
        <v>1.6795818512976552</v>
      </c>
      <c r="DX71" s="513">
        <f>Esc!DX$14</f>
        <v>1.6795818512976552</v>
      </c>
      <c r="DY71" s="513">
        <f>Esc!DY$14</f>
        <v>1.6795818512976552</v>
      </c>
      <c r="DZ71" s="513">
        <f>Esc!DZ$14</f>
        <v>1.6795818512976552</v>
      </c>
      <c r="EA71" s="513">
        <f>Esc!EA$14</f>
        <v>1.7215713975800966</v>
      </c>
      <c r="EB71" s="513">
        <f>Esc!EB$14</f>
        <v>1.7215713975800966</v>
      </c>
      <c r="EC71" s="513">
        <f>Esc!EC$14</f>
        <v>1.7215713975800966</v>
      </c>
      <c r="ED71" s="513">
        <f>Esc!ED$14</f>
        <v>1.7215713975800966</v>
      </c>
      <c r="EE71" s="513">
        <f>Esc!EE$14</f>
        <v>1.7646106825195991</v>
      </c>
      <c r="EF71" s="513">
        <f>Esc!EF$14</f>
        <v>1.7646106825195991</v>
      </c>
      <c r="EG71" s="513">
        <f>Esc!EG$14</f>
        <v>1.7646106825195991</v>
      </c>
      <c r="EH71" s="513">
        <f>Esc!EH$14</f>
        <v>1.7646106825195991</v>
      </c>
      <c r="EI71" s="513">
        <f>Esc!EI$14</f>
        <v>1.8087259495825889</v>
      </c>
      <c r="EJ71" s="513">
        <f>Esc!EJ$14</f>
        <v>1.8087259495825889</v>
      </c>
      <c r="EK71" s="513">
        <f>Esc!EK$14</f>
        <v>1.8087259495825889</v>
      </c>
      <c r="EL71" s="513">
        <f>Esc!EL$14</f>
        <v>1.8087259495825889</v>
      </c>
      <c r="EM71" s="513">
        <f>Esc!EM$14</f>
        <v>1.8539440983221533</v>
      </c>
      <c r="EN71" s="513">
        <f>Esc!EN$14</f>
        <v>1.8539440983221533</v>
      </c>
      <c r="EO71" s="513">
        <f>Esc!EO$14</f>
        <v>1.8539440983221533</v>
      </c>
      <c r="EP71" s="513">
        <f>Esc!EP$14</f>
        <v>1.8539440983221533</v>
      </c>
      <c r="EQ71" s="513">
        <f>Esc!EQ$14</f>
        <v>1.9002927007802071</v>
      </c>
      <c r="ER71" s="513">
        <f>Esc!ER$14</f>
        <v>1.9002927007802071</v>
      </c>
      <c r="ES71" s="513">
        <f>Esc!ES$14</f>
        <v>1.9002927007802071</v>
      </c>
      <c r="ET71" s="513">
        <f>Esc!ET$14</f>
        <v>1.9002927007802071</v>
      </c>
      <c r="EU71" s="513">
        <f>Esc!EU$14</f>
        <v>1.9478000182997122</v>
      </c>
      <c r="EV71" s="513">
        <f>Esc!EV$14</f>
        <v>1.9478000182997122</v>
      </c>
      <c r="EW71" s="513">
        <f>Esc!EW$14</f>
        <v>1.9478000182997122</v>
      </c>
      <c r="EX71" s="513">
        <f>Esc!EX$14</f>
        <v>1.9478000182997122</v>
      </c>
      <c r="EY71" s="513">
        <f>Esc!EY$14</f>
        <v>1.9964950187572048</v>
      </c>
      <c r="EZ71" s="513">
        <f>Esc!EZ$14</f>
        <v>1.9964950187572048</v>
      </c>
      <c r="FA71" s="513">
        <f>Esc!FA$14</f>
        <v>1.9964950187572048</v>
      </c>
      <c r="FB71" s="513">
        <f>Esc!FB$14</f>
        <v>1.9964950187572048</v>
      </c>
      <c r="FC71" s="513">
        <f>Esc!FC$14</f>
        <v>2.0464073942261352</v>
      </c>
      <c r="FD71" s="513">
        <f>Esc!FD$14</f>
        <v>2.0464073942261352</v>
      </c>
      <c r="FE71" s="513">
        <f>Esc!FE$14</f>
        <v>2.0464073942261352</v>
      </c>
      <c r="FF71" s="513">
        <f>Esc!FF$14</f>
        <v>2.0464073942261352</v>
      </c>
      <c r="FG71" s="513">
        <f>Esc!FG$14</f>
        <v>2.097567579081788</v>
      </c>
      <c r="FH71" s="513">
        <f>Esc!FH$14</f>
        <v>2.097567579081788</v>
      </c>
      <c r="FI71" s="513">
        <f>Esc!FI$14</f>
        <v>2.097567579081788</v>
      </c>
      <c r="FJ71" s="513">
        <f>Esc!FJ$14</f>
        <v>2.097567579081788</v>
      </c>
      <c r="FK71" s="513">
        <f>Esc!FK$14</f>
        <v>2.1500067685588333</v>
      </c>
      <c r="FL71" s="513">
        <f>Esc!FL$14</f>
        <v>2.1500067685588333</v>
      </c>
      <c r="FM71" s="513">
        <f>Esc!FM$14</f>
        <v>2.1500067685588333</v>
      </c>
      <c r="FN71" s="513">
        <f>Esc!FN$14</f>
        <v>2.1500067685588333</v>
      </c>
      <c r="FO71" s="513">
        <f>Esc!FO$14</f>
        <v>2.2037569377728037</v>
      </c>
      <c r="FP71" s="513">
        <f>Esc!FP$14</f>
        <v>2.2037569377728037</v>
      </c>
      <c r="FQ71" s="513">
        <f>Esc!FQ$14</f>
        <v>2.2037569377728037</v>
      </c>
      <c r="FR71" s="513">
        <f>Esc!FR$14</f>
        <v>2.2037569377728037</v>
      </c>
      <c r="FS71" s="513">
        <f>Esc!FS$14</f>
        <v>2.2588508612171236</v>
      </c>
      <c r="FT71" s="513">
        <f>Esc!FT$14</f>
        <v>2.2588508612171236</v>
      </c>
      <c r="FU71" s="513">
        <f>Esc!FU$14</f>
        <v>2.2588508612171236</v>
      </c>
      <c r="FV71" s="513">
        <f>Esc!FV$14</f>
        <v>2.2588508612171236</v>
      </c>
      <c r="FW71" s="513">
        <f>Esc!FW$14</f>
        <v>2.3153221327475517</v>
      </c>
      <c r="FX71" s="513">
        <f>Esc!FX$14</f>
        <v>2.3153221327475517</v>
      </c>
      <c r="FY71" s="513">
        <f>Esc!FY$14</f>
        <v>2.3153221327475517</v>
      </c>
      <c r="FZ71" s="513">
        <f>Esc!FZ$14</f>
        <v>2.3153221327475517</v>
      </c>
      <c r="GA71" s="513">
        <f>Esc!GA$14</f>
        <v>2.3732051860662402</v>
      </c>
      <c r="GB71" s="513">
        <f>Esc!GB$14</f>
        <v>2.3732051860662402</v>
      </c>
      <c r="GC71" s="513">
        <f>Esc!GC$14</f>
        <v>2.3732051860662402</v>
      </c>
      <c r="GD71" s="513">
        <f>Esc!GD$14</f>
        <v>2.3732051860662402</v>
      </c>
      <c r="GE71" s="513">
        <f>Esc!GE$14</f>
        <v>2.4325353157178964</v>
      </c>
      <c r="GF71" s="513">
        <f>Esc!GF$14</f>
        <v>2.4325353157178964</v>
      </c>
      <c r="GG71" s="513">
        <f>Esc!GG$14</f>
        <v>2.4325353157178964</v>
      </c>
      <c r="GH71" s="513">
        <f>Esc!GH$14</f>
        <v>2.4325353157178964</v>
      </c>
      <c r="GI71" s="513">
        <f>Esc!GI$14</f>
        <v>2.4933486986108435</v>
      </c>
      <c r="GJ71" s="513">
        <f>Esc!GJ$14</f>
        <v>2.4933486986108435</v>
      </c>
    </row>
    <row r="72" spans="1:192" outlineLevel="2" x14ac:dyDescent="0.35">
      <c r="A72" s="76"/>
      <c r="B72"/>
      <c r="C72"/>
      <c r="D72"/>
      <c r="E72" t="str">
        <f>$E$35</f>
        <v>Net generation</v>
      </c>
      <c r="F72"/>
      <c r="G72" t="str">
        <f>$G$35</f>
        <v>MWh</v>
      </c>
      <c r="H72">
        <f>$H$35</f>
        <v>5846201.2950000009</v>
      </c>
      <c r="I72"/>
      <c r="J72">
        <f t="shared" ref="J72:AO72" si="102">J$35</f>
        <v>0</v>
      </c>
      <c r="K72">
        <f t="shared" si="102"/>
        <v>0</v>
      </c>
      <c r="L72">
        <f t="shared" si="102"/>
        <v>0</v>
      </c>
      <c r="M72">
        <f t="shared" si="102"/>
        <v>0</v>
      </c>
      <c r="N72">
        <f t="shared" si="102"/>
        <v>0</v>
      </c>
      <c r="O72">
        <f t="shared" si="102"/>
        <v>0</v>
      </c>
      <c r="P72">
        <f t="shared" si="102"/>
        <v>0</v>
      </c>
      <c r="Q72">
        <f t="shared" si="102"/>
        <v>0</v>
      </c>
      <c r="R72">
        <f t="shared" si="102"/>
        <v>0</v>
      </c>
      <c r="S72">
        <f t="shared" si="102"/>
        <v>0</v>
      </c>
      <c r="T72">
        <f t="shared" si="102"/>
        <v>0</v>
      </c>
      <c r="U72">
        <f t="shared" si="102"/>
        <v>0</v>
      </c>
      <c r="V72">
        <f t="shared" si="102"/>
        <v>0</v>
      </c>
      <c r="W72">
        <f t="shared" si="102"/>
        <v>0</v>
      </c>
      <c r="X72">
        <f t="shared" si="102"/>
        <v>0</v>
      </c>
      <c r="Y72">
        <f t="shared" si="102"/>
        <v>0</v>
      </c>
      <c r="Z72">
        <f t="shared" si="102"/>
        <v>0</v>
      </c>
      <c r="AA72">
        <f t="shared" si="102"/>
        <v>0</v>
      </c>
      <c r="AB72">
        <f t="shared" si="102"/>
        <v>0</v>
      </c>
      <c r="AC72">
        <f t="shared" si="102"/>
        <v>0</v>
      </c>
      <c r="AD72">
        <f t="shared" si="102"/>
        <v>0</v>
      </c>
      <c r="AE72">
        <f t="shared" si="102"/>
        <v>786.31500000000005</v>
      </c>
      <c r="AF72">
        <f t="shared" si="102"/>
        <v>1521.9</v>
      </c>
      <c r="AG72">
        <f t="shared" si="102"/>
        <v>2358.9450000000002</v>
      </c>
      <c r="AH72">
        <f t="shared" si="102"/>
        <v>3145.26</v>
      </c>
      <c r="AI72">
        <f t="shared" si="102"/>
        <v>3677.9250000000002</v>
      </c>
      <c r="AJ72">
        <f t="shared" si="102"/>
        <v>4717.8900000000003</v>
      </c>
      <c r="AK72">
        <f t="shared" si="102"/>
        <v>5326.6500000000015</v>
      </c>
      <c r="AL72">
        <f t="shared" si="102"/>
        <v>6290.52</v>
      </c>
      <c r="AM72">
        <f t="shared" si="102"/>
        <v>6848.5500000000011</v>
      </c>
      <c r="AN72">
        <f t="shared" si="102"/>
        <v>7863.1500000000005</v>
      </c>
      <c r="AO72">
        <f t="shared" si="102"/>
        <v>8649.4650000000001</v>
      </c>
      <c r="AP72">
        <f t="shared" ref="AP72:BU72" si="103">AP$35</f>
        <v>9131.4000000000015</v>
      </c>
      <c r="AQ72">
        <f t="shared" si="103"/>
        <v>10222.094999999999</v>
      </c>
      <c r="AR72">
        <f t="shared" si="103"/>
        <v>10653.300000000003</v>
      </c>
      <c r="AS72">
        <f t="shared" si="103"/>
        <v>11794.725</v>
      </c>
      <c r="AT72">
        <f t="shared" si="103"/>
        <v>12581.04</v>
      </c>
      <c r="AU72">
        <f t="shared" si="103"/>
        <v>12073.740000000002</v>
      </c>
      <c r="AV72">
        <f t="shared" si="103"/>
        <v>14153.670000000002</v>
      </c>
      <c r="AW72">
        <f t="shared" si="103"/>
        <v>14458.050000000001</v>
      </c>
      <c r="AX72">
        <f t="shared" si="103"/>
        <v>15726.300000000001</v>
      </c>
      <c r="AY72">
        <f t="shared" si="103"/>
        <v>15979.950000000003</v>
      </c>
      <c r="AZ72">
        <f t="shared" si="103"/>
        <v>17298.93</v>
      </c>
      <c r="BA72">
        <f t="shared" si="103"/>
        <v>18085.245000000003</v>
      </c>
      <c r="BB72">
        <f t="shared" si="103"/>
        <v>18262.800000000003</v>
      </c>
      <c r="BC72">
        <f t="shared" si="103"/>
        <v>18871.560000000001</v>
      </c>
      <c r="BD72">
        <f t="shared" si="103"/>
        <v>18262.800000000003</v>
      </c>
      <c r="BE72">
        <f t="shared" si="103"/>
        <v>18871.560000000001</v>
      </c>
      <c r="BF72">
        <f t="shared" si="103"/>
        <v>54788.4</v>
      </c>
      <c r="BG72">
        <f t="shared" si="103"/>
        <v>55397.16</v>
      </c>
      <c r="BH72">
        <f t="shared" si="103"/>
        <v>56005.920000000006</v>
      </c>
      <c r="BI72">
        <f t="shared" si="103"/>
        <v>56005.920000000006</v>
      </c>
      <c r="BJ72">
        <f t="shared" si="103"/>
        <v>54788.4</v>
      </c>
      <c r="BK72">
        <f t="shared" si="103"/>
        <v>55397.16</v>
      </c>
      <c r="BL72">
        <f t="shared" si="103"/>
        <v>56005.920000000006</v>
      </c>
      <c r="BM72">
        <f t="shared" si="103"/>
        <v>56005.920000000006</v>
      </c>
      <c r="BN72">
        <f t="shared" si="103"/>
        <v>55397.16</v>
      </c>
      <c r="BO72">
        <f t="shared" si="103"/>
        <v>55397.16</v>
      </c>
      <c r="BP72">
        <f t="shared" si="103"/>
        <v>56005.920000000006</v>
      </c>
      <c r="BQ72">
        <f t="shared" si="103"/>
        <v>56005.920000000006</v>
      </c>
      <c r="BR72">
        <f t="shared" si="103"/>
        <v>54788.4</v>
      </c>
      <c r="BS72">
        <f t="shared" si="103"/>
        <v>55397.16</v>
      </c>
      <c r="BT72">
        <f t="shared" si="103"/>
        <v>56005.920000000006</v>
      </c>
      <c r="BU72">
        <f t="shared" si="103"/>
        <v>56005.920000000006</v>
      </c>
      <c r="BV72">
        <f t="shared" ref="BV72:DA72" si="104">BV$35</f>
        <v>54788.4</v>
      </c>
      <c r="BW72">
        <f t="shared" si="104"/>
        <v>55397.16</v>
      </c>
      <c r="BX72">
        <f t="shared" si="104"/>
        <v>56005.920000000006</v>
      </c>
      <c r="BY72">
        <f t="shared" si="104"/>
        <v>56005.920000000006</v>
      </c>
      <c r="BZ72">
        <f t="shared" si="104"/>
        <v>54788.4</v>
      </c>
      <c r="CA72">
        <f t="shared" si="104"/>
        <v>55397.16</v>
      </c>
      <c r="CB72">
        <f t="shared" si="104"/>
        <v>56005.920000000006</v>
      </c>
      <c r="CC72">
        <f t="shared" si="104"/>
        <v>56005.920000000006</v>
      </c>
      <c r="CD72">
        <f t="shared" si="104"/>
        <v>55397.16</v>
      </c>
      <c r="CE72">
        <f t="shared" si="104"/>
        <v>55397.16</v>
      </c>
      <c r="CF72">
        <f t="shared" si="104"/>
        <v>56005.920000000006</v>
      </c>
      <c r="CG72">
        <f t="shared" si="104"/>
        <v>56005.920000000006</v>
      </c>
      <c r="CH72">
        <f t="shared" si="104"/>
        <v>54788.4</v>
      </c>
      <c r="CI72">
        <f t="shared" si="104"/>
        <v>55397.16</v>
      </c>
      <c r="CJ72">
        <f t="shared" si="104"/>
        <v>56005.920000000006</v>
      </c>
      <c r="CK72">
        <f t="shared" si="104"/>
        <v>56005.920000000006</v>
      </c>
      <c r="CL72">
        <f t="shared" si="104"/>
        <v>54788.4</v>
      </c>
      <c r="CM72">
        <f t="shared" si="104"/>
        <v>55397.16</v>
      </c>
      <c r="CN72">
        <f t="shared" si="104"/>
        <v>56005.920000000006</v>
      </c>
      <c r="CO72">
        <f t="shared" si="104"/>
        <v>56005.920000000006</v>
      </c>
      <c r="CP72">
        <f t="shared" si="104"/>
        <v>54788.4</v>
      </c>
      <c r="CQ72">
        <f t="shared" si="104"/>
        <v>55397.16</v>
      </c>
      <c r="CR72">
        <f t="shared" si="104"/>
        <v>56005.920000000006</v>
      </c>
      <c r="CS72">
        <f t="shared" si="104"/>
        <v>56005.920000000006</v>
      </c>
      <c r="CT72">
        <f t="shared" si="104"/>
        <v>55397.16</v>
      </c>
      <c r="CU72">
        <f t="shared" si="104"/>
        <v>55397.16</v>
      </c>
      <c r="CV72">
        <f t="shared" si="104"/>
        <v>56005.920000000006</v>
      </c>
      <c r="CW72">
        <f t="shared" si="104"/>
        <v>56005.920000000006</v>
      </c>
      <c r="CX72">
        <f t="shared" si="104"/>
        <v>54788.4</v>
      </c>
      <c r="CY72">
        <f t="shared" si="104"/>
        <v>55397.16</v>
      </c>
      <c r="CZ72">
        <f t="shared" si="104"/>
        <v>56005.920000000006</v>
      </c>
      <c r="DA72">
        <f t="shared" si="104"/>
        <v>56005.920000000006</v>
      </c>
      <c r="DB72">
        <f t="shared" ref="DB72:EG72" si="105">DB$35</f>
        <v>54788.4</v>
      </c>
      <c r="DC72">
        <f t="shared" si="105"/>
        <v>55397.16</v>
      </c>
      <c r="DD72">
        <f t="shared" si="105"/>
        <v>56005.920000000006</v>
      </c>
      <c r="DE72">
        <f t="shared" si="105"/>
        <v>56005.920000000006</v>
      </c>
      <c r="DF72">
        <f t="shared" si="105"/>
        <v>54788.4</v>
      </c>
      <c r="DG72">
        <f t="shared" si="105"/>
        <v>55397.16</v>
      </c>
      <c r="DH72">
        <f t="shared" si="105"/>
        <v>56005.920000000006</v>
      </c>
      <c r="DI72">
        <f t="shared" si="105"/>
        <v>56005.920000000006</v>
      </c>
      <c r="DJ72">
        <f t="shared" si="105"/>
        <v>55397.16</v>
      </c>
      <c r="DK72">
        <f t="shared" si="105"/>
        <v>55397.16</v>
      </c>
      <c r="DL72">
        <f t="shared" si="105"/>
        <v>56005.920000000006</v>
      </c>
      <c r="DM72">
        <f t="shared" si="105"/>
        <v>56005.920000000006</v>
      </c>
      <c r="DN72">
        <f t="shared" si="105"/>
        <v>54788.4</v>
      </c>
      <c r="DO72">
        <f t="shared" si="105"/>
        <v>55397.16</v>
      </c>
      <c r="DP72">
        <f t="shared" si="105"/>
        <v>56005.920000000006</v>
      </c>
      <c r="DQ72">
        <f t="shared" si="105"/>
        <v>56005.920000000006</v>
      </c>
      <c r="DR72">
        <f t="shared" si="105"/>
        <v>54788.4</v>
      </c>
      <c r="DS72">
        <f t="shared" si="105"/>
        <v>55397.16</v>
      </c>
      <c r="DT72">
        <f t="shared" si="105"/>
        <v>56005.920000000006</v>
      </c>
      <c r="DU72">
        <f t="shared" si="105"/>
        <v>56005.920000000006</v>
      </c>
      <c r="DV72">
        <f t="shared" si="105"/>
        <v>54788.4</v>
      </c>
      <c r="DW72">
        <f t="shared" si="105"/>
        <v>55397.16</v>
      </c>
      <c r="DX72">
        <f t="shared" si="105"/>
        <v>56005.920000000006</v>
      </c>
      <c r="DY72">
        <f t="shared" si="105"/>
        <v>56005.920000000006</v>
      </c>
      <c r="DZ72">
        <f t="shared" si="105"/>
        <v>55397.16</v>
      </c>
      <c r="EA72">
        <f t="shared" si="105"/>
        <v>55397.16</v>
      </c>
      <c r="EB72">
        <f t="shared" si="105"/>
        <v>56005.920000000006</v>
      </c>
      <c r="EC72">
        <f t="shared" si="105"/>
        <v>56005.920000000006</v>
      </c>
      <c r="ED72">
        <f t="shared" si="105"/>
        <v>54788.4</v>
      </c>
      <c r="EE72">
        <f t="shared" si="105"/>
        <v>55397.16</v>
      </c>
      <c r="EF72">
        <f t="shared" si="105"/>
        <v>56005.920000000006</v>
      </c>
      <c r="EG72">
        <f t="shared" si="105"/>
        <v>56005.920000000006</v>
      </c>
      <c r="EH72">
        <f t="shared" ref="EH72:FM72" si="106">EH$35</f>
        <v>54788.4</v>
      </c>
      <c r="EI72">
        <f t="shared" si="106"/>
        <v>55397.16</v>
      </c>
      <c r="EJ72">
        <f t="shared" si="106"/>
        <v>56005.920000000006</v>
      </c>
      <c r="EK72">
        <f t="shared" si="106"/>
        <v>56005.920000000006</v>
      </c>
      <c r="EL72">
        <f t="shared" si="106"/>
        <v>54788.4</v>
      </c>
      <c r="EM72">
        <f t="shared" si="106"/>
        <v>55397.16</v>
      </c>
      <c r="EN72">
        <f t="shared" si="106"/>
        <v>56005.920000000006</v>
      </c>
      <c r="EO72">
        <f t="shared" si="106"/>
        <v>56005.920000000006</v>
      </c>
      <c r="EP72">
        <f t="shared" si="106"/>
        <v>55397.16</v>
      </c>
      <c r="EQ72">
        <f t="shared" si="106"/>
        <v>55397.16</v>
      </c>
      <c r="ER72">
        <f t="shared" si="106"/>
        <v>56005.920000000006</v>
      </c>
      <c r="ES72">
        <f t="shared" si="106"/>
        <v>56005.920000000006</v>
      </c>
      <c r="ET72">
        <f t="shared" si="106"/>
        <v>54788.4</v>
      </c>
      <c r="EU72">
        <f t="shared" si="106"/>
        <v>55397.16</v>
      </c>
      <c r="EV72">
        <f t="shared" si="106"/>
        <v>56005.920000000006</v>
      </c>
      <c r="EW72">
        <f t="shared" si="106"/>
        <v>56005.920000000006</v>
      </c>
      <c r="EX72">
        <f t="shared" si="106"/>
        <v>54788.4</v>
      </c>
      <c r="EY72">
        <f t="shared" si="106"/>
        <v>55397.16</v>
      </c>
      <c r="EZ72">
        <f t="shared" si="106"/>
        <v>56005.920000000006</v>
      </c>
      <c r="FA72">
        <f t="shared" si="106"/>
        <v>56005.920000000006</v>
      </c>
      <c r="FB72">
        <f t="shared" si="106"/>
        <v>0</v>
      </c>
      <c r="FC72">
        <f t="shared" si="106"/>
        <v>0</v>
      </c>
      <c r="FD72">
        <f t="shared" si="106"/>
        <v>0</v>
      </c>
      <c r="FE72">
        <f t="shared" si="106"/>
        <v>0</v>
      </c>
      <c r="FF72">
        <f t="shared" si="106"/>
        <v>0</v>
      </c>
      <c r="FG72">
        <f t="shared" si="106"/>
        <v>0</v>
      </c>
      <c r="FH72">
        <f t="shared" si="106"/>
        <v>0</v>
      </c>
      <c r="FI72">
        <f t="shared" si="106"/>
        <v>0</v>
      </c>
      <c r="FJ72">
        <f t="shared" si="106"/>
        <v>0</v>
      </c>
      <c r="FK72">
        <f t="shared" si="106"/>
        <v>0</v>
      </c>
      <c r="FL72">
        <f t="shared" si="106"/>
        <v>0</v>
      </c>
      <c r="FM72">
        <f t="shared" si="106"/>
        <v>0</v>
      </c>
      <c r="FN72">
        <f t="shared" ref="FN72:GJ72" si="107">FN$35</f>
        <v>0</v>
      </c>
      <c r="FO72">
        <f t="shared" si="107"/>
        <v>0</v>
      </c>
      <c r="FP72">
        <f t="shared" si="107"/>
        <v>0</v>
      </c>
      <c r="FQ72">
        <f t="shared" si="107"/>
        <v>0</v>
      </c>
      <c r="FR72">
        <f t="shared" si="107"/>
        <v>0</v>
      </c>
      <c r="FS72">
        <f t="shared" si="107"/>
        <v>0</v>
      </c>
      <c r="FT72">
        <f t="shared" si="107"/>
        <v>0</v>
      </c>
      <c r="FU72">
        <f t="shared" si="107"/>
        <v>0</v>
      </c>
      <c r="FV72">
        <f t="shared" si="107"/>
        <v>0</v>
      </c>
      <c r="FW72">
        <f t="shared" si="107"/>
        <v>0</v>
      </c>
      <c r="FX72">
        <f t="shared" si="107"/>
        <v>0</v>
      </c>
      <c r="FY72">
        <f t="shared" si="107"/>
        <v>0</v>
      </c>
      <c r="FZ72">
        <f t="shared" si="107"/>
        <v>0</v>
      </c>
      <c r="GA72">
        <f t="shared" si="107"/>
        <v>0</v>
      </c>
      <c r="GB72">
        <f t="shared" si="107"/>
        <v>0</v>
      </c>
      <c r="GC72">
        <f t="shared" si="107"/>
        <v>0</v>
      </c>
      <c r="GD72">
        <f t="shared" si="107"/>
        <v>0</v>
      </c>
      <c r="GE72">
        <f t="shared" si="107"/>
        <v>0</v>
      </c>
      <c r="GF72">
        <f t="shared" si="107"/>
        <v>0</v>
      </c>
      <c r="GG72">
        <f t="shared" si="107"/>
        <v>0</v>
      </c>
      <c r="GH72">
        <f t="shared" si="107"/>
        <v>0</v>
      </c>
      <c r="GI72">
        <f t="shared" si="107"/>
        <v>0</v>
      </c>
      <c r="GJ72">
        <f t="shared" si="107"/>
        <v>0</v>
      </c>
    </row>
    <row r="73" spans="1:192" outlineLevel="2" x14ac:dyDescent="0.35">
      <c r="A73" s="76"/>
      <c r="B73"/>
      <c r="C73"/>
      <c r="D73"/>
      <c r="E73" t="s">
        <v>723</v>
      </c>
      <c r="F73"/>
      <c r="G73" t="s">
        <v>101</v>
      </c>
      <c r="H73">
        <f>SUM(J73:GJ73)</f>
        <v>34549.699240784023</v>
      </c>
      <c r="I73"/>
      <c r="J73">
        <f t="shared" ref="J73:AO73" si="108">J72*$F69*J71/$F70</f>
        <v>0</v>
      </c>
      <c r="K73">
        <f t="shared" si="108"/>
        <v>0</v>
      </c>
      <c r="L73">
        <f t="shared" si="108"/>
        <v>0</v>
      </c>
      <c r="M73">
        <f t="shared" si="108"/>
        <v>0</v>
      </c>
      <c r="N73">
        <f t="shared" si="108"/>
        <v>0</v>
      </c>
      <c r="O73">
        <f t="shared" si="108"/>
        <v>0</v>
      </c>
      <c r="P73">
        <f t="shared" si="108"/>
        <v>0</v>
      </c>
      <c r="Q73">
        <f t="shared" si="108"/>
        <v>0</v>
      </c>
      <c r="R73">
        <f t="shared" si="108"/>
        <v>0</v>
      </c>
      <c r="S73">
        <f t="shared" si="108"/>
        <v>0</v>
      </c>
      <c r="T73">
        <f t="shared" si="108"/>
        <v>0</v>
      </c>
      <c r="U73">
        <f t="shared" si="108"/>
        <v>0</v>
      </c>
      <c r="V73">
        <f t="shared" si="108"/>
        <v>0</v>
      </c>
      <c r="W73">
        <f t="shared" si="108"/>
        <v>0</v>
      </c>
      <c r="X73">
        <f t="shared" si="108"/>
        <v>0</v>
      </c>
      <c r="Y73">
        <f t="shared" si="108"/>
        <v>0</v>
      </c>
      <c r="Z73">
        <f t="shared" si="108"/>
        <v>0</v>
      </c>
      <c r="AA73">
        <f t="shared" si="108"/>
        <v>0</v>
      </c>
      <c r="AB73">
        <f t="shared" si="108"/>
        <v>0</v>
      </c>
      <c r="AC73">
        <f t="shared" si="108"/>
        <v>0</v>
      </c>
      <c r="AD73">
        <f t="shared" si="108"/>
        <v>0</v>
      </c>
      <c r="AE73">
        <f t="shared" si="108"/>
        <v>3.2238914999999997</v>
      </c>
      <c r="AF73">
        <f t="shared" si="108"/>
        <v>6.2397900000000002</v>
      </c>
      <c r="AG73">
        <f t="shared" si="108"/>
        <v>9.6716745</v>
      </c>
      <c r="AH73">
        <f t="shared" si="108"/>
        <v>12.895565999999999</v>
      </c>
      <c r="AI73">
        <f t="shared" si="108"/>
        <v>15.079492500000001</v>
      </c>
      <c r="AJ73">
        <f t="shared" si="108"/>
        <v>19.343349</v>
      </c>
      <c r="AK73">
        <f t="shared" si="108"/>
        <v>21.839265000000005</v>
      </c>
      <c r="AL73">
        <f t="shared" si="108"/>
        <v>25.791131999999998</v>
      </c>
      <c r="AM73">
        <f t="shared" si="108"/>
        <v>28.781031375000001</v>
      </c>
      <c r="AN73">
        <f t="shared" si="108"/>
        <v>33.044887875000001</v>
      </c>
      <c r="AO73">
        <f t="shared" si="108"/>
        <v>36.349376662499999</v>
      </c>
      <c r="AP73">
        <f t="shared" ref="AP73:BU73" si="109">AP72*$F69*AP71/$F70</f>
        <v>38.374708500000004</v>
      </c>
      <c r="AQ73">
        <f t="shared" si="109"/>
        <v>42.958354237499996</v>
      </c>
      <c r="AR73">
        <f t="shared" si="109"/>
        <v>44.770493250000008</v>
      </c>
      <c r="AS73">
        <f t="shared" si="109"/>
        <v>49.567331812500001</v>
      </c>
      <c r="AT73">
        <f t="shared" si="109"/>
        <v>52.8718206</v>
      </c>
      <c r="AU73">
        <f t="shared" si="109"/>
        <v>50.739892350000005</v>
      </c>
      <c r="AV73">
        <f t="shared" si="109"/>
        <v>59.480798175000004</v>
      </c>
      <c r="AW73">
        <f t="shared" si="109"/>
        <v>60.759955124999998</v>
      </c>
      <c r="AX73">
        <f t="shared" si="109"/>
        <v>66.089775750000001</v>
      </c>
      <c r="AY73">
        <f t="shared" si="109"/>
        <v>68.834633371875015</v>
      </c>
      <c r="AZ73">
        <f t="shared" si="109"/>
        <v>74.51622215812499</v>
      </c>
      <c r="BA73">
        <f t="shared" si="109"/>
        <v>77.9033231653125</v>
      </c>
      <c r="BB73">
        <f t="shared" si="109"/>
        <v>78.668152425000002</v>
      </c>
      <c r="BC73">
        <f t="shared" si="109"/>
        <v>81.290424172499996</v>
      </c>
      <c r="BD73">
        <f t="shared" si="109"/>
        <v>78.668152425000002</v>
      </c>
      <c r="BE73">
        <f t="shared" si="109"/>
        <v>81.290424172499996</v>
      </c>
      <c r="BF73">
        <f t="shared" si="109"/>
        <v>236.00445727499999</v>
      </c>
      <c r="BG73">
        <f t="shared" si="109"/>
        <v>244.59239724806244</v>
      </c>
      <c r="BH73">
        <f t="shared" si="109"/>
        <v>247.28022578924995</v>
      </c>
      <c r="BI73">
        <f t="shared" si="109"/>
        <v>247.28022578924995</v>
      </c>
      <c r="BJ73">
        <f t="shared" si="109"/>
        <v>241.90456870687495</v>
      </c>
      <c r="BK73">
        <f t="shared" si="109"/>
        <v>250.707207179264</v>
      </c>
      <c r="BL73">
        <f t="shared" si="109"/>
        <v>253.46223143398117</v>
      </c>
      <c r="BM73">
        <f t="shared" si="109"/>
        <v>253.46223143398117</v>
      </c>
      <c r="BN73">
        <f t="shared" si="109"/>
        <v>250.707207179264</v>
      </c>
      <c r="BO73">
        <f t="shared" si="109"/>
        <v>256.9748873587456</v>
      </c>
      <c r="BP73">
        <f t="shared" si="109"/>
        <v>259.79878721983073</v>
      </c>
      <c r="BQ73">
        <f t="shared" si="109"/>
        <v>259.79878721983073</v>
      </c>
      <c r="BR73">
        <f t="shared" si="109"/>
        <v>254.15098749766045</v>
      </c>
      <c r="BS73">
        <f t="shared" si="109"/>
        <v>263.39925954271422</v>
      </c>
      <c r="BT73">
        <f t="shared" si="109"/>
        <v>266.29375690032646</v>
      </c>
      <c r="BU73">
        <f t="shared" si="109"/>
        <v>266.29375690032646</v>
      </c>
      <c r="BV73">
        <f t="shared" ref="BV73:DA73" si="110">BV72*$F69*BV71/$F70</f>
        <v>260.50476218510198</v>
      </c>
      <c r="BW73">
        <f t="shared" si="110"/>
        <v>269.98424103128207</v>
      </c>
      <c r="BX73">
        <f t="shared" si="110"/>
        <v>272.95110082283463</v>
      </c>
      <c r="BY73">
        <f t="shared" si="110"/>
        <v>272.95110082283463</v>
      </c>
      <c r="BZ73">
        <f t="shared" si="110"/>
        <v>267.0173812397295</v>
      </c>
      <c r="CA73">
        <f t="shared" si="110"/>
        <v>276.73384705706405</v>
      </c>
      <c r="CB73">
        <f t="shared" si="110"/>
        <v>279.77487834340542</v>
      </c>
      <c r="CC73">
        <f t="shared" si="110"/>
        <v>279.77487834340542</v>
      </c>
      <c r="CD73">
        <f t="shared" si="110"/>
        <v>276.73384705706405</v>
      </c>
      <c r="CE73">
        <f t="shared" si="110"/>
        <v>283.65219323349066</v>
      </c>
      <c r="CF73">
        <f t="shared" si="110"/>
        <v>286.76925030199061</v>
      </c>
      <c r="CG73">
        <f t="shared" si="110"/>
        <v>286.76925030199061</v>
      </c>
      <c r="CH73">
        <f t="shared" si="110"/>
        <v>280.53513616499077</v>
      </c>
      <c r="CI73">
        <f t="shared" si="110"/>
        <v>290.74349806432792</v>
      </c>
      <c r="CJ73">
        <f t="shared" si="110"/>
        <v>293.93848155954032</v>
      </c>
      <c r="CK73">
        <f t="shared" si="110"/>
        <v>293.93848155954032</v>
      </c>
      <c r="CL73">
        <f t="shared" si="110"/>
        <v>287.54851456911553</v>
      </c>
      <c r="CM73">
        <f t="shared" si="110"/>
        <v>298.01208551593612</v>
      </c>
      <c r="CN73">
        <f t="shared" si="110"/>
        <v>301.28694359852881</v>
      </c>
      <c r="CO73">
        <f t="shared" si="110"/>
        <v>301.28694359852881</v>
      </c>
      <c r="CP73">
        <f t="shared" si="110"/>
        <v>294.73722743334343</v>
      </c>
      <c r="CQ73">
        <f t="shared" si="110"/>
        <v>305.46238765383447</v>
      </c>
      <c r="CR73">
        <f t="shared" si="110"/>
        <v>308.81911718849204</v>
      </c>
      <c r="CS73">
        <f t="shared" si="110"/>
        <v>308.81911718849204</v>
      </c>
      <c r="CT73">
        <f t="shared" si="110"/>
        <v>305.46238765383447</v>
      </c>
      <c r="CU73">
        <f t="shared" si="110"/>
        <v>313.09894734518031</v>
      </c>
      <c r="CV73">
        <f t="shared" si="110"/>
        <v>316.53959511820432</v>
      </c>
      <c r="CW73">
        <f t="shared" si="110"/>
        <v>316.53959511820432</v>
      </c>
      <c r="CX73">
        <f t="shared" si="110"/>
        <v>309.65829957215635</v>
      </c>
      <c r="CY73">
        <f t="shared" si="110"/>
        <v>320.9264210288099</v>
      </c>
      <c r="CZ73">
        <f t="shared" si="110"/>
        <v>324.45308499615948</v>
      </c>
      <c r="DA73">
        <f t="shared" si="110"/>
        <v>324.45308499615948</v>
      </c>
      <c r="DB73">
        <f t="shared" ref="DB73:EG73" si="111">DB72*$F69*DB71/$F70</f>
        <v>317.39975706146026</v>
      </c>
      <c r="DC73">
        <f t="shared" si="111"/>
        <v>328.94958155453014</v>
      </c>
      <c r="DD73">
        <f t="shared" si="111"/>
        <v>332.56441212106341</v>
      </c>
      <c r="DE73">
        <f t="shared" si="111"/>
        <v>332.56441212106341</v>
      </c>
      <c r="DF73">
        <f t="shared" si="111"/>
        <v>325.33475098799681</v>
      </c>
      <c r="DG73">
        <f t="shared" si="111"/>
        <v>337.17332109339333</v>
      </c>
      <c r="DH73">
        <f t="shared" si="111"/>
        <v>340.87852242408997</v>
      </c>
      <c r="DI73">
        <f t="shared" si="111"/>
        <v>340.87852242408997</v>
      </c>
      <c r="DJ73">
        <f t="shared" si="111"/>
        <v>337.17332109339333</v>
      </c>
      <c r="DK73">
        <f t="shared" si="111"/>
        <v>345.60265412072812</v>
      </c>
      <c r="DL73">
        <f t="shared" si="111"/>
        <v>349.40048548469218</v>
      </c>
      <c r="DM73">
        <f t="shared" si="111"/>
        <v>349.40048548469218</v>
      </c>
      <c r="DN73">
        <f t="shared" si="111"/>
        <v>341.80482275676411</v>
      </c>
      <c r="DO73">
        <f t="shared" si="111"/>
        <v>354.24272047374637</v>
      </c>
      <c r="DP73">
        <f t="shared" si="111"/>
        <v>358.13549762180952</v>
      </c>
      <c r="DQ73">
        <f t="shared" si="111"/>
        <v>358.13549762180952</v>
      </c>
      <c r="DR73">
        <f t="shared" si="111"/>
        <v>350.34994332568317</v>
      </c>
      <c r="DS73">
        <f t="shared" si="111"/>
        <v>363.09878848558998</v>
      </c>
      <c r="DT73">
        <f t="shared" si="111"/>
        <v>367.08888506235473</v>
      </c>
      <c r="DU73">
        <f t="shared" si="111"/>
        <v>367.08888506235473</v>
      </c>
      <c r="DV73">
        <f t="shared" si="111"/>
        <v>359.10869190882522</v>
      </c>
      <c r="DW73">
        <f t="shared" si="111"/>
        <v>372.17625819772968</v>
      </c>
      <c r="DX73">
        <f t="shared" si="111"/>
        <v>376.26610718891357</v>
      </c>
      <c r="DY73">
        <f t="shared" si="111"/>
        <v>376.26610718891357</v>
      </c>
      <c r="DZ73">
        <f t="shared" si="111"/>
        <v>372.17625819772968</v>
      </c>
      <c r="EA73">
        <f t="shared" si="111"/>
        <v>381.48066465267294</v>
      </c>
      <c r="EB73">
        <f t="shared" si="111"/>
        <v>385.67275986863638</v>
      </c>
      <c r="EC73">
        <f t="shared" si="111"/>
        <v>385.67275986863638</v>
      </c>
      <c r="ED73">
        <f t="shared" si="111"/>
        <v>377.28856943670945</v>
      </c>
      <c r="EE73">
        <f t="shared" si="111"/>
        <v>391.01768126898975</v>
      </c>
      <c r="EF73">
        <f t="shared" si="111"/>
        <v>395.3145788653523</v>
      </c>
      <c r="EG73">
        <f t="shared" si="111"/>
        <v>395.3145788653523</v>
      </c>
      <c r="EH73">
        <f t="shared" ref="EH73:FM73" si="112">EH72*$F69*EH71/$F70</f>
        <v>386.72078367262725</v>
      </c>
      <c r="EI73">
        <f t="shared" si="112"/>
        <v>400.79312330071446</v>
      </c>
      <c r="EJ73">
        <f t="shared" si="112"/>
        <v>405.19744333698605</v>
      </c>
      <c r="EK73">
        <f t="shared" si="112"/>
        <v>405.19744333698605</v>
      </c>
      <c r="EL73">
        <f t="shared" si="112"/>
        <v>396.38880326444291</v>
      </c>
      <c r="EM73">
        <f t="shared" si="112"/>
        <v>410.81295138323225</v>
      </c>
      <c r="EN73">
        <f t="shared" si="112"/>
        <v>415.32737942041069</v>
      </c>
      <c r="EO73">
        <f t="shared" si="112"/>
        <v>415.32737942041069</v>
      </c>
      <c r="EP73">
        <f t="shared" si="112"/>
        <v>410.81295138323225</v>
      </c>
      <c r="EQ73">
        <f t="shared" si="112"/>
        <v>421.08327516781304</v>
      </c>
      <c r="ER73">
        <f t="shared" si="112"/>
        <v>425.71056390592088</v>
      </c>
      <c r="ES73">
        <f t="shared" si="112"/>
        <v>425.71056390592088</v>
      </c>
      <c r="ET73">
        <f t="shared" si="112"/>
        <v>416.45598642970521</v>
      </c>
      <c r="EU73">
        <f t="shared" si="112"/>
        <v>431.61035704700834</v>
      </c>
      <c r="EV73">
        <f t="shared" si="112"/>
        <v>436.35332800356895</v>
      </c>
      <c r="EW73">
        <f t="shared" si="112"/>
        <v>436.35332800356895</v>
      </c>
      <c r="EX73">
        <f t="shared" si="112"/>
        <v>426.86738609044784</v>
      </c>
      <c r="EY73">
        <f t="shared" si="112"/>
        <v>442.40061597318356</v>
      </c>
      <c r="EZ73">
        <f t="shared" si="112"/>
        <v>447.26216120365808</v>
      </c>
      <c r="FA73">
        <f t="shared" si="112"/>
        <v>447.26216120365808</v>
      </c>
      <c r="FB73">
        <f t="shared" si="112"/>
        <v>0</v>
      </c>
      <c r="FC73">
        <f t="shared" si="112"/>
        <v>0</v>
      </c>
      <c r="FD73">
        <f t="shared" si="112"/>
        <v>0</v>
      </c>
      <c r="FE73">
        <f t="shared" si="112"/>
        <v>0</v>
      </c>
      <c r="FF73">
        <f t="shared" si="112"/>
        <v>0</v>
      </c>
      <c r="FG73">
        <f t="shared" si="112"/>
        <v>0</v>
      </c>
      <c r="FH73">
        <f t="shared" si="112"/>
        <v>0</v>
      </c>
      <c r="FI73">
        <f t="shared" si="112"/>
        <v>0</v>
      </c>
      <c r="FJ73">
        <f t="shared" si="112"/>
        <v>0</v>
      </c>
      <c r="FK73">
        <f t="shared" si="112"/>
        <v>0</v>
      </c>
      <c r="FL73">
        <f t="shared" si="112"/>
        <v>0</v>
      </c>
      <c r="FM73">
        <f t="shared" si="112"/>
        <v>0</v>
      </c>
      <c r="FN73">
        <f t="shared" ref="FN73:GJ73" si="113">FN72*$F69*FN71/$F70</f>
        <v>0</v>
      </c>
      <c r="FO73">
        <f t="shared" si="113"/>
        <v>0</v>
      </c>
      <c r="FP73">
        <f t="shared" si="113"/>
        <v>0</v>
      </c>
      <c r="FQ73">
        <f t="shared" si="113"/>
        <v>0</v>
      </c>
      <c r="FR73">
        <f t="shared" si="113"/>
        <v>0</v>
      </c>
      <c r="FS73">
        <f t="shared" si="113"/>
        <v>0</v>
      </c>
      <c r="FT73">
        <f t="shared" si="113"/>
        <v>0</v>
      </c>
      <c r="FU73">
        <f t="shared" si="113"/>
        <v>0</v>
      </c>
      <c r="FV73">
        <f t="shared" si="113"/>
        <v>0</v>
      </c>
      <c r="FW73">
        <f t="shared" si="113"/>
        <v>0</v>
      </c>
      <c r="FX73">
        <f t="shared" si="113"/>
        <v>0</v>
      </c>
      <c r="FY73">
        <f t="shared" si="113"/>
        <v>0</v>
      </c>
      <c r="FZ73">
        <f t="shared" si="113"/>
        <v>0</v>
      </c>
      <c r="GA73">
        <f t="shared" si="113"/>
        <v>0</v>
      </c>
      <c r="GB73">
        <f t="shared" si="113"/>
        <v>0</v>
      </c>
      <c r="GC73">
        <f t="shared" si="113"/>
        <v>0</v>
      </c>
      <c r="GD73">
        <f t="shared" si="113"/>
        <v>0</v>
      </c>
      <c r="GE73">
        <f t="shared" si="113"/>
        <v>0</v>
      </c>
      <c r="GF73">
        <f t="shared" si="113"/>
        <v>0</v>
      </c>
      <c r="GG73">
        <f t="shared" si="113"/>
        <v>0</v>
      </c>
      <c r="GH73">
        <f t="shared" si="113"/>
        <v>0</v>
      </c>
      <c r="GI73">
        <f t="shared" si="113"/>
        <v>0</v>
      </c>
      <c r="GJ73">
        <f t="shared" si="113"/>
        <v>0</v>
      </c>
    </row>
    <row r="74" spans="1:192" outlineLevel="1" x14ac:dyDescent="0.35">
      <c r="A74" s="7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1" x14ac:dyDescent="0.35">
      <c r="A75" s="76"/>
      <c r="B75" s="492" t="s">
        <v>724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</row>
    <row r="76" spans="1:192" s="512" customFormat="1" outlineLevel="2" x14ac:dyDescent="0.35">
      <c r="A76" s="519"/>
      <c r="E76" s="512" t="str">
        <f>InpC!$E$58</f>
        <v>Recovered materials rate (real)</v>
      </c>
      <c r="F76" s="512">
        <f>InpC!$F$58</f>
        <v>100</v>
      </c>
      <c r="G76" s="512" t="str">
        <f>InpC!$G$58</f>
        <v>$/tonne</v>
      </c>
    </row>
    <row r="77" spans="1:192" s="515" customFormat="1" outlineLevel="2" x14ac:dyDescent="0.35">
      <c r="A77" s="517"/>
      <c r="E77" s="515" t="str">
        <f>InpC!$E$59</f>
        <v>Recovery rate</v>
      </c>
      <c r="F77" s="515">
        <f>InpC!$F$59</f>
        <v>0.02</v>
      </c>
      <c r="G77" s="515" t="str">
        <f>InpC!$G$59</f>
        <v>%</v>
      </c>
    </row>
    <row r="78" spans="1:192" s="512" customFormat="1" outlineLevel="2" x14ac:dyDescent="0.35">
      <c r="A78" s="519"/>
      <c r="E78" s="512" t="str">
        <f>InpC!$E$138</f>
        <v>Units in a thousand</v>
      </c>
      <c r="F78" s="512">
        <f>InpC!$F$138</f>
        <v>1000</v>
      </c>
      <c r="G78" s="512" t="str">
        <f>InpC!$G$138</f>
        <v>units</v>
      </c>
    </row>
    <row r="79" spans="1:192" s="513" customFormat="1" outlineLevel="2" x14ac:dyDescent="0.35">
      <c r="A79" s="518"/>
      <c r="E79" s="513" t="str">
        <f>Esc!$E$14</f>
        <v>CPI escalation factor</v>
      </c>
      <c r="G79" s="513" t="str">
        <f>Esc!$G$14</f>
        <v>factor</v>
      </c>
      <c r="H79" s="513">
        <f>Esc!$H$14</f>
        <v>277.83505167495679</v>
      </c>
      <c r="J79" s="513">
        <f>Esc!J$14</f>
        <v>1</v>
      </c>
      <c r="K79" s="513">
        <f>Esc!K$14</f>
        <v>1</v>
      </c>
      <c r="L79" s="513">
        <f>Esc!L$14</f>
        <v>1</v>
      </c>
      <c r="M79" s="513">
        <f>Esc!M$14</f>
        <v>1</v>
      </c>
      <c r="N79" s="513">
        <f>Esc!N$14</f>
        <v>1</v>
      </c>
      <c r="O79" s="513">
        <f>Esc!O$14</f>
        <v>1</v>
      </c>
      <c r="P79" s="513">
        <f>Esc!P$14</f>
        <v>1</v>
      </c>
      <c r="Q79" s="513">
        <f>Esc!Q$14</f>
        <v>1</v>
      </c>
      <c r="R79" s="513">
        <f>Esc!R$14</f>
        <v>1</v>
      </c>
      <c r="S79" s="513">
        <f>Esc!S$14</f>
        <v>1</v>
      </c>
      <c r="T79" s="513">
        <f>Esc!T$14</f>
        <v>1</v>
      </c>
      <c r="U79" s="513">
        <f>Esc!U$14</f>
        <v>1</v>
      </c>
      <c r="V79" s="513">
        <f>Esc!V$14</f>
        <v>1</v>
      </c>
      <c r="W79" s="513">
        <f>Esc!W$14</f>
        <v>1</v>
      </c>
      <c r="X79" s="513">
        <f>Esc!X$14</f>
        <v>1</v>
      </c>
      <c r="Y79" s="513">
        <f>Esc!Y$14</f>
        <v>1</v>
      </c>
      <c r="Z79" s="513">
        <f>Esc!Z$14</f>
        <v>1</v>
      </c>
      <c r="AA79" s="513">
        <f>Esc!AA$14</f>
        <v>1.0249999999999999</v>
      </c>
      <c r="AB79" s="513">
        <f>Esc!AB$14</f>
        <v>1.0249999999999999</v>
      </c>
      <c r="AC79" s="513">
        <f>Esc!AC$14</f>
        <v>1.0249999999999999</v>
      </c>
      <c r="AD79" s="513">
        <f>Esc!AD$14</f>
        <v>1.0249999999999999</v>
      </c>
      <c r="AE79" s="513">
        <f>Esc!AE$14</f>
        <v>1.0249999999999999</v>
      </c>
      <c r="AF79" s="513">
        <f>Esc!AF$14</f>
        <v>1.0249999999999999</v>
      </c>
      <c r="AG79" s="513">
        <f>Esc!AG$14</f>
        <v>1.0249999999999999</v>
      </c>
      <c r="AH79" s="513">
        <f>Esc!AH$14</f>
        <v>1.0249999999999999</v>
      </c>
      <c r="AI79" s="513">
        <f>Esc!AI$14</f>
        <v>1.0249999999999999</v>
      </c>
      <c r="AJ79" s="513">
        <f>Esc!AJ$14</f>
        <v>1.0249999999999999</v>
      </c>
      <c r="AK79" s="513">
        <f>Esc!AK$14</f>
        <v>1.0249999999999999</v>
      </c>
      <c r="AL79" s="513">
        <f>Esc!AL$14</f>
        <v>1.0249999999999999</v>
      </c>
      <c r="AM79" s="513">
        <f>Esc!AM$14</f>
        <v>1.0506249999999999</v>
      </c>
      <c r="AN79" s="513">
        <f>Esc!AN$14</f>
        <v>1.0506249999999999</v>
      </c>
      <c r="AO79" s="513">
        <f>Esc!AO$14</f>
        <v>1.0506249999999999</v>
      </c>
      <c r="AP79" s="513">
        <f>Esc!AP$14</f>
        <v>1.0506249999999999</v>
      </c>
      <c r="AQ79" s="513">
        <f>Esc!AQ$14</f>
        <v>1.0506249999999999</v>
      </c>
      <c r="AR79" s="513">
        <f>Esc!AR$14</f>
        <v>1.0506249999999999</v>
      </c>
      <c r="AS79" s="513">
        <f>Esc!AS$14</f>
        <v>1.0506249999999999</v>
      </c>
      <c r="AT79" s="513">
        <f>Esc!AT$14</f>
        <v>1.0506249999999999</v>
      </c>
      <c r="AU79" s="513">
        <f>Esc!AU$14</f>
        <v>1.0506249999999999</v>
      </c>
      <c r="AV79" s="513">
        <f>Esc!AV$14</f>
        <v>1.0506249999999999</v>
      </c>
      <c r="AW79" s="513">
        <f>Esc!AW$14</f>
        <v>1.0506249999999999</v>
      </c>
      <c r="AX79" s="513">
        <f>Esc!AX$14</f>
        <v>1.0506249999999999</v>
      </c>
      <c r="AY79" s="513">
        <f>Esc!AY$14</f>
        <v>1.0768906249999999</v>
      </c>
      <c r="AZ79" s="513">
        <f>Esc!AZ$14</f>
        <v>1.0768906249999999</v>
      </c>
      <c r="BA79" s="513">
        <f>Esc!BA$14</f>
        <v>1.0768906249999999</v>
      </c>
      <c r="BB79" s="513">
        <f>Esc!BB$14</f>
        <v>1.0768906249999999</v>
      </c>
      <c r="BC79" s="513">
        <f>Esc!BC$14</f>
        <v>1.0768906249999999</v>
      </c>
      <c r="BD79" s="513">
        <f>Esc!BD$14</f>
        <v>1.0768906249999999</v>
      </c>
      <c r="BE79" s="513">
        <f>Esc!BE$14</f>
        <v>1.0768906249999999</v>
      </c>
      <c r="BF79" s="513">
        <f>Esc!BF$14</f>
        <v>1.0768906249999999</v>
      </c>
      <c r="BG79" s="513">
        <f>Esc!BG$14</f>
        <v>1.1038128906249998</v>
      </c>
      <c r="BH79" s="513">
        <f>Esc!BH$14</f>
        <v>1.1038128906249998</v>
      </c>
      <c r="BI79" s="513">
        <f>Esc!BI$14</f>
        <v>1.1038128906249998</v>
      </c>
      <c r="BJ79" s="513">
        <f>Esc!BJ$14</f>
        <v>1.1038128906249998</v>
      </c>
      <c r="BK79" s="513">
        <f>Esc!BK$14</f>
        <v>1.1314082128906247</v>
      </c>
      <c r="BL79" s="513">
        <f>Esc!BL$14</f>
        <v>1.1314082128906247</v>
      </c>
      <c r="BM79" s="513">
        <f>Esc!BM$14</f>
        <v>1.1314082128906247</v>
      </c>
      <c r="BN79" s="513">
        <f>Esc!BN$14</f>
        <v>1.1314082128906247</v>
      </c>
      <c r="BO79" s="513">
        <f>Esc!BO$14</f>
        <v>1.1596934182128902</v>
      </c>
      <c r="BP79" s="513">
        <f>Esc!BP$14</f>
        <v>1.1596934182128902</v>
      </c>
      <c r="BQ79" s="513">
        <f>Esc!BQ$14</f>
        <v>1.1596934182128902</v>
      </c>
      <c r="BR79" s="513">
        <f>Esc!BR$14</f>
        <v>1.1596934182128902</v>
      </c>
      <c r="BS79" s="513">
        <f>Esc!BS$14</f>
        <v>1.1886857536682125</v>
      </c>
      <c r="BT79" s="513">
        <f>Esc!BT$14</f>
        <v>1.1886857536682125</v>
      </c>
      <c r="BU79" s="513">
        <f>Esc!BU$14</f>
        <v>1.1886857536682125</v>
      </c>
      <c r="BV79" s="513">
        <f>Esc!BV$14</f>
        <v>1.1886857536682125</v>
      </c>
      <c r="BW79" s="513">
        <f>Esc!BW$14</f>
        <v>1.2184028975099177</v>
      </c>
      <c r="BX79" s="513">
        <f>Esc!BX$14</f>
        <v>1.2184028975099177</v>
      </c>
      <c r="BY79" s="513">
        <f>Esc!BY$14</f>
        <v>1.2184028975099177</v>
      </c>
      <c r="BZ79" s="513">
        <f>Esc!BZ$14</f>
        <v>1.2184028975099177</v>
      </c>
      <c r="CA79" s="513">
        <f>Esc!CA$14</f>
        <v>1.2488629699476654</v>
      </c>
      <c r="CB79" s="513">
        <f>Esc!CB$14</f>
        <v>1.2488629699476654</v>
      </c>
      <c r="CC79" s="513">
        <f>Esc!CC$14</f>
        <v>1.2488629699476654</v>
      </c>
      <c r="CD79" s="513">
        <f>Esc!CD$14</f>
        <v>1.2488629699476654</v>
      </c>
      <c r="CE79" s="513">
        <f>Esc!CE$14</f>
        <v>1.2800845441963571</v>
      </c>
      <c r="CF79" s="513">
        <f>Esc!CF$14</f>
        <v>1.2800845441963571</v>
      </c>
      <c r="CG79" s="513">
        <f>Esc!CG$14</f>
        <v>1.2800845441963571</v>
      </c>
      <c r="CH79" s="513">
        <f>Esc!CH$14</f>
        <v>1.2800845441963571</v>
      </c>
      <c r="CI79" s="513">
        <f>Esc!CI$14</f>
        <v>1.312086657801266</v>
      </c>
      <c r="CJ79" s="513">
        <f>Esc!CJ$14</f>
        <v>1.312086657801266</v>
      </c>
      <c r="CK79" s="513">
        <f>Esc!CK$14</f>
        <v>1.312086657801266</v>
      </c>
      <c r="CL79" s="513">
        <f>Esc!CL$14</f>
        <v>1.312086657801266</v>
      </c>
      <c r="CM79" s="513">
        <f>Esc!CM$14</f>
        <v>1.3448888242462975</v>
      </c>
      <c r="CN79" s="513">
        <f>Esc!CN$14</f>
        <v>1.3448888242462975</v>
      </c>
      <c r="CO79" s="513">
        <f>Esc!CO$14</f>
        <v>1.3448888242462975</v>
      </c>
      <c r="CP79" s="513">
        <f>Esc!CP$14</f>
        <v>1.3448888242462975</v>
      </c>
      <c r="CQ79" s="513">
        <f>Esc!CQ$14</f>
        <v>1.3785110448524549</v>
      </c>
      <c r="CR79" s="513">
        <f>Esc!CR$14</f>
        <v>1.3785110448524549</v>
      </c>
      <c r="CS79" s="513">
        <f>Esc!CS$14</f>
        <v>1.3785110448524549</v>
      </c>
      <c r="CT79" s="513">
        <f>Esc!CT$14</f>
        <v>1.3785110448524549</v>
      </c>
      <c r="CU79" s="513">
        <f>Esc!CU$14</f>
        <v>1.4129738209737661</v>
      </c>
      <c r="CV79" s="513">
        <f>Esc!CV$14</f>
        <v>1.4129738209737661</v>
      </c>
      <c r="CW79" s="513">
        <f>Esc!CW$14</f>
        <v>1.4129738209737661</v>
      </c>
      <c r="CX79" s="513">
        <f>Esc!CX$14</f>
        <v>1.4129738209737661</v>
      </c>
      <c r="CY79" s="513">
        <f>Esc!CY$14</f>
        <v>1.4482981664981105</v>
      </c>
      <c r="CZ79" s="513">
        <f>Esc!CZ$14</f>
        <v>1.4482981664981105</v>
      </c>
      <c r="DA79" s="513">
        <f>Esc!DA$14</f>
        <v>1.4482981664981105</v>
      </c>
      <c r="DB79" s="513">
        <f>Esc!DB$14</f>
        <v>1.4482981664981105</v>
      </c>
      <c r="DC79" s="513">
        <f>Esc!DC$14</f>
        <v>1.4845056206605631</v>
      </c>
      <c r="DD79" s="513">
        <f>Esc!DD$14</f>
        <v>1.4845056206605631</v>
      </c>
      <c r="DE79" s="513">
        <f>Esc!DE$14</f>
        <v>1.4845056206605631</v>
      </c>
      <c r="DF79" s="513">
        <f>Esc!DF$14</f>
        <v>1.4845056206605631</v>
      </c>
      <c r="DG79" s="513">
        <f>Esc!DG$14</f>
        <v>1.521618261177077</v>
      </c>
      <c r="DH79" s="513">
        <f>Esc!DH$14</f>
        <v>1.521618261177077</v>
      </c>
      <c r="DI79" s="513">
        <f>Esc!DI$14</f>
        <v>1.521618261177077</v>
      </c>
      <c r="DJ79" s="513">
        <f>Esc!DJ$14</f>
        <v>1.521618261177077</v>
      </c>
      <c r="DK79" s="513">
        <f>Esc!DK$14</f>
        <v>1.559658717706504</v>
      </c>
      <c r="DL79" s="513">
        <f>Esc!DL$14</f>
        <v>1.559658717706504</v>
      </c>
      <c r="DM79" s="513">
        <f>Esc!DM$14</f>
        <v>1.559658717706504</v>
      </c>
      <c r="DN79" s="513">
        <f>Esc!DN$14</f>
        <v>1.559658717706504</v>
      </c>
      <c r="DO79" s="513">
        <f>Esc!DO$14</f>
        <v>1.5986501856491666</v>
      </c>
      <c r="DP79" s="513">
        <f>Esc!DP$14</f>
        <v>1.5986501856491666</v>
      </c>
      <c r="DQ79" s="513">
        <f>Esc!DQ$14</f>
        <v>1.5986501856491666</v>
      </c>
      <c r="DR79" s="513">
        <f>Esc!DR$14</f>
        <v>1.5986501856491666</v>
      </c>
      <c r="DS79" s="513">
        <f>Esc!DS$14</f>
        <v>1.6386164402903955</v>
      </c>
      <c r="DT79" s="513">
        <f>Esc!DT$14</f>
        <v>1.6386164402903955</v>
      </c>
      <c r="DU79" s="513">
        <f>Esc!DU$14</f>
        <v>1.6386164402903955</v>
      </c>
      <c r="DV79" s="513">
        <f>Esc!DV$14</f>
        <v>1.6386164402903955</v>
      </c>
      <c r="DW79" s="513">
        <f>Esc!DW$14</f>
        <v>1.6795818512976552</v>
      </c>
      <c r="DX79" s="513">
        <f>Esc!DX$14</f>
        <v>1.6795818512976552</v>
      </c>
      <c r="DY79" s="513">
        <f>Esc!DY$14</f>
        <v>1.6795818512976552</v>
      </c>
      <c r="DZ79" s="513">
        <f>Esc!DZ$14</f>
        <v>1.6795818512976552</v>
      </c>
      <c r="EA79" s="513">
        <f>Esc!EA$14</f>
        <v>1.7215713975800966</v>
      </c>
      <c r="EB79" s="513">
        <f>Esc!EB$14</f>
        <v>1.7215713975800966</v>
      </c>
      <c r="EC79" s="513">
        <f>Esc!EC$14</f>
        <v>1.7215713975800966</v>
      </c>
      <c r="ED79" s="513">
        <f>Esc!ED$14</f>
        <v>1.7215713975800966</v>
      </c>
      <c r="EE79" s="513">
        <f>Esc!EE$14</f>
        <v>1.7646106825195991</v>
      </c>
      <c r="EF79" s="513">
        <f>Esc!EF$14</f>
        <v>1.7646106825195991</v>
      </c>
      <c r="EG79" s="513">
        <f>Esc!EG$14</f>
        <v>1.7646106825195991</v>
      </c>
      <c r="EH79" s="513">
        <f>Esc!EH$14</f>
        <v>1.7646106825195991</v>
      </c>
      <c r="EI79" s="513">
        <f>Esc!EI$14</f>
        <v>1.8087259495825889</v>
      </c>
      <c r="EJ79" s="513">
        <f>Esc!EJ$14</f>
        <v>1.8087259495825889</v>
      </c>
      <c r="EK79" s="513">
        <f>Esc!EK$14</f>
        <v>1.8087259495825889</v>
      </c>
      <c r="EL79" s="513">
        <f>Esc!EL$14</f>
        <v>1.8087259495825889</v>
      </c>
      <c r="EM79" s="513">
        <f>Esc!EM$14</f>
        <v>1.8539440983221533</v>
      </c>
      <c r="EN79" s="513">
        <f>Esc!EN$14</f>
        <v>1.8539440983221533</v>
      </c>
      <c r="EO79" s="513">
        <f>Esc!EO$14</f>
        <v>1.8539440983221533</v>
      </c>
      <c r="EP79" s="513">
        <f>Esc!EP$14</f>
        <v>1.8539440983221533</v>
      </c>
      <c r="EQ79" s="513">
        <f>Esc!EQ$14</f>
        <v>1.9002927007802071</v>
      </c>
      <c r="ER79" s="513">
        <f>Esc!ER$14</f>
        <v>1.9002927007802071</v>
      </c>
      <c r="ES79" s="513">
        <f>Esc!ES$14</f>
        <v>1.9002927007802071</v>
      </c>
      <c r="ET79" s="513">
        <f>Esc!ET$14</f>
        <v>1.9002927007802071</v>
      </c>
      <c r="EU79" s="513">
        <f>Esc!EU$14</f>
        <v>1.9478000182997122</v>
      </c>
      <c r="EV79" s="513">
        <f>Esc!EV$14</f>
        <v>1.9478000182997122</v>
      </c>
      <c r="EW79" s="513">
        <f>Esc!EW$14</f>
        <v>1.9478000182997122</v>
      </c>
      <c r="EX79" s="513">
        <f>Esc!EX$14</f>
        <v>1.9478000182997122</v>
      </c>
      <c r="EY79" s="513">
        <f>Esc!EY$14</f>
        <v>1.9964950187572048</v>
      </c>
      <c r="EZ79" s="513">
        <f>Esc!EZ$14</f>
        <v>1.9964950187572048</v>
      </c>
      <c r="FA79" s="513">
        <f>Esc!FA$14</f>
        <v>1.9964950187572048</v>
      </c>
      <c r="FB79" s="513">
        <f>Esc!FB$14</f>
        <v>1.9964950187572048</v>
      </c>
      <c r="FC79" s="513">
        <f>Esc!FC$14</f>
        <v>2.0464073942261352</v>
      </c>
      <c r="FD79" s="513">
        <f>Esc!FD$14</f>
        <v>2.0464073942261352</v>
      </c>
      <c r="FE79" s="513">
        <f>Esc!FE$14</f>
        <v>2.0464073942261352</v>
      </c>
      <c r="FF79" s="513">
        <f>Esc!FF$14</f>
        <v>2.0464073942261352</v>
      </c>
      <c r="FG79" s="513">
        <f>Esc!FG$14</f>
        <v>2.097567579081788</v>
      </c>
      <c r="FH79" s="513">
        <f>Esc!FH$14</f>
        <v>2.097567579081788</v>
      </c>
      <c r="FI79" s="513">
        <f>Esc!FI$14</f>
        <v>2.097567579081788</v>
      </c>
      <c r="FJ79" s="513">
        <f>Esc!FJ$14</f>
        <v>2.097567579081788</v>
      </c>
      <c r="FK79" s="513">
        <f>Esc!FK$14</f>
        <v>2.1500067685588333</v>
      </c>
      <c r="FL79" s="513">
        <f>Esc!FL$14</f>
        <v>2.1500067685588333</v>
      </c>
      <c r="FM79" s="513">
        <f>Esc!FM$14</f>
        <v>2.1500067685588333</v>
      </c>
      <c r="FN79" s="513">
        <f>Esc!FN$14</f>
        <v>2.1500067685588333</v>
      </c>
      <c r="FO79" s="513">
        <f>Esc!FO$14</f>
        <v>2.2037569377728037</v>
      </c>
      <c r="FP79" s="513">
        <f>Esc!FP$14</f>
        <v>2.2037569377728037</v>
      </c>
      <c r="FQ79" s="513">
        <f>Esc!FQ$14</f>
        <v>2.2037569377728037</v>
      </c>
      <c r="FR79" s="513">
        <f>Esc!FR$14</f>
        <v>2.2037569377728037</v>
      </c>
      <c r="FS79" s="513">
        <f>Esc!FS$14</f>
        <v>2.2588508612171236</v>
      </c>
      <c r="FT79" s="513">
        <f>Esc!FT$14</f>
        <v>2.2588508612171236</v>
      </c>
      <c r="FU79" s="513">
        <f>Esc!FU$14</f>
        <v>2.2588508612171236</v>
      </c>
      <c r="FV79" s="513">
        <f>Esc!FV$14</f>
        <v>2.2588508612171236</v>
      </c>
      <c r="FW79" s="513">
        <f>Esc!FW$14</f>
        <v>2.3153221327475517</v>
      </c>
      <c r="FX79" s="513">
        <f>Esc!FX$14</f>
        <v>2.3153221327475517</v>
      </c>
      <c r="FY79" s="513">
        <f>Esc!FY$14</f>
        <v>2.3153221327475517</v>
      </c>
      <c r="FZ79" s="513">
        <f>Esc!FZ$14</f>
        <v>2.3153221327475517</v>
      </c>
      <c r="GA79" s="513">
        <f>Esc!GA$14</f>
        <v>2.3732051860662402</v>
      </c>
      <c r="GB79" s="513">
        <f>Esc!GB$14</f>
        <v>2.3732051860662402</v>
      </c>
      <c r="GC79" s="513">
        <f>Esc!GC$14</f>
        <v>2.3732051860662402</v>
      </c>
      <c r="GD79" s="513">
        <f>Esc!GD$14</f>
        <v>2.3732051860662402</v>
      </c>
      <c r="GE79" s="513">
        <f>Esc!GE$14</f>
        <v>2.4325353157178964</v>
      </c>
      <c r="GF79" s="513">
        <f>Esc!GF$14</f>
        <v>2.4325353157178964</v>
      </c>
      <c r="GG79" s="513">
        <f>Esc!GG$14</f>
        <v>2.4325353157178964</v>
      </c>
      <c r="GH79" s="513">
        <f>Esc!GH$14</f>
        <v>2.4325353157178964</v>
      </c>
      <c r="GI79" s="513">
        <f>Esc!GI$14</f>
        <v>2.4933486986108435</v>
      </c>
      <c r="GJ79" s="513">
        <f>Esc!GJ$14</f>
        <v>2.4933486986108435</v>
      </c>
    </row>
    <row r="80" spans="1:192" outlineLevel="2" x14ac:dyDescent="0.35">
      <c r="A80" s="76"/>
      <c r="B80"/>
      <c r="C80"/>
      <c r="D80"/>
      <c r="E80" t="str">
        <f>$E$41</f>
        <v>Waste throughput</v>
      </c>
      <c r="F80"/>
      <c r="G80" t="str">
        <f>$G$41</f>
        <v>tonnes</v>
      </c>
      <c r="H80">
        <f>$H$41</f>
        <v>6359025.9699999969</v>
      </c>
      <c r="I80"/>
      <c r="J80">
        <f t="shared" ref="J80:AO80" si="114">J$41</f>
        <v>0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0</v>
      </c>
      <c r="P80">
        <f t="shared" si="114"/>
        <v>0</v>
      </c>
      <c r="Q80">
        <f t="shared" si="114"/>
        <v>0</v>
      </c>
      <c r="R80">
        <f t="shared" si="114"/>
        <v>0</v>
      </c>
      <c r="S80">
        <f t="shared" si="114"/>
        <v>0</v>
      </c>
      <c r="T80">
        <f t="shared" si="114"/>
        <v>0</v>
      </c>
      <c r="U80">
        <f t="shared" si="114"/>
        <v>0</v>
      </c>
      <c r="V80">
        <f t="shared" si="114"/>
        <v>0</v>
      </c>
      <c r="W80">
        <f t="shared" si="114"/>
        <v>0</v>
      </c>
      <c r="X80">
        <f t="shared" si="114"/>
        <v>0</v>
      </c>
      <c r="Y80">
        <f t="shared" si="114"/>
        <v>0</v>
      </c>
      <c r="Z80">
        <f t="shared" si="114"/>
        <v>0</v>
      </c>
      <c r="AA80">
        <f t="shared" si="114"/>
        <v>0</v>
      </c>
      <c r="AB80">
        <f t="shared" si="114"/>
        <v>0</v>
      </c>
      <c r="AC80">
        <f t="shared" si="114"/>
        <v>0</v>
      </c>
      <c r="AD80">
        <f t="shared" si="114"/>
        <v>0</v>
      </c>
      <c r="AE80">
        <f t="shared" si="114"/>
        <v>855.29</v>
      </c>
      <c r="AF80">
        <f t="shared" si="114"/>
        <v>1655.3999999999999</v>
      </c>
      <c r="AG80">
        <f t="shared" si="114"/>
        <v>2565.87</v>
      </c>
      <c r="AH80">
        <f t="shared" si="114"/>
        <v>3421.16</v>
      </c>
      <c r="AI80">
        <f t="shared" si="114"/>
        <v>4000.55</v>
      </c>
      <c r="AJ80">
        <f t="shared" si="114"/>
        <v>5131.74</v>
      </c>
      <c r="AK80">
        <f t="shared" si="114"/>
        <v>5793.9000000000005</v>
      </c>
      <c r="AL80">
        <f t="shared" si="114"/>
        <v>6842.32</v>
      </c>
      <c r="AM80">
        <f t="shared" si="114"/>
        <v>7449.2999999999993</v>
      </c>
      <c r="AN80">
        <f t="shared" si="114"/>
        <v>8552.9</v>
      </c>
      <c r="AO80">
        <f t="shared" si="114"/>
        <v>9408.1899999999987</v>
      </c>
      <c r="AP80">
        <f t="shared" ref="AP80:BU80" si="115">AP$41</f>
        <v>9932.4</v>
      </c>
      <c r="AQ80">
        <f t="shared" si="115"/>
        <v>11118.769999999999</v>
      </c>
      <c r="AR80">
        <f t="shared" si="115"/>
        <v>11587.800000000001</v>
      </c>
      <c r="AS80">
        <f t="shared" si="115"/>
        <v>12829.349999999999</v>
      </c>
      <c r="AT80">
        <f t="shared" si="115"/>
        <v>13684.64</v>
      </c>
      <c r="AU80">
        <f t="shared" si="115"/>
        <v>13132.84</v>
      </c>
      <c r="AV80">
        <f t="shared" si="115"/>
        <v>15395.22</v>
      </c>
      <c r="AW80">
        <f t="shared" si="115"/>
        <v>15726.3</v>
      </c>
      <c r="AX80">
        <f t="shared" si="115"/>
        <v>17105.8</v>
      </c>
      <c r="AY80">
        <f t="shared" si="115"/>
        <v>17381.7</v>
      </c>
      <c r="AZ80">
        <f t="shared" si="115"/>
        <v>18816.379999999997</v>
      </c>
      <c r="BA80">
        <f t="shared" si="115"/>
        <v>19671.669999999998</v>
      </c>
      <c r="BB80">
        <f t="shared" si="115"/>
        <v>19864.8</v>
      </c>
      <c r="BC80">
        <f t="shared" si="115"/>
        <v>20526.96</v>
      </c>
      <c r="BD80">
        <f t="shared" si="115"/>
        <v>19864.8</v>
      </c>
      <c r="BE80">
        <f t="shared" si="115"/>
        <v>20526.96</v>
      </c>
      <c r="BF80">
        <f t="shared" si="115"/>
        <v>59594.400000000001</v>
      </c>
      <c r="BG80">
        <f t="shared" si="115"/>
        <v>60256.56</v>
      </c>
      <c r="BH80">
        <f t="shared" si="115"/>
        <v>60918.720000000001</v>
      </c>
      <c r="BI80">
        <f t="shared" si="115"/>
        <v>60918.720000000001</v>
      </c>
      <c r="BJ80">
        <f t="shared" si="115"/>
        <v>59594.400000000001</v>
      </c>
      <c r="BK80">
        <f t="shared" si="115"/>
        <v>60256.56</v>
      </c>
      <c r="BL80">
        <f t="shared" si="115"/>
        <v>60918.720000000001</v>
      </c>
      <c r="BM80">
        <f t="shared" si="115"/>
        <v>60918.720000000001</v>
      </c>
      <c r="BN80">
        <f t="shared" si="115"/>
        <v>60256.56</v>
      </c>
      <c r="BO80">
        <f t="shared" si="115"/>
        <v>60256.56</v>
      </c>
      <c r="BP80">
        <f t="shared" si="115"/>
        <v>60918.720000000001</v>
      </c>
      <c r="BQ80">
        <f t="shared" si="115"/>
        <v>60918.720000000001</v>
      </c>
      <c r="BR80">
        <f t="shared" si="115"/>
        <v>59594.400000000001</v>
      </c>
      <c r="BS80">
        <f t="shared" si="115"/>
        <v>60256.56</v>
      </c>
      <c r="BT80">
        <f t="shared" si="115"/>
        <v>60918.720000000001</v>
      </c>
      <c r="BU80">
        <f t="shared" si="115"/>
        <v>60918.720000000001</v>
      </c>
      <c r="BV80">
        <f t="shared" ref="BV80:DA80" si="116">BV$41</f>
        <v>59594.400000000001</v>
      </c>
      <c r="BW80">
        <f t="shared" si="116"/>
        <v>60256.56</v>
      </c>
      <c r="BX80">
        <f t="shared" si="116"/>
        <v>60918.720000000001</v>
      </c>
      <c r="BY80">
        <f t="shared" si="116"/>
        <v>60918.720000000001</v>
      </c>
      <c r="BZ80">
        <f t="shared" si="116"/>
        <v>59594.400000000001</v>
      </c>
      <c r="CA80">
        <f t="shared" si="116"/>
        <v>60256.56</v>
      </c>
      <c r="CB80">
        <f t="shared" si="116"/>
        <v>60918.720000000001</v>
      </c>
      <c r="CC80">
        <f t="shared" si="116"/>
        <v>60918.720000000001</v>
      </c>
      <c r="CD80">
        <f t="shared" si="116"/>
        <v>60256.56</v>
      </c>
      <c r="CE80">
        <f t="shared" si="116"/>
        <v>60256.56</v>
      </c>
      <c r="CF80">
        <f t="shared" si="116"/>
        <v>60918.720000000001</v>
      </c>
      <c r="CG80">
        <f t="shared" si="116"/>
        <v>60918.720000000001</v>
      </c>
      <c r="CH80">
        <f t="shared" si="116"/>
        <v>59594.400000000001</v>
      </c>
      <c r="CI80">
        <f t="shared" si="116"/>
        <v>60256.56</v>
      </c>
      <c r="CJ80">
        <f t="shared" si="116"/>
        <v>60918.720000000001</v>
      </c>
      <c r="CK80">
        <f t="shared" si="116"/>
        <v>60918.720000000001</v>
      </c>
      <c r="CL80">
        <f t="shared" si="116"/>
        <v>59594.400000000001</v>
      </c>
      <c r="CM80">
        <f t="shared" si="116"/>
        <v>60256.56</v>
      </c>
      <c r="CN80">
        <f t="shared" si="116"/>
        <v>60918.720000000001</v>
      </c>
      <c r="CO80">
        <f t="shared" si="116"/>
        <v>60918.720000000001</v>
      </c>
      <c r="CP80">
        <f t="shared" si="116"/>
        <v>59594.400000000001</v>
      </c>
      <c r="CQ80">
        <f t="shared" si="116"/>
        <v>60256.56</v>
      </c>
      <c r="CR80">
        <f t="shared" si="116"/>
        <v>60918.720000000001</v>
      </c>
      <c r="CS80">
        <f t="shared" si="116"/>
        <v>60918.720000000001</v>
      </c>
      <c r="CT80">
        <f t="shared" si="116"/>
        <v>60256.56</v>
      </c>
      <c r="CU80">
        <f t="shared" si="116"/>
        <v>60256.56</v>
      </c>
      <c r="CV80">
        <f t="shared" si="116"/>
        <v>60918.720000000001</v>
      </c>
      <c r="CW80">
        <f t="shared" si="116"/>
        <v>60918.720000000001</v>
      </c>
      <c r="CX80">
        <f t="shared" si="116"/>
        <v>59594.400000000001</v>
      </c>
      <c r="CY80">
        <f t="shared" si="116"/>
        <v>60256.56</v>
      </c>
      <c r="CZ80">
        <f t="shared" si="116"/>
        <v>60918.720000000001</v>
      </c>
      <c r="DA80">
        <f t="shared" si="116"/>
        <v>60918.720000000001</v>
      </c>
      <c r="DB80">
        <f t="shared" ref="DB80:EG80" si="117">DB$41</f>
        <v>59594.400000000001</v>
      </c>
      <c r="DC80">
        <f t="shared" si="117"/>
        <v>60256.56</v>
      </c>
      <c r="DD80">
        <f t="shared" si="117"/>
        <v>60918.720000000001</v>
      </c>
      <c r="DE80">
        <f t="shared" si="117"/>
        <v>60918.720000000001</v>
      </c>
      <c r="DF80">
        <f t="shared" si="117"/>
        <v>59594.400000000001</v>
      </c>
      <c r="DG80">
        <f t="shared" si="117"/>
        <v>60256.56</v>
      </c>
      <c r="DH80">
        <f t="shared" si="117"/>
        <v>60918.720000000001</v>
      </c>
      <c r="DI80">
        <f t="shared" si="117"/>
        <v>60918.720000000001</v>
      </c>
      <c r="DJ80">
        <f t="shared" si="117"/>
        <v>60256.56</v>
      </c>
      <c r="DK80">
        <f t="shared" si="117"/>
        <v>60256.56</v>
      </c>
      <c r="DL80">
        <f t="shared" si="117"/>
        <v>60918.720000000001</v>
      </c>
      <c r="DM80">
        <f t="shared" si="117"/>
        <v>60918.720000000001</v>
      </c>
      <c r="DN80">
        <f t="shared" si="117"/>
        <v>59594.400000000001</v>
      </c>
      <c r="DO80">
        <f t="shared" si="117"/>
        <v>60256.56</v>
      </c>
      <c r="DP80">
        <f t="shared" si="117"/>
        <v>60918.720000000001</v>
      </c>
      <c r="DQ80">
        <f t="shared" si="117"/>
        <v>60918.720000000001</v>
      </c>
      <c r="DR80">
        <f t="shared" si="117"/>
        <v>59594.400000000001</v>
      </c>
      <c r="DS80">
        <f t="shared" si="117"/>
        <v>60256.56</v>
      </c>
      <c r="DT80">
        <f t="shared" si="117"/>
        <v>60918.720000000001</v>
      </c>
      <c r="DU80">
        <f t="shared" si="117"/>
        <v>60918.720000000001</v>
      </c>
      <c r="DV80">
        <f t="shared" si="117"/>
        <v>59594.400000000001</v>
      </c>
      <c r="DW80">
        <f t="shared" si="117"/>
        <v>60256.56</v>
      </c>
      <c r="DX80">
        <f t="shared" si="117"/>
        <v>60918.720000000001</v>
      </c>
      <c r="DY80">
        <f t="shared" si="117"/>
        <v>60918.720000000001</v>
      </c>
      <c r="DZ80">
        <f t="shared" si="117"/>
        <v>60256.56</v>
      </c>
      <c r="EA80">
        <f t="shared" si="117"/>
        <v>60256.56</v>
      </c>
      <c r="EB80">
        <f t="shared" si="117"/>
        <v>60918.720000000001</v>
      </c>
      <c r="EC80">
        <f t="shared" si="117"/>
        <v>60918.720000000001</v>
      </c>
      <c r="ED80">
        <f t="shared" si="117"/>
        <v>59594.400000000001</v>
      </c>
      <c r="EE80">
        <f t="shared" si="117"/>
        <v>60256.56</v>
      </c>
      <c r="EF80">
        <f t="shared" si="117"/>
        <v>60918.720000000001</v>
      </c>
      <c r="EG80">
        <f t="shared" si="117"/>
        <v>60918.720000000001</v>
      </c>
      <c r="EH80">
        <f t="shared" ref="EH80:FM80" si="118">EH$41</f>
        <v>59594.400000000001</v>
      </c>
      <c r="EI80">
        <f t="shared" si="118"/>
        <v>60256.56</v>
      </c>
      <c r="EJ80">
        <f t="shared" si="118"/>
        <v>60918.720000000001</v>
      </c>
      <c r="EK80">
        <f t="shared" si="118"/>
        <v>60918.720000000001</v>
      </c>
      <c r="EL80">
        <f t="shared" si="118"/>
        <v>59594.400000000001</v>
      </c>
      <c r="EM80">
        <f t="shared" si="118"/>
        <v>60256.56</v>
      </c>
      <c r="EN80">
        <f t="shared" si="118"/>
        <v>60918.720000000001</v>
      </c>
      <c r="EO80">
        <f t="shared" si="118"/>
        <v>60918.720000000001</v>
      </c>
      <c r="EP80">
        <f t="shared" si="118"/>
        <v>60256.56</v>
      </c>
      <c r="EQ80">
        <f t="shared" si="118"/>
        <v>60256.56</v>
      </c>
      <c r="ER80">
        <f t="shared" si="118"/>
        <v>60918.720000000001</v>
      </c>
      <c r="ES80">
        <f t="shared" si="118"/>
        <v>60918.720000000001</v>
      </c>
      <c r="ET80">
        <f t="shared" si="118"/>
        <v>59594.400000000001</v>
      </c>
      <c r="EU80">
        <f t="shared" si="118"/>
        <v>60256.56</v>
      </c>
      <c r="EV80">
        <f t="shared" si="118"/>
        <v>60918.720000000001</v>
      </c>
      <c r="EW80">
        <f t="shared" si="118"/>
        <v>60918.720000000001</v>
      </c>
      <c r="EX80">
        <f t="shared" si="118"/>
        <v>59594.400000000001</v>
      </c>
      <c r="EY80">
        <f t="shared" si="118"/>
        <v>60256.56</v>
      </c>
      <c r="EZ80">
        <f t="shared" si="118"/>
        <v>60918.720000000001</v>
      </c>
      <c r="FA80">
        <f t="shared" si="118"/>
        <v>60918.720000000001</v>
      </c>
      <c r="FB80">
        <f t="shared" si="118"/>
        <v>0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FN$41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outlineLevel="2" x14ac:dyDescent="0.35">
      <c r="A81" s="76"/>
      <c r="B81"/>
      <c r="C81"/>
      <c r="D81"/>
      <c r="E81" t="s">
        <v>724</v>
      </c>
      <c r="F81"/>
      <c r="G81" t="s">
        <v>101</v>
      </c>
      <c r="H81">
        <f>SUM(J81:GJ81)</f>
        <v>18790.187306391301</v>
      </c>
      <c r="I81"/>
      <c r="J81">
        <f t="shared" ref="J81:AO81" si="120">J80*$F77*$F76*J79/$F78</f>
        <v>0</v>
      </c>
      <c r="K81">
        <f t="shared" si="120"/>
        <v>0</v>
      </c>
      <c r="L81">
        <f t="shared" si="120"/>
        <v>0</v>
      </c>
      <c r="M81">
        <f t="shared" si="120"/>
        <v>0</v>
      </c>
      <c r="N81">
        <f t="shared" si="120"/>
        <v>0</v>
      </c>
      <c r="O81">
        <f t="shared" si="120"/>
        <v>0</v>
      </c>
      <c r="P81">
        <f t="shared" si="120"/>
        <v>0</v>
      </c>
      <c r="Q81">
        <f t="shared" si="120"/>
        <v>0</v>
      </c>
      <c r="R81">
        <f t="shared" si="120"/>
        <v>0</v>
      </c>
      <c r="S81">
        <f t="shared" si="120"/>
        <v>0</v>
      </c>
      <c r="T81">
        <f t="shared" si="120"/>
        <v>0</v>
      </c>
      <c r="U81">
        <f t="shared" si="120"/>
        <v>0</v>
      </c>
      <c r="V81">
        <f t="shared" si="120"/>
        <v>0</v>
      </c>
      <c r="W81">
        <f t="shared" si="120"/>
        <v>0</v>
      </c>
      <c r="X81">
        <f t="shared" si="120"/>
        <v>0</v>
      </c>
      <c r="Y81">
        <f t="shared" si="120"/>
        <v>0</v>
      </c>
      <c r="Z81">
        <f t="shared" si="120"/>
        <v>0</v>
      </c>
      <c r="AA81">
        <f t="shared" si="120"/>
        <v>0</v>
      </c>
      <c r="AB81">
        <f t="shared" si="120"/>
        <v>0</v>
      </c>
      <c r="AC81">
        <f t="shared" si="120"/>
        <v>0</v>
      </c>
      <c r="AD81">
        <f t="shared" si="120"/>
        <v>0</v>
      </c>
      <c r="AE81">
        <f t="shared" si="120"/>
        <v>1.7533444999999996</v>
      </c>
      <c r="AF81">
        <f t="shared" si="120"/>
        <v>3.3935699999999991</v>
      </c>
      <c r="AG81">
        <f t="shared" si="120"/>
        <v>5.2600334999999996</v>
      </c>
      <c r="AH81">
        <f t="shared" si="120"/>
        <v>7.0133779999999986</v>
      </c>
      <c r="AI81">
        <f t="shared" si="120"/>
        <v>8.2011275000000001</v>
      </c>
      <c r="AJ81">
        <f t="shared" si="120"/>
        <v>10.520066999999999</v>
      </c>
      <c r="AK81">
        <f t="shared" si="120"/>
        <v>11.877495000000001</v>
      </c>
      <c r="AL81">
        <f t="shared" si="120"/>
        <v>14.026755999999997</v>
      </c>
      <c r="AM81">
        <f t="shared" si="120"/>
        <v>15.652841624999997</v>
      </c>
      <c r="AN81">
        <f t="shared" si="120"/>
        <v>17.971781124999996</v>
      </c>
      <c r="AO81">
        <f t="shared" si="120"/>
        <v>19.768959237499995</v>
      </c>
      <c r="AP81">
        <f t="shared" ref="AP81:BU81" si="121">AP80*$F77*$F76*AP79/$F78</f>
        <v>20.870455499999995</v>
      </c>
      <c r="AQ81">
        <f t="shared" si="121"/>
        <v>23.363315462499994</v>
      </c>
      <c r="AR81">
        <f t="shared" si="121"/>
        <v>24.348864750000001</v>
      </c>
      <c r="AS81">
        <f t="shared" si="121"/>
        <v>26.957671687499996</v>
      </c>
      <c r="AT81">
        <f t="shared" si="121"/>
        <v>28.754849799999995</v>
      </c>
      <c r="AU81">
        <f t="shared" si="121"/>
        <v>27.595380050000003</v>
      </c>
      <c r="AV81">
        <f t="shared" si="121"/>
        <v>32.349206025000001</v>
      </c>
      <c r="AW81">
        <f t="shared" si="121"/>
        <v>33.044887875000001</v>
      </c>
      <c r="AX81">
        <f t="shared" si="121"/>
        <v>35.943562249999992</v>
      </c>
      <c r="AY81">
        <f t="shared" si="121"/>
        <v>37.436379553125001</v>
      </c>
      <c r="AZ81">
        <f t="shared" si="121"/>
        <v>40.526366436874987</v>
      </c>
      <c r="BA81">
        <f t="shared" si="121"/>
        <v>42.36847400218749</v>
      </c>
      <c r="BB81">
        <f t="shared" si="121"/>
        <v>42.784433774999989</v>
      </c>
      <c r="BC81">
        <f t="shared" si="121"/>
        <v>44.210581567499993</v>
      </c>
      <c r="BD81">
        <f t="shared" si="121"/>
        <v>42.784433774999989</v>
      </c>
      <c r="BE81">
        <f t="shared" si="121"/>
        <v>44.210581567499993</v>
      </c>
      <c r="BF81">
        <f t="shared" si="121"/>
        <v>128.35330132500002</v>
      </c>
      <c r="BG81">
        <f t="shared" si="121"/>
        <v>133.02393534543751</v>
      </c>
      <c r="BH81">
        <f t="shared" si="121"/>
        <v>134.48573683275001</v>
      </c>
      <c r="BI81">
        <f t="shared" si="121"/>
        <v>134.48573683275001</v>
      </c>
      <c r="BJ81">
        <f t="shared" si="121"/>
        <v>131.56213385812498</v>
      </c>
      <c r="BK81">
        <f t="shared" si="121"/>
        <v>136.34953372907341</v>
      </c>
      <c r="BL81">
        <f t="shared" si="121"/>
        <v>137.84788025356872</v>
      </c>
      <c r="BM81">
        <f t="shared" si="121"/>
        <v>137.84788025356872</v>
      </c>
      <c r="BN81">
        <f t="shared" si="121"/>
        <v>136.34953372907341</v>
      </c>
      <c r="BO81">
        <f t="shared" si="121"/>
        <v>139.75827207230023</v>
      </c>
      <c r="BP81">
        <f t="shared" si="121"/>
        <v>141.29407725990794</v>
      </c>
      <c r="BQ81">
        <f t="shared" si="121"/>
        <v>141.29407725990794</v>
      </c>
      <c r="BR81">
        <f t="shared" si="121"/>
        <v>138.22246688469255</v>
      </c>
      <c r="BS81">
        <f t="shared" si="121"/>
        <v>143.25222887410774</v>
      </c>
      <c r="BT81">
        <f t="shared" si="121"/>
        <v>144.82642919140565</v>
      </c>
      <c r="BU81">
        <f t="shared" si="121"/>
        <v>144.82642919140565</v>
      </c>
      <c r="BV81">
        <f t="shared" ref="BV81:DA81" si="122">BV80*$F77*$F76*BV79/$F78</f>
        <v>141.67802855680986</v>
      </c>
      <c r="BW81">
        <f t="shared" si="122"/>
        <v>146.83353459596043</v>
      </c>
      <c r="BX81">
        <f t="shared" si="122"/>
        <v>148.44708992119078</v>
      </c>
      <c r="BY81">
        <f t="shared" si="122"/>
        <v>148.44708992119078</v>
      </c>
      <c r="BZ81">
        <f t="shared" si="122"/>
        <v>145.21997927073011</v>
      </c>
      <c r="CA81">
        <f t="shared" si="122"/>
        <v>150.50437296085943</v>
      </c>
      <c r="CB81">
        <f t="shared" si="122"/>
        <v>152.15826716922052</v>
      </c>
      <c r="CC81">
        <f t="shared" si="122"/>
        <v>152.15826716922052</v>
      </c>
      <c r="CD81">
        <f t="shared" si="122"/>
        <v>150.50437296085943</v>
      </c>
      <c r="CE81">
        <f t="shared" si="122"/>
        <v>154.2669822848809</v>
      </c>
      <c r="CF81">
        <f t="shared" si="122"/>
        <v>155.962223848451</v>
      </c>
      <c r="CG81">
        <f t="shared" si="122"/>
        <v>155.962223848451</v>
      </c>
      <c r="CH81">
        <f t="shared" si="122"/>
        <v>152.57174072131079</v>
      </c>
      <c r="CI81">
        <f t="shared" si="122"/>
        <v>158.1236568420029</v>
      </c>
      <c r="CJ81">
        <f t="shared" si="122"/>
        <v>159.8612794446623</v>
      </c>
      <c r="CK81">
        <f t="shared" si="122"/>
        <v>159.8612794446623</v>
      </c>
      <c r="CL81">
        <f t="shared" si="122"/>
        <v>156.38603423934353</v>
      </c>
      <c r="CM81">
        <f t="shared" si="122"/>
        <v>162.07674826305299</v>
      </c>
      <c r="CN81">
        <f t="shared" si="122"/>
        <v>163.85781143077884</v>
      </c>
      <c r="CO81">
        <f t="shared" si="122"/>
        <v>163.85781143077884</v>
      </c>
      <c r="CP81">
        <f t="shared" si="122"/>
        <v>160.29568509532712</v>
      </c>
      <c r="CQ81">
        <f t="shared" si="122"/>
        <v>166.12866696962931</v>
      </c>
      <c r="CR81">
        <f t="shared" si="122"/>
        <v>167.95425671654831</v>
      </c>
      <c r="CS81">
        <f t="shared" si="122"/>
        <v>167.95425671654831</v>
      </c>
      <c r="CT81">
        <f t="shared" si="122"/>
        <v>166.12866696962931</v>
      </c>
      <c r="CU81">
        <f t="shared" si="122"/>
        <v>170.28188364387</v>
      </c>
      <c r="CV81">
        <f t="shared" si="122"/>
        <v>172.15311313446202</v>
      </c>
      <c r="CW81">
        <f t="shared" si="122"/>
        <v>172.15311313446202</v>
      </c>
      <c r="CX81">
        <f t="shared" si="122"/>
        <v>168.41065415327805</v>
      </c>
      <c r="CY81">
        <f t="shared" si="122"/>
        <v>174.53893073496678</v>
      </c>
      <c r="CZ81">
        <f t="shared" si="122"/>
        <v>176.45694096282358</v>
      </c>
      <c r="DA81">
        <f t="shared" si="122"/>
        <v>176.45694096282358</v>
      </c>
      <c r="DB81">
        <f t="shared" ref="DB81:EG81" si="123">DB80*$F77*$F76*DB79/$F78</f>
        <v>172.62092050711001</v>
      </c>
      <c r="DC81">
        <f t="shared" si="123"/>
        <v>178.90240400334093</v>
      </c>
      <c r="DD81">
        <f t="shared" si="123"/>
        <v>180.86836448689414</v>
      </c>
      <c r="DE81">
        <f t="shared" si="123"/>
        <v>180.86836448689414</v>
      </c>
      <c r="DF81">
        <f t="shared" si="123"/>
        <v>176.93644351978776</v>
      </c>
      <c r="DG81">
        <f t="shared" si="123"/>
        <v>183.37496410342442</v>
      </c>
      <c r="DH81">
        <f t="shared" si="123"/>
        <v>185.39007359906648</v>
      </c>
      <c r="DI81">
        <f t="shared" si="123"/>
        <v>185.39007359906648</v>
      </c>
      <c r="DJ81">
        <f t="shared" si="123"/>
        <v>183.37496410342442</v>
      </c>
      <c r="DK81">
        <f t="shared" si="123"/>
        <v>187.95933820601005</v>
      </c>
      <c r="DL81">
        <f t="shared" si="123"/>
        <v>190.02482543904313</v>
      </c>
      <c r="DM81">
        <f t="shared" si="123"/>
        <v>190.02482543904313</v>
      </c>
      <c r="DN81">
        <f t="shared" si="123"/>
        <v>185.89385097297699</v>
      </c>
      <c r="DO81">
        <f t="shared" si="123"/>
        <v>192.6583216611603</v>
      </c>
      <c r="DP81">
        <f t="shared" si="123"/>
        <v>194.77544607501923</v>
      </c>
      <c r="DQ81">
        <f t="shared" si="123"/>
        <v>194.77544607501923</v>
      </c>
      <c r="DR81">
        <f t="shared" si="123"/>
        <v>190.5411972473014</v>
      </c>
      <c r="DS81">
        <f t="shared" si="123"/>
        <v>197.47477970268929</v>
      </c>
      <c r="DT81">
        <f t="shared" si="123"/>
        <v>199.64483222689469</v>
      </c>
      <c r="DU81">
        <f t="shared" si="123"/>
        <v>199.64483222689469</v>
      </c>
      <c r="DV81">
        <f t="shared" si="123"/>
        <v>195.30472717848394</v>
      </c>
      <c r="DW81">
        <f t="shared" si="123"/>
        <v>202.4116491952565</v>
      </c>
      <c r="DX81">
        <f t="shared" si="123"/>
        <v>204.63595303256702</v>
      </c>
      <c r="DY81">
        <f t="shared" si="123"/>
        <v>204.63595303256702</v>
      </c>
      <c r="DZ81">
        <f t="shared" si="123"/>
        <v>202.4116491952565</v>
      </c>
      <c r="EA81">
        <f t="shared" si="123"/>
        <v>207.47194042513792</v>
      </c>
      <c r="EB81">
        <f t="shared" si="123"/>
        <v>209.75185185838117</v>
      </c>
      <c r="EC81">
        <f t="shared" si="123"/>
        <v>209.75185185838117</v>
      </c>
      <c r="ED81">
        <f t="shared" si="123"/>
        <v>205.19202899189466</v>
      </c>
      <c r="EE81">
        <f t="shared" si="123"/>
        <v>212.65873893576637</v>
      </c>
      <c r="EF81">
        <f t="shared" si="123"/>
        <v>214.99564815484072</v>
      </c>
      <c r="EG81">
        <f t="shared" si="123"/>
        <v>214.99564815484072</v>
      </c>
      <c r="EH81">
        <f t="shared" ref="EH81:FM81" si="124">EH80*$F77*$F76*EH79/$F78</f>
        <v>210.32182971669201</v>
      </c>
      <c r="EI81">
        <f t="shared" si="124"/>
        <v>217.9752074091605</v>
      </c>
      <c r="EJ81">
        <f t="shared" si="124"/>
        <v>220.37053935871174</v>
      </c>
      <c r="EK81">
        <f t="shared" si="124"/>
        <v>220.37053935871174</v>
      </c>
      <c r="EL81">
        <f t="shared" si="124"/>
        <v>215.57987545960933</v>
      </c>
      <c r="EM81">
        <f t="shared" si="124"/>
        <v>223.42458759438949</v>
      </c>
      <c r="EN81">
        <f t="shared" si="124"/>
        <v>225.87980284267948</v>
      </c>
      <c r="EO81">
        <f t="shared" si="124"/>
        <v>225.87980284267948</v>
      </c>
      <c r="EP81">
        <f t="shared" si="124"/>
        <v>223.42458759438949</v>
      </c>
      <c r="EQ81">
        <f t="shared" si="124"/>
        <v>229.0102022842492</v>
      </c>
      <c r="ER81">
        <f t="shared" si="124"/>
        <v>231.52679791374646</v>
      </c>
      <c r="ES81">
        <f t="shared" si="124"/>
        <v>231.52679791374646</v>
      </c>
      <c r="ET81">
        <f t="shared" si="124"/>
        <v>226.493606654752</v>
      </c>
      <c r="EU81">
        <f t="shared" si="124"/>
        <v>234.73545734135541</v>
      </c>
      <c r="EV81">
        <f t="shared" si="124"/>
        <v>237.31496786159013</v>
      </c>
      <c r="EW81">
        <f t="shared" si="124"/>
        <v>237.31496786159013</v>
      </c>
      <c r="EX81">
        <f t="shared" si="124"/>
        <v>232.15594682112078</v>
      </c>
      <c r="EY81">
        <f t="shared" si="124"/>
        <v>240.6038437748893</v>
      </c>
      <c r="EZ81">
        <f t="shared" si="124"/>
        <v>243.24784205812983</v>
      </c>
      <c r="FA81">
        <f t="shared" si="124"/>
        <v>243.24784205812983</v>
      </c>
      <c r="FB81">
        <f t="shared" si="124"/>
        <v>0</v>
      </c>
      <c r="FC81">
        <f t="shared" si="124"/>
        <v>0</v>
      </c>
      <c r="FD81">
        <f t="shared" si="124"/>
        <v>0</v>
      </c>
      <c r="FE81">
        <f t="shared" si="124"/>
        <v>0</v>
      </c>
      <c r="FF81">
        <f t="shared" si="124"/>
        <v>0</v>
      </c>
      <c r="FG81">
        <f t="shared" si="124"/>
        <v>0</v>
      </c>
      <c r="FH81">
        <f t="shared" si="124"/>
        <v>0</v>
      </c>
      <c r="FI81">
        <f t="shared" si="124"/>
        <v>0</v>
      </c>
      <c r="FJ81">
        <f t="shared" si="124"/>
        <v>0</v>
      </c>
      <c r="FK81">
        <f t="shared" si="124"/>
        <v>0</v>
      </c>
      <c r="FL81">
        <f t="shared" si="124"/>
        <v>0</v>
      </c>
      <c r="FM81">
        <f t="shared" si="124"/>
        <v>0</v>
      </c>
      <c r="FN81">
        <f t="shared" ref="FN81:GJ81" si="125">FN80*$F77*$F76*FN79/$F78</f>
        <v>0</v>
      </c>
      <c r="FO81">
        <f t="shared" si="125"/>
        <v>0</v>
      </c>
      <c r="FP81">
        <f t="shared" si="125"/>
        <v>0</v>
      </c>
      <c r="FQ81">
        <f t="shared" si="125"/>
        <v>0</v>
      </c>
      <c r="FR81">
        <f t="shared" si="125"/>
        <v>0</v>
      </c>
      <c r="FS81">
        <f t="shared" si="125"/>
        <v>0</v>
      </c>
      <c r="FT81">
        <f t="shared" si="125"/>
        <v>0</v>
      </c>
      <c r="FU81">
        <f t="shared" si="125"/>
        <v>0</v>
      </c>
      <c r="FV81">
        <f t="shared" si="125"/>
        <v>0</v>
      </c>
      <c r="FW81">
        <f t="shared" si="125"/>
        <v>0</v>
      </c>
      <c r="FX81">
        <f t="shared" si="125"/>
        <v>0</v>
      </c>
      <c r="FY81">
        <f t="shared" si="125"/>
        <v>0</v>
      </c>
      <c r="FZ81">
        <f t="shared" si="125"/>
        <v>0</v>
      </c>
      <c r="GA81">
        <f t="shared" si="125"/>
        <v>0</v>
      </c>
      <c r="GB81">
        <f t="shared" si="125"/>
        <v>0</v>
      </c>
      <c r="GC81">
        <f t="shared" si="125"/>
        <v>0</v>
      </c>
      <c r="GD81">
        <f t="shared" si="125"/>
        <v>0</v>
      </c>
      <c r="GE81">
        <f t="shared" si="125"/>
        <v>0</v>
      </c>
      <c r="GF81">
        <f t="shared" si="125"/>
        <v>0</v>
      </c>
      <c r="GG81">
        <f t="shared" si="125"/>
        <v>0</v>
      </c>
      <c r="GH81">
        <f t="shared" si="125"/>
        <v>0</v>
      </c>
      <c r="GI81">
        <f t="shared" si="125"/>
        <v>0</v>
      </c>
      <c r="GJ81">
        <f t="shared" si="125"/>
        <v>0</v>
      </c>
    </row>
    <row r="82" spans="1:192" outlineLevel="1" x14ac:dyDescent="0.35">
      <c r="A82" s="7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outlineLevel="1" x14ac:dyDescent="0.35">
      <c r="A83" s="76"/>
      <c r="B83" s="492" t="s">
        <v>725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outlineLevel="2" x14ac:dyDescent="0.35">
      <c r="A84" s="76"/>
      <c r="B84"/>
      <c r="C84"/>
      <c r="D84"/>
      <c r="E84" t="str">
        <f>$E$51</f>
        <v>Gate fee revenue</v>
      </c>
      <c r="F84"/>
      <c r="G84" t="str">
        <f>$G$51</f>
        <v>$ 000s</v>
      </c>
      <c r="H84">
        <f>$H$51</f>
        <v>657656.55572369567</v>
      </c>
      <c r="I84"/>
      <c r="J84">
        <f t="shared" ref="J84:AO84" si="126">J$51</f>
        <v>0</v>
      </c>
      <c r="K84">
        <f t="shared" si="126"/>
        <v>0</v>
      </c>
      <c r="L84">
        <f t="shared" si="126"/>
        <v>0</v>
      </c>
      <c r="M84">
        <f t="shared" si="126"/>
        <v>0</v>
      </c>
      <c r="N84">
        <f t="shared" si="126"/>
        <v>0</v>
      </c>
      <c r="O84">
        <f t="shared" si="126"/>
        <v>0</v>
      </c>
      <c r="P84">
        <f t="shared" si="126"/>
        <v>0</v>
      </c>
      <c r="Q84">
        <f t="shared" si="126"/>
        <v>0</v>
      </c>
      <c r="R84">
        <f t="shared" si="126"/>
        <v>0</v>
      </c>
      <c r="S84">
        <f t="shared" si="126"/>
        <v>0</v>
      </c>
      <c r="T84">
        <f t="shared" si="126"/>
        <v>0</v>
      </c>
      <c r="U84">
        <f t="shared" si="126"/>
        <v>0</v>
      </c>
      <c r="V84">
        <f t="shared" si="126"/>
        <v>0</v>
      </c>
      <c r="W84">
        <f t="shared" si="126"/>
        <v>0</v>
      </c>
      <c r="X84">
        <f t="shared" si="126"/>
        <v>0</v>
      </c>
      <c r="Y84">
        <f t="shared" si="126"/>
        <v>0</v>
      </c>
      <c r="Z84">
        <f t="shared" si="126"/>
        <v>0</v>
      </c>
      <c r="AA84">
        <f t="shared" si="126"/>
        <v>0</v>
      </c>
      <c r="AB84">
        <f t="shared" si="126"/>
        <v>0</v>
      </c>
      <c r="AC84">
        <f t="shared" si="126"/>
        <v>0</v>
      </c>
      <c r="AD84">
        <f t="shared" si="126"/>
        <v>0</v>
      </c>
      <c r="AE84">
        <f t="shared" si="126"/>
        <v>61.367057499999987</v>
      </c>
      <c r="AF84">
        <f t="shared" si="126"/>
        <v>118.77494999999996</v>
      </c>
      <c r="AG84">
        <f t="shared" si="126"/>
        <v>184.10117249999999</v>
      </c>
      <c r="AH84">
        <f t="shared" si="126"/>
        <v>245.46822999999995</v>
      </c>
      <c r="AI84">
        <f t="shared" si="126"/>
        <v>287.03946249999996</v>
      </c>
      <c r="AJ84">
        <f t="shared" si="126"/>
        <v>368.20234499999998</v>
      </c>
      <c r="AK84">
        <f t="shared" si="126"/>
        <v>415.71232500000002</v>
      </c>
      <c r="AL84">
        <f t="shared" si="126"/>
        <v>490.9364599999999</v>
      </c>
      <c r="AM84">
        <f t="shared" si="126"/>
        <v>547.84945687499987</v>
      </c>
      <c r="AN84">
        <f t="shared" si="126"/>
        <v>629.01233937500001</v>
      </c>
      <c r="AO84">
        <f t="shared" si="126"/>
        <v>691.91357331249992</v>
      </c>
      <c r="AP84">
        <f t="shared" ref="AP84:BU84" si="127">AP$51</f>
        <v>730.46594249999987</v>
      </c>
      <c r="AQ84">
        <f t="shared" si="127"/>
        <v>817.71604118749985</v>
      </c>
      <c r="AR84">
        <f t="shared" si="127"/>
        <v>852.21026625000013</v>
      </c>
      <c r="AS84">
        <f t="shared" si="127"/>
        <v>943.5185090624999</v>
      </c>
      <c r="AT84">
        <f t="shared" si="127"/>
        <v>1006.4197429999999</v>
      </c>
      <c r="AU84">
        <f t="shared" si="127"/>
        <v>965.83830175000003</v>
      </c>
      <c r="AV84">
        <f t="shared" si="127"/>
        <v>1132.222210875</v>
      </c>
      <c r="AW84">
        <f t="shared" si="127"/>
        <v>1156.5710756249998</v>
      </c>
      <c r="AX84">
        <f t="shared" si="127"/>
        <v>1258.02467875</v>
      </c>
      <c r="AY84">
        <f t="shared" si="127"/>
        <v>1310.2732843593749</v>
      </c>
      <c r="AZ84">
        <f t="shared" si="127"/>
        <v>1418.4228252906248</v>
      </c>
      <c r="BA84">
        <f t="shared" si="127"/>
        <v>1482.8965900765622</v>
      </c>
      <c r="BB84">
        <f t="shared" si="127"/>
        <v>1497.4551821249997</v>
      </c>
      <c r="BC84">
        <f t="shared" si="127"/>
        <v>1547.3703548624997</v>
      </c>
      <c r="BD84">
        <f t="shared" si="127"/>
        <v>1497.4551821249997</v>
      </c>
      <c r="BE84">
        <f t="shared" si="127"/>
        <v>1547.3703548624997</v>
      </c>
      <c r="BF84">
        <f t="shared" si="127"/>
        <v>4492.3655463750001</v>
      </c>
      <c r="BG84">
        <f t="shared" si="127"/>
        <v>4655.8377370903117</v>
      </c>
      <c r="BH84">
        <f t="shared" si="127"/>
        <v>4707.0007891462492</v>
      </c>
      <c r="BI84">
        <f t="shared" si="127"/>
        <v>4707.0007891462492</v>
      </c>
      <c r="BJ84">
        <f t="shared" si="127"/>
        <v>4604.6746850343734</v>
      </c>
      <c r="BK84">
        <f t="shared" si="127"/>
        <v>4772.2336805175692</v>
      </c>
      <c r="BL84">
        <f t="shared" si="127"/>
        <v>4824.6758088749048</v>
      </c>
      <c r="BM84">
        <f t="shared" si="127"/>
        <v>4824.6758088749048</v>
      </c>
      <c r="BN84">
        <f t="shared" si="127"/>
        <v>4772.2336805175692</v>
      </c>
      <c r="BO84">
        <f t="shared" si="127"/>
        <v>4891.5395225305083</v>
      </c>
      <c r="BP84">
        <f t="shared" si="127"/>
        <v>4945.292704096777</v>
      </c>
      <c r="BQ84">
        <f t="shared" si="127"/>
        <v>4945.292704096777</v>
      </c>
      <c r="BR84">
        <f t="shared" si="127"/>
        <v>4837.7863409642378</v>
      </c>
      <c r="BS84">
        <f t="shared" si="127"/>
        <v>5013.8280105937711</v>
      </c>
      <c r="BT84">
        <f t="shared" si="127"/>
        <v>5068.9250216991977</v>
      </c>
      <c r="BU84">
        <f t="shared" si="127"/>
        <v>5068.9250216991977</v>
      </c>
      <c r="BV84">
        <f t="shared" ref="BV84:DA84" si="128">BV$51</f>
        <v>4958.7309994883444</v>
      </c>
      <c r="BW84">
        <f t="shared" si="128"/>
        <v>5139.1737108586149</v>
      </c>
      <c r="BX84">
        <f t="shared" si="128"/>
        <v>5195.6481472416763</v>
      </c>
      <c r="BY84">
        <f t="shared" si="128"/>
        <v>5195.6481472416763</v>
      </c>
      <c r="BZ84">
        <f t="shared" si="128"/>
        <v>5082.6992744755535</v>
      </c>
      <c r="CA84">
        <f t="shared" si="128"/>
        <v>5267.6530536300788</v>
      </c>
      <c r="CB84">
        <f t="shared" si="128"/>
        <v>5325.5393509227179</v>
      </c>
      <c r="CC84">
        <f t="shared" si="128"/>
        <v>5325.5393509227179</v>
      </c>
      <c r="CD84">
        <f t="shared" si="128"/>
        <v>5267.6530536300788</v>
      </c>
      <c r="CE84">
        <f t="shared" si="128"/>
        <v>5399.3443799708311</v>
      </c>
      <c r="CF84">
        <f t="shared" si="128"/>
        <v>5458.6778346957854</v>
      </c>
      <c r="CG84">
        <f t="shared" si="128"/>
        <v>5458.6778346957854</v>
      </c>
      <c r="CH84">
        <f t="shared" si="128"/>
        <v>5340.010925245876</v>
      </c>
      <c r="CI84">
        <f t="shared" si="128"/>
        <v>5534.3279894701018</v>
      </c>
      <c r="CJ84">
        <f t="shared" si="128"/>
        <v>5595.1447805631806</v>
      </c>
      <c r="CK84">
        <f t="shared" si="128"/>
        <v>5595.1447805631806</v>
      </c>
      <c r="CL84">
        <f t="shared" si="128"/>
        <v>5473.5111983770239</v>
      </c>
      <c r="CM84">
        <f t="shared" si="128"/>
        <v>5672.6861892068537</v>
      </c>
      <c r="CN84">
        <f t="shared" si="128"/>
        <v>5735.0234000772589</v>
      </c>
      <c r="CO84">
        <f t="shared" si="128"/>
        <v>5735.0234000772589</v>
      </c>
      <c r="CP84">
        <f t="shared" si="128"/>
        <v>5610.3489783364485</v>
      </c>
      <c r="CQ84">
        <f t="shared" si="128"/>
        <v>5814.5033439370254</v>
      </c>
      <c r="CR84">
        <f t="shared" si="128"/>
        <v>5878.3989850791904</v>
      </c>
      <c r="CS84">
        <f t="shared" si="128"/>
        <v>5878.3989850791904</v>
      </c>
      <c r="CT84">
        <f t="shared" si="128"/>
        <v>5814.5033439370254</v>
      </c>
      <c r="CU84">
        <f t="shared" si="128"/>
        <v>5959.8659275354503</v>
      </c>
      <c r="CV84">
        <f t="shared" si="128"/>
        <v>6025.3589597061691</v>
      </c>
      <c r="CW84">
        <f t="shared" si="128"/>
        <v>6025.3589597061691</v>
      </c>
      <c r="CX84">
        <f t="shared" si="128"/>
        <v>5894.3728953647305</v>
      </c>
      <c r="CY84">
        <f t="shared" si="128"/>
        <v>6108.8625757238369</v>
      </c>
      <c r="CZ84">
        <f t="shared" si="128"/>
        <v>6175.9929336988243</v>
      </c>
      <c r="DA84">
        <f t="shared" si="128"/>
        <v>6175.9929336988243</v>
      </c>
      <c r="DB84">
        <f t="shared" ref="DB84:EG84" si="129">DB$51</f>
        <v>6041.7322177488495</v>
      </c>
      <c r="DC84">
        <f t="shared" si="129"/>
        <v>6261.5841401169328</v>
      </c>
      <c r="DD84">
        <f t="shared" si="129"/>
        <v>6330.3927570412952</v>
      </c>
      <c r="DE84">
        <f t="shared" si="129"/>
        <v>6330.3927570412952</v>
      </c>
      <c r="DF84">
        <f t="shared" si="129"/>
        <v>6192.7755231925703</v>
      </c>
      <c r="DG84">
        <f t="shared" si="129"/>
        <v>6418.1237436198544</v>
      </c>
      <c r="DH84">
        <f t="shared" si="129"/>
        <v>6488.6525759673259</v>
      </c>
      <c r="DI84">
        <f t="shared" si="129"/>
        <v>6488.6525759673259</v>
      </c>
      <c r="DJ84">
        <f t="shared" si="129"/>
        <v>6418.1237436198544</v>
      </c>
      <c r="DK84">
        <f t="shared" si="129"/>
        <v>6578.5768372103512</v>
      </c>
      <c r="DL84">
        <f t="shared" si="129"/>
        <v>6650.8688903665097</v>
      </c>
      <c r="DM84">
        <f t="shared" si="129"/>
        <v>6650.8688903665097</v>
      </c>
      <c r="DN84">
        <f t="shared" si="129"/>
        <v>6506.2847840541936</v>
      </c>
      <c r="DO84">
        <f t="shared" si="129"/>
        <v>6743.0412581406108</v>
      </c>
      <c r="DP84">
        <f t="shared" si="129"/>
        <v>6817.1406126256725</v>
      </c>
      <c r="DQ84">
        <f t="shared" si="129"/>
        <v>6817.1406126256725</v>
      </c>
      <c r="DR84">
        <f t="shared" si="129"/>
        <v>6668.9419036555482</v>
      </c>
      <c r="DS84">
        <f t="shared" si="129"/>
        <v>6911.6172895941254</v>
      </c>
      <c r="DT84">
        <f t="shared" si="129"/>
        <v>6987.5691279413131</v>
      </c>
      <c r="DU84">
        <f t="shared" si="129"/>
        <v>6987.5691279413131</v>
      </c>
      <c r="DV84">
        <f t="shared" si="129"/>
        <v>6835.6654512469368</v>
      </c>
      <c r="DW84">
        <f t="shared" si="129"/>
        <v>7084.4077218339771</v>
      </c>
      <c r="DX84">
        <f t="shared" si="129"/>
        <v>7162.2583561398451</v>
      </c>
      <c r="DY84">
        <f t="shared" si="129"/>
        <v>7162.2583561398451</v>
      </c>
      <c r="DZ84">
        <f t="shared" si="129"/>
        <v>7084.4077218339771</v>
      </c>
      <c r="EA84">
        <f t="shared" si="129"/>
        <v>7261.517914879827</v>
      </c>
      <c r="EB84">
        <f t="shared" si="129"/>
        <v>7341.3148150433417</v>
      </c>
      <c r="EC84">
        <f t="shared" si="129"/>
        <v>7341.3148150433417</v>
      </c>
      <c r="ED84">
        <f t="shared" si="129"/>
        <v>7181.7210147163114</v>
      </c>
      <c r="EE84">
        <f t="shared" si="129"/>
        <v>7443.0558627518221</v>
      </c>
      <c r="EF84">
        <f t="shared" si="129"/>
        <v>7524.847685419425</v>
      </c>
      <c r="EG84">
        <f t="shared" si="129"/>
        <v>7524.847685419425</v>
      </c>
      <c r="EH84">
        <f t="shared" ref="EH84:FM84" si="130">EH$51</f>
        <v>7361.2640400842192</v>
      </c>
      <c r="EI84">
        <f t="shared" si="130"/>
        <v>7629.1322593206178</v>
      </c>
      <c r="EJ84">
        <f t="shared" si="130"/>
        <v>7712.9688775549103</v>
      </c>
      <c r="EK84">
        <f t="shared" si="130"/>
        <v>7712.9688775549103</v>
      </c>
      <c r="EL84">
        <f t="shared" si="130"/>
        <v>7545.2956410863253</v>
      </c>
      <c r="EM84">
        <f t="shared" si="130"/>
        <v>7819.8605658036313</v>
      </c>
      <c r="EN84">
        <f t="shared" si="130"/>
        <v>7905.7930994937824</v>
      </c>
      <c r="EO84">
        <f t="shared" si="130"/>
        <v>7905.7930994937824</v>
      </c>
      <c r="EP84">
        <f t="shared" si="130"/>
        <v>7819.8605658036313</v>
      </c>
      <c r="EQ84">
        <f t="shared" si="130"/>
        <v>8015.3570799487225</v>
      </c>
      <c r="ER84">
        <f t="shared" si="130"/>
        <v>8103.4379269811261</v>
      </c>
      <c r="ES84">
        <f t="shared" si="130"/>
        <v>8103.4379269811261</v>
      </c>
      <c r="ET84">
        <f t="shared" si="130"/>
        <v>7927.2762329163179</v>
      </c>
      <c r="EU84">
        <f t="shared" si="130"/>
        <v>8215.7410069474408</v>
      </c>
      <c r="EV84">
        <f t="shared" si="130"/>
        <v>8306.0238751556535</v>
      </c>
      <c r="EW84">
        <f t="shared" si="130"/>
        <v>8306.0238751556535</v>
      </c>
      <c r="EX84">
        <f t="shared" si="130"/>
        <v>8125.4581387392254</v>
      </c>
      <c r="EY84">
        <f t="shared" si="130"/>
        <v>8421.1345321211247</v>
      </c>
      <c r="EZ84">
        <f t="shared" si="130"/>
        <v>8513.6744720345432</v>
      </c>
      <c r="FA84">
        <f t="shared" si="130"/>
        <v>8513.6744720345432</v>
      </c>
      <c r="FB84">
        <f t="shared" si="130"/>
        <v>0</v>
      </c>
      <c r="FC84">
        <f t="shared" si="130"/>
        <v>0</v>
      </c>
      <c r="FD84">
        <f t="shared" si="130"/>
        <v>0</v>
      </c>
      <c r="FE84">
        <f t="shared" si="130"/>
        <v>0</v>
      </c>
      <c r="FF84">
        <f t="shared" si="130"/>
        <v>0</v>
      </c>
      <c r="FG84">
        <f t="shared" si="130"/>
        <v>0</v>
      </c>
      <c r="FH84">
        <f t="shared" si="130"/>
        <v>0</v>
      </c>
      <c r="FI84">
        <f t="shared" si="130"/>
        <v>0</v>
      </c>
      <c r="FJ84">
        <f t="shared" si="130"/>
        <v>0</v>
      </c>
      <c r="FK84">
        <f t="shared" si="130"/>
        <v>0</v>
      </c>
      <c r="FL84">
        <f t="shared" si="130"/>
        <v>0</v>
      </c>
      <c r="FM84">
        <f t="shared" si="130"/>
        <v>0</v>
      </c>
      <c r="FN84">
        <f t="shared" ref="FN84:GJ84" si="131">FN$51</f>
        <v>0</v>
      </c>
      <c r="FO84">
        <f t="shared" si="131"/>
        <v>0</v>
      </c>
      <c r="FP84">
        <f t="shared" si="131"/>
        <v>0</v>
      </c>
      <c r="FQ84">
        <f t="shared" si="131"/>
        <v>0</v>
      </c>
      <c r="FR84">
        <f t="shared" si="131"/>
        <v>0</v>
      </c>
      <c r="FS84">
        <f t="shared" si="131"/>
        <v>0</v>
      </c>
      <c r="FT84">
        <f t="shared" si="131"/>
        <v>0</v>
      </c>
      <c r="FU84">
        <f t="shared" si="131"/>
        <v>0</v>
      </c>
      <c r="FV84">
        <f t="shared" si="131"/>
        <v>0</v>
      </c>
      <c r="FW84">
        <f t="shared" si="131"/>
        <v>0</v>
      </c>
      <c r="FX84">
        <f t="shared" si="131"/>
        <v>0</v>
      </c>
      <c r="FY84">
        <f t="shared" si="131"/>
        <v>0</v>
      </c>
      <c r="FZ84">
        <f t="shared" si="131"/>
        <v>0</v>
      </c>
      <c r="GA84">
        <f t="shared" si="131"/>
        <v>0</v>
      </c>
      <c r="GB84">
        <f t="shared" si="131"/>
        <v>0</v>
      </c>
      <c r="GC84">
        <f t="shared" si="131"/>
        <v>0</v>
      </c>
      <c r="GD84">
        <f t="shared" si="131"/>
        <v>0</v>
      </c>
      <c r="GE84">
        <f t="shared" si="131"/>
        <v>0</v>
      </c>
      <c r="GF84">
        <f t="shared" si="131"/>
        <v>0</v>
      </c>
      <c r="GG84">
        <f t="shared" si="131"/>
        <v>0</v>
      </c>
      <c r="GH84">
        <f t="shared" si="131"/>
        <v>0</v>
      </c>
      <c r="GI84">
        <f t="shared" si="131"/>
        <v>0</v>
      </c>
      <c r="GJ84">
        <f t="shared" si="131"/>
        <v>0</v>
      </c>
    </row>
    <row r="85" spans="1:192" outlineLevel="2" x14ac:dyDescent="0.35">
      <c r="A85" s="76"/>
      <c r="B85"/>
      <c r="C85"/>
      <c r="D85"/>
      <c r="E85" t="str">
        <f>$E$66</f>
        <v>Net grid sales revenue</v>
      </c>
      <c r="F85"/>
      <c r="G85" t="str">
        <f>$G$66</f>
        <v>$ 000s</v>
      </c>
      <c r="H85">
        <f>$H$66</f>
        <v>533360.98202960356</v>
      </c>
      <c r="I85"/>
      <c r="J85">
        <f t="shared" ref="J85:AO85" si="132">J$66</f>
        <v>0</v>
      </c>
      <c r="K85">
        <f t="shared" si="132"/>
        <v>0</v>
      </c>
      <c r="L85">
        <f t="shared" si="132"/>
        <v>0</v>
      </c>
      <c r="M85">
        <f t="shared" si="132"/>
        <v>0</v>
      </c>
      <c r="N85">
        <f t="shared" si="132"/>
        <v>0</v>
      </c>
      <c r="O85">
        <f t="shared" si="132"/>
        <v>0</v>
      </c>
      <c r="P85">
        <f t="shared" si="132"/>
        <v>0</v>
      </c>
      <c r="Q85">
        <f t="shared" si="132"/>
        <v>0</v>
      </c>
      <c r="R85">
        <f t="shared" si="132"/>
        <v>0</v>
      </c>
      <c r="S85">
        <f t="shared" si="132"/>
        <v>0</v>
      </c>
      <c r="T85">
        <f t="shared" si="132"/>
        <v>0</v>
      </c>
      <c r="U85">
        <f t="shared" si="132"/>
        <v>0</v>
      </c>
      <c r="V85">
        <f t="shared" si="132"/>
        <v>0</v>
      </c>
      <c r="W85">
        <f t="shared" si="132"/>
        <v>0</v>
      </c>
      <c r="X85">
        <f t="shared" si="132"/>
        <v>0</v>
      </c>
      <c r="Y85">
        <f t="shared" si="132"/>
        <v>0</v>
      </c>
      <c r="Z85">
        <f t="shared" si="132"/>
        <v>0</v>
      </c>
      <c r="AA85">
        <f t="shared" si="132"/>
        <v>0</v>
      </c>
      <c r="AB85">
        <f t="shared" si="132"/>
        <v>0</v>
      </c>
      <c r="AC85">
        <f t="shared" si="132"/>
        <v>0</v>
      </c>
      <c r="AD85">
        <f t="shared" si="132"/>
        <v>0</v>
      </c>
      <c r="AE85">
        <f t="shared" si="132"/>
        <v>49.768825031250003</v>
      </c>
      <c r="AF85">
        <f t="shared" si="132"/>
        <v>96.326758124999998</v>
      </c>
      <c r="AG85">
        <f t="shared" si="132"/>
        <v>149.30647509375001</v>
      </c>
      <c r="AH85">
        <f t="shared" si="132"/>
        <v>199.07530012500001</v>
      </c>
      <c r="AI85">
        <f t="shared" si="132"/>
        <v>232.78966546874997</v>
      </c>
      <c r="AJ85">
        <f t="shared" si="132"/>
        <v>298.61295018750002</v>
      </c>
      <c r="AK85">
        <f t="shared" si="132"/>
        <v>337.14365343750006</v>
      </c>
      <c r="AL85">
        <f t="shared" si="132"/>
        <v>398.15060025000002</v>
      </c>
      <c r="AM85">
        <f t="shared" si="132"/>
        <v>444.30717185156254</v>
      </c>
      <c r="AN85">
        <f t="shared" si="132"/>
        <v>510.1304565703125</v>
      </c>
      <c r="AO85">
        <f t="shared" si="132"/>
        <v>561.14350222734367</v>
      </c>
      <c r="AP85">
        <f t="shared" ref="AP85:BU85" si="133">AP$66</f>
        <v>592.4095624687501</v>
      </c>
      <c r="AQ85">
        <f t="shared" si="133"/>
        <v>663.16959354140602</v>
      </c>
      <c r="AR85">
        <f t="shared" si="133"/>
        <v>691.14448954687509</v>
      </c>
      <c r="AS85">
        <f t="shared" si="133"/>
        <v>765.1956848554687</v>
      </c>
      <c r="AT85">
        <f t="shared" si="133"/>
        <v>816.2087305125001</v>
      </c>
      <c r="AU85">
        <f t="shared" si="133"/>
        <v>783.29708815312495</v>
      </c>
      <c r="AV85">
        <f t="shared" si="133"/>
        <v>918.23482182656255</v>
      </c>
      <c r="AW85">
        <f t="shared" si="133"/>
        <v>937.98180724218753</v>
      </c>
      <c r="AX85">
        <f t="shared" si="133"/>
        <v>1020.260913140625</v>
      </c>
      <c r="AY85">
        <f t="shared" si="133"/>
        <v>1062.6346526783204</v>
      </c>
      <c r="AZ85">
        <f t="shared" si="133"/>
        <v>1150.3441795660544</v>
      </c>
      <c r="BA85">
        <f t="shared" si="133"/>
        <v>1202.6325513645118</v>
      </c>
      <c r="BB85">
        <f t="shared" si="133"/>
        <v>1214.4396030609375</v>
      </c>
      <c r="BC85">
        <f t="shared" si="133"/>
        <v>1254.9209231629688</v>
      </c>
      <c r="BD85">
        <f t="shared" si="133"/>
        <v>1214.4396030609375</v>
      </c>
      <c r="BE85">
        <f t="shared" si="133"/>
        <v>1254.9209231629688</v>
      </c>
      <c r="BF85">
        <f t="shared" si="133"/>
        <v>3643.3188091828124</v>
      </c>
      <c r="BG85">
        <f t="shared" si="133"/>
        <v>3775.8951325169642</v>
      </c>
      <c r="BH85">
        <f t="shared" si="133"/>
        <v>3817.3884856215464</v>
      </c>
      <c r="BI85">
        <f t="shared" si="133"/>
        <v>3817.3884856215464</v>
      </c>
      <c r="BJ85">
        <f t="shared" si="133"/>
        <v>3734.4017794123824</v>
      </c>
      <c r="BK85">
        <f t="shared" si="133"/>
        <v>3870.2925108298882</v>
      </c>
      <c r="BL85">
        <f t="shared" si="133"/>
        <v>3912.8231977620849</v>
      </c>
      <c r="BM85">
        <f t="shared" si="133"/>
        <v>3912.8231977620849</v>
      </c>
      <c r="BN85">
        <f t="shared" si="133"/>
        <v>3870.2925108298882</v>
      </c>
      <c r="BO85">
        <f t="shared" si="133"/>
        <v>3967.0498236006351</v>
      </c>
      <c r="BP85">
        <f t="shared" si="133"/>
        <v>4010.6437777061365</v>
      </c>
      <c r="BQ85">
        <f t="shared" si="133"/>
        <v>4010.6437777061365</v>
      </c>
      <c r="BR85">
        <f t="shared" si="133"/>
        <v>3923.4558694951329</v>
      </c>
      <c r="BS85">
        <f t="shared" si="133"/>
        <v>4066.2260691906508</v>
      </c>
      <c r="BT85">
        <f t="shared" si="133"/>
        <v>4110.9098721487908</v>
      </c>
      <c r="BU85">
        <f t="shared" si="133"/>
        <v>4110.9098721487908</v>
      </c>
      <c r="BV85">
        <f t="shared" ref="BV85:DA85" si="134">BV$66</f>
        <v>4021.5422662325118</v>
      </c>
      <c r="BW85">
        <f t="shared" si="134"/>
        <v>4167.8817209204171</v>
      </c>
      <c r="BX85">
        <f t="shared" si="134"/>
        <v>4213.6826189525091</v>
      </c>
      <c r="BY85">
        <f t="shared" si="134"/>
        <v>4213.6826189525091</v>
      </c>
      <c r="BZ85">
        <f t="shared" si="134"/>
        <v>4122.0808228883243</v>
      </c>
      <c r="CA85">
        <f t="shared" si="134"/>
        <v>4272.0787639434275</v>
      </c>
      <c r="CB85">
        <f t="shared" si="134"/>
        <v>4319.024684426322</v>
      </c>
      <c r="CC85">
        <f t="shared" si="134"/>
        <v>4319.024684426322</v>
      </c>
      <c r="CD85">
        <f t="shared" si="134"/>
        <v>4272.0787639434275</v>
      </c>
      <c r="CE85">
        <f t="shared" si="134"/>
        <v>4378.8807330420123</v>
      </c>
      <c r="CF85">
        <f t="shared" si="134"/>
        <v>4427.0003015369803</v>
      </c>
      <c r="CG85">
        <f t="shared" si="134"/>
        <v>4427.0003015369803</v>
      </c>
      <c r="CH85">
        <f t="shared" si="134"/>
        <v>4330.7611645470442</v>
      </c>
      <c r="CI85">
        <f t="shared" si="134"/>
        <v>4488.3527513680619</v>
      </c>
      <c r="CJ85">
        <f t="shared" si="134"/>
        <v>4537.6753090754037</v>
      </c>
      <c r="CK85">
        <f t="shared" si="134"/>
        <v>4537.6753090754037</v>
      </c>
      <c r="CL85">
        <f t="shared" si="134"/>
        <v>4439.0301936607211</v>
      </c>
      <c r="CM85">
        <f t="shared" si="134"/>
        <v>4600.5615701522638</v>
      </c>
      <c r="CN85">
        <f t="shared" si="134"/>
        <v>4651.1171918022892</v>
      </c>
      <c r="CO85">
        <f t="shared" si="134"/>
        <v>4651.1171918022892</v>
      </c>
      <c r="CP85">
        <f t="shared" si="134"/>
        <v>4550.0059485022393</v>
      </c>
      <c r="CQ85">
        <f t="shared" si="134"/>
        <v>4715.5756094060698</v>
      </c>
      <c r="CR85">
        <f t="shared" si="134"/>
        <v>4767.3951215973457</v>
      </c>
      <c r="CS85">
        <f t="shared" si="134"/>
        <v>4767.3951215973457</v>
      </c>
      <c r="CT85">
        <f t="shared" si="134"/>
        <v>4715.5756094060698</v>
      </c>
      <c r="CU85">
        <f t="shared" si="134"/>
        <v>4833.4649996412218</v>
      </c>
      <c r="CV85">
        <f t="shared" si="134"/>
        <v>4886.579999637278</v>
      </c>
      <c r="CW85">
        <f t="shared" si="134"/>
        <v>4886.579999637278</v>
      </c>
      <c r="CX85">
        <f t="shared" si="134"/>
        <v>4780.3499996451637</v>
      </c>
      <c r="CY85">
        <f t="shared" si="134"/>
        <v>4954.3016246322522</v>
      </c>
      <c r="CZ85">
        <f t="shared" si="134"/>
        <v>5008.7444996282111</v>
      </c>
      <c r="DA85">
        <f t="shared" si="134"/>
        <v>5008.7444996282111</v>
      </c>
      <c r="DB85">
        <f t="shared" ref="DB85:EG85" si="135">DB$66</f>
        <v>4899.8587496362934</v>
      </c>
      <c r="DC85">
        <f t="shared" si="135"/>
        <v>5078.1591652480583</v>
      </c>
      <c r="DD85">
        <f t="shared" si="135"/>
        <v>5133.9631121189168</v>
      </c>
      <c r="DE85">
        <f t="shared" si="135"/>
        <v>5133.9631121189168</v>
      </c>
      <c r="DF85">
        <f t="shared" si="135"/>
        <v>5022.3552183772008</v>
      </c>
      <c r="DG85">
        <f t="shared" si="135"/>
        <v>5205.1131443792601</v>
      </c>
      <c r="DH85">
        <f t="shared" si="135"/>
        <v>5262.3121899218886</v>
      </c>
      <c r="DI85">
        <f t="shared" si="135"/>
        <v>5262.3121899218886</v>
      </c>
      <c r="DJ85">
        <f t="shared" si="135"/>
        <v>5205.1131443792601</v>
      </c>
      <c r="DK85">
        <f t="shared" si="135"/>
        <v>5335.2409729887413</v>
      </c>
      <c r="DL85">
        <f t="shared" si="135"/>
        <v>5393.8699946699362</v>
      </c>
      <c r="DM85">
        <f t="shared" si="135"/>
        <v>5393.8699946699362</v>
      </c>
      <c r="DN85">
        <f t="shared" si="135"/>
        <v>5276.6119513075455</v>
      </c>
      <c r="DO85">
        <f t="shared" si="135"/>
        <v>5468.6219973134594</v>
      </c>
      <c r="DP85">
        <f t="shared" si="135"/>
        <v>5528.7167445366849</v>
      </c>
      <c r="DQ85">
        <f t="shared" si="135"/>
        <v>5528.7167445366849</v>
      </c>
      <c r="DR85">
        <f t="shared" si="135"/>
        <v>5408.5272500902338</v>
      </c>
      <c r="DS85">
        <f t="shared" si="135"/>
        <v>5605.3375472462949</v>
      </c>
      <c r="DT85">
        <f t="shared" si="135"/>
        <v>5666.9346631501003</v>
      </c>
      <c r="DU85">
        <f t="shared" si="135"/>
        <v>5666.9346631501003</v>
      </c>
      <c r="DV85">
        <f t="shared" si="135"/>
        <v>5543.7404313424895</v>
      </c>
      <c r="DW85">
        <f t="shared" si="135"/>
        <v>5745.4709859274526</v>
      </c>
      <c r="DX85">
        <f t="shared" si="135"/>
        <v>5808.6080297288518</v>
      </c>
      <c r="DY85">
        <f t="shared" si="135"/>
        <v>5808.6080297288518</v>
      </c>
      <c r="DZ85">
        <f t="shared" si="135"/>
        <v>5745.4709859274526</v>
      </c>
      <c r="EA85">
        <f t="shared" si="135"/>
        <v>5889.1077605756382</v>
      </c>
      <c r="EB85">
        <f t="shared" si="135"/>
        <v>5953.8232304720741</v>
      </c>
      <c r="EC85">
        <f t="shared" si="135"/>
        <v>5953.8232304720741</v>
      </c>
      <c r="ED85">
        <f t="shared" si="135"/>
        <v>5824.3922906792022</v>
      </c>
      <c r="EE85">
        <f t="shared" si="135"/>
        <v>6036.3354545900293</v>
      </c>
      <c r="EF85">
        <f t="shared" si="135"/>
        <v>6102.6688112338752</v>
      </c>
      <c r="EG85">
        <f t="shared" si="135"/>
        <v>6102.6688112338752</v>
      </c>
      <c r="EH85">
        <f t="shared" ref="EH85:FM85" si="136">EH$66</f>
        <v>5970.0020979461833</v>
      </c>
      <c r="EI85">
        <f t="shared" si="136"/>
        <v>6187.2438409547804</v>
      </c>
      <c r="EJ85">
        <f t="shared" si="136"/>
        <v>6255.2355315147224</v>
      </c>
      <c r="EK85">
        <f t="shared" si="136"/>
        <v>6255.2355315147224</v>
      </c>
      <c r="EL85">
        <f t="shared" si="136"/>
        <v>6119.2521503948365</v>
      </c>
      <c r="EM85">
        <f t="shared" si="136"/>
        <v>6341.9249369786485</v>
      </c>
      <c r="EN85">
        <f t="shared" si="136"/>
        <v>6411.6164198025899</v>
      </c>
      <c r="EO85">
        <f t="shared" si="136"/>
        <v>6411.6164198025899</v>
      </c>
      <c r="EP85">
        <f t="shared" si="136"/>
        <v>6341.9249369786485</v>
      </c>
      <c r="EQ85">
        <f t="shared" si="136"/>
        <v>6500.4730604031147</v>
      </c>
      <c r="ER85">
        <f t="shared" si="136"/>
        <v>6571.9068302976539</v>
      </c>
      <c r="ES85">
        <f t="shared" si="136"/>
        <v>6571.9068302976539</v>
      </c>
      <c r="ET85">
        <f t="shared" si="136"/>
        <v>6429.0392905085737</v>
      </c>
      <c r="EU85">
        <f t="shared" si="136"/>
        <v>6662.984886913192</v>
      </c>
      <c r="EV85">
        <f t="shared" si="136"/>
        <v>6736.2045010550946</v>
      </c>
      <c r="EW85">
        <f t="shared" si="136"/>
        <v>6736.2045010550946</v>
      </c>
      <c r="EX85">
        <f t="shared" si="136"/>
        <v>6589.7652727712875</v>
      </c>
      <c r="EY85">
        <f t="shared" si="136"/>
        <v>6829.5595090860215</v>
      </c>
      <c r="EZ85">
        <f t="shared" si="136"/>
        <v>6904.6096135814714</v>
      </c>
      <c r="FA85">
        <f t="shared" si="136"/>
        <v>6904.6096135814714</v>
      </c>
      <c r="FB85">
        <f t="shared" si="136"/>
        <v>0</v>
      </c>
      <c r="FC85">
        <f t="shared" si="136"/>
        <v>0</v>
      </c>
      <c r="FD85">
        <f t="shared" si="136"/>
        <v>0</v>
      </c>
      <c r="FE85">
        <f t="shared" si="136"/>
        <v>0</v>
      </c>
      <c r="FF85">
        <f t="shared" si="136"/>
        <v>0</v>
      </c>
      <c r="FG85">
        <f t="shared" si="136"/>
        <v>0</v>
      </c>
      <c r="FH85">
        <f t="shared" si="136"/>
        <v>0</v>
      </c>
      <c r="FI85">
        <f t="shared" si="136"/>
        <v>0</v>
      </c>
      <c r="FJ85">
        <f t="shared" si="136"/>
        <v>0</v>
      </c>
      <c r="FK85">
        <f t="shared" si="136"/>
        <v>0</v>
      </c>
      <c r="FL85">
        <f t="shared" si="136"/>
        <v>0</v>
      </c>
      <c r="FM85">
        <f t="shared" si="136"/>
        <v>0</v>
      </c>
      <c r="FN85">
        <f t="shared" ref="FN85:GJ85" si="137">FN$66</f>
        <v>0</v>
      </c>
      <c r="FO85">
        <f t="shared" si="137"/>
        <v>0</v>
      </c>
      <c r="FP85">
        <f t="shared" si="137"/>
        <v>0</v>
      </c>
      <c r="FQ85">
        <f t="shared" si="137"/>
        <v>0</v>
      </c>
      <c r="FR85">
        <f t="shared" si="137"/>
        <v>0</v>
      </c>
      <c r="FS85">
        <f t="shared" si="137"/>
        <v>0</v>
      </c>
      <c r="FT85">
        <f t="shared" si="137"/>
        <v>0</v>
      </c>
      <c r="FU85">
        <f t="shared" si="137"/>
        <v>0</v>
      </c>
      <c r="FV85">
        <f t="shared" si="137"/>
        <v>0</v>
      </c>
      <c r="FW85">
        <f t="shared" si="137"/>
        <v>0</v>
      </c>
      <c r="FX85">
        <f t="shared" si="137"/>
        <v>0</v>
      </c>
      <c r="FY85">
        <f t="shared" si="137"/>
        <v>0</v>
      </c>
      <c r="FZ85">
        <f t="shared" si="137"/>
        <v>0</v>
      </c>
      <c r="GA85">
        <f t="shared" si="137"/>
        <v>0</v>
      </c>
      <c r="GB85">
        <f t="shared" si="137"/>
        <v>0</v>
      </c>
      <c r="GC85">
        <f t="shared" si="137"/>
        <v>0</v>
      </c>
      <c r="GD85">
        <f t="shared" si="137"/>
        <v>0</v>
      </c>
      <c r="GE85">
        <f t="shared" si="137"/>
        <v>0</v>
      </c>
      <c r="GF85">
        <f t="shared" si="137"/>
        <v>0</v>
      </c>
      <c r="GG85">
        <f t="shared" si="137"/>
        <v>0</v>
      </c>
      <c r="GH85">
        <f t="shared" si="137"/>
        <v>0</v>
      </c>
      <c r="GI85">
        <f t="shared" si="137"/>
        <v>0</v>
      </c>
      <c r="GJ85">
        <f t="shared" si="137"/>
        <v>0</v>
      </c>
    </row>
    <row r="86" spans="1:192" outlineLevel="2" x14ac:dyDescent="0.35">
      <c r="A86" s="76"/>
      <c r="B86"/>
      <c r="C86"/>
      <c r="D86"/>
      <c r="E86" t="str">
        <f>$E$73</f>
        <v>Embedded benefits revenue</v>
      </c>
      <c r="F86"/>
      <c r="G86" t="str">
        <f>$G$73</f>
        <v>$ 000s</v>
      </c>
      <c r="H86">
        <f>$H$73</f>
        <v>34549.699240784023</v>
      </c>
      <c r="I86"/>
      <c r="J86">
        <f t="shared" ref="J86:AO86" si="138">J$73</f>
        <v>0</v>
      </c>
      <c r="K86">
        <f t="shared" si="138"/>
        <v>0</v>
      </c>
      <c r="L86">
        <f t="shared" si="138"/>
        <v>0</v>
      </c>
      <c r="M86">
        <f t="shared" si="138"/>
        <v>0</v>
      </c>
      <c r="N86">
        <f t="shared" si="138"/>
        <v>0</v>
      </c>
      <c r="O86">
        <f t="shared" si="138"/>
        <v>0</v>
      </c>
      <c r="P86">
        <f t="shared" si="138"/>
        <v>0</v>
      </c>
      <c r="Q86">
        <f t="shared" si="138"/>
        <v>0</v>
      </c>
      <c r="R86">
        <f t="shared" si="138"/>
        <v>0</v>
      </c>
      <c r="S86">
        <f t="shared" si="138"/>
        <v>0</v>
      </c>
      <c r="T86">
        <f t="shared" si="138"/>
        <v>0</v>
      </c>
      <c r="U86">
        <f t="shared" si="138"/>
        <v>0</v>
      </c>
      <c r="V86">
        <f t="shared" si="138"/>
        <v>0</v>
      </c>
      <c r="W86">
        <f t="shared" si="138"/>
        <v>0</v>
      </c>
      <c r="X86">
        <f t="shared" si="138"/>
        <v>0</v>
      </c>
      <c r="Y86">
        <f t="shared" si="138"/>
        <v>0</v>
      </c>
      <c r="Z86">
        <f t="shared" si="138"/>
        <v>0</v>
      </c>
      <c r="AA86">
        <f t="shared" si="138"/>
        <v>0</v>
      </c>
      <c r="AB86">
        <f t="shared" si="138"/>
        <v>0</v>
      </c>
      <c r="AC86">
        <f t="shared" si="138"/>
        <v>0</v>
      </c>
      <c r="AD86">
        <f t="shared" si="138"/>
        <v>0</v>
      </c>
      <c r="AE86">
        <f t="shared" si="138"/>
        <v>3.2238914999999997</v>
      </c>
      <c r="AF86">
        <f t="shared" si="138"/>
        <v>6.2397900000000002</v>
      </c>
      <c r="AG86">
        <f t="shared" si="138"/>
        <v>9.6716745</v>
      </c>
      <c r="AH86">
        <f t="shared" si="138"/>
        <v>12.895565999999999</v>
      </c>
      <c r="AI86">
        <f t="shared" si="138"/>
        <v>15.079492500000001</v>
      </c>
      <c r="AJ86">
        <f t="shared" si="138"/>
        <v>19.343349</v>
      </c>
      <c r="AK86">
        <f t="shared" si="138"/>
        <v>21.839265000000005</v>
      </c>
      <c r="AL86">
        <f t="shared" si="138"/>
        <v>25.791131999999998</v>
      </c>
      <c r="AM86">
        <f t="shared" si="138"/>
        <v>28.781031375000001</v>
      </c>
      <c r="AN86">
        <f t="shared" si="138"/>
        <v>33.044887875000001</v>
      </c>
      <c r="AO86">
        <f t="shared" si="138"/>
        <v>36.349376662499999</v>
      </c>
      <c r="AP86">
        <f t="shared" ref="AP86:BU86" si="139">AP$73</f>
        <v>38.374708500000004</v>
      </c>
      <c r="AQ86">
        <f t="shared" si="139"/>
        <v>42.958354237499996</v>
      </c>
      <c r="AR86">
        <f t="shared" si="139"/>
        <v>44.770493250000008</v>
      </c>
      <c r="AS86">
        <f t="shared" si="139"/>
        <v>49.567331812500001</v>
      </c>
      <c r="AT86">
        <f t="shared" si="139"/>
        <v>52.8718206</v>
      </c>
      <c r="AU86">
        <f t="shared" si="139"/>
        <v>50.739892350000005</v>
      </c>
      <c r="AV86">
        <f t="shared" si="139"/>
        <v>59.480798175000004</v>
      </c>
      <c r="AW86">
        <f t="shared" si="139"/>
        <v>60.759955124999998</v>
      </c>
      <c r="AX86">
        <f t="shared" si="139"/>
        <v>66.089775750000001</v>
      </c>
      <c r="AY86">
        <f t="shared" si="139"/>
        <v>68.834633371875015</v>
      </c>
      <c r="AZ86">
        <f t="shared" si="139"/>
        <v>74.51622215812499</v>
      </c>
      <c r="BA86">
        <f t="shared" si="139"/>
        <v>77.9033231653125</v>
      </c>
      <c r="BB86">
        <f t="shared" si="139"/>
        <v>78.668152425000002</v>
      </c>
      <c r="BC86">
        <f t="shared" si="139"/>
        <v>81.290424172499996</v>
      </c>
      <c r="BD86">
        <f t="shared" si="139"/>
        <v>78.668152425000002</v>
      </c>
      <c r="BE86">
        <f t="shared" si="139"/>
        <v>81.290424172499996</v>
      </c>
      <c r="BF86">
        <f t="shared" si="139"/>
        <v>236.00445727499999</v>
      </c>
      <c r="BG86">
        <f t="shared" si="139"/>
        <v>244.59239724806244</v>
      </c>
      <c r="BH86">
        <f t="shared" si="139"/>
        <v>247.28022578924995</v>
      </c>
      <c r="BI86">
        <f t="shared" si="139"/>
        <v>247.28022578924995</v>
      </c>
      <c r="BJ86">
        <f t="shared" si="139"/>
        <v>241.90456870687495</v>
      </c>
      <c r="BK86">
        <f t="shared" si="139"/>
        <v>250.707207179264</v>
      </c>
      <c r="BL86">
        <f t="shared" si="139"/>
        <v>253.46223143398117</v>
      </c>
      <c r="BM86">
        <f t="shared" si="139"/>
        <v>253.46223143398117</v>
      </c>
      <c r="BN86">
        <f t="shared" si="139"/>
        <v>250.707207179264</v>
      </c>
      <c r="BO86">
        <f t="shared" si="139"/>
        <v>256.9748873587456</v>
      </c>
      <c r="BP86">
        <f t="shared" si="139"/>
        <v>259.79878721983073</v>
      </c>
      <c r="BQ86">
        <f t="shared" si="139"/>
        <v>259.79878721983073</v>
      </c>
      <c r="BR86">
        <f t="shared" si="139"/>
        <v>254.15098749766045</v>
      </c>
      <c r="BS86">
        <f t="shared" si="139"/>
        <v>263.39925954271422</v>
      </c>
      <c r="BT86">
        <f t="shared" si="139"/>
        <v>266.29375690032646</v>
      </c>
      <c r="BU86">
        <f t="shared" si="139"/>
        <v>266.29375690032646</v>
      </c>
      <c r="BV86">
        <f t="shared" ref="BV86:DA86" si="140">BV$73</f>
        <v>260.50476218510198</v>
      </c>
      <c r="BW86">
        <f t="shared" si="140"/>
        <v>269.98424103128207</v>
      </c>
      <c r="BX86">
        <f t="shared" si="140"/>
        <v>272.95110082283463</v>
      </c>
      <c r="BY86">
        <f t="shared" si="140"/>
        <v>272.95110082283463</v>
      </c>
      <c r="BZ86">
        <f t="shared" si="140"/>
        <v>267.0173812397295</v>
      </c>
      <c r="CA86">
        <f t="shared" si="140"/>
        <v>276.73384705706405</v>
      </c>
      <c r="CB86">
        <f t="shared" si="140"/>
        <v>279.77487834340542</v>
      </c>
      <c r="CC86">
        <f t="shared" si="140"/>
        <v>279.77487834340542</v>
      </c>
      <c r="CD86">
        <f t="shared" si="140"/>
        <v>276.73384705706405</v>
      </c>
      <c r="CE86">
        <f t="shared" si="140"/>
        <v>283.65219323349066</v>
      </c>
      <c r="CF86">
        <f t="shared" si="140"/>
        <v>286.76925030199061</v>
      </c>
      <c r="CG86">
        <f t="shared" si="140"/>
        <v>286.76925030199061</v>
      </c>
      <c r="CH86">
        <f t="shared" si="140"/>
        <v>280.53513616499077</v>
      </c>
      <c r="CI86">
        <f t="shared" si="140"/>
        <v>290.74349806432792</v>
      </c>
      <c r="CJ86">
        <f t="shared" si="140"/>
        <v>293.93848155954032</v>
      </c>
      <c r="CK86">
        <f t="shared" si="140"/>
        <v>293.93848155954032</v>
      </c>
      <c r="CL86">
        <f t="shared" si="140"/>
        <v>287.54851456911553</v>
      </c>
      <c r="CM86">
        <f t="shared" si="140"/>
        <v>298.01208551593612</v>
      </c>
      <c r="CN86">
        <f t="shared" si="140"/>
        <v>301.28694359852881</v>
      </c>
      <c r="CO86">
        <f t="shared" si="140"/>
        <v>301.28694359852881</v>
      </c>
      <c r="CP86">
        <f t="shared" si="140"/>
        <v>294.73722743334343</v>
      </c>
      <c r="CQ86">
        <f t="shared" si="140"/>
        <v>305.46238765383447</v>
      </c>
      <c r="CR86">
        <f t="shared" si="140"/>
        <v>308.81911718849204</v>
      </c>
      <c r="CS86">
        <f t="shared" si="140"/>
        <v>308.81911718849204</v>
      </c>
      <c r="CT86">
        <f t="shared" si="140"/>
        <v>305.46238765383447</v>
      </c>
      <c r="CU86">
        <f t="shared" si="140"/>
        <v>313.09894734518031</v>
      </c>
      <c r="CV86">
        <f t="shared" si="140"/>
        <v>316.53959511820432</v>
      </c>
      <c r="CW86">
        <f t="shared" si="140"/>
        <v>316.53959511820432</v>
      </c>
      <c r="CX86">
        <f t="shared" si="140"/>
        <v>309.65829957215635</v>
      </c>
      <c r="CY86">
        <f t="shared" si="140"/>
        <v>320.9264210288099</v>
      </c>
      <c r="CZ86">
        <f t="shared" si="140"/>
        <v>324.45308499615948</v>
      </c>
      <c r="DA86">
        <f t="shared" si="140"/>
        <v>324.45308499615948</v>
      </c>
      <c r="DB86">
        <f t="shared" ref="DB86:EG86" si="141">DB$73</f>
        <v>317.39975706146026</v>
      </c>
      <c r="DC86">
        <f t="shared" si="141"/>
        <v>328.94958155453014</v>
      </c>
      <c r="DD86">
        <f t="shared" si="141"/>
        <v>332.56441212106341</v>
      </c>
      <c r="DE86">
        <f t="shared" si="141"/>
        <v>332.56441212106341</v>
      </c>
      <c r="DF86">
        <f t="shared" si="141"/>
        <v>325.33475098799681</v>
      </c>
      <c r="DG86">
        <f t="shared" si="141"/>
        <v>337.17332109339333</v>
      </c>
      <c r="DH86">
        <f t="shared" si="141"/>
        <v>340.87852242408997</v>
      </c>
      <c r="DI86">
        <f t="shared" si="141"/>
        <v>340.87852242408997</v>
      </c>
      <c r="DJ86">
        <f t="shared" si="141"/>
        <v>337.17332109339333</v>
      </c>
      <c r="DK86">
        <f t="shared" si="141"/>
        <v>345.60265412072812</v>
      </c>
      <c r="DL86">
        <f t="shared" si="141"/>
        <v>349.40048548469218</v>
      </c>
      <c r="DM86">
        <f t="shared" si="141"/>
        <v>349.40048548469218</v>
      </c>
      <c r="DN86">
        <f t="shared" si="141"/>
        <v>341.80482275676411</v>
      </c>
      <c r="DO86">
        <f t="shared" si="141"/>
        <v>354.24272047374637</v>
      </c>
      <c r="DP86">
        <f t="shared" si="141"/>
        <v>358.13549762180952</v>
      </c>
      <c r="DQ86">
        <f t="shared" si="141"/>
        <v>358.13549762180952</v>
      </c>
      <c r="DR86">
        <f t="shared" si="141"/>
        <v>350.34994332568317</v>
      </c>
      <c r="DS86">
        <f t="shared" si="141"/>
        <v>363.09878848558998</v>
      </c>
      <c r="DT86">
        <f t="shared" si="141"/>
        <v>367.08888506235473</v>
      </c>
      <c r="DU86">
        <f t="shared" si="141"/>
        <v>367.08888506235473</v>
      </c>
      <c r="DV86">
        <f t="shared" si="141"/>
        <v>359.10869190882522</v>
      </c>
      <c r="DW86">
        <f t="shared" si="141"/>
        <v>372.17625819772968</v>
      </c>
      <c r="DX86">
        <f t="shared" si="141"/>
        <v>376.26610718891357</v>
      </c>
      <c r="DY86">
        <f t="shared" si="141"/>
        <v>376.26610718891357</v>
      </c>
      <c r="DZ86">
        <f t="shared" si="141"/>
        <v>372.17625819772968</v>
      </c>
      <c r="EA86">
        <f t="shared" si="141"/>
        <v>381.48066465267294</v>
      </c>
      <c r="EB86">
        <f t="shared" si="141"/>
        <v>385.67275986863638</v>
      </c>
      <c r="EC86">
        <f t="shared" si="141"/>
        <v>385.67275986863638</v>
      </c>
      <c r="ED86">
        <f t="shared" si="141"/>
        <v>377.28856943670945</v>
      </c>
      <c r="EE86">
        <f t="shared" si="141"/>
        <v>391.01768126898975</v>
      </c>
      <c r="EF86">
        <f t="shared" si="141"/>
        <v>395.3145788653523</v>
      </c>
      <c r="EG86">
        <f t="shared" si="141"/>
        <v>395.3145788653523</v>
      </c>
      <c r="EH86">
        <f t="shared" ref="EH86:FM86" si="142">EH$73</f>
        <v>386.72078367262725</v>
      </c>
      <c r="EI86">
        <f t="shared" si="142"/>
        <v>400.79312330071446</v>
      </c>
      <c r="EJ86">
        <f t="shared" si="142"/>
        <v>405.19744333698605</v>
      </c>
      <c r="EK86">
        <f t="shared" si="142"/>
        <v>405.19744333698605</v>
      </c>
      <c r="EL86">
        <f t="shared" si="142"/>
        <v>396.38880326444291</v>
      </c>
      <c r="EM86">
        <f t="shared" si="142"/>
        <v>410.81295138323225</v>
      </c>
      <c r="EN86">
        <f t="shared" si="142"/>
        <v>415.32737942041069</v>
      </c>
      <c r="EO86">
        <f t="shared" si="142"/>
        <v>415.32737942041069</v>
      </c>
      <c r="EP86">
        <f t="shared" si="142"/>
        <v>410.81295138323225</v>
      </c>
      <c r="EQ86">
        <f t="shared" si="142"/>
        <v>421.08327516781304</v>
      </c>
      <c r="ER86">
        <f t="shared" si="142"/>
        <v>425.71056390592088</v>
      </c>
      <c r="ES86">
        <f t="shared" si="142"/>
        <v>425.71056390592088</v>
      </c>
      <c r="ET86">
        <f t="shared" si="142"/>
        <v>416.45598642970521</v>
      </c>
      <c r="EU86">
        <f t="shared" si="142"/>
        <v>431.61035704700834</v>
      </c>
      <c r="EV86">
        <f t="shared" si="142"/>
        <v>436.35332800356895</v>
      </c>
      <c r="EW86">
        <f t="shared" si="142"/>
        <v>436.35332800356895</v>
      </c>
      <c r="EX86">
        <f t="shared" si="142"/>
        <v>426.86738609044784</v>
      </c>
      <c r="EY86">
        <f t="shared" si="142"/>
        <v>442.40061597318356</v>
      </c>
      <c r="EZ86">
        <f t="shared" si="142"/>
        <v>447.26216120365808</v>
      </c>
      <c r="FA86">
        <f t="shared" si="142"/>
        <v>447.26216120365808</v>
      </c>
      <c r="FB86">
        <f t="shared" si="142"/>
        <v>0</v>
      </c>
      <c r="FC86">
        <f t="shared" si="142"/>
        <v>0</v>
      </c>
      <c r="FD86">
        <f t="shared" si="142"/>
        <v>0</v>
      </c>
      <c r="FE86">
        <f t="shared" si="142"/>
        <v>0</v>
      </c>
      <c r="FF86">
        <f t="shared" si="142"/>
        <v>0</v>
      </c>
      <c r="FG86">
        <f t="shared" si="142"/>
        <v>0</v>
      </c>
      <c r="FH86">
        <f t="shared" si="142"/>
        <v>0</v>
      </c>
      <c r="FI86">
        <f t="shared" si="142"/>
        <v>0</v>
      </c>
      <c r="FJ86">
        <f t="shared" si="142"/>
        <v>0</v>
      </c>
      <c r="FK86">
        <f t="shared" si="142"/>
        <v>0</v>
      </c>
      <c r="FL86">
        <f t="shared" si="142"/>
        <v>0</v>
      </c>
      <c r="FM86">
        <f t="shared" si="142"/>
        <v>0</v>
      </c>
      <c r="FN86">
        <f t="shared" ref="FN86:GJ86" si="143">FN$73</f>
        <v>0</v>
      </c>
      <c r="FO86">
        <f t="shared" si="143"/>
        <v>0</v>
      </c>
      <c r="FP86">
        <f t="shared" si="143"/>
        <v>0</v>
      </c>
      <c r="FQ86">
        <f t="shared" si="143"/>
        <v>0</v>
      </c>
      <c r="FR86">
        <f t="shared" si="143"/>
        <v>0</v>
      </c>
      <c r="FS86">
        <f t="shared" si="143"/>
        <v>0</v>
      </c>
      <c r="FT86">
        <f t="shared" si="143"/>
        <v>0</v>
      </c>
      <c r="FU86">
        <f t="shared" si="143"/>
        <v>0</v>
      </c>
      <c r="FV86">
        <f t="shared" si="143"/>
        <v>0</v>
      </c>
      <c r="FW86">
        <f t="shared" si="143"/>
        <v>0</v>
      </c>
      <c r="FX86">
        <f t="shared" si="143"/>
        <v>0</v>
      </c>
      <c r="FY86">
        <f t="shared" si="143"/>
        <v>0</v>
      </c>
      <c r="FZ86">
        <f t="shared" si="143"/>
        <v>0</v>
      </c>
      <c r="GA86">
        <f t="shared" si="143"/>
        <v>0</v>
      </c>
      <c r="GB86">
        <f t="shared" si="143"/>
        <v>0</v>
      </c>
      <c r="GC86">
        <f t="shared" si="143"/>
        <v>0</v>
      </c>
      <c r="GD86">
        <f t="shared" si="143"/>
        <v>0</v>
      </c>
      <c r="GE86">
        <f t="shared" si="143"/>
        <v>0</v>
      </c>
      <c r="GF86">
        <f t="shared" si="143"/>
        <v>0</v>
      </c>
      <c r="GG86">
        <f t="shared" si="143"/>
        <v>0</v>
      </c>
      <c r="GH86">
        <f t="shared" si="143"/>
        <v>0</v>
      </c>
      <c r="GI86">
        <f t="shared" si="143"/>
        <v>0</v>
      </c>
      <c r="GJ86">
        <f t="shared" si="143"/>
        <v>0</v>
      </c>
    </row>
    <row r="87" spans="1:192" outlineLevel="2" x14ac:dyDescent="0.35">
      <c r="A87" s="76"/>
      <c r="B87"/>
      <c r="C87"/>
      <c r="D87"/>
      <c r="E87" t="str">
        <f>$E$81</f>
        <v>Recovered materials revenue</v>
      </c>
      <c r="F87"/>
      <c r="G87" t="str">
        <f>$G$81</f>
        <v>$ 000s</v>
      </c>
      <c r="H87">
        <f>$H$81</f>
        <v>18790.187306391301</v>
      </c>
      <c r="I87"/>
      <c r="J87">
        <f t="shared" ref="J87:AO87" si="144">J$81</f>
        <v>0</v>
      </c>
      <c r="K87">
        <f t="shared" si="144"/>
        <v>0</v>
      </c>
      <c r="L87">
        <f t="shared" si="144"/>
        <v>0</v>
      </c>
      <c r="M87">
        <f t="shared" si="144"/>
        <v>0</v>
      </c>
      <c r="N87">
        <f t="shared" si="144"/>
        <v>0</v>
      </c>
      <c r="O87">
        <f t="shared" si="144"/>
        <v>0</v>
      </c>
      <c r="P87">
        <f t="shared" si="144"/>
        <v>0</v>
      </c>
      <c r="Q87">
        <f t="shared" si="144"/>
        <v>0</v>
      </c>
      <c r="R87">
        <f t="shared" si="144"/>
        <v>0</v>
      </c>
      <c r="S87">
        <f t="shared" si="144"/>
        <v>0</v>
      </c>
      <c r="T87">
        <f t="shared" si="144"/>
        <v>0</v>
      </c>
      <c r="U87">
        <f t="shared" si="144"/>
        <v>0</v>
      </c>
      <c r="V87">
        <f t="shared" si="144"/>
        <v>0</v>
      </c>
      <c r="W87">
        <f t="shared" si="144"/>
        <v>0</v>
      </c>
      <c r="X87">
        <f t="shared" si="144"/>
        <v>0</v>
      </c>
      <c r="Y87">
        <f t="shared" si="144"/>
        <v>0</v>
      </c>
      <c r="Z87">
        <f t="shared" si="144"/>
        <v>0</v>
      </c>
      <c r="AA87">
        <f t="shared" si="144"/>
        <v>0</v>
      </c>
      <c r="AB87">
        <f t="shared" si="144"/>
        <v>0</v>
      </c>
      <c r="AC87">
        <f t="shared" si="144"/>
        <v>0</v>
      </c>
      <c r="AD87">
        <f t="shared" si="144"/>
        <v>0</v>
      </c>
      <c r="AE87">
        <f t="shared" si="144"/>
        <v>1.7533444999999996</v>
      </c>
      <c r="AF87">
        <f t="shared" si="144"/>
        <v>3.3935699999999991</v>
      </c>
      <c r="AG87">
        <f t="shared" si="144"/>
        <v>5.2600334999999996</v>
      </c>
      <c r="AH87">
        <f t="shared" si="144"/>
        <v>7.0133779999999986</v>
      </c>
      <c r="AI87">
        <f t="shared" si="144"/>
        <v>8.2011275000000001</v>
      </c>
      <c r="AJ87">
        <f t="shared" si="144"/>
        <v>10.520066999999999</v>
      </c>
      <c r="AK87">
        <f t="shared" si="144"/>
        <v>11.877495000000001</v>
      </c>
      <c r="AL87">
        <f t="shared" si="144"/>
        <v>14.026755999999997</v>
      </c>
      <c r="AM87">
        <f t="shared" si="144"/>
        <v>15.652841624999997</v>
      </c>
      <c r="AN87">
        <f t="shared" si="144"/>
        <v>17.971781124999996</v>
      </c>
      <c r="AO87">
        <f t="shared" si="144"/>
        <v>19.768959237499995</v>
      </c>
      <c r="AP87">
        <f t="shared" ref="AP87:BU87" si="145">AP$81</f>
        <v>20.870455499999995</v>
      </c>
      <c r="AQ87">
        <f t="shared" si="145"/>
        <v>23.363315462499994</v>
      </c>
      <c r="AR87">
        <f t="shared" si="145"/>
        <v>24.348864750000001</v>
      </c>
      <c r="AS87">
        <f t="shared" si="145"/>
        <v>26.957671687499996</v>
      </c>
      <c r="AT87">
        <f t="shared" si="145"/>
        <v>28.754849799999995</v>
      </c>
      <c r="AU87">
        <f t="shared" si="145"/>
        <v>27.595380050000003</v>
      </c>
      <c r="AV87">
        <f t="shared" si="145"/>
        <v>32.349206025000001</v>
      </c>
      <c r="AW87">
        <f t="shared" si="145"/>
        <v>33.044887875000001</v>
      </c>
      <c r="AX87">
        <f t="shared" si="145"/>
        <v>35.943562249999992</v>
      </c>
      <c r="AY87">
        <f t="shared" si="145"/>
        <v>37.436379553125001</v>
      </c>
      <c r="AZ87">
        <f t="shared" si="145"/>
        <v>40.526366436874987</v>
      </c>
      <c r="BA87">
        <f t="shared" si="145"/>
        <v>42.36847400218749</v>
      </c>
      <c r="BB87">
        <f t="shared" si="145"/>
        <v>42.784433774999989</v>
      </c>
      <c r="BC87">
        <f t="shared" si="145"/>
        <v>44.210581567499993</v>
      </c>
      <c r="BD87">
        <f t="shared" si="145"/>
        <v>42.784433774999989</v>
      </c>
      <c r="BE87">
        <f t="shared" si="145"/>
        <v>44.210581567499993</v>
      </c>
      <c r="BF87">
        <f t="shared" si="145"/>
        <v>128.35330132500002</v>
      </c>
      <c r="BG87">
        <f t="shared" si="145"/>
        <v>133.02393534543751</v>
      </c>
      <c r="BH87">
        <f t="shared" si="145"/>
        <v>134.48573683275001</v>
      </c>
      <c r="BI87">
        <f t="shared" si="145"/>
        <v>134.48573683275001</v>
      </c>
      <c r="BJ87">
        <f t="shared" si="145"/>
        <v>131.56213385812498</v>
      </c>
      <c r="BK87">
        <f t="shared" si="145"/>
        <v>136.34953372907341</v>
      </c>
      <c r="BL87">
        <f t="shared" si="145"/>
        <v>137.84788025356872</v>
      </c>
      <c r="BM87">
        <f t="shared" si="145"/>
        <v>137.84788025356872</v>
      </c>
      <c r="BN87">
        <f t="shared" si="145"/>
        <v>136.34953372907341</v>
      </c>
      <c r="BO87">
        <f t="shared" si="145"/>
        <v>139.75827207230023</v>
      </c>
      <c r="BP87">
        <f t="shared" si="145"/>
        <v>141.29407725990794</v>
      </c>
      <c r="BQ87">
        <f t="shared" si="145"/>
        <v>141.29407725990794</v>
      </c>
      <c r="BR87">
        <f t="shared" si="145"/>
        <v>138.22246688469255</v>
      </c>
      <c r="BS87">
        <f t="shared" si="145"/>
        <v>143.25222887410774</v>
      </c>
      <c r="BT87">
        <f t="shared" si="145"/>
        <v>144.82642919140565</v>
      </c>
      <c r="BU87">
        <f t="shared" si="145"/>
        <v>144.82642919140565</v>
      </c>
      <c r="BV87">
        <f t="shared" ref="BV87:DA87" si="146">BV$81</f>
        <v>141.67802855680986</v>
      </c>
      <c r="BW87">
        <f t="shared" si="146"/>
        <v>146.83353459596043</v>
      </c>
      <c r="BX87">
        <f t="shared" si="146"/>
        <v>148.44708992119078</v>
      </c>
      <c r="BY87">
        <f t="shared" si="146"/>
        <v>148.44708992119078</v>
      </c>
      <c r="BZ87">
        <f t="shared" si="146"/>
        <v>145.21997927073011</v>
      </c>
      <c r="CA87">
        <f t="shared" si="146"/>
        <v>150.50437296085943</v>
      </c>
      <c r="CB87">
        <f t="shared" si="146"/>
        <v>152.15826716922052</v>
      </c>
      <c r="CC87">
        <f t="shared" si="146"/>
        <v>152.15826716922052</v>
      </c>
      <c r="CD87">
        <f t="shared" si="146"/>
        <v>150.50437296085943</v>
      </c>
      <c r="CE87">
        <f t="shared" si="146"/>
        <v>154.2669822848809</v>
      </c>
      <c r="CF87">
        <f t="shared" si="146"/>
        <v>155.962223848451</v>
      </c>
      <c r="CG87">
        <f t="shared" si="146"/>
        <v>155.962223848451</v>
      </c>
      <c r="CH87">
        <f t="shared" si="146"/>
        <v>152.57174072131079</v>
      </c>
      <c r="CI87">
        <f t="shared" si="146"/>
        <v>158.1236568420029</v>
      </c>
      <c r="CJ87">
        <f t="shared" si="146"/>
        <v>159.8612794446623</v>
      </c>
      <c r="CK87">
        <f t="shared" si="146"/>
        <v>159.8612794446623</v>
      </c>
      <c r="CL87">
        <f t="shared" si="146"/>
        <v>156.38603423934353</v>
      </c>
      <c r="CM87">
        <f t="shared" si="146"/>
        <v>162.07674826305299</v>
      </c>
      <c r="CN87">
        <f t="shared" si="146"/>
        <v>163.85781143077884</v>
      </c>
      <c r="CO87">
        <f t="shared" si="146"/>
        <v>163.85781143077884</v>
      </c>
      <c r="CP87">
        <f t="shared" si="146"/>
        <v>160.29568509532712</v>
      </c>
      <c r="CQ87">
        <f t="shared" si="146"/>
        <v>166.12866696962931</v>
      </c>
      <c r="CR87">
        <f t="shared" si="146"/>
        <v>167.95425671654831</v>
      </c>
      <c r="CS87">
        <f t="shared" si="146"/>
        <v>167.95425671654831</v>
      </c>
      <c r="CT87">
        <f t="shared" si="146"/>
        <v>166.12866696962931</v>
      </c>
      <c r="CU87">
        <f t="shared" si="146"/>
        <v>170.28188364387</v>
      </c>
      <c r="CV87">
        <f t="shared" si="146"/>
        <v>172.15311313446202</v>
      </c>
      <c r="CW87">
        <f t="shared" si="146"/>
        <v>172.15311313446202</v>
      </c>
      <c r="CX87">
        <f t="shared" si="146"/>
        <v>168.41065415327805</v>
      </c>
      <c r="CY87">
        <f t="shared" si="146"/>
        <v>174.53893073496678</v>
      </c>
      <c r="CZ87">
        <f t="shared" si="146"/>
        <v>176.45694096282358</v>
      </c>
      <c r="DA87">
        <f t="shared" si="146"/>
        <v>176.45694096282358</v>
      </c>
      <c r="DB87">
        <f t="shared" ref="DB87:EG87" si="147">DB$81</f>
        <v>172.62092050711001</v>
      </c>
      <c r="DC87">
        <f t="shared" si="147"/>
        <v>178.90240400334093</v>
      </c>
      <c r="DD87">
        <f t="shared" si="147"/>
        <v>180.86836448689414</v>
      </c>
      <c r="DE87">
        <f t="shared" si="147"/>
        <v>180.86836448689414</v>
      </c>
      <c r="DF87">
        <f t="shared" si="147"/>
        <v>176.93644351978776</v>
      </c>
      <c r="DG87">
        <f t="shared" si="147"/>
        <v>183.37496410342442</v>
      </c>
      <c r="DH87">
        <f t="shared" si="147"/>
        <v>185.39007359906648</v>
      </c>
      <c r="DI87">
        <f t="shared" si="147"/>
        <v>185.39007359906648</v>
      </c>
      <c r="DJ87">
        <f t="shared" si="147"/>
        <v>183.37496410342442</v>
      </c>
      <c r="DK87">
        <f t="shared" si="147"/>
        <v>187.95933820601005</v>
      </c>
      <c r="DL87">
        <f t="shared" si="147"/>
        <v>190.02482543904313</v>
      </c>
      <c r="DM87">
        <f t="shared" si="147"/>
        <v>190.02482543904313</v>
      </c>
      <c r="DN87">
        <f t="shared" si="147"/>
        <v>185.89385097297699</v>
      </c>
      <c r="DO87">
        <f t="shared" si="147"/>
        <v>192.6583216611603</v>
      </c>
      <c r="DP87">
        <f t="shared" si="147"/>
        <v>194.77544607501923</v>
      </c>
      <c r="DQ87">
        <f t="shared" si="147"/>
        <v>194.77544607501923</v>
      </c>
      <c r="DR87">
        <f t="shared" si="147"/>
        <v>190.5411972473014</v>
      </c>
      <c r="DS87">
        <f t="shared" si="147"/>
        <v>197.47477970268929</v>
      </c>
      <c r="DT87">
        <f t="shared" si="147"/>
        <v>199.64483222689469</v>
      </c>
      <c r="DU87">
        <f t="shared" si="147"/>
        <v>199.64483222689469</v>
      </c>
      <c r="DV87">
        <f t="shared" si="147"/>
        <v>195.30472717848394</v>
      </c>
      <c r="DW87">
        <f t="shared" si="147"/>
        <v>202.4116491952565</v>
      </c>
      <c r="DX87">
        <f t="shared" si="147"/>
        <v>204.63595303256702</v>
      </c>
      <c r="DY87">
        <f t="shared" si="147"/>
        <v>204.63595303256702</v>
      </c>
      <c r="DZ87">
        <f t="shared" si="147"/>
        <v>202.4116491952565</v>
      </c>
      <c r="EA87">
        <f t="shared" si="147"/>
        <v>207.47194042513792</v>
      </c>
      <c r="EB87">
        <f t="shared" si="147"/>
        <v>209.75185185838117</v>
      </c>
      <c r="EC87">
        <f t="shared" si="147"/>
        <v>209.75185185838117</v>
      </c>
      <c r="ED87">
        <f t="shared" si="147"/>
        <v>205.19202899189466</v>
      </c>
      <c r="EE87">
        <f t="shared" si="147"/>
        <v>212.65873893576637</v>
      </c>
      <c r="EF87">
        <f t="shared" si="147"/>
        <v>214.99564815484072</v>
      </c>
      <c r="EG87">
        <f t="shared" si="147"/>
        <v>214.99564815484072</v>
      </c>
      <c r="EH87">
        <f t="shared" ref="EH87:FM87" si="148">EH$81</f>
        <v>210.32182971669201</v>
      </c>
      <c r="EI87">
        <f t="shared" si="148"/>
        <v>217.9752074091605</v>
      </c>
      <c r="EJ87">
        <f t="shared" si="148"/>
        <v>220.37053935871174</v>
      </c>
      <c r="EK87">
        <f t="shared" si="148"/>
        <v>220.37053935871174</v>
      </c>
      <c r="EL87">
        <f t="shared" si="148"/>
        <v>215.57987545960933</v>
      </c>
      <c r="EM87">
        <f t="shared" si="148"/>
        <v>223.42458759438949</v>
      </c>
      <c r="EN87">
        <f t="shared" si="148"/>
        <v>225.87980284267948</v>
      </c>
      <c r="EO87">
        <f t="shared" si="148"/>
        <v>225.87980284267948</v>
      </c>
      <c r="EP87">
        <f t="shared" si="148"/>
        <v>223.42458759438949</v>
      </c>
      <c r="EQ87">
        <f t="shared" si="148"/>
        <v>229.0102022842492</v>
      </c>
      <c r="ER87">
        <f t="shared" si="148"/>
        <v>231.52679791374646</v>
      </c>
      <c r="ES87">
        <f t="shared" si="148"/>
        <v>231.52679791374646</v>
      </c>
      <c r="ET87">
        <f t="shared" si="148"/>
        <v>226.493606654752</v>
      </c>
      <c r="EU87">
        <f t="shared" si="148"/>
        <v>234.73545734135541</v>
      </c>
      <c r="EV87">
        <f t="shared" si="148"/>
        <v>237.31496786159013</v>
      </c>
      <c r="EW87">
        <f t="shared" si="148"/>
        <v>237.31496786159013</v>
      </c>
      <c r="EX87">
        <f t="shared" si="148"/>
        <v>232.15594682112078</v>
      </c>
      <c r="EY87">
        <f t="shared" si="148"/>
        <v>240.6038437748893</v>
      </c>
      <c r="EZ87">
        <f t="shared" si="148"/>
        <v>243.24784205812983</v>
      </c>
      <c r="FA87">
        <f t="shared" si="148"/>
        <v>243.24784205812983</v>
      </c>
      <c r="FB87">
        <f t="shared" si="148"/>
        <v>0</v>
      </c>
      <c r="FC87">
        <f t="shared" si="148"/>
        <v>0</v>
      </c>
      <c r="FD87">
        <f t="shared" si="148"/>
        <v>0</v>
      </c>
      <c r="FE87">
        <f t="shared" si="148"/>
        <v>0</v>
      </c>
      <c r="FF87">
        <f t="shared" si="148"/>
        <v>0</v>
      </c>
      <c r="FG87">
        <f t="shared" si="148"/>
        <v>0</v>
      </c>
      <c r="FH87">
        <f t="shared" si="148"/>
        <v>0</v>
      </c>
      <c r="FI87">
        <f t="shared" si="148"/>
        <v>0</v>
      </c>
      <c r="FJ87">
        <f t="shared" si="148"/>
        <v>0</v>
      </c>
      <c r="FK87">
        <f t="shared" si="148"/>
        <v>0</v>
      </c>
      <c r="FL87">
        <f t="shared" si="148"/>
        <v>0</v>
      </c>
      <c r="FM87">
        <f t="shared" si="148"/>
        <v>0</v>
      </c>
      <c r="FN87">
        <f t="shared" ref="FN87:GJ87" si="149">FN$81</f>
        <v>0</v>
      </c>
      <c r="FO87">
        <f t="shared" si="149"/>
        <v>0</v>
      </c>
      <c r="FP87">
        <f t="shared" si="149"/>
        <v>0</v>
      </c>
      <c r="FQ87">
        <f t="shared" si="149"/>
        <v>0</v>
      </c>
      <c r="FR87">
        <f t="shared" si="149"/>
        <v>0</v>
      </c>
      <c r="FS87">
        <f t="shared" si="149"/>
        <v>0</v>
      </c>
      <c r="FT87">
        <f t="shared" si="149"/>
        <v>0</v>
      </c>
      <c r="FU87">
        <f t="shared" si="149"/>
        <v>0</v>
      </c>
      <c r="FV87">
        <f t="shared" si="149"/>
        <v>0</v>
      </c>
      <c r="FW87">
        <f t="shared" si="149"/>
        <v>0</v>
      </c>
      <c r="FX87">
        <f t="shared" si="149"/>
        <v>0</v>
      </c>
      <c r="FY87">
        <f t="shared" si="149"/>
        <v>0</v>
      </c>
      <c r="FZ87">
        <f t="shared" si="149"/>
        <v>0</v>
      </c>
      <c r="GA87">
        <f t="shared" si="149"/>
        <v>0</v>
      </c>
      <c r="GB87">
        <f t="shared" si="149"/>
        <v>0</v>
      </c>
      <c r="GC87">
        <f t="shared" si="149"/>
        <v>0</v>
      </c>
      <c r="GD87">
        <f t="shared" si="149"/>
        <v>0</v>
      </c>
      <c r="GE87">
        <f t="shared" si="149"/>
        <v>0</v>
      </c>
      <c r="GF87">
        <f t="shared" si="149"/>
        <v>0</v>
      </c>
      <c r="GG87">
        <f t="shared" si="149"/>
        <v>0</v>
      </c>
      <c r="GH87">
        <f t="shared" si="149"/>
        <v>0</v>
      </c>
      <c r="GI87">
        <f t="shared" si="149"/>
        <v>0</v>
      </c>
      <c r="GJ87">
        <f t="shared" si="149"/>
        <v>0</v>
      </c>
    </row>
    <row r="88" spans="1:192" s="181" customFormat="1" outlineLevel="2" x14ac:dyDescent="0.35">
      <c r="A88" s="373"/>
      <c r="E88" s="181" t="s">
        <v>738</v>
      </c>
      <c r="G88" s="181" t="s">
        <v>101</v>
      </c>
      <c r="H88" s="181">
        <f>SUM(J88:GJ88)</f>
        <v>1244357.4243004739</v>
      </c>
      <c r="J88" s="181">
        <f t="shared" ref="J88:AO88" si="150">SUM(J84:J87)</f>
        <v>0</v>
      </c>
      <c r="K88" s="181">
        <f t="shared" si="150"/>
        <v>0</v>
      </c>
      <c r="L88" s="181">
        <f t="shared" si="150"/>
        <v>0</v>
      </c>
      <c r="M88" s="181">
        <f t="shared" si="150"/>
        <v>0</v>
      </c>
      <c r="N88" s="181">
        <f t="shared" si="150"/>
        <v>0</v>
      </c>
      <c r="O88" s="181">
        <f t="shared" si="150"/>
        <v>0</v>
      </c>
      <c r="P88" s="181">
        <f t="shared" si="150"/>
        <v>0</v>
      </c>
      <c r="Q88" s="181">
        <f t="shared" si="150"/>
        <v>0</v>
      </c>
      <c r="R88" s="181">
        <f t="shared" si="150"/>
        <v>0</v>
      </c>
      <c r="S88" s="181">
        <f t="shared" si="150"/>
        <v>0</v>
      </c>
      <c r="T88" s="181">
        <f t="shared" si="150"/>
        <v>0</v>
      </c>
      <c r="U88" s="181">
        <f t="shared" si="150"/>
        <v>0</v>
      </c>
      <c r="V88" s="181">
        <f t="shared" si="150"/>
        <v>0</v>
      </c>
      <c r="W88" s="181">
        <f t="shared" si="150"/>
        <v>0</v>
      </c>
      <c r="X88" s="181">
        <f t="shared" si="150"/>
        <v>0</v>
      </c>
      <c r="Y88" s="181">
        <f t="shared" si="150"/>
        <v>0</v>
      </c>
      <c r="Z88" s="181">
        <f t="shared" si="150"/>
        <v>0</v>
      </c>
      <c r="AA88" s="181">
        <f t="shared" si="150"/>
        <v>0</v>
      </c>
      <c r="AB88" s="181">
        <f t="shared" si="150"/>
        <v>0</v>
      </c>
      <c r="AC88" s="181">
        <f t="shared" si="150"/>
        <v>0</v>
      </c>
      <c r="AD88" s="181">
        <f t="shared" si="150"/>
        <v>0</v>
      </c>
      <c r="AE88" s="181">
        <f t="shared" si="150"/>
        <v>116.11311853124998</v>
      </c>
      <c r="AF88" s="181">
        <f t="shared" si="150"/>
        <v>224.73506812499997</v>
      </c>
      <c r="AG88" s="181">
        <f t="shared" si="150"/>
        <v>348.33935559374999</v>
      </c>
      <c r="AH88" s="181">
        <f t="shared" si="150"/>
        <v>464.45247412499992</v>
      </c>
      <c r="AI88" s="181">
        <f t="shared" si="150"/>
        <v>543.10974796874996</v>
      </c>
      <c r="AJ88" s="181">
        <f t="shared" si="150"/>
        <v>696.67871118749997</v>
      </c>
      <c r="AK88" s="181">
        <f t="shared" si="150"/>
        <v>786.57273843749999</v>
      </c>
      <c r="AL88" s="181">
        <f t="shared" si="150"/>
        <v>928.90494824999985</v>
      </c>
      <c r="AM88" s="181">
        <f t="shared" si="150"/>
        <v>1036.5905017265625</v>
      </c>
      <c r="AN88" s="181">
        <f t="shared" si="150"/>
        <v>1190.1594649453127</v>
      </c>
      <c r="AO88" s="181">
        <f t="shared" si="150"/>
        <v>1309.1754114398434</v>
      </c>
      <c r="AP88" s="181">
        <f t="shared" ref="AP88:BU88" si="151">SUM(AP84:AP87)</f>
        <v>1382.1206689687499</v>
      </c>
      <c r="AQ88" s="181">
        <f t="shared" si="151"/>
        <v>1547.2073044289059</v>
      </c>
      <c r="AR88" s="181">
        <f t="shared" si="151"/>
        <v>1612.4741137968754</v>
      </c>
      <c r="AS88" s="181">
        <f t="shared" si="151"/>
        <v>1785.2391974179686</v>
      </c>
      <c r="AT88" s="181">
        <f t="shared" si="151"/>
        <v>1904.2551439125002</v>
      </c>
      <c r="AU88" s="181">
        <f t="shared" si="151"/>
        <v>1827.470662303125</v>
      </c>
      <c r="AV88" s="181">
        <f t="shared" si="151"/>
        <v>2142.2870369015627</v>
      </c>
      <c r="AW88" s="181">
        <f t="shared" si="151"/>
        <v>2188.3577258671871</v>
      </c>
      <c r="AX88" s="181">
        <f t="shared" si="151"/>
        <v>2380.3189298906254</v>
      </c>
      <c r="AY88" s="181">
        <f t="shared" si="151"/>
        <v>2479.1789499626952</v>
      </c>
      <c r="AZ88" s="181">
        <f t="shared" si="151"/>
        <v>2683.8095934516791</v>
      </c>
      <c r="BA88" s="181">
        <f t="shared" si="151"/>
        <v>2805.8009386085741</v>
      </c>
      <c r="BB88" s="181">
        <f t="shared" si="151"/>
        <v>2833.3473713859371</v>
      </c>
      <c r="BC88" s="181">
        <f t="shared" si="151"/>
        <v>2927.7922837654683</v>
      </c>
      <c r="BD88" s="181">
        <f t="shared" si="151"/>
        <v>2833.3473713859371</v>
      </c>
      <c r="BE88" s="181">
        <f t="shared" si="151"/>
        <v>2927.7922837654683</v>
      </c>
      <c r="BF88" s="181">
        <f t="shared" si="151"/>
        <v>8500.0421141578117</v>
      </c>
      <c r="BG88" s="181">
        <f t="shared" si="151"/>
        <v>8809.3492022007777</v>
      </c>
      <c r="BH88" s="181">
        <f t="shared" si="151"/>
        <v>8906.1552373897975</v>
      </c>
      <c r="BI88" s="181">
        <f t="shared" si="151"/>
        <v>8906.1552373897975</v>
      </c>
      <c r="BJ88" s="181">
        <f t="shared" si="151"/>
        <v>8712.5431670117578</v>
      </c>
      <c r="BK88" s="181">
        <f t="shared" si="151"/>
        <v>9029.5829322557947</v>
      </c>
      <c r="BL88" s="181">
        <f t="shared" si="151"/>
        <v>9128.8091183245397</v>
      </c>
      <c r="BM88" s="181">
        <f t="shared" si="151"/>
        <v>9128.8091183245397</v>
      </c>
      <c r="BN88" s="181">
        <f t="shared" si="151"/>
        <v>9029.5829322557947</v>
      </c>
      <c r="BO88" s="181">
        <f t="shared" si="151"/>
        <v>9255.3225055621879</v>
      </c>
      <c r="BP88" s="181">
        <f t="shared" si="151"/>
        <v>9357.0293462826521</v>
      </c>
      <c r="BQ88" s="181">
        <f t="shared" si="151"/>
        <v>9357.0293462826521</v>
      </c>
      <c r="BR88" s="181">
        <f t="shared" si="151"/>
        <v>9153.6156648417236</v>
      </c>
      <c r="BS88" s="181">
        <f t="shared" si="151"/>
        <v>9486.7055682012433</v>
      </c>
      <c r="BT88" s="181">
        <f t="shared" si="151"/>
        <v>9590.9550799397202</v>
      </c>
      <c r="BU88" s="181">
        <f t="shared" si="151"/>
        <v>9590.9550799397202</v>
      </c>
      <c r="BV88" s="181">
        <f t="shared" ref="BV88:DA88" si="152">SUM(BV84:BV87)</f>
        <v>9382.4560564627682</v>
      </c>
      <c r="BW88" s="181">
        <f t="shared" si="152"/>
        <v>9723.8732074062737</v>
      </c>
      <c r="BX88" s="181">
        <f t="shared" si="152"/>
        <v>9830.7289569382101</v>
      </c>
      <c r="BY88" s="181">
        <f t="shared" si="152"/>
        <v>9830.7289569382101</v>
      </c>
      <c r="BZ88" s="181">
        <f t="shared" si="152"/>
        <v>9617.0174578743372</v>
      </c>
      <c r="CA88" s="181">
        <f t="shared" si="152"/>
        <v>9966.970037591429</v>
      </c>
      <c r="CB88" s="181">
        <f t="shared" si="152"/>
        <v>10076.497180861666</v>
      </c>
      <c r="CC88" s="181">
        <f t="shared" si="152"/>
        <v>10076.497180861666</v>
      </c>
      <c r="CD88" s="181">
        <f t="shared" si="152"/>
        <v>9966.970037591429</v>
      </c>
      <c r="CE88" s="181">
        <f t="shared" si="152"/>
        <v>10216.144288531214</v>
      </c>
      <c r="CF88" s="181">
        <f t="shared" si="152"/>
        <v>10328.409610383207</v>
      </c>
      <c r="CG88" s="181">
        <f t="shared" si="152"/>
        <v>10328.409610383207</v>
      </c>
      <c r="CH88" s="181">
        <f t="shared" si="152"/>
        <v>10103.878966679222</v>
      </c>
      <c r="CI88" s="181">
        <f t="shared" si="152"/>
        <v>10471.547895744496</v>
      </c>
      <c r="CJ88" s="181">
        <f t="shared" si="152"/>
        <v>10586.619850642786</v>
      </c>
      <c r="CK88" s="181">
        <f t="shared" si="152"/>
        <v>10586.619850642786</v>
      </c>
      <c r="CL88" s="181">
        <f t="shared" si="152"/>
        <v>10356.475940846205</v>
      </c>
      <c r="CM88" s="181">
        <f t="shared" si="152"/>
        <v>10733.336593138107</v>
      </c>
      <c r="CN88" s="181">
        <f t="shared" si="152"/>
        <v>10851.285346908855</v>
      </c>
      <c r="CO88" s="181">
        <f t="shared" si="152"/>
        <v>10851.285346908855</v>
      </c>
      <c r="CP88" s="181">
        <f t="shared" si="152"/>
        <v>10615.387839367359</v>
      </c>
      <c r="CQ88" s="181">
        <f t="shared" si="152"/>
        <v>11001.670007966559</v>
      </c>
      <c r="CR88" s="181">
        <f t="shared" si="152"/>
        <v>11122.567480581576</v>
      </c>
      <c r="CS88" s="181">
        <f t="shared" si="152"/>
        <v>11122.567480581576</v>
      </c>
      <c r="CT88" s="181">
        <f t="shared" si="152"/>
        <v>11001.670007966559</v>
      </c>
      <c r="CU88" s="181">
        <f t="shared" si="152"/>
        <v>11276.711758165722</v>
      </c>
      <c r="CV88" s="181">
        <f t="shared" si="152"/>
        <v>11400.631667596112</v>
      </c>
      <c r="CW88" s="181">
        <f t="shared" si="152"/>
        <v>11400.631667596112</v>
      </c>
      <c r="CX88" s="181">
        <f t="shared" si="152"/>
        <v>11152.791848735329</v>
      </c>
      <c r="CY88" s="181">
        <f t="shared" si="152"/>
        <v>11558.629552119864</v>
      </c>
      <c r="CZ88" s="181">
        <f t="shared" si="152"/>
        <v>11685.647459286018</v>
      </c>
      <c r="DA88" s="181">
        <f t="shared" si="152"/>
        <v>11685.647459286018</v>
      </c>
      <c r="DB88" s="181">
        <f t="shared" ref="DB88:EG88" si="153">SUM(DB84:DB87)</f>
        <v>11431.611644953713</v>
      </c>
      <c r="DC88" s="181">
        <f t="shared" si="153"/>
        <v>11847.595290922862</v>
      </c>
      <c r="DD88" s="181">
        <f t="shared" si="153"/>
        <v>11977.788645768169</v>
      </c>
      <c r="DE88" s="181">
        <f t="shared" si="153"/>
        <v>11977.788645768169</v>
      </c>
      <c r="DF88" s="181">
        <f t="shared" si="153"/>
        <v>11717.401936077555</v>
      </c>
      <c r="DG88" s="181">
        <f t="shared" si="153"/>
        <v>12143.785173195933</v>
      </c>
      <c r="DH88" s="181">
        <f t="shared" si="153"/>
        <v>12277.233361912369</v>
      </c>
      <c r="DI88" s="181">
        <f t="shared" si="153"/>
        <v>12277.233361912369</v>
      </c>
      <c r="DJ88" s="181">
        <f t="shared" si="153"/>
        <v>12143.785173195933</v>
      </c>
      <c r="DK88" s="181">
        <f t="shared" si="153"/>
        <v>12447.379802525831</v>
      </c>
      <c r="DL88" s="181">
        <f t="shared" si="153"/>
        <v>12584.16419596018</v>
      </c>
      <c r="DM88" s="181">
        <f t="shared" si="153"/>
        <v>12584.16419596018</v>
      </c>
      <c r="DN88" s="181">
        <f t="shared" si="153"/>
        <v>12310.59540909148</v>
      </c>
      <c r="DO88" s="181">
        <f t="shared" si="153"/>
        <v>12758.564297588977</v>
      </c>
      <c r="DP88" s="181">
        <f t="shared" si="153"/>
        <v>12898.768300859185</v>
      </c>
      <c r="DQ88" s="181">
        <f t="shared" si="153"/>
        <v>12898.768300859185</v>
      </c>
      <c r="DR88" s="181">
        <f t="shared" si="153"/>
        <v>12618.360294318767</v>
      </c>
      <c r="DS88" s="181">
        <f t="shared" si="153"/>
        <v>13077.528405028699</v>
      </c>
      <c r="DT88" s="181">
        <f t="shared" si="153"/>
        <v>13221.237508380664</v>
      </c>
      <c r="DU88" s="181">
        <f t="shared" si="153"/>
        <v>13221.237508380664</v>
      </c>
      <c r="DV88" s="181">
        <f t="shared" si="153"/>
        <v>12933.819301676735</v>
      </c>
      <c r="DW88" s="181">
        <f t="shared" si="153"/>
        <v>13404.466615154415</v>
      </c>
      <c r="DX88" s="181">
        <f t="shared" si="153"/>
        <v>13551.768446090176</v>
      </c>
      <c r="DY88" s="181">
        <f t="shared" si="153"/>
        <v>13551.768446090176</v>
      </c>
      <c r="DZ88" s="181">
        <f t="shared" si="153"/>
        <v>13404.466615154415</v>
      </c>
      <c r="EA88" s="181">
        <f t="shared" si="153"/>
        <v>13739.578280533275</v>
      </c>
      <c r="EB88" s="181">
        <f t="shared" si="153"/>
        <v>13890.562657242433</v>
      </c>
      <c r="EC88" s="181">
        <f t="shared" si="153"/>
        <v>13890.562657242433</v>
      </c>
      <c r="ED88" s="181">
        <f t="shared" si="153"/>
        <v>13588.593903824116</v>
      </c>
      <c r="EE88" s="181">
        <f t="shared" si="153"/>
        <v>14083.067737546608</v>
      </c>
      <c r="EF88" s="181">
        <f t="shared" si="153"/>
        <v>14237.826723673496</v>
      </c>
      <c r="EG88" s="181">
        <f t="shared" si="153"/>
        <v>14237.826723673496</v>
      </c>
      <c r="EH88" s="181">
        <f t="shared" ref="EH88:FM88" si="154">SUM(EH84:EH87)</f>
        <v>13928.30875141972</v>
      </c>
      <c r="EI88" s="181">
        <f t="shared" si="154"/>
        <v>14435.144430985274</v>
      </c>
      <c r="EJ88" s="181">
        <f t="shared" si="154"/>
        <v>14593.772391765331</v>
      </c>
      <c r="EK88" s="181">
        <f t="shared" si="154"/>
        <v>14593.772391765331</v>
      </c>
      <c r="EL88" s="181">
        <f t="shared" si="154"/>
        <v>14276.516470205213</v>
      </c>
      <c r="EM88" s="181">
        <f t="shared" si="154"/>
        <v>14796.023041759901</v>
      </c>
      <c r="EN88" s="181">
        <f t="shared" si="154"/>
        <v>14958.616701559462</v>
      </c>
      <c r="EO88" s="181">
        <f t="shared" si="154"/>
        <v>14958.616701559462</v>
      </c>
      <c r="EP88" s="181">
        <f t="shared" si="154"/>
        <v>14796.023041759901</v>
      </c>
      <c r="EQ88" s="181">
        <f t="shared" si="154"/>
        <v>15165.923617803901</v>
      </c>
      <c r="ER88" s="181">
        <f t="shared" si="154"/>
        <v>15332.582119098448</v>
      </c>
      <c r="ES88" s="181">
        <f t="shared" si="154"/>
        <v>15332.582119098448</v>
      </c>
      <c r="ET88" s="181">
        <f t="shared" si="154"/>
        <v>14999.265116509348</v>
      </c>
      <c r="EU88" s="181">
        <f t="shared" si="154"/>
        <v>15545.071708248995</v>
      </c>
      <c r="EV88" s="181">
        <f t="shared" si="154"/>
        <v>15715.896672075905</v>
      </c>
      <c r="EW88" s="181">
        <f t="shared" si="154"/>
        <v>15715.896672075905</v>
      </c>
      <c r="EX88" s="181">
        <f t="shared" si="154"/>
        <v>15374.246744422082</v>
      </c>
      <c r="EY88" s="181">
        <f t="shared" si="154"/>
        <v>15933.698500955217</v>
      </c>
      <c r="EZ88" s="181">
        <f t="shared" si="154"/>
        <v>16108.794088877803</v>
      </c>
      <c r="FA88" s="181">
        <f t="shared" si="154"/>
        <v>16108.794088877803</v>
      </c>
      <c r="FB88" s="181">
        <f t="shared" si="154"/>
        <v>0</v>
      </c>
      <c r="FC88" s="181">
        <f t="shared" si="154"/>
        <v>0</v>
      </c>
      <c r="FD88" s="181">
        <f t="shared" si="154"/>
        <v>0</v>
      </c>
      <c r="FE88" s="181">
        <f t="shared" si="154"/>
        <v>0</v>
      </c>
      <c r="FF88" s="181">
        <f t="shared" si="154"/>
        <v>0</v>
      </c>
      <c r="FG88" s="181">
        <f t="shared" si="154"/>
        <v>0</v>
      </c>
      <c r="FH88" s="181">
        <f t="shared" si="154"/>
        <v>0</v>
      </c>
      <c r="FI88" s="181">
        <f t="shared" si="154"/>
        <v>0</v>
      </c>
      <c r="FJ88" s="181">
        <f t="shared" si="154"/>
        <v>0</v>
      </c>
      <c r="FK88" s="181">
        <f t="shared" si="154"/>
        <v>0</v>
      </c>
      <c r="FL88" s="181">
        <f t="shared" si="154"/>
        <v>0</v>
      </c>
      <c r="FM88" s="181">
        <f t="shared" si="154"/>
        <v>0</v>
      </c>
      <c r="FN88" s="181">
        <f t="shared" ref="FN88:GJ88" si="155">SUM(FN84:FN87)</f>
        <v>0</v>
      </c>
      <c r="FO88" s="181">
        <f t="shared" si="155"/>
        <v>0</v>
      </c>
      <c r="FP88" s="181">
        <f t="shared" si="155"/>
        <v>0</v>
      </c>
      <c r="FQ88" s="181">
        <f t="shared" si="155"/>
        <v>0</v>
      </c>
      <c r="FR88" s="181">
        <f t="shared" si="155"/>
        <v>0</v>
      </c>
      <c r="FS88" s="181">
        <f t="shared" si="155"/>
        <v>0</v>
      </c>
      <c r="FT88" s="181">
        <f t="shared" si="155"/>
        <v>0</v>
      </c>
      <c r="FU88" s="181">
        <f t="shared" si="155"/>
        <v>0</v>
      </c>
      <c r="FV88" s="181">
        <f t="shared" si="155"/>
        <v>0</v>
      </c>
      <c r="FW88" s="181">
        <f t="shared" si="155"/>
        <v>0</v>
      </c>
      <c r="FX88" s="181">
        <f t="shared" si="155"/>
        <v>0</v>
      </c>
      <c r="FY88" s="181">
        <f t="shared" si="155"/>
        <v>0</v>
      </c>
      <c r="FZ88" s="181">
        <f t="shared" si="155"/>
        <v>0</v>
      </c>
      <c r="GA88" s="181">
        <f t="shared" si="155"/>
        <v>0</v>
      </c>
      <c r="GB88" s="181">
        <f t="shared" si="155"/>
        <v>0</v>
      </c>
      <c r="GC88" s="181">
        <f t="shared" si="155"/>
        <v>0</v>
      </c>
      <c r="GD88" s="181">
        <f t="shared" si="155"/>
        <v>0</v>
      </c>
      <c r="GE88" s="181">
        <f t="shared" si="155"/>
        <v>0</v>
      </c>
      <c r="GF88" s="181">
        <f t="shared" si="155"/>
        <v>0</v>
      </c>
      <c r="GG88" s="181">
        <f t="shared" si="155"/>
        <v>0</v>
      </c>
      <c r="GH88" s="181">
        <f t="shared" si="155"/>
        <v>0</v>
      </c>
      <c r="GI88" s="181">
        <f t="shared" si="155"/>
        <v>0</v>
      </c>
      <c r="GJ88" s="181">
        <f t="shared" si="155"/>
        <v>0</v>
      </c>
    </row>
    <row r="89" spans="1:192" outlineLevel="2" x14ac:dyDescent="0.35">
      <c r="A89" s="7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 s="266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x14ac:dyDescent="0.35">
      <c r="A90" s="7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</row>
    <row r="91" spans="1:192" x14ac:dyDescent="0.35">
      <c r="A91" s="76" t="s">
        <v>747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</row>
    <row r="92" spans="1:192" outlineLevel="1" x14ac:dyDescent="0.35">
      <c r="A92" s="7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</row>
    <row r="93" spans="1:192" outlineLevel="1" x14ac:dyDescent="0.35">
      <c r="A93" s="76"/>
      <c r="B93" s="492" t="s">
        <v>748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</row>
    <row r="94" spans="1:192" s="515" customFormat="1" outlineLevel="2" x14ac:dyDescent="0.35">
      <c r="A94" s="517"/>
      <c r="E94" s="515" t="str">
        <f>InpC!$E$64</f>
        <v>APC residue rate</v>
      </c>
      <c r="F94" s="515">
        <f>InpC!$F$64</f>
        <v>0.03</v>
      </c>
      <c r="G94" s="515" t="str">
        <f>InpC!$G$64</f>
        <v>% of feedstock</v>
      </c>
    </row>
    <row r="95" spans="1:192" s="512" customFormat="1" outlineLevel="2" x14ac:dyDescent="0.35">
      <c r="A95" s="519"/>
      <c r="E95" s="512" t="str">
        <f>InpC!$E$65</f>
        <v>APC residue contract price (real)</v>
      </c>
      <c r="F95" s="512">
        <f>InpC!$F$65</f>
        <v>150</v>
      </c>
      <c r="G95" s="512" t="str">
        <f>InpC!$G$65</f>
        <v>$/tonne</v>
      </c>
    </row>
    <row r="96" spans="1:192" s="512" customFormat="1" outlineLevel="2" x14ac:dyDescent="0.35">
      <c r="A96" s="519"/>
      <c r="E96" s="512" t="str">
        <f>InpC!$E$138</f>
        <v>Units in a thousand</v>
      </c>
      <c r="F96" s="512">
        <f>InpC!$F$138</f>
        <v>1000</v>
      </c>
      <c r="G96" s="512" t="str">
        <f>InpC!$G$138</f>
        <v>units</v>
      </c>
    </row>
    <row r="97" spans="1:192" s="513" customFormat="1" outlineLevel="2" x14ac:dyDescent="0.35">
      <c r="A97" s="518"/>
      <c r="E97" s="513" t="str">
        <f>Esc!$E$14</f>
        <v>CPI escalation factor</v>
      </c>
      <c r="G97" s="513" t="str">
        <f>Esc!$G$14</f>
        <v>factor</v>
      </c>
      <c r="H97" s="513">
        <f>Esc!$H$14</f>
        <v>277.83505167495679</v>
      </c>
      <c r="J97" s="513">
        <f>Esc!J$14</f>
        <v>1</v>
      </c>
      <c r="K97" s="513">
        <f>Esc!K$14</f>
        <v>1</v>
      </c>
      <c r="L97" s="513">
        <f>Esc!L$14</f>
        <v>1</v>
      </c>
      <c r="M97" s="513">
        <f>Esc!M$14</f>
        <v>1</v>
      </c>
      <c r="N97" s="513">
        <f>Esc!N$14</f>
        <v>1</v>
      </c>
      <c r="O97" s="513">
        <f>Esc!O$14</f>
        <v>1</v>
      </c>
      <c r="P97" s="513">
        <f>Esc!P$14</f>
        <v>1</v>
      </c>
      <c r="Q97" s="513">
        <f>Esc!Q$14</f>
        <v>1</v>
      </c>
      <c r="R97" s="513">
        <f>Esc!R$14</f>
        <v>1</v>
      </c>
      <c r="S97" s="513">
        <f>Esc!S$14</f>
        <v>1</v>
      </c>
      <c r="T97" s="513">
        <f>Esc!T$14</f>
        <v>1</v>
      </c>
      <c r="U97" s="513">
        <f>Esc!U$14</f>
        <v>1</v>
      </c>
      <c r="V97" s="513">
        <f>Esc!V$14</f>
        <v>1</v>
      </c>
      <c r="W97" s="513">
        <f>Esc!W$14</f>
        <v>1</v>
      </c>
      <c r="X97" s="513">
        <f>Esc!X$14</f>
        <v>1</v>
      </c>
      <c r="Y97" s="513">
        <f>Esc!Y$14</f>
        <v>1</v>
      </c>
      <c r="Z97" s="513">
        <f>Esc!Z$14</f>
        <v>1</v>
      </c>
      <c r="AA97" s="513">
        <f>Esc!AA$14</f>
        <v>1.0249999999999999</v>
      </c>
      <c r="AB97" s="513">
        <f>Esc!AB$14</f>
        <v>1.0249999999999999</v>
      </c>
      <c r="AC97" s="513">
        <f>Esc!AC$14</f>
        <v>1.0249999999999999</v>
      </c>
      <c r="AD97" s="513">
        <f>Esc!AD$14</f>
        <v>1.0249999999999999</v>
      </c>
      <c r="AE97" s="513">
        <f>Esc!AE$14</f>
        <v>1.0249999999999999</v>
      </c>
      <c r="AF97" s="513">
        <f>Esc!AF$14</f>
        <v>1.0249999999999999</v>
      </c>
      <c r="AG97" s="513">
        <f>Esc!AG$14</f>
        <v>1.0249999999999999</v>
      </c>
      <c r="AH97" s="513">
        <f>Esc!AH$14</f>
        <v>1.0249999999999999</v>
      </c>
      <c r="AI97" s="513">
        <f>Esc!AI$14</f>
        <v>1.0249999999999999</v>
      </c>
      <c r="AJ97" s="513">
        <f>Esc!AJ$14</f>
        <v>1.0249999999999999</v>
      </c>
      <c r="AK97" s="513">
        <f>Esc!AK$14</f>
        <v>1.0249999999999999</v>
      </c>
      <c r="AL97" s="513">
        <f>Esc!AL$14</f>
        <v>1.0249999999999999</v>
      </c>
      <c r="AM97" s="513">
        <f>Esc!AM$14</f>
        <v>1.0506249999999999</v>
      </c>
      <c r="AN97" s="513">
        <f>Esc!AN$14</f>
        <v>1.0506249999999999</v>
      </c>
      <c r="AO97" s="513">
        <f>Esc!AO$14</f>
        <v>1.0506249999999999</v>
      </c>
      <c r="AP97" s="513">
        <f>Esc!AP$14</f>
        <v>1.0506249999999999</v>
      </c>
      <c r="AQ97" s="513">
        <f>Esc!AQ$14</f>
        <v>1.0506249999999999</v>
      </c>
      <c r="AR97" s="513">
        <f>Esc!AR$14</f>
        <v>1.0506249999999999</v>
      </c>
      <c r="AS97" s="513">
        <f>Esc!AS$14</f>
        <v>1.0506249999999999</v>
      </c>
      <c r="AT97" s="513">
        <f>Esc!AT$14</f>
        <v>1.0506249999999999</v>
      </c>
      <c r="AU97" s="513">
        <f>Esc!AU$14</f>
        <v>1.0506249999999999</v>
      </c>
      <c r="AV97" s="513">
        <f>Esc!AV$14</f>
        <v>1.0506249999999999</v>
      </c>
      <c r="AW97" s="513">
        <f>Esc!AW$14</f>
        <v>1.0506249999999999</v>
      </c>
      <c r="AX97" s="513">
        <f>Esc!AX$14</f>
        <v>1.0506249999999999</v>
      </c>
      <c r="AY97" s="513">
        <f>Esc!AY$14</f>
        <v>1.0768906249999999</v>
      </c>
      <c r="AZ97" s="513">
        <f>Esc!AZ$14</f>
        <v>1.0768906249999999</v>
      </c>
      <c r="BA97" s="513">
        <f>Esc!BA$14</f>
        <v>1.0768906249999999</v>
      </c>
      <c r="BB97" s="513">
        <f>Esc!BB$14</f>
        <v>1.0768906249999999</v>
      </c>
      <c r="BC97" s="513">
        <f>Esc!BC$14</f>
        <v>1.0768906249999999</v>
      </c>
      <c r="BD97" s="513">
        <f>Esc!BD$14</f>
        <v>1.0768906249999999</v>
      </c>
      <c r="BE97" s="513">
        <f>Esc!BE$14</f>
        <v>1.0768906249999999</v>
      </c>
      <c r="BF97" s="513">
        <f>Esc!BF$14</f>
        <v>1.0768906249999999</v>
      </c>
      <c r="BG97" s="513">
        <f>Esc!BG$14</f>
        <v>1.1038128906249998</v>
      </c>
      <c r="BH97" s="513">
        <f>Esc!BH$14</f>
        <v>1.1038128906249998</v>
      </c>
      <c r="BI97" s="513">
        <f>Esc!BI$14</f>
        <v>1.1038128906249998</v>
      </c>
      <c r="BJ97" s="513">
        <f>Esc!BJ$14</f>
        <v>1.1038128906249998</v>
      </c>
      <c r="BK97" s="513">
        <f>Esc!BK$14</f>
        <v>1.1314082128906247</v>
      </c>
      <c r="BL97" s="513">
        <f>Esc!BL$14</f>
        <v>1.1314082128906247</v>
      </c>
      <c r="BM97" s="513">
        <f>Esc!BM$14</f>
        <v>1.1314082128906247</v>
      </c>
      <c r="BN97" s="513">
        <f>Esc!BN$14</f>
        <v>1.1314082128906247</v>
      </c>
      <c r="BO97" s="513">
        <f>Esc!BO$14</f>
        <v>1.1596934182128902</v>
      </c>
      <c r="BP97" s="513">
        <f>Esc!BP$14</f>
        <v>1.1596934182128902</v>
      </c>
      <c r="BQ97" s="513">
        <f>Esc!BQ$14</f>
        <v>1.1596934182128902</v>
      </c>
      <c r="BR97" s="513">
        <f>Esc!BR$14</f>
        <v>1.1596934182128902</v>
      </c>
      <c r="BS97" s="513">
        <f>Esc!BS$14</f>
        <v>1.1886857536682125</v>
      </c>
      <c r="BT97" s="513">
        <f>Esc!BT$14</f>
        <v>1.1886857536682125</v>
      </c>
      <c r="BU97" s="513">
        <f>Esc!BU$14</f>
        <v>1.1886857536682125</v>
      </c>
      <c r="BV97" s="513">
        <f>Esc!BV$14</f>
        <v>1.1886857536682125</v>
      </c>
      <c r="BW97" s="513">
        <f>Esc!BW$14</f>
        <v>1.2184028975099177</v>
      </c>
      <c r="BX97" s="513">
        <f>Esc!BX$14</f>
        <v>1.2184028975099177</v>
      </c>
      <c r="BY97" s="513">
        <f>Esc!BY$14</f>
        <v>1.2184028975099177</v>
      </c>
      <c r="BZ97" s="513">
        <f>Esc!BZ$14</f>
        <v>1.2184028975099177</v>
      </c>
      <c r="CA97" s="513">
        <f>Esc!CA$14</f>
        <v>1.2488629699476654</v>
      </c>
      <c r="CB97" s="513">
        <f>Esc!CB$14</f>
        <v>1.2488629699476654</v>
      </c>
      <c r="CC97" s="513">
        <f>Esc!CC$14</f>
        <v>1.2488629699476654</v>
      </c>
      <c r="CD97" s="513">
        <f>Esc!CD$14</f>
        <v>1.2488629699476654</v>
      </c>
      <c r="CE97" s="513">
        <f>Esc!CE$14</f>
        <v>1.2800845441963571</v>
      </c>
      <c r="CF97" s="513">
        <f>Esc!CF$14</f>
        <v>1.2800845441963571</v>
      </c>
      <c r="CG97" s="513">
        <f>Esc!CG$14</f>
        <v>1.2800845441963571</v>
      </c>
      <c r="CH97" s="513">
        <f>Esc!CH$14</f>
        <v>1.2800845441963571</v>
      </c>
      <c r="CI97" s="513">
        <f>Esc!CI$14</f>
        <v>1.312086657801266</v>
      </c>
      <c r="CJ97" s="513">
        <f>Esc!CJ$14</f>
        <v>1.312086657801266</v>
      </c>
      <c r="CK97" s="513">
        <f>Esc!CK$14</f>
        <v>1.312086657801266</v>
      </c>
      <c r="CL97" s="513">
        <f>Esc!CL$14</f>
        <v>1.312086657801266</v>
      </c>
      <c r="CM97" s="513">
        <f>Esc!CM$14</f>
        <v>1.3448888242462975</v>
      </c>
      <c r="CN97" s="513">
        <f>Esc!CN$14</f>
        <v>1.3448888242462975</v>
      </c>
      <c r="CO97" s="513">
        <f>Esc!CO$14</f>
        <v>1.3448888242462975</v>
      </c>
      <c r="CP97" s="513">
        <f>Esc!CP$14</f>
        <v>1.3448888242462975</v>
      </c>
      <c r="CQ97" s="513">
        <f>Esc!CQ$14</f>
        <v>1.3785110448524549</v>
      </c>
      <c r="CR97" s="513">
        <f>Esc!CR$14</f>
        <v>1.3785110448524549</v>
      </c>
      <c r="CS97" s="513">
        <f>Esc!CS$14</f>
        <v>1.3785110448524549</v>
      </c>
      <c r="CT97" s="513">
        <f>Esc!CT$14</f>
        <v>1.3785110448524549</v>
      </c>
      <c r="CU97" s="513">
        <f>Esc!CU$14</f>
        <v>1.4129738209737661</v>
      </c>
      <c r="CV97" s="513">
        <f>Esc!CV$14</f>
        <v>1.4129738209737661</v>
      </c>
      <c r="CW97" s="513">
        <f>Esc!CW$14</f>
        <v>1.4129738209737661</v>
      </c>
      <c r="CX97" s="513">
        <f>Esc!CX$14</f>
        <v>1.4129738209737661</v>
      </c>
      <c r="CY97" s="513">
        <f>Esc!CY$14</f>
        <v>1.4482981664981105</v>
      </c>
      <c r="CZ97" s="513">
        <f>Esc!CZ$14</f>
        <v>1.4482981664981105</v>
      </c>
      <c r="DA97" s="513">
        <f>Esc!DA$14</f>
        <v>1.4482981664981105</v>
      </c>
      <c r="DB97" s="513">
        <f>Esc!DB$14</f>
        <v>1.4482981664981105</v>
      </c>
      <c r="DC97" s="513">
        <f>Esc!DC$14</f>
        <v>1.4845056206605631</v>
      </c>
      <c r="DD97" s="513">
        <f>Esc!DD$14</f>
        <v>1.4845056206605631</v>
      </c>
      <c r="DE97" s="513">
        <f>Esc!DE$14</f>
        <v>1.4845056206605631</v>
      </c>
      <c r="DF97" s="513">
        <f>Esc!DF$14</f>
        <v>1.4845056206605631</v>
      </c>
      <c r="DG97" s="513">
        <f>Esc!DG$14</f>
        <v>1.521618261177077</v>
      </c>
      <c r="DH97" s="513">
        <f>Esc!DH$14</f>
        <v>1.521618261177077</v>
      </c>
      <c r="DI97" s="513">
        <f>Esc!DI$14</f>
        <v>1.521618261177077</v>
      </c>
      <c r="DJ97" s="513">
        <f>Esc!DJ$14</f>
        <v>1.521618261177077</v>
      </c>
      <c r="DK97" s="513">
        <f>Esc!DK$14</f>
        <v>1.559658717706504</v>
      </c>
      <c r="DL97" s="513">
        <f>Esc!DL$14</f>
        <v>1.559658717706504</v>
      </c>
      <c r="DM97" s="513">
        <f>Esc!DM$14</f>
        <v>1.559658717706504</v>
      </c>
      <c r="DN97" s="513">
        <f>Esc!DN$14</f>
        <v>1.559658717706504</v>
      </c>
      <c r="DO97" s="513">
        <f>Esc!DO$14</f>
        <v>1.5986501856491666</v>
      </c>
      <c r="DP97" s="513">
        <f>Esc!DP$14</f>
        <v>1.5986501856491666</v>
      </c>
      <c r="DQ97" s="513">
        <f>Esc!DQ$14</f>
        <v>1.5986501856491666</v>
      </c>
      <c r="DR97" s="513">
        <f>Esc!DR$14</f>
        <v>1.5986501856491666</v>
      </c>
      <c r="DS97" s="513">
        <f>Esc!DS$14</f>
        <v>1.6386164402903955</v>
      </c>
      <c r="DT97" s="513">
        <f>Esc!DT$14</f>
        <v>1.6386164402903955</v>
      </c>
      <c r="DU97" s="513">
        <f>Esc!DU$14</f>
        <v>1.6386164402903955</v>
      </c>
      <c r="DV97" s="513">
        <f>Esc!DV$14</f>
        <v>1.6386164402903955</v>
      </c>
      <c r="DW97" s="513">
        <f>Esc!DW$14</f>
        <v>1.6795818512976552</v>
      </c>
      <c r="DX97" s="513">
        <f>Esc!DX$14</f>
        <v>1.6795818512976552</v>
      </c>
      <c r="DY97" s="513">
        <f>Esc!DY$14</f>
        <v>1.6795818512976552</v>
      </c>
      <c r="DZ97" s="513">
        <f>Esc!DZ$14</f>
        <v>1.6795818512976552</v>
      </c>
      <c r="EA97" s="513">
        <f>Esc!EA$14</f>
        <v>1.7215713975800966</v>
      </c>
      <c r="EB97" s="513">
        <f>Esc!EB$14</f>
        <v>1.7215713975800966</v>
      </c>
      <c r="EC97" s="513">
        <f>Esc!EC$14</f>
        <v>1.7215713975800966</v>
      </c>
      <c r="ED97" s="513">
        <f>Esc!ED$14</f>
        <v>1.7215713975800966</v>
      </c>
      <c r="EE97" s="513">
        <f>Esc!EE$14</f>
        <v>1.7646106825195991</v>
      </c>
      <c r="EF97" s="513">
        <f>Esc!EF$14</f>
        <v>1.7646106825195991</v>
      </c>
      <c r="EG97" s="513">
        <f>Esc!EG$14</f>
        <v>1.7646106825195991</v>
      </c>
      <c r="EH97" s="513">
        <f>Esc!EH$14</f>
        <v>1.7646106825195991</v>
      </c>
      <c r="EI97" s="513">
        <f>Esc!EI$14</f>
        <v>1.8087259495825889</v>
      </c>
      <c r="EJ97" s="513">
        <f>Esc!EJ$14</f>
        <v>1.8087259495825889</v>
      </c>
      <c r="EK97" s="513">
        <f>Esc!EK$14</f>
        <v>1.8087259495825889</v>
      </c>
      <c r="EL97" s="513">
        <f>Esc!EL$14</f>
        <v>1.8087259495825889</v>
      </c>
      <c r="EM97" s="513">
        <f>Esc!EM$14</f>
        <v>1.8539440983221533</v>
      </c>
      <c r="EN97" s="513">
        <f>Esc!EN$14</f>
        <v>1.8539440983221533</v>
      </c>
      <c r="EO97" s="513">
        <f>Esc!EO$14</f>
        <v>1.8539440983221533</v>
      </c>
      <c r="EP97" s="513">
        <f>Esc!EP$14</f>
        <v>1.8539440983221533</v>
      </c>
      <c r="EQ97" s="513">
        <f>Esc!EQ$14</f>
        <v>1.9002927007802071</v>
      </c>
      <c r="ER97" s="513">
        <f>Esc!ER$14</f>
        <v>1.9002927007802071</v>
      </c>
      <c r="ES97" s="513">
        <f>Esc!ES$14</f>
        <v>1.9002927007802071</v>
      </c>
      <c r="ET97" s="513">
        <f>Esc!ET$14</f>
        <v>1.9002927007802071</v>
      </c>
      <c r="EU97" s="513">
        <f>Esc!EU$14</f>
        <v>1.9478000182997122</v>
      </c>
      <c r="EV97" s="513">
        <f>Esc!EV$14</f>
        <v>1.9478000182997122</v>
      </c>
      <c r="EW97" s="513">
        <f>Esc!EW$14</f>
        <v>1.9478000182997122</v>
      </c>
      <c r="EX97" s="513">
        <f>Esc!EX$14</f>
        <v>1.9478000182997122</v>
      </c>
      <c r="EY97" s="513">
        <f>Esc!EY$14</f>
        <v>1.9964950187572048</v>
      </c>
      <c r="EZ97" s="513">
        <f>Esc!EZ$14</f>
        <v>1.9964950187572048</v>
      </c>
      <c r="FA97" s="513">
        <f>Esc!FA$14</f>
        <v>1.9964950187572048</v>
      </c>
      <c r="FB97" s="513">
        <f>Esc!FB$14</f>
        <v>1.9964950187572048</v>
      </c>
      <c r="FC97" s="513">
        <f>Esc!FC$14</f>
        <v>2.0464073942261352</v>
      </c>
      <c r="FD97" s="513">
        <f>Esc!FD$14</f>
        <v>2.0464073942261352</v>
      </c>
      <c r="FE97" s="513">
        <f>Esc!FE$14</f>
        <v>2.0464073942261352</v>
      </c>
      <c r="FF97" s="513">
        <f>Esc!FF$14</f>
        <v>2.0464073942261352</v>
      </c>
      <c r="FG97" s="513">
        <f>Esc!FG$14</f>
        <v>2.097567579081788</v>
      </c>
      <c r="FH97" s="513">
        <f>Esc!FH$14</f>
        <v>2.097567579081788</v>
      </c>
      <c r="FI97" s="513">
        <f>Esc!FI$14</f>
        <v>2.097567579081788</v>
      </c>
      <c r="FJ97" s="513">
        <f>Esc!FJ$14</f>
        <v>2.097567579081788</v>
      </c>
      <c r="FK97" s="513">
        <f>Esc!FK$14</f>
        <v>2.1500067685588333</v>
      </c>
      <c r="FL97" s="513">
        <f>Esc!FL$14</f>
        <v>2.1500067685588333</v>
      </c>
      <c r="FM97" s="513">
        <f>Esc!FM$14</f>
        <v>2.1500067685588333</v>
      </c>
      <c r="FN97" s="513">
        <f>Esc!FN$14</f>
        <v>2.1500067685588333</v>
      </c>
      <c r="FO97" s="513">
        <f>Esc!FO$14</f>
        <v>2.2037569377728037</v>
      </c>
      <c r="FP97" s="513">
        <f>Esc!FP$14</f>
        <v>2.2037569377728037</v>
      </c>
      <c r="FQ97" s="513">
        <f>Esc!FQ$14</f>
        <v>2.2037569377728037</v>
      </c>
      <c r="FR97" s="513">
        <f>Esc!FR$14</f>
        <v>2.2037569377728037</v>
      </c>
      <c r="FS97" s="513">
        <f>Esc!FS$14</f>
        <v>2.2588508612171236</v>
      </c>
      <c r="FT97" s="513">
        <f>Esc!FT$14</f>
        <v>2.2588508612171236</v>
      </c>
      <c r="FU97" s="513">
        <f>Esc!FU$14</f>
        <v>2.2588508612171236</v>
      </c>
      <c r="FV97" s="513">
        <f>Esc!FV$14</f>
        <v>2.2588508612171236</v>
      </c>
      <c r="FW97" s="513">
        <f>Esc!FW$14</f>
        <v>2.3153221327475517</v>
      </c>
      <c r="FX97" s="513">
        <f>Esc!FX$14</f>
        <v>2.3153221327475517</v>
      </c>
      <c r="FY97" s="513">
        <f>Esc!FY$14</f>
        <v>2.3153221327475517</v>
      </c>
      <c r="FZ97" s="513">
        <f>Esc!FZ$14</f>
        <v>2.3153221327475517</v>
      </c>
      <c r="GA97" s="513">
        <f>Esc!GA$14</f>
        <v>2.3732051860662402</v>
      </c>
      <c r="GB97" s="513">
        <f>Esc!GB$14</f>
        <v>2.3732051860662402</v>
      </c>
      <c r="GC97" s="513">
        <f>Esc!GC$14</f>
        <v>2.3732051860662402</v>
      </c>
      <c r="GD97" s="513">
        <f>Esc!GD$14</f>
        <v>2.3732051860662402</v>
      </c>
      <c r="GE97" s="513">
        <f>Esc!GE$14</f>
        <v>2.4325353157178964</v>
      </c>
      <c r="GF97" s="513">
        <f>Esc!GF$14</f>
        <v>2.4325353157178964</v>
      </c>
      <c r="GG97" s="513">
        <f>Esc!GG$14</f>
        <v>2.4325353157178964</v>
      </c>
      <c r="GH97" s="513">
        <f>Esc!GH$14</f>
        <v>2.4325353157178964</v>
      </c>
      <c r="GI97" s="513">
        <f>Esc!GI$14</f>
        <v>2.4933486986108435</v>
      </c>
      <c r="GJ97" s="513">
        <f>Esc!GJ$14</f>
        <v>2.4933486986108435</v>
      </c>
    </row>
    <row r="98" spans="1:192" outlineLevel="2" x14ac:dyDescent="0.35">
      <c r="A98" s="76"/>
      <c r="B98"/>
      <c r="C98"/>
      <c r="D98"/>
      <c r="E98" t="str">
        <f>$E$41</f>
        <v>Waste throughput</v>
      </c>
      <c r="F98"/>
      <c r="G98" t="str">
        <f>$G$41</f>
        <v>tonnes</v>
      </c>
      <c r="H98">
        <f>$H$41</f>
        <v>6359025.9699999969</v>
      </c>
      <c r="I98"/>
      <c r="J98">
        <f t="shared" ref="J98:AO98" si="156">J$41</f>
        <v>0</v>
      </c>
      <c r="K98">
        <f t="shared" si="156"/>
        <v>0</v>
      </c>
      <c r="L98">
        <f t="shared" si="156"/>
        <v>0</v>
      </c>
      <c r="M98">
        <f t="shared" si="156"/>
        <v>0</v>
      </c>
      <c r="N98">
        <f t="shared" si="156"/>
        <v>0</v>
      </c>
      <c r="O98">
        <f t="shared" si="156"/>
        <v>0</v>
      </c>
      <c r="P98">
        <f t="shared" si="156"/>
        <v>0</v>
      </c>
      <c r="Q98">
        <f t="shared" si="156"/>
        <v>0</v>
      </c>
      <c r="R98">
        <f t="shared" si="156"/>
        <v>0</v>
      </c>
      <c r="S98">
        <f t="shared" si="156"/>
        <v>0</v>
      </c>
      <c r="T98">
        <f t="shared" si="156"/>
        <v>0</v>
      </c>
      <c r="U98">
        <f t="shared" si="156"/>
        <v>0</v>
      </c>
      <c r="V98">
        <f t="shared" si="156"/>
        <v>0</v>
      </c>
      <c r="W98">
        <f t="shared" si="156"/>
        <v>0</v>
      </c>
      <c r="X98">
        <f t="shared" si="156"/>
        <v>0</v>
      </c>
      <c r="Y98">
        <f t="shared" si="156"/>
        <v>0</v>
      </c>
      <c r="Z98">
        <f t="shared" si="156"/>
        <v>0</v>
      </c>
      <c r="AA98">
        <f t="shared" si="156"/>
        <v>0</v>
      </c>
      <c r="AB98">
        <f t="shared" si="156"/>
        <v>0</v>
      </c>
      <c r="AC98">
        <f t="shared" si="156"/>
        <v>0</v>
      </c>
      <c r="AD98">
        <f t="shared" si="156"/>
        <v>0</v>
      </c>
      <c r="AE98">
        <f t="shared" si="156"/>
        <v>855.29</v>
      </c>
      <c r="AF98">
        <f t="shared" si="156"/>
        <v>1655.3999999999999</v>
      </c>
      <c r="AG98">
        <f t="shared" si="156"/>
        <v>2565.87</v>
      </c>
      <c r="AH98">
        <f t="shared" si="156"/>
        <v>3421.16</v>
      </c>
      <c r="AI98">
        <f t="shared" si="156"/>
        <v>4000.55</v>
      </c>
      <c r="AJ98">
        <f t="shared" si="156"/>
        <v>5131.74</v>
      </c>
      <c r="AK98">
        <f t="shared" si="156"/>
        <v>5793.9000000000005</v>
      </c>
      <c r="AL98">
        <f t="shared" si="156"/>
        <v>6842.32</v>
      </c>
      <c r="AM98">
        <f t="shared" si="156"/>
        <v>7449.2999999999993</v>
      </c>
      <c r="AN98">
        <f t="shared" si="156"/>
        <v>8552.9</v>
      </c>
      <c r="AO98">
        <f t="shared" si="156"/>
        <v>9408.1899999999987</v>
      </c>
      <c r="AP98">
        <f t="shared" ref="AP98:BU98" si="157">AP$41</f>
        <v>9932.4</v>
      </c>
      <c r="AQ98">
        <f t="shared" si="157"/>
        <v>11118.769999999999</v>
      </c>
      <c r="AR98">
        <f t="shared" si="157"/>
        <v>11587.800000000001</v>
      </c>
      <c r="AS98">
        <f t="shared" si="157"/>
        <v>12829.349999999999</v>
      </c>
      <c r="AT98">
        <f t="shared" si="157"/>
        <v>13684.64</v>
      </c>
      <c r="AU98">
        <f t="shared" si="157"/>
        <v>13132.84</v>
      </c>
      <c r="AV98">
        <f t="shared" si="157"/>
        <v>15395.22</v>
      </c>
      <c r="AW98">
        <f t="shared" si="157"/>
        <v>15726.3</v>
      </c>
      <c r="AX98">
        <f t="shared" si="157"/>
        <v>17105.8</v>
      </c>
      <c r="AY98">
        <f t="shared" si="157"/>
        <v>17381.7</v>
      </c>
      <c r="AZ98">
        <f t="shared" si="157"/>
        <v>18816.379999999997</v>
      </c>
      <c r="BA98">
        <f t="shared" si="157"/>
        <v>19671.669999999998</v>
      </c>
      <c r="BB98">
        <f t="shared" si="157"/>
        <v>19864.8</v>
      </c>
      <c r="BC98">
        <f t="shared" si="157"/>
        <v>20526.96</v>
      </c>
      <c r="BD98">
        <f t="shared" si="157"/>
        <v>19864.8</v>
      </c>
      <c r="BE98">
        <f t="shared" si="157"/>
        <v>20526.96</v>
      </c>
      <c r="BF98">
        <f t="shared" si="157"/>
        <v>59594.400000000001</v>
      </c>
      <c r="BG98">
        <f t="shared" si="157"/>
        <v>60256.56</v>
      </c>
      <c r="BH98">
        <f t="shared" si="157"/>
        <v>60918.720000000001</v>
      </c>
      <c r="BI98">
        <f t="shared" si="157"/>
        <v>60918.720000000001</v>
      </c>
      <c r="BJ98">
        <f t="shared" si="157"/>
        <v>59594.400000000001</v>
      </c>
      <c r="BK98">
        <f t="shared" si="157"/>
        <v>60256.56</v>
      </c>
      <c r="BL98">
        <f t="shared" si="157"/>
        <v>60918.720000000001</v>
      </c>
      <c r="BM98">
        <f t="shared" si="157"/>
        <v>60918.720000000001</v>
      </c>
      <c r="BN98">
        <f t="shared" si="157"/>
        <v>60256.56</v>
      </c>
      <c r="BO98">
        <f t="shared" si="157"/>
        <v>60256.56</v>
      </c>
      <c r="BP98">
        <f t="shared" si="157"/>
        <v>60918.720000000001</v>
      </c>
      <c r="BQ98">
        <f t="shared" si="157"/>
        <v>60918.720000000001</v>
      </c>
      <c r="BR98">
        <f t="shared" si="157"/>
        <v>59594.400000000001</v>
      </c>
      <c r="BS98">
        <f t="shared" si="157"/>
        <v>60256.56</v>
      </c>
      <c r="BT98">
        <f t="shared" si="157"/>
        <v>60918.720000000001</v>
      </c>
      <c r="BU98">
        <f t="shared" si="157"/>
        <v>60918.720000000001</v>
      </c>
      <c r="BV98">
        <f t="shared" ref="BV98:DA98" si="158">BV$41</f>
        <v>59594.400000000001</v>
      </c>
      <c r="BW98">
        <f t="shared" si="158"/>
        <v>60256.56</v>
      </c>
      <c r="BX98">
        <f t="shared" si="158"/>
        <v>60918.720000000001</v>
      </c>
      <c r="BY98">
        <f t="shared" si="158"/>
        <v>60918.720000000001</v>
      </c>
      <c r="BZ98">
        <f t="shared" si="158"/>
        <v>59594.400000000001</v>
      </c>
      <c r="CA98">
        <f t="shared" si="158"/>
        <v>60256.56</v>
      </c>
      <c r="CB98">
        <f t="shared" si="158"/>
        <v>60918.720000000001</v>
      </c>
      <c r="CC98">
        <f t="shared" si="158"/>
        <v>60918.720000000001</v>
      </c>
      <c r="CD98">
        <f t="shared" si="158"/>
        <v>60256.56</v>
      </c>
      <c r="CE98">
        <f t="shared" si="158"/>
        <v>60256.56</v>
      </c>
      <c r="CF98">
        <f t="shared" si="158"/>
        <v>60918.720000000001</v>
      </c>
      <c r="CG98">
        <f t="shared" si="158"/>
        <v>60918.720000000001</v>
      </c>
      <c r="CH98">
        <f t="shared" si="158"/>
        <v>59594.400000000001</v>
      </c>
      <c r="CI98">
        <f t="shared" si="158"/>
        <v>60256.56</v>
      </c>
      <c r="CJ98">
        <f t="shared" si="158"/>
        <v>60918.720000000001</v>
      </c>
      <c r="CK98">
        <f t="shared" si="158"/>
        <v>60918.720000000001</v>
      </c>
      <c r="CL98">
        <f t="shared" si="158"/>
        <v>59594.400000000001</v>
      </c>
      <c r="CM98">
        <f t="shared" si="158"/>
        <v>60256.56</v>
      </c>
      <c r="CN98">
        <f t="shared" si="158"/>
        <v>60918.720000000001</v>
      </c>
      <c r="CO98">
        <f t="shared" si="158"/>
        <v>60918.720000000001</v>
      </c>
      <c r="CP98">
        <f t="shared" si="158"/>
        <v>59594.400000000001</v>
      </c>
      <c r="CQ98">
        <f t="shared" si="158"/>
        <v>60256.56</v>
      </c>
      <c r="CR98">
        <f t="shared" si="158"/>
        <v>60918.720000000001</v>
      </c>
      <c r="CS98">
        <f t="shared" si="158"/>
        <v>60918.720000000001</v>
      </c>
      <c r="CT98">
        <f t="shared" si="158"/>
        <v>60256.56</v>
      </c>
      <c r="CU98">
        <f t="shared" si="158"/>
        <v>60256.56</v>
      </c>
      <c r="CV98">
        <f t="shared" si="158"/>
        <v>60918.720000000001</v>
      </c>
      <c r="CW98">
        <f t="shared" si="158"/>
        <v>60918.720000000001</v>
      </c>
      <c r="CX98">
        <f t="shared" si="158"/>
        <v>59594.400000000001</v>
      </c>
      <c r="CY98">
        <f t="shared" si="158"/>
        <v>60256.56</v>
      </c>
      <c r="CZ98">
        <f t="shared" si="158"/>
        <v>60918.720000000001</v>
      </c>
      <c r="DA98">
        <f t="shared" si="158"/>
        <v>60918.720000000001</v>
      </c>
      <c r="DB98">
        <f t="shared" ref="DB98:EG98" si="159">DB$41</f>
        <v>59594.400000000001</v>
      </c>
      <c r="DC98">
        <f t="shared" si="159"/>
        <v>60256.56</v>
      </c>
      <c r="DD98">
        <f t="shared" si="159"/>
        <v>60918.720000000001</v>
      </c>
      <c r="DE98">
        <f t="shared" si="159"/>
        <v>60918.720000000001</v>
      </c>
      <c r="DF98">
        <f t="shared" si="159"/>
        <v>59594.400000000001</v>
      </c>
      <c r="DG98">
        <f t="shared" si="159"/>
        <v>60256.56</v>
      </c>
      <c r="DH98">
        <f t="shared" si="159"/>
        <v>60918.720000000001</v>
      </c>
      <c r="DI98">
        <f t="shared" si="159"/>
        <v>60918.720000000001</v>
      </c>
      <c r="DJ98">
        <f t="shared" si="159"/>
        <v>60256.56</v>
      </c>
      <c r="DK98">
        <f t="shared" si="159"/>
        <v>60256.56</v>
      </c>
      <c r="DL98">
        <f t="shared" si="159"/>
        <v>60918.720000000001</v>
      </c>
      <c r="DM98">
        <f t="shared" si="159"/>
        <v>60918.720000000001</v>
      </c>
      <c r="DN98">
        <f t="shared" si="159"/>
        <v>59594.400000000001</v>
      </c>
      <c r="DO98">
        <f t="shared" si="159"/>
        <v>60256.56</v>
      </c>
      <c r="DP98">
        <f t="shared" si="159"/>
        <v>60918.720000000001</v>
      </c>
      <c r="DQ98">
        <f t="shared" si="159"/>
        <v>60918.720000000001</v>
      </c>
      <c r="DR98">
        <f t="shared" si="159"/>
        <v>59594.400000000001</v>
      </c>
      <c r="DS98">
        <f t="shared" si="159"/>
        <v>60256.56</v>
      </c>
      <c r="DT98">
        <f t="shared" si="159"/>
        <v>60918.720000000001</v>
      </c>
      <c r="DU98">
        <f t="shared" si="159"/>
        <v>60918.720000000001</v>
      </c>
      <c r="DV98">
        <f t="shared" si="159"/>
        <v>59594.400000000001</v>
      </c>
      <c r="DW98">
        <f t="shared" si="159"/>
        <v>60256.56</v>
      </c>
      <c r="DX98">
        <f t="shared" si="159"/>
        <v>60918.720000000001</v>
      </c>
      <c r="DY98">
        <f t="shared" si="159"/>
        <v>60918.720000000001</v>
      </c>
      <c r="DZ98">
        <f t="shared" si="159"/>
        <v>60256.56</v>
      </c>
      <c r="EA98">
        <f t="shared" si="159"/>
        <v>60256.56</v>
      </c>
      <c r="EB98">
        <f t="shared" si="159"/>
        <v>60918.720000000001</v>
      </c>
      <c r="EC98">
        <f t="shared" si="159"/>
        <v>60918.720000000001</v>
      </c>
      <c r="ED98">
        <f t="shared" si="159"/>
        <v>59594.400000000001</v>
      </c>
      <c r="EE98">
        <f t="shared" si="159"/>
        <v>60256.56</v>
      </c>
      <c r="EF98">
        <f t="shared" si="159"/>
        <v>60918.720000000001</v>
      </c>
      <c r="EG98">
        <f t="shared" si="159"/>
        <v>60918.720000000001</v>
      </c>
      <c r="EH98">
        <f t="shared" ref="EH98:FM98" si="160">EH$41</f>
        <v>59594.400000000001</v>
      </c>
      <c r="EI98">
        <f t="shared" si="160"/>
        <v>60256.56</v>
      </c>
      <c r="EJ98">
        <f t="shared" si="160"/>
        <v>60918.720000000001</v>
      </c>
      <c r="EK98">
        <f t="shared" si="160"/>
        <v>60918.720000000001</v>
      </c>
      <c r="EL98">
        <f t="shared" si="160"/>
        <v>59594.400000000001</v>
      </c>
      <c r="EM98">
        <f t="shared" si="160"/>
        <v>60256.56</v>
      </c>
      <c r="EN98">
        <f t="shared" si="160"/>
        <v>60918.720000000001</v>
      </c>
      <c r="EO98">
        <f t="shared" si="160"/>
        <v>60918.720000000001</v>
      </c>
      <c r="EP98">
        <f t="shared" si="160"/>
        <v>60256.56</v>
      </c>
      <c r="EQ98">
        <f t="shared" si="160"/>
        <v>60256.56</v>
      </c>
      <c r="ER98">
        <f t="shared" si="160"/>
        <v>60918.720000000001</v>
      </c>
      <c r="ES98">
        <f t="shared" si="160"/>
        <v>60918.720000000001</v>
      </c>
      <c r="ET98">
        <f t="shared" si="160"/>
        <v>59594.400000000001</v>
      </c>
      <c r="EU98">
        <f t="shared" si="160"/>
        <v>60256.56</v>
      </c>
      <c r="EV98">
        <f t="shared" si="160"/>
        <v>60918.720000000001</v>
      </c>
      <c r="EW98">
        <f t="shared" si="160"/>
        <v>60918.720000000001</v>
      </c>
      <c r="EX98">
        <f t="shared" si="160"/>
        <v>59594.400000000001</v>
      </c>
      <c r="EY98">
        <f t="shared" si="160"/>
        <v>60256.56</v>
      </c>
      <c r="EZ98">
        <f t="shared" si="160"/>
        <v>60918.720000000001</v>
      </c>
      <c r="FA98">
        <f t="shared" si="160"/>
        <v>60918.720000000001</v>
      </c>
      <c r="FB98">
        <f t="shared" si="160"/>
        <v>0</v>
      </c>
      <c r="FC98">
        <f t="shared" si="160"/>
        <v>0</v>
      </c>
      <c r="FD98">
        <f t="shared" si="160"/>
        <v>0</v>
      </c>
      <c r="FE98">
        <f t="shared" si="160"/>
        <v>0</v>
      </c>
      <c r="FF98">
        <f t="shared" si="160"/>
        <v>0</v>
      </c>
      <c r="FG98">
        <f t="shared" si="160"/>
        <v>0</v>
      </c>
      <c r="FH98">
        <f t="shared" si="160"/>
        <v>0</v>
      </c>
      <c r="FI98">
        <f t="shared" si="160"/>
        <v>0</v>
      </c>
      <c r="FJ98">
        <f t="shared" si="160"/>
        <v>0</v>
      </c>
      <c r="FK98">
        <f t="shared" si="160"/>
        <v>0</v>
      </c>
      <c r="FL98">
        <f t="shared" si="160"/>
        <v>0</v>
      </c>
      <c r="FM98">
        <f t="shared" si="160"/>
        <v>0</v>
      </c>
      <c r="FN98">
        <f t="shared" ref="FN98:GJ98" si="161">FN$41</f>
        <v>0</v>
      </c>
      <c r="FO98">
        <f t="shared" si="161"/>
        <v>0</v>
      </c>
      <c r="FP98">
        <f t="shared" si="161"/>
        <v>0</v>
      </c>
      <c r="FQ98">
        <f t="shared" si="161"/>
        <v>0</v>
      </c>
      <c r="FR98">
        <f t="shared" si="161"/>
        <v>0</v>
      </c>
      <c r="FS98">
        <f t="shared" si="161"/>
        <v>0</v>
      </c>
      <c r="FT98">
        <f t="shared" si="161"/>
        <v>0</v>
      </c>
      <c r="FU98">
        <f t="shared" si="161"/>
        <v>0</v>
      </c>
      <c r="FV98">
        <f t="shared" si="161"/>
        <v>0</v>
      </c>
      <c r="FW98">
        <f t="shared" si="161"/>
        <v>0</v>
      </c>
      <c r="FX98">
        <f t="shared" si="161"/>
        <v>0</v>
      </c>
      <c r="FY98">
        <f t="shared" si="161"/>
        <v>0</v>
      </c>
      <c r="FZ98">
        <f t="shared" si="161"/>
        <v>0</v>
      </c>
      <c r="GA98">
        <f t="shared" si="161"/>
        <v>0</v>
      </c>
      <c r="GB98">
        <f t="shared" si="161"/>
        <v>0</v>
      </c>
      <c r="GC98">
        <f t="shared" si="161"/>
        <v>0</v>
      </c>
      <c r="GD98">
        <f t="shared" si="161"/>
        <v>0</v>
      </c>
      <c r="GE98">
        <f t="shared" si="161"/>
        <v>0</v>
      </c>
      <c r="GF98">
        <f t="shared" si="161"/>
        <v>0</v>
      </c>
      <c r="GG98">
        <f t="shared" si="161"/>
        <v>0</v>
      </c>
      <c r="GH98">
        <f t="shared" si="161"/>
        <v>0</v>
      </c>
      <c r="GI98">
        <f t="shared" si="161"/>
        <v>0</v>
      </c>
      <c r="GJ98">
        <f t="shared" si="161"/>
        <v>0</v>
      </c>
    </row>
    <row r="99" spans="1:192" outlineLevel="2" x14ac:dyDescent="0.35">
      <c r="A99" s="76"/>
      <c r="B99"/>
      <c r="C99"/>
      <c r="D99"/>
      <c r="E99" t="s">
        <v>749</v>
      </c>
      <c r="F99"/>
      <c r="G99" t="s">
        <v>101</v>
      </c>
      <c r="H99">
        <f>SUM(J99:GJ99)</f>
        <v>42277.9214393804</v>
      </c>
      <c r="I99"/>
      <c r="J99">
        <f t="shared" ref="J99:AO99" si="162">J98*$F94*$F95*J97/$F96</f>
        <v>0</v>
      </c>
      <c r="K99">
        <f t="shared" si="162"/>
        <v>0</v>
      </c>
      <c r="L99">
        <f t="shared" si="162"/>
        <v>0</v>
      </c>
      <c r="M99">
        <f t="shared" si="162"/>
        <v>0</v>
      </c>
      <c r="N99">
        <f t="shared" si="162"/>
        <v>0</v>
      </c>
      <c r="O99">
        <f t="shared" si="162"/>
        <v>0</v>
      </c>
      <c r="P99">
        <f t="shared" si="162"/>
        <v>0</v>
      </c>
      <c r="Q99">
        <f t="shared" si="162"/>
        <v>0</v>
      </c>
      <c r="R99">
        <f t="shared" si="162"/>
        <v>0</v>
      </c>
      <c r="S99">
        <f t="shared" si="162"/>
        <v>0</v>
      </c>
      <c r="T99">
        <f t="shared" si="162"/>
        <v>0</v>
      </c>
      <c r="U99">
        <f t="shared" si="162"/>
        <v>0</v>
      </c>
      <c r="V99">
        <f t="shared" si="162"/>
        <v>0</v>
      </c>
      <c r="W99">
        <f t="shared" si="162"/>
        <v>0</v>
      </c>
      <c r="X99">
        <f t="shared" si="162"/>
        <v>0</v>
      </c>
      <c r="Y99">
        <f t="shared" si="162"/>
        <v>0</v>
      </c>
      <c r="Z99">
        <f t="shared" si="162"/>
        <v>0</v>
      </c>
      <c r="AA99">
        <f t="shared" si="162"/>
        <v>0</v>
      </c>
      <c r="AB99">
        <f t="shared" si="162"/>
        <v>0</v>
      </c>
      <c r="AC99">
        <f t="shared" si="162"/>
        <v>0</v>
      </c>
      <c r="AD99">
        <f t="shared" si="162"/>
        <v>0</v>
      </c>
      <c r="AE99">
        <f t="shared" si="162"/>
        <v>3.9450251249999995</v>
      </c>
      <c r="AF99">
        <f t="shared" si="162"/>
        <v>7.6355324999999974</v>
      </c>
      <c r="AG99">
        <f t="shared" si="162"/>
        <v>11.835075374999999</v>
      </c>
      <c r="AH99">
        <f t="shared" si="162"/>
        <v>15.780100499999998</v>
      </c>
      <c r="AI99">
        <f t="shared" si="162"/>
        <v>18.452536875</v>
      </c>
      <c r="AJ99">
        <f t="shared" si="162"/>
        <v>23.670150749999998</v>
      </c>
      <c r="AK99">
        <f t="shared" si="162"/>
        <v>26.724363750000002</v>
      </c>
      <c r="AL99">
        <f t="shared" si="162"/>
        <v>31.560200999999996</v>
      </c>
      <c r="AM99">
        <f t="shared" si="162"/>
        <v>35.218893656249989</v>
      </c>
      <c r="AN99">
        <f t="shared" si="162"/>
        <v>40.436507531249987</v>
      </c>
      <c r="AO99">
        <f t="shared" si="162"/>
        <v>44.480158284374987</v>
      </c>
      <c r="AP99">
        <f t="shared" ref="AP99:BU99" si="163">AP98*$F94*$F95*AP97/$F96</f>
        <v>46.958524874999988</v>
      </c>
      <c r="AQ99">
        <f t="shared" si="163"/>
        <v>52.567459790624994</v>
      </c>
      <c r="AR99">
        <f t="shared" si="163"/>
        <v>54.784945687500006</v>
      </c>
      <c r="AS99">
        <f t="shared" si="163"/>
        <v>60.65476129687498</v>
      </c>
      <c r="AT99">
        <f t="shared" si="163"/>
        <v>64.698412049999988</v>
      </c>
      <c r="AU99">
        <f t="shared" si="163"/>
        <v>62.089605112499989</v>
      </c>
      <c r="AV99">
        <f t="shared" si="163"/>
        <v>72.785713556249988</v>
      </c>
      <c r="AW99">
        <f t="shared" si="163"/>
        <v>74.350997718749994</v>
      </c>
      <c r="AX99">
        <f t="shared" si="163"/>
        <v>80.873015062499974</v>
      </c>
      <c r="AY99">
        <f t="shared" si="163"/>
        <v>84.231853994531249</v>
      </c>
      <c r="AZ99">
        <f t="shared" si="163"/>
        <v>91.184324482968719</v>
      </c>
      <c r="BA99">
        <f t="shared" si="163"/>
        <v>95.329066504921869</v>
      </c>
      <c r="BB99">
        <f t="shared" si="163"/>
        <v>96.264975993749971</v>
      </c>
      <c r="BC99">
        <f t="shared" si="163"/>
        <v>99.47380852687499</v>
      </c>
      <c r="BD99">
        <f t="shared" si="163"/>
        <v>96.264975993749971</v>
      </c>
      <c r="BE99">
        <f t="shared" si="163"/>
        <v>99.47380852687499</v>
      </c>
      <c r="BF99">
        <f t="shared" si="163"/>
        <v>288.79492798124994</v>
      </c>
      <c r="BG99">
        <f t="shared" si="163"/>
        <v>299.30385452723431</v>
      </c>
      <c r="BH99">
        <f t="shared" si="163"/>
        <v>302.59290787368747</v>
      </c>
      <c r="BI99">
        <f t="shared" si="163"/>
        <v>302.59290787368747</v>
      </c>
      <c r="BJ99">
        <f t="shared" si="163"/>
        <v>296.01480118078115</v>
      </c>
      <c r="BK99">
        <f t="shared" si="163"/>
        <v>306.78645089041515</v>
      </c>
      <c r="BL99">
        <f t="shared" si="163"/>
        <v>310.15773057052957</v>
      </c>
      <c r="BM99">
        <f t="shared" si="163"/>
        <v>310.15773057052957</v>
      </c>
      <c r="BN99">
        <f t="shared" si="163"/>
        <v>306.78645089041515</v>
      </c>
      <c r="BO99">
        <f t="shared" si="163"/>
        <v>314.45611216267554</v>
      </c>
      <c r="BP99">
        <f t="shared" si="163"/>
        <v>317.91167383479279</v>
      </c>
      <c r="BQ99">
        <f t="shared" si="163"/>
        <v>317.91167383479279</v>
      </c>
      <c r="BR99">
        <f t="shared" si="163"/>
        <v>311.00055049055817</v>
      </c>
      <c r="BS99">
        <f t="shared" si="163"/>
        <v>322.31751496674241</v>
      </c>
      <c r="BT99">
        <f t="shared" si="163"/>
        <v>325.85946568066265</v>
      </c>
      <c r="BU99">
        <f t="shared" si="163"/>
        <v>325.85946568066265</v>
      </c>
      <c r="BV99">
        <f t="shared" ref="BV99:DA99" si="164">BV98*$F94*$F95*BV97/$F96</f>
        <v>318.77556425282216</v>
      </c>
      <c r="BW99">
        <f t="shared" si="164"/>
        <v>330.37545284091095</v>
      </c>
      <c r="BX99">
        <f t="shared" si="164"/>
        <v>334.00595232267915</v>
      </c>
      <c r="BY99">
        <f t="shared" si="164"/>
        <v>334.00595232267915</v>
      </c>
      <c r="BZ99">
        <f t="shared" si="164"/>
        <v>326.74495335914264</v>
      </c>
      <c r="CA99">
        <f t="shared" si="164"/>
        <v>338.63483916193371</v>
      </c>
      <c r="CB99">
        <f t="shared" si="164"/>
        <v>342.35610113074608</v>
      </c>
      <c r="CC99">
        <f t="shared" si="164"/>
        <v>342.35610113074608</v>
      </c>
      <c r="CD99">
        <f t="shared" si="164"/>
        <v>338.63483916193371</v>
      </c>
      <c r="CE99">
        <f t="shared" si="164"/>
        <v>347.10071014098202</v>
      </c>
      <c r="CF99">
        <f t="shared" si="164"/>
        <v>350.91500365901476</v>
      </c>
      <c r="CG99">
        <f t="shared" si="164"/>
        <v>350.91500365901476</v>
      </c>
      <c r="CH99">
        <f t="shared" si="164"/>
        <v>343.28641662294916</v>
      </c>
      <c r="CI99">
        <f t="shared" si="164"/>
        <v>355.77822789450653</v>
      </c>
      <c r="CJ99">
        <f t="shared" si="164"/>
        <v>359.68787875049009</v>
      </c>
      <c r="CK99">
        <f t="shared" si="164"/>
        <v>359.68787875049009</v>
      </c>
      <c r="CL99">
        <f t="shared" si="164"/>
        <v>351.86857703852291</v>
      </c>
      <c r="CM99">
        <f t="shared" si="164"/>
        <v>364.6726835918692</v>
      </c>
      <c r="CN99">
        <f t="shared" si="164"/>
        <v>368.68007571925233</v>
      </c>
      <c r="CO99">
        <f t="shared" si="164"/>
        <v>368.68007571925233</v>
      </c>
      <c r="CP99">
        <f t="shared" si="164"/>
        <v>360.66529146448596</v>
      </c>
      <c r="CQ99">
        <f t="shared" si="164"/>
        <v>373.78950068166591</v>
      </c>
      <c r="CR99">
        <f t="shared" si="164"/>
        <v>377.89707761223366</v>
      </c>
      <c r="CS99">
        <f t="shared" si="164"/>
        <v>377.89707761223366</v>
      </c>
      <c r="CT99">
        <f t="shared" si="164"/>
        <v>373.78950068166591</v>
      </c>
      <c r="CU99">
        <f t="shared" si="164"/>
        <v>383.13423819870752</v>
      </c>
      <c r="CV99">
        <f t="shared" si="164"/>
        <v>387.34450455253943</v>
      </c>
      <c r="CW99">
        <f t="shared" si="164"/>
        <v>387.34450455253943</v>
      </c>
      <c r="CX99">
        <f t="shared" si="164"/>
        <v>378.92397184487555</v>
      </c>
      <c r="CY99">
        <f t="shared" si="164"/>
        <v>392.71259415367524</v>
      </c>
      <c r="CZ99">
        <f t="shared" si="164"/>
        <v>397.02811716635296</v>
      </c>
      <c r="DA99">
        <f t="shared" si="164"/>
        <v>397.02811716635296</v>
      </c>
      <c r="DB99">
        <f t="shared" ref="DB99:EG99" si="165">DB98*$F94*$F95*DB97/$F96</f>
        <v>388.39707114099747</v>
      </c>
      <c r="DC99">
        <f t="shared" si="165"/>
        <v>402.53040900751711</v>
      </c>
      <c r="DD99">
        <f t="shared" si="165"/>
        <v>406.95382009551173</v>
      </c>
      <c r="DE99">
        <f t="shared" si="165"/>
        <v>406.95382009551173</v>
      </c>
      <c r="DF99">
        <f t="shared" si="165"/>
        <v>398.10699791952231</v>
      </c>
      <c r="DG99">
        <f t="shared" si="165"/>
        <v>412.59366923270494</v>
      </c>
      <c r="DH99">
        <f t="shared" si="165"/>
        <v>417.12766559789947</v>
      </c>
      <c r="DI99">
        <f t="shared" si="165"/>
        <v>417.12766559789947</v>
      </c>
      <c r="DJ99">
        <f t="shared" si="165"/>
        <v>412.59366923270494</v>
      </c>
      <c r="DK99">
        <f t="shared" si="165"/>
        <v>422.90851096352259</v>
      </c>
      <c r="DL99">
        <f t="shared" si="165"/>
        <v>427.55585723784702</v>
      </c>
      <c r="DM99">
        <f t="shared" si="165"/>
        <v>427.55585723784702</v>
      </c>
      <c r="DN99">
        <f t="shared" si="165"/>
        <v>418.26116468919815</v>
      </c>
      <c r="DO99">
        <f t="shared" si="165"/>
        <v>433.48122373761066</v>
      </c>
      <c r="DP99">
        <f t="shared" si="165"/>
        <v>438.24475366879318</v>
      </c>
      <c r="DQ99">
        <f t="shared" si="165"/>
        <v>438.24475366879318</v>
      </c>
      <c r="DR99">
        <f t="shared" si="165"/>
        <v>428.71769380642809</v>
      </c>
      <c r="DS99">
        <f t="shared" si="165"/>
        <v>444.31825433105092</v>
      </c>
      <c r="DT99">
        <f t="shared" si="165"/>
        <v>449.20087251051297</v>
      </c>
      <c r="DU99">
        <f t="shared" si="165"/>
        <v>449.20087251051297</v>
      </c>
      <c r="DV99">
        <f t="shared" si="165"/>
        <v>439.43563615158877</v>
      </c>
      <c r="DW99">
        <f t="shared" si="165"/>
        <v>455.42621068932709</v>
      </c>
      <c r="DX99">
        <f t="shared" si="165"/>
        <v>460.43089432327571</v>
      </c>
      <c r="DY99">
        <f t="shared" si="165"/>
        <v>460.43089432327571</v>
      </c>
      <c r="DZ99">
        <f t="shared" si="165"/>
        <v>455.42621068932709</v>
      </c>
      <c r="EA99">
        <f t="shared" si="165"/>
        <v>466.81186595656033</v>
      </c>
      <c r="EB99">
        <f t="shared" si="165"/>
        <v>471.94166668135762</v>
      </c>
      <c r="EC99">
        <f t="shared" si="165"/>
        <v>471.94166668135762</v>
      </c>
      <c r="ED99">
        <f t="shared" si="165"/>
        <v>461.68206523176286</v>
      </c>
      <c r="EE99">
        <f t="shared" si="165"/>
        <v>478.48216260547429</v>
      </c>
      <c r="EF99">
        <f t="shared" si="165"/>
        <v>483.7402083483916</v>
      </c>
      <c r="EG99">
        <f t="shared" si="165"/>
        <v>483.7402083483916</v>
      </c>
      <c r="EH99">
        <f t="shared" ref="EH99:FM99" si="166">EH98*$F94*$F95*EH97/$F96</f>
        <v>473.22411686255697</v>
      </c>
      <c r="EI99">
        <f t="shared" si="166"/>
        <v>490.44421667061113</v>
      </c>
      <c r="EJ99">
        <f t="shared" si="166"/>
        <v>495.83371355710131</v>
      </c>
      <c r="EK99">
        <f t="shared" si="166"/>
        <v>495.83371355710131</v>
      </c>
      <c r="EL99">
        <f t="shared" si="166"/>
        <v>485.05471978412083</v>
      </c>
      <c r="EM99">
        <f t="shared" si="166"/>
        <v>502.70532208737632</v>
      </c>
      <c r="EN99">
        <f t="shared" si="166"/>
        <v>508.22955639602878</v>
      </c>
      <c r="EO99">
        <f t="shared" si="166"/>
        <v>508.22955639602878</v>
      </c>
      <c r="EP99">
        <f t="shared" si="166"/>
        <v>502.70532208737632</v>
      </c>
      <c r="EQ99">
        <f t="shared" si="166"/>
        <v>515.27295513956074</v>
      </c>
      <c r="ER99">
        <f t="shared" si="166"/>
        <v>520.93529530592946</v>
      </c>
      <c r="ES99">
        <f t="shared" si="166"/>
        <v>520.93529530592946</v>
      </c>
      <c r="ET99">
        <f t="shared" si="166"/>
        <v>509.61061497319184</v>
      </c>
      <c r="EU99">
        <f t="shared" si="166"/>
        <v>528.15477901804968</v>
      </c>
      <c r="EV99">
        <f t="shared" si="166"/>
        <v>533.95867768857772</v>
      </c>
      <c r="EW99">
        <f t="shared" si="166"/>
        <v>533.95867768857772</v>
      </c>
      <c r="EX99">
        <f t="shared" si="166"/>
        <v>522.35088034752164</v>
      </c>
      <c r="EY99">
        <f t="shared" si="166"/>
        <v>541.35864849350094</v>
      </c>
      <c r="EZ99">
        <f t="shared" si="166"/>
        <v>547.30764463079208</v>
      </c>
      <c r="FA99">
        <f t="shared" si="166"/>
        <v>547.30764463079208</v>
      </c>
      <c r="FB99">
        <f t="shared" si="166"/>
        <v>0</v>
      </c>
      <c r="FC99">
        <f t="shared" si="166"/>
        <v>0</v>
      </c>
      <c r="FD99">
        <f t="shared" si="166"/>
        <v>0</v>
      </c>
      <c r="FE99">
        <f t="shared" si="166"/>
        <v>0</v>
      </c>
      <c r="FF99">
        <f t="shared" si="166"/>
        <v>0</v>
      </c>
      <c r="FG99">
        <f t="shared" si="166"/>
        <v>0</v>
      </c>
      <c r="FH99">
        <f t="shared" si="166"/>
        <v>0</v>
      </c>
      <c r="FI99">
        <f t="shared" si="166"/>
        <v>0</v>
      </c>
      <c r="FJ99">
        <f t="shared" si="166"/>
        <v>0</v>
      </c>
      <c r="FK99">
        <f t="shared" si="166"/>
        <v>0</v>
      </c>
      <c r="FL99">
        <f t="shared" si="166"/>
        <v>0</v>
      </c>
      <c r="FM99">
        <f t="shared" si="166"/>
        <v>0</v>
      </c>
      <c r="FN99">
        <f t="shared" ref="FN99:GJ99" si="167">FN98*$F94*$F95*FN97/$F96</f>
        <v>0</v>
      </c>
      <c r="FO99">
        <f t="shared" si="167"/>
        <v>0</v>
      </c>
      <c r="FP99">
        <f t="shared" si="167"/>
        <v>0</v>
      </c>
      <c r="FQ99">
        <f t="shared" si="167"/>
        <v>0</v>
      </c>
      <c r="FR99">
        <f t="shared" si="167"/>
        <v>0</v>
      </c>
      <c r="FS99">
        <f t="shared" si="167"/>
        <v>0</v>
      </c>
      <c r="FT99">
        <f t="shared" si="167"/>
        <v>0</v>
      </c>
      <c r="FU99">
        <f t="shared" si="167"/>
        <v>0</v>
      </c>
      <c r="FV99">
        <f t="shared" si="167"/>
        <v>0</v>
      </c>
      <c r="FW99">
        <f t="shared" si="167"/>
        <v>0</v>
      </c>
      <c r="FX99">
        <f t="shared" si="167"/>
        <v>0</v>
      </c>
      <c r="FY99">
        <f t="shared" si="167"/>
        <v>0</v>
      </c>
      <c r="FZ99">
        <f t="shared" si="167"/>
        <v>0</v>
      </c>
      <c r="GA99">
        <f t="shared" si="167"/>
        <v>0</v>
      </c>
      <c r="GB99">
        <f t="shared" si="167"/>
        <v>0</v>
      </c>
      <c r="GC99">
        <f t="shared" si="167"/>
        <v>0</v>
      </c>
      <c r="GD99">
        <f t="shared" si="167"/>
        <v>0</v>
      </c>
      <c r="GE99">
        <f t="shared" si="167"/>
        <v>0</v>
      </c>
      <c r="GF99">
        <f t="shared" si="167"/>
        <v>0</v>
      </c>
      <c r="GG99">
        <f t="shared" si="167"/>
        <v>0</v>
      </c>
      <c r="GH99">
        <f t="shared" si="167"/>
        <v>0</v>
      </c>
      <c r="GI99">
        <f t="shared" si="167"/>
        <v>0</v>
      </c>
      <c r="GJ99">
        <f t="shared" si="167"/>
        <v>0</v>
      </c>
    </row>
    <row r="100" spans="1:192" outlineLevel="1" x14ac:dyDescent="0.35">
      <c r="A100" s="7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</row>
    <row r="101" spans="1:192" outlineLevel="1" x14ac:dyDescent="0.35">
      <c r="A101" s="76"/>
      <c r="B101" s="492" t="s">
        <v>750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</row>
    <row r="102" spans="1:192" s="515" customFormat="1" outlineLevel="2" x14ac:dyDescent="0.35">
      <c r="A102" s="517"/>
      <c r="E102" s="515" t="str">
        <f>InpC!$E$66</f>
        <v>Inactive ash rate</v>
      </c>
      <c r="F102" s="515">
        <f>InpC!$F$66</f>
        <v>0.2</v>
      </c>
      <c r="G102" s="515" t="str">
        <f>InpC!$G$66</f>
        <v>% of feedstock</v>
      </c>
    </row>
    <row r="103" spans="1:192" s="512" customFormat="1" outlineLevel="2" x14ac:dyDescent="0.35">
      <c r="A103" s="519"/>
      <c r="E103" s="512" t="str">
        <f>InpC!$E$67</f>
        <v>Inactive ash contract price (real)</v>
      </c>
      <c r="F103" s="512">
        <f>InpC!$F$67</f>
        <v>17</v>
      </c>
      <c r="G103" s="512" t="str">
        <f>InpC!$G$67</f>
        <v>$/tonne</v>
      </c>
    </row>
    <row r="104" spans="1:192" s="512" customFormat="1" outlineLevel="2" x14ac:dyDescent="0.35">
      <c r="A104" s="519"/>
      <c r="E104" s="512" t="str">
        <f>InpC!$E$138</f>
        <v>Units in a thousand</v>
      </c>
      <c r="F104" s="512">
        <f>InpC!$F$138</f>
        <v>1000</v>
      </c>
      <c r="G104" s="512" t="str">
        <f>InpC!$G$138</f>
        <v>units</v>
      </c>
    </row>
    <row r="105" spans="1:192" s="513" customFormat="1" outlineLevel="2" x14ac:dyDescent="0.35">
      <c r="A105" s="518"/>
      <c r="E105" s="513" t="str">
        <f>Esc!$E$14</f>
        <v>CPI escalation factor</v>
      </c>
      <c r="G105" s="513" t="str">
        <f>Esc!$G$14</f>
        <v>factor</v>
      </c>
      <c r="H105" s="513">
        <f>Esc!$H$14</f>
        <v>277.83505167495679</v>
      </c>
      <c r="J105" s="513">
        <f>Esc!J$14</f>
        <v>1</v>
      </c>
      <c r="K105" s="513">
        <f>Esc!K$14</f>
        <v>1</v>
      </c>
      <c r="L105" s="513">
        <f>Esc!L$14</f>
        <v>1</v>
      </c>
      <c r="M105" s="513">
        <f>Esc!M$14</f>
        <v>1</v>
      </c>
      <c r="N105" s="513">
        <f>Esc!N$14</f>
        <v>1</v>
      </c>
      <c r="O105" s="513">
        <f>Esc!O$14</f>
        <v>1</v>
      </c>
      <c r="P105" s="513">
        <f>Esc!P$14</f>
        <v>1</v>
      </c>
      <c r="Q105" s="513">
        <f>Esc!Q$14</f>
        <v>1</v>
      </c>
      <c r="R105" s="513">
        <f>Esc!R$14</f>
        <v>1</v>
      </c>
      <c r="S105" s="513">
        <f>Esc!S$14</f>
        <v>1</v>
      </c>
      <c r="T105" s="513">
        <f>Esc!T$14</f>
        <v>1</v>
      </c>
      <c r="U105" s="513">
        <f>Esc!U$14</f>
        <v>1</v>
      </c>
      <c r="V105" s="513">
        <f>Esc!V$14</f>
        <v>1</v>
      </c>
      <c r="W105" s="513">
        <f>Esc!W$14</f>
        <v>1</v>
      </c>
      <c r="X105" s="513">
        <f>Esc!X$14</f>
        <v>1</v>
      </c>
      <c r="Y105" s="513">
        <f>Esc!Y$14</f>
        <v>1</v>
      </c>
      <c r="Z105" s="513">
        <f>Esc!Z$14</f>
        <v>1</v>
      </c>
      <c r="AA105" s="513">
        <f>Esc!AA$14</f>
        <v>1.0249999999999999</v>
      </c>
      <c r="AB105" s="513">
        <f>Esc!AB$14</f>
        <v>1.0249999999999999</v>
      </c>
      <c r="AC105" s="513">
        <f>Esc!AC$14</f>
        <v>1.0249999999999999</v>
      </c>
      <c r="AD105" s="513">
        <f>Esc!AD$14</f>
        <v>1.0249999999999999</v>
      </c>
      <c r="AE105" s="513">
        <f>Esc!AE$14</f>
        <v>1.0249999999999999</v>
      </c>
      <c r="AF105" s="513">
        <f>Esc!AF$14</f>
        <v>1.0249999999999999</v>
      </c>
      <c r="AG105" s="513">
        <f>Esc!AG$14</f>
        <v>1.0249999999999999</v>
      </c>
      <c r="AH105" s="513">
        <f>Esc!AH$14</f>
        <v>1.0249999999999999</v>
      </c>
      <c r="AI105" s="513">
        <f>Esc!AI$14</f>
        <v>1.0249999999999999</v>
      </c>
      <c r="AJ105" s="513">
        <f>Esc!AJ$14</f>
        <v>1.0249999999999999</v>
      </c>
      <c r="AK105" s="513">
        <f>Esc!AK$14</f>
        <v>1.0249999999999999</v>
      </c>
      <c r="AL105" s="513">
        <f>Esc!AL$14</f>
        <v>1.0249999999999999</v>
      </c>
      <c r="AM105" s="513">
        <f>Esc!AM$14</f>
        <v>1.0506249999999999</v>
      </c>
      <c r="AN105" s="513">
        <f>Esc!AN$14</f>
        <v>1.0506249999999999</v>
      </c>
      <c r="AO105" s="513">
        <f>Esc!AO$14</f>
        <v>1.0506249999999999</v>
      </c>
      <c r="AP105" s="513">
        <f>Esc!AP$14</f>
        <v>1.0506249999999999</v>
      </c>
      <c r="AQ105" s="513">
        <f>Esc!AQ$14</f>
        <v>1.0506249999999999</v>
      </c>
      <c r="AR105" s="513">
        <f>Esc!AR$14</f>
        <v>1.0506249999999999</v>
      </c>
      <c r="AS105" s="513">
        <f>Esc!AS$14</f>
        <v>1.0506249999999999</v>
      </c>
      <c r="AT105" s="513">
        <f>Esc!AT$14</f>
        <v>1.0506249999999999</v>
      </c>
      <c r="AU105" s="513">
        <f>Esc!AU$14</f>
        <v>1.0506249999999999</v>
      </c>
      <c r="AV105" s="513">
        <f>Esc!AV$14</f>
        <v>1.0506249999999999</v>
      </c>
      <c r="AW105" s="513">
        <f>Esc!AW$14</f>
        <v>1.0506249999999999</v>
      </c>
      <c r="AX105" s="513">
        <f>Esc!AX$14</f>
        <v>1.0506249999999999</v>
      </c>
      <c r="AY105" s="513">
        <f>Esc!AY$14</f>
        <v>1.0768906249999999</v>
      </c>
      <c r="AZ105" s="513">
        <f>Esc!AZ$14</f>
        <v>1.0768906249999999</v>
      </c>
      <c r="BA105" s="513">
        <f>Esc!BA$14</f>
        <v>1.0768906249999999</v>
      </c>
      <c r="BB105" s="513">
        <f>Esc!BB$14</f>
        <v>1.0768906249999999</v>
      </c>
      <c r="BC105" s="513">
        <f>Esc!BC$14</f>
        <v>1.0768906249999999</v>
      </c>
      <c r="BD105" s="513">
        <f>Esc!BD$14</f>
        <v>1.0768906249999999</v>
      </c>
      <c r="BE105" s="513">
        <f>Esc!BE$14</f>
        <v>1.0768906249999999</v>
      </c>
      <c r="BF105" s="513">
        <f>Esc!BF$14</f>
        <v>1.0768906249999999</v>
      </c>
      <c r="BG105" s="513">
        <f>Esc!BG$14</f>
        <v>1.1038128906249998</v>
      </c>
      <c r="BH105" s="513">
        <f>Esc!BH$14</f>
        <v>1.1038128906249998</v>
      </c>
      <c r="BI105" s="513">
        <f>Esc!BI$14</f>
        <v>1.1038128906249998</v>
      </c>
      <c r="BJ105" s="513">
        <f>Esc!BJ$14</f>
        <v>1.1038128906249998</v>
      </c>
      <c r="BK105" s="513">
        <f>Esc!BK$14</f>
        <v>1.1314082128906247</v>
      </c>
      <c r="BL105" s="513">
        <f>Esc!BL$14</f>
        <v>1.1314082128906247</v>
      </c>
      <c r="BM105" s="513">
        <f>Esc!BM$14</f>
        <v>1.1314082128906247</v>
      </c>
      <c r="BN105" s="513">
        <f>Esc!BN$14</f>
        <v>1.1314082128906247</v>
      </c>
      <c r="BO105" s="513">
        <f>Esc!BO$14</f>
        <v>1.1596934182128902</v>
      </c>
      <c r="BP105" s="513">
        <f>Esc!BP$14</f>
        <v>1.1596934182128902</v>
      </c>
      <c r="BQ105" s="513">
        <f>Esc!BQ$14</f>
        <v>1.1596934182128902</v>
      </c>
      <c r="BR105" s="513">
        <f>Esc!BR$14</f>
        <v>1.1596934182128902</v>
      </c>
      <c r="BS105" s="513">
        <f>Esc!BS$14</f>
        <v>1.1886857536682125</v>
      </c>
      <c r="BT105" s="513">
        <f>Esc!BT$14</f>
        <v>1.1886857536682125</v>
      </c>
      <c r="BU105" s="513">
        <f>Esc!BU$14</f>
        <v>1.1886857536682125</v>
      </c>
      <c r="BV105" s="513">
        <f>Esc!BV$14</f>
        <v>1.1886857536682125</v>
      </c>
      <c r="BW105" s="513">
        <f>Esc!BW$14</f>
        <v>1.2184028975099177</v>
      </c>
      <c r="BX105" s="513">
        <f>Esc!BX$14</f>
        <v>1.2184028975099177</v>
      </c>
      <c r="BY105" s="513">
        <f>Esc!BY$14</f>
        <v>1.2184028975099177</v>
      </c>
      <c r="BZ105" s="513">
        <f>Esc!BZ$14</f>
        <v>1.2184028975099177</v>
      </c>
      <c r="CA105" s="513">
        <f>Esc!CA$14</f>
        <v>1.2488629699476654</v>
      </c>
      <c r="CB105" s="513">
        <f>Esc!CB$14</f>
        <v>1.2488629699476654</v>
      </c>
      <c r="CC105" s="513">
        <f>Esc!CC$14</f>
        <v>1.2488629699476654</v>
      </c>
      <c r="CD105" s="513">
        <f>Esc!CD$14</f>
        <v>1.2488629699476654</v>
      </c>
      <c r="CE105" s="513">
        <f>Esc!CE$14</f>
        <v>1.2800845441963571</v>
      </c>
      <c r="CF105" s="513">
        <f>Esc!CF$14</f>
        <v>1.2800845441963571</v>
      </c>
      <c r="CG105" s="513">
        <f>Esc!CG$14</f>
        <v>1.2800845441963571</v>
      </c>
      <c r="CH105" s="513">
        <f>Esc!CH$14</f>
        <v>1.2800845441963571</v>
      </c>
      <c r="CI105" s="513">
        <f>Esc!CI$14</f>
        <v>1.312086657801266</v>
      </c>
      <c r="CJ105" s="513">
        <f>Esc!CJ$14</f>
        <v>1.312086657801266</v>
      </c>
      <c r="CK105" s="513">
        <f>Esc!CK$14</f>
        <v>1.312086657801266</v>
      </c>
      <c r="CL105" s="513">
        <f>Esc!CL$14</f>
        <v>1.312086657801266</v>
      </c>
      <c r="CM105" s="513">
        <f>Esc!CM$14</f>
        <v>1.3448888242462975</v>
      </c>
      <c r="CN105" s="513">
        <f>Esc!CN$14</f>
        <v>1.3448888242462975</v>
      </c>
      <c r="CO105" s="513">
        <f>Esc!CO$14</f>
        <v>1.3448888242462975</v>
      </c>
      <c r="CP105" s="513">
        <f>Esc!CP$14</f>
        <v>1.3448888242462975</v>
      </c>
      <c r="CQ105" s="513">
        <f>Esc!CQ$14</f>
        <v>1.3785110448524549</v>
      </c>
      <c r="CR105" s="513">
        <f>Esc!CR$14</f>
        <v>1.3785110448524549</v>
      </c>
      <c r="CS105" s="513">
        <f>Esc!CS$14</f>
        <v>1.3785110448524549</v>
      </c>
      <c r="CT105" s="513">
        <f>Esc!CT$14</f>
        <v>1.3785110448524549</v>
      </c>
      <c r="CU105" s="513">
        <f>Esc!CU$14</f>
        <v>1.4129738209737661</v>
      </c>
      <c r="CV105" s="513">
        <f>Esc!CV$14</f>
        <v>1.4129738209737661</v>
      </c>
      <c r="CW105" s="513">
        <f>Esc!CW$14</f>
        <v>1.4129738209737661</v>
      </c>
      <c r="CX105" s="513">
        <f>Esc!CX$14</f>
        <v>1.4129738209737661</v>
      </c>
      <c r="CY105" s="513">
        <f>Esc!CY$14</f>
        <v>1.4482981664981105</v>
      </c>
      <c r="CZ105" s="513">
        <f>Esc!CZ$14</f>
        <v>1.4482981664981105</v>
      </c>
      <c r="DA105" s="513">
        <f>Esc!DA$14</f>
        <v>1.4482981664981105</v>
      </c>
      <c r="DB105" s="513">
        <f>Esc!DB$14</f>
        <v>1.4482981664981105</v>
      </c>
      <c r="DC105" s="513">
        <f>Esc!DC$14</f>
        <v>1.4845056206605631</v>
      </c>
      <c r="DD105" s="513">
        <f>Esc!DD$14</f>
        <v>1.4845056206605631</v>
      </c>
      <c r="DE105" s="513">
        <f>Esc!DE$14</f>
        <v>1.4845056206605631</v>
      </c>
      <c r="DF105" s="513">
        <f>Esc!DF$14</f>
        <v>1.4845056206605631</v>
      </c>
      <c r="DG105" s="513">
        <f>Esc!DG$14</f>
        <v>1.521618261177077</v>
      </c>
      <c r="DH105" s="513">
        <f>Esc!DH$14</f>
        <v>1.521618261177077</v>
      </c>
      <c r="DI105" s="513">
        <f>Esc!DI$14</f>
        <v>1.521618261177077</v>
      </c>
      <c r="DJ105" s="513">
        <f>Esc!DJ$14</f>
        <v>1.521618261177077</v>
      </c>
      <c r="DK105" s="513">
        <f>Esc!DK$14</f>
        <v>1.559658717706504</v>
      </c>
      <c r="DL105" s="513">
        <f>Esc!DL$14</f>
        <v>1.559658717706504</v>
      </c>
      <c r="DM105" s="513">
        <f>Esc!DM$14</f>
        <v>1.559658717706504</v>
      </c>
      <c r="DN105" s="513">
        <f>Esc!DN$14</f>
        <v>1.559658717706504</v>
      </c>
      <c r="DO105" s="513">
        <f>Esc!DO$14</f>
        <v>1.5986501856491666</v>
      </c>
      <c r="DP105" s="513">
        <f>Esc!DP$14</f>
        <v>1.5986501856491666</v>
      </c>
      <c r="DQ105" s="513">
        <f>Esc!DQ$14</f>
        <v>1.5986501856491666</v>
      </c>
      <c r="DR105" s="513">
        <f>Esc!DR$14</f>
        <v>1.5986501856491666</v>
      </c>
      <c r="DS105" s="513">
        <f>Esc!DS$14</f>
        <v>1.6386164402903955</v>
      </c>
      <c r="DT105" s="513">
        <f>Esc!DT$14</f>
        <v>1.6386164402903955</v>
      </c>
      <c r="DU105" s="513">
        <f>Esc!DU$14</f>
        <v>1.6386164402903955</v>
      </c>
      <c r="DV105" s="513">
        <f>Esc!DV$14</f>
        <v>1.6386164402903955</v>
      </c>
      <c r="DW105" s="513">
        <f>Esc!DW$14</f>
        <v>1.6795818512976552</v>
      </c>
      <c r="DX105" s="513">
        <f>Esc!DX$14</f>
        <v>1.6795818512976552</v>
      </c>
      <c r="DY105" s="513">
        <f>Esc!DY$14</f>
        <v>1.6795818512976552</v>
      </c>
      <c r="DZ105" s="513">
        <f>Esc!DZ$14</f>
        <v>1.6795818512976552</v>
      </c>
      <c r="EA105" s="513">
        <f>Esc!EA$14</f>
        <v>1.7215713975800966</v>
      </c>
      <c r="EB105" s="513">
        <f>Esc!EB$14</f>
        <v>1.7215713975800966</v>
      </c>
      <c r="EC105" s="513">
        <f>Esc!EC$14</f>
        <v>1.7215713975800966</v>
      </c>
      <c r="ED105" s="513">
        <f>Esc!ED$14</f>
        <v>1.7215713975800966</v>
      </c>
      <c r="EE105" s="513">
        <f>Esc!EE$14</f>
        <v>1.7646106825195991</v>
      </c>
      <c r="EF105" s="513">
        <f>Esc!EF$14</f>
        <v>1.7646106825195991</v>
      </c>
      <c r="EG105" s="513">
        <f>Esc!EG$14</f>
        <v>1.7646106825195991</v>
      </c>
      <c r="EH105" s="513">
        <f>Esc!EH$14</f>
        <v>1.7646106825195991</v>
      </c>
      <c r="EI105" s="513">
        <f>Esc!EI$14</f>
        <v>1.8087259495825889</v>
      </c>
      <c r="EJ105" s="513">
        <f>Esc!EJ$14</f>
        <v>1.8087259495825889</v>
      </c>
      <c r="EK105" s="513">
        <f>Esc!EK$14</f>
        <v>1.8087259495825889</v>
      </c>
      <c r="EL105" s="513">
        <f>Esc!EL$14</f>
        <v>1.8087259495825889</v>
      </c>
      <c r="EM105" s="513">
        <f>Esc!EM$14</f>
        <v>1.8539440983221533</v>
      </c>
      <c r="EN105" s="513">
        <f>Esc!EN$14</f>
        <v>1.8539440983221533</v>
      </c>
      <c r="EO105" s="513">
        <f>Esc!EO$14</f>
        <v>1.8539440983221533</v>
      </c>
      <c r="EP105" s="513">
        <f>Esc!EP$14</f>
        <v>1.8539440983221533</v>
      </c>
      <c r="EQ105" s="513">
        <f>Esc!EQ$14</f>
        <v>1.9002927007802071</v>
      </c>
      <c r="ER105" s="513">
        <f>Esc!ER$14</f>
        <v>1.9002927007802071</v>
      </c>
      <c r="ES105" s="513">
        <f>Esc!ES$14</f>
        <v>1.9002927007802071</v>
      </c>
      <c r="ET105" s="513">
        <f>Esc!ET$14</f>
        <v>1.9002927007802071</v>
      </c>
      <c r="EU105" s="513">
        <f>Esc!EU$14</f>
        <v>1.9478000182997122</v>
      </c>
      <c r="EV105" s="513">
        <f>Esc!EV$14</f>
        <v>1.9478000182997122</v>
      </c>
      <c r="EW105" s="513">
        <f>Esc!EW$14</f>
        <v>1.9478000182997122</v>
      </c>
      <c r="EX105" s="513">
        <f>Esc!EX$14</f>
        <v>1.9478000182997122</v>
      </c>
      <c r="EY105" s="513">
        <f>Esc!EY$14</f>
        <v>1.9964950187572048</v>
      </c>
      <c r="EZ105" s="513">
        <f>Esc!EZ$14</f>
        <v>1.9964950187572048</v>
      </c>
      <c r="FA105" s="513">
        <f>Esc!FA$14</f>
        <v>1.9964950187572048</v>
      </c>
      <c r="FB105" s="513">
        <f>Esc!FB$14</f>
        <v>1.9964950187572048</v>
      </c>
      <c r="FC105" s="513">
        <f>Esc!FC$14</f>
        <v>2.0464073942261352</v>
      </c>
      <c r="FD105" s="513">
        <f>Esc!FD$14</f>
        <v>2.0464073942261352</v>
      </c>
      <c r="FE105" s="513">
        <f>Esc!FE$14</f>
        <v>2.0464073942261352</v>
      </c>
      <c r="FF105" s="513">
        <f>Esc!FF$14</f>
        <v>2.0464073942261352</v>
      </c>
      <c r="FG105" s="513">
        <f>Esc!FG$14</f>
        <v>2.097567579081788</v>
      </c>
      <c r="FH105" s="513">
        <f>Esc!FH$14</f>
        <v>2.097567579081788</v>
      </c>
      <c r="FI105" s="513">
        <f>Esc!FI$14</f>
        <v>2.097567579081788</v>
      </c>
      <c r="FJ105" s="513">
        <f>Esc!FJ$14</f>
        <v>2.097567579081788</v>
      </c>
      <c r="FK105" s="513">
        <f>Esc!FK$14</f>
        <v>2.1500067685588333</v>
      </c>
      <c r="FL105" s="513">
        <f>Esc!FL$14</f>
        <v>2.1500067685588333</v>
      </c>
      <c r="FM105" s="513">
        <f>Esc!FM$14</f>
        <v>2.1500067685588333</v>
      </c>
      <c r="FN105" s="513">
        <f>Esc!FN$14</f>
        <v>2.1500067685588333</v>
      </c>
      <c r="FO105" s="513">
        <f>Esc!FO$14</f>
        <v>2.2037569377728037</v>
      </c>
      <c r="FP105" s="513">
        <f>Esc!FP$14</f>
        <v>2.2037569377728037</v>
      </c>
      <c r="FQ105" s="513">
        <f>Esc!FQ$14</f>
        <v>2.2037569377728037</v>
      </c>
      <c r="FR105" s="513">
        <f>Esc!FR$14</f>
        <v>2.2037569377728037</v>
      </c>
      <c r="FS105" s="513">
        <f>Esc!FS$14</f>
        <v>2.2588508612171236</v>
      </c>
      <c r="FT105" s="513">
        <f>Esc!FT$14</f>
        <v>2.2588508612171236</v>
      </c>
      <c r="FU105" s="513">
        <f>Esc!FU$14</f>
        <v>2.2588508612171236</v>
      </c>
      <c r="FV105" s="513">
        <f>Esc!FV$14</f>
        <v>2.2588508612171236</v>
      </c>
      <c r="FW105" s="513">
        <f>Esc!FW$14</f>
        <v>2.3153221327475517</v>
      </c>
      <c r="FX105" s="513">
        <f>Esc!FX$14</f>
        <v>2.3153221327475517</v>
      </c>
      <c r="FY105" s="513">
        <f>Esc!FY$14</f>
        <v>2.3153221327475517</v>
      </c>
      <c r="FZ105" s="513">
        <f>Esc!FZ$14</f>
        <v>2.3153221327475517</v>
      </c>
      <c r="GA105" s="513">
        <f>Esc!GA$14</f>
        <v>2.3732051860662402</v>
      </c>
      <c r="GB105" s="513">
        <f>Esc!GB$14</f>
        <v>2.3732051860662402</v>
      </c>
      <c r="GC105" s="513">
        <f>Esc!GC$14</f>
        <v>2.3732051860662402</v>
      </c>
      <c r="GD105" s="513">
        <f>Esc!GD$14</f>
        <v>2.3732051860662402</v>
      </c>
      <c r="GE105" s="513">
        <f>Esc!GE$14</f>
        <v>2.4325353157178964</v>
      </c>
      <c r="GF105" s="513">
        <f>Esc!GF$14</f>
        <v>2.4325353157178964</v>
      </c>
      <c r="GG105" s="513">
        <f>Esc!GG$14</f>
        <v>2.4325353157178964</v>
      </c>
      <c r="GH105" s="513">
        <f>Esc!GH$14</f>
        <v>2.4325353157178964</v>
      </c>
      <c r="GI105" s="513">
        <f>Esc!GI$14</f>
        <v>2.4933486986108435</v>
      </c>
      <c r="GJ105" s="513">
        <f>Esc!GJ$14</f>
        <v>2.4933486986108435</v>
      </c>
    </row>
    <row r="106" spans="1:192" outlineLevel="2" x14ac:dyDescent="0.35">
      <c r="A106" s="76"/>
      <c r="B106"/>
      <c r="C106"/>
      <c r="D106"/>
      <c r="E106" t="str">
        <f>$E$41</f>
        <v>Waste throughput</v>
      </c>
      <c r="F106"/>
      <c r="G106" t="str">
        <f>$G$41</f>
        <v>tonnes</v>
      </c>
      <c r="H106">
        <f>$H$41</f>
        <v>6359025.9699999969</v>
      </c>
      <c r="I106"/>
      <c r="J106">
        <f t="shared" ref="J106:AO106" si="168">J$41</f>
        <v>0</v>
      </c>
      <c r="K106">
        <f t="shared" si="168"/>
        <v>0</v>
      </c>
      <c r="L106">
        <f t="shared" si="168"/>
        <v>0</v>
      </c>
      <c r="M106">
        <f t="shared" si="168"/>
        <v>0</v>
      </c>
      <c r="N106">
        <f t="shared" si="168"/>
        <v>0</v>
      </c>
      <c r="O106">
        <f t="shared" si="168"/>
        <v>0</v>
      </c>
      <c r="P106">
        <f t="shared" si="168"/>
        <v>0</v>
      </c>
      <c r="Q106">
        <f t="shared" si="168"/>
        <v>0</v>
      </c>
      <c r="R106">
        <f t="shared" si="168"/>
        <v>0</v>
      </c>
      <c r="S106">
        <f t="shared" si="168"/>
        <v>0</v>
      </c>
      <c r="T106">
        <f t="shared" si="168"/>
        <v>0</v>
      </c>
      <c r="U106">
        <f t="shared" si="168"/>
        <v>0</v>
      </c>
      <c r="V106">
        <f t="shared" si="168"/>
        <v>0</v>
      </c>
      <c r="W106">
        <f t="shared" si="168"/>
        <v>0</v>
      </c>
      <c r="X106">
        <f t="shared" si="168"/>
        <v>0</v>
      </c>
      <c r="Y106">
        <f t="shared" si="168"/>
        <v>0</v>
      </c>
      <c r="Z106">
        <f t="shared" si="168"/>
        <v>0</v>
      </c>
      <c r="AA106">
        <f t="shared" si="168"/>
        <v>0</v>
      </c>
      <c r="AB106">
        <f t="shared" si="168"/>
        <v>0</v>
      </c>
      <c r="AC106">
        <f t="shared" si="168"/>
        <v>0</v>
      </c>
      <c r="AD106">
        <f t="shared" si="168"/>
        <v>0</v>
      </c>
      <c r="AE106">
        <f t="shared" si="168"/>
        <v>855.29</v>
      </c>
      <c r="AF106">
        <f t="shared" si="168"/>
        <v>1655.3999999999999</v>
      </c>
      <c r="AG106">
        <f t="shared" si="168"/>
        <v>2565.87</v>
      </c>
      <c r="AH106">
        <f t="shared" si="168"/>
        <v>3421.16</v>
      </c>
      <c r="AI106">
        <f t="shared" si="168"/>
        <v>4000.55</v>
      </c>
      <c r="AJ106">
        <f t="shared" si="168"/>
        <v>5131.74</v>
      </c>
      <c r="AK106">
        <f t="shared" si="168"/>
        <v>5793.9000000000005</v>
      </c>
      <c r="AL106">
        <f t="shared" si="168"/>
        <v>6842.32</v>
      </c>
      <c r="AM106">
        <f t="shared" si="168"/>
        <v>7449.2999999999993</v>
      </c>
      <c r="AN106">
        <f t="shared" si="168"/>
        <v>8552.9</v>
      </c>
      <c r="AO106">
        <f t="shared" si="168"/>
        <v>9408.1899999999987</v>
      </c>
      <c r="AP106">
        <f t="shared" ref="AP106:BU106" si="169">AP$41</f>
        <v>9932.4</v>
      </c>
      <c r="AQ106">
        <f t="shared" si="169"/>
        <v>11118.769999999999</v>
      </c>
      <c r="AR106">
        <f t="shared" si="169"/>
        <v>11587.800000000001</v>
      </c>
      <c r="AS106">
        <f t="shared" si="169"/>
        <v>12829.349999999999</v>
      </c>
      <c r="AT106">
        <f t="shared" si="169"/>
        <v>13684.64</v>
      </c>
      <c r="AU106">
        <f t="shared" si="169"/>
        <v>13132.84</v>
      </c>
      <c r="AV106">
        <f t="shared" si="169"/>
        <v>15395.22</v>
      </c>
      <c r="AW106">
        <f t="shared" si="169"/>
        <v>15726.3</v>
      </c>
      <c r="AX106">
        <f t="shared" si="169"/>
        <v>17105.8</v>
      </c>
      <c r="AY106">
        <f t="shared" si="169"/>
        <v>17381.7</v>
      </c>
      <c r="AZ106">
        <f t="shared" si="169"/>
        <v>18816.379999999997</v>
      </c>
      <c r="BA106">
        <f t="shared" si="169"/>
        <v>19671.669999999998</v>
      </c>
      <c r="BB106">
        <f t="shared" si="169"/>
        <v>19864.8</v>
      </c>
      <c r="BC106">
        <f t="shared" si="169"/>
        <v>20526.96</v>
      </c>
      <c r="BD106">
        <f t="shared" si="169"/>
        <v>19864.8</v>
      </c>
      <c r="BE106">
        <f t="shared" si="169"/>
        <v>20526.96</v>
      </c>
      <c r="BF106">
        <f t="shared" si="169"/>
        <v>59594.400000000001</v>
      </c>
      <c r="BG106">
        <f t="shared" si="169"/>
        <v>60256.56</v>
      </c>
      <c r="BH106">
        <f t="shared" si="169"/>
        <v>60918.720000000001</v>
      </c>
      <c r="BI106">
        <f t="shared" si="169"/>
        <v>60918.720000000001</v>
      </c>
      <c r="BJ106">
        <f t="shared" si="169"/>
        <v>59594.400000000001</v>
      </c>
      <c r="BK106">
        <f t="shared" si="169"/>
        <v>60256.56</v>
      </c>
      <c r="BL106">
        <f t="shared" si="169"/>
        <v>60918.720000000001</v>
      </c>
      <c r="BM106">
        <f t="shared" si="169"/>
        <v>60918.720000000001</v>
      </c>
      <c r="BN106">
        <f t="shared" si="169"/>
        <v>60256.56</v>
      </c>
      <c r="BO106">
        <f t="shared" si="169"/>
        <v>60256.56</v>
      </c>
      <c r="BP106">
        <f t="shared" si="169"/>
        <v>60918.720000000001</v>
      </c>
      <c r="BQ106">
        <f t="shared" si="169"/>
        <v>60918.720000000001</v>
      </c>
      <c r="BR106">
        <f t="shared" si="169"/>
        <v>59594.400000000001</v>
      </c>
      <c r="BS106">
        <f t="shared" si="169"/>
        <v>60256.56</v>
      </c>
      <c r="BT106">
        <f t="shared" si="169"/>
        <v>60918.720000000001</v>
      </c>
      <c r="BU106">
        <f t="shared" si="169"/>
        <v>60918.720000000001</v>
      </c>
      <c r="BV106">
        <f t="shared" ref="BV106:DA106" si="170">BV$41</f>
        <v>59594.400000000001</v>
      </c>
      <c r="BW106">
        <f t="shared" si="170"/>
        <v>60256.56</v>
      </c>
      <c r="BX106">
        <f t="shared" si="170"/>
        <v>60918.720000000001</v>
      </c>
      <c r="BY106">
        <f t="shared" si="170"/>
        <v>60918.720000000001</v>
      </c>
      <c r="BZ106">
        <f t="shared" si="170"/>
        <v>59594.400000000001</v>
      </c>
      <c r="CA106">
        <f t="shared" si="170"/>
        <v>60256.56</v>
      </c>
      <c r="CB106">
        <f t="shared" si="170"/>
        <v>60918.720000000001</v>
      </c>
      <c r="CC106">
        <f t="shared" si="170"/>
        <v>60918.720000000001</v>
      </c>
      <c r="CD106">
        <f t="shared" si="170"/>
        <v>60256.56</v>
      </c>
      <c r="CE106">
        <f t="shared" si="170"/>
        <v>60256.56</v>
      </c>
      <c r="CF106">
        <f t="shared" si="170"/>
        <v>60918.720000000001</v>
      </c>
      <c r="CG106">
        <f t="shared" si="170"/>
        <v>60918.720000000001</v>
      </c>
      <c r="CH106">
        <f t="shared" si="170"/>
        <v>59594.400000000001</v>
      </c>
      <c r="CI106">
        <f t="shared" si="170"/>
        <v>60256.56</v>
      </c>
      <c r="CJ106">
        <f t="shared" si="170"/>
        <v>60918.720000000001</v>
      </c>
      <c r="CK106">
        <f t="shared" si="170"/>
        <v>60918.720000000001</v>
      </c>
      <c r="CL106">
        <f t="shared" si="170"/>
        <v>59594.400000000001</v>
      </c>
      <c r="CM106">
        <f t="shared" si="170"/>
        <v>60256.56</v>
      </c>
      <c r="CN106">
        <f t="shared" si="170"/>
        <v>60918.720000000001</v>
      </c>
      <c r="CO106">
        <f t="shared" si="170"/>
        <v>60918.720000000001</v>
      </c>
      <c r="CP106">
        <f t="shared" si="170"/>
        <v>59594.400000000001</v>
      </c>
      <c r="CQ106">
        <f t="shared" si="170"/>
        <v>60256.56</v>
      </c>
      <c r="CR106">
        <f t="shared" si="170"/>
        <v>60918.720000000001</v>
      </c>
      <c r="CS106">
        <f t="shared" si="170"/>
        <v>60918.720000000001</v>
      </c>
      <c r="CT106">
        <f t="shared" si="170"/>
        <v>60256.56</v>
      </c>
      <c r="CU106">
        <f t="shared" si="170"/>
        <v>60256.56</v>
      </c>
      <c r="CV106">
        <f t="shared" si="170"/>
        <v>60918.720000000001</v>
      </c>
      <c r="CW106">
        <f t="shared" si="170"/>
        <v>60918.720000000001</v>
      </c>
      <c r="CX106">
        <f t="shared" si="170"/>
        <v>59594.400000000001</v>
      </c>
      <c r="CY106">
        <f t="shared" si="170"/>
        <v>60256.56</v>
      </c>
      <c r="CZ106">
        <f t="shared" si="170"/>
        <v>60918.720000000001</v>
      </c>
      <c r="DA106">
        <f t="shared" si="170"/>
        <v>60918.720000000001</v>
      </c>
      <c r="DB106">
        <f t="shared" ref="DB106:EG106" si="171">DB$41</f>
        <v>59594.400000000001</v>
      </c>
      <c r="DC106">
        <f t="shared" si="171"/>
        <v>60256.56</v>
      </c>
      <c r="DD106">
        <f t="shared" si="171"/>
        <v>60918.720000000001</v>
      </c>
      <c r="DE106">
        <f t="shared" si="171"/>
        <v>60918.720000000001</v>
      </c>
      <c r="DF106">
        <f t="shared" si="171"/>
        <v>59594.400000000001</v>
      </c>
      <c r="DG106">
        <f t="shared" si="171"/>
        <v>60256.56</v>
      </c>
      <c r="DH106">
        <f t="shared" si="171"/>
        <v>60918.720000000001</v>
      </c>
      <c r="DI106">
        <f t="shared" si="171"/>
        <v>60918.720000000001</v>
      </c>
      <c r="DJ106">
        <f t="shared" si="171"/>
        <v>60256.56</v>
      </c>
      <c r="DK106">
        <f t="shared" si="171"/>
        <v>60256.56</v>
      </c>
      <c r="DL106">
        <f t="shared" si="171"/>
        <v>60918.720000000001</v>
      </c>
      <c r="DM106">
        <f t="shared" si="171"/>
        <v>60918.720000000001</v>
      </c>
      <c r="DN106">
        <f t="shared" si="171"/>
        <v>59594.400000000001</v>
      </c>
      <c r="DO106">
        <f t="shared" si="171"/>
        <v>60256.56</v>
      </c>
      <c r="DP106">
        <f t="shared" si="171"/>
        <v>60918.720000000001</v>
      </c>
      <c r="DQ106">
        <f t="shared" si="171"/>
        <v>60918.720000000001</v>
      </c>
      <c r="DR106">
        <f t="shared" si="171"/>
        <v>59594.400000000001</v>
      </c>
      <c r="DS106">
        <f t="shared" si="171"/>
        <v>60256.56</v>
      </c>
      <c r="DT106">
        <f t="shared" si="171"/>
        <v>60918.720000000001</v>
      </c>
      <c r="DU106">
        <f t="shared" si="171"/>
        <v>60918.720000000001</v>
      </c>
      <c r="DV106">
        <f t="shared" si="171"/>
        <v>59594.400000000001</v>
      </c>
      <c r="DW106">
        <f t="shared" si="171"/>
        <v>60256.56</v>
      </c>
      <c r="DX106">
        <f t="shared" si="171"/>
        <v>60918.720000000001</v>
      </c>
      <c r="DY106">
        <f t="shared" si="171"/>
        <v>60918.720000000001</v>
      </c>
      <c r="DZ106">
        <f t="shared" si="171"/>
        <v>60256.56</v>
      </c>
      <c r="EA106">
        <f t="shared" si="171"/>
        <v>60256.56</v>
      </c>
      <c r="EB106">
        <f t="shared" si="171"/>
        <v>60918.720000000001</v>
      </c>
      <c r="EC106">
        <f t="shared" si="171"/>
        <v>60918.720000000001</v>
      </c>
      <c r="ED106">
        <f t="shared" si="171"/>
        <v>59594.400000000001</v>
      </c>
      <c r="EE106">
        <f t="shared" si="171"/>
        <v>60256.56</v>
      </c>
      <c r="EF106">
        <f t="shared" si="171"/>
        <v>60918.720000000001</v>
      </c>
      <c r="EG106">
        <f t="shared" si="171"/>
        <v>60918.720000000001</v>
      </c>
      <c r="EH106">
        <f t="shared" ref="EH106:FM106" si="172">EH$41</f>
        <v>59594.400000000001</v>
      </c>
      <c r="EI106">
        <f t="shared" si="172"/>
        <v>60256.56</v>
      </c>
      <c r="EJ106">
        <f t="shared" si="172"/>
        <v>60918.720000000001</v>
      </c>
      <c r="EK106">
        <f t="shared" si="172"/>
        <v>60918.720000000001</v>
      </c>
      <c r="EL106">
        <f t="shared" si="172"/>
        <v>59594.400000000001</v>
      </c>
      <c r="EM106">
        <f t="shared" si="172"/>
        <v>60256.56</v>
      </c>
      <c r="EN106">
        <f t="shared" si="172"/>
        <v>60918.720000000001</v>
      </c>
      <c r="EO106">
        <f t="shared" si="172"/>
        <v>60918.720000000001</v>
      </c>
      <c r="EP106">
        <f t="shared" si="172"/>
        <v>60256.56</v>
      </c>
      <c r="EQ106">
        <f t="shared" si="172"/>
        <v>60256.56</v>
      </c>
      <c r="ER106">
        <f t="shared" si="172"/>
        <v>60918.720000000001</v>
      </c>
      <c r="ES106">
        <f t="shared" si="172"/>
        <v>60918.720000000001</v>
      </c>
      <c r="ET106">
        <f t="shared" si="172"/>
        <v>59594.400000000001</v>
      </c>
      <c r="EU106">
        <f t="shared" si="172"/>
        <v>60256.56</v>
      </c>
      <c r="EV106">
        <f t="shared" si="172"/>
        <v>60918.720000000001</v>
      </c>
      <c r="EW106">
        <f t="shared" si="172"/>
        <v>60918.720000000001</v>
      </c>
      <c r="EX106">
        <f t="shared" si="172"/>
        <v>59594.400000000001</v>
      </c>
      <c r="EY106">
        <f t="shared" si="172"/>
        <v>60256.56</v>
      </c>
      <c r="EZ106">
        <f t="shared" si="172"/>
        <v>60918.720000000001</v>
      </c>
      <c r="FA106">
        <f t="shared" si="172"/>
        <v>60918.720000000001</v>
      </c>
      <c r="FB106">
        <f t="shared" si="172"/>
        <v>0</v>
      </c>
      <c r="FC106">
        <f t="shared" si="172"/>
        <v>0</v>
      </c>
      <c r="FD106">
        <f t="shared" si="172"/>
        <v>0</v>
      </c>
      <c r="FE106">
        <f t="shared" si="172"/>
        <v>0</v>
      </c>
      <c r="FF106">
        <f t="shared" si="172"/>
        <v>0</v>
      </c>
      <c r="FG106">
        <f t="shared" si="172"/>
        <v>0</v>
      </c>
      <c r="FH106">
        <f t="shared" si="172"/>
        <v>0</v>
      </c>
      <c r="FI106">
        <f t="shared" si="172"/>
        <v>0</v>
      </c>
      <c r="FJ106">
        <f t="shared" si="172"/>
        <v>0</v>
      </c>
      <c r="FK106">
        <f t="shared" si="172"/>
        <v>0</v>
      </c>
      <c r="FL106">
        <f t="shared" si="172"/>
        <v>0</v>
      </c>
      <c r="FM106">
        <f t="shared" si="172"/>
        <v>0</v>
      </c>
      <c r="FN106">
        <f t="shared" ref="FN106:GJ106" si="173">FN$41</f>
        <v>0</v>
      </c>
      <c r="FO106">
        <f t="shared" si="173"/>
        <v>0</v>
      </c>
      <c r="FP106">
        <f t="shared" si="173"/>
        <v>0</v>
      </c>
      <c r="FQ106">
        <f t="shared" si="173"/>
        <v>0</v>
      </c>
      <c r="FR106">
        <f t="shared" si="173"/>
        <v>0</v>
      </c>
      <c r="FS106">
        <f t="shared" si="173"/>
        <v>0</v>
      </c>
      <c r="FT106">
        <f t="shared" si="173"/>
        <v>0</v>
      </c>
      <c r="FU106">
        <f t="shared" si="173"/>
        <v>0</v>
      </c>
      <c r="FV106">
        <f t="shared" si="173"/>
        <v>0</v>
      </c>
      <c r="FW106">
        <f t="shared" si="173"/>
        <v>0</v>
      </c>
      <c r="FX106">
        <f t="shared" si="173"/>
        <v>0</v>
      </c>
      <c r="FY106">
        <f t="shared" si="173"/>
        <v>0</v>
      </c>
      <c r="FZ106">
        <f t="shared" si="173"/>
        <v>0</v>
      </c>
      <c r="GA106">
        <f t="shared" si="173"/>
        <v>0</v>
      </c>
      <c r="GB106">
        <f t="shared" si="173"/>
        <v>0</v>
      </c>
      <c r="GC106">
        <f t="shared" si="173"/>
        <v>0</v>
      </c>
      <c r="GD106">
        <f t="shared" si="173"/>
        <v>0</v>
      </c>
      <c r="GE106">
        <f t="shared" si="173"/>
        <v>0</v>
      </c>
      <c r="GF106">
        <f t="shared" si="173"/>
        <v>0</v>
      </c>
      <c r="GG106">
        <f t="shared" si="173"/>
        <v>0</v>
      </c>
      <c r="GH106">
        <f t="shared" si="173"/>
        <v>0</v>
      </c>
      <c r="GI106">
        <f t="shared" si="173"/>
        <v>0</v>
      </c>
      <c r="GJ106">
        <f t="shared" si="173"/>
        <v>0</v>
      </c>
    </row>
    <row r="107" spans="1:192" outlineLevel="2" x14ac:dyDescent="0.35">
      <c r="A107" s="76"/>
      <c r="B107"/>
      <c r="C107"/>
      <c r="D107"/>
      <c r="E107" t="s">
        <v>751</v>
      </c>
      <c r="F107"/>
      <c r="G107" t="s">
        <v>101</v>
      </c>
      <c r="H107">
        <f>SUM(J107:GJ107)</f>
        <v>31943.318420865224</v>
      </c>
      <c r="I107"/>
      <c r="J107">
        <f t="shared" ref="J107:AO107" si="174">J106*$F102*$F103*J105/$F104</f>
        <v>0</v>
      </c>
      <c r="K107">
        <f t="shared" si="174"/>
        <v>0</v>
      </c>
      <c r="L107">
        <f t="shared" si="174"/>
        <v>0</v>
      </c>
      <c r="M107">
        <f t="shared" si="174"/>
        <v>0</v>
      </c>
      <c r="N107">
        <f t="shared" si="174"/>
        <v>0</v>
      </c>
      <c r="O107">
        <f t="shared" si="174"/>
        <v>0</v>
      </c>
      <c r="P107">
        <f t="shared" si="174"/>
        <v>0</v>
      </c>
      <c r="Q107">
        <f t="shared" si="174"/>
        <v>0</v>
      </c>
      <c r="R107">
        <f t="shared" si="174"/>
        <v>0</v>
      </c>
      <c r="S107">
        <f t="shared" si="174"/>
        <v>0</v>
      </c>
      <c r="T107">
        <f t="shared" si="174"/>
        <v>0</v>
      </c>
      <c r="U107">
        <f t="shared" si="174"/>
        <v>0</v>
      </c>
      <c r="V107">
        <f t="shared" si="174"/>
        <v>0</v>
      </c>
      <c r="W107">
        <f t="shared" si="174"/>
        <v>0</v>
      </c>
      <c r="X107">
        <f t="shared" si="174"/>
        <v>0</v>
      </c>
      <c r="Y107">
        <f t="shared" si="174"/>
        <v>0</v>
      </c>
      <c r="Z107">
        <f t="shared" si="174"/>
        <v>0</v>
      </c>
      <c r="AA107">
        <f t="shared" si="174"/>
        <v>0</v>
      </c>
      <c r="AB107">
        <f t="shared" si="174"/>
        <v>0</v>
      </c>
      <c r="AC107">
        <f t="shared" si="174"/>
        <v>0</v>
      </c>
      <c r="AD107">
        <f t="shared" si="174"/>
        <v>0</v>
      </c>
      <c r="AE107">
        <f t="shared" si="174"/>
        <v>2.9806856499999994</v>
      </c>
      <c r="AF107">
        <f t="shared" si="174"/>
        <v>5.7690689999999991</v>
      </c>
      <c r="AG107">
        <f t="shared" si="174"/>
        <v>8.9420569499999978</v>
      </c>
      <c r="AH107">
        <f t="shared" si="174"/>
        <v>11.922742599999998</v>
      </c>
      <c r="AI107">
        <f t="shared" si="174"/>
        <v>13.941916750000003</v>
      </c>
      <c r="AJ107">
        <f t="shared" si="174"/>
        <v>17.884113899999996</v>
      </c>
      <c r="AK107">
        <f t="shared" si="174"/>
        <v>20.191741499999999</v>
      </c>
      <c r="AL107">
        <f t="shared" si="174"/>
        <v>23.845485199999995</v>
      </c>
      <c r="AM107">
        <f t="shared" si="174"/>
        <v>26.6098307625</v>
      </c>
      <c r="AN107">
        <f t="shared" si="174"/>
        <v>30.552027912499998</v>
      </c>
      <c r="AO107">
        <f t="shared" si="174"/>
        <v>33.607230703749991</v>
      </c>
      <c r="AP107">
        <f t="shared" ref="AP107:BU107" si="175">AP106*$F102*$F103*AP105/$F104</f>
        <v>35.47977435</v>
      </c>
      <c r="AQ107">
        <f t="shared" si="175"/>
        <v>39.717636286249999</v>
      </c>
      <c r="AR107">
        <f t="shared" si="175"/>
        <v>41.393070075000004</v>
      </c>
      <c r="AS107">
        <f t="shared" si="175"/>
        <v>45.828041868749999</v>
      </c>
      <c r="AT107">
        <f t="shared" si="175"/>
        <v>48.883244659999995</v>
      </c>
      <c r="AU107">
        <f t="shared" si="175"/>
        <v>46.912146085000003</v>
      </c>
      <c r="AV107">
        <f t="shared" si="175"/>
        <v>54.993650242499996</v>
      </c>
      <c r="AW107">
        <f t="shared" si="175"/>
        <v>56.176309387500005</v>
      </c>
      <c r="AX107">
        <f t="shared" si="175"/>
        <v>61.104055824999996</v>
      </c>
      <c r="AY107">
        <f t="shared" si="175"/>
        <v>63.641845240312492</v>
      </c>
      <c r="AZ107">
        <f t="shared" si="175"/>
        <v>68.894822942687483</v>
      </c>
      <c r="BA107">
        <f t="shared" si="175"/>
        <v>72.026405803718731</v>
      </c>
      <c r="BB107">
        <f t="shared" si="175"/>
        <v>72.733537417500003</v>
      </c>
      <c r="BC107">
        <f t="shared" si="175"/>
        <v>75.157988664749979</v>
      </c>
      <c r="BD107">
        <f t="shared" si="175"/>
        <v>72.733537417500003</v>
      </c>
      <c r="BE107">
        <f t="shared" si="175"/>
        <v>75.157988664749979</v>
      </c>
      <c r="BF107">
        <f t="shared" si="175"/>
        <v>218.20061225250001</v>
      </c>
      <c r="BG107">
        <f t="shared" si="175"/>
        <v>226.14069008724371</v>
      </c>
      <c r="BH107">
        <f t="shared" si="175"/>
        <v>228.62575261567497</v>
      </c>
      <c r="BI107">
        <f t="shared" si="175"/>
        <v>228.62575261567497</v>
      </c>
      <c r="BJ107">
        <f t="shared" si="175"/>
        <v>223.65562755881248</v>
      </c>
      <c r="BK107">
        <f t="shared" si="175"/>
        <v>231.79420733942479</v>
      </c>
      <c r="BL107">
        <f t="shared" si="175"/>
        <v>234.34139643106681</v>
      </c>
      <c r="BM107">
        <f t="shared" si="175"/>
        <v>234.34139643106681</v>
      </c>
      <c r="BN107">
        <f t="shared" si="175"/>
        <v>231.79420733942479</v>
      </c>
      <c r="BO107">
        <f t="shared" si="175"/>
        <v>237.58906252291038</v>
      </c>
      <c r="BP107">
        <f t="shared" si="175"/>
        <v>240.19993134184347</v>
      </c>
      <c r="BQ107">
        <f t="shared" si="175"/>
        <v>240.19993134184347</v>
      </c>
      <c r="BR107">
        <f t="shared" si="175"/>
        <v>234.9781937039773</v>
      </c>
      <c r="BS107">
        <f t="shared" si="175"/>
        <v>243.52878908598316</v>
      </c>
      <c r="BT107">
        <f t="shared" si="175"/>
        <v>246.20492962538958</v>
      </c>
      <c r="BU107">
        <f t="shared" si="175"/>
        <v>246.20492962538958</v>
      </c>
      <c r="BV107">
        <f t="shared" ref="BV107:DA107" si="176">BV106*$F102*$F103*BV105/$F104</f>
        <v>240.85264854657677</v>
      </c>
      <c r="BW107">
        <f t="shared" si="176"/>
        <v>249.61700881313271</v>
      </c>
      <c r="BX107">
        <f t="shared" si="176"/>
        <v>252.36005286602429</v>
      </c>
      <c r="BY107">
        <f t="shared" si="176"/>
        <v>252.36005286602429</v>
      </c>
      <c r="BZ107">
        <f t="shared" si="176"/>
        <v>246.87396476024117</v>
      </c>
      <c r="CA107">
        <f t="shared" si="176"/>
        <v>255.85743403346098</v>
      </c>
      <c r="CB107">
        <f t="shared" si="176"/>
        <v>258.66905418767487</v>
      </c>
      <c r="CC107">
        <f t="shared" si="176"/>
        <v>258.66905418767487</v>
      </c>
      <c r="CD107">
        <f t="shared" si="176"/>
        <v>255.85743403346098</v>
      </c>
      <c r="CE107">
        <f t="shared" si="176"/>
        <v>262.2538698842975</v>
      </c>
      <c r="CF107">
        <f t="shared" si="176"/>
        <v>265.13578054236672</v>
      </c>
      <c r="CG107">
        <f t="shared" si="176"/>
        <v>265.13578054236672</v>
      </c>
      <c r="CH107">
        <f t="shared" si="176"/>
        <v>259.37195922622834</v>
      </c>
      <c r="CI107">
        <f t="shared" si="176"/>
        <v>268.81021663140496</v>
      </c>
      <c r="CJ107">
        <f t="shared" si="176"/>
        <v>271.76417505592593</v>
      </c>
      <c r="CK107">
        <f t="shared" si="176"/>
        <v>271.76417505592593</v>
      </c>
      <c r="CL107">
        <f t="shared" si="176"/>
        <v>265.85625820688404</v>
      </c>
      <c r="CM107">
        <f t="shared" si="176"/>
        <v>275.53047204719007</v>
      </c>
      <c r="CN107">
        <f t="shared" si="176"/>
        <v>278.55827943232401</v>
      </c>
      <c r="CO107">
        <f t="shared" si="176"/>
        <v>278.55827943232401</v>
      </c>
      <c r="CP107">
        <f t="shared" si="176"/>
        <v>272.50266466205613</v>
      </c>
      <c r="CQ107">
        <f t="shared" si="176"/>
        <v>282.41873384836981</v>
      </c>
      <c r="CR107">
        <f t="shared" si="176"/>
        <v>285.52223641813208</v>
      </c>
      <c r="CS107">
        <f t="shared" si="176"/>
        <v>285.52223641813208</v>
      </c>
      <c r="CT107">
        <f t="shared" si="176"/>
        <v>282.41873384836981</v>
      </c>
      <c r="CU107">
        <f t="shared" si="176"/>
        <v>289.47920219457899</v>
      </c>
      <c r="CV107">
        <f t="shared" si="176"/>
        <v>292.66029232858534</v>
      </c>
      <c r="CW107">
        <f t="shared" si="176"/>
        <v>292.66029232858534</v>
      </c>
      <c r="CX107">
        <f t="shared" si="176"/>
        <v>286.29811206057263</v>
      </c>
      <c r="CY107">
        <f t="shared" si="176"/>
        <v>296.71618224944348</v>
      </c>
      <c r="CZ107">
        <f t="shared" si="176"/>
        <v>299.97679963680008</v>
      </c>
      <c r="DA107">
        <f t="shared" si="176"/>
        <v>299.97679963680008</v>
      </c>
      <c r="DB107">
        <f t="shared" ref="DB107:EG107" si="177">DB106*$F102*$F103*DB105/$F104</f>
        <v>293.45556486208704</v>
      </c>
      <c r="DC107">
        <f t="shared" si="177"/>
        <v>304.1340868056796</v>
      </c>
      <c r="DD107">
        <f t="shared" si="177"/>
        <v>307.47621962772001</v>
      </c>
      <c r="DE107">
        <f t="shared" si="177"/>
        <v>307.47621962772001</v>
      </c>
      <c r="DF107">
        <f t="shared" si="177"/>
        <v>300.79195398363919</v>
      </c>
      <c r="DG107">
        <f t="shared" si="177"/>
        <v>311.73743897582153</v>
      </c>
      <c r="DH107">
        <f t="shared" si="177"/>
        <v>315.16312511841301</v>
      </c>
      <c r="DI107">
        <f t="shared" si="177"/>
        <v>315.16312511841301</v>
      </c>
      <c r="DJ107">
        <f t="shared" si="177"/>
        <v>311.73743897582153</v>
      </c>
      <c r="DK107">
        <f t="shared" si="177"/>
        <v>319.53087495021708</v>
      </c>
      <c r="DL107">
        <f t="shared" si="177"/>
        <v>323.04220324637333</v>
      </c>
      <c r="DM107">
        <f t="shared" si="177"/>
        <v>323.04220324637333</v>
      </c>
      <c r="DN107">
        <f t="shared" si="177"/>
        <v>316.01954665406089</v>
      </c>
      <c r="DO107">
        <f t="shared" si="177"/>
        <v>327.51914682397251</v>
      </c>
      <c r="DP107">
        <f t="shared" si="177"/>
        <v>331.11825832753266</v>
      </c>
      <c r="DQ107">
        <f t="shared" si="177"/>
        <v>331.11825832753266</v>
      </c>
      <c r="DR107">
        <f t="shared" si="177"/>
        <v>323.92003532041235</v>
      </c>
      <c r="DS107">
        <f t="shared" si="177"/>
        <v>335.70712549457176</v>
      </c>
      <c r="DT107">
        <f t="shared" si="177"/>
        <v>339.39621478572093</v>
      </c>
      <c r="DU107">
        <f t="shared" si="177"/>
        <v>339.39621478572093</v>
      </c>
      <c r="DV107">
        <f t="shared" si="177"/>
        <v>332.01803620342264</v>
      </c>
      <c r="DW107">
        <f t="shared" si="177"/>
        <v>344.09980363193603</v>
      </c>
      <c r="DX107">
        <f t="shared" si="177"/>
        <v>347.88112015536393</v>
      </c>
      <c r="DY107">
        <f t="shared" si="177"/>
        <v>347.88112015536393</v>
      </c>
      <c r="DZ107">
        <f t="shared" si="177"/>
        <v>344.09980363193603</v>
      </c>
      <c r="EA107">
        <f t="shared" si="177"/>
        <v>352.70229872273444</v>
      </c>
      <c r="EB107">
        <f t="shared" si="177"/>
        <v>356.57814815924797</v>
      </c>
      <c r="EC107">
        <f t="shared" si="177"/>
        <v>356.57814815924797</v>
      </c>
      <c r="ED107">
        <f t="shared" si="177"/>
        <v>348.82644928622091</v>
      </c>
      <c r="EE107">
        <f t="shared" si="177"/>
        <v>361.51985619080284</v>
      </c>
      <c r="EF107">
        <f t="shared" si="177"/>
        <v>365.49260186322925</v>
      </c>
      <c r="EG107">
        <f t="shared" si="177"/>
        <v>365.49260186322925</v>
      </c>
      <c r="EH107">
        <f t="shared" ref="EH107:FM107" si="178">EH106*$F102*$F103*EH105/$F104</f>
        <v>357.54711051837643</v>
      </c>
      <c r="EI107">
        <f t="shared" si="178"/>
        <v>370.55785259557285</v>
      </c>
      <c r="EJ107">
        <f t="shared" si="178"/>
        <v>374.62991690980994</v>
      </c>
      <c r="EK107">
        <f t="shared" si="178"/>
        <v>374.62991690980994</v>
      </c>
      <c r="EL107">
        <f t="shared" si="178"/>
        <v>366.48578828133577</v>
      </c>
      <c r="EM107">
        <f t="shared" si="178"/>
        <v>379.82179891046212</v>
      </c>
      <c r="EN107">
        <f t="shared" si="178"/>
        <v>383.99566483255512</v>
      </c>
      <c r="EO107">
        <f t="shared" si="178"/>
        <v>383.99566483255512</v>
      </c>
      <c r="EP107">
        <f t="shared" si="178"/>
        <v>379.82179891046212</v>
      </c>
      <c r="EQ107">
        <f t="shared" si="178"/>
        <v>389.3173438832236</v>
      </c>
      <c r="ER107">
        <f t="shared" si="178"/>
        <v>393.595556453369</v>
      </c>
      <c r="ES107">
        <f t="shared" si="178"/>
        <v>393.595556453369</v>
      </c>
      <c r="ET107">
        <f t="shared" si="178"/>
        <v>385.03913131307831</v>
      </c>
      <c r="EU107">
        <f t="shared" si="178"/>
        <v>399.0502774803042</v>
      </c>
      <c r="EV107">
        <f t="shared" si="178"/>
        <v>403.43544536470318</v>
      </c>
      <c r="EW107">
        <f t="shared" si="178"/>
        <v>403.43544536470318</v>
      </c>
      <c r="EX107">
        <f t="shared" si="178"/>
        <v>394.66510959590528</v>
      </c>
      <c r="EY107">
        <f t="shared" si="178"/>
        <v>409.02653441731178</v>
      </c>
      <c r="EZ107">
        <f t="shared" si="178"/>
        <v>413.52133149882076</v>
      </c>
      <c r="FA107">
        <f t="shared" si="178"/>
        <v>413.52133149882076</v>
      </c>
      <c r="FB107">
        <f t="shared" si="178"/>
        <v>0</v>
      </c>
      <c r="FC107">
        <f t="shared" si="178"/>
        <v>0</v>
      </c>
      <c r="FD107">
        <f t="shared" si="178"/>
        <v>0</v>
      </c>
      <c r="FE107">
        <f t="shared" si="178"/>
        <v>0</v>
      </c>
      <c r="FF107">
        <f t="shared" si="178"/>
        <v>0</v>
      </c>
      <c r="FG107">
        <f t="shared" si="178"/>
        <v>0</v>
      </c>
      <c r="FH107">
        <f t="shared" si="178"/>
        <v>0</v>
      </c>
      <c r="FI107">
        <f t="shared" si="178"/>
        <v>0</v>
      </c>
      <c r="FJ107">
        <f t="shared" si="178"/>
        <v>0</v>
      </c>
      <c r="FK107">
        <f t="shared" si="178"/>
        <v>0</v>
      </c>
      <c r="FL107">
        <f t="shared" si="178"/>
        <v>0</v>
      </c>
      <c r="FM107">
        <f t="shared" si="178"/>
        <v>0</v>
      </c>
      <c r="FN107">
        <f t="shared" ref="FN107:GJ107" si="179">FN106*$F102*$F103*FN105/$F104</f>
        <v>0</v>
      </c>
      <c r="FO107">
        <f t="shared" si="179"/>
        <v>0</v>
      </c>
      <c r="FP107">
        <f t="shared" si="179"/>
        <v>0</v>
      </c>
      <c r="FQ107">
        <f t="shared" si="179"/>
        <v>0</v>
      </c>
      <c r="FR107">
        <f t="shared" si="179"/>
        <v>0</v>
      </c>
      <c r="FS107">
        <f t="shared" si="179"/>
        <v>0</v>
      </c>
      <c r="FT107">
        <f t="shared" si="179"/>
        <v>0</v>
      </c>
      <c r="FU107">
        <f t="shared" si="179"/>
        <v>0</v>
      </c>
      <c r="FV107">
        <f t="shared" si="179"/>
        <v>0</v>
      </c>
      <c r="FW107">
        <f t="shared" si="179"/>
        <v>0</v>
      </c>
      <c r="FX107">
        <f t="shared" si="179"/>
        <v>0</v>
      </c>
      <c r="FY107">
        <f t="shared" si="179"/>
        <v>0</v>
      </c>
      <c r="FZ107">
        <f t="shared" si="179"/>
        <v>0</v>
      </c>
      <c r="GA107">
        <f t="shared" si="179"/>
        <v>0</v>
      </c>
      <c r="GB107">
        <f t="shared" si="179"/>
        <v>0</v>
      </c>
      <c r="GC107">
        <f t="shared" si="179"/>
        <v>0</v>
      </c>
      <c r="GD107">
        <f t="shared" si="179"/>
        <v>0</v>
      </c>
      <c r="GE107">
        <f t="shared" si="179"/>
        <v>0</v>
      </c>
      <c r="GF107">
        <f t="shared" si="179"/>
        <v>0</v>
      </c>
      <c r="GG107">
        <f t="shared" si="179"/>
        <v>0</v>
      </c>
      <c r="GH107">
        <f t="shared" si="179"/>
        <v>0</v>
      </c>
      <c r="GI107">
        <f t="shared" si="179"/>
        <v>0</v>
      </c>
      <c r="GJ107">
        <f t="shared" si="179"/>
        <v>0</v>
      </c>
    </row>
    <row r="108" spans="1:192" outlineLevel="1" x14ac:dyDescent="0.35">
      <c r="A108" s="7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</row>
    <row r="109" spans="1:192" outlineLevel="1" x14ac:dyDescent="0.35">
      <c r="A109" s="76"/>
      <c r="B109" s="492" t="s">
        <v>752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</row>
    <row r="110" spans="1:192" s="512" customFormat="1" outlineLevel="2" x14ac:dyDescent="0.35">
      <c r="A110" s="519"/>
      <c r="E110" s="512" t="str">
        <f>InpC!$E$16</f>
        <v>Length of operating period</v>
      </c>
      <c r="F110" s="512">
        <f>InpC!$F$16</f>
        <v>3</v>
      </c>
      <c r="G110" s="512" t="str">
        <f>InpC!$G$16</f>
        <v>months</v>
      </c>
    </row>
    <row r="111" spans="1:192" s="512" customFormat="1" outlineLevel="2" x14ac:dyDescent="0.35">
      <c r="A111" s="519"/>
      <c r="E111" s="512" t="str">
        <f>InpC!$E$68</f>
        <v>O&amp;M fee per quarter</v>
      </c>
      <c r="F111" s="512">
        <f>InpC!$F$68</f>
        <v>1280</v>
      </c>
      <c r="G111" s="512" t="str">
        <f>InpC!$G$68</f>
        <v>$ 000s</v>
      </c>
    </row>
    <row r="112" spans="1:192" s="512" customFormat="1" outlineLevel="2" x14ac:dyDescent="0.35">
      <c r="A112" s="519"/>
      <c r="E112" s="512" t="str">
        <f>Time!$E$32</f>
        <v>Months per model period</v>
      </c>
      <c r="G112" s="512" t="str">
        <f>Time!$G$32</f>
        <v>months</v>
      </c>
      <c r="H112" s="512">
        <f>Time!$H$32</f>
        <v>0</v>
      </c>
      <c r="J112" s="512">
        <f>Time!J$32</f>
        <v>1</v>
      </c>
      <c r="K112" s="512">
        <f>Time!K$32</f>
        <v>1</v>
      </c>
      <c r="L112" s="512">
        <f>Time!L$32</f>
        <v>1</v>
      </c>
      <c r="M112" s="512">
        <f>Time!M$32</f>
        <v>1</v>
      </c>
      <c r="N112" s="512">
        <f>Time!N$32</f>
        <v>1</v>
      </c>
      <c r="O112" s="512">
        <f>Time!O$32</f>
        <v>1</v>
      </c>
      <c r="P112" s="512">
        <f>Time!P$32</f>
        <v>1</v>
      </c>
      <c r="Q112" s="512">
        <f>Time!Q$32</f>
        <v>1</v>
      </c>
      <c r="R112" s="512">
        <f>Time!R$32</f>
        <v>1</v>
      </c>
      <c r="S112" s="512">
        <f>Time!S$32</f>
        <v>1</v>
      </c>
      <c r="T112" s="512">
        <f>Time!T$32</f>
        <v>1</v>
      </c>
      <c r="U112" s="512">
        <f>Time!U$32</f>
        <v>1</v>
      </c>
      <c r="V112" s="512">
        <f>Time!V$32</f>
        <v>1</v>
      </c>
      <c r="W112" s="512">
        <f>Time!W$32</f>
        <v>1</v>
      </c>
      <c r="X112" s="512">
        <f>Time!X$32</f>
        <v>1</v>
      </c>
      <c r="Y112" s="512">
        <f>Time!Y$32</f>
        <v>1</v>
      </c>
      <c r="Z112" s="512">
        <f>Time!Z$32</f>
        <v>1</v>
      </c>
      <c r="AA112" s="512">
        <f>Time!AA$32</f>
        <v>1</v>
      </c>
      <c r="AB112" s="512">
        <f>Time!AB$32</f>
        <v>1</v>
      </c>
      <c r="AC112" s="512">
        <f>Time!AC$32</f>
        <v>1</v>
      </c>
      <c r="AD112" s="512">
        <f>Time!AD$32</f>
        <v>1</v>
      </c>
      <c r="AE112" s="512">
        <f>Time!AE$32</f>
        <v>1</v>
      </c>
      <c r="AF112" s="512">
        <f>Time!AF$32</f>
        <v>1</v>
      </c>
      <c r="AG112" s="512">
        <f>Time!AG$32</f>
        <v>1</v>
      </c>
      <c r="AH112" s="512">
        <f>Time!AH$32</f>
        <v>1</v>
      </c>
      <c r="AI112" s="512">
        <f>Time!AI$32</f>
        <v>1</v>
      </c>
      <c r="AJ112" s="512">
        <f>Time!AJ$32</f>
        <v>1</v>
      </c>
      <c r="AK112" s="512">
        <f>Time!AK$32</f>
        <v>1</v>
      </c>
      <c r="AL112" s="512">
        <f>Time!AL$32</f>
        <v>1</v>
      </c>
      <c r="AM112" s="512">
        <f>Time!AM$32</f>
        <v>1</v>
      </c>
      <c r="AN112" s="512">
        <f>Time!AN$32</f>
        <v>1</v>
      </c>
      <c r="AO112" s="512">
        <f>Time!AO$32</f>
        <v>1</v>
      </c>
      <c r="AP112" s="512">
        <f>Time!AP$32</f>
        <v>1</v>
      </c>
      <c r="AQ112" s="512">
        <f>Time!AQ$32</f>
        <v>1</v>
      </c>
      <c r="AR112" s="512">
        <f>Time!AR$32</f>
        <v>1</v>
      </c>
      <c r="AS112" s="512">
        <f>Time!AS$32</f>
        <v>1</v>
      </c>
      <c r="AT112" s="512">
        <f>Time!AT$32</f>
        <v>1</v>
      </c>
      <c r="AU112" s="512">
        <f>Time!AU$32</f>
        <v>1</v>
      </c>
      <c r="AV112" s="512">
        <f>Time!AV$32</f>
        <v>1</v>
      </c>
      <c r="AW112" s="512">
        <f>Time!AW$32</f>
        <v>1</v>
      </c>
      <c r="AX112" s="512">
        <f>Time!AX$32</f>
        <v>1</v>
      </c>
      <c r="AY112" s="512">
        <f>Time!AY$32</f>
        <v>1</v>
      </c>
      <c r="AZ112" s="512">
        <f>Time!AZ$32</f>
        <v>1</v>
      </c>
      <c r="BA112" s="512">
        <f>Time!BA$32</f>
        <v>1</v>
      </c>
      <c r="BB112" s="512">
        <f>Time!BB$32</f>
        <v>1</v>
      </c>
      <c r="BC112" s="512">
        <f>Time!BC$32</f>
        <v>1</v>
      </c>
      <c r="BD112" s="512">
        <f>Time!BD$32</f>
        <v>1</v>
      </c>
      <c r="BE112" s="512">
        <f>Time!BE$32</f>
        <v>1</v>
      </c>
      <c r="BF112" s="512">
        <f>Time!BF$32</f>
        <v>3</v>
      </c>
      <c r="BG112" s="512">
        <f>Time!BG$32</f>
        <v>3</v>
      </c>
      <c r="BH112" s="512">
        <f>Time!BH$32</f>
        <v>3</v>
      </c>
      <c r="BI112" s="512">
        <f>Time!BI$32</f>
        <v>3</v>
      </c>
      <c r="BJ112" s="512">
        <f>Time!BJ$32</f>
        <v>3</v>
      </c>
      <c r="BK112" s="512">
        <f>Time!BK$32</f>
        <v>3</v>
      </c>
      <c r="BL112" s="512">
        <f>Time!BL$32</f>
        <v>3</v>
      </c>
      <c r="BM112" s="512">
        <f>Time!BM$32</f>
        <v>3</v>
      </c>
      <c r="BN112" s="512">
        <f>Time!BN$32</f>
        <v>3</v>
      </c>
      <c r="BO112" s="512">
        <f>Time!BO$32</f>
        <v>3</v>
      </c>
      <c r="BP112" s="512">
        <f>Time!BP$32</f>
        <v>3</v>
      </c>
      <c r="BQ112" s="512">
        <f>Time!BQ$32</f>
        <v>3</v>
      </c>
      <c r="BR112" s="512">
        <f>Time!BR$32</f>
        <v>3</v>
      </c>
      <c r="BS112" s="512">
        <f>Time!BS$32</f>
        <v>3</v>
      </c>
      <c r="BT112" s="512">
        <f>Time!BT$32</f>
        <v>3</v>
      </c>
      <c r="BU112" s="512">
        <f>Time!BU$32</f>
        <v>3</v>
      </c>
      <c r="BV112" s="512">
        <f>Time!BV$32</f>
        <v>3</v>
      </c>
      <c r="BW112" s="512">
        <f>Time!BW$32</f>
        <v>3</v>
      </c>
      <c r="BX112" s="512">
        <f>Time!BX$32</f>
        <v>3</v>
      </c>
      <c r="BY112" s="512">
        <f>Time!BY$32</f>
        <v>3</v>
      </c>
      <c r="BZ112" s="512">
        <f>Time!BZ$32</f>
        <v>3</v>
      </c>
      <c r="CA112" s="512">
        <f>Time!CA$32</f>
        <v>3</v>
      </c>
      <c r="CB112" s="512">
        <f>Time!CB$32</f>
        <v>3</v>
      </c>
      <c r="CC112" s="512">
        <f>Time!CC$32</f>
        <v>3</v>
      </c>
      <c r="CD112" s="512">
        <f>Time!CD$32</f>
        <v>3</v>
      </c>
      <c r="CE112" s="512">
        <f>Time!CE$32</f>
        <v>3</v>
      </c>
      <c r="CF112" s="512">
        <f>Time!CF$32</f>
        <v>3</v>
      </c>
      <c r="CG112" s="512">
        <f>Time!CG$32</f>
        <v>3</v>
      </c>
      <c r="CH112" s="512">
        <f>Time!CH$32</f>
        <v>3</v>
      </c>
      <c r="CI112" s="512">
        <f>Time!CI$32</f>
        <v>3</v>
      </c>
      <c r="CJ112" s="512">
        <f>Time!CJ$32</f>
        <v>3</v>
      </c>
      <c r="CK112" s="512">
        <f>Time!CK$32</f>
        <v>3</v>
      </c>
      <c r="CL112" s="512">
        <f>Time!CL$32</f>
        <v>3</v>
      </c>
      <c r="CM112" s="512">
        <f>Time!CM$32</f>
        <v>3</v>
      </c>
      <c r="CN112" s="512">
        <f>Time!CN$32</f>
        <v>3</v>
      </c>
      <c r="CO112" s="512">
        <f>Time!CO$32</f>
        <v>3</v>
      </c>
      <c r="CP112" s="512">
        <f>Time!CP$32</f>
        <v>3</v>
      </c>
      <c r="CQ112" s="512">
        <f>Time!CQ$32</f>
        <v>3</v>
      </c>
      <c r="CR112" s="512">
        <f>Time!CR$32</f>
        <v>3</v>
      </c>
      <c r="CS112" s="512">
        <f>Time!CS$32</f>
        <v>3</v>
      </c>
      <c r="CT112" s="512">
        <f>Time!CT$32</f>
        <v>3</v>
      </c>
      <c r="CU112" s="512">
        <f>Time!CU$32</f>
        <v>3</v>
      </c>
      <c r="CV112" s="512">
        <f>Time!CV$32</f>
        <v>3</v>
      </c>
      <c r="CW112" s="512">
        <f>Time!CW$32</f>
        <v>3</v>
      </c>
      <c r="CX112" s="512">
        <f>Time!CX$32</f>
        <v>3</v>
      </c>
      <c r="CY112" s="512">
        <f>Time!CY$32</f>
        <v>3</v>
      </c>
      <c r="CZ112" s="512">
        <f>Time!CZ$32</f>
        <v>3</v>
      </c>
      <c r="DA112" s="512">
        <f>Time!DA$32</f>
        <v>3</v>
      </c>
      <c r="DB112" s="512">
        <f>Time!DB$32</f>
        <v>3</v>
      </c>
      <c r="DC112" s="512">
        <f>Time!DC$32</f>
        <v>3</v>
      </c>
      <c r="DD112" s="512">
        <f>Time!DD$32</f>
        <v>3</v>
      </c>
      <c r="DE112" s="512">
        <f>Time!DE$32</f>
        <v>3</v>
      </c>
      <c r="DF112" s="512">
        <f>Time!DF$32</f>
        <v>3</v>
      </c>
      <c r="DG112" s="512">
        <f>Time!DG$32</f>
        <v>3</v>
      </c>
      <c r="DH112" s="512">
        <f>Time!DH$32</f>
        <v>3</v>
      </c>
      <c r="DI112" s="512">
        <f>Time!DI$32</f>
        <v>3</v>
      </c>
      <c r="DJ112" s="512">
        <f>Time!DJ$32</f>
        <v>3</v>
      </c>
      <c r="DK112" s="512">
        <f>Time!DK$32</f>
        <v>3</v>
      </c>
      <c r="DL112" s="512">
        <f>Time!DL$32</f>
        <v>3</v>
      </c>
      <c r="DM112" s="512">
        <f>Time!DM$32</f>
        <v>3</v>
      </c>
      <c r="DN112" s="512">
        <f>Time!DN$32</f>
        <v>3</v>
      </c>
      <c r="DO112" s="512">
        <f>Time!DO$32</f>
        <v>3</v>
      </c>
      <c r="DP112" s="512">
        <f>Time!DP$32</f>
        <v>3</v>
      </c>
      <c r="DQ112" s="512">
        <f>Time!DQ$32</f>
        <v>3</v>
      </c>
      <c r="DR112" s="512">
        <f>Time!DR$32</f>
        <v>3</v>
      </c>
      <c r="DS112" s="512">
        <f>Time!DS$32</f>
        <v>3</v>
      </c>
      <c r="DT112" s="512">
        <f>Time!DT$32</f>
        <v>3</v>
      </c>
      <c r="DU112" s="512">
        <f>Time!DU$32</f>
        <v>3</v>
      </c>
      <c r="DV112" s="512">
        <f>Time!DV$32</f>
        <v>3</v>
      </c>
      <c r="DW112" s="512">
        <f>Time!DW$32</f>
        <v>3</v>
      </c>
      <c r="DX112" s="512">
        <f>Time!DX$32</f>
        <v>3</v>
      </c>
      <c r="DY112" s="512">
        <f>Time!DY$32</f>
        <v>3</v>
      </c>
      <c r="DZ112" s="512">
        <f>Time!DZ$32</f>
        <v>3</v>
      </c>
      <c r="EA112" s="512">
        <f>Time!EA$32</f>
        <v>3</v>
      </c>
      <c r="EB112" s="512">
        <f>Time!EB$32</f>
        <v>3</v>
      </c>
      <c r="EC112" s="512">
        <f>Time!EC$32</f>
        <v>3</v>
      </c>
      <c r="ED112" s="512">
        <f>Time!ED$32</f>
        <v>3</v>
      </c>
      <c r="EE112" s="512">
        <f>Time!EE$32</f>
        <v>3</v>
      </c>
      <c r="EF112" s="512">
        <f>Time!EF$32</f>
        <v>3</v>
      </c>
      <c r="EG112" s="512">
        <f>Time!EG$32</f>
        <v>3</v>
      </c>
      <c r="EH112" s="512">
        <f>Time!EH$32</f>
        <v>3</v>
      </c>
      <c r="EI112" s="512">
        <f>Time!EI$32</f>
        <v>3</v>
      </c>
      <c r="EJ112" s="512">
        <f>Time!EJ$32</f>
        <v>3</v>
      </c>
      <c r="EK112" s="512">
        <f>Time!EK$32</f>
        <v>3</v>
      </c>
      <c r="EL112" s="512">
        <f>Time!EL$32</f>
        <v>3</v>
      </c>
      <c r="EM112" s="512">
        <f>Time!EM$32</f>
        <v>3</v>
      </c>
      <c r="EN112" s="512">
        <f>Time!EN$32</f>
        <v>3</v>
      </c>
      <c r="EO112" s="512">
        <f>Time!EO$32</f>
        <v>3</v>
      </c>
      <c r="EP112" s="512">
        <f>Time!EP$32</f>
        <v>3</v>
      </c>
      <c r="EQ112" s="512">
        <f>Time!EQ$32</f>
        <v>3</v>
      </c>
      <c r="ER112" s="512">
        <f>Time!ER$32</f>
        <v>3</v>
      </c>
      <c r="ES112" s="512">
        <f>Time!ES$32</f>
        <v>3</v>
      </c>
      <c r="ET112" s="512">
        <f>Time!ET$32</f>
        <v>3</v>
      </c>
      <c r="EU112" s="512">
        <f>Time!EU$32</f>
        <v>3</v>
      </c>
      <c r="EV112" s="512">
        <f>Time!EV$32</f>
        <v>3</v>
      </c>
      <c r="EW112" s="512">
        <f>Time!EW$32</f>
        <v>3</v>
      </c>
      <c r="EX112" s="512">
        <f>Time!EX$32</f>
        <v>3</v>
      </c>
      <c r="EY112" s="512">
        <f>Time!EY$32</f>
        <v>3</v>
      </c>
      <c r="EZ112" s="512">
        <f>Time!EZ$32</f>
        <v>3</v>
      </c>
      <c r="FA112" s="512">
        <f>Time!FA$32</f>
        <v>3</v>
      </c>
      <c r="FB112" s="512">
        <f>Time!FB$32</f>
        <v>3</v>
      </c>
      <c r="FC112" s="512">
        <f>Time!FC$32</f>
        <v>3</v>
      </c>
      <c r="FD112" s="512">
        <f>Time!FD$32</f>
        <v>3</v>
      </c>
      <c r="FE112" s="512">
        <f>Time!FE$32</f>
        <v>3</v>
      </c>
      <c r="FF112" s="512">
        <f>Time!FF$32</f>
        <v>3</v>
      </c>
      <c r="FG112" s="512">
        <f>Time!FG$32</f>
        <v>3</v>
      </c>
      <c r="FH112" s="512">
        <f>Time!FH$32</f>
        <v>3</v>
      </c>
      <c r="FI112" s="512">
        <f>Time!FI$32</f>
        <v>3</v>
      </c>
      <c r="FJ112" s="512">
        <f>Time!FJ$32</f>
        <v>3</v>
      </c>
      <c r="FK112" s="512">
        <f>Time!FK$32</f>
        <v>3</v>
      </c>
      <c r="FL112" s="512">
        <f>Time!FL$32</f>
        <v>3</v>
      </c>
      <c r="FM112" s="512">
        <f>Time!FM$32</f>
        <v>3</v>
      </c>
      <c r="FN112" s="512">
        <f>Time!FN$32</f>
        <v>3</v>
      </c>
      <c r="FO112" s="512">
        <f>Time!FO$32</f>
        <v>3</v>
      </c>
      <c r="FP112" s="512">
        <f>Time!FP$32</f>
        <v>3</v>
      </c>
      <c r="FQ112" s="512">
        <f>Time!FQ$32</f>
        <v>3</v>
      </c>
      <c r="FR112" s="512">
        <f>Time!FR$32</f>
        <v>3</v>
      </c>
      <c r="FS112" s="512">
        <f>Time!FS$32</f>
        <v>3</v>
      </c>
      <c r="FT112" s="512">
        <f>Time!FT$32</f>
        <v>3</v>
      </c>
      <c r="FU112" s="512">
        <f>Time!FU$32</f>
        <v>3</v>
      </c>
      <c r="FV112" s="512">
        <f>Time!FV$32</f>
        <v>3</v>
      </c>
      <c r="FW112" s="512">
        <f>Time!FW$32</f>
        <v>3</v>
      </c>
      <c r="FX112" s="512">
        <f>Time!FX$32</f>
        <v>3</v>
      </c>
      <c r="FY112" s="512">
        <f>Time!FY$32</f>
        <v>3</v>
      </c>
      <c r="FZ112" s="512">
        <f>Time!FZ$32</f>
        <v>3</v>
      </c>
      <c r="GA112" s="512">
        <f>Time!GA$32</f>
        <v>3</v>
      </c>
      <c r="GB112" s="512">
        <f>Time!GB$32</f>
        <v>3</v>
      </c>
      <c r="GC112" s="512">
        <f>Time!GC$32</f>
        <v>3</v>
      </c>
      <c r="GD112" s="512">
        <f>Time!GD$32</f>
        <v>3</v>
      </c>
      <c r="GE112" s="512">
        <f>Time!GE$32</f>
        <v>3</v>
      </c>
      <c r="GF112" s="512">
        <f>Time!GF$32</f>
        <v>3</v>
      </c>
      <c r="GG112" s="512">
        <f>Time!GG$32</f>
        <v>3</v>
      </c>
      <c r="GH112" s="512">
        <f>Time!GH$32</f>
        <v>3</v>
      </c>
      <c r="GI112" s="512">
        <f>Time!GI$32</f>
        <v>3</v>
      </c>
      <c r="GJ112" s="512">
        <f>Time!GJ$32</f>
        <v>3</v>
      </c>
    </row>
    <row r="113" spans="1:192" s="512" customFormat="1" outlineLevel="2" x14ac:dyDescent="0.35">
      <c r="A113" s="519"/>
      <c r="E113" s="512" t="str">
        <f>Time!$E$88</f>
        <v>Operating period flag</v>
      </c>
      <c r="G113" s="512" t="str">
        <f>Time!$G$88</f>
        <v>flag</v>
      </c>
      <c r="H113" s="512">
        <f>Time!$H$88</f>
        <v>100</v>
      </c>
      <c r="J113" s="512">
        <f>Time!J$88</f>
        <v>0</v>
      </c>
      <c r="K113" s="512">
        <f>Time!K$88</f>
        <v>0</v>
      </c>
      <c r="L113" s="512">
        <f>Time!L$88</f>
        <v>0</v>
      </c>
      <c r="M113" s="512">
        <f>Time!M$88</f>
        <v>0</v>
      </c>
      <c r="N113" s="512">
        <f>Time!N$88</f>
        <v>0</v>
      </c>
      <c r="O113" s="512">
        <f>Time!O$88</f>
        <v>0</v>
      </c>
      <c r="P113" s="512">
        <f>Time!P$88</f>
        <v>0</v>
      </c>
      <c r="Q113" s="512">
        <f>Time!Q$88</f>
        <v>0</v>
      </c>
      <c r="R113" s="512">
        <f>Time!R$88</f>
        <v>0</v>
      </c>
      <c r="S113" s="512">
        <f>Time!S$88</f>
        <v>0</v>
      </c>
      <c r="T113" s="512">
        <f>Time!T$88</f>
        <v>0</v>
      </c>
      <c r="U113" s="512">
        <f>Time!U$88</f>
        <v>0</v>
      </c>
      <c r="V113" s="512">
        <f>Time!V$88</f>
        <v>0</v>
      </c>
      <c r="W113" s="512">
        <f>Time!W$88</f>
        <v>0</v>
      </c>
      <c r="X113" s="512">
        <f>Time!X$88</f>
        <v>0</v>
      </c>
      <c r="Y113" s="512">
        <f>Time!Y$88</f>
        <v>0</v>
      </c>
      <c r="Z113" s="512">
        <f>Time!Z$88</f>
        <v>0</v>
      </c>
      <c r="AA113" s="512">
        <f>Time!AA$88</f>
        <v>0</v>
      </c>
      <c r="AB113" s="512">
        <f>Time!AB$88</f>
        <v>0</v>
      </c>
      <c r="AC113" s="512">
        <f>Time!AC$88</f>
        <v>0</v>
      </c>
      <c r="AD113" s="512">
        <f>Time!AD$88</f>
        <v>0</v>
      </c>
      <c r="AE113" s="512">
        <f>Time!AE$88</f>
        <v>0</v>
      </c>
      <c r="AF113" s="512">
        <f>Time!AF$88</f>
        <v>0</v>
      </c>
      <c r="AG113" s="512">
        <f>Time!AG$88</f>
        <v>0</v>
      </c>
      <c r="AH113" s="512">
        <f>Time!AH$88</f>
        <v>0</v>
      </c>
      <c r="AI113" s="512">
        <f>Time!AI$88</f>
        <v>0</v>
      </c>
      <c r="AJ113" s="512">
        <f>Time!AJ$88</f>
        <v>0</v>
      </c>
      <c r="AK113" s="512">
        <f>Time!AK$88</f>
        <v>0</v>
      </c>
      <c r="AL113" s="512">
        <f>Time!AL$88</f>
        <v>0</v>
      </c>
      <c r="AM113" s="512">
        <f>Time!AM$88</f>
        <v>0</v>
      </c>
      <c r="AN113" s="512">
        <f>Time!AN$88</f>
        <v>0</v>
      </c>
      <c r="AO113" s="512">
        <f>Time!AO$88</f>
        <v>0</v>
      </c>
      <c r="AP113" s="512">
        <f>Time!AP$88</f>
        <v>0</v>
      </c>
      <c r="AQ113" s="512">
        <f>Time!AQ$88</f>
        <v>0</v>
      </c>
      <c r="AR113" s="512">
        <f>Time!AR$88</f>
        <v>0</v>
      </c>
      <c r="AS113" s="512">
        <f>Time!AS$88</f>
        <v>0</v>
      </c>
      <c r="AT113" s="512">
        <f>Time!AT$88</f>
        <v>0</v>
      </c>
      <c r="AU113" s="512">
        <f>Time!AU$88</f>
        <v>0</v>
      </c>
      <c r="AV113" s="512">
        <f>Time!AV$88</f>
        <v>0</v>
      </c>
      <c r="AW113" s="512">
        <f>Time!AW$88</f>
        <v>0</v>
      </c>
      <c r="AX113" s="512">
        <f>Time!AX$88</f>
        <v>0</v>
      </c>
      <c r="AY113" s="512">
        <f>Time!AY$88</f>
        <v>0</v>
      </c>
      <c r="AZ113" s="512">
        <f>Time!AZ$88</f>
        <v>0</v>
      </c>
      <c r="BA113" s="512">
        <f>Time!BA$88</f>
        <v>0</v>
      </c>
      <c r="BB113" s="512">
        <f>Time!BB$88</f>
        <v>0</v>
      </c>
      <c r="BC113" s="512">
        <f>Time!BC$88</f>
        <v>0</v>
      </c>
      <c r="BD113" s="512">
        <f>Time!BD$88</f>
        <v>0</v>
      </c>
      <c r="BE113" s="512">
        <f>Time!BE$88</f>
        <v>0</v>
      </c>
      <c r="BF113" s="512">
        <f>Time!BF$88</f>
        <v>1</v>
      </c>
      <c r="BG113" s="512">
        <f>Time!BG$88</f>
        <v>1</v>
      </c>
      <c r="BH113" s="512">
        <f>Time!BH$88</f>
        <v>1</v>
      </c>
      <c r="BI113" s="512">
        <f>Time!BI$88</f>
        <v>1</v>
      </c>
      <c r="BJ113" s="512">
        <f>Time!BJ$88</f>
        <v>1</v>
      </c>
      <c r="BK113" s="512">
        <f>Time!BK$88</f>
        <v>1</v>
      </c>
      <c r="BL113" s="512">
        <f>Time!BL$88</f>
        <v>1</v>
      </c>
      <c r="BM113" s="512">
        <f>Time!BM$88</f>
        <v>1</v>
      </c>
      <c r="BN113" s="512">
        <f>Time!BN$88</f>
        <v>1</v>
      </c>
      <c r="BO113" s="512">
        <f>Time!BO$88</f>
        <v>1</v>
      </c>
      <c r="BP113" s="512">
        <f>Time!BP$88</f>
        <v>1</v>
      </c>
      <c r="BQ113" s="512">
        <f>Time!BQ$88</f>
        <v>1</v>
      </c>
      <c r="BR113" s="512">
        <f>Time!BR$88</f>
        <v>1</v>
      </c>
      <c r="BS113" s="512">
        <f>Time!BS$88</f>
        <v>1</v>
      </c>
      <c r="BT113" s="512">
        <f>Time!BT$88</f>
        <v>1</v>
      </c>
      <c r="BU113" s="512">
        <f>Time!BU$88</f>
        <v>1</v>
      </c>
      <c r="BV113" s="512">
        <f>Time!BV$88</f>
        <v>1</v>
      </c>
      <c r="BW113" s="512">
        <f>Time!BW$88</f>
        <v>1</v>
      </c>
      <c r="BX113" s="512">
        <f>Time!BX$88</f>
        <v>1</v>
      </c>
      <c r="BY113" s="512">
        <f>Time!BY$88</f>
        <v>1</v>
      </c>
      <c r="BZ113" s="512">
        <f>Time!BZ$88</f>
        <v>1</v>
      </c>
      <c r="CA113" s="512">
        <f>Time!CA$88</f>
        <v>1</v>
      </c>
      <c r="CB113" s="512">
        <f>Time!CB$88</f>
        <v>1</v>
      </c>
      <c r="CC113" s="512">
        <f>Time!CC$88</f>
        <v>1</v>
      </c>
      <c r="CD113" s="512">
        <f>Time!CD$88</f>
        <v>1</v>
      </c>
      <c r="CE113" s="512">
        <f>Time!CE$88</f>
        <v>1</v>
      </c>
      <c r="CF113" s="512">
        <f>Time!CF$88</f>
        <v>1</v>
      </c>
      <c r="CG113" s="512">
        <f>Time!CG$88</f>
        <v>1</v>
      </c>
      <c r="CH113" s="512">
        <f>Time!CH$88</f>
        <v>1</v>
      </c>
      <c r="CI113" s="512">
        <f>Time!CI$88</f>
        <v>1</v>
      </c>
      <c r="CJ113" s="512">
        <f>Time!CJ$88</f>
        <v>1</v>
      </c>
      <c r="CK113" s="512">
        <f>Time!CK$88</f>
        <v>1</v>
      </c>
      <c r="CL113" s="512">
        <f>Time!CL$88</f>
        <v>1</v>
      </c>
      <c r="CM113" s="512">
        <f>Time!CM$88</f>
        <v>1</v>
      </c>
      <c r="CN113" s="512">
        <f>Time!CN$88</f>
        <v>1</v>
      </c>
      <c r="CO113" s="512">
        <f>Time!CO$88</f>
        <v>1</v>
      </c>
      <c r="CP113" s="512">
        <f>Time!CP$88</f>
        <v>1</v>
      </c>
      <c r="CQ113" s="512">
        <f>Time!CQ$88</f>
        <v>1</v>
      </c>
      <c r="CR113" s="512">
        <f>Time!CR$88</f>
        <v>1</v>
      </c>
      <c r="CS113" s="512">
        <f>Time!CS$88</f>
        <v>1</v>
      </c>
      <c r="CT113" s="512">
        <f>Time!CT$88</f>
        <v>1</v>
      </c>
      <c r="CU113" s="512">
        <f>Time!CU$88</f>
        <v>1</v>
      </c>
      <c r="CV113" s="512">
        <f>Time!CV$88</f>
        <v>1</v>
      </c>
      <c r="CW113" s="512">
        <f>Time!CW$88</f>
        <v>1</v>
      </c>
      <c r="CX113" s="512">
        <f>Time!CX$88</f>
        <v>1</v>
      </c>
      <c r="CY113" s="512">
        <f>Time!CY$88</f>
        <v>1</v>
      </c>
      <c r="CZ113" s="512">
        <f>Time!CZ$88</f>
        <v>1</v>
      </c>
      <c r="DA113" s="512">
        <f>Time!DA$88</f>
        <v>1</v>
      </c>
      <c r="DB113" s="512">
        <f>Time!DB$88</f>
        <v>1</v>
      </c>
      <c r="DC113" s="512">
        <f>Time!DC$88</f>
        <v>1</v>
      </c>
      <c r="DD113" s="512">
        <f>Time!DD$88</f>
        <v>1</v>
      </c>
      <c r="DE113" s="512">
        <f>Time!DE$88</f>
        <v>1</v>
      </c>
      <c r="DF113" s="512">
        <f>Time!DF$88</f>
        <v>1</v>
      </c>
      <c r="DG113" s="512">
        <f>Time!DG$88</f>
        <v>1</v>
      </c>
      <c r="DH113" s="512">
        <f>Time!DH$88</f>
        <v>1</v>
      </c>
      <c r="DI113" s="512">
        <f>Time!DI$88</f>
        <v>1</v>
      </c>
      <c r="DJ113" s="512">
        <f>Time!DJ$88</f>
        <v>1</v>
      </c>
      <c r="DK113" s="512">
        <f>Time!DK$88</f>
        <v>1</v>
      </c>
      <c r="DL113" s="512">
        <f>Time!DL$88</f>
        <v>1</v>
      </c>
      <c r="DM113" s="512">
        <f>Time!DM$88</f>
        <v>1</v>
      </c>
      <c r="DN113" s="512">
        <f>Time!DN$88</f>
        <v>1</v>
      </c>
      <c r="DO113" s="512">
        <f>Time!DO$88</f>
        <v>1</v>
      </c>
      <c r="DP113" s="512">
        <f>Time!DP$88</f>
        <v>1</v>
      </c>
      <c r="DQ113" s="512">
        <f>Time!DQ$88</f>
        <v>1</v>
      </c>
      <c r="DR113" s="512">
        <f>Time!DR$88</f>
        <v>1</v>
      </c>
      <c r="DS113" s="512">
        <f>Time!DS$88</f>
        <v>1</v>
      </c>
      <c r="DT113" s="512">
        <f>Time!DT$88</f>
        <v>1</v>
      </c>
      <c r="DU113" s="512">
        <f>Time!DU$88</f>
        <v>1</v>
      </c>
      <c r="DV113" s="512">
        <f>Time!DV$88</f>
        <v>1</v>
      </c>
      <c r="DW113" s="512">
        <f>Time!DW$88</f>
        <v>1</v>
      </c>
      <c r="DX113" s="512">
        <f>Time!DX$88</f>
        <v>1</v>
      </c>
      <c r="DY113" s="512">
        <f>Time!DY$88</f>
        <v>1</v>
      </c>
      <c r="DZ113" s="512">
        <f>Time!DZ$88</f>
        <v>1</v>
      </c>
      <c r="EA113" s="512">
        <f>Time!EA$88</f>
        <v>1</v>
      </c>
      <c r="EB113" s="512">
        <f>Time!EB$88</f>
        <v>1</v>
      </c>
      <c r="EC113" s="512">
        <f>Time!EC$88</f>
        <v>1</v>
      </c>
      <c r="ED113" s="512">
        <f>Time!ED$88</f>
        <v>1</v>
      </c>
      <c r="EE113" s="512">
        <f>Time!EE$88</f>
        <v>1</v>
      </c>
      <c r="EF113" s="512">
        <f>Time!EF$88</f>
        <v>1</v>
      </c>
      <c r="EG113" s="512">
        <f>Time!EG$88</f>
        <v>1</v>
      </c>
      <c r="EH113" s="512">
        <f>Time!EH$88</f>
        <v>1</v>
      </c>
      <c r="EI113" s="512">
        <f>Time!EI$88</f>
        <v>1</v>
      </c>
      <c r="EJ113" s="512">
        <f>Time!EJ$88</f>
        <v>1</v>
      </c>
      <c r="EK113" s="512">
        <f>Time!EK$88</f>
        <v>1</v>
      </c>
      <c r="EL113" s="512">
        <f>Time!EL$88</f>
        <v>1</v>
      </c>
      <c r="EM113" s="512">
        <f>Time!EM$88</f>
        <v>1</v>
      </c>
      <c r="EN113" s="512">
        <f>Time!EN$88</f>
        <v>1</v>
      </c>
      <c r="EO113" s="512">
        <f>Time!EO$88</f>
        <v>1</v>
      </c>
      <c r="EP113" s="512">
        <f>Time!EP$88</f>
        <v>1</v>
      </c>
      <c r="EQ113" s="512">
        <f>Time!EQ$88</f>
        <v>1</v>
      </c>
      <c r="ER113" s="512">
        <f>Time!ER$88</f>
        <v>1</v>
      </c>
      <c r="ES113" s="512">
        <f>Time!ES$88</f>
        <v>1</v>
      </c>
      <c r="ET113" s="512">
        <f>Time!ET$88</f>
        <v>1</v>
      </c>
      <c r="EU113" s="512">
        <f>Time!EU$88</f>
        <v>1</v>
      </c>
      <c r="EV113" s="512">
        <f>Time!EV$88</f>
        <v>1</v>
      </c>
      <c r="EW113" s="512">
        <f>Time!EW$88</f>
        <v>1</v>
      </c>
      <c r="EX113" s="512">
        <f>Time!EX$88</f>
        <v>1</v>
      </c>
      <c r="EY113" s="512">
        <f>Time!EY$88</f>
        <v>1</v>
      </c>
      <c r="EZ113" s="512">
        <f>Time!EZ$88</f>
        <v>1</v>
      </c>
      <c r="FA113" s="512">
        <f>Time!FA$88</f>
        <v>1</v>
      </c>
      <c r="FB113" s="512">
        <f>Time!FB$88</f>
        <v>0</v>
      </c>
      <c r="FC113" s="512">
        <f>Time!FC$88</f>
        <v>0</v>
      </c>
      <c r="FD113" s="512">
        <f>Time!FD$88</f>
        <v>0</v>
      </c>
      <c r="FE113" s="512">
        <f>Time!FE$88</f>
        <v>0</v>
      </c>
      <c r="FF113" s="512">
        <f>Time!FF$88</f>
        <v>0</v>
      </c>
      <c r="FG113" s="512">
        <f>Time!FG$88</f>
        <v>0</v>
      </c>
      <c r="FH113" s="512">
        <f>Time!FH$88</f>
        <v>0</v>
      </c>
      <c r="FI113" s="512">
        <f>Time!FI$88</f>
        <v>0</v>
      </c>
      <c r="FJ113" s="512">
        <f>Time!FJ$88</f>
        <v>0</v>
      </c>
      <c r="FK113" s="512">
        <f>Time!FK$88</f>
        <v>0</v>
      </c>
      <c r="FL113" s="512">
        <f>Time!FL$88</f>
        <v>0</v>
      </c>
      <c r="FM113" s="512">
        <f>Time!FM$88</f>
        <v>0</v>
      </c>
      <c r="FN113" s="512">
        <f>Time!FN$88</f>
        <v>0</v>
      </c>
      <c r="FO113" s="512">
        <f>Time!FO$88</f>
        <v>0</v>
      </c>
      <c r="FP113" s="512">
        <f>Time!FP$88</f>
        <v>0</v>
      </c>
      <c r="FQ113" s="512">
        <f>Time!FQ$88</f>
        <v>0</v>
      </c>
      <c r="FR113" s="512">
        <f>Time!FR$88</f>
        <v>0</v>
      </c>
      <c r="FS113" s="512">
        <f>Time!FS$88</f>
        <v>0</v>
      </c>
      <c r="FT113" s="512">
        <f>Time!FT$88</f>
        <v>0</v>
      </c>
      <c r="FU113" s="512">
        <f>Time!FU$88</f>
        <v>0</v>
      </c>
      <c r="FV113" s="512">
        <f>Time!FV$88</f>
        <v>0</v>
      </c>
      <c r="FW113" s="512">
        <f>Time!FW$88</f>
        <v>0</v>
      </c>
      <c r="FX113" s="512">
        <f>Time!FX$88</f>
        <v>0</v>
      </c>
      <c r="FY113" s="512">
        <f>Time!FY$88</f>
        <v>0</v>
      </c>
      <c r="FZ113" s="512">
        <f>Time!FZ$88</f>
        <v>0</v>
      </c>
      <c r="GA113" s="512">
        <f>Time!GA$88</f>
        <v>0</v>
      </c>
      <c r="GB113" s="512">
        <f>Time!GB$88</f>
        <v>0</v>
      </c>
      <c r="GC113" s="512">
        <f>Time!GC$88</f>
        <v>0</v>
      </c>
      <c r="GD113" s="512">
        <f>Time!GD$88</f>
        <v>0</v>
      </c>
      <c r="GE113" s="512">
        <f>Time!GE$88</f>
        <v>0</v>
      </c>
      <c r="GF113" s="512">
        <f>Time!GF$88</f>
        <v>0</v>
      </c>
      <c r="GG113" s="512">
        <f>Time!GG$88</f>
        <v>0</v>
      </c>
      <c r="GH113" s="512">
        <f>Time!GH$88</f>
        <v>0</v>
      </c>
      <c r="GI113" s="512">
        <f>Time!GI$88</f>
        <v>0</v>
      </c>
      <c r="GJ113" s="512">
        <f>Time!GJ$88</f>
        <v>0</v>
      </c>
    </row>
    <row r="114" spans="1:192" s="513" customFormat="1" outlineLevel="2" x14ac:dyDescent="0.35">
      <c r="A114" s="518"/>
      <c r="E114" s="513" t="str">
        <f>Esc!$E$14</f>
        <v>CPI escalation factor</v>
      </c>
      <c r="G114" s="513" t="str">
        <f>Esc!$G$14</f>
        <v>factor</v>
      </c>
      <c r="H114" s="513">
        <f>Esc!$H$14</f>
        <v>277.83505167495679</v>
      </c>
      <c r="J114" s="513">
        <f>Esc!J$14</f>
        <v>1</v>
      </c>
      <c r="K114" s="513">
        <f>Esc!K$14</f>
        <v>1</v>
      </c>
      <c r="L114" s="513">
        <f>Esc!L$14</f>
        <v>1</v>
      </c>
      <c r="M114" s="513">
        <f>Esc!M$14</f>
        <v>1</v>
      </c>
      <c r="N114" s="513">
        <f>Esc!N$14</f>
        <v>1</v>
      </c>
      <c r="O114" s="513">
        <f>Esc!O$14</f>
        <v>1</v>
      </c>
      <c r="P114" s="513">
        <f>Esc!P$14</f>
        <v>1</v>
      </c>
      <c r="Q114" s="513">
        <f>Esc!Q$14</f>
        <v>1</v>
      </c>
      <c r="R114" s="513">
        <f>Esc!R$14</f>
        <v>1</v>
      </c>
      <c r="S114" s="513">
        <f>Esc!S$14</f>
        <v>1</v>
      </c>
      <c r="T114" s="513">
        <f>Esc!T$14</f>
        <v>1</v>
      </c>
      <c r="U114" s="513">
        <f>Esc!U$14</f>
        <v>1</v>
      </c>
      <c r="V114" s="513">
        <f>Esc!V$14</f>
        <v>1</v>
      </c>
      <c r="W114" s="513">
        <f>Esc!W$14</f>
        <v>1</v>
      </c>
      <c r="X114" s="513">
        <f>Esc!X$14</f>
        <v>1</v>
      </c>
      <c r="Y114" s="513">
        <f>Esc!Y$14</f>
        <v>1</v>
      </c>
      <c r="Z114" s="513">
        <f>Esc!Z$14</f>
        <v>1</v>
      </c>
      <c r="AA114" s="513">
        <f>Esc!AA$14</f>
        <v>1.0249999999999999</v>
      </c>
      <c r="AB114" s="513">
        <f>Esc!AB$14</f>
        <v>1.0249999999999999</v>
      </c>
      <c r="AC114" s="513">
        <f>Esc!AC$14</f>
        <v>1.0249999999999999</v>
      </c>
      <c r="AD114" s="513">
        <f>Esc!AD$14</f>
        <v>1.0249999999999999</v>
      </c>
      <c r="AE114" s="513">
        <f>Esc!AE$14</f>
        <v>1.0249999999999999</v>
      </c>
      <c r="AF114" s="513">
        <f>Esc!AF$14</f>
        <v>1.0249999999999999</v>
      </c>
      <c r="AG114" s="513">
        <f>Esc!AG$14</f>
        <v>1.0249999999999999</v>
      </c>
      <c r="AH114" s="513">
        <f>Esc!AH$14</f>
        <v>1.0249999999999999</v>
      </c>
      <c r="AI114" s="513">
        <f>Esc!AI$14</f>
        <v>1.0249999999999999</v>
      </c>
      <c r="AJ114" s="513">
        <f>Esc!AJ$14</f>
        <v>1.0249999999999999</v>
      </c>
      <c r="AK114" s="513">
        <f>Esc!AK$14</f>
        <v>1.0249999999999999</v>
      </c>
      <c r="AL114" s="513">
        <f>Esc!AL$14</f>
        <v>1.0249999999999999</v>
      </c>
      <c r="AM114" s="513">
        <f>Esc!AM$14</f>
        <v>1.0506249999999999</v>
      </c>
      <c r="AN114" s="513">
        <f>Esc!AN$14</f>
        <v>1.0506249999999999</v>
      </c>
      <c r="AO114" s="513">
        <f>Esc!AO$14</f>
        <v>1.0506249999999999</v>
      </c>
      <c r="AP114" s="513">
        <f>Esc!AP$14</f>
        <v>1.0506249999999999</v>
      </c>
      <c r="AQ114" s="513">
        <f>Esc!AQ$14</f>
        <v>1.0506249999999999</v>
      </c>
      <c r="AR114" s="513">
        <f>Esc!AR$14</f>
        <v>1.0506249999999999</v>
      </c>
      <c r="AS114" s="513">
        <f>Esc!AS$14</f>
        <v>1.0506249999999999</v>
      </c>
      <c r="AT114" s="513">
        <f>Esc!AT$14</f>
        <v>1.0506249999999999</v>
      </c>
      <c r="AU114" s="513">
        <f>Esc!AU$14</f>
        <v>1.0506249999999999</v>
      </c>
      <c r="AV114" s="513">
        <f>Esc!AV$14</f>
        <v>1.0506249999999999</v>
      </c>
      <c r="AW114" s="513">
        <f>Esc!AW$14</f>
        <v>1.0506249999999999</v>
      </c>
      <c r="AX114" s="513">
        <f>Esc!AX$14</f>
        <v>1.0506249999999999</v>
      </c>
      <c r="AY114" s="513">
        <f>Esc!AY$14</f>
        <v>1.0768906249999999</v>
      </c>
      <c r="AZ114" s="513">
        <f>Esc!AZ$14</f>
        <v>1.0768906249999999</v>
      </c>
      <c r="BA114" s="513">
        <f>Esc!BA$14</f>
        <v>1.0768906249999999</v>
      </c>
      <c r="BB114" s="513">
        <f>Esc!BB$14</f>
        <v>1.0768906249999999</v>
      </c>
      <c r="BC114" s="513">
        <f>Esc!BC$14</f>
        <v>1.0768906249999999</v>
      </c>
      <c r="BD114" s="513">
        <f>Esc!BD$14</f>
        <v>1.0768906249999999</v>
      </c>
      <c r="BE114" s="513">
        <f>Esc!BE$14</f>
        <v>1.0768906249999999</v>
      </c>
      <c r="BF114" s="513">
        <f>Esc!BF$14</f>
        <v>1.0768906249999999</v>
      </c>
      <c r="BG114" s="513">
        <f>Esc!BG$14</f>
        <v>1.1038128906249998</v>
      </c>
      <c r="BH114" s="513">
        <f>Esc!BH$14</f>
        <v>1.1038128906249998</v>
      </c>
      <c r="BI114" s="513">
        <f>Esc!BI$14</f>
        <v>1.1038128906249998</v>
      </c>
      <c r="BJ114" s="513">
        <f>Esc!BJ$14</f>
        <v>1.1038128906249998</v>
      </c>
      <c r="BK114" s="513">
        <f>Esc!BK$14</f>
        <v>1.1314082128906247</v>
      </c>
      <c r="BL114" s="513">
        <f>Esc!BL$14</f>
        <v>1.1314082128906247</v>
      </c>
      <c r="BM114" s="513">
        <f>Esc!BM$14</f>
        <v>1.1314082128906247</v>
      </c>
      <c r="BN114" s="513">
        <f>Esc!BN$14</f>
        <v>1.1314082128906247</v>
      </c>
      <c r="BO114" s="513">
        <f>Esc!BO$14</f>
        <v>1.1596934182128902</v>
      </c>
      <c r="BP114" s="513">
        <f>Esc!BP$14</f>
        <v>1.1596934182128902</v>
      </c>
      <c r="BQ114" s="513">
        <f>Esc!BQ$14</f>
        <v>1.1596934182128902</v>
      </c>
      <c r="BR114" s="513">
        <f>Esc!BR$14</f>
        <v>1.1596934182128902</v>
      </c>
      <c r="BS114" s="513">
        <f>Esc!BS$14</f>
        <v>1.1886857536682125</v>
      </c>
      <c r="BT114" s="513">
        <f>Esc!BT$14</f>
        <v>1.1886857536682125</v>
      </c>
      <c r="BU114" s="513">
        <f>Esc!BU$14</f>
        <v>1.1886857536682125</v>
      </c>
      <c r="BV114" s="513">
        <f>Esc!BV$14</f>
        <v>1.1886857536682125</v>
      </c>
      <c r="BW114" s="513">
        <f>Esc!BW$14</f>
        <v>1.2184028975099177</v>
      </c>
      <c r="BX114" s="513">
        <f>Esc!BX$14</f>
        <v>1.2184028975099177</v>
      </c>
      <c r="BY114" s="513">
        <f>Esc!BY$14</f>
        <v>1.2184028975099177</v>
      </c>
      <c r="BZ114" s="513">
        <f>Esc!BZ$14</f>
        <v>1.2184028975099177</v>
      </c>
      <c r="CA114" s="513">
        <f>Esc!CA$14</f>
        <v>1.2488629699476654</v>
      </c>
      <c r="CB114" s="513">
        <f>Esc!CB$14</f>
        <v>1.2488629699476654</v>
      </c>
      <c r="CC114" s="513">
        <f>Esc!CC$14</f>
        <v>1.2488629699476654</v>
      </c>
      <c r="CD114" s="513">
        <f>Esc!CD$14</f>
        <v>1.2488629699476654</v>
      </c>
      <c r="CE114" s="513">
        <f>Esc!CE$14</f>
        <v>1.2800845441963571</v>
      </c>
      <c r="CF114" s="513">
        <f>Esc!CF$14</f>
        <v>1.2800845441963571</v>
      </c>
      <c r="CG114" s="513">
        <f>Esc!CG$14</f>
        <v>1.2800845441963571</v>
      </c>
      <c r="CH114" s="513">
        <f>Esc!CH$14</f>
        <v>1.2800845441963571</v>
      </c>
      <c r="CI114" s="513">
        <f>Esc!CI$14</f>
        <v>1.312086657801266</v>
      </c>
      <c r="CJ114" s="513">
        <f>Esc!CJ$14</f>
        <v>1.312086657801266</v>
      </c>
      <c r="CK114" s="513">
        <f>Esc!CK$14</f>
        <v>1.312086657801266</v>
      </c>
      <c r="CL114" s="513">
        <f>Esc!CL$14</f>
        <v>1.312086657801266</v>
      </c>
      <c r="CM114" s="513">
        <f>Esc!CM$14</f>
        <v>1.3448888242462975</v>
      </c>
      <c r="CN114" s="513">
        <f>Esc!CN$14</f>
        <v>1.3448888242462975</v>
      </c>
      <c r="CO114" s="513">
        <f>Esc!CO$14</f>
        <v>1.3448888242462975</v>
      </c>
      <c r="CP114" s="513">
        <f>Esc!CP$14</f>
        <v>1.3448888242462975</v>
      </c>
      <c r="CQ114" s="513">
        <f>Esc!CQ$14</f>
        <v>1.3785110448524549</v>
      </c>
      <c r="CR114" s="513">
        <f>Esc!CR$14</f>
        <v>1.3785110448524549</v>
      </c>
      <c r="CS114" s="513">
        <f>Esc!CS$14</f>
        <v>1.3785110448524549</v>
      </c>
      <c r="CT114" s="513">
        <f>Esc!CT$14</f>
        <v>1.3785110448524549</v>
      </c>
      <c r="CU114" s="513">
        <f>Esc!CU$14</f>
        <v>1.4129738209737661</v>
      </c>
      <c r="CV114" s="513">
        <f>Esc!CV$14</f>
        <v>1.4129738209737661</v>
      </c>
      <c r="CW114" s="513">
        <f>Esc!CW$14</f>
        <v>1.4129738209737661</v>
      </c>
      <c r="CX114" s="513">
        <f>Esc!CX$14</f>
        <v>1.4129738209737661</v>
      </c>
      <c r="CY114" s="513">
        <f>Esc!CY$14</f>
        <v>1.4482981664981105</v>
      </c>
      <c r="CZ114" s="513">
        <f>Esc!CZ$14</f>
        <v>1.4482981664981105</v>
      </c>
      <c r="DA114" s="513">
        <f>Esc!DA$14</f>
        <v>1.4482981664981105</v>
      </c>
      <c r="DB114" s="513">
        <f>Esc!DB$14</f>
        <v>1.4482981664981105</v>
      </c>
      <c r="DC114" s="513">
        <f>Esc!DC$14</f>
        <v>1.4845056206605631</v>
      </c>
      <c r="DD114" s="513">
        <f>Esc!DD$14</f>
        <v>1.4845056206605631</v>
      </c>
      <c r="DE114" s="513">
        <f>Esc!DE$14</f>
        <v>1.4845056206605631</v>
      </c>
      <c r="DF114" s="513">
        <f>Esc!DF$14</f>
        <v>1.4845056206605631</v>
      </c>
      <c r="DG114" s="513">
        <f>Esc!DG$14</f>
        <v>1.521618261177077</v>
      </c>
      <c r="DH114" s="513">
        <f>Esc!DH$14</f>
        <v>1.521618261177077</v>
      </c>
      <c r="DI114" s="513">
        <f>Esc!DI$14</f>
        <v>1.521618261177077</v>
      </c>
      <c r="DJ114" s="513">
        <f>Esc!DJ$14</f>
        <v>1.521618261177077</v>
      </c>
      <c r="DK114" s="513">
        <f>Esc!DK$14</f>
        <v>1.559658717706504</v>
      </c>
      <c r="DL114" s="513">
        <f>Esc!DL$14</f>
        <v>1.559658717706504</v>
      </c>
      <c r="DM114" s="513">
        <f>Esc!DM$14</f>
        <v>1.559658717706504</v>
      </c>
      <c r="DN114" s="513">
        <f>Esc!DN$14</f>
        <v>1.559658717706504</v>
      </c>
      <c r="DO114" s="513">
        <f>Esc!DO$14</f>
        <v>1.5986501856491666</v>
      </c>
      <c r="DP114" s="513">
        <f>Esc!DP$14</f>
        <v>1.5986501856491666</v>
      </c>
      <c r="DQ114" s="513">
        <f>Esc!DQ$14</f>
        <v>1.5986501856491666</v>
      </c>
      <c r="DR114" s="513">
        <f>Esc!DR$14</f>
        <v>1.5986501856491666</v>
      </c>
      <c r="DS114" s="513">
        <f>Esc!DS$14</f>
        <v>1.6386164402903955</v>
      </c>
      <c r="DT114" s="513">
        <f>Esc!DT$14</f>
        <v>1.6386164402903955</v>
      </c>
      <c r="DU114" s="513">
        <f>Esc!DU$14</f>
        <v>1.6386164402903955</v>
      </c>
      <c r="DV114" s="513">
        <f>Esc!DV$14</f>
        <v>1.6386164402903955</v>
      </c>
      <c r="DW114" s="513">
        <f>Esc!DW$14</f>
        <v>1.6795818512976552</v>
      </c>
      <c r="DX114" s="513">
        <f>Esc!DX$14</f>
        <v>1.6795818512976552</v>
      </c>
      <c r="DY114" s="513">
        <f>Esc!DY$14</f>
        <v>1.6795818512976552</v>
      </c>
      <c r="DZ114" s="513">
        <f>Esc!DZ$14</f>
        <v>1.6795818512976552</v>
      </c>
      <c r="EA114" s="513">
        <f>Esc!EA$14</f>
        <v>1.7215713975800966</v>
      </c>
      <c r="EB114" s="513">
        <f>Esc!EB$14</f>
        <v>1.7215713975800966</v>
      </c>
      <c r="EC114" s="513">
        <f>Esc!EC$14</f>
        <v>1.7215713975800966</v>
      </c>
      <c r="ED114" s="513">
        <f>Esc!ED$14</f>
        <v>1.7215713975800966</v>
      </c>
      <c r="EE114" s="513">
        <f>Esc!EE$14</f>
        <v>1.7646106825195991</v>
      </c>
      <c r="EF114" s="513">
        <f>Esc!EF$14</f>
        <v>1.7646106825195991</v>
      </c>
      <c r="EG114" s="513">
        <f>Esc!EG$14</f>
        <v>1.7646106825195991</v>
      </c>
      <c r="EH114" s="513">
        <f>Esc!EH$14</f>
        <v>1.7646106825195991</v>
      </c>
      <c r="EI114" s="513">
        <f>Esc!EI$14</f>
        <v>1.8087259495825889</v>
      </c>
      <c r="EJ114" s="513">
        <f>Esc!EJ$14</f>
        <v>1.8087259495825889</v>
      </c>
      <c r="EK114" s="513">
        <f>Esc!EK$14</f>
        <v>1.8087259495825889</v>
      </c>
      <c r="EL114" s="513">
        <f>Esc!EL$14</f>
        <v>1.8087259495825889</v>
      </c>
      <c r="EM114" s="513">
        <f>Esc!EM$14</f>
        <v>1.8539440983221533</v>
      </c>
      <c r="EN114" s="513">
        <f>Esc!EN$14</f>
        <v>1.8539440983221533</v>
      </c>
      <c r="EO114" s="513">
        <f>Esc!EO$14</f>
        <v>1.8539440983221533</v>
      </c>
      <c r="EP114" s="513">
        <f>Esc!EP$14</f>
        <v>1.8539440983221533</v>
      </c>
      <c r="EQ114" s="513">
        <f>Esc!EQ$14</f>
        <v>1.9002927007802071</v>
      </c>
      <c r="ER114" s="513">
        <f>Esc!ER$14</f>
        <v>1.9002927007802071</v>
      </c>
      <c r="ES114" s="513">
        <f>Esc!ES$14</f>
        <v>1.9002927007802071</v>
      </c>
      <c r="ET114" s="513">
        <f>Esc!ET$14</f>
        <v>1.9002927007802071</v>
      </c>
      <c r="EU114" s="513">
        <f>Esc!EU$14</f>
        <v>1.9478000182997122</v>
      </c>
      <c r="EV114" s="513">
        <f>Esc!EV$14</f>
        <v>1.9478000182997122</v>
      </c>
      <c r="EW114" s="513">
        <f>Esc!EW$14</f>
        <v>1.9478000182997122</v>
      </c>
      <c r="EX114" s="513">
        <f>Esc!EX$14</f>
        <v>1.9478000182997122</v>
      </c>
      <c r="EY114" s="513">
        <f>Esc!EY$14</f>
        <v>1.9964950187572048</v>
      </c>
      <c r="EZ114" s="513">
        <f>Esc!EZ$14</f>
        <v>1.9964950187572048</v>
      </c>
      <c r="FA114" s="513">
        <f>Esc!FA$14</f>
        <v>1.9964950187572048</v>
      </c>
      <c r="FB114" s="513">
        <f>Esc!FB$14</f>
        <v>1.9964950187572048</v>
      </c>
      <c r="FC114" s="513">
        <f>Esc!FC$14</f>
        <v>2.0464073942261352</v>
      </c>
      <c r="FD114" s="513">
        <f>Esc!FD$14</f>
        <v>2.0464073942261352</v>
      </c>
      <c r="FE114" s="513">
        <f>Esc!FE$14</f>
        <v>2.0464073942261352</v>
      </c>
      <c r="FF114" s="513">
        <f>Esc!FF$14</f>
        <v>2.0464073942261352</v>
      </c>
      <c r="FG114" s="513">
        <f>Esc!FG$14</f>
        <v>2.097567579081788</v>
      </c>
      <c r="FH114" s="513">
        <f>Esc!FH$14</f>
        <v>2.097567579081788</v>
      </c>
      <c r="FI114" s="513">
        <f>Esc!FI$14</f>
        <v>2.097567579081788</v>
      </c>
      <c r="FJ114" s="513">
        <f>Esc!FJ$14</f>
        <v>2.097567579081788</v>
      </c>
      <c r="FK114" s="513">
        <f>Esc!FK$14</f>
        <v>2.1500067685588333</v>
      </c>
      <c r="FL114" s="513">
        <f>Esc!FL$14</f>
        <v>2.1500067685588333</v>
      </c>
      <c r="FM114" s="513">
        <f>Esc!FM$14</f>
        <v>2.1500067685588333</v>
      </c>
      <c r="FN114" s="513">
        <f>Esc!FN$14</f>
        <v>2.1500067685588333</v>
      </c>
      <c r="FO114" s="513">
        <f>Esc!FO$14</f>
        <v>2.2037569377728037</v>
      </c>
      <c r="FP114" s="513">
        <f>Esc!FP$14</f>
        <v>2.2037569377728037</v>
      </c>
      <c r="FQ114" s="513">
        <f>Esc!FQ$14</f>
        <v>2.2037569377728037</v>
      </c>
      <c r="FR114" s="513">
        <f>Esc!FR$14</f>
        <v>2.2037569377728037</v>
      </c>
      <c r="FS114" s="513">
        <f>Esc!FS$14</f>
        <v>2.2588508612171236</v>
      </c>
      <c r="FT114" s="513">
        <f>Esc!FT$14</f>
        <v>2.2588508612171236</v>
      </c>
      <c r="FU114" s="513">
        <f>Esc!FU$14</f>
        <v>2.2588508612171236</v>
      </c>
      <c r="FV114" s="513">
        <f>Esc!FV$14</f>
        <v>2.2588508612171236</v>
      </c>
      <c r="FW114" s="513">
        <f>Esc!FW$14</f>
        <v>2.3153221327475517</v>
      </c>
      <c r="FX114" s="513">
        <f>Esc!FX$14</f>
        <v>2.3153221327475517</v>
      </c>
      <c r="FY114" s="513">
        <f>Esc!FY$14</f>
        <v>2.3153221327475517</v>
      </c>
      <c r="FZ114" s="513">
        <f>Esc!FZ$14</f>
        <v>2.3153221327475517</v>
      </c>
      <c r="GA114" s="513">
        <f>Esc!GA$14</f>
        <v>2.3732051860662402</v>
      </c>
      <c r="GB114" s="513">
        <f>Esc!GB$14</f>
        <v>2.3732051860662402</v>
      </c>
      <c r="GC114" s="513">
        <f>Esc!GC$14</f>
        <v>2.3732051860662402</v>
      </c>
      <c r="GD114" s="513">
        <f>Esc!GD$14</f>
        <v>2.3732051860662402</v>
      </c>
      <c r="GE114" s="513">
        <f>Esc!GE$14</f>
        <v>2.4325353157178964</v>
      </c>
      <c r="GF114" s="513">
        <f>Esc!GF$14</f>
        <v>2.4325353157178964</v>
      </c>
      <c r="GG114" s="513">
        <f>Esc!GG$14</f>
        <v>2.4325353157178964</v>
      </c>
      <c r="GH114" s="513">
        <f>Esc!GH$14</f>
        <v>2.4325353157178964</v>
      </c>
      <c r="GI114" s="513">
        <f>Esc!GI$14</f>
        <v>2.4933486986108435</v>
      </c>
      <c r="GJ114" s="513">
        <f>Esc!GJ$14</f>
        <v>2.4933486986108435</v>
      </c>
    </row>
    <row r="115" spans="1:192" outlineLevel="2" x14ac:dyDescent="0.35">
      <c r="A115" s="76"/>
      <c r="B115"/>
      <c r="C115"/>
      <c r="D115"/>
      <c r="E115" t="s">
        <v>752</v>
      </c>
      <c r="F115"/>
      <c r="G115" t="s">
        <v>101</v>
      </c>
      <c r="H115">
        <f>SUM(J115:GJ115)</f>
        <v>191866.2607135039</v>
      </c>
      <c r="I115"/>
      <c r="J115">
        <f t="shared" ref="J115:AO115" si="180">$F111*J112/$F110*J114*J113</f>
        <v>0</v>
      </c>
      <c r="K115">
        <f t="shared" si="180"/>
        <v>0</v>
      </c>
      <c r="L115">
        <f t="shared" si="180"/>
        <v>0</v>
      </c>
      <c r="M115">
        <f t="shared" si="180"/>
        <v>0</v>
      </c>
      <c r="N115">
        <f t="shared" si="180"/>
        <v>0</v>
      </c>
      <c r="O115">
        <f t="shared" si="180"/>
        <v>0</v>
      </c>
      <c r="P115">
        <f t="shared" si="180"/>
        <v>0</v>
      </c>
      <c r="Q115">
        <f t="shared" si="180"/>
        <v>0</v>
      </c>
      <c r="R115">
        <f t="shared" si="180"/>
        <v>0</v>
      </c>
      <c r="S115">
        <f t="shared" si="180"/>
        <v>0</v>
      </c>
      <c r="T115">
        <f t="shared" si="180"/>
        <v>0</v>
      </c>
      <c r="U115">
        <f t="shared" si="180"/>
        <v>0</v>
      </c>
      <c r="V115">
        <f t="shared" si="180"/>
        <v>0</v>
      </c>
      <c r="W115">
        <f t="shared" si="180"/>
        <v>0</v>
      </c>
      <c r="X115">
        <f t="shared" si="180"/>
        <v>0</v>
      </c>
      <c r="Y115">
        <f t="shared" si="180"/>
        <v>0</v>
      </c>
      <c r="Z115">
        <f t="shared" si="180"/>
        <v>0</v>
      </c>
      <c r="AA115">
        <f t="shared" si="180"/>
        <v>0</v>
      </c>
      <c r="AB115">
        <f t="shared" si="180"/>
        <v>0</v>
      </c>
      <c r="AC115">
        <f t="shared" si="180"/>
        <v>0</v>
      </c>
      <c r="AD115">
        <f t="shared" si="180"/>
        <v>0</v>
      </c>
      <c r="AE115">
        <f t="shared" si="180"/>
        <v>0</v>
      </c>
      <c r="AF115">
        <f t="shared" si="180"/>
        <v>0</v>
      </c>
      <c r="AG115">
        <f t="shared" si="180"/>
        <v>0</v>
      </c>
      <c r="AH115">
        <f t="shared" si="180"/>
        <v>0</v>
      </c>
      <c r="AI115">
        <f t="shared" si="180"/>
        <v>0</v>
      </c>
      <c r="AJ115">
        <f t="shared" si="180"/>
        <v>0</v>
      </c>
      <c r="AK115">
        <f t="shared" si="180"/>
        <v>0</v>
      </c>
      <c r="AL115">
        <f t="shared" si="180"/>
        <v>0</v>
      </c>
      <c r="AM115">
        <f t="shared" si="180"/>
        <v>0</v>
      </c>
      <c r="AN115">
        <f t="shared" si="180"/>
        <v>0</v>
      </c>
      <c r="AO115">
        <f t="shared" si="180"/>
        <v>0</v>
      </c>
      <c r="AP115">
        <f t="shared" ref="AP115:BU115" si="181">$F111*AP112/$F110*AP114*AP113</f>
        <v>0</v>
      </c>
      <c r="AQ115">
        <f t="shared" si="181"/>
        <v>0</v>
      </c>
      <c r="AR115">
        <f t="shared" si="181"/>
        <v>0</v>
      </c>
      <c r="AS115">
        <f t="shared" si="181"/>
        <v>0</v>
      </c>
      <c r="AT115">
        <f t="shared" si="181"/>
        <v>0</v>
      </c>
      <c r="AU115">
        <f t="shared" si="181"/>
        <v>0</v>
      </c>
      <c r="AV115">
        <f t="shared" si="181"/>
        <v>0</v>
      </c>
      <c r="AW115">
        <f t="shared" si="181"/>
        <v>0</v>
      </c>
      <c r="AX115">
        <f t="shared" si="181"/>
        <v>0</v>
      </c>
      <c r="AY115">
        <f t="shared" si="181"/>
        <v>0</v>
      </c>
      <c r="AZ115">
        <f t="shared" si="181"/>
        <v>0</v>
      </c>
      <c r="BA115">
        <f t="shared" si="181"/>
        <v>0</v>
      </c>
      <c r="BB115">
        <f t="shared" si="181"/>
        <v>0</v>
      </c>
      <c r="BC115">
        <f t="shared" si="181"/>
        <v>0</v>
      </c>
      <c r="BD115">
        <f t="shared" si="181"/>
        <v>0</v>
      </c>
      <c r="BE115">
        <f t="shared" si="181"/>
        <v>0</v>
      </c>
      <c r="BF115">
        <f t="shared" si="181"/>
        <v>1378.4199999999998</v>
      </c>
      <c r="BG115">
        <f t="shared" si="181"/>
        <v>1412.8804999999998</v>
      </c>
      <c r="BH115">
        <f t="shared" si="181"/>
        <v>1412.8804999999998</v>
      </c>
      <c r="BI115">
        <f t="shared" si="181"/>
        <v>1412.8804999999998</v>
      </c>
      <c r="BJ115">
        <f t="shared" si="181"/>
        <v>1412.8804999999998</v>
      </c>
      <c r="BK115">
        <f t="shared" si="181"/>
        <v>1448.2025124999996</v>
      </c>
      <c r="BL115">
        <f t="shared" si="181"/>
        <v>1448.2025124999996</v>
      </c>
      <c r="BM115">
        <f t="shared" si="181"/>
        <v>1448.2025124999996</v>
      </c>
      <c r="BN115">
        <f t="shared" si="181"/>
        <v>1448.2025124999996</v>
      </c>
      <c r="BO115">
        <f t="shared" si="181"/>
        <v>1484.4075753124994</v>
      </c>
      <c r="BP115">
        <f t="shared" si="181"/>
        <v>1484.4075753124994</v>
      </c>
      <c r="BQ115">
        <f t="shared" si="181"/>
        <v>1484.4075753124994</v>
      </c>
      <c r="BR115">
        <f t="shared" si="181"/>
        <v>1484.4075753124994</v>
      </c>
      <c r="BS115">
        <f t="shared" si="181"/>
        <v>1521.5177646953121</v>
      </c>
      <c r="BT115">
        <f t="shared" si="181"/>
        <v>1521.5177646953121</v>
      </c>
      <c r="BU115">
        <f t="shared" si="181"/>
        <v>1521.5177646953121</v>
      </c>
      <c r="BV115">
        <f t="shared" ref="BV115:DA115" si="182">$F111*BV112/$F110*BV114*BV113</f>
        <v>1521.5177646953121</v>
      </c>
      <c r="BW115">
        <f t="shared" si="182"/>
        <v>1559.5557088126948</v>
      </c>
      <c r="BX115">
        <f t="shared" si="182"/>
        <v>1559.5557088126948</v>
      </c>
      <c r="BY115">
        <f t="shared" si="182"/>
        <v>1559.5557088126948</v>
      </c>
      <c r="BZ115">
        <f t="shared" si="182"/>
        <v>1559.5557088126948</v>
      </c>
      <c r="CA115">
        <f t="shared" si="182"/>
        <v>1598.5446015330117</v>
      </c>
      <c r="CB115">
        <f t="shared" si="182"/>
        <v>1598.5446015330117</v>
      </c>
      <c r="CC115">
        <f t="shared" si="182"/>
        <v>1598.5446015330117</v>
      </c>
      <c r="CD115">
        <f t="shared" si="182"/>
        <v>1598.5446015330117</v>
      </c>
      <c r="CE115">
        <f t="shared" si="182"/>
        <v>1638.508216571337</v>
      </c>
      <c r="CF115">
        <f t="shared" si="182"/>
        <v>1638.508216571337</v>
      </c>
      <c r="CG115">
        <f t="shared" si="182"/>
        <v>1638.508216571337</v>
      </c>
      <c r="CH115">
        <f t="shared" si="182"/>
        <v>1638.508216571337</v>
      </c>
      <c r="CI115">
        <f t="shared" si="182"/>
        <v>1679.4709219856204</v>
      </c>
      <c r="CJ115">
        <f t="shared" si="182"/>
        <v>1679.4709219856204</v>
      </c>
      <c r="CK115">
        <f t="shared" si="182"/>
        <v>1679.4709219856204</v>
      </c>
      <c r="CL115">
        <f t="shared" si="182"/>
        <v>1679.4709219856204</v>
      </c>
      <c r="CM115">
        <f t="shared" si="182"/>
        <v>1721.4576950352607</v>
      </c>
      <c r="CN115">
        <f t="shared" si="182"/>
        <v>1721.4576950352607</v>
      </c>
      <c r="CO115">
        <f t="shared" si="182"/>
        <v>1721.4576950352607</v>
      </c>
      <c r="CP115">
        <f t="shared" si="182"/>
        <v>1721.4576950352607</v>
      </c>
      <c r="CQ115">
        <f t="shared" si="182"/>
        <v>1764.4941374111422</v>
      </c>
      <c r="CR115">
        <f t="shared" si="182"/>
        <v>1764.4941374111422</v>
      </c>
      <c r="CS115">
        <f t="shared" si="182"/>
        <v>1764.4941374111422</v>
      </c>
      <c r="CT115">
        <f t="shared" si="182"/>
        <v>1764.4941374111422</v>
      </c>
      <c r="CU115">
        <f t="shared" si="182"/>
        <v>1808.6064908464207</v>
      </c>
      <c r="CV115">
        <f t="shared" si="182"/>
        <v>1808.6064908464207</v>
      </c>
      <c r="CW115">
        <f t="shared" si="182"/>
        <v>1808.6064908464207</v>
      </c>
      <c r="CX115">
        <f t="shared" si="182"/>
        <v>1808.6064908464207</v>
      </c>
      <c r="CY115">
        <f t="shared" si="182"/>
        <v>1853.8216531175815</v>
      </c>
      <c r="CZ115">
        <f t="shared" si="182"/>
        <v>1853.8216531175815</v>
      </c>
      <c r="DA115">
        <f t="shared" si="182"/>
        <v>1853.8216531175815</v>
      </c>
      <c r="DB115">
        <f t="shared" ref="DB115:EG115" si="183">$F111*DB112/$F110*DB114*DB113</f>
        <v>1853.8216531175815</v>
      </c>
      <c r="DC115">
        <f t="shared" si="183"/>
        <v>1900.1671944455209</v>
      </c>
      <c r="DD115">
        <f t="shared" si="183"/>
        <v>1900.1671944455209</v>
      </c>
      <c r="DE115">
        <f t="shared" si="183"/>
        <v>1900.1671944455209</v>
      </c>
      <c r="DF115">
        <f t="shared" si="183"/>
        <v>1900.1671944455209</v>
      </c>
      <c r="DG115">
        <f t="shared" si="183"/>
        <v>1947.6713743066584</v>
      </c>
      <c r="DH115">
        <f t="shared" si="183"/>
        <v>1947.6713743066584</v>
      </c>
      <c r="DI115">
        <f t="shared" si="183"/>
        <v>1947.6713743066584</v>
      </c>
      <c r="DJ115">
        <f t="shared" si="183"/>
        <v>1947.6713743066584</v>
      </c>
      <c r="DK115">
        <f t="shared" si="183"/>
        <v>1996.3631586643251</v>
      </c>
      <c r="DL115">
        <f t="shared" si="183"/>
        <v>1996.3631586643251</v>
      </c>
      <c r="DM115">
        <f t="shared" si="183"/>
        <v>1996.3631586643251</v>
      </c>
      <c r="DN115">
        <f t="shared" si="183"/>
        <v>1996.3631586643251</v>
      </c>
      <c r="DO115">
        <f t="shared" si="183"/>
        <v>2046.2722376309332</v>
      </c>
      <c r="DP115">
        <f t="shared" si="183"/>
        <v>2046.2722376309332</v>
      </c>
      <c r="DQ115">
        <f t="shared" si="183"/>
        <v>2046.2722376309332</v>
      </c>
      <c r="DR115">
        <f t="shared" si="183"/>
        <v>2046.2722376309332</v>
      </c>
      <c r="DS115">
        <f t="shared" si="183"/>
        <v>2097.4290435717062</v>
      </c>
      <c r="DT115">
        <f t="shared" si="183"/>
        <v>2097.4290435717062</v>
      </c>
      <c r="DU115">
        <f t="shared" si="183"/>
        <v>2097.4290435717062</v>
      </c>
      <c r="DV115">
        <f t="shared" si="183"/>
        <v>2097.4290435717062</v>
      </c>
      <c r="DW115">
        <f t="shared" si="183"/>
        <v>2149.8647696609987</v>
      </c>
      <c r="DX115">
        <f t="shared" si="183"/>
        <v>2149.8647696609987</v>
      </c>
      <c r="DY115">
        <f t="shared" si="183"/>
        <v>2149.8647696609987</v>
      </c>
      <c r="DZ115">
        <f t="shared" si="183"/>
        <v>2149.8647696609987</v>
      </c>
      <c r="EA115">
        <f t="shared" si="183"/>
        <v>2203.6113889025237</v>
      </c>
      <c r="EB115">
        <f t="shared" si="183"/>
        <v>2203.6113889025237</v>
      </c>
      <c r="EC115">
        <f t="shared" si="183"/>
        <v>2203.6113889025237</v>
      </c>
      <c r="ED115">
        <f t="shared" si="183"/>
        <v>2203.6113889025237</v>
      </c>
      <c r="EE115">
        <f t="shared" si="183"/>
        <v>2258.7016736250866</v>
      </c>
      <c r="EF115">
        <f t="shared" si="183"/>
        <v>2258.7016736250866</v>
      </c>
      <c r="EG115">
        <f t="shared" si="183"/>
        <v>2258.7016736250866</v>
      </c>
      <c r="EH115">
        <f t="shared" ref="EH115:FM115" si="184">$F111*EH112/$F110*EH114*EH113</f>
        <v>2258.7016736250866</v>
      </c>
      <c r="EI115">
        <f t="shared" si="184"/>
        <v>2315.1692154657139</v>
      </c>
      <c r="EJ115">
        <f t="shared" si="184"/>
        <v>2315.1692154657139</v>
      </c>
      <c r="EK115">
        <f t="shared" si="184"/>
        <v>2315.1692154657139</v>
      </c>
      <c r="EL115">
        <f t="shared" si="184"/>
        <v>2315.1692154657139</v>
      </c>
      <c r="EM115">
        <f t="shared" si="184"/>
        <v>2373.0484458523561</v>
      </c>
      <c r="EN115">
        <f t="shared" si="184"/>
        <v>2373.0484458523561</v>
      </c>
      <c r="EO115">
        <f t="shared" si="184"/>
        <v>2373.0484458523561</v>
      </c>
      <c r="EP115">
        <f t="shared" si="184"/>
        <v>2373.0484458523561</v>
      </c>
      <c r="EQ115">
        <f t="shared" si="184"/>
        <v>2432.3746569986652</v>
      </c>
      <c r="ER115">
        <f t="shared" si="184"/>
        <v>2432.3746569986652</v>
      </c>
      <c r="ES115">
        <f t="shared" si="184"/>
        <v>2432.3746569986652</v>
      </c>
      <c r="ET115">
        <f t="shared" si="184"/>
        <v>2432.3746569986652</v>
      </c>
      <c r="EU115">
        <f t="shared" si="184"/>
        <v>2493.1840234236315</v>
      </c>
      <c r="EV115">
        <f t="shared" si="184"/>
        <v>2493.1840234236315</v>
      </c>
      <c r="EW115">
        <f t="shared" si="184"/>
        <v>2493.1840234236315</v>
      </c>
      <c r="EX115">
        <f t="shared" si="184"/>
        <v>2493.1840234236315</v>
      </c>
      <c r="EY115">
        <f t="shared" si="184"/>
        <v>2555.513624009222</v>
      </c>
      <c r="EZ115">
        <f t="shared" si="184"/>
        <v>2555.513624009222</v>
      </c>
      <c r="FA115">
        <f t="shared" si="184"/>
        <v>2555.513624009222</v>
      </c>
      <c r="FB115">
        <f t="shared" si="184"/>
        <v>0</v>
      </c>
      <c r="FC115">
        <f t="shared" si="184"/>
        <v>0</v>
      </c>
      <c r="FD115">
        <f t="shared" si="184"/>
        <v>0</v>
      </c>
      <c r="FE115">
        <f t="shared" si="184"/>
        <v>0</v>
      </c>
      <c r="FF115">
        <f t="shared" si="184"/>
        <v>0</v>
      </c>
      <c r="FG115">
        <f t="shared" si="184"/>
        <v>0</v>
      </c>
      <c r="FH115">
        <f t="shared" si="184"/>
        <v>0</v>
      </c>
      <c r="FI115">
        <f t="shared" si="184"/>
        <v>0</v>
      </c>
      <c r="FJ115">
        <f t="shared" si="184"/>
        <v>0</v>
      </c>
      <c r="FK115">
        <f t="shared" si="184"/>
        <v>0</v>
      </c>
      <c r="FL115">
        <f t="shared" si="184"/>
        <v>0</v>
      </c>
      <c r="FM115">
        <f t="shared" si="184"/>
        <v>0</v>
      </c>
      <c r="FN115">
        <f t="shared" ref="FN115:GJ115" si="185">$F111*FN112/$F110*FN114*FN113</f>
        <v>0</v>
      </c>
      <c r="FO115">
        <f t="shared" si="185"/>
        <v>0</v>
      </c>
      <c r="FP115">
        <f t="shared" si="185"/>
        <v>0</v>
      </c>
      <c r="FQ115">
        <f t="shared" si="185"/>
        <v>0</v>
      </c>
      <c r="FR115">
        <f t="shared" si="185"/>
        <v>0</v>
      </c>
      <c r="FS115">
        <f t="shared" si="185"/>
        <v>0</v>
      </c>
      <c r="FT115">
        <f t="shared" si="185"/>
        <v>0</v>
      </c>
      <c r="FU115">
        <f t="shared" si="185"/>
        <v>0</v>
      </c>
      <c r="FV115">
        <f t="shared" si="185"/>
        <v>0</v>
      </c>
      <c r="FW115">
        <f t="shared" si="185"/>
        <v>0</v>
      </c>
      <c r="FX115">
        <f t="shared" si="185"/>
        <v>0</v>
      </c>
      <c r="FY115">
        <f t="shared" si="185"/>
        <v>0</v>
      </c>
      <c r="FZ115">
        <f t="shared" si="185"/>
        <v>0</v>
      </c>
      <c r="GA115">
        <f t="shared" si="185"/>
        <v>0</v>
      </c>
      <c r="GB115">
        <f t="shared" si="185"/>
        <v>0</v>
      </c>
      <c r="GC115">
        <f t="shared" si="185"/>
        <v>0</v>
      </c>
      <c r="GD115">
        <f t="shared" si="185"/>
        <v>0</v>
      </c>
      <c r="GE115">
        <f t="shared" si="185"/>
        <v>0</v>
      </c>
      <c r="GF115">
        <f t="shared" si="185"/>
        <v>0</v>
      </c>
      <c r="GG115">
        <f t="shared" si="185"/>
        <v>0</v>
      </c>
      <c r="GH115">
        <f t="shared" si="185"/>
        <v>0</v>
      </c>
      <c r="GI115">
        <f t="shared" si="185"/>
        <v>0</v>
      </c>
      <c r="GJ115">
        <f t="shared" si="185"/>
        <v>0</v>
      </c>
    </row>
    <row r="116" spans="1:192" outlineLevel="1" x14ac:dyDescent="0.35">
      <c r="A116" s="7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</row>
    <row r="117" spans="1:192" outlineLevel="1" x14ac:dyDescent="0.35">
      <c r="A117" s="76"/>
      <c r="B117" s="492" t="s">
        <v>753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</row>
    <row r="118" spans="1:192" s="512" customFormat="1" outlineLevel="2" x14ac:dyDescent="0.35">
      <c r="A118" s="519"/>
      <c r="E118" s="512" t="str">
        <f>InpC!$E$16</f>
        <v>Length of operating period</v>
      </c>
      <c r="F118" s="512">
        <f>InpC!$F$16</f>
        <v>3</v>
      </c>
      <c r="G118" s="512" t="str">
        <f>InpC!$G$16</f>
        <v>months</v>
      </c>
    </row>
    <row r="119" spans="1:192" s="512" customFormat="1" outlineLevel="2" x14ac:dyDescent="0.35">
      <c r="A119" s="519"/>
      <c r="E119" s="512" t="str">
        <f>InpC!$E$69</f>
        <v>Reimbursable costs per quarter</v>
      </c>
      <c r="F119" s="512">
        <f>InpC!$F$69</f>
        <v>280</v>
      </c>
      <c r="G119" s="512" t="str">
        <f>InpC!$G$69</f>
        <v>$ 000s</v>
      </c>
    </row>
    <row r="120" spans="1:192" s="515" customFormat="1" outlineLevel="2" x14ac:dyDescent="0.35">
      <c r="A120" s="517"/>
      <c r="E120" s="515" t="str">
        <f>InpC!$E$70</f>
        <v>EPC markup on reimbursables</v>
      </c>
      <c r="F120" s="515">
        <f>InpC!$F$70</f>
        <v>0.15</v>
      </c>
      <c r="G120" s="515" t="str">
        <f>InpC!$G$70</f>
        <v>%</v>
      </c>
    </row>
    <row r="121" spans="1:192" s="512" customFormat="1" outlineLevel="2" x14ac:dyDescent="0.35">
      <c r="A121" s="519"/>
      <c r="E121" s="512" t="str">
        <f>Time!$E$32</f>
        <v>Months per model period</v>
      </c>
      <c r="G121" s="512" t="str">
        <f>Time!$G$32</f>
        <v>months</v>
      </c>
      <c r="H121" s="512">
        <f>Time!$H$32</f>
        <v>0</v>
      </c>
      <c r="J121" s="512">
        <f>Time!J$32</f>
        <v>1</v>
      </c>
      <c r="K121" s="512">
        <f>Time!K$32</f>
        <v>1</v>
      </c>
      <c r="L121" s="512">
        <f>Time!L$32</f>
        <v>1</v>
      </c>
      <c r="M121" s="512">
        <f>Time!M$32</f>
        <v>1</v>
      </c>
      <c r="N121" s="512">
        <f>Time!N$32</f>
        <v>1</v>
      </c>
      <c r="O121" s="512">
        <f>Time!O$32</f>
        <v>1</v>
      </c>
      <c r="P121" s="512">
        <f>Time!P$32</f>
        <v>1</v>
      </c>
      <c r="Q121" s="512">
        <f>Time!Q$32</f>
        <v>1</v>
      </c>
      <c r="R121" s="512">
        <f>Time!R$32</f>
        <v>1</v>
      </c>
      <c r="S121" s="512">
        <f>Time!S$32</f>
        <v>1</v>
      </c>
      <c r="T121" s="512">
        <f>Time!T$32</f>
        <v>1</v>
      </c>
      <c r="U121" s="512">
        <f>Time!U$32</f>
        <v>1</v>
      </c>
      <c r="V121" s="512">
        <f>Time!V$32</f>
        <v>1</v>
      </c>
      <c r="W121" s="512">
        <f>Time!W$32</f>
        <v>1</v>
      </c>
      <c r="X121" s="512">
        <f>Time!X$32</f>
        <v>1</v>
      </c>
      <c r="Y121" s="512">
        <f>Time!Y$32</f>
        <v>1</v>
      </c>
      <c r="Z121" s="512">
        <f>Time!Z$32</f>
        <v>1</v>
      </c>
      <c r="AA121" s="512">
        <f>Time!AA$32</f>
        <v>1</v>
      </c>
      <c r="AB121" s="512">
        <f>Time!AB$32</f>
        <v>1</v>
      </c>
      <c r="AC121" s="512">
        <f>Time!AC$32</f>
        <v>1</v>
      </c>
      <c r="AD121" s="512">
        <f>Time!AD$32</f>
        <v>1</v>
      </c>
      <c r="AE121" s="512">
        <f>Time!AE$32</f>
        <v>1</v>
      </c>
      <c r="AF121" s="512">
        <f>Time!AF$32</f>
        <v>1</v>
      </c>
      <c r="AG121" s="512">
        <f>Time!AG$32</f>
        <v>1</v>
      </c>
      <c r="AH121" s="512">
        <f>Time!AH$32</f>
        <v>1</v>
      </c>
      <c r="AI121" s="512">
        <f>Time!AI$32</f>
        <v>1</v>
      </c>
      <c r="AJ121" s="512">
        <f>Time!AJ$32</f>
        <v>1</v>
      </c>
      <c r="AK121" s="512">
        <f>Time!AK$32</f>
        <v>1</v>
      </c>
      <c r="AL121" s="512">
        <f>Time!AL$32</f>
        <v>1</v>
      </c>
      <c r="AM121" s="512">
        <f>Time!AM$32</f>
        <v>1</v>
      </c>
      <c r="AN121" s="512">
        <f>Time!AN$32</f>
        <v>1</v>
      </c>
      <c r="AO121" s="512">
        <f>Time!AO$32</f>
        <v>1</v>
      </c>
      <c r="AP121" s="512">
        <f>Time!AP$32</f>
        <v>1</v>
      </c>
      <c r="AQ121" s="512">
        <f>Time!AQ$32</f>
        <v>1</v>
      </c>
      <c r="AR121" s="512">
        <f>Time!AR$32</f>
        <v>1</v>
      </c>
      <c r="AS121" s="512">
        <f>Time!AS$32</f>
        <v>1</v>
      </c>
      <c r="AT121" s="512">
        <f>Time!AT$32</f>
        <v>1</v>
      </c>
      <c r="AU121" s="512">
        <f>Time!AU$32</f>
        <v>1</v>
      </c>
      <c r="AV121" s="512">
        <f>Time!AV$32</f>
        <v>1</v>
      </c>
      <c r="AW121" s="512">
        <f>Time!AW$32</f>
        <v>1</v>
      </c>
      <c r="AX121" s="512">
        <f>Time!AX$32</f>
        <v>1</v>
      </c>
      <c r="AY121" s="512">
        <f>Time!AY$32</f>
        <v>1</v>
      </c>
      <c r="AZ121" s="512">
        <f>Time!AZ$32</f>
        <v>1</v>
      </c>
      <c r="BA121" s="512">
        <f>Time!BA$32</f>
        <v>1</v>
      </c>
      <c r="BB121" s="512">
        <f>Time!BB$32</f>
        <v>1</v>
      </c>
      <c r="BC121" s="512">
        <f>Time!BC$32</f>
        <v>1</v>
      </c>
      <c r="BD121" s="512">
        <f>Time!BD$32</f>
        <v>1</v>
      </c>
      <c r="BE121" s="512">
        <f>Time!BE$32</f>
        <v>1</v>
      </c>
      <c r="BF121" s="512">
        <f>Time!BF$32</f>
        <v>3</v>
      </c>
      <c r="BG121" s="512">
        <f>Time!BG$32</f>
        <v>3</v>
      </c>
      <c r="BH121" s="512">
        <f>Time!BH$32</f>
        <v>3</v>
      </c>
      <c r="BI121" s="512">
        <f>Time!BI$32</f>
        <v>3</v>
      </c>
      <c r="BJ121" s="512">
        <f>Time!BJ$32</f>
        <v>3</v>
      </c>
      <c r="BK121" s="512">
        <f>Time!BK$32</f>
        <v>3</v>
      </c>
      <c r="BL121" s="512">
        <f>Time!BL$32</f>
        <v>3</v>
      </c>
      <c r="BM121" s="512">
        <f>Time!BM$32</f>
        <v>3</v>
      </c>
      <c r="BN121" s="512">
        <f>Time!BN$32</f>
        <v>3</v>
      </c>
      <c r="BO121" s="512">
        <f>Time!BO$32</f>
        <v>3</v>
      </c>
      <c r="BP121" s="512">
        <f>Time!BP$32</f>
        <v>3</v>
      </c>
      <c r="BQ121" s="512">
        <f>Time!BQ$32</f>
        <v>3</v>
      </c>
      <c r="BR121" s="512">
        <f>Time!BR$32</f>
        <v>3</v>
      </c>
      <c r="BS121" s="512">
        <f>Time!BS$32</f>
        <v>3</v>
      </c>
      <c r="BT121" s="512">
        <f>Time!BT$32</f>
        <v>3</v>
      </c>
      <c r="BU121" s="512">
        <f>Time!BU$32</f>
        <v>3</v>
      </c>
      <c r="BV121" s="512">
        <f>Time!BV$32</f>
        <v>3</v>
      </c>
      <c r="BW121" s="512">
        <f>Time!BW$32</f>
        <v>3</v>
      </c>
      <c r="BX121" s="512">
        <f>Time!BX$32</f>
        <v>3</v>
      </c>
      <c r="BY121" s="512">
        <f>Time!BY$32</f>
        <v>3</v>
      </c>
      <c r="BZ121" s="512">
        <f>Time!BZ$32</f>
        <v>3</v>
      </c>
      <c r="CA121" s="512">
        <f>Time!CA$32</f>
        <v>3</v>
      </c>
      <c r="CB121" s="512">
        <f>Time!CB$32</f>
        <v>3</v>
      </c>
      <c r="CC121" s="512">
        <f>Time!CC$32</f>
        <v>3</v>
      </c>
      <c r="CD121" s="512">
        <f>Time!CD$32</f>
        <v>3</v>
      </c>
      <c r="CE121" s="512">
        <f>Time!CE$32</f>
        <v>3</v>
      </c>
      <c r="CF121" s="512">
        <f>Time!CF$32</f>
        <v>3</v>
      </c>
      <c r="CG121" s="512">
        <f>Time!CG$32</f>
        <v>3</v>
      </c>
      <c r="CH121" s="512">
        <f>Time!CH$32</f>
        <v>3</v>
      </c>
      <c r="CI121" s="512">
        <f>Time!CI$32</f>
        <v>3</v>
      </c>
      <c r="CJ121" s="512">
        <f>Time!CJ$32</f>
        <v>3</v>
      </c>
      <c r="CK121" s="512">
        <f>Time!CK$32</f>
        <v>3</v>
      </c>
      <c r="CL121" s="512">
        <f>Time!CL$32</f>
        <v>3</v>
      </c>
      <c r="CM121" s="512">
        <f>Time!CM$32</f>
        <v>3</v>
      </c>
      <c r="CN121" s="512">
        <f>Time!CN$32</f>
        <v>3</v>
      </c>
      <c r="CO121" s="512">
        <f>Time!CO$32</f>
        <v>3</v>
      </c>
      <c r="CP121" s="512">
        <f>Time!CP$32</f>
        <v>3</v>
      </c>
      <c r="CQ121" s="512">
        <f>Time!CQ$32</f>
        <v>3</v>
      </c>
      <c r="CR121" s="512">
        <f>Time!CR$32</f>
        <v>3</v>
      </c>
      <c r="CS121" s="512">
        <f>Time!CS$32</f>
        <v>3</v>
      </c>
      <c r="CT121" s="512">
        <f>Time!CT$32</f>
        <v>3</v>
      </c>
      <c r="CU121" s="512">
        <f>Time!CU$32</f>
        <v>3</v>
      </c>
      <c r="CV121" s="512">
        <f>Time!CV$32</f>
        <v>3</v>
      </c>
      <c r="CW121" s="512">
        <f>Time!CW$32</f>
        <v>3</v>
      </c>
      <c r="CX121" s="512">
        <f>Time!CX$32</f>
        <v>3</v>
      </c>
      <c r="CY121" s="512">
        <f>Time!CY$32</f>
        <v>3</v>
      </c>
      <c r="CZ121" s="512">
        <f>Time!CZ$32</f>
        <v>3</v>
      </c>
      <c r="DA121" s="512">
        <f>Time!DA$32</f>
        <v>3</v>
      </c>
      <c r="DB121" s="512">
        <f>Time!DB$32</f>
        <v>3</v>
      </c>
      <c r="DC121" s="512">
        <f>Time!DC$32</f>
        <v>3</v>
      </c>
      <c r="DD121" s="512">
        <f>Time!DD$32</f>
        <v>3</v>
      </c>
      <c r="DE121" s="512">
        <f>Time!DE$32</f>
        <v>3</v>
      </c>
      <c r="DF121" s="512">
        <f>Time!DF$32</f>
        <v>3</v>
      </c>
      <c r="DG121" s="512">
        <f>Time!DG$32</f>
        <v>3</v>
      </c>
      <c r="DH121" s="512">
        <f>Time!DH$32</f>
        <v>3</v>
      </c>
      <c r="DI121" s="512">
        <f>Time!DI$32</f>
        <v>3</v>
      </c>
      <c r="DJ121" s="512">
        <f>Time!DJ$32</f>
        <v>3</v>
      </c>
      <c r="DK121" s="512">
        <f>Time!DK$32</f>
        <v>3</v>
      </c>
      <c r="DL121" s="512">
        <f>Time!DL$32</f>
        <v>3</v>
      </c>
      <c r="DM121" s="512">
        <f>Time!DM$32</f>
        <v>3</v>
      </c>
      <c r="DN121" s="512">
        <f>Time!DN$32</f>
        <v>3</v>
      </c>
      <c r="DO121" s="512">
        <f>Time!DO$32</f>
        <v>3</v>
      </c>
      <c r="DP121" s="512">
        <f>Time!DP$32</f>
        <v>3</v>
      </c>
      <c r="DQ121" s="512">
        <f>Time!DQ$32</f>
        <v>3</v>
      </c>
      <c r="DR121" s="512">
        <f>Time!DR$32</f>
        <v>3</v>
      </c>
      <c r="DS121" s="512">
        <f>Time!DS$32</f>
        <v>3</v>
      </c>
      <c r="DT121" s="512">
        <f>Time!DT$32</f>
        <v>3</v>
      </c>
      <c r="DU121" s="512">
        <f>Time!DU$32</f>
        <v>3</v>
      </c>
      <c r="DV121" s="512">
        <f>Time!DV$32</f>
        <v>3</v>
      </c>
      <c r="DW121" s="512">
        <f>Time!DW$32</f>
        <v>3</v>
      </c>
      <c r="DX121" s="512">
        <f>Time!DX$32</f>
        <v>3</v>
      </c>
      <c r="DY121" s="512">
        <f>Time!DY$32</f>
        <v>3</v>
      </c>
      <c r="DZ121" s="512">
        <f>Time!DZ$32</f>
        <v>3</v>
      </c>
      <c r="EA121" s="512">
        <f>Time!EA$32</f>
        <v>3</v>
      </c>
      <c r="EB121" s="512">
        <f>Time!EB$32</f>
        <v>3</v>
      </c>
      <c r="EC121" s="512">
        <f>Time!EC$32</f>
        <v>3</v>
      </c>
      <c r="ED121" s="512">
        <f>Time!ED$32</f>
        <v>3</v>
      </c>
      <c r="EE121" s="512">
        <f>Time!EE$32</f>
        <v>3</v>
      </c>
      <c r="EF121" s="512">
        <f>Time!EF$32</f>
        <v>3</v>
      </c>
      <c r="EG121" s="512">
        <f>Time!EG$32</f>
        <v>3</v>
      </c>
      <c r="EH121" s="512">
        <f>Time!EH$32</f>
        <v>3</v>
      </c>
      <c r="EI121" s="512">
        <f>Time!EI$32</f>
        <v>3</v>
      </c>
      <c r="EJ121" s="512">
        <f>Time!EJ$32</f>
        <v>3</v>
      </c>
      <c r="EK121" s="512">
        <f>Time!EK$32</f>
        <v>3</v>
      </c>
      <c r="EL121" s="512">
        <f>Time!EL$32</f>
        <v>3</v>
      </c>
      <c r="EM121" s="512">
        <f>Time!EM$32</f>
        <v>3</v>
      </c>
      <c r="EN121" s="512">
        <f>Time!EN$32</f>
        <v>3</v>
      </c>
      <c r="EO121" s="512">
        <f>Time!EO$32</f>
        <v>3</v>
      </c>
      <c r="EP121" s="512">
        <f>Time!EP$32</f>
        <v>3</v>
      </c>
      <c r="EQ121" s="512">
        <f>Time!EQ$32</f>
        <v>3</v>
      </c>
      <c r="ER121" s="512">
        <f>Time!ER$32</f>
        <v>3</v>
      </c>
      <c r="ES121" s="512">
        <f>Time!ES$32</f>
        <v>3</v>
      </c>
      <c r="ET121" s="512">
        <f>Time!ET$32</f>
        <v>3</v>
      </c>
      <c r="EU121" s="512">
        <f>Time!EU$32</f>
        <v>3</v>
      </c>
      <c r="EV121" s="512">
        <f>Time!EV$32</f>
        <v>3</v>
      </c>
      <c r="EW121" s="512">
        <f>Time!EW$32</f>
        <v>3</v>
      </c>
      <c r="EX121" s="512">
        <f>Time!EX$32</f>
        <v>3</v>
      </c>
      <c r="EY121" s="512">
        <f>Time!EY$32</f>
        <v>3</v>
      </c>
      <c r="EZ121" s="512">
        <f>Time!EZ$32</f>
        <v>3</v>
      </c>
      <c r="FA121" s="512">
        <f>Time!FA$32</f>
        <v>3</v>
      </c>
      <c r="FB121" s="512">
        <f>Time!FB$32</f>
        <v>3</v>
      </c>
      <c r="FC121" s="512">
        <f>Time!FC$32</f>
        <v>3</v>
      </c>
      <c r="FD121" s="512">
        <f>Time!FD$32</f>
        <v>3</v>
      </c>
      <c r="FE121" s="512">
        <f>Time!FE$32</f>
        <v>3</v>
      </c>
      <c r="FF121" s="512">
        <f>Time!FF$32</f>
        <v>3</v>
      </c>
      <c r="FG121" s="512">
        <f>Time!FG$32</f>
        <v>3</v>
      </c>
      <c r="FH121" s="512">
        <f>Time!FH$32</f>
        <v>3</v>
      </c>
      <c r="FI121" s="512">
        <f>Time!FI$32</f>
        <v>3</v>
      </c>
      <c r="FJ121" s="512">
        <f>Time!FJ$32</f>
        <v>3</v>
      </c>
      <c r="FK121" s="512">
        <f>Time!FK$32</f>
        <v>3</v>
      </c>
      <c r="FL121" s="512">
        <f>Time!FL$32</f>
        <v>3</v>
      </c>
      <c r="FM121" s="512">
        <f>Time!FM$32</f>
        <v>3</v>
      </c>
      <c r="FN121" s="512">
        <f>Time!FN$32</f>
        <v>3</v>
      </c>
      <c r="FO121" s="512">
        <f>Time!FO$32</f>
        <v>3</v>
      </c>
      <c r="FP121" s="512">
        <f>Time!FP$32</f>
        <v>3</v>
      </c>
      <c r="FQ121" s="512">
        <f>Time!FQ$32</f>
        <v>3</v>
      </c>
      <c r="FR121" s="512">
        <f>Time!FR$32</f>
        <v>3</v>
      </c>
      <c r="FS121" s="512">
        <f>Time!FS$32</f>
        <v>3</v>
      </c>
      <c r="FT121" s="512">
        <f>Time!FT$32</f>
        <v>3</v>
      </c>
      <c r="FU121" s="512">
        <f>Time!FU$32</f>
        <v>3</v>
      </c>
      <c r="FV121" s="512">
        <f>Time!FV$32</f>
        <v>3</v>
      </c>
      <c r="FW121" s="512">
        <f>Time!FW$32</f>
        <v>3</v>
      </c>
      <c r="FX121" s="512">
        <f>Time!FX$32</f>
        <v>3</v>
      </c>
      <c r="FY121" s="512">
        <f>Time!FY$32</f>
        <v>3</v>
      </c>
      <c r="FZ121" s="512">
        <f>Time!FZ$32</f>
        <v>3</v>
      </c>
      <c r="GA121" s="512">
        <f>Time!GA$32</f>
        <v>3</v>
      </c>
      <c r="GB121" s="512">
        <f>Time!GB$32</f>
        <v>3</v>
      </c>
      <c r="GC121" s="512">
        <f>Time!GC$32</f>
        <v>3</v>
      </c>
      <c r="GD121" s="512">
        <f>Time!GD$32</f>
        <v>3</v>
      </c>
      <c r="GE121" s="512">
        <f>Time!GE$32</f>
        <v>3</v>
      </c>
      <c r="GF121" s="512">
        <f>Time!GF$32</f>
        <v>3</v>
      </c>
      <c r="GG121" s="512">
        <f>Time!GG$32</f>
        <v>3</v>
      </c>
      <c r="GH121" s="512">
        <f>Time!GH$32</f>
        <v>3</v>
      </c>
      <c r="GI121" s="512">
        <f>Time!GI$32</f>
        <v>3</v>
      </c>
      <c r="GJ121" s="512">
        <f>Time!GJ$32</f>
        <v>3</v>
      </c>
    </row>
    <row r="122" spans="1:192" s="512" customFormat="1" outlineLevel="2" x14ac:dyDescent="0.35">
      <c r="A122" s="519"/>
      <c r="E122" s="512" t="str">
        <f>Time!$E$88</f>
        <v>Operating period flag</v>
      </c>
      <c r="G122" s="512" t="str">
        <f>Time!$G$88</f>
        <v>flag</v>
      </c>
      <c r="H122" s="512">
        <f>Time!$H$88</f>
        <v>100</v>
      </c>
      <c r="J122" s="512">
        <f>Time!J$88</f>
        <v>0</v>
      </c>
      <c r="K122" s="512">
        <f>Time!K$88</f>
        <v>0</v>
      </c>
      <c r="L122" s="512">
        <f>Time!L$88</f>
        <v>0</v>
      </c>
      <c r="M122" s="512">
        <f>Time!M$88</f>
        <v>0</v>
      </c>
      <c r="N122" s="512">
        <f>Time!N$88</f>
        <v>0</v>
      </c>
      <c r="O122" s="512">
        <f>Time!O$88</f>
        <v>0</v>
      </c>
      <c r="P122" s="512">
        <f>Time!P$88</f>
        <v>0</v>
      </c>
      <c r="Q122" s="512">
        <f>Time!Q$88</f>
        <v>0</v>
      </c>
      <c r="R122" s="512">
        <f>Time!R$88</f>
        <v>0</v>
      </c>
      <c r="S122" s="512">
        <f>Time!S$88</f>
        <v>0</v>
      </c>
      <c r="T122" s="512">
        <f>Time!T$88</f>
        <v>0</v>
      </c>
      <c r="U122" s="512">
        <f>Time!U$88</f>
        <v>0</v>
      </c>
      <c r="V122" s="512">
        <f>Time!V$88</f>
        <v>0</v>
      </c>
      <c r="W122" s="512">
        <f>Time!W$88</f>
        <v>0</v>
      </c>
      <c r="X122" s="512">
        <f>Time!X$88</f>
        <v>0</v>
      </c>
      <c r="Y122" s="512">
        <f>Time!Y$88</f>
        <v>0</v>
      </c>
      <c r="Z122" s="512">
        <f>Time!Z$88</f>
        <v>0</v>
      </c>
      <c r="AA122" s="512">
        <f>Time!AA$88</f>
        <v>0</v>
      </c>
      <c r="AB122" s="512">
        <f>Time!AB$88</f>
        <v>0</v>
      </c>
      <c r="AC122" s="512">
        <f>Time!AC$88</f>
        <v>0</v>
      </c>
      <c r="AD122" s="512">
        <f>Time!AD$88</f>
        <v>0</v>
      </c>
      <c r="AE122" s="512">
        <f>Time!AE$88</f>
        <v>0</v>
      </c>
      <c r="AF122" s="512">
        <f>Time!AF$88</f>
        <v>0</v>
      </c>
      <c r="AG122" s="512">
        <f>Time!AG$88</f>
        <v>0</v>
      </c>
      <c r="AH122" s="512">
        <f>Time!AH$88</f>
        <v>0</v>
      </c>
      <c r="AI122" s="512">
        <f>Time!AI$88</f>
        <v>0</v>
      </c>
      <c r="AJ122" s="512">
        <f>Time!AJ$88</f>
        <v>0</v>
      </c>
      <c r="AK122" s="512">
        <f>Time!AK$88</f>
        <v>0</v>
      </c>
      <c r="AL122" s="512">
        <f>Time!AL$88</f>
        <v>0</v>
      </c>
      <c r="AM122" s="512">
        <f>Time!AM$88</f>
        <v>0</v>
      </c>
      <c r="AN122" s="512">
        <f>Time!AN$88</f>
        <v>0</v>
      </c>
      <c r="AO122" s="512">
        <f>Time!AO$88</f>
        <v>0</v>
      </c>
      <c r="AP122" s="512">
        <f>Time!AP$88</f>
        <v>0</v>
      </c>
      <c r="AQ122" s="512">
        <f>Time!AQ$88</f>
        <v>0</v>
      </c>
      <c r="AR122" s="512">
        <f>Time!AR$88</f>
        <v>0</v>
      </c>
      <c r="AS122" s="512">
        <f>Time!AS$88</f>
        <v>0</v>
      </c>
      <c r="AT122" s="512">
        <f>Time!AT$88</f>
        <v>0</v>
      </c>
      <c r="AU122" s="512">
        <f>Time!AU$88</f>
        <v>0</v>
      </c>
      <c r="AV122" s="512">
        <f>Time!AV$88</f>
        <v>0</v>
      </c>
      <c r="AW122" s="512">
        <f>Time!AW$88</f>
        <v>0</v>
      </c>
      <c r="AX122" s="512">
        <f>Time!AX$88</f>
        <v>0</v>
      </c>
      <c r="AY122" s="512">
        <f>Time!AY$88</f>
        <v>0</v>
      </c>
      <c r="AZ122" s="512">
        <f>Time!AZ$88</f>
        <v>0</v>
      </c>
      <c r="BA122" s="512">
        <f>Time!BA$88</f>
        <v>0</v>
      </c>
      <c r="BB122" s="512">
        <f>Time!BB$88</f>
        <v>0</v>
      </c>
      <c r="BC122" s="512">
        <f>Time!BC$88</f>
        <v>0</v>
      </c>
      <c r="BD122" s="512">
        <f>Time!BD$88</f>
        <v>0</v>
      </c>
      <c r="BE122" s="512">
        <f>Time!BE$88</f>
        <v>0</v>
      </c>
      <c r="BF122" s="512">
        <f>Time!BF$88</f>
        <v>1</v>
      </c>
      <c r="BG122" s="512">
        <f>Time!BG$88</f>
        <v>1</v>
      </c>
      <c r="BH122" s="512">
        <f>Time!BH$88</f>
        <v>1</v>
      </c>
      <c r="BI122" s="512">
        <f>Time!BI$88</f>
        <v>1</v>
      </c>
      <c r="BJ122" s="512">
        <f>Time!BJ$88</f>
        <v>1</v>
      </c>
      <c r="BK122" s="512">
        <f>Time!BK$88</f>
        <v>1</v>
      </c>
      <c r="BL122" s="512">
        <f>Time!BL$88</f>
        <v>1</v>
      </c>
      <c r="BM122" s="512">
        <f>Time!BM$88</f>
        <v>1</v>
      </c>
      <c r="BN122" s="512">
        <f>Time!BN$88</f>
        <v>1</v>
      </c>
      <c r="BO122" s="512">
        <f>Time!BO$88</f>
        <v>1</v>
      </c>
      <c r="BP122" s="512">
        <f>Time!BP$88</f>
        <v>1</v>
      </c>
      <c r="BQ122" s="512">
        <f>Time!BQ$88</f>
        <v>1</v>
      </c>
      <c r="BR122" s="512">
        <f>Time!BR$88</f>
        <v>1</v>
      </c>
      <c r="BS122" s="512">
        <f>Time!BS$88</f>
        <v>1</v>
      </c>
      <c r="BT122" s="512">
        <f>Time!BT$88</f>
        <v>1</v>
      </c>
      <c r="BU122" s="512">
        <f>Time!BU$88</f>
        <v>1</v>
      </c>
      <c r="BV122" s="512">
        <f>Time!BV$88</f>
        <v>1</v>
      </c>
      <c r="BW122" s="512">
        <f>Time!BW$88</f>
        <v>1</v>
      </c>
      <c r="BX122" s="512">
        <f>Time!BX$88</f>
        <v>1</v>
      </c>
      <c r="BY122" s="512">
        <f>Time!BY$88</f>
        <v>1</v>
      </c>
      <c r="BZ122" s="512">
        <f>Time!BZ$88</f>
        <v>1</v>
      </c>
      <c r="CA122" s="512">
        <f>Time!CA$88</f>
        <v>1</v>
      </c>
      <c r="CB122" s="512">
        <f>Time!CB$88</f>
        <v>1</v>
      </c>
      <c r="CC122" s="512">
        <f>Time!CC$88</f>
        <v>1</v>
      </c>
      <c r="CD122" s="512">
        <f>Time!CD$88</f>
        <v>1</v>
      </c>
      <c r="CE122" s="512">
        <f>Time!CE$88</f>
        <v>1</v>
      </c>
      <c r="CF122" s="512">
        <f>Time!CF$88</f>
        <v>1</v>
      </c>
      <c r="CG122" s="512">
        <f>Time!CG$88</f>
        <v>1</v>
      </c>
      <c r="CH122" s="512">
        <f>Time!CH$88</f>
        <v>1</v>
      </c>
      <c r="CI122" s="512">
        <f>Time!CI$88</f>
        <v>1</v>
      </c>
      <c r="CJ122" s="512">
        <f>Time!CJ$88</f>
        <v>1</v>
      </c>
      <c r="CK122" s="512">
        <f>Time!CK$88</f>
        <v>1</v>
      </c>
      <c r="CL122" s="512">
        <f>Time!CL$88</f>
        <v>1</v>
      </c>
      <c r="CM122" s="512">
        <f>Time!CM$88</f>
        <v>1</v>
      </c>
      <c r="CN122" s="512">
        <f>Time!CN$88</f>
        <v>1</v>
      </c>
      <c r="CO122" s="512">
        <f>Time!CO$88</f>
        <v>1</v>
      </c>
      <c r="CP122" s="512">
        <f>Time!CP$88</f>
        <v>1</v>
      </c>
      <c r="CQ122" s="512">
        <f>Time!CQ$88</f>
        <v>1</v>
      </c>
      <c r="CR122" s="512">
        <f>Time!CR$88</f>
        <v>1</v>
      </c>
      <c r="CS122" s="512">
        <f>Time!CS$88</f>
        <v>1</v>
      </c>
      <c r="CT122" s="512">
        <f>Time!CT$88</f>
        <v>1</v>
      </c>
      <c r="CU122" s="512">
        <f>Time!CU$88</f>
        <v>1</v>
      </c>
      <c r="CV122" s="512">
        <f>Time!CV$88</f>
        <v>1</v>
      </c>
      <c r="CW122" s="512">
        <f>Time!CW$88</f>
        <v>1</v>
      </c>
      <c r="CX122" s="512">
        <f>Time!CX$88</f>
        <v>1</v>
      </c>
      <c r="CY122" s="512">
        <f>Time!CY$88</f>
        <v>1</v>
      </c>
      <c r="CZ122" s="512">
        <f>Time!CZ$88</f>
        <v>1</v>
      </c>
      <c r="DA122" s="512">
        <f>Time!DA$88</f>
        <v>1</v>
      </c>
      <c r="DB122" s="512">
        <f>Time!DB$88</f>
        <v>1</v>
      </c>
      <c r="DC122" s="512">
        <f>Time!DC$88</f>
        <v>1</v>
      </c>
      <c r="DD122" s="512">
        <f>Time!DD$88</f>
        <v>1</v>
      </c>
      <c r="DE122" s="512">
        <f>Time!DE$88</f>
        <v>1</v>
      </c>
      <c r="DF122" s="512">
        <f>Time!DF$88</f>
        <v>1</v>
      </c>
      <c r="DG122" s="512">
        <f>Time!DG$88</f>
        <v>1</v>
      </c>
      <c r="DH122" s="512">
        <f>Time!DH$88</f>
        <v>1</v>
      </c>
      <c r="DI122" s="512">
        <f>Time!DI$88</f>
        <v>1</v>
      </c>
      <c r="DJ122" s="512">
        <f>Time!DJ$88</f>
        <v>1</v>
      </c>
      <c r="DK122" s="512">
        <f>Time!DK$88</f>
        <v>1</v>
      </c>
      <c r="DL122" s="512">
        <f>Time!DL$88</f>
        <v>1</v>
      </c>
      <c r="DM122" s="512">
        <f>Time!DM$88</f>
        <v>1</v>
      </c>
      <c r="DN122" s="512">
        <f>Time!DN$88</f>
        <v>1</v>
      </c>
      <c r="DO122" s="512">
        <f>Time!DO$88</f>
        <v>1</v>
      </c>
      <c r="DP122" s="512">
        <f>Time!DP$88</f>
        <v>1</v>
      </c>
      <c r="DQ122" s="512">
        <f>Time!DQ$88</f>
        <v>1</v>
      </c>
      <c r="DR122" s="512">
        <f>Time!DR$88</f>
        <v>1</v>
      </c>
      <c r="DS122" s="512">
        <f>Time!DS$88</f>
        <v>1</v>
      </c>
      <c r="DT122" s="512">
        <f>Time!DT$88</f>
        <v>1</v>
      </c>
      <c r="DU122" s="512">
        <f>Time!DU$88</f>
        <v>1</v>
      </c>
      <c r="DV122" s="512">
        <f>Time!DV$88</f>
        <v>1</v>
      </c>
      <c r="DW122" s="512">
        <f>Time!DW$88</f>
        <v>1</v>
      </c>
      <c r="DX122" s="512">
        <f>Time!DX$88</f>
        <v>1</v>
      </c>
      <c r="DY122" s="512">
        <f>Time!DY$88</f>
        <v>1</v>
      </c>
      <c r="DZ122" s="512">
        <f>Time!DZ$88</f>
        <v>1</v>
      </c>
      <c r="EA122" s="512">
        <f>Time!EA$88</f>
        <v>1</v>
      </c>
      <c r="EB122" s="512">
        <f>Time!EB$88</f>
        <v>1</v>
      </c>
      <c r="EC122" s="512">
        <f>Time!EC$88</f>
        <v>1</v>
      </c>
      <c r="ED122" s="512">
        <f>Time!ED$88</f>
        <v>1</v>
      </c>
      <c r="EE122" s="512">
        <f>Time!EE$88</f>
        <v>1</v>
      </c>
      <c r="EF122" s="512">
        <f>Time!EF$88</f>
        <v>1</v>
      </c>
      <c r="EG122" s="512">
        <f>Time!EG$88</f>
        <v>1</v>
      </c>
      <c r="EH122" s="512">
        <f>Time!EH$88</f>
        <v>1</v>
      </c>
      <c r="EI122" s="512">
        <f>Time!EI$88</f>
        <v>1</v>
      </c>
      <c r="EJ122" s="512">
        <f>Time!EJ$88</f>
        <v>1</v>
      </c>
      <c r="EK122" s="512">
        <f>Time!EK$88</f>
        <v>1</v>
      </c>
      <c r="EL122" s="512">
        <f>Time!EL$88</f>
        <v>1</v>
      </c>
      <c r="EM122" s="512">
        <f>Time!EM$88</f>
        <v>1</v>
      </c>
      <c r="EN122" s="512">
        <f>Time!EN$88</f>
        <v>1</v>
      </c>
      <c r="EO122" s="512">
        <f>Time!EO$88</f>
        <v>1</v>
      </c>
      <c r="EP122" s="512">
        <f>Time!EP$88</f>
        <v>1</v>
      </c>
      <c r="EQ122" s="512">
        <f>Time!EQ$88</f>
        <v>1</v>
      </c>
      <c r="ER122" s="512">
        <f>Time!ER$88</f>
        <v>1</v>
      </c>
      <c r="ES122" s="512">
        <f>Time!ES$88</f>
        <v>1</v>
      </c>
      <c r="ET122" s="512">
        <f>Time!ET$88</f>
        <v>1</v>
      </c>
      <c r="EU122" s="512">
        <f>Time!EU$88</f>
        <v>1</v>
      </c>
      <c r="EV122" s="512">
        <f>Time!EV$88</f>
        <v>1</v>
      </c>
      <c r="EW122" s="512">
        <f>Time!EW$88</f>
        <v>1</v>
      </c>
      <c r="EX122" s="512">
        <f>Time!EX$88</f>
        <v>1</v>
      </c>
      <c r="EY122" s="512">
        <f>Time!EY$88</f>
        <v>1</v>
      </c>
      <c r="EZ122" s="512">
        <f>Time!EZ$88</f>
        <v>1</v>
      </c>
      <c r="FA122" s="512">
        <f>Time!FA$88</f>
        <v>1</v>
      </c>
      <c r="FB122" s="512">
        <f>Time!FB$88</f>
        <v>0</v>
      </c>
      <c r="FC122" s="512">
        <f>Time!FC$88</f>
        <v>0</v>
      </c>
      <c r="FD122" s="512">
        <f>Time!FD$88</f>
        <v>0</v>
      </c>
      <c r="FE122" s="512">
        <f>Time!FE$88</f>
        <v>0</v>
      </c>
      <c r="FF122" s="512">
        <f>Time!FF$88</f>
        <v>0</v>
      </c>
      <c r="FG122" s="512">
        <f>Time!FG$88</f>
        <v>0</v>
      </c>
      <c r="FH122" s="512">
        <f>Time!FH$88</f>
        <v>0</v>
      </c>
      <c r="FI122" s="512">
        <f>Time!FI$88</f>
        <v>0</v>
      </c>
      <c r="FJ122" s="512">
        <f>Time!FJ$88</f>
        <v>0</v>
      </c>
      <c r="FK122" s="512">
        <f>Time!FK$88</f>
        <v>0</v>
      </c>
      <c r="FL122" s="512">
        <f>Time!FL$88</f>
        <v>0</v>
      </c>
      <c r="FM122" s="512">
        <f>Time!FM$88</f>
        <v>0</v>
      </c>
      <c r="FN122" s="512">
        <f>Time!FN$88</f>
        <v>0</v>
      </c>
      <c r="FO122" s="512">
        <f>Time!FO$88</f>
        <v>0</v>
      </c>
      <c r="FP122" s="512">
        <f>Time!FP$88</f>
        <v>0</v>
      </c>
      <c r="FQ122" s="512">
        <f>Time!FQ$88</f>
        <v>0</v>
      </c>
      <c r="FR122" s="512">
        <f>Time!FR$88</f>
        <v>0</v>
      </c>
      <c r="FS122" s="512">
        <f>Time!FS$88</f>
        <v>0</v>
      </c>
      <c r="FT122" s="512">
        <f>Time!FT$88</f>
        <v>0</v>
      </c>
      <c r="FU122" s="512">
        <f>Time!FU$88</f>
        <v>0</v>
      </c>
      <c r="FV122" s="512">
        <f>Time!FV$88</f>
        <v>0</v>
      </c>
      <c r="FW122" s="512">
        <f>Time!FW$88</f>
        <v>0</v>
      </c>
      <c r="FX122" s="512">
        <f>Time!FX$88</f>
        <v>0</v>
      </c>
      <c r="FY122" s="512">
        <f>Time!FY$88</f>
        <v>0</v>
      </c>
      <c r="FZ122" s="512">
        <f>Time!FZ$88</f>
        <v>0</v>
      </c>
      <c r="GA122" s="512">
        <f>Time!GA$88</f>
        <v>0</v>
      </c>
      <c r="GB122" s="512">
        <f>Time!GB$88</f>
        <v>0</v>
      </c>
      <c r="GC122" s="512">
        <f>Time!GC$88</f>
        <v>0</v>
      </c>
      <c r="GD122" s="512">
        <f>Time!GD$88</f>
        <v>0</v>
      </c>
      <c r="GE122" s="512">
        <f>Time!GE$88</f>
        <v>0</v>
      </c>
      <c r="GF122" s="512">
        <f>Time!GF$88</f>
        <v>0</v>
      </c>
      <c r="GG122" s="512">
        <f>Time!GG$88</f>
        <v>0</v>
      </c>
      <c r="GH122" s="512">
        <f>Time!GH$88</f>
        <v>0</v>
      </c>
      <c r="GI122" s="512">
        <f>Time!GI$88</f>
        <v>0</v>
      </c>
      <c r="GJ122" s="512">
        <f>Time!GJ$88</f>
        <v>0</v>
      </c>
    </row>
    <row r="123" spans="1:192" s="513" customFormat="1" outlineLevel="2" x14ac:dyDescent="0.35">
      <c r="A123" s="518"/>
      <c r="E123" s="513" t="str">
        <f>Esc!$E$14</f>
        <v>CPI escalation factor</v>
      </c>
      <c r="G123" s="513" t="str">
        <f>Esc!$G$14</f>
        <v>factor</v>
      </c>
      <c r="H123" s="513">
        <f>Esc!$H$14</f>
        <v>277.83505167495679</v>
      </c>
      <c r="J123" s="513">
        <f>Esc!J$14</f>
        <v>1</v>
      </c>
      <c r="K123" s="513">
        <f>Esc!K$14</f>
        <v>1</v>
      </c>
      <c r="L123" s="513">
        <f>Esc!L$14</f>
        <v>1</v>
      </c>
      <c r="M123" s="513">
        <f>Esc!M$14</f>
        <v>1</v>
      </c>
      <c r="N123" s="513">
        <f>Esc!N$14</f>
        <v>1</v>
      </c>
      <c r="O123" s="513">
        <f>Esc!O$14</f>
        <v>1</v>
      </c>
      <c r="P123" s="513">
        <f>Esc!P$14</f>
        <v>1</v>
      </c>
      <c r="Q123" s="513">
        <f>Esc!Q$14</f>
        <v>1</v>
      </c>
      <c r="R123" s="513">
        <f>Esc!R$14</f>
        <v>1</v>
      </c>
      <c r="S123" s="513">
        <f>Esc!S$14</f>
        <v>1</v>
      </c>
      <c r="T123" s="513">
        <f>Esc!T$14</f>
        <v>1</v>
      </c>
      <c r="U123" s="513">
        <f>Esc!U$14</f>
        <v>1</v>
      </c>
      <c r="V123" s="513">
        <f>Esc!V$14</f>
        <v>1</v>
      </c>
      <c r="W123" s="513">
        <f>Esc!W$14</f>
        <v>1</v>
      </c>
      <c r="X123" s="513">
        <f>Esc!X$14</f>
        <v>1</v>
      </c>
      <c r="Y123" s="513">
        <f>Esc!Y$14</f>
        <v>1</v>
      </c>
      <c r="Z123" s="513">
        <f>Esc!Z$14</f>
        <v>1</v>
      </c>
      <c r="AA123" s="513">
        <f>Esc!AA$14</f>
        <v>1.0249999999999999</v>
      </c>
      <c r="AB123" s="513">
        <f>Esc!AB$14</f>
        <v>1.0249999999999999</v>
      </c>
      <c r="AC123" s="513">
        <f>Esc!AC$14</f>
        <v>1.0249999999999999</v>
      </c>
      <c r="AD123" s="513">
        <f>Esc!AD$14</f>
        <v>1.0249999999999999</v>
      </c>
      <c r="AE123" s="513">
        <f>Esc!AE$14</f>
        <v>1.0249999999999999</v>
      </c>
      <c r="AF123" s="513">
        <f>Esc!AF$14</f>
        <v>1.0249999999999999</v>
      </c>
      <c r="AG123" s="513">
        <f>Esc!AG$14</f>
        <v>1.0249999999999999</v>
      </c>
      <c r="AH123" s="513">
        <f>Esc!AH$14</f>
        <v>1.0249999999999999</v>
      </c>
      <c r="AI123" s="513">
        <f>Esc!AI$14</f>
        <v>1.0249999999999999</v>
      </c>
      <c r="AJ123" s="513">
        <f>Esc!AJ$14</f>
        <v>1.0249999999999999</v>
      </c>
      <c r="AK123" s="513">
        <f>Esc!AK$14</f>
        <v>1.0249999999999999</v>
      </c>
      <c r="AL123" s="513">
        <f>Esc!AL$14</f>
        <v>1.0249999999999999</v>
      </c>
      <c r="AM123" s="513">
        <f>Esc!AM$14</f>
        <v>1.0506249999999999</v>
      </c>
      <c r="AN123" s="513">
        <f>Esc!AN$14</f>
        <v>1.0506249999999999</v>
      </c>
      <c r="AO123" s="513">
        <f>Esc!AO$14</f>
        <v>1.0506249999999999</v>
      </c>
      <c r="AP123" s="513">
        <f>Esc!AP$14</f>
        <v>1.0506249999999999</v>
      </c>
      <c r="AQ123" s="513">
        <f>Esc!AQ$14</f>
        <v>1.0506249999999999</v>
      </c>
      <c r="AR123" s="513">
        <f>Esc!AR$14</f>
        <v>1.0506249999999999</v>
      </c>
      <c r="AS123" s="513">
        <f>Esc!AS$14</f>
        <v>1.0506249999999999</v>
      </c>
      <c r="AT123" s="513">
        <f>Esc!AT$14</f>
        <v>1.0506249999999999</v>
      </c>
      <c r="AU123" s="513">
        <f>Esc!AU$14</f>
        <v>1.0506249999999999</v>
      </c>
      <c r="AV123" s="513">
        <f>Esc!AV$14</f>
        <v>1.0506249999999999</v>
      </c>
      <c r="AW123" s="513">
        <f>Esc!AW$14</f>
        <v>1.0506249999999999</v>
      </c>
      <c r="AX123" s="513">
        <f>Esc!AX$14</f>
        <v>1.0506249999999999</v>
      </c>
      <c r="AY123" s="513">
        <f>Esc!AY$14</f>
        <v>1.0768906249999999</v>
      </c>
      <c r="AZ123" s="513">
        <f>Esc!AZ$14</f>
        <v>1.0768906249999999</v>
      </c>
      <c r="BA123" s="513">
        <f>Esc!BA$14</f>
        <v>1.0768906249999999</v>
      </c>
      <c r="BB123" s="513">
        <f>Esc!BB$14</f>
        <v>1.0768906249999999</v>
      </c>
      <c r="BC123" s="513">
        <f>Esc!BC$14</f>
        <v>1.0768906249999999</v>
      </c>
      <c r="BD123" s="513">
        <f>Esc!BD$14</f>
        <v>1.0768906249999999</v>
      </c>
      <c r="BE123" s="513">
        <f>Esc!BE$14</f>
        <v>1.0768906249999999</v>
      </c>
      <c r="BF123" s="513">
        <f>Esc!BF$14</f>
        <v>1.0768906249999999</v>
      </c>
      <c r="BG123" s="513">
        <f>Esc!BG$14</f>
        <v>1.1038128906249998</v>
      </c>
      <c r="BH123" s="513">
        <f>Esc!BH$14</f>
        <v>1.1038128906249998</v>
      </c>
      <c r="BI123" s="513">
        <f>Esc!BI$14</f>
        <v>1.1038128906249998</v>
      </c>
      <c r="BJ123" s="513">
        <f>Esc!BJ$14</f>
        <v>1.1038128906249998</v>
      </c>
      <c r="BK123" s="513">
        <f>Esc!BK$14</f>
        <v>1.1314082128906247</v>
      </c>
      <c r="BL123" s="513">
        <f>Esc!BL$14</f>
        <v>1.1314082128906247</v>
      </c>
      <c r="BM123" s="513">
        <f>Esc!BM$14</f>
        <v>1.1314082128906247</v>
      </c>
      <c r="BN123" s="513">
        <f>Esc!BN$14</f>
        <v>1.1314082128906247</v>
      </c>
      <c r="BO123" s="513">
        <f>Esc!BO$14</f>
        <v>1.1596934182128902</v>
      </c>
      <c r="BP123" s="513">
        <f>Esc!BP$14</f>
        <v>1.1596934182128902</v>
      </c>
      <c r="BQ123" s="513">
        <f>Esc!BQ$14</f>
        <v>1.1596934182128902</v>
      </c>
      <c r="BR123" s="513">
        <f>Esc!BR$14</f>
        <v>1.1596934182128902</v>
      </c>
      <c r="BS123" s="513">
        <f>Esc!BS$14</f>
        <v>1.1886857536682125</v>
      </c>
      <c r="BT123" s="513">
        <f>Esc!BT$14</f>
        <v>1.1886857536682125</v>
      </c>
      <c r="BU123" s="513">
        <f>Esc!BU$14</f>
        <v>1.1886857536682125</v>
      </c>
      <c r="BV123" s="513">
        <f>Esc!BV$14</f>
        <v>1.1886857536682125</v>
      </c>
      <c r="BW123" s="513">
        <f>Esc!BW$14</f>
        <v>1.2184028975099177</v>
      </c>
      <c r="BX123" s="513">
        <f>Esc!BX$14</f>
        <v>1.2184028975099177</v>
      </c>
      <c r="BY123" s="513">
        <f>Esc!BY$14</f>
        <v>1.2184028975099177</v>
      </c>
      <c r="BZ123" s="513">
        <f>Esc!BZ$14</f>
        <v>1.2184028975099177</v>
      </c>
      <c r="CA123" s="513">
        <f>Esc!CA$14</f>
        <v>1.2488629699476654</v>
      </c>
      <c r="CB123" s="513">
        <f>Esc!CB$14</f>
        <v>1.2488629699476654</v>
      </c>
      <c r="CC123" s="513">
        <f>Esc!CC$14</f>
        <v>1.2488629699476654</v>
      </c>
      <c r="CD123" s="513">
        <f>Esc!CD$14</f>
        <v>1.2488629699476654</v>
      </c>
      <c r="CE123" s="513">
        <f>Esc!CE$14</f>
        <v>1.2800845441963571</v>
      </c>
      <c r="CF123" s="513">
        <f>Esc!CF$14</f>
        <v>1.2800845441963571</v>
      </c>
      <c r="CG123" s="513">
        <f>Esc!CG$14</f>
        <v>1.2800845441963571</v>
      </c>
      <c r="CH123" s="513">
        <f>Esc!CH$14</f>
        <v>1.2800845441963571</v>
      </c>
      <c r="CI123" s="513">
        <f>Esc!CI$14</f>
        <v>1.312086657801266</v>
      </c>
      <c r="CJ123" s="513">
        <f>Esc!CJ$14</f>
        <v>1.312086657801266</v>
      </c>
      <c r="CK123" s="513">
        <f>Esc!CK$14</f>
        <v>1.312086657801266</v>
      </c>
      <c r="CL123" s="513">
        <f>Esc!CL$14</f>
        <v>1.312086657801266</v>
      </c>
      <c r="CM123" s="513">
        <f>Esc!CM$14</f>
        <v>1.3448888242462975</v>
      </c>
      <c r="CN123" s="513">
        <f>Esc!CN$14</f>
        <v>1.3448888242462975</v>
      </c>
      <c r="CO123" s="513">
        <f>Esc!CO$14</f>
        <v>1.3448888242462975</v>
      </c>
      <c r="CP123" s="513">
        <f>Esc!CP$14</f>
        <v>1.3448888242462975</v>
      </c>
      <c r="CQ123" s="513">
        <f>Esc!CQ$14</f>
        <v>1.3785110448524549</v>
      </c>
      <c r="CR123" s="513">
        <f>Esc!CR$14</f>
        <v>1.3785110448524549</v>
      </c>
      <c r="CS123" s="513">
        <f>Esc!CS$14</f>
        <v>1.3785110448524549</v>
      </c>
      <c r="CT123" s="513">
        <f>Esc!CT$14</f>
        <v>1.3785110448524549</v>
      </c>
      <c r="CU123" s="513">
        <f>Esc!CU$14</f>
        <v>1.4129738209737661</v>
      </c>
      <c r="CV123" s="513">
        <f>Esc!CV$14</f>
        <v>1.4129738209737661</v>
      </c>
      <c r="CW123" s="513">
        <f>Esc!CW$14</f>
        <v>1.4129738209737661</v>
      </c>
      <c r="CX123" s="513">
        <f>Esc!CX$14</f>
        <v>1.4129738209737661</v>
      </c>
      <c r="CY123" s="513">
        <f>Esc!CY$14</f>
        <v>1.4482981664981105</v>
      </c>
      <c r="CZ123" s="513">
        <f>Esc!CZ$14</f>
        <v>1.4482981664981105</v>
      </c>
      <c r="DA123" s="513">
        <f>Esc!DA$14</f>
        <v>1.4482981664981105</v>
      </c>
      <c r="DB123" s="513">
        <f>Esc!DB$14</f>
        <v>1.4482981664981105</v>
      </c>
      <c r="DC123" s="513">
        <f>Esc!DC$14</f>
        <v>1.4845056206605631</v>
      </c>
      <c r="DD123" s="513">
        <f>Esc!DD$14</f>
        <v>1.4845056206605631</v>
      </c>
      <c r="DE123" s="513">
        <f>Esc!DE$14</f>
        <v>1.4845056206605631</v>
      </c>
      <c r="DF123" s="513">
        <f>Esc!DF$14</f>
        <v>1.4845056206605631</v>
      </c>
      <c r="DG123" s="513">
        <f>Esc!DG$14</f>
        <v>1.521618261177077</v>
      </c>
      <c r="DH123" s="513">
        <f>Esc!DH$14</f>
        <v>1.521618261177077</v>
      </c>
      <c r="DI123" s="513">
        <f>Esc!DI$14</f>
        <v>1.521618261177077</v>
      </c>
      <c r="DJ123" s="513">
        <f>Esc!DJ$14</f>
        <v>1.521618261177077</v>
      </c>
      <c r="DK123" s="513">
        <f>Esc!DK$14</f>
        <v>1.559658717706504</v>
      </c>
      <c r="DL123" s="513">
        <f>Esc!DL$14</f>
        <v>1.559658717706504</v>
      </c>
      <c r="DM123" s="513">
        <f>Esc!DM$14</f>
        <v>1.559658717706504</v>
      </c>
      <c r="DN123" s="513">
        <f>Esc!DN$14</f>
        <v>1.559658717706504</v>
      </c>
      <c r="DO123" s="513">
        <f>Esc!DO$14</f>
        <v>1.5986501856491666</v>
      </c>
      <c r="DP123" s="513">
        <f>Esc!DP$14</f>
        <v>1.5986501856491666</v>
      </c>
      <c r="DQ123" s="513">
        <f>Esc!DQ$14</f>
        <v>1.5986501856491666</v>
      </c>
      <c r="DR123" s="513">
        <f>Esc!DR$14</f>
        <v>1.5986501856491666</v>
      </c>
      <c r="DS123" s="513">
        <f>Esc!DS$14</f>
        <v>1.6386164402903955</v>
      </c>
      <c r="DT123" s="513">
        <f>Esc!DT$14</f>
        <v>1.6386164402903955</v>
      </c>
      <c r="DU123" s="513">
        <f>Esc!DU$14</f>
        <v>1.6386164402903955</v>
      </c>
      <c r="DV123" s="513">
        <f>Esc!DV$14</f>
        <v>1.6386164402903955</v>
      </c>
      <c r="DW123" s="513">
        <f>Esc!DW$14</f>
        <v>1.6795818512976552</v>
      </c>
      <c r="DX123" s="513">
        <f>Esc!DX$14</f>
        <v>1.6795818512976552</v>
      </c>
      <c r="DY123" s="513">
        <f>Esc!DY$14</f>
        <v>1.6795818512976552</v>
      </c>
      <c r="DZ123" s="513">
        <f>Esc!DZ$14</f>
        <v>1.6795818512976552</v>
      </c>
      <c r="EA123" s="513">
        <f>Esc!EA$14</f>
        <v>1.7215713975800966</v>
      </c>
      <c r="EB123" s="513">
        <f>Esc!EB$14</f>
        <v>1.7215713975800966</v>
      </c>
      <c r="EC123" s="513">
        <f>Esc!EC$14</f>
        <v>1.7215713975800966</v>
      </c>
      <c r="ED123" s="513">
        <f>Esc!ED$14</f>
        <v>1.7215713975800966</v>
      </c>
      <c r="EE123" s="513">
        <f>Esc!EE$14</f>
        <v>1.7646106825195991</v>
      </c>
      <c r="EF123" s="513">
        <f>Esc!EF$14</f>
        <v>1.7646106825195991</v>
      </c>
      <c r="EG123" s="513">
        <f>Esc!EG$14</f>
        <v>1.7646106825195991</v>
      </c>
      <c r="EH123" s="513">
        <f>Esc!EH$14</f>
        <v>1.7646106825195991</v>
      </c>
      <c r="EI123" s="513">
        <f>Esc!EI$14</f>
        <v>1.8087259495825889</v>
      </c>
      <c r="EJ123" s="513">
        <f>Esc!EJ$14</f>
        <v>1.8087259495825889</v>
      </c>
      <c r="EK123" s="513">
        <f>Esc!EK$14</f>
        <v>1.8087259495825889</v>
      </c>
      <c r="EL123" s="513">
        <f>Esc!EL$14</f>
        <v>1.8087259495825889</v>
      </c>
      <c r="EM123" s="513">
        <f>Esc!EM$14</f>
        <v>1.8539440983221533</v>
      </c>
      <c r="EN123" s="513">
        <f>Esc!EN$14</f>
        <v>1.8539440983221533</v>
      </c>
      <c r="EO123" s="513">
        <f>Esc!EO$14</f>
        <v>1.8539440983221533</v>
      </c>
      <c r="EP123" s="513">
        <f>Esc!EP$14</f>
        <v>1.8539440983221533</v>
      </c>
      <c r="EQ123" s="513">
        <f>Esc!EQ$14</f>
        <v>1.9002927007802071</v>
      </c>
      <c r="ER123" s="513">
        <f>Esc!ER$14</f>
        <v>1.9002927007802071</v>
      </c>
      <c r="ES123" s="513">
        <f>Esc!ES$14</f>
        <v>1.9002927007802071</v>
      </c>
      <c r="ET123" s="513">
        <f>Esc!ET$14</f>
        <v>1.9002927007802071</v>
      </c>
      <c r="EU123" s="513">
        <f>Esc!EU$14</f>
        <v>1.9478000182997122</v>
      </c>
      <c r="EV123" s="513">
        <f>Esc!EV$14</f>
        <v>1.9478000182997122</v>
      </c>
      <c r="EW123" s="513">
        <f>Esc!EW$14</f>
        <v>1.9478000182997122</v>
      </c>
      <c r="EX123" s="513">
        <f>Esc!EX$14</f>
        <v>1.9478000182997122</v>
      </c>
      <c r="EY123" s="513">
        <f>Esc!EY$14</f>
        <v>1.9964950187572048</v>
      </c>
      <c r="EZ123" s="513">
        <f>Esc!EZ$14</f>
        <v>1.9964950187572048</v>
      </c>
      <c r="FA123" s="513">
        <f>Esc!FA$14</f>
        <v>1.9964950187572048</v>
      </c>
      <c r="FB123" s="513">
        <f>Esc!FB$14</f>
        <v>1.9964950187572048</v>
      </c>
      <c r="FC123" s="513">
        <f>Esc!FC$14</f>
        <v>2.0464073942261352</v>
      </c>
      <c r="FD123" s="513">
        <f>Esc!FD$14</f>
        <v>2.0464073942261352</v>
      </c>
      <c r="FE123" s="513">
        <f>Esc!FE$14</f>
        <v>2.0464073942261352</v>
      </c>
      <c r="FF123" s="513">
        <f>Esc!FF$14</f>
        <v>2.0464073942261352</v>
      </c>
      <c r="FG123" s="513">
        <f>Esc!FG$14</f>
        <v>2.097567579081788</v>
      </c>
      <c r="FH123" s="513">
        <f>Esc!FH$14</f>
        <v>2.097567579081788</v>
      </c>
      <c r="FI123" s="513">
        <f>Esc!FI$14</f>
        <v>2.097567579081788</v>
      </c>
      <c r="FJ123" s="513">
        <f>Esc!FJ$14</f>
        <v>2.097567579081788</v>
      </c>
      <c r="FK123" s="513">
        <f>Esc!FK$14</f>
        <v>2.1500067685588333</v>
      </c>
      <c r="FL123" s="513">
        <f>Esc!FL$14</f>
        <v>2.1500067685588333</v>
      </c>
      <c r="FM123" s="513">
        <f>Esc!FM$14</f>
        <v>2.1500067685588333</v>
      </c>
      <c r="FN123" s="513">
        <f>Esc!FN$14</f>
        <v>2.1500067685588333</v>
      </c>
      <c r="FO123" s="513">
        <f>Esc!FO$14</f>
        <v>2.2037569377728037</v>
      </c>
      <c r="FP123" s="513">
        <f>Esc!FP$14</f>
        <v>2.2037569377728037</v>
      </c>
      <c r="FQ123" s="513">
        <f>Esc!FQ$14</f>
        <v>2.2037569377728037</v>
      </c>
      <c r="FR123" s="513">
        <f>Esc!FR$14</f>
        <v>2.2037569377728037</v>
      </c>
      <c r="FS123" s="513">
        <f>Esc!FS$14</f>
        <v>2.2588508612171236</v>
      </c>
      <c r="FT123" s="513">
        <f>Esc!FT$14</f>
        <v>2.2588508612171236</v>
      </c>
      <c r="FU123" s="513">
        <f>Esc!FU$14</f>
        <v>2.2588508612171236</v>
      </c>
      <c r="FV123" s="513">
        <f>Esc!FV$14</f>
        <v>2.2588508612171236</v>
      </c>
      <c r="FW123" s="513">
        <f>Esc!FW$14</f>
        <v>2.3153221327475517</v>
      </c>
      <c r="FX123" s="513">
        <f>Esc!FX$14</f>
        <v>2.3153221327475517</v>
      </c>
      <c r="FY123" s="513">
        <f>Esc!FY$14</f>
        <v>2.3153221327475517</v>
      </c>
      <c r="FZ123" s="513">
        <f>Esc!FZ$14</f>
        <v>2.3153221327475517</v>
      </c>
      <c r="GA123" s="513">
        <f>Esc!GA$14</f>
        <v>2.3732051860662402</v>
      </c>
      <c r="GB123" s="513">
        <f>Esc!GB$14</f>
        <v>2.3732051860662402</v>
      </c>
      <c r="GC123" s="513">
        <f>Esc!GC$14</f>
        <v>2.3732051860662402</v>
      </c>
      <c r="GD123" s="513">
        <f>Esc!GD$14</f>
        <v>2.3732051860662402</v>
      </c>
      <c r="GE123" s="513">
        <f>Esc!GE$14</f>
        <v>2.4325353157178964</v>
      </c>
      <c r="GF123" s="513">
        <f>Esc!GF$14</f>
        <v>2.4325353157178964</v>
      </c>
      <c r="GG123" s="513">
        <f>Esc!GG$14</f>
        <v>2.4325353157178964</v>
      </c>
      <c r="GH123" s="513">
        <f>Esc!GH$14</f>
        <v>2.4325353157178964</v>
      </c>
      <c r="GI123" s="513">
        <f>Esc!GI$14</f>
        <v>2.4933486986108435</v>
      </c>
      <c r="GJ123" s="513">
        <f>Esc!GJ$14</f>
        <v>2.4933486986108435</v>
      </c>
    </row>
    <row r="124" spans="1:192" outlineLevel="2" x14ac:dyDescent="0.35">
      <c r="A124" s="76"/>
      <c r="B124"/>
      <c r="C124"/>
      <c r="D124"/>
      <c r="E124" t="s">
        <v>1062</v>
      </c>
      <c r="F124"/>
      <c r="G124" t="s">
        <v>101</v>
      </c>
      <c r="H124">
        <f>SUM(J124:GJ124)</f>
        <v>48266.356210740749</v>
      </c>
      <c r="I124"/>
      <c r="J124">
        <f t="shared" ref="J124:AO124" si="186">$F119*(1+$F120)*J121/$F118*J123*J122</f>
        <v>0</v>
      </c>
      <c r="K124">
        <f t="shared" si="186"/>
        <v>0</v>
      </c>
      <c r="L124">
        <f t="shared" si="186"/>
        <v>0</v>
      </c>
      <c r="M124">
        <f t="shared" si="186"/>
        <v>0</v>
      </c>
      <c r="N124">
        <f t="shared" si="186"/>
        <v>0</v>
      </c>
      <c r="O124">
        <f t="shared" si="186"/>
        <v>0</v>
      </c>
      <c r="P124">
        <f t="shared" si="186"/>
        <v>0</v>
      </c>
      <c r="Q124">
        <f t="shared" si="186"/>
        <v>0</v>
      </c>
      <c r="R124">
        <f t="shared" si="186"/>
        <v>0</v>
      </c>
      <c r="S124">
        <f t="shared" si="186"/>
        <v>0</v>
      </c>
      <c r="T124">
        <f t="shared" si="186"/>
        <v>0</v>
      </c>
      <c r="U124">
        <f t="shared" si="186"/>
        <v>0</v>
      </c>
      <c r="V124">
        <f t="shared" si="186"/>
        <v>0</v>
      </c>
      <c r="W124">
        <f t="shared" si="186"/>
        <v>0</v>
      </c>
      <c r="X124">
        <f t="shared" si="186"/>
        <v>0</v>
      </c>
      <c r="Y124">
        <f t="shared" si="186"/>
        <v>0</v>
      </c>
      <c r="Z124">
        <f t="shared" si="186"/>
        <v>0</v>
      </c>
      <c r="AA124">
        <f t="shared" si="186"/>
        <v>0</v>
      </c>
      <c r="AB124">
        <f t="shared" si="186"/>
        <v>0</v>
      </c>
      <c r="AC124">
        <f t="shared" si="186"/>
        <v>0</v>
      </c>
      <c r="AD124">
        <f t="shared" si="186"/>
        <v>0</v>
      </c>
      <c r="AE124">
        <f t="shared" si="186"/>
        <v>0</v>
      </c>
      <c r="AF124">
        <f t="shared" si="186"/>
        <v>0</v>
      </c>
      <c r="AG124">
        <f t="shared" si="186"/>
        <v>0</v>
      </c>
      <c r="AH124">
        <f t="shared" si="186"/>
        <v>0</v>
      </c>
      <c r="AI124">
        <f t="shared" si="186"/>
        <v>0</v>
      </c>
      <c r="AJ124">
        <f t="shared" si="186"/>
        <v>0</v>
      </c>
      <c r="AK124">
        <f t="shared" si="186"/>
        <v>0</v>
      </c>
      <c r="AL124">
        <f t="shared" si="186"/>
        <v>0</v>
      </c>
      <c r="AM124">
        <f t="shared" si="186"/>
        <v>0</v>
      </c>
      <c r="AN124">
        <f t="shared" si="186"/>
        <v>0</v>
      </c>
      <c r="AO124">
        <f t="shared" si="186"/>
        <v>0</v>
      </c>
      <c r="AP124">
        <f t="shared" ref="AP124:BU124" si="187">$F119*(1+$F120)*AP121/$F118*AP123*AP122</f>
        <v>0</v>
      </c>
      <c r="AQ124">
        <f t="shared" si="187"/>
        <v>0</v>
      </c>
      <c r="AR124">
        <f t="shared" si="187"/>
        <v>0</v>
      </c>
      <c r="AS124">
        <f t="shared" si="187"/>
        <v>0</v>
      </c>
      <c r="AT124">
        <f t="shared" si="187"/>
        <v>0</v>
      </c>
      <c r="AU124">
        <f t="shared" si="187"/>
        <v>0</v>
      </c>
      <c r="AV124">
        <f t="shared" si="187"/>
        <v>0</v>
      </c>
      <c r="AW124">
        <f t="shared" si="187"/>
        <v>0</v>
      </c>
      <c r="AX124">
        <f t="shared" si="187"/>
        <v>0</v>
      </c>
      <c r="AY124">
        <f t="shared" si="187"/>
        <v>0</v>
      </c>
      <c r="AZ124">
        <f t="shared" si="187"/>
        <v>0</v>
      </c>
      <c r="BA124">
        <f t="shared" si="187"/>
        <v>0</v>
      </c>
      <c r="BB124">
        <f t="shared" si="187"/>
        <v>0</v>
      </c>
      <c r="BC124">
        <f t="shared" si="187"/>
        <v>0</v>
      </c>
      <c r="BD124">
        <f t="shared" si="187"/>
        <v>0</v>
      </c>
      <c r="BE124">
        <f t="shared" si="187"/>
        <v>0</v>
      </c>
      <c r="BF124">
        <f t="shared" si="187"/>
        <v>346.75878124999997</v>
      </c>
      <c r="BG124">
        <f t="shared" si="187"/>
        <v>355.42775078124993</v>
      </c>
      <c r="BH124">
        <f t="shared" si="187"/>
        <v>355.42775078124993</v>
      </c>
      <c r="BI124">
        <f t="shared" si="187"/>
        <v>355.42775078124993</v>
      </c>
      <c r="BJ124">
        <f t="shared" si="187"/>
        <v>355.42775078124993</v>
      </c>
      <c r="BK124">
        <f t="shared" si="187"/>
        <v>364.31344455078113</v>
      </c>
      <c r="BL124">
        <f t="shared" si="187"/>
        <v>364.31344455078113</v>
      </c>
      <c r="BM124">
        <f t="shared" si="187"/>
        <v>364.31344455078113</v>
      </c>
      <c r="BN124">
        <f t="shared" si="187"/>
        <v>364.31344455078113</v>
      </c>
      <c r="BO124">
        <f t="shared" si="187"/>
        <v>373.42128066455064</v>
      </c>
      <c r="BP124">
        <f t="shared" si="187"/>
        <v>373.42128066455064</v>
      </c>
      <c r="BQ124">
        <f t="shared" si="187"/>
        <v>373.42128066455064</v>
      </c>
      <c r="BR124">
        <f t="shared" si="187"/>
        <v>373.42128066455064</v>
      </c>
      <c r="BS124">
        <f t="shared" si="187"/>
        <v>382.75681268116443</v>
      </c>
      <c r="BT124">
        <f t="shared" si="187"/>
        <v>382.75681268116443</v>
      </c>
      <c r="BU124">
        <f t="shared" si="187"/>
        <v>382.75681268116443</v>
      </c>
      <c r="BV124">
        <f t="shared" ref="BV124:DA124" si="188">$F119*(1+$F120)*BV121/$F118*BV123*BV122</f>
        <v>382.75681268116443</v>
      </c>
      <c r="BW124">
        <f t="shared" si="188"/>
        <v>392.32573299819347</v>
      </c>
      <c r="BX124">
        <f t="shared" si="188"/>
        <v>392.32573299819347</v>
      </c>
      <c r="BY124">
        <f t="shared" si="188"/>
        <v>392.32573299819347</v>
      </c>
      <c r="BZ124">
        <f t="shared" si="188"/>
        <v>392.32573299819347</v>
      </c>
      <c r="CA124">
        <f t="shared" si="188"/>
        <v>402.13387632314829</v>
      </c>
      <c r="CB124">
        <f t="shared" si="188"/>
        <v>402.13387632314829</v>
      </c>
      <c r="CC124">
        <f t="shared" si="188"/>
        <v>402.13387632314829</v>
      </c>
      <c r="CD124">
        <f t="shared" si="188"/>
        <v>402.13387632314829</v>
      </c>
      <c r="CE124">
        <f t="shared" si="188"/>
        <v>412.18722323122699</v>
      </c>
      <c r="CF124">
        <f t="shared" si="188"/>
        <v>412.18722323122699</v>
      </c>
      <c r="CG124">
        <f t="shared" si="188"/>
        <v>412.18722323122699</v>
      </c>
      <c r="CH124">
        <f t="shared" si="188"/>
        <v>412.18722323122699</v>
      </c>
      <c r="CI124">
        <f t="shared" si="188"/>
        <v>422.49190381200765</v>
      </c>
      <c r="CJ124">
        <f t="shared" si="188"/>
        <v>422.49190381200765</v>
      </c>
      <c r="CK124">
        <f t="shared" si="188"/>
        <v>422.49190381200765</v>
      </c>
      <c r="CL124">
        <f t="shared" si="188"/>
        <v>422.49190381200765</v>
      </c>
      <c r="CM124">
        <f t="shared" si="188"/>
        <v>433.0542014073078</v>
      </c>
      <c r="CN124">
        <f t="shared" si="188"/>
        <v>433.0542014073078</v>
      </c>
      <c r="CO124">
        <f t="shared" si="188"/>
        <v>433.0542014073078</v>
      </c>
      <c r="CP124">
        <f t="shared" si="188"/>
        <v>433.0542014073078</v>
      </c>
      <c r="CQ124">
        <f t="shared" si="188"/>
        <v>443.8805564424905</v>
      </c>
      <c r="CR124">
        <f t="shared" si="188"/>
        <v>443.8805564424905</v>
      </c>
      <c r="CS124">
        <f t="shared" si="188"/>
        <v>443.8805564424905</v>
      </c>
      <c r="CT124">
        <f t="shared" si="188"/>
        <v>443.8805564424905</v>
      </c>
      <c r="CU124">
        <f t="shared" si="188"/>
        <v>454.97757035355266</v>
      </c>
      <c r="CV124">
        <f t="shared" si="188"/>
        <v>454.97757035355266</v>
      </c>
      <c r="CW124">
        <f t="shared" si="188"/>
        <v>454.97757035355266</v>
      </c>
      <c r="CX124">
        <f t="shared" si="188"/>
        <v>454.97757035355266</v>
      </c>
      <c r="CY124">
        <f t="shared" si="188"/>
        <v>466.35200961239156</v>
      </c>
      <c r="CZ124">
        <f t="shared" si="188"/>
        <v>466.35200961239156</v>
      </c>
      <c r="DA124">
        <f t="shared" si="188"/>
        <v>466.35200961239156</v>
      </c>
      <c r="DB124">
        <f t="shared" ref="DB124:EG124" si="189">$F119*(1+$F120)*DB121/$F118*DB123*DB122</f>
        <v>466.35200961239156</v>
      </c>
      <c r="DC124">
        <f t="shared" si="189"/>
        <v>478.0108098527013</v>
      </c>
      <c r="DD124">
        <f t="shared" si="189"/>
        <v>478.0108098527013</v>
      </c>
      <c r="DE124">
        <f t="shared" si="189"/>
        <v>478.0108098527013</v>
      </c>
      <c r="DF124">
        <f t="shared" si="189"/>
        <v>478.0108098527013</v>
      </c>
      <c r="DG124">
        <f t="shared" si="189"/>
        <v>489.96108009901877</v>
      </c>
      <c r="DH124">
        <f t="shared" si="189"/>
        <v>489.96108009901877</v>
      </c>
      <c r="DI124">
        <f t="shared" si="189"/>
        <v>489.96108009901877</v>
      </c>
      <c r="DJ124">
        <f t="shared" si="189"/>
        <v>489.96108009901877</v>
      </c>
      <c r="DK124">
        <f t="shared" si="189"/>
        <v>502.21010710149426</v>
      </c>
      <c r="DL124">
        <f t="shared" si="189"/>
        <v>502.21010710149426</v>
      </c>
      <c r="DM124">
        <f t="shared" si="189"/>
        <v>502.21010710149426</v>
      </c>
      <c r="DN124">
        <f t="shared" si="189"/>
        <v>502.21010710149426</v>
      </c>
      <c r="DO124">
        <f t="shared" si="189"/>
        <v>514.76535977903166</v>
      </c>
      <c r="DP124">
        <f t="shared" si="189"/>
        <v>514.76535977903166</v>
      </c>
      <c r="DQ124">
        <f t="shared" si="189"/>
        <v>514.76535977903166</v>
      </c>
      <c r="DR124">
        <f t="shared" si="189"/>
        <v>514.76535977903166</v>
      </c>
      <c r="DS124">
        <f t="shared" si="189"/>
        <v>527.63449377350742</v>
      </c>
      <c r="DT124">
        <f t="shared" si="189"/>
        <v>527.63449377350742</v>
      </c>
      <c r="DU124">
        <f t="shared" si="189"/>
        <v>527.63449377350742</v>
      </c>
      <c r="DV124">
        <f t="shared" si="189"/>
        <v>527.63449377350742</v>
      </c>
      <c r="DW124">
        <f t="shared" si="189"/>
        <v>540.82535611784499</v>
      </c>
      <c r="DX124">
        <f t="shared" si="189"/>
        <v>540.82535611784499</v>
      </c>
      <c r="DY124">
        <f t="shared" si="189"/>
        <v>540.82535611784499</v>
      </c>
      <c r="DZ124">
        <f t="shared" si="189"/>
        <v>540.82535611784499</v>
      </c>
      <c r="EA124">
        <f t="shared" si="189"/>
        <v>554.34599002079108</v>
      </c>
      <c r="EB124">
        <f t="shared" si="189"/>
        <v>554.34599002079108</v>
      </c>
      <c r="EC124">
        <f t="shared" si="189"/>
        <v>554.34599002079108</v>
      </c>
      <c r="ED124">
        <f t="shared" si="189"/>
        <v>554.34599002079108</v>
      </c>
      <c r="EE124">
        <f t="shared" si="189"/>
        <v>568.20463977131089</v>
      </c>
      <c r="EF124">
        <f t="shared" si="189"/>
        <v>568.20463977131089</v>
      </c>
      <c r="EG124">
        <f t="shared" si="189"/>
        <v>568.20463977131089</v>
      </c>
      <c r="EH124">
        <f t="shared" ref="EH124:FM124" si="190">$F119*(1+$F120)*EH121/$F118*EH123*EH122</f>
        <v>568.20463977131089</v>
      </c>
      <c r="EI124">
        <f t="shared" si="190"/>
        <v>582.40975576559367</v>
      </c>
      <c r="EJ124">
        <f t="shared" si="190"/>
        <v>582.40975576559367</v>
      </c>
      <c r="EK124">
        <f t="shared" si="190"/>
        <v>582.40975576559367</v>
      </c>
      <c r="EL124">
        <f t="shared" si="190"/>
        <v>582.40975576559367</v>
      </c>
      <c r="EM124">
        <f t="shared" si="190"/>
        <v>596.96999965973339</v>
      </c>
      <c r="EN124">
        <f t="shared" si="190"/>
        <v>596.96999965973339</v>
      </c>
      <c r="EO124">
        <f t="shared" si="190"/>
        <v>596.96999965973339</v>
      </c>
      <c r="EP124">
        <f t="shared" si="190"/>
        <v>596.96999965973339</v>
      </c>
      <c r="EQ124">
        <f t="shared" si="190"/>
        <v>611.89424965122669</v>
      </c>
      <c r="ER124">
        <f t="shared" si="190"/>
        <v>611.89424965122669</v>
      </c>
      <c r="ES124">
        <f t="shared" si="190"/>
        <v>611.89424965122669</v>
      </c>
      <c r="ET124">
        <f t="shared" si="190"/>
        <v>611.89424965122669</v>
      </c>
      <c r="EU124">
        <f t="shared" si="190"/>
        <v>627.19160589250737</v>
      </c>
      <c r="EV124">
        <f t="shared" si="190"/>
        <v>627.19160589250737</v>
      </c>
      <c r="EW124">
        <f t="shared" si="190"/>
        <v>627.19160589250737</v>
      </c>
      <c r="EX124">
        <f t="shared" si="190"/>
        <v>627.19160589250737</v>
      </c>
      <c r="EY124">
        <f t="shared" si="190"/>
        <v>642.87139603981996</v>
      </c>
      <c r="EZ124">
        <f t="shared" si="190"/>
        <v>642.87139603981996</v>
      </c>
      <c r="FA124">
        <f t="shared" si="190"/>
        <v>642.87139603981996</v>
      </c>
      <c r="FB124">
        <f t="shared" si="190"/>
        <v>0</v>
      </c>
      <c r="FC124">
        <f t="shared" si="190"/>
        <v>0</v>
      </c>
      <c r="FD124">
        <f t="shared" si="190"/>
        <v>0</v>
      </c>
      <c r="FE124">
        <f t="shared" si="190"/>
        <v>0</v>
      </c>
      <c r="FF124">
        <f t="shared" si="190"/>
        <v>0</v>
      </c>
      <c r="FG124">
        <f t="shared" si="190"/>
        <v>0</v>
      </c>
      <c r="FH124">
        <f t="shared" si="190"/>
        <v>0</v>
      </c>
      <c r="FI124">
        <f t="shared" si="190"/>
        <v>0</v>
      </c>
      <c r="FJ124">
        <f t="shared" si="190"/>
        <v>0</v>
      </c>
      <c r="FK124">
        <f t="shared" si="190"/>
        <v>0</v>
      </c>
      <c r="FL124">
        <f t="shared" si="190"/>
        <v>0</v>
      </c>
      <c r="FM124">
        <f t="shared" si="190"/>
        <v>0</v>
      </c>
      <c r="FN124">
        <f t="shared" ref="FN124:GJ124" si="191">$F119*(1+$F120)*FN121/$F118*FN123*FN122</f>
        <v>0</v>
      </c>
      <c r="FO124">
        <f t="shared" si="191"/>
        <v>0</v>
      </c>
      <c r="FP124">
        <f t="shared" si="191"/>
        <v>0</v>
      </c>
      <c r="FQ124">
        <f t="shared" si="191"/>
        <v>0</v>
      </c>
      <c r="FR124">
        <f t="shared" si="191"/>
        <v>0</v>
      </c>
      <c r="FS124">
        <f t="shared" si="191"/>
        <v>0</v>
      </c>
      <c r="FT124">
        <f t="shared" si="191"/>
        <v>0</v>
      </c>
      <c r="FU124">
        <f t="shared" si="191"/>
        <v>0</v>
      </c>
      <c r="FV124">
        <f t="shared" si="191"/>
        <v>0</v>
      </c>
      <c r="FW124">
        <f t="shared" si="191"/>
        <v>0</v>
      </c>
      <c r="FX124">
        <f t="shared" si="191"/>
        <v>0</v>
      </c>
      <c r="FY124">
        <f t="shared" si="191"/>
        <v>0</v>
      </c>
      <c r="FZ124">
        <f t="shared" si="191"/>
        <v>0</v>
      </c>
      <c r="GA124">
        <f t="shared" si="191"/>
        <v>0</v>
      </c>
      <c r="GB124">
        <f t="shared" si="191"/>
        <v>0</v>
      </c>
      <c r="GC124">
        <f t="shared" si="191"/>
        <v>0</v>
      </c>
      <c r="GD124">
        <f t="shared" si="191"/>
        <v>0</v>
      </c>
      <c r="GE124">
        <f t="shared" si="191"/>
        <v>0</v>
      </c>
      <c r="GF124">
        <f t="shared" si="191"/>
        <v>0</v>
      </c>
      <c r="GG124">
        <f t="shared" si="191"/>
        <v>0</v>
      </c>
      <c r="GH124">
        <f t="shared" si="191"/>
        <v>0</v>
      </c>
      <c r="GI124">
        <f t="shared" si="191"/>
        <v>0</v>
      </c>
      <c r="GJ124">
        <f t="shared" si="191"/>
        <v>0</v>
      </c>
    </row>
    <row r="125" spans="1:192" outlineLevel="1" x14ac:dyDescent="0.35">
      <c r="A125" s="7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</row>
    <row r="126" spans="1:192" outlineLevel="1" x14ac:dyDescent="0.35">
      <c r="A126" s="76"/>
      <c r="B126" s="492" t="s">
        <v>754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s="512" customFormat="1" outlineLevel="2" x14ac:dyDescent="0.35">
      <c r="A127" s="519"/>
      <c r="E127" s="512" t="str">
        <f>InpC!$E$16</f>
        <v>Length of operating period</v>
      </c>
      <c r="F127" s="512">
        <f>InpC!$F$16</f>
        <v>3</v>
      </c>
      <c r="G127" s="512" t="str">
        <f>InpC!$G$16</f>
        <v>months</v>
      </c>
    </row>
    <row r="128" spans="1:192" s="512" customFormat="1" outlineLevel="2" x14ac:dyDescent="0.35">
      <c r="A128" s="519"/>
      <c r="E128" s="512" t="str">
        <f>InpC!$E$71</f>
        <v>Contracted consumables</v>
      </c>
      <c r="F128" s="512">
        <f>InpC!$F$71</f>
        <v>1200</v>
      </c>
      <c r="G128" s="512" t="str">
        <f>InpC!$G$71</f>
        <v>$ 000s p.a.</v>
      </c>
    </row>
    <row r="129" spans="1:192" s="512" customFormat="1" outlineLevel="2" x14ac:dyDescent="0.35">
      <c r="A129" s="519"/>
      <c r="E129" s="512" t="str">
        <f>InpC!$E$134</f>
        <v>Number of periods in a year</v>
      </c>
      <c r="F129" s="512">
        <f>InpC!$F$134</f>
        <v>4</v>
      </c>
      <c r="G129" s="512" t="str">
        <f>InpC!$G$134</f>
        <v>periods</v>
      </c>
    </row>
    <row r="130" spans="1:192" s="512" customFormat="1" outlineLevel="2" x14ac:dyDescent="0.35">
      <c r="A130" s="519"/>
      <c r="E130" s="512" t="str">
        <f>Time!$E$32</f>
        <v>Months per model period</v>
      </c>
      <c r="G130" s="512" t="str">
        <f>Time!$G$32</f>
        <v>months</v>
      </c>
      <c r="H130" s="512">
        <f>Time!$H$32</f>
        <v>0</v>
      </c>
      <c r="J130" s="512">
        <f>Time!J$32</f>
        <v>1</v>
      </c>
      <c r="K130" s="512">
        <f>Time!K$32</f>
        <v>1</v>
      </c>
      <c r="L130" s="512">
        <f>Time!L$32</f>
        <v>1</v>
      </c>
      <c r="M130" s="512">
        <f>Time!M$32</f>
        <v>1</v>
      </c>
      <c r="N130" s="512">
        <f>Time!N$32</f>
        <v>1</v>
      </c>
      <c r="O130" s="512">
        <f>Time!O$32</f>
        <v>1</v>
      </c>
      <c r="P130" s="512">
        <f>Time!P$32</f>
        <v>1</v>
      </c>
      <c r="Q130" s="512">
        <f>Time!Q$32</f>
        <v>1</v>
      </c>
      <c r="R130" s="512">
        <f>Time!R$32</f>
        <v>1</v>
      </c>
      <c r="S130" s="512">
        <f>Time!S$32</f>
        <v>1</v>
      </c>
      <c r="T130" s="512">
        <f>Time!T$32</f>
        <v>1</v>
      </c>
      <c r="U130" s="512">
        <f>Time!U$32</f>
        <v>1</v>
      </c>
      <c r="V130" s="512">
        <f>Time!V$32</f>
        <v>1</v>
      </c>
      <c r="W130" s="512">
        <f>Time!W$32</f>
        <v>1</v>
      </c>
      <c r="X130" s="512">
        <f>Time!X$32</f>
        <v>1</v>
      </c>
      <c r="Y130" s="512">
        <f>Time!Y$32</f>
        <v>1</v>
      </c>
      <c r="Z130" s="512">
        <f>Time!Z$32</f>
        <v>1</v>
      </c>
      <c r="AA130" s="512">
        <f>Time!AA$32</f>
        <v>1</v>
      </c>
      <c r="AB130" s="512">
        <f>Time!AB$32</f>
        <v>1</v>
      </c>
      <c r="AC130" s="512">
        <f>Time!AC$32</f>
        <v>1</v>
      </c>
      <c r="AD130" s="512">
        <f>Time!AD$32</f>
        <v>1</v>
      </c>
      <c r="AE130" s="512">
        <f>Time!AE$32</f>
        <v>1</v>
      </c>
      <c r="AF130" s="512">
        <f>Time!AF$32</f>
        <v>1</v>
      </c>
      <c r="AG130" s="512">
        <f>Time!AG$32</f>
        <v>1</v>
      </c>
      <c r="AH130" s="512">
        <f>Time!AH$32</f>
        <v>1</v>
      </c>
      <c r="AI130" s="512">
        <f>Time!AI$32</f>
        <v>1</v>
      </c>
      <c r="AJ130" s="512">
        <f>Time!AJ$32</f>
        <v>1</v>
      </c>
      <c r="AK130" s="512">
        <f>Time!AK$32</f>
        <v>1</v>
      </c>
      <c r="AL130" s="512">
        <f>Time!AL$32</f>
        <v>1</v>
      </c>
      <c r="AM130" s="512">
        <f>Time!AM$32</f>
        <v>1</v>
      </c>
      <c r="AN130" s="512">
        <f>Time!AN$32</f>
        <v>1</v>
      </c>
      <c r="AO130" s="512">
        <f>Time!AO$32</f>
        <v>1</v>
      </c>
      <c r="AP130" s="512">
        <f>Time!AP$32</f>
        <v>1</v>
      </c>
      <c r="AQ130" s="512">
        <f>Time!AQ$32</f>
        <v>1</v>
      </c>
      <c r="AR130" s="512">
        <f>Time!AR$32</f>
        <v>1</v>
      </c>
      <c r="AS130" s="512">
        <f>Time!AS$32</f>
        <v>1</v>
      </c>
      <c r="AT130" s="512">
        <f>Time!AT$32</f>
        <v>1</v>
      </c>
      <c r="AU130" s="512">
        <f>Time!AU$32</f>
        <v>1</v>
      </c>
      <c r="AV130" s="512">
        <f>Time!AV$32</f>
        <v>1</v>
      </c>
      <c r="AW130" s="512">
        <f>Time!AW$32</f>
        <v>1</v>
      </c>
      <c r="AX130" s="512">
        <f>Time!AX$32</f>
        <v>1</v>
      </c>
      <c r="AY130" s="512">
        <f>Time!AY$32</f>
        <v>1</v>
      </c>
      <c r="AZ130" s="512">
        <f>Time!AZ$32</f>
        <v>1</v>
      </c>
      <c r="BA130" s="512">
        <f>Time!BA$32</f>
        <v>1</v>
      </c>
      <c r="BB130" s="512">
        <f>Time!BB$32</f>
        <v>1</v>
      </c>
      <c r="BC130" s="512">
        <f>Time!BC$32</f>
        <v>1</v>
      </c>
      <c r="BD130" s="512">
        <f>Time!BD$32</f>
        <v>1</v>
      </c>
      <c r="BE130" s="512">
        <f>Time!BE$32</f>
        <v>1</v>
      </c>
      <c r="BF130" s="512">
        <f>Time!BF$32</f>
        <v>3</v>
      </c>
      <c r="BG130" s="512">
        <f>Time!BG$32</f>
        <v>3</v>
      </c>
      <c r="BH130" s="512">
        <f>Time!BH$32</f>
        <v>3</v>
      </c>
      <c r="BI130" s="512">
        <f>Time!BI$32</f>
        <v>3</v>
      </c>
      <c r="BJ130" s="512">
        <f>Time!BJ$32</f>
        <v>3</v>
      </c>
      <c r="BK130" s="512">
        <f>Time!BK$32</f>
        <v>3</v>
      </c>
      <c r="BL130" s="512">
        <f>Time!BL$32</f>
        <v>3</v>
      </c>
      <c r="BM130" s="512">
        <f>Time!BM$32</f>
        <v>3</v>
      </c>
      <c r="BN130" s="512">
        <f>Time!BN$32</f>
        <v>3</v>
      </c>
      <c r="BO130" s="512">
        <f>Time!BO$32</f>
        <v>3</v>
      </c>
      <c r="BP130" s="512">
        <f>Time!BP$32</f>
        <v>3</v>
      </c>
      <c r="BQ130" s="512">
        <f>Time!BQ$32</f>
        <v>3</v>
      </c>
      <c r="BR130" s="512">
        <f>Time!BR$32</f>
        <v>3</v>
      </c>
      <c r="BS130" s="512">
        <f>Time!BS$32</f>
        <v>3</v>
      </c>
      <c r="BT130" s="512">
        <f>Time!BT$32</f>
        <v>3</v>
      </c>
      <c r="BU130" s="512">
        <f>Time!BU$32</f>
        <v>3</v>
      </c>
      <c r="BV130" s="512">
        <f>Time!BV$32</f>
        <v>3</v>
      </c>
      <c r="BW130" s="512">
        <f>Time!BW$32</f>
        <v>3</v>
      </c>
      <c r="BX130" s="512">
        <f>Time!BX$32</f>
        <v>3</v>
      </c>
      <c r="BY130" s="512">
        <f>Time!BY$32</f>
        <v>3</v>
      </c>
      <c r="BZ130" s="512">
        <f>Time!BZ$32</f>
        <v>3</v>
      </c>
      <c r="CA130" s="512">
        <f>Time!CA$32</f>
        <v>3</v>
      </c>
      <c r="CB130" s="512">
        <f>Time!CB$32</f>
        <v>3</v>
      </c>
      <c r="CC130" s="512">
        <f>Time!CC$32</f>
        <v>3</v>
      </c>
      <c r="CD130" s="512">
        <f>Time!CD$32</f>
        <v>3</v>
      </c>
      <c r="CE130" s="512">
        <f>Time!CE$32</f>
        <v>3</v>
      </c>
      <c r="CF130" s="512">
        <f>Time!CF$32</f>
        <v>3</v>
      </c>
      <c r="CG130" s="512">
        <f>Time!CG$32</f>
        <v>3</v>
      </c>
      <c r="CH130" s="512">
        <f>Time!CH$32</f>
        <v>3</v>
      </c>
      <c r="CI130" s="512">
        <f>Time!CI$32</f>
        <v>3</v>
      </c>
      <c r="CJ130" s="512">
        <f>Time!CJ$32</f>
        <v>3</v>
      </c>
      <c r="CK130" s="512">
        <f>Time!CK$32</f>
        <v>3</v>
      </c>
      <c r="CL130" s="512">
        <f>Time!CL$32</f>
        <v>3</v>
      </c>
      <c r="CM130" s="512">
        <f>Time!CM$32</f>
        <v>3</v>
      </c>
      <c r="CN130" s="512">
        <f>Time!CN$32</f>
        <v>3</v>
      </c>
      <c r="CO130" s="512">
        <f>Time!CO$32</f>
        <v>3</v>
      </c>
      <c r="CP130" s="512">
        <f>Time!CP$32</f>
        <v>3</v>
      </c>
      <c r="CQ130" s="512">
        <f>Time!CQ$32</f>
        <v>3</v>
      </c>
      <c r="CR130" s="512">
        <f>Time!CR$32</f>
        <v>3</v>
      </c>
      <c r="CS130" s="512">
        <f>Time!CS$32</f>
        <v>3</v>
      </c>
      <c r="CT130" s="512">
        <f>Time!CT$32</f>
        <v>3</v>
      </c>
      <c r="CU130" s="512">
        <f>Time!CU$32</f>
        <v>3</v>
      </c>
      <c r="CV130" s="512">
        <f>Time!CV$32</f>
        <v>3</v>
      </c>
      <c r="CW130" s="512">
        <f>Time!CW$32</f>
        <v>3</v>
      </c>
      <c r="CX130" s="512">
        <f>Time!CX$32</f>
        <v>3</v>
      </c>
      <c r="CY130" s="512">
        <f>Time!CY$32</f>
        <v>3</v>
      </c>
      <c r="CZ130" s="512">
        <f>Time!CZ$32</f>
        <v>3</v>
      </c>
      <c r="DA130" s="512">
        <f>Time!DA$32</f>
        <v>3</v>
      </c>
      <c r="DB130" s="512">
        <f>Time!DB$32</f>
        <v>3</v>
      </c>
      <c r="DC130" s="512">
        <f>Time!DC$32</f>
        <v>3</v>
      </c>
      <c r="DD130" s="512">
        <f>Time!DD$32</f>
        <v>3</v>
      </c>
      <c r="DE130" s="512">
        <f>Time!DE$32</f>
        <v>3</v>
      </c>
      <c r="DF130" s="512">
        <f>Time!DF$32</f>
        <v>3</v>
      </c>
      <c r="DG130" s="512">
        <f>Time!DG$32</f>
        <v>3</v>
      </c>
      <c r="DH130" s="512">
        <f>Time!DH$32</f>
        <v>3</v>
      </c>
      <c r="DI130" s="512">
        <f>Time!DI$32</f>
        <v>3</v>
      </c>
      <c r="DJ130" s="512">
        <f>Time!DJ$32</f>
        <v>3</v>
      </c>
      <c r="DK130" s="512">
        <f>Time!DK$32</f>
        <v>3</v>
      </c>
      <c r="DL130" s="512">
        <f>Time!DL$32</f>
        <v>3</v>
      </c>
      <c r="DM130" s="512">
        <f>Time!DM$32</f>
        <v>3</v>
      </c>
      <c r="DN130" s="512">
        <f>Time!DN$32</f>
        <v>3</v>
      </c>
      <c r="DO130" s="512">
        <f>Time!DO$32</f>
        <v>3</v>
      </c>
      <c r="DP130" s="512">
        <f>Time!DP$32</f>
        <v>3</v>
      </c>
      <c r="DQ130" s="512">
        <f>Time!DQ$32</f>
        <v>3</v>
      </c>
      <c r="DR130" s="512">
        <f>Time!DR$32</f>
        <v>3</v>
      </c>
      <c r="DS130" s="512">
        <f>Time!DS$32</f>
        <v>3</v>
      </c>
      <c r="DT130" s="512">
        <f>Time!DT$32</f>
        <v>3</v>
      </c>
      <c r="DU130" s="512">
        <f>Time!DU$32</f>
        <v>3</v>
      </c>
      <c r="DV130" s="512">
        <f>Time!DV$32</f>
        <v>3</v>
      </c>
      <c r="DW130" s="512">
        <f>Time!DW$32</f>
        <v>3</v>
      </c>
      <c r="DX130" s="512">
        <f>Time!DX$32</f>
        <v>3</v>
      </c>
      <c r="DY130" s="512">
        <f>Time!DY$32</f>
        <v>3</v>
      </c>
      <c r="DZ130" s="512">
        <f>Time!DZ$32</f>
        <v>3</v>
      </c>
      <c r="EA130" s="512">
        <f>Time!EA$32</f>
        <v>3</v>
      </c>
      <c r="EB130" s="512">
        <f>Time!EB$32</f>
        <v>3</v>
      </c>
      <c r="EC130" s="512">
        <f>Time!EC$32</f>
        <v>3</v>
      </c>
      <c r="ED130" s="512">
        <f>Time!ED$32</f>
        <v>3</v>
      </c>
      <c r="EE130" s="512">
        <f>Time!EE$32</f>
        <v>3</v>
      </c>
      <c r="EF130" s="512">
        <f>Time!EF$32</f>
        <v>3</v>
      </c>
      <c r="EG130" s="512">
        <f>Time!EG$32</f>
        <v>3</v>
      </c>
      <c r="EH130" s="512">
        <f>Time!EH$32</f>
        <v>3</v>
      </c>
      <c r="EI130" s="512">
        <f>Time!EI$32</f>
        <v>3</v>
      </c>
      <c r="EJ130" s="512">
        <f>Time!EJ$32</f>
        <v>3</v>
      </c>
      <c r="EK130" s="512">
        <f>Time!EK$32</f>
        <v>3</v>
      </c>
      <c r="EL130" s="512">
        <f>Time!EL$32</f>
        <v>3</v>
      </c>
      <c r="EM130" s="512">
        <f>Time!EM$32</f>
        <v>3</v>
      </c>
      <c r="EN130" s="512">
        <f>Time!EN$32</f>
        <v>3</v>
      </c>
      <c r="EO130" s="512">
        <f>Time!EO$32</f>
        <v>3</v>
      </c>
      <c r="EP130" s="512">
        <f>Time!EP$32</f>
        <v>3</v>
      </c>
      <c r="EQ130" s="512">
        <f>Time!EQ$32</f>
        <v>3</v>
      </c>
      <c r="ER130" s="512">
        <f>Time!ER$32</f>
        <v>3</v>
      </c>
      <c r="ES130" s="512">
        <f>Time!ES$32</f>
        <v>3</v>
      </c>
      <c r="ET130" s="512">
        <f>Time!ET$32</f>
        <v>3</v>
      </c>
      <c r="EU130" s="512">
        <f>Time!EU$32</f>
        <v>3</v>
      </c>
      <c r="EV130" s="512">
        <f>Time!EV$32</f>
        <v>3</v>
      </c>
      <c r="EW130" s="512">
        <f>Time!EW$32</f>
        <v>3</v>
      </c>
      <c r="EX130" s="512">
        <f>Time!EX$32</f>
        <v>3</v>
      </c>
      <c r="EY130" s="512">
        <f>Time!EY$32</f>
        <v>3</v>
      </c>
      <c r="EZ130" s="512">
        <f>Time!EZ$32</f>
        <v>3</v>
      </c>
      <c r="FA130" s="512">
        <f>Time!FA$32</f>
        <v>3</v>
      </c>
      <c r="FB130" s="512">
        <f>Time!FB$32</f>
        <v>3</v>
      </c>
      <c r="FC130" s="512">
        <f>Time!FC$32</f>
        <v>3</v>
      </c>
      <c r="FD130" s="512">
        <f>Time!FD$32</f>
        <v>3</v>
      </c>
      <c r="FE130" s="512">
        <f>Time!FE$32</f>
        <v>3</v>
      </c>
      <c r="FF130" s="512">
        <f>Time!FF$32</f>
        <v>3</v>
      </c>
      <c r="FG130" s="512">
        <f>Time!FG$32</f>
        <v>3</v>
      </c>
      <c r="FH130" s="512">
        <f>Time!FH$32</f>
        <v>3</v>
      </c>
      <c r="FI130" s="512">
        <f>Time!FI$32</f>
        <v>3</v>
      </c>
      <c r="FJ130" s="512">
        <f>Time!FJ$32</f>
        <v>3</v>
      </c>
      <c r="FK130" s="512">
        <f>Time!FK$32</f>
        <v>3</v>
      </c>
      <c r="FL130" s="512">
        <f>Time!FL$32</f>
        <v>3</v>
      </c>
      <c r="FM130" s="512">
        <f>Time!FM$32</f>
        <v>3</v>
      </c>
      <c r="FN130" s="512">
        <f>Time!FN$32</f>
        <v>3</v>
      </c>
      <c r="FO130" s="512">
        <f>Time!FO$32</f>
        <v>3</v>
      </c>
      <c r="FP130" s="512">
        <f>Time!FP$32</f>
        <v>3</v>
      </c>
      <c r="FQ130" s="512">
        <f>Time!FQ$32</f>
        <v>3</v>
      </c>
      <c r="FR130" s="512">
        <f>Time!FR$32</f>
        <v>3</v>
      </c>
      <c r="FS130" s="512">
        <f>Time!FS$32</f>
        <v>3</v>
      </c>
      <c r="FT130" s="512">
        <f>Time!FT$32</f>
        <v>3</v>
      </c>
      <c r="FU130" s="512">
        <f>Time!FU$32</f>
        <v>3</v>
      </c>
      <c r="FV130" s="512">
        <f>Time!FV$32</f>
        <v>3</v>
      </c>
      <c r="FW130" s="512">
        <f>Time!FW$32</f>
        <v>3</v>
      </c>
      <c r="FX130" s="512">
        <f>Time!FX$32</f>
        <v>3</v>
      </c>
      <c r="FY130" s="512">
        <f>Time!FY$32</f>
        <v>3</v>
      </c>
      <c r="FZ130" s="512">
        <f>Time!FZ$32</f>
        <v>3</v>
      </c>
      <c r="GA130" s="512">
        <f>Time!GA$32</f>
        <v>3</v>
      </c>
      <c r="GB130" s="512">
        <f>Time!GB$32</f>
        <v>3</v>
      </c>
      <c r="GC130" s="512">
        <f>Time!GC$32</f>
        <v>3</v>
      </c>
      <c r="GD130" s="512">
        <f>Time!GD$32</f>
        <v>3</v>
      </c>
      <c r="GE130" s="512">
        <f>Time!GE$32</f>
        <v>3</v>
      </c>
      <c r="GF130" s="512">
        <f>Time!GF$32</f>
        <v>3</v>
      </c>
      <c r="GG130" s="512">
        <f>Time!GG$32</f>
        <v>3</v>
      </c>
      <c r="GH130" s="512">
        <f>Time!GH$32</f>
        <v>3</v>
      </c>
      <c r="GI130" s="512">
        <f>Time!GI$32</f>
        <v>3</v>
      </c>
      <c r="GJ130" s="512">
        <f>Time!GJ$32</f>
        <v>3</v>
      </c>
    </row>
    <row r="131" spans="1:192" s="512" customFormat="1" outlineLevel="2" x14ac:dyDescent="0.35">
      <c r="A131" s="519"/>
      <c r="E131" s="512" t="str">
        <f>Time!$E$88</f>
        <v>Operating period flag</v>
      </c>
      <c r="G131" s="512" t="str">
        <f>Time!$G$88</f>
        <v>flag</v>
      </c>
      <c r="H131" s="512">
        <f>Time!$H$88</f>
        <v>100</v>
      </c>
      <c r="J131" s="512">
        <f>Time!J$88</f>
        <v>0</v>
      </c>
      <c r="K131" s="512">
        <f>Time!K$88</f>
        <v>0</v>
      </c>
      <c r="L131" s="512">
        <f>Time!L$88</f>
        <v>0</v>
      </c>
      <c r="M131" s="512">
        <f>Time!M$88</f>
        <v>0</v>
      </c>
      <c r="N131" s="512">
        <f>Time!N$88</f>
        <v>0</v>
      </c>
      <c r="O131" s="512">
        <f>Time!O$88</f>
        <v>0</v>
      </c>
      <c r="P131" s="512">
        <f>Time!P$88</f>
        <v>0</v>
      </c>
      <c r="Q131" s="512">
        <f>Time!Q$88</f>
        <v>0</v>
      </c>
      <c r="R131" s="512">
        <f>Time!R$88</f>
        <v>0</v>
      </c>
      <c r="S131" s="512">
        <f>Time!S$88</f>
        <v>0</v>
      </c>
      <c r="T131" s="512">
        <f>Time!T$88</f>
        <v>0</v>
      </c>
      <c r="U131" s="512">
        <f>Time!U$88</f>
        <v>0</v>
      </c>
      <c r="V131" s="512">
        <f>Time!V$88</f>
        <v>0</v>
      </c>
      <c r="W131" s="512">
        <f>Time!W$88</f>
        <v>0</v>
      </c>
      <c r="X131" s="512">
        <f>Time!X$88</f>
        <v>0</v>
      </c>
      <c r="Y131" s="512">
        <f>Time!Y$88</f>
        <v>0</v>
      </c>
      <c r="Z131" s="512">
        <f>Time!Z$88</f>
        <v>0</v>
      </c>
      <c r="AA131" s="512">
        <f>Time!AA$88</f>
        <v>0</v>
      </c>
      <c r="AB131" s="512">
        <f>Time!AB$88</f>
        <v>0</v>
      </c>
      <c r="AC131" s="512">
        <f>Time!AC$88</f>
        <v>0</v>
      </c>
      <c r="AD131" s="512">
        <f>Time!AD$88</f>
        <v>0</v>
      </c>
      <c r="AE131" s="512">
        <f>Time!AE$88</f>
        <v>0</v>
      </c>
      <c r="AF131" s="512">
        <f>Time!AF$88</f>
        <v>0</v>
      </c>
      <c r="AG131" s="512">
        <f>Time!AG$88</f>
        <v>0</v>
      </c>
      <c r="AH131" s="512">
        <f>Time!AH$88</f>
        <v>0</v>
      </c>
      <c r="AI131" s="512">
        <f>Time!AI$88</f>
        <v>0</v>
      </c>
      <c r="AJ131" s="512">
        <f>Time!AJ$88</f>
        <v>0</v>
      </c>
      <c r="AK131" s="512">
        <f>Time!AK$88</f>
        <v>0</v>
      </c>
      <c r="AL131" s="512">
        <f>Time!AL$88</f>
        <v>0</v>
      </c>
      <c r="AM131" s="512">
        <f>Time!AM$88</f>
        <v>0</v>
      </c>
      <c r="AN131" s="512">
        <f>Time!AN$88</f>
        <v>0</v>
      </c>
      <c r="AO131" s="512">
        <f>Time!AO$88</f>
        <v>0</v>
      </c>
      <c r="AP131" s="512">
        <f>Time!AP$88</f>
        <v>0</v>
      </c>
      <c r="AQ131" s="512">
        <f>Time!AQ$88</f>
        <v>0</v>
      </c>
      <c r="AR131" s="512">
        <f>Time!AR$88</f>
        <v>0</v>
      </c>
      <c r="AS131" s="512">
        <f>Time!AS$88</f>
        <v>0</v>
      </c>
      <c r="AT131" s="512">
        <f>Time!AT$88</f>
        <v>0</v>
      </c>
      <c r="AU131" s="512">
        <f>Time!AU$88</f>
        <v>0</v>
      </c>
      <c r="AV131" s="512">
        <f>Time!AV$88</f>
        <v>0</v>
      </c>
      <c r="AW131" s="512">
        <f>Time!AW$88</f>
        <v>0</v>
      </c>
      <c r="AX131" s="512">
        <f>Time!AX$88</f>
        <v>0</v>
      </c>
      <c r="AY131" s="512">
        <f>Time!AY$88</f>
        <v>0</v>
      </c>
      <c r="AZ131" s="512">
        <f>Time!AZ$88</f>
        <v>0</v>
      </c>
      <c r="BA131" s="512">
        <f>Time!BA$88</f>
        <v>0</v>
      </c>
      <c r="BB131" s="512">
        <f>Time!BB$88</f>
        <v>0</v>
      </c>
      <c r="BC131" s="512">
        <f>Time!BC$88</f>
        <v>0</v>
      </c>
      <c r="BD131" s="512">
        <f>Time!BD$88</f>
        <v>0</v>
      </c>
      <c r="BE131" s="512">
        <f>Time!BE$88</f>
        <v>0</v>
      </c>
      <c r="BF131" s="512">
        <f>Time!BF$88</f>
        <v>1</v>
      </c>
      <c r="BG131" s="512">
        <f>Time!BG$88</f>
        <v>1</v>
      </c>
      <c r="BH131" s="512">
        <f>Time!BH$88</f>
        <v>1</v>
      </c>
      <c r="BI131" s="512">
        <f>Time!BI$88</f>
        <v>1</v>
      </c>
      <c r="BJ131" s="512">
        <f>Time!BJ$88</f>
        <v>1</v>
      </c>
      <c r="BK131" s="512">
        <f>Time!BK$88</f>
        <v>1</v>
      </c>
      <c r="BL131" s="512">
        <f>Time!BL$88</f>
        <v>1</v>
      </c>
      <c r="BM131" s="512">
        <f>Time!BM$88</f>
        <v>1</v>
      </c>
      <c r="BN131" s="512">
        <f>Time!BN$88</f>
        <v>1</v>
      </c>
      <c r="BO131" s="512">
        <f>Time!BO$88</f>
        <v>1</v>
      </c>
      <c r="BP131" s="512">
        <f>Time!BP$88</f>
        <v>1</v>
      </c>
      <c r="BQ131" s="512">
        <f>Time!BQ$88</f>
        <v>1</v>
      </c>
      <c r="BR131" s="512">
        <f>Time!BR$88</f>
        <v>1</v>
      </c>
      <c r="BS131" s="512">
        <f>Time!BS$88</f>
        <v>1</v>
      </c>
      <c r="BT131" s="512">
        <f>Time!BT$88</f>
        <v>1</v>
      </c>
      <c r="BU131" s="512">
        <f>Time!BU$88</f>
        <v>1</v>
      </c>
      <c r="BV131" s="512">
        <f>Time!BV$88</f>
        <v>1</v>
      </c>
      <c r="BW131" s="512">
        <f>Time!BW$88</f>
        <v>1</v>
      </c>
      <c r="BX131" s="512">
        <f>Time!BX$88</f>
        <v>1</v>
      </c>
      <c r="BY131" s="512">
        <f>Time!BY$88</f>
        <v>1</v>
      </c>
      <c r="BZ131" s="512">
        <f>Time!BZ$88</f>
        <v>1</v>
      </c>
      <c r="CA131" s="512">
        <f>Time!CA$88</f>
        <v>1</v>
      </c>
      <c r="CB131" s="512">
        <f>Time!CB$88</f>
        <v>1</v>
      </c>
      <c r="CC131" s="512">
        <f>Time!CC$88</f>
        <v>1</v>
      </c>
      <c r="CD131" s="512">
        <f>Time!CD$88</f>
        <v>1</v>
      </c>
      <c r="CE131" s="512">
        <f>Time!CE$88</f>
        <v>1</v>
      </c>
      <c r="CF131" s="512">
        <f>Time!CF$88</f>
        <v>1</v>
      </c>
      <c r="CG131" s="512">
        <f>Time!CG$88</f>
        <v>1</v>
      </c>
      <c r="CH131" s="512">
        <f>Time!CH$88</f>
        <v>1</v>
      </c>
      <c r="CI131" s="512">
        <f>Time!CI$88</f>
        <v>1</v>
      </c>
      <c r="CJ131" s="512">
        <f>Time!CJ$88</f>
        <v>1</v>
      </c>
      <c r="CK131" s="512">
        <f>Time!CK$88</f>
        <v>1</v>
      </c>
      <c r="CL131" s="512">
        <f>Time!CL$88</f>
        <v>1</v>
      </c>
      <c r="CM131" s="512">
        <f>Time!CM$88</f>
        <v>1</v>
      </c>
      <c r="CN131" s="512">
        <f>Time!CN$88</f>
        <v>1</v>
      </c>
      <c r="CO131" s="512">
        <f>Time!CO$88</f>
        <v>1</v>
      </c>
      <c r="CP131" s="512">
        <f>Time!CP$88</f>
        <v>1</v>
      </c>
      <c r="CQ131" s="512">
        <f>Time!CQ$88</f>
        <v>1</v>
      </c>
      <c r="CR131" s="512">
        <f>Time!CR$88</f>
        <v>1</v>
      </c>
      <c r="CS131" s="512">
        <f>Time!CS$88</f>
        <v>1</v>
      </c>
      <c r="CT131" s="512">
        <f>Time!CT$88</f>
        <v>1</v>
      </c>
      <c r="CU131" s="512">
        <f>Time!CU$88</f>
        <v>1</v>
      </c>
      <c r="CV131" s="512">
        <f>Time!CV$88</f>
        <v>1</v>
      </c>
      <c r="CW131" s="512">
        <f>Time!CW$88</f>
        <v>1</v>
      </c>
      <c r="CX131" s="512">
        <f>Time!CX$88</f>
        <v>1</v>
      </c>
      <c r="CY131" s="512">
        <f>Time!CY$88</f>
        <v>1</v>
      </c>
      <c r="CZ131" s="512">
        <f>Time!CZ$88</f>
        <v>1</v>
      </c>
      <c r="DA131" s="512">
        <f>Time!DA$88</f>
        <v>1</v>
      </c>
      <c r="DB131" s="512">
        <f>Time!DB$88</f>
        <v>1</v>
      </c>
      <c r="DC131" s="512">
        <f>Time!DC$88</f>
        <v>1</v>
      </c>
      <c r="DD131" s="512">
        <f>Time!DD$88</f>
        <v>1</v>
      </c>
      <c r="DE131" s="512">
        <f>Time!DE$88</f>
        <v>1</v>
      </c>
      <c r="DF131" s="512">
        <f>Time!DF$88</f>
        <v>1</v>
      </c>
      <c r="DG131" s="512">
        <f>Time!DG$88</f>
        <v>1</v>
      </c>
      <c r="DH131" s="512">
        <f>Time!DH$88</f>
        <v>1</v>
      </c>
      <c r="DI131" s="512">
        <f>Time!DI$88</f>
        <v>1</v>
      </c>
      <c r="DJ131" s="512">
        <f>Time!DJ$88</f>
        <v>1</v>
      </c>
      <c r="DK131" s="512">
        <f>Time!DK$88</f>
        <v>1</v>
      </c>
      <c r="DL131" s="512">
        <f>Time!DL$88</f>
        <v>1</v>
      </c>
      <c r="DM131" s="512">
        <f>Time!DM$88</f>
        <v>1</v>
      </c>
      <c r="DN131" s="512">
        <f>Time!DN$88</f>
        <v>1</v>
      </c>
      <c r="DO131" s="512">
        <f>Time!DO$88</f>
        <v>1</v>
      </c>
      <c r="DP131" s="512">
        <f>Time!DP$88</f>
        <v>1</v>
      </c>
      <c r="DQ131" s="512">
        <f>Time!DQ$88</f>
        <v>1</v>
      </c>
      <c r="DR131" s="512">
        <f>Time!DR$88</f>
        <v>1</v>
      </c>
      <c r="DS131" s="512">
        <f>Time!DS$88</f>
        <v>1</v>
      </c>
      <c r="DT131" s="512">
        <f>Time!DT$88</f>
        <v>1</v>
      </c>
      <c r="DU131" s="512">
        <f>Time!DU$88</f>
        <v>1</v>
      </c>
      <c r="DV131" s="512">
        <f>Time!DV$88</f>
        <v>1</v>
      </c>
      <c r="DW131" s="512">
        <f>Time!DW$88</f>
        <v>1</v>
      </c>
      <c r="DX131" s="512">
        <f>Time!DX$88</f>
        <v>1</v>
      </c>
      <c r="DY131" s="512">
        <f>Time!DY$88</f>
        <v>1</v>
      </c>
      <c r="DZ131" s="512">
        <f>Time!DZ$88</f>
        <v>1</v>
      </c>
      <c r="EA131" s="512">
        <f>Time!EA$88</f>
        <v>1</v>
      </c>
      <c r="EB131" s="512">
        <f>Time!EB$88</f>
        <v>1</v>
      </c>
      <c r="EC131" s="512">
        <f>Time!EC$88</f>
        <v>1</v>
      </c>
      <c r="ED131" s="512">
        <f>Time!ED$88</f>
        <v>1</v>
      </c>
      <c r="EE131" s="512">
        <f>Time!EE$88</f>
        <v>1</v>
      </c>
      <c r="EF131" s="512">
        <f>Time!EF$88</f>
        <v>1</v>
      </c>
      <c r="EG131" s="512">
        <f>Time!EG$88</f>
        <v>1</v>
      </c>
      <c r="EH131" s="512">
        <f>Time!EH$88</f>
        <v>1</v>
      </c>
      <c r="EI131" s="512">
        <f>Time!EI$88</f>
        <v>1</v>
      </c>
      <c r="EJ131" s="512">
        <f>Time!EJ$88</f>
        <v>1</v>
      </c>
      <c r="EK131" s="512">
        <f>Time!EK$88</f>
        <v>1</v>
      </c>
      <c r="EL131" s="512">
        <f>Time!EL$88</f>
        <v>1</v>
      </c>
      <c r="EM131" s="512">
        <f>Time!EM$88</f>
        <v>1</v>
      </c>
      <c r="EN131" s="512">
        <f>Time!EN$88</f>
        <v>1</v>
      </c>
      <c r="EO131" s="512">
        <f>Time!EO$88</f>
        <v>1</v>
      </c>
      <c r="EP131" s="512">
        <f>Time!EP$88</f>
        <v>1</v>
      </c>
      <c r="EQ131" s="512">
        <f>Time!EQ$88</f>
        <v>1</v>
      </c>
      <c r="ER131" s="512">
        <f>Time!ER$88</f>
        <v>1</v>
      </c>
      <c r="ES131" s="512">
        <f>Time!ES$88</f>
        <v>1</v>
      </c>
      <c r="ET131" s="512">
        <f>Time!ET$88</f>
        <v>1</v>
      </c>
      <c r="EU131" s="512">
        <f>Time!EU$88</f>
        <v>1</v>
      </c>
      <c r="EV131" s="512">
        <f>Time!EV$88</f>
        <v>1</v>
      </c>
      <c r="EW131" s="512">
        <f>Time!EW$88</f>
        <v>1</v>
      </c>
      <c r="EX131" s="512">
        <f>Time!EX$88</f>
        <v>1</v>
      </c>
      <c r="EY131" s="512">
        <f>Time!EY$88</f>
        <v>1</v>
      </c>
      <c r="EZ131" s="512">
        <f>Time!EZ$88</f>
        <v>1</v>
      </c>
      <c r="FA131" s="512">
        <f>Time!FA$88</f>
        <v>1</v>
      </c>
      <c r="FB131" s="512">
        <f>Time!FB$88</f>
        <v>0</v>
      </c>
      <c r="FC131" s="512">
        <f>Time!FC$88</f>
        <v>0</v>
      </c>
      <c r="FD131" s="512">
        <f>Time!FD$88</f>
        <v>0</v>
      </c>
      <c r="FE131" s="512">
        <f>Time!FE$88</f>
        <v>0</v>
      </c>
      <c r="FF131" s="512">
        <f>Time!FF$88</f>
        <v>0</v>
      </c>
      <c r="FG131" s="512">
        <f>Time!FG$88</f>
        <v>0</v>
      </c>
      <c r="FH131" s="512">
        <f>Time!FH$88</f>
        <v>0</v>
      </c>
      <c r="FI131" s="512">
        <f>Time!FI$88</f>
        <v>0</v>
      </c>
      <c r="FJ131" s="512">
        <f>Time!FJ$88</f>
        <v>0</v>
      </c>
      <c r="FK131" s="512">
        <f>Time!FK$88</f>
        <v>0</v>
      </c>
      <c r="FL131" s="512">
        <f>Time!FL$88</f>
        <v>0</v>
      </c>
      <c r="FM131" s="512">
        <f>Time!FM$88</f>
        <v>0</v>
      </c>
      <c r="FN131" s="512">
        <f>Time!FN$88</f>
        <v>0</v>
      </c>
      <c r="FO131" s="512">
        <f>Time!FO$88</f>
        <v>0</v>
      </c>
      <c r="FP131" s="512">
        <f>Time!FP$88</f>
        <v>0</v>
      </c>
      <c r="FQ131" s="512">
        <f>Time!FQ$88</f>
        <v>0</v>
      </c>
      <c r="FR131" s="512">
        <f>Time!FR$88</f>
        <v>0</v>
      </c>
      <c r="FS131" s="512">
        <f>Time!FS$88</f>
        <v>0</v>
      </c>
      <c r="FT131" s="512">
        <f>Time!FT$88</f>
        <v>0</v>
      </c>
      <c r="FU131" s="512">
        <f>Time!FU$88</f>
        <v>0</v>
      </c>
      <c r="FV131" s="512">
        <f>Time!FV$88</f>
        <v>0</v>
      </c>
      <c r="FW131" s="512">
        <f>Time!FW$88</f>
        <v>0</v>
      </c>
      <c r="FX131" s="512">
        <f>Time!FX$88</f>
        <v>0</v>
      </c>
      <c r="FY131" s="512">
        <f>Time!FY$88</f>
        <v>0</v>
      </c>
      <c r="FZ131" s="512">
        <f>Time!FZ$88</f>
        <v>0</v>
      </c>
      <c r="GA131" s="512">
        <f>Time!GA$88</f>
        <v>0</v>
      </c>
      <c r="GB131" s="512">
        <f>Time!GB$88</f>
        <v>0</v>
      </c>
      <c r="GC131" s="512">
        <f>Time!GC$88</f>
        <v>0</v>
      </c>
      <c r="GD131" s="512">
        <f>Time!GD$88</f>
        <v>0</v>
      </c>
      <c r="GE131" s="512">
        <f>Time!GE$88</f>
        <v>0</v>
      </c>
      <c r="GF131" s="512">
        <f>Time!GF$88</f>
        <v>0</v>
      </c>
      <c r="GG131" s="512">
        <f>Time!GG$88</f>
        <v>0</v>
      </c>
      <c r="GH131" s="512">
        <f>Time!GH$88</f>
        <v>0</v>
      </c>
      <c r="GI131" s="512">
        <f>Time!GI$88</f>
        <v>0</v>
      </c>
      <c r="GJ131" s="512">
        <f>Time!GJ$88</f>
        <v>0</v>
      </c>
    </row>
    <row r="132" spans="1:192" s="513" customFormat="1" outlineLevel="2" x14ac:dyDescent="0.35">
      <c r="A132" s="518"/>
      <c r="E132" s="513" t="str">
        <f>Esc!$E$14</f>
        <v>CPI escalation factor</v>
      </c>
      <c r="G132" s="513" t="str">
        <f>Esc!$G$14</f>
        <v>factor</v>
      </c>
      <c r="H132" s="513">
        <f>Esc!$H$14</f>
        <v>277.83505167495679</v>
      </c>
      <c r="J132" s="513">
        <f>Esc!J$14</f>
        <v>1</v>
      </c>
      <c r="K132" s="513">
        <f>Esc!K$14</f>
        <v>1</v>
      </c>
      <c r="L132" s="513">
        <f>Esc!L$14</f>
        <v>1</v>
      </c>
      <c r="M132" s="513">
        <f>Esc!M$14</f>
        <v>1</v>
      </c>
      <c r="N132" s="513">
        <f>Esc!N$14</f>
        <v>1</v>
      </c>
      <c r="O132" s="513">
        <f>Esc!O$14</f>
        <v>1</v>
      </c>
      <c r="P132" s="513">
        <f>Esc!P$14</f>
        <v>1</v>
      </c>
      <c r="Q132" s="513">
        <f>Esc!Q$14</f>
        <v>1</v>
      </c>
      <c r="R132" s="513">
        <f>Esc!R$14</f>
        <v>1</v>
      </c>
      <c r="S132" s="513">
        <f>Esc!S$14</f>
        <v>1</v>
      </c>
      <c r="T132" s="513">
        <f>Esc!T$14</f>
        <v>1</v>
      </c>
      <c r="U132" s="513">
        <f>Esc!U$14</f>
        <v>1</v>
      </c>
      <c r="V132" s="513">
        <f>Esc!V$14</f>
        <v>1</v>
      </c>
      <c r="W132" s="513">
        <f>Esc!W$14</f>
        <v>1</v>
      </c>
      <c r="X132" s="513">
        <f>Esc!X$14</f>
        <v>1</v>
      </c>
      <c r="Y132" s="513">
        <f>Esc!Y$14</f>
        <v>1</v>
      </c>
      <c r="Z132" s="513">
        <f>Esc!Z$14</f>
        <v>1</v>
      </c>
      <c r="AA132" s="513">
        <f>Esc!AA$14</f>
        <v>1.0249999999999999</v>
      </c>
      <c r="AB132" s="513">
        <f>Esc!AB$14</f>
        <v>1.0249999999999999</v>
      </c>
      <c r="AC132" s="513">
        <f>Esc!AC$14</f>
        <v>1.0249999999999999</v>
      </c>
      <c r="AD132" s="513">
        <f>Esc!AD$14</f>
        <v>1.0249999999999999</v>
      </c>
      <c r="AE132" s="513">
        <f>Esc!AE$14</f>
        <v>1.0249999999999999</v>
      </c>
      <c r="AF132" s="513">
        <f>Esc!AF$14</f>
        <v>1.0249999999999999</v>
      </c>
      <c r="AG132" s="513">
        <f>Esc!AG$14</f>
        <v>1.0249999999999999</v>
      </c>
      <c r="AH132" s="513">
        <f>Esc!AH$14</f>
        <v>1.0249999999999999</v>
      </c>
      <c r="AI132" s="513">
        <f>Esc!AI$14</f>
        <v>1.0249999999999999</v>
      </c>
      <c r="AJ132" s="513">
        <f>Esc!AJ$14</f>
        <v>1.0249999999999999</v>
      </c>
      <c r="AK132" s="513">
        <f>Esc!AK$14</f>
        <v>1.0249999999999999</v>
      </c>
      <c r="AL132" s="513">
        <f>Esc!AL$14</f>
        <v>1.0249999999999999</v>
      </c>
      <c r="AM132" s="513">
        <f>Esc!AM$14</f>
        <v>1.0506249999999999</v>
      </c>
      <c r="AN132" s="513">
        <f>Esc!AN$14</f>
        <v>1.0506249999999999</v>
      </c>
      <c r="AO132" s="513">
        <f>Esc!AO$14</f>
        <v>1.0506249999999999</v>
      </c>
      <c r="AP132" s="513">
        <f>Esc!AP$14</f>
        <v>1.0506249999999999</v>
      </c>
      <c r="AQ132" s="513">
        <f>Esc!AQ$14</f>
        <v>1.0506249999999999</v>
      </c>
      <c r="AR132" s="513">
        <f>Esc!AR$14</f>
        <v>1.0506249999999999</v>
      </c>
      <c r="AS132" s="513">
        <f>Esc!AS$14</f>
        <v>1.0506249999999999</v>
      </c>
      <c r="AT132" s="513">
        <f>Esc!AT$14</f>
        <v>1.0506249999999999</v>
      </c>
      <c r="AU132" s="513">
        <f>Esc!AU$14</f>
        <v>1.0506249999999999</v>
      </c>
      <c r="AV132" s="513">
        <f>Esc!AV$14</f>
        <v>1.0506249999999999</v>
      </c>
      <c r="AW132" s="513">
        <f>Esc!AW$14</f>
        <v>1.0506249999999999</v>
      </c>
      <c r="AX132" s="513">
        <f>Esc!AX$14</f>
        <v>1.0506249999999999</v>
      </c>
      <c r="AY132" s="513">
        <f>Esc!AY$14</f>
        <v>1.0768906249999999</v>
      </c>
      <c r="AZ132" s="513">
        <f>Esc!AZ$14</f>
        <v>1.0768906249999999</v>
      </c>
      <c r="BA132" s="513">
        <f>Esc!BA$14</f>
        <v>1.0768906249999999</v>
      </c>
      <c r="BB132" s="513">
        <f>Esc!BB$14</f>
        <v>1.0768906249999999</v>
      </c>
      <c r="BC132" s="513">
        <f>Esc!BC$14</f>
        <v>1.0768906249999999</v>
      </c>
      <c r="BD132" s="513">
        <f>Esc!BD$14</f>
        <v>1.0768906249999999</v>
      </c>
      <c r="BE132" s="513">
        <f>Esc!BE$14</f>
        <v>1.0768906249999999</v>
      </c>
      <c r="BF132" s="513">
        <f>Esc!BF$14</f>
        <v>1.0768906249999999</v>
      </c>
      <c r="BG132" s="513">
        <f>Esc!BG$14</f>
        <v>1.1038128906249998</v>
      </c>
      <c r="BH132" s="513">
        <f>Esc!BH$14</f>
        <v>1.1038128906249998</v>
      </c>
      <c r="BI132" s="513">
        <f>Esc!BI$14</f>
        <v>1.1038128906249998</v>
      </c>
      <c r="BJ132" s="513">
        <f>Esc!BJ$14</f>
        <v>1.1038128906249998</v>
      </c>
      <c r="BK132" s="513">
        <f>Esc!BK$14</f>
        <v>1.1314082128906247</v>
      </c>
      <c r="BL132" s="513">
        <f>Esc!BL$14</f>
        <v>1.1314082128906247</v>
      </c>
      <c r="BM132" s="513">
        <f>Esc!BM$14</f>
        <v>1.1314082128906247</v>
      </c>
      <c r="BN132" s="513">
        <f>Esc!BN$14</f>
        <v>1.1314082128906247</v>
      </c>
      <c r="BO132" s="513">
        <f>Esc!BO$14</f>
        <v>1.1596934182128902</v>
      </c>
      <c r="BP132" s="513">
        <f>Esc!BP$14</f>
        <v>1.1596934182128902</v>
      </c>
      <c r="BQ132" s="513">
        <f>Esc!BQ$14</f>
        <v>1.1596934182128902</v>
      </c>
      <c r="BR132" s="513">
        <f>Esc!BR$14</f>
        <v>1.1596934182128902</v>
      </c>
      <c r="BS132" s="513">
        <f>Esc!BS$14</f>
        <v>1.1886857536682125</v>
      </c>
      <c r="BT132" s="513">
        <f>Esc!BT$14</f>
        <v>1.1886857536682125</v>
      </c>
      <c r="BU132" s="513">
        <f>Esc!BU$14</f>
        <v>1.1886857536682125</v>
      </c>
      <c r="BV132" s="513">
        <f>Esc!BV$14</f>
        <v>1.1886857536682125</v>
      </c>
      <c r="BW132" s="513">
        <f>Esc!BW$14</f>
        <v>1.2184028975099177</v>
      </c>
      <c r="BX132" s="513">
        <f>Esc!BX$14</f>
        <v>1.2184028975099177</v>
      </c>
      <c r="BY132" s="513">
        <f>Esc!BY$14</f>
        <v>1.2184028975099177</v>
      </c>
      <c r="BZ132" s="513">
        <f>Esc!BZ$14</f>
        <v>1.2184028975099177</v>
      </c>
      <c r="CA132" s="513">
        <f>Esc!CA$14</f>
        <v>1.2488629699476654</v>
      </c>
      <c r="CB132" s="513">
        <f>Esc!CB$14</f>
        <v>1.2488629699476654</v>
      </c>
      <c r="CC132" s="513">
        <f>Esc!CC$14</f>
        <v>1.2488629699476654</v>
      </c>
      <c r="CD132" s="513">
        <f>Esc!CD$14</f>
        <v>1.2488629699476654</v>
      </c>
      <c r="CE132" s="513">
        <f>Esc!CE$14</f>
        <v>1.2800845441963571</v>
      </c>
      <c r="CF132" s="513">
        <f>Esc!CF$14</f>
        <v>1.2800845441963571</v>
      </c>
      <c r="CG132" s="513">
        <f>Esc!CG$14</f>
        <v>1.2800845441963571</v>
      </c>
      <c r="CH132" s="513">
        <f>Esc!CH$14</f>
        <v>1.2800845441963571</v>
      </c>
      <c r="CI132" s="513">
        <f>Esc!CI$14</f>
        <v>1.312086657801266</v>
      </c>
      <c r="CJ132" s="513">
        <f>Esc!CJ$14</f>
        <v>1.312086657801266</v>
      </c>
      <c r="CK132" s="513">
        <f>Esc!CK$14</f>
        <v>1.312086657801266</v>
      </c>
      <c r="CL132" s="513">
        <f>Esc!CL$14</f>
        <v>1.312086657801266</v>
      </c>
      <c r="CM132" s="513">
        <f>Esc!CM$14</f>
        <v>1.3448888242462975</v>
      </c>
      <c r="CN132" s="513">
        <f>Esc!CN$14</f>
        <v>1.3448888242462975</v>
      </c>
      <c r="CO132" s="513">
        <f>Esc!CO$14</f>
        <v>1.3448888242462975</v>
      </c>
      <c r="CP132" s="513">
        <f>Esc!CP$14</f>
        <v>1.3448888242462975</v>
      </c>
      <c r="CQ132" s="513">
        <f>Esc!CQ$14</f>
        <v>1.3785110448524549</v>
      </c>
      <c r="CR132" s="513">
        <f>Esc!CR$14</f>
        <v>1.3785110448524549</v>
      </c>
      <c r="CS132" s="513">
        <f>Esc!CS$14</f>
        <v>1.3785110448524549</v>
      </c>
      <c r="CT132" s="513">
        <f>Esc!CT$14</f>
        <v>1.3785110448524549</v>
      </c>
      <c r="CU132" s="513">
        <f>Esc!CU$14</f>
        <v>1.4129738209737661</v>
      </c>
      <c r="CV132" s="513">
        <f>Esc!CV$14</f>
        <v>1.4129738209737661</v>
      </c>
      <c r="CW132" s="513">
        <f>Esc!CW$14</f>
        <v>1.4129738209737661</v>
      </c>
      <c r="CX132" s="513">
        <f>Esc!CX$14</f>
        <v>1.4129738209737661</v>
      </c>
      <c r="CY132" s="513">
        <f>Esc!CY$14</f>
        <v>1.4482981664981105</v>
      </c>
      <c r="CZ132" s="513">
        <f>Esc!CZ$14</f>
        <v>1.4482981664981105</v>
      </c>
      <c r="DA132" s="513">
        <f>Esc!DA$14</f>
        <v>1.4482981664981105</v>
      </c>
      <c r="DB132" s="513">
        <f>Esc!DB$14</f>
        <v>1.4482981664981105</v>
      </c>
      <c r="DC132" s="513">
        <f>Esc!DC$14</f>
        <v>1.4845056206605631</v>
      </c>
      <c r="DD132" s="513">
        <f>Esc!DD$14</f>
        <v>1.4845056206605631</v>
      </c>
      <c r="DE132" s="513">
        <f>Esc!DE$14</f>
        <v>1.4845056206605631</v>
      </c>
      <c r="DF132" s="513">
        <f>Esc!DF$14</f>
        <v>1.4845056206605631</v>
      </c>
      <c r="DG132" s="513">
        <f>Esc!DG$14</f>
        <v>1.521618261177077</v>
      </c>
      <c r="DH132" s="513">
        <f>Esc!DH$14</f>
        <v>1.521618261177077</v>
      </c>
      <c r="DI132" s="513">
        <f>Esc!DI$14</f>
        <v>1.521618261177077</v>
      </c>
      <c r="DJ132" s="513">
        <f>Esc!DJ$14</f>
        <v>1.521618261177077</v>
      </c>
      <c r="DK132" s="513">
        <f>Esc!DK$14</f>
        <v>1.559658717706504</v>
      </c>
      <c r="DL132" s="513">
        <f>Esc!DL$14</f>
        <v>1.559658717706504</v>
      </c>
      <c r="DM132" s="513">
        <f>Esc!DM$14</f>
        <v>1.559658717706504</v>
      </c>
      <c r="DN132" s="513">
        <f>Esc!DN$14</f>
        <v>1.559658717706504</v>
      </c>
      <c r="DO132" s="513">
        <f>Esc!DO$14</f>
        <v>1.5986501856491666</v>
      </c>
      <c r="DP132" s="513">
        <f>Esc!DP$14</f>
        <v>1.5986501856491666</v>
      </c>
      <c r="DQ132" s="513">
        <f>Esc!DQ$14</f>
        <v>1.5986501856491666</v>
      </c>
      <c r="DR132" s="513">
        <f>Esc!DR$14</f>
        <v>1.5986501856491666</v>
      </c>
      <c r="DS132" s="513">
        <f>Esc!DS$14</f>
        <v>1.6386164402903955</v>
      </c>
      <c r="DT132" s="513">
        <f>Esc!DT$14</f>
        <v>1.6386164402903955</v>
      </c>
      <c r="DU132" s="513">
        <f>Esc!DU$14</f>
        <v>1.6386164402903955</v>
      </c>
      <c r="DV132" s="513">
        <f>Esc!DV$14</f>
        <v>1.6386164402903955</v>
      </c>
      <c r="DW132" s="513">
        <f>Esc!DW$14</f>
        <v>1.6795818512976552</v>
      </c>
      <c r="DX132" s="513">
        <f>Esc!DX$14</f>
        <v>1.6795818512976552</v>
      </c>
      <c r="DY132" s="513">
        <f>Esc!DY$14</f>
        <v>1.6795818512976552</v>
      </c>
      <c r="DZ132" s="513">
        <f>Esc!DZ$14</f>
        <v>1.6795818512976552</v>
      </c>
      <c r="EA132" s="513">
        <f>Esc!EA$14</f>
        <v>1.7215713975800966</v>
      </c>
      <c r="EB132" s="513">
        <f>Esc!EB$14</f>
        <v>1.7215713975800966</v>
      </c>
      <c r="EC132" s="513">
        <f>Esc!EC$14</f>
        <v>1.7215713975800966</v>
      </c>
      <c r="ED132" s="513">
        <f>Esc!ED$14</f>
        <v>1.7215713975800966</v>
      </c>
      <c r="EE132" s="513">
        <f>Esc!EE$14</f>
        <v>1.7646106825195991</v>
      </c>
      <c r="EF132" s="513">
        <f>Esc!EF$14</f>
        <v>1.7646106825195991</v>
      </c>
      <c r="EG132" s="513">
        <f>Esc!EG$14</f>
        <v>1.7646106825195991</v>
      </c>
      <c r="EH132" s="513">
        <f>Esc!EH$14</f>
        <v>1.7646106825195991</v>
      </c>
      <c r="EI132" s="513">
        <f>Esc!EI$14</f>
        <v>1.8087259495825889</v>
      </c>
      <c r="EJ132" s="513">
        <f>Esc!EJ$14</f>
        <v>1.8087259495825889</v>
      </c>
      <c r="EK132" s="513">
        <f>Esc!EK$14</f>
        <v>1.8087259495825889</v>
      </c>
      <c r="EL132" s="513">
        <f>Esc!EL$14</f>
        <v>1.8087259495825889</v>
      </c>
      <c r="EM132" s="513">
        <f>Esc!EM$14</f>
        <v>1.8539440983221533</v>
      </c>
      <c r="EN132" s="513">
        <f>Esc!EN$14</f>
        <v>1.8539440983221533</v>
      </c>
      <c r="EO132" s="513">
        <f>Esc!EO$14</f>
        <v>1.8539440983221533</v>
      </c>
      <c r="EP132" s="513">
        <f>Esc!EP$14</f>
        <v>1.8539440983221533</v>
      </c>
      <c r="EQ132" s="513">
        <f>Esc!EQ$14</f>
        <v>1.9002927007802071</v>
      </c>
      <c r="ER132" s="513">
        <f>Esc!ER$14</f>
        <v>1.9002927007802071</v>
      </c>
      <c r="ES132" s="513">
        <f>Esc!ES$14</f>
        <v>1.9002927007802071</v>
      </c>
      <c r="ET132" s="513">
        <f>Esc!ET$14</f>
        <v>1.9002927007802071</v>
      </c>
      <c r="EU132" s="513">
        <f>Esc!EU$14</f>
        <v>1.9478000182997122</v>
      </c>
      <c r="EV132" s="513">
        <f>Esc!EV$14</f>
        <v>1.9478000182997122</v>
      </c>
      <c r="EW132" s="513">
        <f>Esc!EW$14</f>
        <v>1.9478000182997122</v>
      </c>
      <c r="EX132" s="513">
        <f>Esc!EX$14</f>
        <v>1.9478000182997122</v>
      </c>
      <c r="EY132" s="513">
        <f>Esc!EY$14</f>
        <v>1.9964950187572048</v>
      </c>
      <c r="EZ132" s="513">
        <f>Esc!EZ$14</f>
        <v>1.9964950187572048</v>
      </c>
      <c r="FA132" s="513">
        <f>Esc!FA$14</f>
        <v>1.9964950187572048</v>
      </c>
      <c r="FB132" s="513">
        <f>Esc!FB$14</f>
        <v>1.9964950187572048</v>
      </c>
      <c r="FC132" s="513">
        <f>Esc!FC$14</f>
        <v>2.0464073942261352</v>
      </c>
      <c r="FD132" s="513">
        <f>Esc!FD$14</f>
        <v>2.0464073942261352</v>
      </c>
      <c r="FE132" s="513">
        <f>Esc!FE$14</f>
        <v>2.0464073942261352</v>
      </c>
      <c r="FF132" s="513">
        <f>Esc!FF$14</f>
        <v>2.0464073942261352</v>
      </c>
      <c r="FG132" s="513">
        <f>Esc!FG$14</f>
        <v>2.097567579081788</v>
      </c>
      <c r="FH132" s="513">
        <f>Esc!FH$14</f>
        <v>2.097567579081788</v>
      </c>
      <c r="FI132" s="513">
        <f>Esc!FI$14</f>
        <v>2.097567579081788</v>
      </c>
      <c r="FJ132" s="513">
        <f>Esc!FJ$14</f>
        <v>2.097567579081788</v>
      </c>
      <c r="FK132" s="513">
        <f>Esc!FK$14</f>
        <v>2.1500067685588333</v>
      </c>
      <c r="FL132" s="513">
        <f>Esc!FL$14</f>
        <v>2.1500067685588333</v>
      </c>
      <c r="FM132" s="513">
        <f>Esc!FM$14</f>
        <v>2.1500067685588333</v>
      </c>
      <c r="FN132" s="513">
        <f>Esc!FN$14</f>
        <v>2.1500067685588333</v>
      </c>
      <c r="FO132" s="513">
        <f>Esc!FO$14</f>
        <v>2.2037569377728037</v>
      </c>
      <c r="FP132" s="513">
        <f>Esc!FP$14</f>
        <v>2.2037569377728037</v>
      </c>
      <c r="FQ132" s="513">
        <f>Esc!FQ$14</f>
        <v>2.2037569377728037</v>
      </c>
      <c r="FR132" s="513">
        <f>Esc!FR$14</f>
        <v>2.2037569377728037</v>
      </c>
      <c r="FS132" s="513">
        <f>Esc!FS$14</f>
        <v>2.2588508612171236</v>
      </c>
      <c r="FT132" s="513">
        <f>Esc!FT$14</f>
        <v>2.2588508612171236</v>
      </c>
      <c r="FU132" s="513">
        <f>Esc!FU$14</f>
        <v>2.2588508612171236</v>
      </c>
      <c r="FV132" s="513">
        <f>Esc!FV$14</f>
        <v>2.2588508612171236</v>
      </c>
      <c r="FW132" s="513">
        <f>Esc!FW$14</f>
        <v>2.3153221327475517</v>
      </c>
      <c r="FX132" s="513">
        <f>Esc!FX$14</f>
        <v>2.3153221327475517</v>
      </c>
      <c r="FY132" s="513">
        <f>Esc!FY$14</f>
        <v>2.3153221327475517</v>
      </c>
      <c r="FZ132" s="513">
        <f>Esc!FZ$14</f>
        <v>2.3153221327475517</v>
      </c>
      <c r="GA132" s="513">
        <f>Esc!GA$14</f>
        <v>2.3732051860662402</v>
      </c>
      <c r="GB132" s="513">
        <f>Esc!GB$14</f>
        <v>2.3732051860662402</v>
      </c>
      <c r="GC132" s="513">
        <f>Esc!GC$14</f>
        <v>2.3732051860662402</v>
      </c>
      <c r="GD132" s="513">
        <f>Esc!GD$14</f>
        <v>2.3732051860662402</v>
      </c>
      <c r="GE132" s="513">
        <f>Esc!GE$14</f>
        <v>2.4325353157178964</v>
      </c>
      <c r="GF132" s="513">
        <f>Esc!GF$14</f>
        <v>2.4325353157178964</v>
      </c>
      <c r="GG132" s="513">
        <f>Esc!GG$14</f>
        <v>2.4325353157178964</v>
      </c>
      <c r="GH132" s="513">
        <f>Esc!GH$14</f>
        <v>2.4325353157178964</v>
      </c>
      <c r="GI132" s="513">
        <f>Esc!GI$14</f>
        <v>2.4933486986108435</v>
      </c>
      <c r="GJ132" s="513">
        <f>Esc!GJ$14</f>
        <v>2.4933486986108435</v>
      </c>
    </row>
    <row r="133" spans="1:192" outlineLevel="2" x14ac:dyDescent="0.35">
      <c r="A133" s="76"/>
      <c r="B133"/>
      <c r="C133"/>
      <c r="D133"/>
      <c r="E133" t="s">
        <v>754</v>
      </c>
      <c r="F133"/>
      <c r="G133" t="s">
        <v>101</v>
      </c>
      <c r="H133">
        <f>SUM(J133:GJ133)</f>
        <v>44968.6548547274</v>
      </c>
      <c r="I133"/>
      <c r="J133">
        <f t="shared" ref="J133:AO133" si="192">$F128/$F129*J130/$F127*J132*J131</f>
        <v>0</v>
      </c>
      <c r="K133">
        <f t="shared" si="192"/>
        <v>0</v>
      </c>
      <c r="L133">
        <f t="shared" si="192"/>
        <v>0</v>
      </c>
      <c r="M133">
        <f t="shared" si="192"/>
        <v>0</v>
      </c>
      <c r="N133">
        <f t="shared" si="192"/>
        <v>0</v>
      </c>
      <c r="O133">
        <f t="shared" si="192"/>
        <v>0</v>
      </c>
      <c r="P133">
        <f t="shared" si="192"/>
        <v>0</v>
      </c>
      <c r="Q133">
        <f t="shared" si="192"/>
        <v>0</v>
      </c>
      <c r="R133">
        <f t="shared" si="192"/>
        <v>0</v>
      </c>
      <c r="S133">
        <f t="shared" si="192"/>
        <v>0</v>
      </c>
      <c r="T133">
        <f t="shared" si="192"/>
        <v>0</v>
      </c>
      <c r="U133">
        <f t="shared" si="192"/>
        <v>0</v>
      </c>
      <c r="V133">
        <f t="shared" si="192"/>
        <v>0</v>
      </c>
      <c r="W133">
        <f t="shared" si="192"/>
        <v>0</v>
      </c>
      <c r="X133">
        <f t="shared" si="192"/>
        <v>0</v>
      </c>
      <c r="Y133">
        <f t="shared" si="192"/>
        <v>0</v>
      </c>
      <c r="Z133">
        <f t="shared" si="192"/>
        <v>0</v>
      </c>
      <c r="AA133">
        <f t="shared" si="192"/>
        <v>0</v>
      </c>
      <c r="AB133">
        <f t="shared" si="192"/>
        <v>0</v>
      </c>
      <c r="AC133">
        <f t="shared" si="192"/>
        <v>0</v>
      </c>
      <c r="AD133">
        <f t="shared" si="192"/>
        <v>0</v>
      </c>
      <c r="AE133">
        <f t="shared" si="192"/>
        <v>0</v>
      </c>
      <c r="AF133">
        <f t="shared" si="192"/>
        <v>0</v>
      </c>
      <c r="AG133">
        <f t="shared" si="192"/>
        <v>0</v>
      </c>
      <c r="AH133">
        <f t="shared" si="192"/>
        <v>0</v>
      </c>
      <c r="AI133">
        <f t="shared" si="192"/>
        <v>0</v>
      </c>
      <c r="AJ133">
        <f t="shared" si="192"/>
        <v>0</v>
      </c>
      <c r="AK133">
        <f t="shared" si="192"/>
        <v>0</v>
      </c>
      <c r="AL133">
        <f t="shared" si="192"/>
        <v>0</v>
      </c>
      <c r="AM133">
        <f t="shared" si="192"/>
        <v>0</v>
      </c>
      <c r="AN133">
        <f t="shared" si="192"/>
        <v>0</v>
      </c>
      <c r="AO133">
        <f t="shared" si="192"/>
        <v>0</v>
      </c>
      <c r="AP133">
        <f t="shared" ref="AP133:BU133" si="193">$F128/$F129*AP130/$F127*AP132*AP131</f>
        <v>0</v>
      </c>
      <c r="AQ133">
        <f t="shared" si="193"/>
        <v>0</v>
      </c>
      <c r="AR133">
        <f t="shared" si="193"/>
        <v>0</v>
      </c>
      <c r="AS133">
        <f t="shared" si="193"/>
        <v>0</v>
      </c>
      <c r="AT133">
        <f t="shared" si="193"/>
        <v>0</v>
      </c>
      <c r="AU133">
        <f t="shared" si="193"/>
        <v>0</v>
      </c>
      <c r="AV133">
        <f t="shared" si="193"/>
        <v>0</v>
      </c>
      <c r="AW133">
        <f t="shared" si="193"/>
        <v>0</v>
      </c>
      <c r="AX133">
        <f t="shared" si="193"/>
        <v>0</v>
      </c>
      <c r="AY133">
        <f t="shared" si="193"/>
        <v>0</v>
      </c>
      <c r="AZ133">
        <f t="shared" si="193"/>
        <v>0</v>
      </c>
      <c r="BA133">
        <f t="shared" si="193"/>
        <v>0</v>
      </c>
      <c r="BB133">
        <f t="shared" si="193"/>
        <v>0</v>
      </c>
      <c r="BC133">
        <f t="shared" si="193"/>
        <v>0</v>
      </c>
      <c r="BD133">
        <f t="shared" si="193"/>
        <v>0</v>
      </c>
      <c r="BE133">
        <f t="shared" si="193"/>
        <v>0</v>
      </c>
      <c r="BF133">
        <f t="shared" si="193"/>
        <v>323.06718749999999</v>
      </c>
      <c r="BG133">
        <f t="shared" si="193"/>
        <v>331.14386718749995</v>
      </c>
      <c r="BH133">
        <f t="shared" si="193"/>
        <v>331.14386718749995</v>
      </c>
      <c r="BI133">
        <f t="shared" si="193"/>
        <v>331.14386718749995</v>
      </c>
      <c r="BJ133">
        <f t="shared" si="193"/>
        <v>331.14386718749995</v>
      </c>
      <c r="BK133">
        <f t="shared" si="193"/>
        <v>339.42246386718739</v>
      </c>
      <c r="BL133">
        <f t="shared" si="193"/>
        <v>339.42246386718739</v>
      </c>
      <c r="BM133">
        <f t="shared" si="193"/>
        <v>339.42246386718739</v>
      </c>
      <c r="BN133">
        <f t="shared" si="193"/>
        <v>339.42246386718739</v>
      </c>
      <c r="BO133">
        <f t="shared" si="193"/>
        <v>347.90802546386703</v>
      </c>
      <c r="BP133">
        <f t="shared" si="193"/>
        <v>347.90802546386703</v>
      </c>
      <c r="BQ133">
        <f t="shared" si="193"/>
        <v>347.90802546386703</v>
      </c>
      <c r="BR133">
        <f t="shared" si="193"/>
        <v>347.90802546386703</v>
      </c>
      <c r="BS133">
        <f t="shared" si="193"/>
        <v>356.60572610046376</v>
      </c>
      <c r="BT133">
        <f t="shared" si="193"/>
        <v>356.60572610046376</v>
      </c>
      <c r="BU133">
        <f t="shared" si="193"/>
        <v>356.60572610046376</v>
      </c>
      <c r="BV133">
        <f t="shared" ref="BV133:DA133" si="194">$F128/$F129*BV130/$F127*BV132*BV131</f>
        <v>356.60572610046376</v>
      </c>
      <c r="BW133">
        <f t="shared" si="194"/>
        <v>365.52086925297533</v>
      </c>
      <c r="BX133">
        <f t="shared" si="194"/>
        <v>365.52086925297533</v>
      </c>
      <c r="BY133">
        <f t="shared" si="194"/>
        <v>365.52086925297533</v>
      </c>
      <c r="BZ133">
        <f t="shared" si="194"/>
        <v>365.52086925297533</v>
      </c>
      <c r="CA133">
        <f t="shared" si="194"/>
        <v>374.6588909842996</v>
      </c>
      <c r="CB133">
        <f t="shared" si="194"/>
        <v>374.6588909842996</v>
      </c>
      <c r="CC133">
        <f t="shared" si="194"/>
        <v>374.6588909842996</v>
      </c>
      <c r="CD133">
        <f t="shared" si="194"/>
        <v>374.6588909842996</v>
      </c>
      <c r="CE133">
        <f t="shared" si="194"/>
        <v>384.02536325890713</v>
      </c>
      <c r="CF133">
        <f t="shared" si="194"/>
        <v>384.02536325890713</v>
      </c>
      <c r="CG133">
        <f t="shared" si="194"/>
        <v>384.02536325890713</v>
      </c>
      <c r="CH133">
        <f t="shared" si="194"/>
        <v>384.02536325890713</v>
      </c>
      <c r="CI133">
        <f t="shared" si="194"/>
        <v>393.6259973403798</v>
      </c>
      <c r="CJ133">
        <f t="shared" si="194"/>
        <v>393.6259973403798</v>
      </c>
      <c r="CK133">
        <f t="shared" si="194"/>
        <v>393.6259973403798</v>
      </c>
      <c r="CL133">
        <f t="shared" si="194"/>
        <v>393.6259973403798</v>
      </c>
      <c r="CM133">
        <f t="shared" si="194"/>
        <v>403.46664727388924</v>
      </c>
      <c r="CN133">
        <f t="shared" si="194"/>
        <v>403.46664727388924</v>
      </c>
      <c r="CO133">
        <f t="shared" si="194"/>
        <v>403.46664727388924</v>
      </c>
      <c r="CP133">
        <f t="shared" si="194"/>
        <v>403.46664727388924</v>
      </c>
      <c r="CQ133">
        <f t="shared" si="194"/>
        <v>413.55331345573649</v>
      </c>
      <c r="CR133">
        <f t="shared" si="194"/>
        <v>413.55331345573649</v>
      </c>
      <c r="CS133">
        <f t="shared" si="194"/>
        <v>413.55331345573649</v>
      </c>
      <c r="CT133">
        <f t="shared" si="194"/>
        <v>413.55331345573649</v>
      </c>
      <c r="CU133">
        <f t="shared" si="194"/>
        <v>423.89214629212984</v>
      </c>
      <c r="CV133">
        <f t="shared" si="194"/>
        <v>423.89214629212984</v>
      </c>
      <c r="CW133">
        <f t="shared" si="194"/>
        <v>423.89214629212984</v>
      </c>
      <c r="CX133">
        <f t="shared" si="194"/>
        <v>423.89214629212984</v>
      </c>
      <c r="CY133">
        <f t="shared" si="194"/>
        <v>434.48944994943315</v>
      </c>
      <c r="CZ133">
        <f t="shared" si="194"/>
        <v>434.48944994943315</v>
      </c>
      <c r="DA133">
        <f t="shared" si="194"/>
        <v>434.48944994943315</v>
      </c>
      <c r="DB133">
        <f t="shared" ref="DB133:EG133" si="195">$F128/$F129*DB130/$F127*DB132*DB131</f>
        <v>434.48944994943315</v>
      </c>
      <c r="DC133">
        <f t="shared" si="195"/>
        <v>445.35168619816892</v>
      </c>
      <c r="DD133">
        <f t="shared" si="195"/>
        <v>445.35168619816892</v>
      </c>
      <c r="DE133">
        <f t="shared" si="195"/>
        <v>445.35168619816892</v>
      </c>
      <c r="DF133">
        <f t="shared" si="195"/>
        <v>445.35168619816892</v>
      </c>
      <c r="DG133">
        <f t="shared" si="195"/>
        <v>456.48547835312309</v>
      </c>
      <c r="DH133">
        <f t="shared" si="195"/>
        <v>456.48547835312309</v>
      </c>
      <c r="DI133">
        <f t="shared" si="195"/>
        <v>456.48547835312309</v>
      </c>
      <c r="DJ133">
        <f t="shared" si="195"/>
        <v>456.48547835312309</v>
      </c>
      <c r="DK133">
        <f t="shared" si="195"/>
        <v>467.8976153119512</v>
      </c>
      <c r="DL133">
        <f t="shared" si="195"/>
        <v>467.8976153119512</v>
      </c>
      <c r="DM133">
        <f t="shared" si="195"/>
        <v>467.8976153119512</v>
      </c>
      <c r="DN133">
        <f t="shared" si="195"/>
        <v>467.8976153119512</v>
      </c>
      <c r="DO133">
        <f t="shared" si="195"/>
        <v>479.59505569474999</v>
      </c>
      <c r="DP133">
        <f t="shared" si="195"/>
        <v>479.59505569474999</v>
      </c>
      <c r="DQ133">
        <f t="shared" si="195"/>
        <v>479.59505569474999</v>
      </c>
      <c r="DR133">
        <f t="shared" si="195"/>
        <v>479.59505569474999</v>
      </c>
      <c r="DS133">
        <f t="shared" si="195"/>
        <v>491.58493208711866</v>
      </c>
      <c r="DT133">
        <f t="shared" si="195"/>
        <v>491.58493208711866</v>
      </c>
      <c r="DU133">
        <f t="shared" si="195"/>
        <v>491.58493208711866</v>
      </c>
      <c r="DV133">
        <f t="shared" si="195"/>
        <v>491.58493208711866</v>
      </c>
      <c r="DW133">
        <f t="shared" si="195"/>
        <v>503.87455538929657</v>
      </c>
      <c r="DX133">
        <f t="shared" si="195"/>
        <v>503.87455538929657</v>
      </c>
      <c r="DY133">
        <f t="shared" si="195"/>
        <v>503.87455538929657</v>
      </c>
      <c r="DZ133">
        <f t="shared" si="195"/>
        <v>503.87455538929657</v>
      </c>
      <c r="EA133">
        <f t="shared" si="195"/>
        <v>516.47141927402902</v>
      </c>
      <c r="EB133">
        <f t="shared" si="195"/>
        <v>516.47141927402902</v>
      </c>
      <c r="EC133">
        <f t="shared" si="195"/>
        <v>516.47141927402902</v>
      </c>
      <c r="ED133">
        <f t="shared" si="195"/>
        <v>516.47141927402902</v>
      </c>
      <c r="EE133">
        <f t="shared" si="195"/>
        <v>529.38320475587977</v>
      </c>
      <c r="EF133">
        <f t="shared" si="195"/>
        <v>529.38320475587977</v>
      </c>
      <c r="EG133">
        <f t="shared" si="195"/>
        <v>529.38320475587977</v>
      </c>
      <c r="EH133">
        <f t="shared" ref="EH133:FM133" si="196">$F128/$F129*EH130/$F127*EH132*EH131</f>
        <v>529.38320475587977</v>
      </c>
      <c r="EI133">
        <f t="shared" si="196"/>
        <v>542.6177848747767</v>
      </c>
      <c r="EJ133">
        <f t="shared" si="196"/>
        <v>542.6177848747767</v>
      </c>
      <c r="EK133">
        <f t="shared" si="196"/>
        <v>542.6177848747767</v>
      </c>
      <c r="EL133">
        <f t="shared" si="196"/>
        <v>542.6177848747767</v>
      </c>
      <c r="EM133">
        <f t="shared" si="196"/>
        <v>556.18322949664605</v>
      </c>
      <c r="EN133">
        <f t="shared" si="196"/>
        <v>556.18322949664605</v>
      </c>
      <c r="EO133">
        <f t="shared" si="196"/>
        <v>556.18322949664605</v>
      </c>
      <c r="EP133">
        <f t="shared" si="196"/>
        <v>556.18322949664605</v>
      </c>
      <c r="EQ133">
        <f t="shared" si="196"/>
        <v>570.08781023406209</v>
      </c>
      <c r="ER133">
        <f t="shared" si="196"/>
        <v>570.08781023406209</v>
      </c>
      <c r="ES133">
        <f t="shared" si="196"/>
        <v>570.08781023406209</v>
      </c>
      <c r="ET133">
        <f t="shared" si="196"/>
        <v>570.08781023406209</v>
      </c>
      <c r="EU133">
        <f t="shared" si="196"/>
        <v>584.34000548991366</v>
      </c>
      <c r="EV133">
        <f t="shared" si="196"/>
        <v>584.34000548991366</v>
      </c>
      <c r="EW133">
        <f t="shared" si="196"/>
        <v>584.34000548991366</v>
      </c>
      <c r="EX133">
        <f t="shared" si="196"/>
        <v>584.34000548991366</v>
      </c>
      <c r="EY133">
        <f t="shared" si="196"/>
        <v>598.94850562716147</v>
      </c>
      <c r="EZ133">
        <f t="shared" si="196"/>
        <v>598.94850562716147</v>
      </c>
      <c r="FA133">
        <f t="shared" si="196"/>
        <v>598.94850562716147</v>
      </c>
      <c r="FB133">
        <f t="shared" si="196"/>
        <v>0</v>
      </c>
      <c r="FC133">
        <f t="shared" si="196"/>
        <v>0</v>
      </c>
      <c r="FD133">
        <f t="shared" si="196"/>
        <v>0</v>
      </c>
      <c r="FE133">
        <f t="shared" si="196"/>
        <v>0</v>
      </c>
      <c r="FF133">
        <f t="shared" si="196"/>
        <v>0</v>
      </c>
      <c r="FG133">
        <f t="shared" si="196"/>
        <v>0</v>
      </c>
      <c r="FH133">
        <f t="shared" si="196"/>
        <v>0</v>
      </c>
      <c r="FI133">
        <f t="shared" si="196"/>
        <v>0</v>
      </c>
      <c r="FJ133">
        <f t="shared" si="196"/>
        <v>0</v>
      </c>
      <c r="FK133">
        <f t="shared" si="196"/>
        <v>0</v>
      </c>
      <c r="FL133">
        <f t="shared" si="196"/>
        <v>0</v>
      </c>
      <c r="FM133">
        <f t="shared" si="196"/>
        <v>0</v>
      </c>
      <c r="FN133">
        <f t="shared" ref="FN133:GJ133" si="197">$F128/$F129*FN130/$F127*FN132*FN131</f>
        <v>0</v>
      </c>
      <c r="FO133">
        <f t="shared" si="197"/>
        <v>0</v>
      </c>
      <c r="FP133">
        <f t="shared" si="197"/>
        <v>0</v>
      </c>
      <c r="FQ133">
        <f t="shared" si="197"/>
        <v>0</v>
      </c>
      <c r="FR133">
        <f t="shared" si="197"/>
        <v>0</v>
      </c>
      <c r="FS133">
        <f t="shared" si="197"/>
        <v>0</v>
      </c>
      <c r="FT133">
        <f t="shared" si="197"/>
        <v>0</v>
      </c>
      <c r="FU133">
        <f t="shared" si="197"/>
        <v>0</v>
      </c>
      <c r="FV133">
        <f t="shared" si="197"/>
        <v>0</v>
      </c>
      <c r="FW133">
        <f t="shared" si="197"/>
        <v>0</v>
      </c>
      <c r="FX133">
        <f t="shared" si="197"/>
        <v>0</v>
      </c>
      <c r="FY133">
        <f t="shared" si="197"/>
        <v>0</v>
      </c>
      <c r="FZ133">
        <f t="shared" si="197"/>
        <v>0</v>
      </c>
      <c r="GA133">
        <f t="shared" si="197"/>
        <v>0</v>
      </c>
      <c r="GB133">
        <f t="shared" si="197"/>
        <v>0</v>
      </c>
      <c r="GC133">
        <f t="shared" si="197"/>
        <v>0</v>
      </c>
      <c r="GD133">
        <f t="shared" si="197"/>
        <v>0</v>
      </c>
      <c r="GE133">
        <f t="shared" si="197"/>
        <v>0</v>
      </c>
      <c r="GF133">
        <f t="shared" si="197"/>
        <v>0</v>
      </c>
      <c r="GG133">
        <f t="shared" si="197"/>
        <v>0</v>
      </c>
      <c r="GH133">
        <f t="shared" si="197"/>
        <v>0</v>
      </c>
      <c r="GI133">
        <f t="shared" si="197"/>
        <v>0</v>
      </c>
      <c r="GJ133">
        <f t="shared" si="197"/>
        <v>0</v>
      </c>
    </row>
    <row r="134" spans="1:192" outlineLevel="1" x14ac:dyDescent="0.35">
      <c r="A134" s="7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</row>
    <row r="135" spans="1:192" outlineLevel="1" x14ac:dyDescent="0.35">
      <c r="A135" s="76"/>
      <c r="B135" s="492" t="s">
        <v>755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</row>
    <row r="136" spans="1:192" outlineLevel="2" x14ac:dyDescent="0.35">
      <c r="A136" s="76"/>
      <c r="B136"/>
      <c r="C136"/>
      <c r="D136"/>
      <c r="E136" t="str">
        <f>$E$99</f>
        <v>APC residue cost</v>
      </c>
      <c r="F136"/>
      <c r="G136" t="str">
        <f>$G$99</f>
        <v>$ 000s</v>
      </c>
      <c r="H136">
        <f>$H$99</f>
        <v>42277.9214393804</v>
      </c>
      <c r="I136"/>
      <c r="J136">
        <f t="shared" ref="J136:AO136" si="198">J$99</f>
        <v>0</v>
      </c>
      <c r="K136">
        <f t="shared" si="198"/>
        <v>0</v>
      </c>
      <c r="L136">
        <f t="shared" si="198"/>
        <v>0</v>
      </c>
      <c r="M136">
        <f t="shared" si="198"/>
        <v>0</v>
      </c>
      <c r="N136">
        <f t="shared" si="198"/>
        <v>0</v>
      </c>
      <c r="O136">
        <f t="shared" si="198"/>
        <v>0</v>
      </c>
      <c r="P136">
        <f t="shared" si="198"/>
        <v>0</v>
      </c>
      <c r="Q136">
        <f t="shared" si="198"/>
        <v>0</v>
      </c>
      <c r="R136">
        <f t="shared" si="198"/>
        <v>0</v>
      </c>
      <c r="S136">
        <f t="shared" si="198"/>
        <v>0</v>
      </c>
      <c r="T136">
        <f t="shared" si="198"/>
        <v>0</v>
      </c>
      <c r="U136">
        <f t="shared" si="198"/>
        <v>0</v>
      </c>
      <c r="V136">
        <f t="shared" si="198"/>
        <v>0</v>
      </c>
      <c r="W136">
        <f t="shared" si="198"/>
        <v>0</v>
      </c>
      <c r="X136">
        <f t="shared" si="198"/>
        <v>0</v>
      </c>
      <c r="Y136">
        <f t="shared" si="198"/>
        <v>0</v>
      </c>
      <c r="Z136">
        <f t="shared" si="198"/>
        <v>0</v>
      </c>
      <c r="AA136">
        <f t="shared" si="198"/>
        <v>0</v>
      </c>
      <c r="AB136">
        <f t="shared" si="198"/>
        <v>0</v>
      </c>
      <c r="AC136">
        <f t="shared" si="198"/>
        <v>0</v>
      </c>
      <c r="AD136">
        <f t="shared" si="198"/>
        <v>0</v>
      </c>
      <c r="AE136">
        <f t="shared" si="198"/>
        <v>3.9450251249999995</v>
      </c>
      <c r="AF136">
        <f t="shared" si="198"/>
        <v>7.6355324999999974</v>
      </c>
      <c r="AG136">
        <f t="shared" si="198"/>
        <v>11.835075374999999</v>
      </c>
      <c r="AH136">
        <f t="shared" si="198"/>
        <v>15.780100499999998</v>
      </c>
      <c r="AI136">
        <f t="shared" si="198"/>
        <v>18.452536875</v>
      </c>
      <c r="AJ136">
        <f t="shared" si="198"/>
        <v>23.670150749999998</v>
      </c>
      <c r="AK136">
        <f t="shared" si="198"/>
        <v>26.724363750000002</v>
      </c>
      <c r="AL136">
        <f t="shared" si="198"/>
        <v>31.560200999999996</v>
      </c>
      <c r="AM136">
        <f t="shared" si="198"/>
        <v>35.218893656249989</v>
      </c>
      <c r="AN136">
        <f t="shared" si="198"/>
        <v>40.436507531249987</v>
      </c>
      <c r="AO136">
        <f t="shared" si="198"/>
        <v>44.480158284374987</v>
      </c>
      <c r="AP136">
        <f t="shared" ref="AP136:BU136" si="199">AP$99</f>
        <v>46.958524874999988</v>
      </c>
      <c r="AQ136">
        <f t="shared" si="199"/>
        <v>52.567459790624994</v>
      </c>
      <c r="AR136">
        <f t="shared" si="199"/>
        <v>54.784945687500006</v>
      </c>
      <c r="AS136">
        <f t="shared" si="199"/>
        <v>60.65476129687498</v>
      </c>
      <c r="AT136">
        <f t="shared" si="199"/>
        <v>64.698412049999988</v>
      </c>
      <c r="AU136">
        <f t="shared" si="199"/>
        <v>62.089605112499989</v>
      </c>
      <c r="AV136">
        <f t="shared" si="199"/>
        <v>72.785713556249988</v>
      </c>
      <c r="AW136">
        <f t="shared" si="199"/>
        <v>74.350997718749994</v>
      </c>
      <c r="AX136">
        <f t="shared" si="199"/>
        <v>80.873015062499974</v>
      </c>
      <c r="AY136">
        <f t="shared" si="199"/>
        <v>84.231853994531249</v>
      </c>
      <c r="AZ136">
        <f t="shared" si="199"/>
        <v>91.184324482968719</v>
      </c>
      <c r="BA136">
        <f t="shared" si="199"/>
        <v>95.329066504921869</v>
      </c>
      <c r="BB136">
        <f t="shared" si="199"/>
        <v>96.264975993749971</v>
      </c>
      <c r="BC136">
        <f t="shared" si="199"/>
        <v>99.47380852687499</v>
      </c>
      <c r="BD136">
        <f t="shared" si="199"/>
        <v>96.264975993749971</v>
      </c>
      <c r="BE136">
        <f t="shared" si="199"/>
        <v>99.47380852687499</v>
      </c>
      <c r="BF136">
        <f t="shared" si="199"/>
        <v>288.79492798124994</v>
      </c>
      <c r="BG136">
        <f t="shared" si="199"/>
        <v>299.30385452723431</v>
      </c>
      <c r="BH136">
        <f t="shared" si="199"/>
        <v>302.59290787368747</v>
      </c>
      <c r="BI136">
        <f t="shared" si="199"/>
        <v>302.59290787368747</v>
      </c>
      <c r="BJ136">
        <f t="shared" si="199"/>
        <v>296.01480118078115</v>
      </c>
      <c r="BK136">
        <f t="shared" si="199"/>
        <v>306.78645089041515</v>
      </c>
      <c r="BL136">
        <f t="shared" si="199"/>
        <v>310.15773057052957</v>
      </c>
      <c r="BM136">
        <f t="shared" si="199"/>
        <v>310.15773057052957</v>
      </c>
      <c r="BN136">
        <f t="shared" si="199"/>
        <v>306.78645089041515</v>
      </c>
      <c r="BO136">
        <f t="shared" si="199"/>
        <v>314.45611216267554</v>
      </c>
      <c r="BP136">
        <f t="shared" si="199"/>
        <v>317.91167383479279</v>
      </c>
      <c r="BQ136">
        <f t="shared" si="199"/>
        <v>317.91167383479279</v>
      </c>
      <c r="BR136">
        <f t="shared" si="199"/>
        <v>311.00055049055817</v>
      </c>
      <c r="BS136">
        <f t="shared" si="199"/>
        <v>322.31751496674241</v>
      </c>
      <c r="BT136">
        <f t="shared" si="199"/>
        <v>325.85946568066265</v>
      </c>
      <c r="BU136">
        <f t="shared" si="199"/>
        <v>325.85946568066265</v>
      </c>
      <c r="BV136">
        <f t="shared" ref="BV136:DA136" si="200">BV$99</f>
        <v>318.77556425282216</v>
      </c>
      <c r="BW136">
        <f t="shared" si="200"/>
        <v>330.37545284091095</v>
      </c>
      <c r="BX136">
        <f t="shared" si="200"/>
        <v>334.00595232267915</v>
      </c>
      <c r="BY136">
        <f t="shared" si="200"/>
        <v>334.00595232267915</v>
      </c>
      <c r="BZ136">
        <f t="shared" si="200"/>
        <v>326.74495335914264</v>
      </c>
      <c r="CA136">
        <f t="shared" si="200"/>
        <v>338.63483916193371</v>
      </c>
      <c r="CB136">
        <f t="shared" si="200"/>
        <v>342.35610113074608</v>
      </c>
      <c r="CC136">
        <f t="shared" si="200"/>
        <v>342.35610113074608</v>
      </c>
      <c r="CD136">
        <f t="shared" si="200"/>
        <v>338.63483916193371</v>
      </c>
      <c r="CE136">
        <f t="shared" si="200"/>
        <v>347.10071014098202</v>
      </c>
      <c r="CF136">
        <f t="shared" si="200"/>
        <v>350.91500365901476</v>
      </c>
      <c r="CG136">
        <f t="shared" si="200"/>
        <v>350.91500365901476</v>
      </c>
      <c r="CH136">
        <f t="shared" si="200"/>
        <v>343.28641662294916</v>
      </c>
      <c r="CI136">
        <f t="shared" si="200"/>
        <v>355.77822789450653</v>
      </c>
      <c r="CJ136">
        <f t="shared" si="200"/>
        <v>359.68787875049009</v>
      </c>
      <c r="CK136">
        <f t="shared" si="200"/>
        <v>359.68787875049009</v>
      </c>
      <c r="CL136">
        <f t="shared" si="200"/>
        <v>351.86857703852291</v>
      </c>
      <c r="CM136">
        <f t="shared" si="200"/>
        <v>364.6726835918692</v>
      </c>
      <c r="CN136">
        <f t="shared" si="200"/>
        <v>368.68007571925233</v>
      </c>
      <c r="CO136">
        <f t="shared" si="200"/>
        <v>368.68007571925233</v>
      </c>
      <c r="CP136">
        <f t="shared" si="200"/>
        <v>360.66529146448596</v>
      </c>
      <c r="CQ136">
        <f t="shared" si="200"/>
        <v>373.78950068166591</v>
      </c>
      <c r="CR136">
        <f t="shared" si="200"/>
        <v>377.89707761223366</v>
      </c>
      <c r="CS136">
        <f t="shared" si="200"/>
        <v>377.89707761223366</v>
      </c>
      <c r="CT136">
        <f t="shared" si="200"/>
        <v>373.78950068166591</v>
      </c>
      <c r="CU136">
        <f t="shared" si="200"/>
        <v>383.13423819870752</v>
      </c>
      <c r="CV136">
        <f t="shared" si="200"/>
        <v>387.34450455253943</v>
      </c>
      <c r="CW136">
        <f t="shared" si="200"/>
        <v>387.34450455253943</v>
      </c>
      <c r="CX136">
        <f t="shared" si="200"/>
        <v>378.92397184487555</v>
      </c>
      <c r="CY136">
        <f t="shared" si="200"/>
        <v>392.71259415367524</v>
      </c>
      <c r="CZ136">
        <f t="shared" si="200"/>
        <v>397.02811716635296</v>
      </c>
      <c r="DA136">
        <f t="shared" si="200"/>
        <v>397.02811716635296</v>
      </c>
      <c r="DB136">
        <f t="shared" ref="DB136:EG136" si="201">DB$99</f>
        <v>388.39707114099747</v>
      </c>
      <c r="DC136">
        <f t="shared" si="201"/>
        <v>402.53040900751711</v>
      </c>
      <c r="DD136">
        <f t="shared" si="201"/>
        <v>406.95382009551173</v>
      </c>
      <c r="DE136">
        <f t="shared" si="201"/>
        <v>406.95382009551173</v>
      </c>
      <c r="DF136">
        <f t="shared" si="201"/>
        <v>398.10699791952231</v>
      </c>
      <c r="DG136">
        <f t="shared" si="201"/>
        <v>412.59366923270494</v>
      </c>
      <c r="DH136">
        <f t="shared" si="201"/>
        <v>417.12766559789947</v>
      </c>
      <c r="DI136">
        <f t="shared" si="201"/>
        <v>417.12766559789947</v>
      </c>
      <c r="DJ136">
        <f t="shared" si="201"/>
        <v>412.59366923270494</v>
      </c>
      <c r="DK136">
        <f t="shared" si="201"/>
        <v>422.90851096352259</v>
      </c>
      <c r="DL136">
        <f t="shared" si="201"/>
        <v>427.55585723784702</v>
      </c>
      <c r="DM136">
        <f t="shared" si="201"/>
        <v>427.55585723784702</v>
      </c>
      <c r="DN136">
        <f t="shared" si="201"/>
        <v>418.26116468919815</v>
      </c>
      <c r="DO136">
        <f t="shared" si="201"/>
        <v>433.48122373761066</v>
      </c>
      <c r="DP136">
        <f t="shared" si="201"/>
        <v>438.24475366879318</v>
      </c>
      <c r="DQ136">
        <f t="shared" si="201"/>
        <v>438.24475366879318</v>
      </c>
      <c r="DR136">
        <f t="shared" si="201"/>
        <v>428.71769380642809</v>
      </c>
      <c r="DS136">
        <f t="shared" si="201"/>
        <v>444.31825433105092</v>
      </c>
      <c r="DT136">
        <f t="shared" si="201"/>
        <v>449.20087251051297</v>
      </c>
      <c r="DU136">
        <f t="shared" si="201"/>
        <v>449.20087251051297</v>
      </c>
      <c r="DV136">
        <f t="shared" si="201"/>
        <v>439.43563615158877</v>
      </c>
      <c r="DW136">
        <f t="shared" si="201"/>
        <v>455.42621068932709</v>
      </c>
      <c r="DX136">
        <f t="shared" si="201"/>
        <v>460.43089432327571</v>
      </c>
      <c r="DY136">
        <f t="shared" si="201"/>
        <v>460.43089432327571</v>
      </c>
      <c r="DZ136">
        <f t="shared" si="201"/>
        <v>455.42621068932709</v>
      </c>
      <c r="EA136">
        <f t="shared" si="201"/>
        <v>466.81186595656033</v>
      </c>
      <c r="EB136">
        <f t="shared" si="201"/>
        <v>471.94166668135762</v>
      </c>
      <c r="EC136">
        <f t="shared" si="201"/>
        <v>471.94166668135762</v>
      </c>
      <c r="ED136">
        <f t="shared" si="201"/>
        <v>461.68206523176286</v>
      </c>
      <c r="EE136">
        <f t="shared" si="201"/>
        <v>478.48216260547429</v>
      </c>
      <c r="EF136">
        <f t="shared" si="201"/>
        <v>483.7402083483916</v>
      </c>
      <c r="EG136">
        <f t="shared" si="201"/>
        <v>483.7402083483916</v>
      </c>
      <c r="EH136">
        <f t="shared" ref="EH136:FM136" si="202">EH$99</f>
        <v>473.22411686255697</v>
      </c>
      <c r="EI136">
        <f t="shared" si="202"/>
        <v>490.44421667061113</v>
      </c>
      <c r="EJ136">
        <f t="shared" si="202"/>
        <v>495.83371355710131</v>
      </c>
      <c r="EK136">
        <f t="shared" si="202"/>
        <v>495.83371355710131</v>
      </c>
      <c r="EL136">
        <f t="shared" si="202"/>
        <v>485.05471978412083</v>
      </c>
      <c r="EM136">
        <f t="shared" si="202"/>
        <v>502.70532208737632</v>
      </c>
      <c r="EN136">
        <f t="shared" si="202"/>
        <v>508.22955639602878</v>
      </c>
      <c r="EO136">
        <f t="shared" si="202"/>
        <v>508.22955639602878</v>
      </c>
      <c r="EP136">
        <f t="shared" si="202"/>
        <v>502.70532208737632</v>
      </c>
      <c r="EQ136">
        <f t="shared" si="202"/>
        <v>515.27295513956074</v>
      </c>
      <c r="ER136">
        <f t="shared" si="202"/>
        <v>520.93529530592946</v>
      </c>
      <c r="ES136">
        <f t="shared" si="202"/>
        <v>520.93529530592946</v>
      </c>
      <c r="ET136">
        <f t="shared" si="202"/>
        <v>509.61061497319184</v>
      </c>
      <c r="EU136">
        <f t="shared" si="202"/>
        <v>528.15477901804968</v>
      </c>
      <c r="EV136">
        <f t="shared" si="202"/>
        <v>533.95867768857772</v>
      </c>
      <c r="EW136">
        <f t="shared" si="202"/>
        <v>533.95867768857772</v>
      </c>
      <c r="EX136">
        <f t="shared" si="202"/>
        <v>522.35088034752164</v>
      </c>
      <c r="EY136">
        <f t="shared" si="202"/>
        <v>541.35864849350094</v>
      </c>
      <c r="EZ136">
        <f t="shared" si="202"/>
        <v>547.30764463079208</v>
      </c>
      <c r="FA136">
        <f t="shared" si="202"/>
        <v>547.30764463079208</v>
      </c>
      <c r="FB136">
        <f t="shared" si="202"/>
        <v>0</v>
      </c>
      <c r="FC136">
        <f t="shared" si="202"/>
        <v>0</v>
      </c>
      <c r="FD136">
        <f t="shared" si="202"/>
        <v>0</v>
      </c>
      <c r="FE136">
        <f t="shared" si="202"/>
        <v>0</v>
      </c>
      <c r="FF136">
        <f t="shared" si="202"/>
        <v>0</v>
      </c>
      <c r="FG136">
        <f t="shared" si="202"/>
        <v>0</v>
      </c>
      <c r="FH136">
        <f t="shared" si="202"/>
        <v>0</v>
      </c>
      <c r="FI136">
        <f t="shared" si="202"/>
        <v>0</v>
      </c>
      <c r="FJ136">
        <f t="shared" si="202"/>
        <v>0</v>
      </c>
      <c r="FK136">
        <f t="shared" si="202"/>
        <v>0</v>
      </c>
      <c r="FL136">
        <f t="shared" si="202"/>
        <v>0</v>
      </c>
      <c r="FM136">
        <f t="shared" si="202"/>
        <v>0</v>
      </c>
      <c r="FN136">
        <f t="shared" ref="FN136:GJ136" si="203">FN$99</f>
        <v>0</v>
      </c>
      <c r="FO136">
        <f t="shared" si="203"/>
        <v>0</v>
      </c>
      <c r="FP136">
        <f t="shared" si="203"/>
        <v>0</v>
      </c>
      <c r="FQ136">
        <f t="shared" si="203"/>
        <v>0</v>
      </c>
      <c r="FR136">
        <f t="shared" si="203"/>
        <v>0</v>
      </c>
      <c r="FS136">
        <f t="shared" si="203"/>
        <v>0</v>
      </c>
      <c r="FT136">
        <f t="shared" si="203"/>
        <v>0</v>
      </c>
      <c r="FU136">
        <f t="shared" si="203"/>
        <v>0</v>
      </c>
      <c r="FV136">
        <f t="shared" si="203"/>
        <v>0</v>
      </c>
      <c r="FW136">
        <f t="shared" si="203"/>
        <v>0</v>
      </c>
      <c r="FX136">
        <f t="shared" si="203"/>
        <v>0</v>
      </c>
      <c r="FY136">
        <f t="shared" si="203"/>
        <v>0</v>
      </c>
      <c r="FZ136">
        <f t="shared" si="203"/>
        <v>0</v>
      </c>
      <c r="GA136">
        <f t="shared" si="203"/>
        <v>0</v>
      </c>
      <c r="GB136">
        <f t="shared" si="203"/>
        <v>0</v>
      </c>
      <c r="GC136">
        <f t="shared" si="203"/>
        <v>0</v>
      </c>
      <c r="GD136">
        <f t="shared" si="203"/>
        <v>0</v>
      </c>
      <c r="GE136">
        <f t="shared" si="203"/>
        <v>0</v>
      </c>
      <c r="GF136">
        <f t="shared" si="203"/>
        <v>0</v>
      </c>
      <c r="GG136">
        <f t="shared" si="203"/>
        <v>0</v>
      </c>
      <c r="GH136">
        <f t="shared" si="203"/>
        <v>0</v>
      </c>
      <c r="GI136">
        <f t="shared" si="203"/>
        <v>0</v>
      </c>
      <c r="GJ136">
        <f t="shared" si="203"/>
        <v>0</v>
      </c>
    </row>
    <row r="137" spans="1:192" outlineLevel="2" x14ac:dyDescent="0.35">
      <c r="A137" s="76"/>
      <c r="B137"/>
      <c r="C137"/>
      <c r="D137"/>
      <c r="E137" t="str">
        <f>$E$107</f>
        <v>Inactive ash cost</v>
      </c>
      <c r="F137"/>
      <c r="G137" t="str">
        <f>$G$107</f>
        <v>$ 000s</v>
      </c>
      <c r="H137">
        <f>$H$107</f>
        <v>31943.318420865224</v>
      </c>
      <c r="I137"/>
      <c r="J137">
        <f t="shared" ref="J137:AO137" si="204">J$107</f>
        <v>0</v>
      </c>
      <c r="K137">
        <f t="shared" si="204"/>
        <v>0</v>
      </c>
      <c r="L137">
        <f t="shared" si="204"/>
        <v>0</v>
      </c>
      <c r="M137">
        <f t="shared" si="204"/>
        <v>0</v>
      </c>
      <c r="N137">
        <f t="shared" si="204"/>
        <v>0</v>
      </c>
      <c r="O137">
        <f t="shared" si="204"/>
        <v>0</v>
      </c>
      <c r="P137">
        <f t="shared" si="204"/>
        <v>0</v>
      </c>
      <c r="Q137">
        <f t="shared" si="204"/>
        <v>0</v>
      </c>
      <c r="R137">
        <f t="shared" si="204"/>
        <v>0</v>
      </c>
      <c r="S137">
        <f t="shared" si="204"/>
        <v>0</v>
      </c>
      <c r="T137">
        <f t="shared" si="204"/>
        <v>0</v>
      </c>
      <c r="U137">
        <f t="shared" si="204"/>
        <v>0</v>
      </c>
      <c r="V137">
        <f t="shared" si="204"/>
        <v>0</v>
      </c>
      <c r="W137">
        <f t="shared" si="204"/>
        <v>0</v>
      </c>
      <c r="X137">
        <f t="shared" si="204"/>
        <v>0</v>
      </c>
      <c r="Y137">
        <f t="shared" si="204"/>
        <v>0</v>
      </c>
      <c r="Z137">
        <f t="shared" si="204"/>
        <v>0</v>
      </c>
      <c r="AA137">
        <f t="shared" si="204"/>
        <v>0</v>
      </c>
      <c r="AB137">
        <f t="shared" si="204"/>
        <v>0</v>
      </c>
      <c r="AC137">
        <f t="shared" si="204"/>
        <v>0</v>
      </c>
      <c r="AD137">
        <f t="shared" si="204"/>
        <v>0</v>
      </c>
      <c r="AE137">
        <f t="shared" si="204"/>
        <v>2.9806856499999994</v>
      </c>
      <c r="AF137">
        <f t="shared" si="204"/>
        <v>5.7690689999999991</v>
      </c>
      <c r="AG137">
        <f t="shared" si="204"/>
        <v>8.9420569499999978</v>
      </c>
      <c r="AH137">
        <f t="shared" si="204"/>
        <v>11.922742599999998</v>
      </c>
      <c r="AI137">
        <f t="shared" si="204"/>
        <v>13.941916750000003</v>
      </c>
      <c r="AJ137">
        <f t="shared" si="204"/>
        <v>17.884113899999996</v>
      </c>
      <c r="AK137">
        <f t="shared" si="204"/>
        <v>20.191741499999999</v>
      </c>
      <c r="AL137">
        <f t="shared" si="204"/>
        <v>23.845485199999995</v>
      </c>
      <c r="AM137">
        <f t="shared" si="204"/>
        <v>26.6098307625</v>
      </c>
      <c r="AN137">
        <f t="shared" si="204"/>
        <v>30.552027912499998</v>
      </c>
      <c r="AO137">
        <f t="shared" si="204"/>
        <v>33.607230703749991</v>
      </c>
      <c r="AP137">
        <f t="shared" ref="AP137:BU137" si="205">AP$107</f>
        <v>35.47977435</v>
      </c>
      <c r="AQ137">
        <f t="shared" si="205"/>
        <v>39.717636286249999</v>
      </c>
      <c r="AR137">
        <f t="shared" si="205"/>
        <v>41.393070075000004</v>
      </c>
      <c r="AS137">
        <f t="shared" si="205"/>
        <v>45.828041868749999</v>
      </c>
      <c r="AT137">
        <f t="shared" si="205"/>
        <v>48.883244659999995</v>
      </c>
      <c r="AU137">
        <f t="shared" si="205"/>
        <v>46.912146085000003</v>
      </c>
      <c r="AV137">
        <f t="shared" si="205"/>
        <v>54.993650242499996</v>
      </c>
      <c r="AW137">
        <f t="shared" si="205"/>
        <v>56.176309387500005</v>
      </c>
      <c r="AX137">
        <f t="shared" si="205"/>
        <v>61.104055824999996</v>
      </c>
      <c r="AY137">
        <f t="shared" si="205"/>
        <v>63.641845240312492</v>
      </c>
      <c r="AZ137">
        <f t="shared" si="205"/>
        <v>68.894822942687483</v>
      </c>
      <c r="BA137">
        <f t="shared" si="205"/>
        <v>72.026405803718731</v>
      </c>
      <c r="BB137">
        <f t="shared" si="205"/>
        <v>72.733537417500003</v>
      </c>
      <c r="BC137">
        <f t="shared" si="205"/>
        <v>75.157988664749979</v>
      </c>
      <c r="BD137">
        <f t="shared" si="205"/>
        <v>72.733537417500003</v>
      </c>
      <c r="BE137">
        <f t="shared" si="205"/>
        <v>75.157988664749979</v>
      </c>
      <c r="BF137">
        <f t="shared" si="205"/>
        <v>218.20061225250001</v>
      </c>
      <c r="BG137">
        <f t="shared" si="205"/>
        <v>226.14069008724371</v>
      </c>
      <c r="BH137">
        <f t="shared" si="205"/>
        <v>228.62575261567497</v>
      </c>
      <c r="BI137">
        <f t="shared" si="205"/>
        <v>228.62575261567497</v>
      </c>
      <c r="BJ137">
        <f t="shared" si="205"/>
        <v>223.65562755881248</v>
      </c>
      <c r="BK137">
        <f t="shared" si="205"/>
        <v>231.79420733942479</v>
      </c>
      <c r="BL137">
        <f t="shared" si="205"/>
        <v>234.34139643106681</v>
      </c>
      <c r="BM137">
        <f t="shared" si="205"/>
        <v>234.34139643106681</v>
      </c>
      <c r="BN137">
        <f t="shared" si="205"/>
        <v>231.79420733942479</v>
      </c>
      <c r="BO137">
        <f t="shared" si="205"/>
        <v>237.58906252291038</v>
      </c>
      <c r="BP137">
        <f t="shared" si="205"/>
        <v>240.19993134184347</v>
      </c>
      <c r="BQ137">
        <f t="shared" si="205"/>
        <v>240.19993134184347</v>
      </c>
      <c r="BR137">
        <f t="shared" si="205"/>
        <v>234.9781937039773</v>
      </c>
      <c r="BS137">
        <f t="shared" si="205"/>
        <v>243.52878908598316</v>
      </c>
      <c r="BT137">
        <f t="shared" si="205"/>
        <v>246.20492962538958</v>
      </c>
      <c r="BU137">
        <f t="shared" si="205"/>
        <v>246.20492962538958</v>
      </c>
      <c r="BV137">
        <f t="shared" ref="BV137:DA137" si="206">BV$107</f>
        <v>240.85264854657677</v>
      </c>
      <c r="BW137">
        <f t="shared" si="206"/>
        <v>249.61700881313271</v>
      </c>
      <c r="BX137">
        <f t="shared" si="206"/>
        <v>252.36005286602429</v>
      </c>
      <c r="BY137">
        <f t="shared" si="206"/>
        <v>252.36005286602429</v>
      </c>
      <c r="BZ137">
        <f t="shared" si="206"/>
        <v>246.87396476024117</v>
      </c>
      <c r="CA137">
        <f t="shared" si="206"/>
        <v>255.85743403346098</v>
      </c>
      <c r="CB137">
        <f t="shared" si="206"/>
        <v>258.66905418767487</v>
      </c>
      <c r="CC137">
        <f t="shared" si="206"/>
        <v>258.66905418767487</v>
      </c>
      <c r="CD137">
        <f t="shared" si="206"/>
        <v>255.85743403346098</v>
      </c>
      <c r="CE137">
        <f t="shared" si="206"/>
        <v>262.2538698842975</v>
      </c>
      <c r="CF137">
        <f t="shared" si="206"/>
        <v>265.13578054236672</v>
      </c>
      <c r="CG137">
        <f t="shared" si="206"/>
        <v>265.13578054236672</v>
      </c>
      <c r="CH137">
        <f t="shared" si="206"/>
        <v>259.37195922622834</v>
      </c>
      <c r="CI137">
        <f t="shared" si="206"/>
        <v>268.81021663140496</v>
      </c>
      <c r="CJ137">
        <f t="shared" si="206"/>
        <v>271.76417505592593</v>
      </c>
      <c r="CK137">
        <f t="shared" si="206"/>
        <v>271.76417505592593</v>
      </c>
      <c r="CL137">
        <f t="shared" si="206"/>
        <v>265.85625820688404</v>
      </c>
      <c r="CM137">
        <f t="shared" si="206"/>
        <v>275.53047204719007</v>
      </c>
      <c r="CN137">
        <f t="shared" si="206"/>
        <v>278.55827943232401</v>
      </c>
      <c r="CO137">
        <f t="shared" si="206"/>
        <v>278.55827943232401</v>
      </c>
      <c r="CP137">
        <f t="shared" si="206"/>
        <v>272.50266466205613</v>
      </c>
      <c r="CQ137">
        <f t="shared" si="206"/>
        <v>282.41873384836981</v>
      </c>
      <c r="CR137">
        <f t="shared" si="206"/>
        <v>285.52223641813208</v>
      </c>
      <c r="CS137">
        <f t="shared" si="206"/>
        <v>285.52223641813208</v>
      </c>
      <c r="CT137">
        <f t="shared" si="206"/>
        <v>282.41873384836981</v>
      </c>
      <c r="CU137">
        <f t="shared" si="206"/>
        <v>289.47920219457899</v>
      </c>
      <c r="CV137">
        <f t="shared" si="206"/>
        <v>292.66029232858534</v>
      </c>
      <c r="CW137">
        <f t="shared" si="206"/>
        <v>292.66029232858534</v>
      </c>
      <c r="CX137">
        <f t="shared" si="206"/>
        <v>286.29811206057263</v>
      </c>
      <c r="CY137">
        <f t="shared" si="206"/>
        <v>296.71618224944348</v>
      </c>
      <c r="CZ137">
        <f t="shared" si="206"/>
        <v>299.97679963680008</v>
      </c>
      <c r="DA137">
        <f t="shared" si="206"/>
        <v>299.97679963680008</v>
      </c>
      <c r="DB137">
        <f t="shared" ref="DB137:EG137" si="207">DB$107</f>
        <v>293.45556486208704</v>
      </c>
      <c r="DC137">
        <f t="shared" si="207"/>
        <v>304.1340868056796</v>
      </c>
      <c r="DD137">
        <f t="shared" si="207"/>
        <v>307.47621962772001</v>
      </c>
      <c r="DE137">
        <f t="shared" si="207"/>
        <v>307.47621962772001</v>
      </c>
      <c r="DF137">
        <f t="shared" si="207"/>
        <v>300.79195398363919</v>
      </c>
      <c r="DG137">
        <f t="shared" si="207"/>
        <v>311.73743897582153</v>
      </c>
      <c r="DH137">
        <f t="shared" si="207"/>
        <v>315.16312511841301</v>
      </c>
      <c r="DI137">
        <f t="shared" si="207"/>
        <v>315.16312511841301</v>
      </c>
      <c r="DJ137">
        <f t="shared" si="207"/>
        <v>311.73743897582153</v>
      </c>
      <c r="DK137">
        <f t="shared" si="207"/>
        <v>319.53087495021708</v>
      </c>
      <c r="DL137">
        <f t="shared" si="207"/>
        <v>323.04220324637333</v>
      </c>
      <c r="DM137">
        <f t="shared" si="207"/>
        <v>323.04220324637333</v>
      </c>
      <c r="DN137">
        <f t="shared" si="207"/>
        <v>316.01954665406089</v>
      </c>
      <c r="DO137">
        <f t="shared" si="207"/>
        <v>327.51914682397251</v>
      </c>
      <c r="DP137">
        <f t="shared" si="207"/>
        <v>331.11825832753266</v>
      </c>
      <c r="DQ137">
        <f t="shared" si="207"/>
        <v>331.11825832753266</v>
      </c>
      <c r="DR137">
        <f t="shared" si="207"/>
        <v>323.92003532041235</v>
      </c>
      <c r="DS137">
        <f t="shared" si="207"/>
        <v>335.70712549457176</v>
      </c>
      <c r="DT137">
        <f t="shared" si="207"/>
        <v>339.39621478572093</v>
      </c>
      <c r="DU137">
        <f t="shared" si="207"/>
        <v>339.39621478572093</v>
      </c>
      <c r="DV137">
        <f t="shared" si="207"/>
        <v>332.01803620342264</v>
      </c>
      <c r="DW137">
        <f t="shared" si="207"/>
        <v>344.09980363193603</v>
      </c>
      <c r="DX137">
        <f t="shared" si="207"/>
        <v>347.88112015536393</v>
      </c>
      <c r="DY137">
        <f t="shared" si="207"/>
        <v>347.88112015536393</v>
      </c>
      <c r="DZ137">
        <f t="shared" si="207"/>
        <v>344.09980363193603</v>
      </c>
      <c r="EA137">
        <f t="shared" si="207"/>
        <v>352.70229872273444</v>
      </c>
      <c r="EB137">
        <f t="shared" si="207"/>
        <v>356.57814815924797</v>
      </c>
      <c r="EC137">
        <f t="shared" si="207"/>
        <v>356.57814815924797</v>
      </c>
      <c r="ED137">
        <f t="shared" si="207"/>
        <v>348.82644928622091</v>
      </c>
      <c r="EE137">
        <f t="shared" si="207"/>
        <v>361.51985619080284</v>
      </c>
      <c r="EF137">
        <f t="shared" si="207"/>
        <v>365.49260186322925</v>
      </c>
      <c r="EG137">
        <f t="shared" si="207"/>
        <v>365.49260186322925</v>
      </c>
      <c r="EH137">
        <f t="shared" ref="EH137:FM137" si="208">EH$107</f>
        <v>357.54711051837643</v>
      </c>
      <c r="EI137">
        <f t="shared" si="208"/>
        <v>370.55785259557285</v>
      </c>
      <c r="EJ137">
        <f t="shared" si="208"/>
        <v>374.62991690980994</v>
      </c>
      <c r="EK137">
        <f t="shared" si="208"/>
        <v>374.62991690980994</v>
      </c>
      <c r="EL137">
        <f t="shared" si="208"/>
        <v>366.48578828133577</v>
      </c>
      <c r="EM137">
        <f t="shared" si="208"/>
        <v>379.82179891046212</v>
      </c>
      <c r="EN137">
        <f t="shared" si="208"/>
        <v>383.99566483255512</v>
      </c>
      <c r="EO137">
        <f t="shared" si="208"/>
        <v>383.99566483255512</v>
      </c>
      <c r="EP137">
        <f t="shared" si="208"/>
        <v>379.82179891046212</v>
      </c>
      <c r="EQ137">
        <f t="shared" si="208"/>
        <v>389.3173438832236</v>
      </c>
      <c r="ER137">
        <f t="shared" si="208"/>
        <v>393.595556453369</v>
      </c>
      <c r="ES137">
        <f t="shared" si="208"/>
        <v>393.595556453369</v>
      </c>
      <c r="ET137">
        <f t="shared" si="208"/>
        <v>385.03913131307831</v>
      </c>
      <c r="EU137">
        <f t="shared" si="208"/>
        <v>399.0502774803042</v>
      </c>
      <c r="EV137">
        <f t="shared" si="208"/>
        <v>403.43544536470318</v>
      </c>
      <c r="EW137">
        <f t="shared" si="208"/>
        <v>403.43544536470318</v>
      </c>
      <c r="EX137">
        <f t="shared" si="208"/>
        <v>394.66510959590528</v>
      </c>
      <c r="EY137">
        <f t="shared" si="208"/>
        <v>409.02653441731178</v>
      </c>
      <c r="EZ137">
        <f t="shared" si="208"/>
        <v>413.52133149882076</v>
      </c>
      <c r="FA137">
        <f t="shared" si="208"/>
        <v>413.52133149882076</v>
      </c>
      <c r="FB137">
        <f t="shared" si="208"/>
        <v>0</v>
      </c>
      <c r="FC137">
        <f t="shared" si="208"/>
        <v>0</v>
      </c>
      <c r="FD137">
        <f t="shared" si="208"/>
        <v>0</v>
      </c>
      <c r="FE137">
        <f t="shared" si="208"/>
        <v>0</v>
      </c>
      <c r="FF137">
        <f t="shared" si="208"/>
        <v>0</v>
      </c>
      <c r="FG137">
        <f t="shared" si="208"/>
        <v>0</v>
      </c>
      <c r="FH137">
        <f t="shared" si="208"/>
        <v>0</v>
      </c>
      <c r="FI137">
        <f t="shared" si="208"/>
        <v>0</v>
      </c>
      <c r="FJ137">
        <f t="shared" si="208"/>
        <v>0</v>
      </c>
      <c r="FK137">
        <f t="shared" si="208"/>
        <v>0</v>
      </c>
      <c r="FL137">
        <f t="shared" si="208"/>
        <v>0</v>
      </c>
      <c r="FM137">
        <f t="shared" si="208"/>
        <v>0</v>
      </c>
      <c r="FN137">
        <f t="shared" ref="FN137:GJ137" si="209">FN$107</f>
        <v>0</v>
      </c>
      <c r="FO137">
        <f t="shared" si="209"/>
        <v>0</v>
      </c>
      <c r="FP137">
        <f t="shared" si="209"/>
        <v>0</v>
      </c>
      <c r="FQ137">
        <f t="shared" si="209"/>
        <v>0</v>
      </c>
      <c r="FR137">
        <f t="shared" si="209"/>
        <v>0</v>
      </c>
      <c r="FS137">
        <f t="shared" si="209"/>
        <v>0</v>
      </c>
      <c r="FT137">
        <f t="shared" si="209"/>
        <v>0</v>
      </c>
      <c r="FU137">
        <f t="shared" si="209"/>
        <v>0</v>
      </c>
      <c r="FV137">
        <f t="shared" si="209"/>
        <v>0</v>
      </c>
      <c r="FW137">
        <f t="shared" si="209"/>
        <v>0</v>
      </c>
      <c r="FX137">
        <f t="shared" si="209"/>
        <v>0</v>
      </c>
      <c r="FY137">
        <f t="shared" si="209"/>
        <v>0</v>
      </c>
      <c r="FZ137">
        <f t="shared" si="209"/>
        <v>0</v>
      </c>
      <c r="GA137">
        <f t="shared" si="209"/>
        <v>0</v>
      </c>
      <c r="GB137">
        <f t="shared" si="209"/>
        <v>0</v>
      </c>
      <c r="GC137">
        <f t="shared" si="209"/>
        <v>0</v>
      </c>
      <c r="GD137">
        <f t="shared" si="209"/>
        <v>0</v>
      </c>
      <c r="GE137">
        <f t="shared" si="209"/>
        <v>0</v>
      </c>
      <c r="GF137">
        <f t="shared" si="209"/>
        <v>0</v>
      </c>
      <c r="GG137">
        <f t="shared" si="209"/>
        <v>0</v>
      </c>
      <c r="GH137">
        <f t="shared" si="209"/>
        <v>0</v>
      </c>
      <c r="GI137">
        <f t="shared" si="209"/>
        <v>0</v>
      </c>
      <c r="GJ137">
        <f t="shared" si="209"/>
        <v>0</v>
      </c>
    </row>
    <row r="138" spans="1:192" outlineLevel="2" x14ac:dyDescent="0.35">
      <c r="A138" s="76"/>
      <c r="B138"/>
      <c r="C138"/>
      <c r="D138"/>
      <c r="E138" t="str">
        <f>$E$115</f>
        <v>O&amp;M fee</v>
      </c>
      <c r="F138"/>
      <c r="G138" t="str">
        <f>$G$115</f>
        <v>$ 000s</v>
      </c>
      <c r="H138">
        <f>$H$115</f>
        <v>191866.2607135039</v>
      </c>
      <c r="I138"/>
      <c r="J138">
        <f t="shared" ref="J138:AO138" si="210">J$115</f>
        <v>0</v>
      </c>
      <c r="K138">
        <f t="shared" si="210"/>
        <v>0</v>
      </c>
      <c r="L138">
        <f t="shared" si="210"/>
        <v>0</v>
      </c>
      <c r="M138">
        <f t="shared" si="210"/>
        <v>0</v>
      </c>
      <c r="N138">
        <f t="shared" si="210"/>
        <v>0</v>
      </c>
      <c r="O138">
        <f t="shared" si="210"/>
        <v>0</v>
      </c>
      <c r="P138">
        <f t="shared" si="210"/>
        <v>0</v>
      </c>
      <c r="Q138">
        <f t="shared" si="210"/>
        <v>0</v>
      </c>
      <c r="R138">
        <f t="shared" si="210"/>
        <v>0</v>
      </c>
      <c r="S138">
        <f t="shared" si="210"/>
        <v>0</v>
      </c>
      <c r="T138">
        <f t="shared" si="210"/>
        <v>0</v>
      </c>
      <c r="U138">
        <f t="shared" si="210"/>
        <v>0</v>
      </c>
      <c r="V138">
        <f t="shared" si="210"/>
        <v>0</v>
      </c>
      <c r="W138">
        <f t="shared" si="210"/>
        <v>0</v>
      </c>
      <c r="X138">
        <f t="shared" si="210"/>
        <v>0</v>
      </c>
      <c r="Y138">
        <f t="shared" si="210"/>
        <v>0</v>
      </c>
      <c r="Z138">
        <f t="shared" si="210"/>
        <v>0</v>
      </c>
      <c r="AA138">
        <f t="shared" si="210"/>
        <v>0</v>
      </c>
      <c r="AB138">
        <f t="shared" si="210"/>
        <v>0</v>
      </c>
      <c r="AC138">
        <f t="shared" si="210"/>
        <v>0</v>
      </c>
      <c r="AD138">
        <f t="shared" si="210"/>
        <v>0</v>
      </c>
      <c r="AE138">
        <f t="shared" si="210"/>
        <v>0</v>
      </c>
      <c r="AF138">
        <f t="shared" si="210"/>
        <v>0</v>
      </c>
      <c r="AG138">
        <f t="shared" si="210"/>
        <v>0</v>
      </c>
      <c r="AH138">
        <f t="shared" si="210"/>
        <v>0</v>
      </c>
      <c r="AI138">
        <f t="shared" si="210"/>
        <v>0</v>
      </c>
      <c r="AJ138">
        <f t="shared" si="210"/>
        <v>0</v>
      </c>
      <c r="AK138">
        <f t="shared" si="210"/>
        <v>0</v>
      </c>
      <c r="AL138">
        <f t="shared" si="210"/>
        <v>0</v>
      </c>
      <c r="AM138">
        <f t="shared" si="210"/>
        <v>0</v>
      </c>
      <c r="AN138">
        <f t="shared" si="210"/>
        <v>0</v>
      </c>
      <c r="AO138">
        <f t="shared" si="210"/>
        <v>0</v>
      </c>
      <c r="AP138">
        <f t="shared" ref="AP138:BU138" si="211">AP$115</f>
        <v>0</v>
      </c>
      <c r="AQ138">
        <f t="shared" si="211"/>
        <v>0</v>
      </c>
      <c r="AR138">
        <f t="shared" si="211"/>
        <v>0</v>
      </c>
      <c r="AS138">
        <f t="shared" si="211"/>
        <v>0</v>
      </c>
      <c r="AT138">
        <f t="shared" si="211"/>
        <v>0</v>
      </c>
      <c r="AU138">
        <f t="shared" si="211"/>
        <v>0</v>
      </c>
      <c r="AV138">
        <f t="shared" si="211"/>
        <v>0</v>
      </c>
      <c r="AW138">
        <f t="shared" si="211"/>
        <v>0</v>
      </c>
      <c r="AX138">
        <f t="shared" si="211"/>
        <v>0</v>
      </c>
      <c r="AY138">
        <f t="shared" si="211"/>
        <v>0</v>
      </c>
      <c r="AZ138">
        <f t="shared" si="211"/>
        <v>0</v>
      </c>
      <c r="BA138">
        <f t="shared" si="211"/>
        <v>0</v>
      </c>
      <c r="BB138">
        <f t="shared" si="211"/>
        <v>0</v>
      </c>
      <c r="BC138">
        <f t="shared" si="211"/>
        <v>0</v>
      </c>
      <c r="BD138">
        <f t="shared" si="211"/>
        <v>0</v>
      </c>
      <c r="BE138">
        <f t="shared" si="211"/>
        <v>0</v>
      </c>
      <c r="BF138">
        <f t="shared" si="211"/>
        <v>1378.4199999999998</v>
      </c>
      <c r="BG138">
        <f t="shared" si="211"/>
        <v>1412.8804999999998</v>
      </c>
      <c r="BH138">
        <f t="shared" si="211"/>
        <v>1412.8804999999998</v>
      </c>
      <c r="BI138">
        <f t="shared" si="211"/>
        <v>1412.8804999999998</v>
      </c>
      <c r="BJ138">
        <f t="shared" si="211"/>
        <v>1412.8804999999998</v>
      </c>
      <c r="BK138">
        <f t="shared" si="211"/>
        <v>1448.2025124999996</v>
      </c>
      <c r="BL138">
        <f t="shared" si="211"/>
        <v>1448.2025124999996</v>
      </c>
      <c r="BM138">
        <f t="shared" si="211"/>
        <v>1448.2025124999996</v>
      </c>
      <c r="BN138">
        <f t="shared" si="211"/>
        <v>1448.2025124999996</v>
      </c>
      <c r="BO138">
        <f t="shared" si="211"/>
        <v>1484.4075753124994</v>
      </c>
      <c r="BP138">
        <f t="shared" si="211"/>
        <v>1484.4075753124994</v>
      </c>
      <c r="BQ138">
        <f t="shared" si="211"/>
        <v>1484.4075753124994</v>
      </c>
      <c r="BR138">
        <f t="shared" si="211"/>
        <v>1484.4075753124994</v>
      </c>
      <c r="BS138">
        <f t="shared" si="211"/>
        <v>1521.5177646953121</v>
      </c>
      <c r="BT138">
        <f t="shared" si="211"/>
        <v>1521.5177646953121</v>
      </c>
      <c r="BU138">
        <f t="shared" si="211"/>
        <v>1521.5177646953121</v>
      </c>
      <c r="BV138">
        <f t="shared" ref="BV138:DA138" si="212">BV$115</f>
        <v>1521.5177646953121</v>
      </c>
      <c r="BW138">
        <f t="shared" si="212"/>
        <v>1559.5557088126948</v>
      </c>
      <c r="BX138">
        <f t="shared" si="212"/>
        <v>1559.5557088126948</v>
      </c>
      <c r="BY138">
        <f t="shared" si="212"/>
        <v>1559.5557088126948</v>
      </c>
      <c r="BZ138">
        <f t="shared" si="212"/>
        <v>1559.5557088126948</v>
      </c>
      <c r="CA138">
        <f t="shared" si="212"/>
        <v>1598.5446015330117</v>
      </c>
      <c r="CB138">
        <f t="shared" si="212"/>
        <v>1598.5446015330117</v>
      </c>
      <c r="CC138">
        <f t="shared" si="212"/>
        <v>1598.5446015330117</v>
      </c>
      <c r="CD138">
        <f t="shared" si="212"/>
        <v>1598.5446015330117</v>
      </c>
      <c r="CE138">
        <f t="shared" si="212"/>
        <v>1638.508216571337</v>
      </c>
      <c r="CF138">
        <f t="shared" si="212"/>
        <v>1638.508216571337</v>
      </c>
      <c r="CG138">
        <f t="shared" si="212"/>
        <v>1638.508216571337</v>
      </c>
      <c r="CH138">
        <f t="shared" si="212"/>
        <v>1638.508216571337</v>
      </c>
      <c r="CI138">
        <f t="shared" si="212"/>
        <v>1679.4709219856204</v>
      </c>
      <c r="CJ138">
        <f t="shared" si="212"/>
        <v>1679.4709219856204</v>
      </c>
      <c r="CK138">
        <f t="shared" si="212"/>
        <v>1679.4709219856204</v>
      </c>
      <c r="CL138">
        <f t="shared" si="212"/>
        <v>1679.4709219856204</v>
      </c>
      <c r="CM138">
        <f t="shared" si="212"/>
        <v>1721.4576950352607</v>
      </c>
      <c r="CN138">
        <f t="shared" si="212"/>
        <v>1721.4576950352607</v>
      </c>
      <c r="CO138">
        <f t="shared" si="212"/>
        <v>1721.4576950352607</v>
      </c>
      <c r="CP138">
        <f t="shared" si="212"/>
        <v>1721.4576950352607</v>
      </c>
      <c r="CQ138">
        <f t="shared" si="212"/>
        <v>1764.4941374111422</v>
      </c>
      <c r="CR138">
        <f t="shared" si="212"/>
        <v>1764.4941374111422</v>
      </c>
      <c r="CS138">
        <f t="shared" si="212"/>
        <v>1764.4941374111422</v>
      </c>
      <c r="CT138">
        <f t="shared" si="212"/>
        <v>1764.4941374111422</v>
      </c>
      <c r="CU138">
        <f t="shared" si="212"/>
        <v>1808.6064908464207</v>
      </c>
      <c r="CV138">
        <f t="shared" si="212"/>
        <v>1808.6064908464207</v>
      </c>
      <c r="CW138">
        <f t="shared" si="212"/>
        <v>1808.6064908464207</v>
      </c>
      <c r="CX138">
        <f t="shared" si="212"/>
        <v>1808.6064908464207</v>
      </c>
      <c r="CY138">
        <f t="shared" si="212"/>
        <v>1853.8216531175815</v>
      </c>
      <c r="CZ138">
        <f t="shared" si="212"/>
        <v>1853.8216531175815</v>
      </c>
      <c r="DA138">
        <f t="shared" si="212"/>
        <v>1853.8216531175815</v>
      </c>
      <c r="DB138">
        <f t="shared" ref="DB138:EG138" si="213">DB$115</f>
        <v>1853.8216531175815</v>
      </c>
      <c r="DC138">
        <f t="shared" si="213"/>
        <v>1900.1671944455209</v>
      </c>
      <c r="DD138">
        <f t="shared" si="213"/>
        <v>1900.1671944455209</v>
      </c>
      <c r="DE138">
        <f t="shared" si="213"/>
        <v>1900.1671944455209</v>
      </c>
      <c r="DF138">
        <f t="shared" si="213"/>
        <v>1900.1671944455209</v>
      </c>
      <c r="DG138">
        <f t="shared" si="213"/>
        <v>1947.6713743066584</v>
      </c>
      <c r="DH138">
        <f t="shared" si="213"/>
        <v>1947.6713743066584</v>
      </c>
      <c r="DI138">
        <f t="shared" si="213"/>
        <v>1947.6713743066584</v>
      </c>
      <c r="DJ138">
        <f t="shared" si="213"/>
        <v>1947.6713743066584</v>
      </c>
      <c r="DK138">
        <f t="shared" si="213"/>
        <v>1996.3631586643251</v>
      </c>
      <c r="DL138">
        <f t="shared" si="213"/>
        <v>1996.3631586643251</v>
      </c>
      <c r="DM138">
        <f t="shared" si="213"/>
        <v>1996.3631586643251</v>
      </c>
      <c r="DN138">
        <f t="shared" si="213"/>
        <v>1996.3631586643251</v>
      </c>
      <c r="DO138">
        <f t="shared" si="213"/>
        <v>2046.2722376309332</v>
      </c>
      <c r="DP138">
        <f t="shared" si="213"/>
        <v>2046.2722376309332</v>
      </c>
      <c r="DQ138">
        <f t="shared" si="213"/>
        <v>2046.2722376309332</v>
      </c>
      <c r="DR138">
        <f t="shared" si="213"/>
        <v>2046.2722376309332</v>
      </c>
      <c r="DS138">
        <f t="shared" si="213"/>
        <v>2097.4290435717062</v>
      </c>
      <c r="DT138">
        <f t="shared" si="213"/>
        <v>2097.4290435717062</v>
      </c>
      <c r="DU138">
        <f t="shared" si="213"/>
        <v>2097.4290435717062</v>
      </c>
      <c r="DV138">
        <f t="shared" si="213"/>
        <v>2097.4290435717062</v>
      </c>
      <c r="DW138">
        <f t="shared" si="213"/>
        <v>2149.8647696609987</v>
      </c>
      <c r="DX138">
        <f t="shared" si="213"/>
        <v>2149.8647696609987</v>
      </c>
      <c r="DY138">
        <f t="shared" si="213"/>
        <v>2149.8647696609987</v>
      </c>
      <c r="DZ138">
        <f t="shared" si="213"/>
        <v>2149.8647696609987</v>
      </c>
      <c r="EA138">
        <f t="shared" si="213"/>
        <v>2203.6113889025237</v>
      </c>
      <c r="EB138">
        <f t="shared" si="213"/>
        <v>2203.6113889025237</v>
      </c>
      <c r="EC138">
        <f t="shared" si="213"/>
        <v>2203.6113889025237</v>
      </c>
      <c r="ED138">
        <f t="shared" si="213"/>
        <v>2203.6113889025237</v>
      </c>
      <c r="EE138">
        <f t="shared" si="213"/>
        <v>2258.7016736250866</v>
      </c>
      <c r="EF138">
        <f t="shared" si="213"/>
        <v>2258.7016736250866</v>
      </c>
      <c r="EG138">
        <f t="shared" si="213"/>
        <v>2258.7016736250866</v>
      </c>
      <c r="EH138">
        <f t="shared" ref="EH138:FM138" si="214">EH$115</f>
        <v>2258.7016736250866</v>
      </c>
      <c r="EI138">
        <f t="shared" si="214"/>
        <v>2315.1692154657139</v>
      </c>
      <c r="EJ138">
        <f t="shared" si="214"/>
        <v>2315.1692154657139</v>
      </c>
      <c r="EK138">
        <f t="shared" si="214"/>
        <v>2315.1692154657139</v>
      </c>
      <c r="EL138">
        <f t="shared" si="214"/>
        <v>2315.1692154657139</v>
      </c>
      <c r="EM138">
        <f t="shared" si="214"/>
        <v>2373.0484458523561</v>
      </c>
      <c r="EN138">
        <f t="shared" si="214"/>
        <v>2373.0484458523561</v>
      </c>
      <c r="EO138">
        <f t="shared" si="214"/>
        <v>2373.0484458523561</v>
      </c>
      <c r="EP138">
        <f t="shared" si="214"/>
        <v>2373.0484458523561</v>
      </c>
      <c r="EQ138">
        <f t="shared" si="214"/>
        <v>2432.3746569986652</v>
      </c>
      <c r="ER138">
        <f t="shared" si="214"/>
        <v>2432.3746569986652</v>
      </c>
      <c r="ES138">
        <f t="shared" si="214"/>
        <v>2432.3746569986652</v>
      </c>
      <c r="ET138">
        <f t="shared" si="214"/>
        <v>2432.3746569986652</v>
      </c>
      <c r="EU138">
        <f t="shared" si="214"/>
        <v>2493.1840234236315</v>
      </c>
      <c r="EV138">
        <f t="shared" si="214"/>
        <v>2493.1840234236315</v>
      </c>
      <c r="EW138">
        <f t="shared" si="214"/>
        <v>2493.1840234236315</v>
      </c>
      <c r="EX138">
        <f t="shared" si="214"/>
        <v>2493.1840234236315</v>
      </c>
      <c r="EY138">
        <f t="shared" si="214"/>
        <v>2555.513624009222</v>
      </c>
      <c r="EZ138">
        <f t="shared" si="214"/>
        <v>2555.513624009222</v>
      </c>
      <c r="FA138">
        <f t="shared" si="214"/>
        <v>2555.513624009222</v>
      </c>
      <c r="FB138">
        <f t="shared" si="214"/>
        <v>0</v>
      </c>
      <c r="FC138">
        <f t="shared" si="214"/>
        <v>0</v>
      </c>
      <c r="FD138">
        <f t="shared" si="214"/>
        <v>0</v>
      </c>
      <c r="FE138">
        <f t="shared" si="214"/>
        <v>0</v>
      </c>
      <c r="FF138">
        <f t="shared" si="214"/>
        <v>0</v>
      </c>
      <c r="FG138">
        <f t="shared" si="214"/>
        <v>0</v>
      </c>
      <c r="FH138">
        <f t="shared" si="214"/>
        <v>0</v>
      </c>
      <c r="FI138">
        <f t="shared" si="214"/>
        <v>0</v>
      </c>
      <c r="FJ138">
        <f t="shared" si="214"/>
        <v>0</v>
      </c>
      <c r="FK138">
        <f t="shared" si="214"/>
        <v>0</v>
      </c>
      <c r="FL138">
        <f t="shared" si="214"/>
        <v>0</v>
      </c>
      <c r="FM138">
        <f t="shared" si="214"/>
        <v>0</v>
      </c>
      <c r="FN138">
        <f t="shared" ref="FN138:GJ138" si="215">FN$115</f>
        <v>0</v>
      </c>
      <c r="FO138">
        <f t="shared" si="215"/>
        <v>0</v>
      </c>
      <c r="FP138">
        <f t="shared" si="215"/>
        <v>0</v>
      </c>
      <c r="FQ138">
        <f t="shared" si="215"/>
        <v>0</v>
      </c>
      <c r="FR138">
        <f t="shared" si="215"/>
        <v>0</v>
      </c>
      <c r="FS138">
        <f t="shared" si="215"/>
        <v>0</v>
      </c>
      <c r="FT138">
        <f t="shared" si="215"/>
        <v>0</v>
      </c>
      <c r="FU138">
        <f t="shared" si="215"/>
        <v>0</v>
      </c>
      <c r="FV138">
        <f t="shared" si="215"/>
        <v>0</v>
      </c>
      <c r="FW138">
        <f t="shared" si="215"/>
        <v>0</v>
      </c>
      <c r="FX138">
        <f t="shared" si="215"/>
        <v>0</v>
      </c>
      <c r="FY138">
        <f t="shared" si="215"/>
        <v>0</v>
      </c>
      <c r="FZ138">
        <f t="shared" si="215"/>
        <v>0</v>
      </c>
      <c r="GA138">
        <f t="shared" si="215"/>
        <v>0</v>
      </c>
      <c r="GB138">
        <f t="shared" si="215"/>
        <v>0</v>
      </c>
      <c r="GC138">
        <f t="shared" si="215"/>
        <v>0</v>
      </c>
      <c r="GD138">
        <f t="shared" si="215"/>
        <v>0</v>
      </c>
      <c r="GE138">
        <f t="shared" si="215"/>
        <v>0</v>
      </c>
      <c r="GF138">
        <f t="shared" si="215"/>
        <v>0</v>
      </c>
      <c r="GG138">
        <f t="shared" si="215"/>
        <v>0</v>
      </c>
      <c r="GH138">
        <f t="shared" si="215"/>
        <v>0</v>
      </c>
      <c r="GI138">
        <f t="shared" si="215"/>
        <v>0</v>
      </c>
      <c r="GJ138">
        <f t="shared" si="215"/>
        <v>0</v>
      </c>
    </row>
    <row r="139" spans="1:192" outlineLevel="2" x14ac:dyDescent="0.35">
      <c r="A139" s="76"/>
      <c r="B139"/>
      <c r="C139"/>
      <c r="D139"/>
      <c r="E139" t="str">
        <f>$E$124</f>
        <v>Reimbursable costs (incl. EPC markup)</v>
      </c>
      <c r="F139"/>
      <c r="G139" t="str">
        <f>$G$124</f>
        <v>$ 000s</v>
      </c>
      <c r="H139">
        <f>$H$124</f>
        <v>48266.356210740749</v>
      </c>
      <c r="I139"/>
      <c r="J139">
        <f t="shared" ref="J139:AO139" si="216">J$124</f>
        <v>0</v>
      </c>
      <c r="K139">
        <f t="shared" si="216"/>
        <v>0</v>
      </c>
      <c r="L139">
        <f t="shared" si="216"/>
        <v>0</v>
      </c>
      <c r="M139">
        <f t="shared" si="216"/>
        <v>0</v>
      </c>
      <c r="N139">
        <f t="shared" si="216"/>
        <v>0</v>
      </c>
      <c r="O139">
        <f t="shared" si="216"/>
        <v>0</v>
      </c>
      <c r="P139">
        <f t="shared" si="216"/>
        <v>0</v>
      </c>
      <c r="Q139">
        <f t="shared" si="216"/>
        <v>0</v>
      </c>
      <c r="R139">
        <f t="shared" si="216"/>
        <v>0</v>
      </c>
      <c r="S139">
        <f t="shared" si="216"/>
        <v>0</v>
      </c>
      <c r="T139">
        <f t="shared" si="216"/>
        <v>0</v>
      </c>
      <c r="U139">
        <f t="shared" si="216"/>
        <v>0</v>
      </c>
      <c r="V139">
        <f t="shared" si="216"/>
        <v>0</v>
      </c>
      <c r="W139">
        <f t="shared" si="216"/>
        <v>0</v>
      </c>
      <c r="X139">
        <f t="shared" si="216"/>
        <v>0</v>
      </c>
      <c r="Y139">
        <f t="shared" si="216"/>
        <v>0</v>
      </c>
      <c r="Z139">
        <f t="shared" si="216"/>
        <v>0</v>
      </c>
      <c r="AA139">
        <f t="shared" si="216"/>
        <v>0</v>
      </c>
      <c r="AB139">
        <f t="shared" si="216"/>
        <v>0</v>
      </c>
      <c r="AC139">
        <f t="shared" si="216"/>
        <v>0</v>
      </c>
      <c r="AD139">
        <f t="shared" si="216"/>
        <v>0</v>
      </c>
      <c r="AE139">
        <f t="shared" si="216"/>
        <v>0</v>
      </c>
      <c r="AF139">
        <f t="shared" si="216"/>
        <v>0</v>
      </c>
      <c r="AG139">
        <f t="shared" si="216"/>
        <v>0</v>
      </c>
      <c r="AH139">
        <f t="shared" si="216"/>
        <v>0</v>
      </c>
      <c r="AI139">
        <f t="shared" si="216"/>
        <v>0</v>
      </c>
      <c r="AJ139">
        <f t="shared" si="216"/>
        <v>0</v>
      </c>
      <c r="AK139">
        <f t="shared" si="216"/>
        <v>0</v>
      </c>
      <c r="AL139">
        <f t="shared" si="216"/>
        <v>0</v>
      </c>
      <c r="AM139">
        <f t="shared" si="216"/>
        <v>0</v>
      </c>
      <c r="AN139">
        <f t="shared" si="216"/>
        <v>0</v>
      </c>
      <c r="AO139">
        <f t="shared" si="216"/>
        <v>0</v>
      </c>
      <c r="AP139">
        <f t="shared" ref="AP139:BU139" si="217">AP$124</f>
        <v>0</v>
      </c>
      <c r="AQ139">
        <f t="shared" si="217"/>
        <v>0</v>
      </c>
      <c r="AR139">
        <f t="shared" si="217"/>
        <v>0</v>
      </c>
      <c r="AS139">
        <f t="shared" si="217"/>
        <v>0</v>
      </c>
      <c r="AT139">
        <f t="shared" si="217"/>
        <v>0</v>
      </c>
      <c r="AU139">
        <f t="shared" si="217"/>
        <v>0</v>
      </c>
      <c r="AV139">
        <f t="shared" si="217"/>
        <v>0</v>
      </c>
      <c r="AW139">
        <f t="shared" si="217"/>
        <v>0</v>
      </c>
      <c r="AX139">
        <f t="shared" si="217"/>
        <v>0</v>
      </c>
      <c r="AY139">
        <f t="shared" si="217"/>
        <v>0</v>
      </c>
      <c r="AZ139">
        <f t="shared" si="217"/>
        <v>0</v>
      </c>
      <c r="BA139">
        <f t="shared" si="217"/>
        <v>0</v>
      </c>
      <c r="BB139">
        <f t="shared" si="217"/>
        <v>0</v>
      </c>
      <c r="BC139">
        <f t="shared" si="217"/>
        <v>0</v>
      </c>
      <c r="BD139">
        <f t="shared" si="217"/>
        <v>0</v>
      </c>
      <c r="BE139">
        <f t="shared" si="217"/>
        <v>0</v>
      </c>
      <c r="BF139">
        <f t="shared" si="217"/>
        <v>346.75878124999997</v>
      </c>
      <c r="BG139">
        <f t="shared" si="217"/>
        <v>355.42775078124993</v>
      </c>
      <c r="BH139">
        <f t="shared" si="217"/>
        <v>355.42775078124993</v>
      </c>
      <c r="BI139">
        <f t="shared" si="217"/>
        <v>355.42775078124993</v>
      </c>
      <c r="BJ139">
        <f t="shared" si="217"/>
        <v>355.42775078124993</v>
      </c>
      <c r="BK139">
        <f t="shared" si="217"/>
        <v>364.31344455078113</v>
      </c>
      <c r="BL139">
        <f t="shared" si="217"/>
        <v>364.31344455078113</v>
      </c>
      <c r="BM139">
        <f t="shared" si="217"/>
        <v>364.31344455078113</v>
      </c>
      <c r="BN139">
        <f t="shared" si="217"/>
        <v>364.31344455078113</v>
      </c>
      <c r="BO139">
        <f t="shared" si="217"/>
        <v>373.42128066455064</v>
      </c>
      <c r="BP139">
        <f t="shared" si="217"/>
        <v>373.42128066455064</v>
      </c>
      <c r="BQ139">
        <f t="shared" si="217"/>
        <v>373.42128066455064</v>
      </c>
      <c r="BR139">
        <f t="shared" si="217"/>
        <v>373.42128066455064</v>
      </c>
      <c r="BS139">
        <f t="shared" si="217"/>
        <v>382.75681268116443</v>
      </c>
      <c r="BT139">
        <f t="shared" si="217"/>
        <v>382.75681268116443</v>
      </c>
      <c r="BU139">
        <f t="shared" si="217"/>
        <v>382.75681268116443</v>
      </c>
      <c r="BV139">
        <f t="shared" ref="BV139:DA139" si="218">BV$124</f>
        <v>382.75681268116443</v>
      </c>
      <c r="BW139">
        <f t="shared" si="218"/>
        <v>392.32573299819347</v>
      </c>
      <c r="BX139">
        <f t="shared" si="218"/>
        <v>392.32573299819347</v>
      </c>
      <c r="BY139">
        <f t="shared" si="218"/>
        <v>392.32573299819347</v>
      </c>
      <c r="BZ139">
        <f t="shared" si="218"/>
        <v>392.32573299819347</v>
      </c>
      <c r="CA139">
        <f t="shared" si="218"/>
        <v>402.13387632314829</v>
      </c>
      <c r="CB139">
        <f t="shared" si="218"/>
        <v>402.13387632314829</v>
      </c>
      <c r="CC139">
        <f t="shared" si="218"/>
        <v>402.13387632314829</v>
      </c>
      <c r="CD139">
        <f t="shared" si="218"/>
        <v>402.13387632314829</v>
      </c>
      <c r="CE139">
        <f t="shared" si="218"/>
        <v>412.18722323122699</v>
      </c>
      <c r="CF139">
        <f t="shared" si="218"/>
        <v>412.18722323122699</v>
      </c>
      <c r="CG139">
        <f t="shared" si="218"/>
        <v>412.18722323122699</v>
      </c>
      <c r="CH139">
        <f t="shared" si="218"/>
        <v>412.18722323122699</v>
      </c>
      <c r="CI139">
        <f t="shared" si="218"/>
        <v>422.49190381200765</v>
      </c>
      <c r="CJ139">
        <f t="shared" si="218"/>
        <v>422.49190381200765</v>
      </c>
      <c r="CK139">
        <f t="shared" si="218"/>
        <v>422.49190381200765</v>
      </c>
      <c r="CL139">
        <f t="shared" si="218"/>
        <v>422.49190381200765</v>
      </c>
      <c r="CM139">
        <f t="shared" si="218"/>
        <v>433.0542014073078</v>
      </c>
      <c r="CN139">
        <f t="shared" si="218"/>
        <v>433.0542014073078</v>
      </c>
      <c r="CO139">
        <f t="shared" si="218"/>
        <v>433.0542014073078</v>
      </c>
      <c r="CP139">
        <f t="shared" si="218"/>
        <v>433.0542014073078</v>
      </c>
      <c r="CQ139">
        <f t="shared" si="218"/>
        <v>443.8805564424905</v>
      </c>
      <c r="CR139">
        <f t="shared" si="218"/>
        <v>443.8805564424905</v>
      </c>
      <c r="CS139">
        <f t="shared" si="218"/>
        <v>443.8805564424905</v>
      </c>
      <c r="CT139">
        <f t="shared" si="218"/>
        <v>443.8805564424905</v>
      </c>
      <c r="CU139">
        <f t="shared" si="218"/>
        <v>454.97757035355266</v>
      </c>
      <c r="CV139">
        <f t="shared" si="218"/>
        <v>454.97757035355266</v>
      </c>
      <c r="CW139">
        <f t="shared" si="218"/>
        <v>454.97757035355266</v>
      </c>
      <c r="CX139">
        <f t="shared" si="218"/>
        <v>454.97757035355266</v>
      </c>
      <c r="CY139">
        <f t="shared" si="218"/>
        <v>466.35200961239156</v>
      </c>
      <c r="CZ139">
        <f t="shared" si="218"/>
        <v>466.35200961239156</v>
      </c>
      <c r="DA139">
        <f t="shared" si="218"/>
        <v>466.35200961239156</v>
      </c>
      <c r="DB139">
        <f t="shared" ref="DB139:EG139" si="219">DB$124</f>
        <v>466.35200961239156</v>
      </c>
      <c r="DC139">
        <f t="shared" si="219"/>
        <v>478.0108098527013</v>
      </c>
      <c r="DD139">
        <f t="shared" si="219"/>
        <v>478.0108098527013</v>
      </c>
      <c r="DE139">
        <f t="shared" si="219"/>
        <v>478.0108098527013</v>
      </c>
      <c r="DF139">
        <f t="shared" si="219"/>
        <v>478.0108098527013</v>
      </c>
      <c r="DG139">
        <f t="shared" si="219"/>
        <v>489.96108009901877</v>
      </c>
      <c r="DH139">
        <f t="shared" si="219"/>
        <v>489.96108009901877</v>
      </c>
      <c r="DI139">
        <f t="shared" si="219"/>
        <v>489.96108009901877</v>
      </c>
      <c r="DJ139">
        <f t="shared" si="219"/>
        <v>489.96108009901877</v>
      </c>
      <c r="DK139">
        <f t="shared" si="219"/>
        <v>502.21010710149426</v>
      </c>
      <c r="DL139">
        <f t="shared" si="219"/>
        <v>502.21010710149426</v>
      </c>
      <c r="DM139">
        <f t="shared" si="219"/>
        <v>502.21010710149426</v>
      </c>
      <c r="DN139">
        <f t="shared" si="219"/>
        <v>502.21010710149426</v>
      </c>
      <c r="DO139">
        <f t="shared" si="219"/>
        <v>514.76535977903166</v>
      </c>
      <c r="DP139">
        <f t="shared" si="219"/>
        <v>514.76535977903166</v>
      </c>
      <c r="DQ139">
        <f t="shared" si="219"/>
        <v>514.76535977903166</v>
      </c>
      <c r="DR139">
        <f t="shared" si="219"/>
        <v>514.76535977903166</v>
      </c>
      <c r="DS139">
        <f t="shared" si="219"/>
        <v>527.63449377350742</v>
      </c>
      <c r="DT139">
        <f t="shared" si="219"/>
        <v>527.63449377350742</v>
      </c>
      <c r="DU139">
        <f t="shared" si="219"/>
        <v>527.63449377350742</v>
      </c>
      <c r="DV139">
        <f t="shared" si="219"/>
        <v>527.63449377350742</v>
      </c>
      <c r="DW139">
        <f t="shared" si="219"/>
        <v>540.82535611784499</v>
      </c>
      <c r="DX139">
        <f t="shared" si="219"/>
        <v>540.82535611784499</v>
      </c>
      <c r="DY139">
        <f t="shared" si="219"/>
        <v>540.82535611784499</v>
      </c>
      <c r="DZ139">
        <f t="shared" si="219"/>
        <v>540.82535611784499</v>
      </c>
      <c r="EA139">
        <f t="shared" si="219"/>
        <v>554.34599002079108</v>
      </c>
      <c r="EB139">
        <f t="shared" si="219"/>
        <v>554.34599002079108</v>
      </c>
      <c r="EC139">
        <f t="shared" si="219"/>
        <v>554.34599002079108</v>
      </c>
      <c r="ED139">
        <f t="shared" si="219"/>
        <v>554.34599002079108</v>
      </c>
      <c r="EE139">
        <f t="shared" si="219"/>
        <v>568.20463977131089</v>
      </c>
      <c r="EF139">
        <f t="shared" si="219"/>
        <v>568.20463977131089</v>
      </c>
      <c r="EG139">
        <f t="shared" si="219"/>
        <v>568.20463977131089</v>
      </c>
      <c r="EH139">
        <f t="shared" ref="EH139:FM139" si="220">EH$124</f>
        <v>568.20463977131089</v>
      </c>
      <c r="EI139">
        <f t="shared" si="220"/>
        <v>582.40975576559367</v>
      </c>
      <c r="EJ139">
        <f t="shared" si="220"/>
        <v>582.40975576559367</v>
      </c>
      <c r="EK139">
        <f t="shared" si="220"/>
        <v>582.40975576559367</v>
      </c>
      <c r="EL139">
        <f t="shared" si="220"/>
        <v>582.40975576559367</v>
      </c>
      <c r="EM139">
        <f t="shared" si="220"/>
        <v>596.96999965973339</v>
      </c>
      <c r="EN139">
        <f t="shared" si="220"/>
        <v>596.96999965973339</v>
      </c>
      <c r="EO139">
        <f t="shared" si="220"/>
        <v>596.96999965973339</v>
      </c>
      <c r="EP139">
        <f t="shared" si="220"/>
        <v>596.96999965973339</v>
      </c>
      <c r="EQ139">
        <f t="shared" si="220"/>
        <v>611.89424965122669</v>
      </c>
      <c r="ER139">
        <f t="shared" si="220"/>
        <v>611.89424965122669</v>
      </c>
      <c r="ES139">
        <f t="shared" si="220"/>
        <v>611.89424965122669</v>
      </c>
      <c r="ET139">
        <f t="shared" si="220"/>
        <v>611.89424965122669</v>
      </c>
      <c r="EU139">
        <f t="shared" si="220"/>
        <v>627.19160589250737</v>
      </c>
      <c r="EV139">
        <f t="shared" si="220"/>
        <v>627.19160589250737</v>
      </c>
      <c r="EW139">
        <f t="shared" si="220"/>
        <v>627.19160589250737</v>
      </c>
      <c r="EX139">
        <f t="shared" si="220"/>
        <v>627.19160589250737</v>
      </c>
      <c r="EY139">
        <f t="shared" si="220"/>
        <v>642.87139603981996</v>
      </c>
      <c r="EZ139">
        <f t="shared" si="220"/>
        <v>642.87139603981996</v>
      </c>
      <c r="FA139">
        <f t="shared" si="220"/>
        <v>642.87139603981996</v>
      </c>
      <c r="FB139">
        <f t="shared" si="220"/>
        <v>0</v>
      </c>
      <c r="FC139">
        <f t="shared" si="220"/>
        <v>0</v>
      </c>
      <c r="FD139">
        <f t="shared" si="220"/>
        <v>0</v>
      </c>
      <c r="FE139">
        <f t="shared" si="220"/>
        <v>0</v>
      </c>
      <c r="FF139">
        <f t="shared" si="220"/>
        <v>0</v>
      </c>
      <c r="FG139">
        <f t="shared" si="220"/>
        <v>0</v>
      </c>
      <c r="FH139">
        <f t="shared" si="220"/>
        <v>0</v>
      </c>
      <c r="FI139">
        <f t="shared" si="220"/>
        <v>0</v>
      </c>
      <c r="FJ139">
        <f t="shared" si="220"/>
        <v>0</v>
      </c>
      <c r="FK139">
        <f t="shared" si="220"/>
        <v>0</v>
      </c>
      <c r="FL139">
        <f t="shared" si="220"/>
        <v>0</v>
      </c>
      <c r="FM139">
        <f t="shared" si="220"/>
        <v>0</v>
      </c>
      <c r="FN139">
        <f t="shared" ref="FN139:GJ139" si="221">FN$124</f>
        <v>0</v>
      </c>
      <c r="FO139">
        <f t="shared" si="221"/>
        <v>0</v>
      </c>
      <c r="FP139">
        <f t="shared" si="221"/>
        <v>0</v>
      </c>
      <c r="FQ139">
        <f t="shared" si="221"/>
        <v>0</v>
      </c>
      <c r="FR139">
        <f t="shared" si="221"/>
        <v>0</v>
      </c>
      <c r="FS139">
        <f t="shared" si="221"/>
        <v>0</v>
      </c>
      <c r="FT139">
        <f t="shared" si="221"/>
        <v>0</v>
      </c>
      <c r="FU139">
        <f t="shared" si="221"/>
        <v>0</v>
      </c>
      <c r="FV139">
        <f t="shared" si="221"/>
        <v>0</v>
      </c>
      <c r="FW139">
        <f t="shared" si="221"/>
        <v>0</v>
      </c>
      <c r="FX139">
        <f t="shared" si="221"/>
        <v>0</v>
      </c>
      <c r="FY139">
        <f t="shared" si="221"/>
        <v>0</v>
      </c>
      <c r="FZ139">
        <f t="shared" si="221"/>
        <v>0</v>
      </c>
      <c r="GA139">
        <f t="shared" si="221"/>
        <v>0</v>
      </c>
      <c r="GB139">
        <f t="shared" si="221"/>
        <v>0</v>
      </c>
      <c r="GC139">
        <f t="shared" si="221"/>
        <v>0</v>
      </c>
      <c r="GD139">
        <f t="shared" si="221"/>
        <v>0</v>
      </c>
      <c r="GE139">
        <f t="shared" si="221"/>
        <v>0</v>
      </c>
      <c r="GF139">
        <f t="shared" si="221"/>
        <v>0</v>
      </c>
      <c r="GG139">
        <f t="shared" si="221"/>
        <v>0</v>
      </c>
      <c r="GH139">
        <f t="shared" si="221"/>
        <v>0</v>
      </c>
      <c r="GI139">
        <f t="shared" si="221"/>
        <v>0</v>
      </c>
      <c r="GJ139">
        <f t="shared" si="221"/>
        <v>0</v>
      </c>
    </row>
    <row r="140" spans="1:192" outlineLevel="2" x14ac:dyDescent="0.35">
      <c r="A140" s="76"/>
      <c r="B140"/>
      <c r="C140"/>
      <c r="D140"/>
      <c r="E140" t="str">
        <f>$E$133</f>
        <v>Contracted consumables</v>
      </c>
      <c r="F140"/>
      <c r="G140" t="str">
        <f>$G$133</f>
        <v>$ 000s</v>
      </c>
      <c r="H140">
        <f>$H$133</f>
        <v>44968.6548547274</v>
      </c>
      <c r="I140"/>
      <c r="J140">
        <f t="shared" ref="J140:AO140" si="222">J$133</f>
        <v>0</v>
      </c>
      <c r="K140">
        <f t="shared" si="222"/>
        <v>0</v>
      </c>
      <c r="L140">
        <f t="shared" si="222"/>
        <v>0</v>
      </c>
      <c r="M140">
        <f t="shared" si="222"/>
        <v>0</v>
      </c>
      <c r="N140">
        <f t="shared" si="222"/>
        <v>0</v>
      </c>
      <c r="O140">
        <f t="shared" si="222"/>
        <v>0</v>
      </c>
      <c r="P140">
        <f t="shared" si="222"/>
        <v>0</v>
      </c>
      <c r="Q140">
        <f t="shared" si="222"/>
        <v>0</v>
      </c>
      <c r="R140">
        <f t="shared" si="222"/>
        <v>0</v>
      </c>
      <c r="S140">
        <f t="shared" si="222"/>
        <v>0</v>
      </c>
      <c r="T140">
        <f t="shared" si="222"/>
        <v>0</v>
      </c>
      <c r="U140">
        <f t="shared" si="222"/>
        <v>0</v>
      </c>
      <c r="V140">
        <f t="shared" si="222"/>
        <v>0</v>
      </c>
      <c r="W140">
        <f t="shared" si="222"/>
        <v>0</v>
      </c>
      <c r="X140">
        <f t="shared" si="222"/>
        <v>0</v>
      </c>
      <c r="Y140">
        <f t="shared" si="222"/>
        <v>0</v>
      </c>
      <c r="Z140">
        <f t="shared" si="222"/>
        <v>0</v>
      </c>
      <c r="AA140">
        <f t="shared" si="222"/>
        <v>0</v>
      </c>
      <c r="AB140">
        <f t="shared" si="222"/>
        <v>0</v>
      </c>
      <c r="AC140">
        <f t="shared" si="222"/>
        <v>0</v>
      </c>
      <c r="AD140">
        <f t="shared" si="222"/>
        <v>0</v>
      </c>
      <c r="AE140">
        <f t="shared" si="222"/>
        <v>0</v>
      </c>
      <c r="AF140">
        <f t="shared" si="222"/>
        <v>0</v>
      </c>
      <c r="AG140">
        <f t="shared" si="222"/>
        <v>0</v>
      </c>
      <c r="AH140">
        <f t="shared" si="222"/>
        <v>0</v>
      </c>
      <c r="AI140">
        <f t="shared" si="222"/>
        <v>0</v>
      </c>
      <c r="AJ140">
        <f t="shared" si="222"/>
        <v>0</v>
      </c>
      <c r="AK140">
        <f t="shared" si="222"/>
        <v>0</v>
      </c>
      <c r="AL140">
        <f t="shared" si="222"/>
        <v>0</v>
      </c>
      <c r="AM140">
        <f t="shared" si="222"/>
        <v>0</v>
      </c>
      <c r="AN140">
        <f t="shared" si="222"/>
        <v>0</v>
      </c>
      <c r="AO140">
        <f t="shared" si="222"/>
        <v>0</v>
      </c>
      <c r="AP140">
        <f t="shared" ref="AP140:BU140" si="223">AP$133</f>
        <v>0</v>
      </c>
      <c r="AQ140">
        <f t="shared" si="223"/>
        <v>0</v>
      </c>
      <c r="AR140">
        <f t="shared" si="223"/>
        <v>0</v>
      </c>
      <c r="AS140">
        <f t="shared" si="223"/>
        <v>0</v>
      </c>
      <c r="AT140">
        <f t="shared" si="223"/>
        <v>0</v>
      </c>
      <c r="AU140">
        <f t="shared" si="223"/>
        <v>0</v>
      </c>
      <c r="AV140">
        <f t="shared" si="223"/>
        <v>0</v>
      </c>
      <c r="AW140">
        <f t="shared" si="223"/>
        <v>0</v>
      </c>
      <c r="AX140">
        <f t="shared" si="223"/>
        <v>0</v>
      </c>
      <c r="AY140">
        <f t="shared" si="223"/>
        <v>0</v>
      </c>
      <c r="AZ140">
        <f t="shared" si="223"/>
        <v>0</v>
      </c>
      <c r="BA140">
        <f t="shared" si="223"/>
        <v>0</v>
      </c>
      <c r="BB140">
        <f t="shared" si="223"/>
        <v>0</v>
      </c>
      <c r="BC140">
        <f t="shared" si="223"/>
        <v>0</v>
      </c>
      <c r="BD140">
        <f t="shared" si="223"/>
        <v>0</v>
      </c>
      <c r="BE140">
        <f t="shared" si="223"/>
        <v>0</v>
      </c>
      <c r="BF140">
        <f t="shared" si="223"/>
        <v>323.06718749999999</v>
      </c>
      <c r="BG140">
        <f t="shared" si="223"/>
        <v>331.14386718749995</v>
      </c>
      <c r="BH140">
        <f t="shared" si="223"/>
        <v>331.14386718749995</v>
      </c>
      <c r="BI140">
        <f t="shared" si="223"/>
        <v>331.14386718749995</v>
      </c>
      <c r="BJ140">
        <f t="shared" si="223"/>
        <v>331.14386718749995</v>
      </c>
      <c r="BK140">
        <f t="shared" si="223"/>
        <v>339.42246386718739</v>
      </c>
      <c r="BL140">
        <f t="shared" si="223"/>
        <v>339.42246386718739</v>
      </c>
      <c r="BM140">
        <f t="shared" si="223"/>
        <v>339.42246386718739</v>
      </c>
      <c r="BN140">
        <f t="shared" si="223"/>
        <v>339.42246386718739</v>
      </c>
      <c r="BO140">
        <f t="shared" si="223"/>
        <v>347.90802546386703</v>
      </c>
      <c r="BP140">
        <f t="shared" si="223"/>
        <v>347.90802546386703</v>
      </c>
      <c r="BQ140">
        <f t="shared" si="223"/>
        <v>347.90802546386703</v>
      </c>
      <c r="BR140">
        <f t="shared" si="223"/>
        <v>347.90802546386703</v>
      </c>
      <c r="BS140">
        <f t="shared" si="223"/>
        <v>356.60572610046376</v>
      </c>
      <c r="BT140">
        <f t="shared" si="223"/>
        <v>356.60572610046376</v>
      </c>
      <c r="BU140">
        <f t="shared" si="223"/>
        <v>356.60572610046376</v>
      </c>
      <c r="BV140">
        <f t="shared" ref="BV140:DA140" si="224">BV$133</f>
        <v>356.60572610046376</v>
      </c>
      <c r="BW140">
        <f t="shared" si="224"/>
        <v>365.52086925297533</v>
      </c>
      <c r="BX140">
        <f t="shared" si="224"/>
        <v>365.52086925297533</v>
      </c>
      <c r="BY140">
        <f t="shared" si="224"/>
        <v>365.52086925297533</v>
      </c>
      <c r="BZ140">
        <f t="shared" si="224"/>
        <v>365.52086925297533</v>
      </c>
      <c r="CA140">
        <f t="shared" si="224"/>
        <v>374.6588909842996</v>
      </c>
      <c r="CB140">
        <f t="shared" si="224"/>
        <v>374.6588909842996</v>
      </c>
      <c r="CC140">
        <f t="shared" si="224"/>
        <v>374.6588909842996</v>
      </c>
      <c r="CD140">
        <f t="shared" si="224"/>
        <v>374.6588909842996</v>
      </c>
      <c r="CE140">
        <f t="shared" si="224"/>
        <v>384.02536325890713</v>
      </c>
      <c r="CF140">
        <f t="shared" si="224"/>
        <v>384.02536325890713</v>
      </c>
      <c r="CG140">
        <f t="shared" si="224"/>
        <v>384.02536325890713</v>
      </c>
      <c r="CH140">
        <f t="shared" si="224"/>
        <v>384.02536325890713</v>
      </c>
      <c r="CI140">
        <f t="shared" si="224"/>
        <v>393.6259973403798</v>
      </c>
      <c r="CJ140">
        <f t="shared" si="224"/>
        <v>393.6259973403798</v>
      </c>
      <c r="CK140">
        <f t="shared" si="224"/>
        <v>393.6259973403798</v>
      </c>
      <c r="CL140">
        <f t="shared" si="224"/>
        <v>393.6259973403798</v>
      </c>
      <c r="CM140">
        <f t="shared" si="224"/>
        <v>403.46664727388924</v>
      </c>
      <c r="CN140">
        <f t="shared" si="224"/>
        <v>403.46664727388924</v>
      </c>
      <c r="CO140">
        <f t="shared" si="224"/>
        <v>403.46664727388924</v>
      </c>
      <c r="CP140">
        <f t="shared" si="224"/>
        <v>403.46664727388924</v>
      </c>
      <c r="CQ140">
        <f t="shared" si="224"/>
        <v>413.55331345573649</v>
      </c>
      <c r="CR140">
        <f t="shared" si="224"/>
        <v>413.55331345573649</v>
      </c>
      <c r="CS140">
        <f t="shared" si="224"/>
        <v>413.55331345573649</v>
      </c>
      <c r="CT140">
        <f t="shared" si="224"/>
        <v>413.55331345573649</v>
      </c>
      <c r="CU140">
        <f t="shared" si="224"/>
        <v>423.89214629212984</v>
      </c>
      <c r="CV140">
        <f t="shared" si="224"/>
        <v>423.89214629212984</v>
      </c>
      <c r="CW140">
        <f t="shared" si="224"/>
        <v>423.89214629212984</v>
      </c>
      <c r="CX140">
        <f t="shared" si="224"/>
        <v>423.89214629212984</v>
      </c>
      <c r="CY140">
        <f t="shared" si="224"/>
        <v>434.48944994943315</v>
      </c>
      <c r="CZ140">
        <f t="shared" si="224"/>
        <v>434.48944994943315</v>
      </c>
      <c r="DA140">
        <f t="shared" si="224"/>
        <v>434.48944994943315</v>
      </c>
      <c r="DB140">
        <f t="shared" ref="DB140:EG140" si="225">DB$133</f>
        <v>434.48944994943315</v>
      </c>
      <c r="DC140">
        <f t="shared" si="225"/>
        <v>445.35168619816892</v>
      </c>
      <c r="DD140">
        <f t="shared" si="225"/>
        <v>445.35168619816892</v>
      </c>
      <c r="DE140">
        <f t="shared" si="225"/>
        <v>445.35168619816892</v>
      </c>
      <c r="DF140">
        <f t="shared" si="225"/>
        <v>445.35168619816892</v>
      </c>
      <c r="DG140">
        <f t="shared" si="225"/>
        <v>456.48547835312309</v>
      </c>
      <c r="DH140">
        <f t="shared" si="225"/>
        <v>456.48547835312309</v>
      </c>
      <c r="DI140">
        <f t="shared" si="225"/>
        <v>456.48547835312309</v>
      </c>
      <c r="DJ140">
        <f t="shared" si="225"/>
        <v>456.48547835312309</v>
      </c>
      <c r="DK140">
        <f t="shared" si="225"/>
        <v>467.8976153119512</v>
      </c>
      <c r="DL140">
        <f t="shared" si="225"/>
        <v>467.8976153119512</v>
      </c>
      <c r="DM140">
        <f t="shared" si="225"/>
        <v>467.8976153119512</v>
      </c>
      <c r="DN140">
        <f t="shared" si="225"/>
        <v>467.8976153119512</v>
      </c>
      <c r="DO140">
        <f t="shared" si="225"/>
        <v>479.59505569474999</v>
      </c>
      <c r="DP140">
        <f t="shared" si="225"/>
        <v>479.59505569474999</v>
      </c>
      <c r="DQ140">
        <f t="shared" si="225"/>
        <v>479.59505569474999</v>
      </c>
      <c r="DR140">
        <f t="shared" si="225"/>
        <v>479.59505569474999</v>
      </c>
      <c r="DS140">
        <f t="shared" si="225"/>
        <v>491.58493208711866</v>
      </c>
      <c r="DT140">
        <f t="shared" si="225"/>
        <v>491.58493208711866</v>
      </c>
      <c r="DU140">
        <f t="shared" si="225"/>
        <v>491.58493208711866</v>
      </c>
      <c r="DV140">
        <f t="shared" si="225"/>
        <v>491.58493208711866</v>
      </c>
      <c r="DW140">
        <f t="shared" si="225"/>
        <v>503.87455538929657</v>
      </c>
      <c r="DX140">
        <f t="shared" si="225"/>
        <v>503.87455538929657</v>
      </c>
      <c r="DY140">
        <f t="shared" si="225"/>
        <v>503.87455538929657</v>
      </c>
      <c r="DZ140">
        <f t="shared" si="225"/>
        <v>503.87455538929657</v>
      </c>
      <c r="EA140">
        <f t="shared" si="225"/>
        <v>516.47141927402902</v>
      </c>
      <c r="EB140">
        <f t="shared" si="225"/>
        <v>516.47141927402902</v>
      </c>
      <c r="EC140">
        <f t="shared" si="225"/>
        <v>516.47141927402902</v>
      </c>
      <c r="ED140">
        <f t="shared" si="225"/>
        <v>516.47141927402902</v>
      </c>
      <c r="EE140">
        <f t="shared" si="225"/>
        <v>529.38320475587977</v>
      </c>
      <c r="EF140">
        <f t="shared" si="225"/>
        <v>529.38320475587977</v>
      </c>
      <c r="EG140">
        <f t="shared" si="225"/>
        <v>529.38320475587977</v>
      </c>
      <c r="EH140">
        <f t="shared" ref="EH140:FM140" si="226">EH$133</f>
        <v>529.38320475587977</v>
      </c>
      <c r="EI140">
        <f t="shared" si="226"/>
        <v>542.6177848747767</v>
      </c>
      <c r="EJ140">
        <f t="shared" si="226"/>
        <v>542.6177848747767</v>
      </c>
      <c r="EK140">
        <f t="shared" si="226"/>
        <v>542.6177848747767</v>
      </c>
      <c r="EL140">
        <f t="shared" si="226"/>
        <v>542.6177848747767</v>
      </c>
      <c r="EM140">
        <f t="shared" si="226"/>
        <v>556.18322949664605</v>
      </c>
      <c r="EN140">
        <f t="shared" si="226"/>
        <v>556.18322949664605</v>
      </c>
      <c r="EO140">
        <f t="shared" si="226"/>
        <v>556.18322949664605</v>
      </c>
      <c r="EP140">
        <f t="shared" si="226"/>
        <v>556.18322949664605</v>
      </c>
      <c r="EQ140">
        <f t="shared" si="226"/>
        <v>570.08781023406209</v>
      </c>
      <c r="ER140">
        <f t="shared" si="226"/>
        <v>570.08781023406209</v>
      </c>
      <c r="ES140">
        <f t="shared" si="226"/>
        <v>570.08781023406209</v>
      </c>
      <c r="ET140">
        <f t="shared" si="226"/>
        <v>570.08781023406209</v>
      </c>
      <c r="EU140">
        <f t="shared" si="226"/>
        <v>584.34000548991366</v>
      </c>
      <c r="EV140">
        <f t="shared" si="226"/>
        <v>584.34000548991366</v>
      </c>
      <c r="EW140">
        <f t="shared" si="226"/>
        <v>584.34000548991366</v>
      </c>
      <c r="EX140">
        <f t="shared" si="226"/>
        <v>584.34000548991366</v>
      </c>
      <c r="EY140">
        <f t="shared" si="226"/>
        <v>598.94850562716147</v>
      </c>
      <c r="EZ140">
        <f t="shared" si="226"/>
        <v>598.94850562716147</v>
      </c>
      <c r="FA140">
        <f t="shared" si="226"/>
        <v>598.94850562716147</v>
      </c>
      <c r="FB140">
        <f t="shared" si="226"/>
        <v>0</v>
      </c>
      <c r="FC140">
        <f t="shared" si="226"/>
        <v>0</v>
      </c>
      <c r="FD140">
        <f t="shared" si="226"/>
        <v>0</v>
      </c>
      <c r="FE140">
        <f t="shared" si="226"/>
        <v>0</v>
      </c>
      <c r="FF140">
        <f t="shared" si="226"/>
        <v>0</v>
      </c>
      <c r="FG140">
        <f t="shared" si="226"/>
        <v>0</v>
      </c>
      <c r="FH140">
        <f t="shared" si="226"/>
        <v>0</v>
      </c>
      <c r="FI140">
        <f t="shared" si="226"/>
        <v>0</v>
      </c>
      <c r="FJ140">
        <f t="shared" si="226"/>
        <v>0</v>
      </c>
      <c r="FK140">
        <f t="shared" si="226"/>
        <v>0</v>
      </c>
      <c r="FL140">
        <f t="shared" si="226"/>
        <v>0</v>
      </c>
      <c r="FM140">
        <f t="shared" si="226"/>
        <v>0</v>
      </c>
      <c r="FN140">
        <f t="shared" ref="FN140:GJ140" si="227">FN$133</f>
        <v>0</v>
      </c>
      <c r="FO140">
        <f t="shared" si="227"/>
        <v>0</v>
      </c>
      <c r="FP140">
        <f t="shared" si="227"/>
        <v>0</v>
      </c>
      <c r="FQ140">
        <f t="shared" si="227"/>
        <v>0</v>
      </c>
      <c r="FR140">
        <f t="shared" si="227"/>
        <v>0</v>
      </c>
      <c r="FS140">
        <f t="shared" si="227"/>
        <v>0</v>
      </c>
      <c r="FT140">
        <f t="shared" si="227"/>
        <v>0</v>
      </c>
      <c r="FU140">
        <f t="shared" si="227"/>
        <v>0</v>
      </c>
      <c r="FV140">
        <f t="shared" si="227"/>
        <v>0</v>
      </c>
      <c r="FW140">
        <f t="shared" si="227"/>
        <v>0</v>
      </c>
      <c r="FX140">
        <f t="shared" si="227"/>
        <v>0</v>
      </c>
      <c r="FY140">
        <f t="shared" si="227"/>
        <v>0</v>
      </c>
      <c r="FZ140">
        <f t="shared" si="227"/>
        <v>0</v>
      </c>
      <c r="GA140">
        <f t="shared" si="227"/>
        <v>0</v>
      </c>
      <c r="GB140">
        <f t="shared" si="227"/>
        <v>0</v>
      </c>
      <c r="GC140">
        <f t="shared" si="227"/>
        <v>0</v>
      </c>
      <c r="GD140">
        <f t="shared" si="227"/>
        <v>0</v>
      </c>
      <c r="GE140">
        <f t="shared" si="227"/>
        <v>0</v>
      </c>
      <c r="GF140">
        <f t="shared" si="227"/>
        <v>0</v>
      </c>
      <c r="GG140">
        <f t="shared" si="227"/>
        <v>0</v>
      </c>
      <c r="GH140">
        <f t="shared" si="227"/>
        <v>0</v>
      </c>
      <c r="GI140">
        <f t="shared" si="227"/>
        <v>0</v>
      </c>
      <c r="GJ140">
        <f t="shared" si="227"/>
        <v>0</v>
      </c>
    </row>
    <row r="141" spans="1:192" outlineLevel="2" x14ac:dyDescent="0.35">
      <c r="A141" s="76"/>
      <c r="B141"/>
      <c r="C141"/>
      <c r="D141"/>
      <c r="E141" t="s">
        <v>1080</v>
      </c>
      <c r="F141"/>
      <c r="G141" t="s">
        <v>101</v>
      </c>
      <c r="H141">
        <f>SUM(J141:GJ141)</f>
        <v>359322.5116392175</v>
      </c>
      <c r="I141"/>
      <c r="J141">
        <f t="shared" ref="J141:AO141" si="228">SUM(J136:J140)</f>
        <v>0</v>
      </c>
      <c r="K141">
        <f t="shared" si="228"/>
        <v>0</v>
      </c>
      <c r="L141">
        <f t="shared" si="228"/>
        <v>0</v>
      </c>
      <c r="M141">
        <f t="shared" si="228"/>
        <v>0</v>
      </c>
      <c r="N141">
        <f t="shared" si="228"/>
        <v>0</v>
      </c>
      <c r="O141">
        <f t="shared" si="228"/>
        <v>0</v>
      </c>
      <c r="P141">
        <f t="shared" si="228"/>
        <v>0</v>
      </c>
      <c r="Q141">
        <f t="shared" si="228"/>
        <v>0</v>
      </c>
      <c r="R141">
        <f t="shared" si="228"/>
        <v>0</v>
      </c>
      <c r="S141">
        <f t="shared" si="228"/>
        <v>0</v>
      </c>
      <c r="T141">
        <f t="shared" si="228"/>
        <v>0</v>
      </c>
      <c r="U141">
        <f t="shared" si="228"/>
        <v>0</v>
      </c>
      <c r="V141">
        <f t="shared" si="228"/>
        <v>0</v>
      </c>
      <c r="W141">
        <f t="shared" si="228"/>
        <v>0</v>
      </c>
      <c r="X141">
        <f t="shared" si="228"/>
        <v>0</v>
      </c>
      <c r="Y141">
        <f t="shared" si="228"/>
        <v>0</v>
      </c>
      <c r="Z141">
        <f t="shared" si="228"/>
        <v>0</v>
      </c>
      <c r="AA141">
        <f t="shared" si="228"/>
        <v>0</v>
      </c>
      <c r="AB141">
        <f t="shared" si="228"/>
        <v>0</v>
      </c>
      <c r="AC141">
        <f t="shared" si="228"/>
        <v>0</v>
      </c>
      <c r="AD141">
        <f t="shared" si="228"/>
        <v>0</v>
      </c>
      <c r="AE141">
        <f t="shared" si="228"/>
        <v>6.9257107749999989</v>
      </c>
      <c r="AF141">
        <f t="shared" si="228"/>
        <v>13.404601499999997</v>
      </c>
      <c r="AG141">
        <f t="shared" si="228"/>
        <v>20.777132324999997</v>
      </c>
      <c r="AH141">
        <f t="shared" si="228"/>
        <v>27.702843099999996</v>
      </c>
      <c r="AI141">
        <f t="shared" si="228"/>
        <v>32.394453625000004</v>
      </c>
      <c r="AJ141">
        <f t="shared" si="228"/>
        <v>41.554264649999993</v>
      </c>
      <c r="AK141">
        <f t="shared" si="228"/>
        <v>46.916105250000001</v>
      </c>
      <c r="AL141">
        <f t="shared" si="228"/>
        <v>55.405686199999991</v>
      </c>
      <c r="AM141">
        <f t="shared" si="228"/>
        <v>61.828724418749985</v>
      </c>
      <c r="AN141">
        <f t="shared" si="228"/>
        <v>70.988535443749981</v>
      </c>
      <c r="AO141">
        <f t="shared" si="228"/>
        <v>78.087388988124985</v>
      </c>
      <c r="AP141">
        <f t="shared" ref="AP141:BU141" si="229">SUM(AP136:AP140)</f>
        <v>82.43829922499998</v>
      </c>
      <c r="AQ141">
        <f t="shared" si="229"/>
        <v>92.285096076874993</v>
      </c>
      <c r="AR141">
        <f t="shared" si="229"/>
        <v>96.17801576250001</v>
      </c>
      <c r="AS141">
        <f t="shared" si="229"/>
        <v>106.48280316562497</v>
      </c>
      <c r="AT141">
        <f t="shared" si="229"/>
        <v>113.58165670999998</v>
      </c>
      <c r="AU141">
        <f t="shared" si="229"/>
        <v>109.0017511975</v>
      </c>
      <c r="AV141">
        <f t="shared" si="229"/>
        <v>127.77936379874998</v>
      </c>
      <c r="AW141">
        <f t="shared" si="229"/>
        <v>130.52730710624999</v>
      </c>
      <c r="AX141">
        <f t="shared" si="229"/>
        <v>141.97707088749996</v>
      </c>
      <c r="AY141">
        <f t="shared" si="229"/>
        <v>147.87369923484374</v>
      </c>
      <c r="AZ141">
        <f t="shared" si="229"/>
        <v>160.0791474256562</v>
      </c>
      <c r="BA141">
        <f t="shared" si="229"/>
        <v>167.3554723086406</v>
      </c>
      <c r="BB141">
        <f t="shared" si="229"/>
        <v>168.99851341124997</v>
      </c>
      <c r="BC141">
        <f t="shared" si="229"/>
        <v>174.63179719162497</v>
      </c>
      <c r="BD141">
        <f t="shared" si="229"/>
        <v>168.99851341124997</v>
      </c>
      <c r="BE141">
        <f t="shared" si="229"/>
        <v>174.63179719162497</v>
      </c>
      <c r="BF141">
        <f t="shared" si="229"/>
        <v>2555.2415089837496</v>
      </c>
      <c r="BG141">
        <f t="shared" si="229"/>
        <v>2624.8966625832277</v>
      </c>
      <c r="BH141">
        <f t="shared" si="229"/>
        <v>2630.6707784581122</v>
      </c>
      <c r="BI141">
        <f t="shared" si="229"/>
        <v>2630.6707784581122</v>
      </c>
      <c r="BJ141">
        <f t="shared" si="229"/>
        <v>2619.1225467083432</v>
      </c>
      <c r="BK141">
        <f t="shared" si="229"/>
        <v>2690.519079147808</v>
      </c>
      <c r="BL141">
        <f t="shared" si="229"/>
        <v>2696.4375479195642</v>
      </c>
      <c r="BM141">
        <f t="shared" si="229"/>
        <v>2696.4375479195642</v>
      </c>
      <c r="BN141">
        <f t="shared" si="229"/>
        <v>2690.519079147808</v>
      </c>
      <c r="BO141">
        <f t="shared" si="229"/>
        <v>2757.782056126503</v>
      </c>
      <c r="BP141">
        <f t="shared" si="229"/>
        <v>2763.8484866175531</v>
      </c>
      <c r="BQ141">
        <f t="shared" si="229"/>
        <v>2763.8484866175531</v>
      </c>
      <c r="BR141">
        <f t="shared" si="229"/>
        <v>2751.7156256354524</v>
      </c>
      <c r="BS141">
        <f t="shared" si="229"/>
        <v>2826.7266075296657</v>
      </c>
      <c r="BT141">
        <f t="shared" si="229"/>
        <v>2832.9446987829924</v>
      </c>
      <c r="BU141">
        <f t="shared" si="229"/>
        <v>2832.9446987829924</v>
      </c>
      <c r="BV141">
        <f t="shared" ref="BV141:DA141" si="230">SUM(BV136:BV140)</f>
        <v>2820.5085162763394</v>
      </c>
      <c r="BW141">
        <f t="shared" si="230"/>
        <v>2897.394772717907</v>
      </c>
      <c r="BX141">
        <f t="shared" si="230"/>
        <v>2903.7683162525668</v>
      </c>
      <c r="BY141">
        <f t="shared" si="230"/>
        <v>2903.7683162525668</v>
      </c>
      <c r="BZ141">
        <f t="shared" si="230"/>
        <v>2891.0212291832472</v>
      </c>
      <c r="CA141">
        <f t="shared" si="230"/>
        <v>2969.8296420358542</v>
      </c>
      <c r="CB141">
        <f t="shared" si="230"/>
        <v>2976.3625241588802</v>
      </c>
      <c r="CC141">
        <f t="shared" si="230"/>
        <v>2976.3625241588802</v>
      </c>
      <c r="CD141">
        <f t="shared" si="230"/>
        <v>2969.8296420358542</v>
      </c>
      <c r="CE141">
        <f t="shared" si="230"/>
        <v>3044.0753830867507</v>
      </c>
      <c r="CF141">
        <f t="shared" si="230"/>
        <v>3050.7715872628528</v>
      </c>
      <c r="CG141">
        <f t="shared" si="230"/>
        <v>3050.7715872628528</v>
      </c>
      <c r="CH141">
        <f t="shared" si="230"/>
        <v>3037.3791789106485</v>
      </c>
      <c r="CI141">
        <f t="shared" si="230"/>
        <v>3120.1772676639198</v>
      </c>
      <c r="CJ141">
        <f t="shared" si="230"/>
        <v>3127.0408769444243</v>
      </c>
      <c r="CK141">
        <f t="shared" si="230"/>
        <v>3127.0408769444243</v>
      </c>
      <c r="CL141">
        <f t="shared" si="230"/>
        <v>3113.3136583834153</v>
      </c>
      <c r="CM141">
        <f t="shared" si="230"/>
        <v>3198.1816993555167</v>
      </c>
      <c r="CN141">
        <f t="shared" si="230"/>
        <v>3205.2168988680341</v>
      </c>
      <c r="CO141">
        <f t="shared" si="230"/>
        <v>3205.2168988680341</v>
      </c>
      <c r="CP141">
        <f t="shared" si="230"/>
        <v>3191.1464998430001</v>
      </c>
      <c r="CQ141">
        <f t="shared" si="230"/>
        <v>3278.1362418394051</v>
      </c>
      <c r="CR141">
        <f t="shared" si="230"/>
        <v>3285.3473213397351</v>
      </c>
      <c r="CS141">
        <f t="shared" si="230"/>
        <v>3285.3473213397351</v>
      </c>
      <c r="CT141">
        <f t="shared" si="230"/>
        <v>3278.1362418394051</v>
      </c>
      <c r="CU141">
        <f t="shared" si="230"/>
        <v>3360.0896478853892</v>
      </c>
      <c r="CV141">
        <f t="shared" si="230"/>
        <v>3367.4810043732277</v>
      </c>
      <c r="CW141">
        <f t="shared" si="230"/>
        <v>3367.4810043732277</v>
      </c>
      <c r="CX141">
        <f t="shared" si="230"/>
        <v>3352.6982913975517</v>
      </c>
      <c r="CY141">
        <f t="shared" si="230"/>
        <v>3444.0918890825246</v>
      </c>
      <c r="CZ141">
        <f t="shared" si="230"/>
        <v>3451.6680294825592</v>
      </c>
      <c r="DA141">
        <f t="shared" si="230"/>
        <v>3451.6680294825592</v>
      </c>
      <c r="DB141">
        <f t="shared" ref="DB141:EG141" si="231">SUM(DB136:DB140)</f>
        <v>3436.5157486824905</v>
      </c>
      <c r="DC141">
        <f t="shared" si="231"/>
        <v>3530.1941863095876</v>
      </c>
      <c r="DD141">
        <f t="shared" si="231"/>
        <v>3537.9597302196225</v>
      </c>
      <c r="DE141">
        <f t="shared" si="231"/>
        <v>3537.9597302196225</v>
      </c>
      <c r="DF141">
        <f t="shared" si="231"/>
        <v>3522.4286423995522</v>
      </c>
      <c r="DG141">
        <f t="shared" si="231"/>
        <v>3618.4490409673267</v>
      </c>
      <c r="DH141">
        <f t="shared" si="231"/>
        <v>3626.4087234751128</v>
      </c>
      <c r="DI141">
        <f t="shared" si="231"/>
        <v>3626.4087234751128</v>
      </c>
      <c r="DJ141">
        <f t="shared" si="231"/>
        <v>3618.4490409673267</v>
      </c>
      <c r="DK141">
        <f t="shared" si="231"/>
        <v>3708.9102669915101</v>
      </c>
      <c r="DL141">
        <f t="shared" si="231"/>
        <v>3717.0689415619909</v>
      </c>
      <c r="DM141">
        <f t="shared" si="231"/>
        <v>3717.0689415619909</v>
      </c>
      <c r="DN141">
        <f t="shared" si="231"/>
        <v>3700.7515924210293</v>
      </c>
      <c r="DO141">
        <f t="shared" si="231"/>
        <v>3801.6330236662984</v>
      </c>
      <c r="DP141">
        <f t="shared" si="231"/>
        <v>3809.9956651010411</v>
      </c>
      <c r="DQ141">
        <f t="shared" si="231"/>
        <v>3809.9956651010411</v>
      </c>
      <c r="DR141">
        <f t="shared" si="231"/>
        <v>3793.2703822315557</v>
      </c>
      <c r="DS141">
        <f t="shared" si="231"/>
        <v>3896.6738492579552</v>
      </c>
      <c r="DT141">
        <f t="shared" si="231"/>
        <v>3905.245556728566</v>
      </c>
      <c r="DU141">
        <f t="shared" si="231"/>
        <v>3905.245556728566</v>
      </c>
      <c r="DV141">
        <f t="shared" si="231"/>
        <v>3888.1021417873435</v>
      </c>
      <c r="DW141">
        <f t="shared" si="231"/>
        <v>3994.0906954894035</v>
      </c>
      <c r="DX141">
        <f t="shared" si="231"/>
        <v>4002.8766956467798</v>
      </c>
      <c r="DY141">
        <f t="shared" si="231"/>
        <v>4002.8766956467798</v>
      </c>
      <c r="DZ141">
        <f t="shared" si="231"/>
        <v>3994.0906954894035</v>
      </c>
      <c r="EA141">
        <f t="shared" si="231"/>
        <v>4093.9429628766379</v>
      </c>
      <c r="EB141">
        <f t="shared" si="231"/>
        <v>4102.9486130379501</v>
      </c>
      <c r="EC141">
        <f t="shared" si="231"/>
        <v>4102.9486130379501</v>
      </c>
      <c r="ED141">
        <f t="shared" si="231"/>
        <v>4084.9373127153272</v>
      </c>
      <c r="EE141">
        <f t="shared" si="231"/>
        <v>4196.2915369485545</v>
      </c>
      <c r="EF141">
        <f t="shared" si="231"/>
        <v>4205.5223283638979</v>
      </c>
      <c r="EG141">
        <f t="shared" si="231"/>
        <v>4205.5223283638979</v>
      </c>
      <c r="EH141">
        <f t="shared" ref="EH141:FM141" si="232">SUM(EH136:EH140)</f>
        <v>4187.060745533211</v>
      </c>
      <c r="EI141">
        <f t="shared" si="232"/>
        <v>4301.1988253722684</v>
      </c>
      <c r="EJ141">
        <f t="shared" si="232"/>
        <v>4310.6603865729958</v>
      </c>
      <c r="EK141">
        <f t="shared" si="232"/>
        <v>4310.6603865729958</v>
      </c>
      <c r="EL141">
        <f t="shared" si="232"/>
        <v>4291.737264171541</v>
      </c>
      <c r="EM141">
        <f t="shared" si="232"/>
        <v>4408.7287960065732</v>
      </c>
      <c r="EN141">
        <f t="shared" si="232"/>
        <v>4418.4268962373189</v>
      </c>
      <c r="EO141">
        <f t="shared" si="232"/>
        <v>4418.4268962373189</v>
      </c>
      <c r="EP141">
        <f t="shared" si="232"/>
        <v>4408.7287960065732</v>
      </c>
      <c r="EQ141">
        <f t="shared" si="232"/>
        <v>4518.9470159067387</v>
      </c>
      <c r="ER141">
        <f t="shared" si="232"/>
        <v>4528.887568643253</v>
      </c>
      <c r="ES141">
        <f t="shared" si="232"/>
        <v>4528.887568643253</v>
      </c>
      <c r="ET141">
        <f t="shared" si="232"/>
        <v>4509.0064631702244</v>
      </c>
      <c r="EU141">
        <f t="shared" si="232"/>
        <v>4631.9206913044063</v>
      </c>
      <c r="EV141">
        <f t="shared" si="232"/>
        <v>4642.1097578593335</v>
      </c>
      <c r="EW141">
        <f t="shared" si="232"/>
        <v>4642.1097578593335</v>
      </c>
      <c r="EX141">
        <f t="shared" si="232"/>
        <v>4621.73162474948</v>
      </c>
      <c r="EY141">
        <f t="shared" si="232"/>
        <v>4747.7187085870164</v>
      </c>
      <c r="EZ141">
        <f t="shared" si="232"/>
        <v>4758.1625018058157</v>
      </c>
      <c r="FA141">
        <f t="shared" si="232"/>
        <v>4758.1625018058157</v>
      </c>
      <c r="FB141">
        <f t="shared" si="232"/>
        <v>0</v>
      </c>
      <c r="FC141">
        <f t="shared" si="232"/>
        <v>0</v>
      </c>
      <c r="FD141">
        <f t="shared" si="232"/>
        <v>0</v>
      </c>
      <c r="FE141">
        <f t="shared" si="232"/>
        <v>0</v>
      </c>
      <c r="FF141">
        <f t="shared" si="232"/>
        <v>0</v>
      </c>
      <c r="FG141">
        <f t="shared" si="232"/>
        <v>0</v>
      </c>
      <c r="FH141">
        <f t="shared" si="232"/>
        <v>0</v>
      </c>
      <c r="FI141">
        <f t="shared" si="232"/>
        <v>0</v>
      </c>
      <c r="FJ141">
        <f t="shared" si="232"/>
        <v>0</v>
      </c>
      <c r="FK141">
        <f t="shared" si="232"/>
        <v>0</v>
      </c>
      <c r="FL141">
        <f t="shared" si="232"/>
        <v>0</v>
      </c>
      <c r="FM141">
        <f t="shared" si="232"/>
        <v>0</v>
      </c>
      <c r="FN141">
        <f t="shared" ref="FN141:GJ141" si="233">SUM(FN136:FN140)</f>
        <v>0</v>
      </c>
      <c r="FO141">
        <f t="shared" si="233"/>
        <v>0</v>
      </c>
      <c r="FP141">
        <f t="shared" si="233"/>
        <v>0</v>
      </c>
      <c r="FQ141">
        <f t="shared" si="233"/>
        <v>0</v>
      </c>
      <c r="FR141">
        <f t="shared" si="233"/>
        <v>0</v>
      </c>
      <c r="FS141">
        <f t="shared" si="233"/>
        <v>0</v>
      </c>
      <c r="FT141">
        <f t="shared" si="233"/>
        <v>0</v>
      </c>
      <c r="FU141">
        <f t="shared" si="233"/>
        <v>0</v>
      </c>
      <c r="FV141">
        <f t="shared" si="233"/>
        <v>0</v>
      </c>
      <c r="FW141">
        <f t="shared" si="233"/>
        <v>0</v>
      </c>
      <c r="FX141">
        <f t="shared" si="233"/>
        <v>0</v>
      </c>
      <c r="FY141">
        <f t="shared" si="233"/>
        <v>0</v>
      </c>
      <c r="FZ141">
        <f t="shared" si="233"/>
        <v>0</v>
      </c>
      <c r="GA141">
        <f t="shared" si="233"/>
        <v>0</v>
      </c>
      <c r="GB141">
        <f t="shared" si="233"/>
        <v>0</v>
      </c>
      <c r="GC141">
        <f t="shared" si="233"/>
        <v>0</v>
      </c>
      <c r="GD141">
        <f t="shared" si="233"/>
        <v>0</v>
      </c>
      <c r="GE141">
        <f t="shared" si="233"/>
        <v>0</v>
      </c>
      <c r="GF141">
        <f t="shared" si="233"/>
        <v>0</v>
      </c>
      <c r="GG141">
        <f t="shared" si="233"/>
        <v>0</v>
      </c>
      <c r="GH141">
        <f t="shared" si="233"/>
        <v>0</v>
      </c>
      <c r="GI141">
        <f t="shared" si="233"/>
        <v>0</v>
      </c>
      <c r="GJ141">
        <f t="shared" si="233"/>
        <v>0</v>
      </c>
    </row>
    <row r="142" spans="1:192" outlineLevel="2" x14ac:dyDescent="0.35">
      <c r="A142" s="76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x14ac:dyDescent="0.35">
      <c r="A143" s="76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</row>
    <row r="144" spans="1:192" x14ac:dyDescent="0.35">
      <c r="A144" s="76" t="s">
        <v>759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</row>
    <row r="145" spans="1:192" outlineLevel="1" x14ac:dyDescent="0.35">
      <c r="A145" s="76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</row>
    <row r="146" spans="1:192" outlineLevel="1" x14ac:dyDescent="0.35">
      <c r="A146" s="76"/>
      <c r="B146" s="492" t="s">
        <v>1063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s="512" customFormat="1" outlineLevel="2" x14ac:dyDescent="0.35">
      <c r="A147" s="519"/>
      <c r="E147" s="512" t="str">
        <f>InpC!$E$16</f>
        <v>Length of operating period</v>
      </c>
      <c r="F147" s="512">
        <f>InpC!$F$16</f>
        <v>3</v>
      </c>
      <c r="G147" s="512" t="str">
        <f>InpC!$G$16</f>
        <v>months</v>
      </c>
    </row>
    <row r="148" spans="1:192" s="512" customFormat="1" outlineLevel="2" x14ac:dyDescent="0.35">
      <c r="A148" s="519"/>
      <c r="E148" s="512" t="str">
        <f>InpC!$E$76</f>
        <v>Rates</v>
      </c>
      <c r="F148" s="512">
        <f>InpC!$F$76</f>
        <v>1000</v>
      </c>
      <c r="G148" s="512" t="str">
        <f>InpC!$G$76</f>
        <v>$ 000s p.a.</v>
      </c>
    </row>
    <row r="149" spans="1:192" s="512" customFormat="1" outlineLevel="2" x14ac:dyDescent="0.35">
      <c r="A149" s="519"/>
      <c r="E149" s="512" t="str">
        <f>InpC!$E$134</f>
        <v>Number of periods in a year</v>
      </c>
      <c r="F149" s="512">
        <f>InpC!$F$134</f>
        <v>4</v>
      </c>
      <c r="G149" s="512" t="str">
        <f>InpC!$G$134</f>
        <v>periods</v>
      </c>
    </row>
    <row r="150" spans="1:192" s="512" customFormat="1" outlineLevel="2" x14ac:dyDescent="0.35">
      <c r="A150" s="519"/>
      <c r="E150" s="512" t="str">
        <f>Time!$E$32</f>
        <v>Months per model period</v>
      </c>
      <c r="G150" s="512" t="str">
        <f>Time!$G$32</f>
        <v>months</v>
      </c>
      <c r="H150" s="512">
        <f>Time!$H$32</f>
        <v>0</v>
      </c>
      <c r="J150" s="512">
        <f>Time!J$32</f>
        <v>1</v>
      </c>
      <c r="K150" s="512">
        <f>Time!K$32</f>
        <v>1</v>
      </c>
      <c r="L150" s="512">
        <f>Time!L$32</f>
        <v>1</v>
      </c>
      <c r="M150" s="512">
        <f>Time!M$32</f>
        <v>1</v>
      </c>
      <c r="N150" s="512">
        <f>Time!N$32</f>
        <v>1</v>
      </c>
      <c r="O150" s="512">
        <f>Time!O$32</f>
        <v>1</v>
      </c>
      <c r="P150" s="512">
        <f>Time!P$32</f>
        <v>1</v>
      </c>
      <c r="Q150" s="512">
        <f>Time!Q$32</f>
        <v>1</v>
      </c>
      <c r="R150" s="512">
        <f>Time!R$32</f>
        <v>1</v>
      </c>
      <c r="S150" s="512">
        <f>Time!S$32</f>
        <v>1</v>
      </c>
      <c r="T150" s="512">
        <f>Time!T$32</f>
        <v>1</v>
      </c>
      <c r="U150" s="512">
        <f>Time!U$32</f>
        <v>1</v>
      </c>
      <c r="V150" s="512">
        <f>Time!V$32</f>
        <v>1</v>
      </c>
      <c r="W150" s="512">
        <f>Time!W$32</f>
        <v>1</v>
      </c>
      <c r="X150" s="512">
        <f>Time!X$32</f>
        <v>1</v>
      </c>
      <c r="Y150" s="512">
        <f>Time!Y$32</f>
        <v>1</v>
      </c>
      <c r="Z150" s="512">
        <f>Time!Z$32</f>
        <v>1</v>
      </c>
      <c r="AA150" s="512">
        <f>Time!AA$32</f>
        <v>1</v>
      </c>
      <c r="AB150" s="512">
        <f>Time!AB$32</f>
        <v>1</v>
      </c>
      <c r="AC150" s="512">
        <f>Time!AC$32</f>
        <v>1</v>
      </c>
      <c r="AD150" s="512">
        <f>Time!AD$32</f>
        <v>1</v>
      </c>
      <c r="AE150" s="512">
        <f>Time!AE$32</f>
        <v>1</v>
      </c>
      <c r="AF150" s="512">
        <f>Time!AF$32</f>
        <v>1</v>
      </c>
      <c r="AG150" s="512">
        <f>Time!AG$32</f>
        <v>1</v>
      </c>
      <c r="AH150" s="512">
        <f>Time!AH$32</f>
        <v>1</v>
      </c>
      <c r="AI150" s="512">
        <f>Time!AI$32</f>
        <v>1</v>
      </c>
      <c r="AJ150" s="512">
        <f>Time!AJ$32</f>
        <v>1</v>
      </c>
      <c r="AK150" s="512">
        <f>Time!AK$32</f>
        <v>1</v>
      </c>
      <c r="AL150" s="512">
        <f>Time!AL$32</f>
        <v>1</v>
      </c>
      <c r="AM150" s="512">
        <f>Time!AM$32</f>
        <v>1</v>
      </c>
      <c r="AN150" s="512">
        <f>Time!AN$32</f>
        <v>1</v>
      </c>
      <c r="AO150" s="512">
        <f>Time!AO$32</f>
        <v>1</v>
      </c>
      <c r="AP150" s="512">
        <f>Time!AP$32</f>
        <v>1</v>
      </c>
      <c r="AQ150" s="512">
        <f>Time!AQ$32</f>
        <v>1</v>
      </c>
      <c r="AR150" s="512">
        <f>Time!AR$32</f>
        <v>1</v>
      </c>
      <c r="AS150" s="512">
        <f>Time!AS$32</f>
        <v>1</v>
      </c>
      <c r="AT150" s="512">
        <f>Time!AT$32</f>
        <v>1</v>
      </c>
      <c r="AU150" s="512">
        <f>Time!AU$32</f>
        <v>1</v>
      </c>
      <c r="AV150" s="512">
        <f>Time!AV$32</f>
        <v>1</v>
      </c>
      <c r="AW150" s="512">
        <f>Time!AW$32</f>
        <v>1</v>
      </c>
      <c r="AX150" s="512">
        <f>Time!AX$32</f>
        <v>1</v>
      </c>
      <c r="AY150" s="512">
        <f>Time!AY$32</f>
        <v>1</v>
      </c>
      <c r="AZ150" s="512">
        <f>Time!AZ$32</f>
        <v>1</v>
      </c>
      <c r="BA150" s="512">
        <f>Time!BA$32</f>
        <v>1</v>
      </c>
      <c r="BB150" s="512">
        <f>Time!BB$32</f>
        <v>1</v>
      </c>
      <c r="BC150" s="512">
        <f>Time!BC$32</f>
        <v>1</v>
      </c>
      <c r="BD150" s="512">
        <f>Time!BD$32</f>
        <v>1</v>
      </c>
      <c r="BE150" s="512">
        <f>Time!BE$32</f>
        <v>1</v>
      </c>
      <c r="BF150" s="512">
        <f>Time!BF$32</f>
        <v>3</v>
      </c>
      <c r="BG150" s="512">
        <f>Time!BG$32</f>
        <v>3</v>
      </c>
      <c r="BH150" s="512">
        <f>Time!BH$32</f>
        <v>3</v>
      </c>
      <c r="BI150" s="512">
        <f>Time!BI$32</f>
        <v>3</v>
      </c>
      <c r="BJ150" s="512">
        <f>Time!BJ$32</f>
        <v>3</v>
      </c>
      <c r="BK150" s="512">
        <f>Time!BK$32</f>
        <v>3</v>
      </c>
      <c r="BL150" s="512">
        <f>Time!BL$32</f>
        <v>3</v>
      </c>
      <c r="BM150" s="512">
        <f>Time!BM$32</f>
        <v>3</v>
      </c>
      <c r="BN150" s="512">
        <f>Time!BN$32</f>
        <v>3</v>
      </c>
      <c r="BO150" s="512">
        <f>Time!BO$32</f>
        <v>3</v>
      </c>
      <c r="BP150" s="512">
        <f>Time!BP$32</f>
        <v>3</v>
      </c>
      <c r="BQ150" s="512">
        <f>Time!BQ$32</f>
        <v>3</v>
      </c>
      <c r="BR150" s="512">
        <f>Time!BR$32</f>
        <v>3</v>
      </c>
      <c r="BS150" s="512">
        <f>Time!BS$32</f>
        <v>3</v>
      </c>
      <c r="BT150" s="512">
        <f>Time!BT$32</f>
        <v>3</v>
      </c>
      <c r="BU150" s="512">
        <f>Time!BU$32</f>
        <v>3</v>
      </c>
      <c r="BV150" s="512">
        <f>Time!BV$32</f>
        <v>3</v>
      </c>
      <c r="BW150" s="512">
        <f>Time!BW$32</f>
        <v>3</v>
      </c>
      <c r="BX150" s="512">
        <f>Time!BX$32</f>
        <v>3</v>
      </c>
      <c r="BY150" s="512">
        <f>Time!BY$32</f>
        <v>3</v>
      </c>
      <c r="BZ150" s="512">
        <f>Time!BZ$32</f>
        <v>3</v>
      </c>
      <c r="CA150" s="512">
        <f>Time!CA$32</f>
        <v>3</v>
      </c>
      <c r="CB150" s="512">
        <f>Time!CB$32</f>
        <v>3</v>
      </c>
      <c r="CC150" s="512">
        <f>Time!CC$32</f>
        <v>3</v>
      </c>
      <c r="CD150" s="512">
        <f>Time!CD$32</f>
        <v>3</v>
      </c>
      <c r="CE150" s="512">
        <f>Time!CE$32</f>
        <v>3</v>
      </c>
      <c r="CF150" s="512">
        <f>Time!CF$32</f>
        <v>3</v>
      </c>
      <c r="CG150" s="512">
        <f>Time!CG$32</f>
        <v>3</v>
      </c>
      <c r="CH150" s="512">
        <f>Time!CH$32</f>
        <v>3</v>
      </c>
      <c r="CI150" s="512">
        <f>Time!CI$32</f>
        <v>3</v>
      </c>
      <c r="CJ150" s="512">
        <f>Time!CJ$32</f>
        <v>3</v>
      </c>
      <c r="CK150" s="512">
        <f>Time!CK$32</f>
        <v>3</v>
      </c>
      <c r="CL150" s="512">
        <f>Time!CL$32</f>
        <v>3</v>
      </c>
      <c r="CM150" s="512">
        <f>Time!CM$32</f>
        <v>3</v>
      </c>
      <c r="CN150" s="512">
        <f>Time!CN$32</f>
        <v>3</v>
      </c>
      <c r="CO150" s="512">
        <f>Time!CO$32</f>
        <v>3</v>
      </c>
      <c r="CP150" s="512">
        <f>Time!CP$32</f>
        <v>3</v>
      </c>
      <c r="CQ150" s="512">
        <f>Time!CQ$32</f>
        <v>3</v>
      </c>
      <c r="CR150" s="512">
        <f>Time!CR$32</f>
        <v>3</v>
      </c>
      <c r="CS150" s="512">
        <f>Time!CS$32</f>
        <v>3</v>
      </c>
      <c r="CT150" s="512">
        <f>Time!CT$32</f>
        <v>3</v>
      </c>
      <c r="CU150" s="512">
        <f>Time!CU$32</f>
        <v>3</v>
      </c>
      <c r="CV150" s="512">
        <f>Time!CV$32</f>
        <v>3</v>
      </c>
      <c r="CW150" s="512">
        <f>Time!CW$32</f>
        <v>3</v>
      </c>
      <c r="CX150" s="512">
        <f>Time!CX$32</f>
        <v>3</v>
      </c>
      <c r="CY150" s="512">
        <f>Time!CY$32</f>
        <v>3</v>
      </c>
      <c r="CZ150" s="512">
        <f>Time!CZ$32</f>
        <v>3</v>
      </c>
      <c r="DA150" s="512">
        <f>Time!DA$32</f>
        <v>3</v>
      </c>
      <c r="DB150" s="512">
        <f>Time!DB$32</f>
        <v>3</v>
      </c>
      <c r="DC150" s="512">
        <f>Time!DC$32</f>
        <v>3</v>
      </c>
      <c r="DD150" s="512">
        <f>Time!DD$32</f>
        <v>3</v>
      </c>
      <c r="DE150" s="512">
        <f>Time!DE$32</f>
        <v>3</v>
      </c>
      <c r="DF150" s="512">
        <f>Time!DF$32</f>
        <v>3</v>
      </c>
      <c r="DG150" s="512">
        <f>Time!DG$32</f>
        <v>3</v>
      </c>
      <c r="DH150" s="512">
        <f>Time!DH$32</f>
        <v>3</v>
      </c>
      <c r="DI150" s="512">
        <f>Time!DI$32</f>
        <v>3</v>
      </c>
      <c r="DJ150" s="512">
        <f>Time!DJ$32</f>
        <v>3</v>
      </c>
      <c r="DK150" s="512">
        <f>Time!DK$32</f>
        <v>3</v>
      </c>
      <c r="DL150" s="512">
        <f>Time!DL$32</f>
        <v>3</v>
      </c>
      <c r="DM150" s="512">
        <f>Time!DM$32</f>
        <v>3</v>
      </c>
      <c r="DN150" s="512">
        <f>Time!DN$32</f>
        <v>3</v>
      </c>
      <c r="DO150" s="512">
        <f>Time!DO$32</f>
        <v>3</v>
      </c>
      <c r="DP150" s="512">
        <f>Time!DP$32</f>
        <v>3</v>
      </c>
      <c r="DQ150" s="512">
        <f>Time!DQ$32</f>
        <v>3</v>
      </c>
      <c r="DR150" s="512">
        <f>Time!DR$32</f>
        <v>3</v>
      </c>
      <c r="DS150" s="512">
        <f>Time!DS$32</f>
        <v>3</v>
      </c>
      <c r="DT150" s="512">
        <f>Time!DT$32</f>
        <v>3</v>
      </c>
      <c r="DU150" s="512">
        <f>Time!DU$32</f>
        <v>3</v>
      </c>
      <c r="DV150" s="512">
        <f>Time!DV$32</f>
        <v>3</v>
      </c>
      <c r="DW150" s="512">
        <f>Time!DW$32</f>
        <v>3</v>
      </c>
      <c r="DX150" s="512">
        <f>Time!DX$32</f>
        <v>3</v>
      </c>
      <c r="DY150" s="512">
        <f>Time!DY$32</f>
        <v>3</v>
      </c>
      <c r="DZ150" s="512">
        <f>Time!DZ$32</f>
        <v>3</v>
      </c>
      <c r="EA150" s="512">
        <f>Time!EA$32</f>
        <v>3</v>
      </c>
      <c r="EB150" s="512">
        <f>Time!EB$32</f>
        <v>3</v>
      </c>
      <c r="EC150" s="512">
        <f>Time!EC$32</f>
        <v>3</v>
      </c>
      <c r="ED150" s="512">
        <f>Time!ED$32</f>
        <v>3</v>
      </c>
      <c r="EE150" s="512">
        <f>Time!EE$32</f>
        <v>3</v>
      </c>
      <c r="EF150" s="512">
        <f>Time!EF$32</f>
        <v>3</v>
      </c>
      <c r="EG150" s="512">
        <f>Time!EG$32</f>
        <v>3</v>
      </c>
      <c r="EH150" s="512">
        <f>Time!EH$32</f>
        <v>3</v>
      </c>
      <c r="EI150" s="512">
        <f>Time!EI$32</f>
        <v>3</v>
      </c>
      <c r="EJ150" s="512">
        <f>Time!EJ$32</f>
        <v>3</v>
      </c>
      <c r="EK150" s="512">
        <f>Time!EK$32</f>
        <v>3</v>
      </c>
      <c r="EL150" s="512">
        <f>Time!EL$32</f>
        <v>3</v>
      </c>
      <c r="EM150" s="512">
        <f>Time!EM$32</f>
        <v>3</v>
      </c>
      <c r="EN150" s="512">
        <f>Time!EN$32</f>
        <v>3</v>
      </c>
      <c r="EO150" s="512">
        <f>Time!EO$32</f>
        <v>3</v>
      </c>
      <c r="EP150" s="512">
        <f>Time!EP$32</f>
        <v>3</v>
      </c>
      <c r="EQ150" s="512">
        <f>Time!EQ$32</f>
        <v>3</v>
      </c>
      <c r="ER150" s="512">
        <f>Time!ER$32</f>
        <v>3</v>
      </c>
      <c r="ES150" s="512">
        <f>Time!ES$32</f>
        <v>3</v>
      </c>
      <c r="ET150" s="512">
        <f>Time!ET$32</f>
        <v>3</v>
      </c>
      <c r="EU150" s="512">
        <f>Time!EU$32</f>
        <v>3</v>
      </c>
      <c r="EV150" s="512">
        <f>Time!EV$32</f>
        <v>3</v>
      </c>
      <c r="EW150" s="512">
        <f>Time!EW$32</f>
        <v>3</v>
      </c>
      <c r="EX150" s="512">
        <f>Time!EX$32</f>
        <v>3</v>
      </c>
      <c r="EY150" s="512">
        <f>Time!EY$32</f>
        <v>3</v>
      </c>
      <c r="EZ150" s="512">
        <f>Time!EZ$32</f>
        <v>3</v>
      </c>
      <c r="FA150" s="512">
        <f>Time!FA$32</f>
        <v>3</v>
      </c>
      <c r="FB150" s="512">
        <f>Time!FB$32</f>
        <v>3</v>
      </c>
      <c r="FC150" s="512">
        <f>Time!FC$32</f>
        <v>3</v>
      </c>
      <c r="FD150" s="512">
        <f>Time!FD$32</f>
        <v>3</v>
      </c>
      <c r="FE150" s="512">
        <f>Time!FE$32</f>
        <v>3</v>
      </c>
      <c r="FF150" s="512">
        <f>Time!FF$32</f>
        <v>3</v>
      </c>
      <c r="FG150" s="512">
        <f>Time!FG$32</f>
        <v>3</v>
      </c>
      <c r="FH150" s="512">
        <f>Time!FH$32</f>
        <v>3</v>
      </c>
      <c r="FI150" s="512">
        <f>Time!FI$32</f>
        <v>3</v>
      </c>
      <c r="FJ150" s="512">
        <f>Time!FJ$32</f>
        <v>3</v>
      </c>
      <c r="FK150" s="512">
        <f>Time!FK$32</f>
        <v>3</v>
      </c>
      <c r="FL150" s="512">
        <f>Time!FL$32</f>
        <v>3</v>
      </c>
      <c r="FM150" s="512">
        <f>Time!FM$32</f>
        <v>3</v>
      </c>
      <c r="FN150" s="512">
        <f>Time!FN$32</f>
        <v>3</v>
      </c>
      <c r="FO150" s="512">
        <f>Time!FO$32</f>
        <v>3</v>
      </c>
      <c r="FP150" s="512">
        <f>Time!FP$32</f>
        <v>3</v>
      </c>
      <c r="FQ150" s="512">
        <f>Time!FQ$32</f>
        <v>3</v>
      </c>
      <c r="FR150" s="512">
        <f>Time!FR$32</f>
        <v>3</v>
      </c>
      <c r="FS150" s="512">
        <f>Time!FS$32</f>
        <v>3</v>
      </c>
      <c r="FT150" s="512">
        <f>Time!FT$32</f>
        <v>3</v>
      </c>
      <c r="FU150" s="512">
        <f>Time!FU$32</f>
        <v>3</v>
      </c>
      <c r="FV150" s="512">
        <f>Time!FV$32</f>
        <v>3</v>
      </c>
      <c r="FW150" s="512">
        <f>Time!FW$32</f>
        <v>3</v>
      </c>
      <c r="FX150" s="512">
        <f>Time!FX$32</f>
        <v>3</v>
      </c>
      <c r="FY150" s="512">
        <f>Time!FY$32</f>
        <v>3</v>
      </c>
      <c r="FZ150" s="512">
        <f>Time!FZ$32</f>
        <v>3</v>
      </c>
      <c r="GA150" s="512">
        <f>Time!GA$32</f>
        <v>3</v>
      </c>
      <c r="GB150" s="512">
        <f>Time!GB$32</f>
        <v>3</v>
      </c>
      <c r="GC150" s="512">
        <f>Time!GC$32</f>
        <v>3</v>
      </c>
      <c r="GD150" s="512">
        <f>Time!GD$32</f>
        <v>3</v>
      </c>
      <c r="GE150" s="512">
        <f>Time!GE$32</f>
        <v>3</v>
      </c>
      <c r="GF150" s="512">
        <f>Time!GF$32</f>
        <v>3</v>
      </c>
      <c r="GG150" s="512">
        <f>Time!GG$32</f>
        <v>3</v>
      </c>
      <c r="GH150" s="512">
        <f>Time!GH$32</f>
        <v>3</v>
      </c>
      <c r="GI150" s="512">
        <f>Time!GI$32</f>
        <v>3</v>
      </c>
      <c r="GJ150" s="512">
        <f>Time!GJ$32</f>
        <v>3</v>
      </c>
    </row>
    <row r="151" spans="1:192" s="512" customFormat="1" outlineLevel="2" x14ac:dyDescent="0.35">
      <c r="A151" s="519"/>
      <c r="E151" s="512" t="str">
        <f>Time!$E$88</f>
        <v>Operating period flag</v>
      </c>
      <c r="G151" s="512" t="str">
        <f>Time!$G$88</f>
        <v>flag</v>
      </c>
      <c r="H151" s="512">
        <f>Time!$H$88</f>
        <v>100</v>
      </c>
      <c r="J151" s="512">
        <f>Time!J$88</f>
        <v>0</v>
      </c>
      <c r="K151" s="512">
        <f>Time!K$88</f>
        <v>0</v>
      </c>
      <c r="L151" s="512">
        <f>Time!L$88</f>
        <v>0</v>
      </c>
      <c r="M151" s="512">
        <f>Time!M$88</f>
        <v>0</v>
      </c>
      <c r="N151" s="512">
        <f>Time!N$88</f>
        <v>0</v>
      </c>
      <c r="O151" s="512">
        <f>Time!O$88</f>
        <v>0</v>
      </c>
      <c r="P151" s="512">
        <f>Time!P$88</f>
        <v>0</v>
      </c>
      <c r="Q151" s="512">
        <f>Time!Q$88</f>
        <v>0</v>
      </c>
      <c r="R151" s="512">
        <f>Time!R$88</f>
        <v>0</v>
      </c>
      <c r="S151" s="512">
        <f>Time!S$88</f>
        <v>0</v>
      </c>
      <c r="T151" s="512">
        <f>Time!T$88</f>
        <v>0</v>
      </c>
      <c r="U151" s="512">
        <f>Time!U$88</f>
        <v>0</v>
      </c>
      <c r="V151" s="512">
        <f>Time!V$88</f>
        <v>0</v>
      </c>
      <c r="W151" s="512">
        <f>Time!W$88</f>
        <v>0</v>
      </c>
      <c r="X151" s="512">
        <f>Time!X$88</f>
        <v>0</v>
      </c>
      <c r="Y151" s="512">
        <f>Time!Y$88</f>
        <v>0</v>
      </c>
      <c r="Z151" s="512">
        <f>Time!Z$88</f>
        <v>0</v>
      </c>
      <c r="AA151" s="512">
        <f>Time!AA$88</f>
        <v>0</v>
      </c>
      <c r="AB151" s="512">
        <f>Time!AB$88</f>
        <v>0</v>
      </c>
      <c r="AC151" s="512">
        <f>Time!AC$88</f>
        <v>0</v>
      </c>
      <c r="AD151" s="512">
        <f>Time!AD$88</f>
        <v>0</v>
      </c>
      <c r="AE151" s="512">
        <f>Time!AE$88</f>
        <v>0</v>
      </c>
      <c r="AF151" s="512">
        <f>Time!AF$88</f>
        <v>0</v>
      </c>
      <c r="AG151" s="512">
        <f>Time!AG$88</f>
        <v>0</v>
      </c>
      <c r="AH151" s="512">
        <f>Time!AH$88</f>
        <v>0</v>
      </c>
      <c r="AI151" s="512">
        <f>Time!AI$88</f>
        <v>0</v>
      </c>
      <c r="AJ151" s="512">
        <f>Time!AJ$88</f>
        <v>0</v>
      </c>
      <c r="AK151" s="512">
        <f>Time!AK$88</f>
        <v>0</v>
      </c>
      <c r="AL151" s="512">
        <f>Time!AL$88</f>
        <v>0</v>
      </c>
      <c r="AM151" s="512">
        <f>Time!AM$88</f>
        <v>0</v>
      </c>
      <c r="AN151" s="512">
        <f>Time!AN$88</f>
        <v>0</v>
      </c>
      <c r="AO151" s="512">
        <f>Time!AO$88</f>
        <v>0</v>
      </c>
      <c r="AP151" s="512">
        <f>Time!AP$88</f>
        <v>0</v>
      </c>
      <c r="AQ151" s="512">
        <f>Time!AQ$88</f>
        <v>0</v>
      </c>
      <c r="AR151" s="512">
        <f>Time!AR$88</f>
        <v>0</v>
      </c>
      <c r="AS151" s="512">
        <f>Time!AS$88</f>
        <v>0</v>
      </c>
      <c r="AT151" s="512">
        <f>Time!AT$88</f>
        <v>0</v>
      </c>
      <c r="AU151" s="512">
        <f>Time!AU$88</f>
        <v>0</v>
      </c>
      <c r="AV151" s="512">
        <f>Time!AV$88</f>
        <v>0</v>
      </c>
      <c r="AW151" s="512">
        <f>Time!AW$88</f>
        <v>0</v>
      </c>
      <c r="AX151" s="512">
        <f>Time!AX$88</f>
        <v>0</v>
      </c>
      <c r="AY151" s="512">
        <f>Time!AY$88</f>
        <v>0</v>
      </c>
      <c r="AZ151" s="512">
        <f>Time!AZ$88</f>
        <v>0</v>
      </c>
      <c r="BA151" s="512">
        <f>Time!BA$88</f>
        <v>0</v>
      </c>
      <c r="BB151" s="512">
        <f>Time!BB$88</f>
        <v>0</v>
      </c>
      <c r="BC151" s="512">
        <f>Time!BC$88</f>
        <v>0</v>
      </c>
      <c r="BD151" s="512">
        <f>Time!BD$88</f>
        <v>0</v>
      </c>
      <c r="BE151" s="512">
        <f>Time!BE$88</f>
        <v>0</v>
      </c>
      <c r="BF151" s="512">
        <f>Time!BF$88</f>
        <v>1</v>
      </c>
      <c r="BG151" s="512">
        <f>Time!BG$88</f>
        <v>1</v>
      </c>
      <c r="BH151" s="512">
        <f>Time!BH$88</f>
        <v>1</v>
      </c>
      <c r="BI151" s="512">
        <f>Time!BI$88</f>
        <v>1</v>
      </c>
      <c r="BJ151" s="512">
        <f>Time!BJ$88</f>
        <v>1</v>
      </c>
      <c r="BK151" s="512">
        <f>Time!BK$88</f>
        <v>1</v>
      </c>
      <c r="BL151" s="512">
        <f>Time!BL$88</f>
        <v>1</v>
      </c>
      <c r="BM151" s="512">
        <f>Time!BM$88</f>
        <v>1</v>
      </c>
      <c r="BN151" s="512">
        <f>Time!BN$88</f>
        <v>1</v>
      </c>
      <c r="BO151" s="512">
        <f>Time!BO$88</f>
        <v>1</v>
      </c>
      <c r="BP151" s="512">
        <f>Time!BP$88</f>
        <v>1</v>
      </c>
      <c r="BQ151" s="512">
        <f>Time!BQ$88</f>
        <v>1</v>
      </c>
      <c r="BR151" s="512">
        <f>Time!BR$88</f>
        <v>1</v>
      </c>
      <c r="BS151" s="512">
        <f>Time!BS$88</f>
        <v>1</v>
      </c>
      <c r="BT151" s="512">
        <f>Time!BT$88</f>
        <v>1</v>
      </c>
      <c r="BU151" s="512">
        <f>Time!BU$88</f>
        <v>1</v>
      </c>
      <c r="BV151" s="512">
        <f>Time!BV$88</f>
        <v>1</v>
      </c>
      <c r="BW151" s="512">
        <f>Time!BW$88</f>
        <v>1</v>
      </c>
      <c r="BX151" s="512">
        <f>Time!BX$88</f>
        <v>1</v>
      </c>
      <c r="BY151" s="512">
        <f>Time!BY$88</f>
        <v>1</v>
      </c>
      <c r="BZ151" s="512">
        <f>Time!BZ$88</f>
        <v>1</v>
      </c>
      <c r="CA151" s="512">
        <f>Time!CA$88</f>
        <v>1</v>
      </c>
      <c r="CB151" s="512">
        <f>Time!CB$88</f>
        <v>1</v>
      </c>
      <c r="CC151" s="512">
        <f>Time!CC$88</f>
        <v>1</v>
      </c>
      <c r="CD151" s="512">
        <f>Time!CD$88</f>
        <v>1</v>
      </c>
      <c r="CE151" s="512">
        <f>Time!CE$88</f>
        <v>1</v>
      </c>
      <c r="CF151" s="512">
        <f>Time!CF$88</f>
        <v>1</v>
      </c>
      <c r="CG151" s="512">
        <f>Time!CG$88</f>
        <v>1</v>
      </c>
      <c r="CH151" s="512">
        <f>Time!CH$88</f>
        <v>1</v>
      </c>
      <c r="CI151" s="512">
        <f>Time!CI$88</f>
        <v>1</v>
      </c>
      <c r="CJ151" s="512">
        <f>Time!CJ$88</f>
        <v>1</v>
      </c>
      <c r="CK151" s="512">
        <f>Time!CK$88</f>
        <v>1</v>
      </c>
      <c r="CL151" s="512">
        <f>Time!CL$88</f>
        <v>1</v>
      </c>
      <c r="CM151" s="512">
        <f>Time!CM$88</f>
        <v>1</v>
      </c>
      <c r="CN151" s="512">
        <f>Time!CN$88</f>
        <v>1</v>
      </c>
      <c r="CO151" s="512">
        <f>Time!CO$88</f>
        <v>1</v>
      </c>
      <c r="CP151" s="512">
        <f>Time!CP$88</f>
        <v>1</v>
      </c>
      <c r="CQ151" s="512">
        <f>Time!CQ$88</f>
        <v>1</v>
      </c>
      <c r="CR151" s="512">
        <f>Time!CR$88</f>
        <v>1</v>
      </c>
      <c r="CS151" s="512">
        <f>Time!CS$88</f>
        <v>1</v>
      </c>
      <c r="CT151" s="512">
        <f>Time!CT$88</f>
        <v>1</v>
      </c>
      <c r="CU151" s="512">
        <f>Time!CU$88</f>
        <v>1</v>
      </c>
      <c r="CV151" s="512">
        <f>Time!CV$88</f>
        <v>1</v>
      </c>
      <c r="CW151" s="512">
        <f>Time!CW$88</f>
        <v>1</v>
      </c>
      <c r="CX151" s="512">
        <f>Time!CX$88</f>
        <v>1</v>
      </c>
      <c r="CY151" s="512">
        <f>Time!CY$88</f>
        <v>1</v>
      </c>
      <c r="CZ151" s="512">
        <f>Time!CZ$88</f>
        <v>1</v>
      </c>
      <c r="DA151" s="512">
        <f>Time!DA$88</f>
        <v>1</v>
      </c>
      <c r="DB151" s="512">
        <f>Time!DB$88</f>
        <v>1</v>
      </c>
      <c r="DC151" s="512">
        <f>Time!DC$88</f>
        <v>1</v>
      </c>
      <c r="DD151" s="512">
        <f>Time!DD$88</f>
        <v>1</v>
      </c>
      <c r="DE151" s="512">
        <f>Time!DE$88</f>
        <v>1</v>
      </c>
      <c r="DF151" s="512">
        <f>Time!DF$88</f>
        <v>1</v>
      </c>
      <c r="DG151" s="512">
        <f>Time!DG$88</f>
        <v>1</v>
      </c>
      <c r="DH151" s="512">
        <f>Time!DH$88</f>
        <v>1</v>
      </c>
      <c r="DI151" s="512">
        <f>Time!DI$88</f>
        <v>1</v>
      </c>
      <c r="DJ151" s="512">
        <f>Time!DJ$88</f>
        <v>1</v>
      </c>
      <c r="DK151" s="512">
        <f>Time!DK$88</f>
        <v>1</v>
      </c>
      <c r="DL151" s="512">
        <f>Time!DL$88</f>
        <v>1</v>
      </c>
      <c r="DM151" s="512">
        <f>Time!DM$88</f>
        <v>1</v>
      </c>
      <c r="DN151" s="512">
        <f>Time!DN$88</f>
        <v>1</v>
      </c>
      <c r="DO151" s="512">
        <f>Time!DO$88</f>
        <v>1</v>
      </c>
      <c r="DP151" s="512">
        <f>Time!DP$88</f>
        <v>1</v>
      </c>
      <c r="DQ151" s="512">
        <f>Time!DQ$88</f>
        <v>1</v>
      </c>
      <c r="DR151" s="512">
        <f>Time!DR$88</f>
        <v>1</v>
      </c>
      <c r="DS151" s="512">
        <f>Time!DS$88</f>
        <v>1</v>
      </c>
      <c r="DT151" s="512">
        <f>Time!DT$88</f>
        <v>1</v>
      </c>
      <c r="DU151" s="512">
        <f>Time!DU$88</f>
        <v>1</v>
      </c>
      <c r="DV151" s="512">
        <f>Time!DV$88</f>
        <v>1</v>
      </c>
      <c r="DW151" s="512">
        <f>Time!DW$88</f>
        <v>1</v>
      </c>
      <c r="DX151" s="512">
        <f>Time!DX$88</f>
        <v>1</v>
      </c>
      <c r="DY151" s="512">
        <f>Time!DY$88</f>
        <v>1</v>
      </c>
      <c r="DZ151" s="512">
        <f>Time!DZ$88</f>
        <v>1</v>
      </c>
      <c r="EA151" s="512">
        <f>Time!EA$88</f>
        <v>1</v>
      </c>
      <c r="EB151" s="512">
        <f>Time!EB$88</f>
        <v>1</v>
      </c>
      <c r="EC151" s="512">
        <f>Time!EC$88</f>
        <v>1</v>
      </c>
      <c r="ED151" s="512">
        <f>Time!ED$88</f>
        <v>1</v>
      </c>
      <c r="EE151" s="512">
        <f>Time!EE$88</f>
        <v>1</v>
      </c>
      <c r="EF151" s="512">
        <f>Time!EF$88</f>
        <v>1</v>
      </c>
      <c r="EG151" s="512">
        <f>Time!EG$88</f>
        <v>1</v>
      </c>
      <c r="EH151" s="512">
        <f>Time!EH$88</f>
        <v>1</v>
      </c>
      <c r="EI151" s="512">
        <f>Time!EI$88</f>
        <v>1</v>
      </c>
      <c r="EJ151" s="512">
        <f>Time!EJ$88</f>
        <v>1</v>
      </c>
      <c r="EK151" s="512">
        <f>Time!EK$88</f>
        <v>1</v>
      </c>
      <c r="EL151" s="512">
        <f>Time!EL$88</f>
        <v>1</v>
      </c>
      <c r="EM151" s="512">
        <f>Time!EM$88</f>
        <v>1</v>
      </c>
      <c r="EN151" s="512">
        <f>Time!EN$88</f>
        <v>1</v>
      </c>
      <c r="EO151" s="512">
        <f>Time!EO$88</f>
        <v>1</v>
      </c>
      <c r="EP151" s="512">
        <f>Time!EP$88</f>
        <v>1</v>
      </c>
      <c r="EQ151" s="512">
        <f>Time!EQ$88</f>
        <v>1</v>
      </c>
      <c r="ER151" s="512">
        <f>Time!ER$88</f>
        <v>1</v>
      </c>
      <c r="ES151" s="512">
        <f>Time!ES$88</f>
        <v>1</v>
      </c>
      <c r="ET151" s="512">
        <f>Time!ET$88</f>
        <v>1</v>
      </c>
      <c r="EU151" s="512">
        <f>Time!EU$88</f>
        <v>1</v>
      </c>
      <c r="EV151" s="512">
        <f>Time!EV$88</f>
        <v>1</v>
      </c>
      <c r="EW151" s="512">
        <f>Time!EW$88</f>
        <v>1</v>
      </c>
      <c r="EX151" s="512">
        <f>Time!EX$88</f>
        <v>1</v>
      </c>
      <c r="EY151" s="512">
        <f>Time!EY$88</f>
        <v>1</v>
      </c>
      <c r="EZ151" s="512">
        <f>Time!EZ$88</f>
        <v>1</v>
      </c>
      <c r="FA151" s="512">
        <f>Time!FA$88</f>
        <v>1</v>
      </c>
      <c r="FB151" s="512">
        <f>Time!FB$88</f>
        <v>0</v>
      </c>
      <c r="FC151" s="512">
        <f>Time!FC$88</f>
        <v>0</v>
      </c>
      <c r="FD151" s="512">
        <f>Time!FD$88</f>
        <v>0</v>
      </c>
      <c r="FE151" s="512">
        <f>Time!FE$88</f>
        <v>0</v>
      </c>
      <c r="FF151" s="512">
        <f>Time!FF$88</f>
        <v>0</v>
      </c>
      <c r="FG151" s="512">
        <f>Time!FG$88</f>
        <v>0</v>
      </c>
      <c r="FH151" s="512">
        <f>Time!FH$88</f>
        <v>0</v>
      </c>
      <c r="FI151" s="512">
        <f>Time!FI$88</f>
        <v>0</v>
      </c>
      <c r="FJ151" s="512">
        <f>Time!FJ$88</f>
        <v>0</v>
      </c>
      <c r="FK151" s="512">
        <f>Time!FK$88</f>
        <v>0</v>
      </c>
      <c r="FL151" s="512">
        <f>Time!FL$88</f>
        <v>0</v>
      </c>
      <c r="FM151" s="512">
        <f>Time!FM$88</f>
        <v>0</v>
      </c>
      <c r="FN151" s="512">
        <f>Time!FN$88</f>
        <v>0</v>
      </c>
      <c r="FO151" s="512">
        <f>Time!FO$88</f>
        <v>0</v>
      </c>
      <c r="FP151" s="512">
        <f>Time!FP$88</f>
        <v>0</v>
      </c>
      <c r="FQ151" s="512">
        <f>Time!FQ$88</f>
        <v>0</v>
      </c>
      <c r="FR151" s="512">
        <f>Time!FR$88</f>
        <v>0</v>
      </c>
      <c r="FS151" s="512">
        <f>Time!FS$88</f>
        <v>0</v>
      </c>
      <c r="FT151" s="512">
        <f>Time!FT$88</f>
        <v>0</v>
      </c>
      <c r="FU151" s="512">
        <f>Time!FU$88</f>
        <v>0</v>
      </c>
      <c r="FV151" s="512">
        <f>Time!FV$88</f>
        <v>0</v>
      </c>
      <c r="FW151" s="512">
        <f>Time!FW$88</f>
        <v>0</v>
      </c>
      <c r="FX151" s="512">
        <f>Time!FX$88</f>
        <v>0</v>
      </c>
      <c r="FY151" s="512">
        <f>Time!FY$88</f>
        <v>0</v>
      </c>
      <c r="FZ151" s="512">
        <f>Time!FZ$88</f>
        <v>0</v>
      </c>
      <c r="GA151" s="512">
        <f>Time!GA$88</f>
        <v>0</v>
      </c>
      <c r="GB151" s="512">
        <f>Time!GB$88</f>
        <v>0</v>
      </c>
      <c r="GC151" s="512">
        <f>Time!GC$88</f>
        <v>0</v>
      </c>
      <c r="GD151" s="512">
        <f>Time!GD$88</f>
        <v>0</v>
      </c>
      <c r="GE151" s="512">
        <f>Time!GE$88</f>
        <v>0</v>
      </c>
      <c r="GF151" s="512">
        <f>Time!GF$88</f>
        <v>0</v>
      </c>
      <c r="GG151" s="512">
        <f>Time!GG$88</f>
        <v>0</v>
      </c>
      <c r="GH151" s="512">
        <f>Time!GH$88</f>
        <v>0</v>
      </c>
      <c r="GI151" s="512">
        <f>Time!GI$88</f>
        <v>0</v>
      </c>
      <c r="GJ151" s="512">
        <f>Time!GJ$88</f>
        <v>0</v>
      </c>
    </row>
    <row r="152" spans="1:192" s="513" customFormat="1" outlineLevel="2" x14ac:dyDescent="0.35">
      <c r="A152" s="518"/>
      <c r="E152" s="513" t="str">
        <f>Esc!$E$14</f>
        <v>CPI escalation factor</v>
      </c>
      <c r="G152" s="513" t="str">
        <f>Esc!$G$14</f>
        <v>factor</v>
      </c>
      <c r="H152" s="513">
        <f>Esc!$H$14</f>
        <v>277.83505167495679</v>
      </c>
      <c r="J152" s="513">
        <f>Esc!J$14</f>
        <v>1</v>
      </c>
      <c r="K152" s="513">
        <f>Esc!K$14</f>
        <v>1</v>
      </c>
      <c r="L152" s="513">
        <f>Esc!L$14</f>
        <v>1</v>
      </c>
      <c r="M152" s="513">
        <f>Esc!M$14</f>
        <v>1</v>
      </c>
      <c r="N152" s="513">
        <f>Esc!N$14</f>
        <v>1</v>
      </c>
      <c r="O152" s="513">
        <f>Esc!O$14</f>
        <v>1</v>
      </c>
      <c r="P152" s="513">
        <f>Esc!P$14</f>
        <v>1</v>
      </c>
      <c r="Q152" s="513">
        <f>Esc!Q$14</f>
        <v>1</v>
      </c>
      <c r="R152" s="513">
        <f>Esc!R$14</f>
        <v>1</v>
      </c>
      <c r="S152" s="513">
        <f>Esc!S$14</f>
        <v>1</v>
      </c>
      <c r="T152" s="513">
        <f>Esc!T$14</f>
        <v>1</v>
      </c>
      <c r="U152" s="513">
        <f>Esc!U$14</f>
        <v>1</v>
      </c>
      <c r="V152" s="513">
        <f>Esc!V$14</f>
        <v>1</v>
      </c>
      <c r="W152" s="513">
        <f>Esc!W$14</f>
        <v>1</v>
      </c>
      <c r="X152" s="513">
        <f>Esc!X$14</f>
        <v>1</v>
      </c>
      <c r="Y152" s="513">
        <f>Esc!Y$14</f>
        <v>1</v>
      </c>
      <c r="Z152" s="513">
        <f>Esc!Z$14</f>
        <v>1</v>
      </c>
      <c r="AA152" s="513">
        <f>Esc!AA$14</f>
        <v>1.0249999999999999</v>
      </c>
      <c r="AB152" s="513">
        <f>Esc!AB$14</f>
        <v>1.0249999999999999</v>
      </c>
      <c r="AC152" s="513">
        <f>Esc!AC$14</f>
        <v>1.0249999999999999</v>
      </c>
      <c r="AD152" s="513">
        <f>Esc!AD$14</f>
        <v>1.0249999999999999</v>
      </c>
      <c r="AE152" s="513">
        <f>Esc!AE$14</f>
        <v>1.0249999999999999</v>
      </c>
      <c r="AF152" s="513">
        <f>Esc!AF$14</f>
        <v>1.0249999999999999</v>
      </c>
      <c r="AG152" s="513">
        <f>Esc!AG$14</f>
        <v>1.0249999999999999</v>
      </c>
      <c r="AH152" s="513">
        <f>Esc!AH$14</f>
        <v>1.0249999999999999</v>
      </c>
      <c r="AI152" s="513">
        <f>Esc!AI$14</f>
        <v>1.0249999999999999</v>
      </c>
      <c r="AJ152" s="513">
        <f>Esc!AJ$14</f>
        <v>1.0249999999999999</v>
      </c>
      <c r="AK152" s="513">
        <f>Esc!AK$14</f>
        <v>1.0249999999999999</v>
      </c>
      <c r="AL152" s="513">
        <f>Esc!AL$14</f>
        <v>1.0249999999999999</v>
      </c>
      <c r="AM152" s="513">
        <f>Esc!AM$14</f>
        <v>1.0506249999999999</v>
      </c>
      <c r="AN152" s="513">
        <f>Esc!AN$14</f>
        <v>1.0506249999999999</v>
      </c>
      <c r="AO152" s="513">
        <f>Esc!AO$14</f>
        <v>1.0506249999999999</v>
      </c>
      <c r="AP152" s="513">
        <f>Esc!AP$14</f>
        <v>1.0506249999999999</v>
      </c>
      <c r="AQ152" s="513">
        <f>Esc!AQ$14</f>
        <v>1.0506249999999999</v>
      </c>
      <c r="AR152" s="513">
        <f>Esc!AR$14</f>
        <v>1.0506249999999999</v>
      </c>
      <c r="AS152" s="513">
        <f>Esc!AS$14</f>
        <v>1.0506249999999999</v>
      </c>
      <c r="AT152" s="513">
        <f>Esc!AT$14</f>
        <v>1.0506249999999999</v>
      </c>
      <c r="AU152" s="513">
        <f>Esc!AU$14</f>
        <v>1.0506249999999999</v>
      </c>
      <c r="AV152" s="513">
        <f>Esc!AV$14</f>
        <v>1.0506249999999999</v>
      </c>
      <c r="AW152" s="513">
        <f>Esc!AW$14</f>
        <v>1.0506249999999999</v>
      </c>
      <c r="AX152" s="513">
        <f>Esc!AX$14</f>
        <v>1.0506249999999999</v>
      </c>
      <c r="AY152" s="513">
        <f>Esc!AY$14</f>
        <v>1.0768906249999999</v>
      </c>
      <c r="AZ152" s="513">
        <f>Esc!AZ$14</f>
        <v>1.0768906249999999</v>
      </c>
      <c r="BA152" s="513">
        <f>Esc!BA$14</f>
        <v>1.0768906249999999</v>
      </c>
      <c r="BB152" s="513">
        <f>Esc!BB$14</f>
        <v>1.0768906249999999</v>
      </c>
      <c r="BC152" s="513">
        <f>Esc!BC$14</f>
        <v>1.0768906249999999</v>
      </c>
      <c r="BD152" s="513">
        <f>Esc!BD$14</f>
        <v>1.0768906249999999</v>
      </c>
      <c r="BE152" s="513">
        <f>Esc!BE$14</f>
        <v>1.0768906249999999</v>
      </c>
      <c r="BF152" s="513">
        <f>Esc!BF$14</f>
        <v>1.0768906249999999</v>
      </c>
      <c r="BG152" s="513">
        <f>Esc!BG$14</f>
        <v>1.1038128906249998</v>
      </c>
      <c r="BH152" s="513">
        <f>Esc!BH$14</f>
        <v>1.1038128906249998</v>
      </c>
      <c r="BI152" s="513">
        <f>Esc!BI$14</f>
        <v>1.1038128906249998</v>
      </c>
      <c r="BJ152" s="513">
        <f>Esc!BJ$14</f>
        <v>1.1038128906249998</v>
      </c>
      <c r="BK152" s="513">
        <f>Esc!BK$14</f>
        <v>1.1314082128906247</v>
      </c>
      <c r="BL152" s="513">
        <f>Esc!BL$14</f>
        <v>1.1314082128906247</v>
      </c>
      <c r="BM152" s="513">
        <f>Esc!BM$14</f>
        <v>1.1314082128906247</v>
      </c>
      <c r="BN152" s="513">
        <f>Esc!BN$14</f>
        <v>1.1314082128906247</v>
      </c>
      <c r="BO152" s="513">
        <f>Esc!BO$14</f>
        <v>1.1596934182128902</v>
      </c>
      <c r="BP152" s="513">
        <f>Esc!BP$14</f>
        <v>1.1596934182128902</v>
      </c>
      <c r="BQ152" s="513">
        <f>Esc!BQ$14</f>
        <v>1.1596934182128902</v>
      </c>
      <c r="BR152" s="513">
        <f>Esc!BR$14</f>
        <v>1.1596934182128902</v>
      </c>
      <c r="BS152" s="513">
        <f>Esc!BS$14</f>
        <v>1.1886857536682125</v>
      </c>
      <c r="BT152" s="513">
        <f>Esc!BT$14</f>
        <v>1.1886857536682125</v>
      </c>
      <c r="BU152" s="513">
        <f>Esc!BU$14</f>
        <v>1.1886857536682125</v>
      </c>
      <c r="BV152" s="513">
        <f>Esc!BV$14</f>
        <v>1.1886857536682125</v>
      </c>
      <c r="BW152" s="513">
        <f>Esc!BW$14</f>
        <v>1.2184028975099177</v>
      </c>
      <c r="BX152" s="513">
        <f>Esc!BX$14</f>
        <v>1.2184028975099177</v>
      </c>
      <c r="BY152" s="513">
        <f>Esc!BY$14</f>
        <v>1.2184028975099177</v>
      </c>
      <c r="BZ152" s="513">
        <f>Esc!BZ$14</f>
        <v>1.2184028975099177</v>
      </c>
      <c r="CA152" s="513">
        <f>Esc!CA$14</f>
        <v>1.2488629699476654</v>
      </c>
      <c r="CB152" s="513">
        <f>Esc!CB$14</f>
        <v>1.2488629699476654</v>
      </c>
      <c r="CC152" s="513">
        <f>Esc!CC$14</f>
        <v>1.2488629699476654</v>
      </c>
      <c r="CD152" s="513">
        <f>Esc!CD$14</f>
        <v>1.2488629699476654</v>
      </c>
      <c r="CE152" s="513">
        <f>Esc!CE$14</f>
        <v>1.2800845441963571</v>
      </c>
      <c r="CF152" s="513">
        <f>Esc!CF$14</f>
        <v>1.2800845441963571</v>
      </c>
      <c r="CG152" s="513">
        <f>Esc!CG$14</f>
        <v>1.2800845441963571</v>
      </c>
      <c r="CH152" s="513">
        <f>Esc!CH$14</f>
        <v>1.2800845441963571</v>
      </c>
      <c r="CI152" s="513">
        <f>Esc!CI$14</f>
        <v>1.312086657801266</v>
      </c>
      <c r="CJ152" s="513">
        <f>Esc!CJ$14</f>
        <v>1.312086657801266</v>
      </c>
      <c r="CK152" s="513">
        <f>Esc!CK$14</f>
        <v>1.312086657801266</v>
      </c>
      <c r="CL152" s="513">
        <f>Esc!CL$14</f>
        <v>1.312086657801266</v>
      </c>
      <c r="CM152" s="513">
        <f>Esc!CM$14</f>
        <v>1.3448888242462975</v>
      </c>
      <c r="CN152" s="513">
        <f>Esc!CN$14</f>
        <v>1.3448888242462975</v>
      </c>
      <c r="CO152" s="513">
        <f>Esc!CO$14</f>
        <v>1.3448888242462975</v>
      </c>
      <c r="CP152" s="513">
        <f>Esc!CP$14</f>
        <v>1.3448888242462975</v>
      </c>
      <c r="CQ152" s="513">
        <f>Esc!CQ$14</f>
        <v>1.3785110448524549</v>
      </c>
      <c r="CR152" s="513">
        <f>Esc!CR$14</f>
        <v>1.3785110448524549</v>
      </c>
      <c r="CS152" s="513">
        <f>Esc!CS$14</f>
        <v>1.3785110448524549</v>
      </c>
      <c r="CT152" s="513">
        <f>Esc!CT$14</f>
        <v>1.3785110448524549</v>
      </c>
      <c r="CU152" s="513">
        <f>Esc!CU$14</f>
        <v>1.4129738209737661</v>
      </c>
      <c r="CV152" s="513">
        <f>Esc!CV$14</f>
        <v>1.4129738209737661</v>
      </c>
      <c r="CW152" s="513">
        <f>Esc!CW$14</f>
        <v>1.4129738209737661</v>
      </c>
      <c r="CX152" s="513">
        <f>Esc!CX$14</f>
        <v>1.4129738209737661</v>
      </c>
      <c r="CY152" s="513">
        <f>Esc!CY$14</f>
        <v>1.4482981664981105</v>
      </c>
      <c r="CZ152" s="513">
        <f>Esc!CZ$14</f>
        <v>1.4482981664981105</v>
      </c>
      <c r="DA152" s="513">
        <f>Esc!DA$14</f>
        <v>1.4482981664981105</v>
      </c>
      <c r="DB152" s="513">
        <f>Esc!DB$14</f>
        <v>1.4482981664981105</v>
      </c>
      <c r="DC152" s="513">
        <f>Esc!DC$14</f>
        <v>1.4845056206605631</v>
      </c>
      <c r="DD152" s="513">
        <f>Esc!DD$14</f>
        <v>1.4845056206605631</v>
      </c>
      <c r="DE152" s="513">
        <f>Esc!DE$14</f>
        <v>1.4845056206605631</v>
      </c>
      <c r="DF152" s="513">
        <f>Esc!DF$14</f>
        <v>1.4845056206605631</v>
      </c>
      <c r="DG152" s="513">
        <f>Esc!DG$14</f>
        <v>1.521618261177077</v>
      </c>
      <c r="DH152" s="513">
        <f>Esc!DH$14</f>
        <v>1.521618261177077</v>
      </c>
      <c r="DI152" s="513">
        <f>Esc!DI$14</f>
        <v>1.521618261177077</v>
      </c>
      <c r="DJ152" s="513">
        <f>Esc!DJ$14</f>
        <v>1.521618261177077</v>
      </c>
      <c r="DK152" s="513">
        <f>Esc!DK$14</f>
        <v>1.559658717706504</v>
      </c>
      <c r="DL152" s="513">
        <f>Esc!DL$14</f>
        <v>1.559658717706504</v>
      </c>
      <c r="DM152" s="513">
        <f>Esc!DM$14</f>
        <v>1.559658717706504</v>
      </c>
      <c r="DN152" s="513">
        <f>Esc!DN$14</f>
        <v>1.559658717706504</v>
      </c>
      <c r="DO152" s="513">
        <f>Esc!DO$14</f>
        <v>1.5986501856491666</v>
      </c>
      <c r="DP152" s="513">
        <f>Esc!DP$14</f>
        <v>1.5986501856491666</v>
      </c>
      <c r="DQ152" s="513">
        <f>Esc!DQ$14</f>
        <v>1.5986501856491666</v>
      </c>
      <c r="DR152" s="513">
        <f>Esc!DR$14</f>
        <v>1.5986501856491666</v>
      </c>
      <c r="DS152" s="513">
        <f>Esc!DS$14</f>
        <v>1.6386164402903955</v>
      </c>
      <c r="DT152" s="513">
        <f>Esc!DT$14</f>
        <v>1.6386164402903955</v>
      </c>
      <c r="DU152" s="513">
        <f>Esc!DU$14</f>
        <v>1.6386164402903955</v>
      </c>
      <c r="DV152" s="513">
        <f>Esc!DV$14</f>
        <v>1.6386164402903955</v>
      </c>
      <c r="DW152" s="513">
        <f>Esc!DW$14</f>
        <v>1.6795818512976552</v>
      </c>
      <c r="DX152" s="513">
        <f>Esc!DX$14</f>
        <v>1.6795818512976552</v>
      </c>
      <c r="DY152" s="513">
        <f>Esc!DY$14</f>
        <v>1.6795818512976552</v>
      </c>
      <c r="DZ152" s="513">
        <f>Esc!DZ$14</f>
        <v>1.6795818512976552</v>
      </c>
      <c r="EA152" s="513">
        <f>Esc!EA$14</f>
        <v>1.7215713975800966</v>
      </c>
      <c r="EB152" s="513">
        <f>Esc!EB$14</f>
        <v>1.7215713975800966</v>
      </c>
      <c r="EC152" s="513">
        <f>Esc!EC$14</f>
        <v>1.7215713975800966</v>
      </c>
      <c r="ED152" s="513">
        <f>Esc!ED$14</f>
        <v>1.7215713975800966</v>
      </c>
      <c r="EE152" s="513">
        <f>Esc!EE$14</f>
        <v>1.7646106825195991</v>
      </c>
      <c r="EF152" s="513">
        <f>Esc!EF$14</f>
        <v>1.7646106825195991</v>
      </c>
      <c r="EG152" s="513">
        <f>Esc!EG$14</f>
        <v>1.7646106825195991</v>
      </c>
      <c r="EH152" s="513">
        <f>Esc!EH$14</f>
        <v>1.7646106825195991</v>
      </c>
      <c r="EI152" s="513">
        <f>Esc!EI$14</f>
        <v>1.8087259495825889</v>
      </c>
      <c r="EJ152" s="513">
        <f>Esc!EJ$14</f>
        <v>1.8087259495825889</v>
      </c>
      <c r="EK152" s="513">
        <f>Esc!EK$14</f>
        <v>1.8087259495825889</v>
      </c>
      <c r="EL152" s="513">
        <f>Esc!EL$14</f>
        <v>1.8087259495825889</v>
      </c>
      <c r="EM152" s="513">
        <f>Esc!EM$14</f>
        <v>1.8539440983221533</v>
      </c>
      <c r="EN152" s="513">
        <f>Esc!EN$14</f>
        <v>1.8539440983221533</v>
      </c>
      <c r="EO152" s="513">
        <f>Esc!EO$14</f>
        <v>1.8539440983221533</v>
      </c>
      <c r="EP152" s="513">
        <f>Esc!EP$14</f>
        <v>1.8539440983221533</v>
      </c>
      <c r="EQ152" s="513">
        <f>Esc!EQ$14</f>
        <v>1.9002927007802071</v>
      </c>
      <c r="ER152" s="513">
        <f>Esc!ER$14</f>
        <v>1.9002927007802071</v>
      </c>
      <c r="ES152" s="513">
        <f>Esc!ES$14</f>
        <v>1.9002927007802071</v>
      </c>
      <c r="ET152" s="513">
        <f>Esc!ET$14</f>
        <v>1.9002927007802071</v>
      </c>
      <c r="EU152" s="513">
        <f>Esc!EU$14</f>
        <v>1.9478000182997122</v>
      </c>
      <c r="EV152" s="513">
        <f>Esc!EV$14</f>
        <v>1.9478000182997122</v>
      </c>
      <c r="EW152" s="513">
        <f>Esc!EW$14</f>
        <v>1.9478000182997122</v>
      </c>
      <c r="EX152" s="513">
        <f>Esc!EX$14</f>
        <v>1.9478000182997122</v>
      </c>
      <c r="EY152" s="513">
        <f>Esc!EY$14</f>
        <v>1.9964950187572048</v>
      </c>
      <c r="EZ152" s="513">
        <f>Esc!EZ$14</f>
        <v>1.9964950187572048</v>
      </c>
      <c r="FA152" s="513">
        <f>Esc!FA$14</f>
        <v>1.9964950187572048</v>
      </c>
      <c r="FB152" s="513">
        <f>Esc!FB$14</f>
        <v>1.9964950187572048</v>
      </c>
      <c r="FC152" s="513">
        <f>Esc!FC$14</f>
        <v>2.0464073942261352</v>
      </c>
      <c r="FD152" s="513">
        <f>Esc!FD$14</f>
        <v>2.0464073942261352</v>
      </c>
      <c r="FE152" s="513">
        <f>Esc!FE$14</f>
        <v>2.0464073942261352</v>
      </c>
      <c r="FF152" s="513">
        <f>Esc!FF$14</f>
        <v>2.0464073942261352</v>
      </c>
      <c r="FG152" s="513">
        <f>Esc!FG$14</f>
        <v>2.097567579081788</v>
      </c>
      <c r="FH152" s="513">
        <f>Esc!FH$14</f>
        <v>2.097567579081788</v>
      </c>
      <c r="FI152" s="513">
        <f>Esc!FI$14</f>
        <v>2.097567579081788</v>
      </c>
      <c r="FJ152" s="513">
        <f>Esc!FJ$14</f>
        <v>2.097567579081788</v>
      </c>
      <c r="FK152" s="513">
        <f>Esc!FK$14</f>
        <v>2.1500067685588333</v>
      </c>
      <c r="FL152" s="513">
        <f>Esc!FL$14</f>
        <v>2.1500067685588333</v>
      </c>
      <c r="FM152" s="513">
        <f>Esc!FM$14</f>
        <v>2.1500067685588333</v>
      </c>
      <c r="FN152" s="513">
        <f>Esc!FN$14</f>
        <v>2.1500067685588333</v>
      </c>
      <c r="FO152" s="513">
        <f>Esc!FO$14</f>
        <v>2.2037569377728037</v>
      </c>
      <c r="FP152" s="513">
        <f>Esc!FP$14</f>
        <v>2.2037569377728037</v>
      </c>
      <c r="FQ152" s="513">
        <f>Esc!FQ$14</f>
        <v>2.2037569377728037</v>
      </c>
      <c r="FR152" s="513">
        <f>Esc!FR$14</f>
        <v>2.2037569377728037</v>
      </c>
      <c r="FS152" s="513">
        <f>Esc!FS$14</f>
        <v>2.2588508612171236</v>
      </c>
      <c r="FT152" s="513">
        <f>Esc!FT$14</f>
        <v>2.2588508612171236</v>
      </c>
      <c r="FU152" s="513">
        <f>Esc!FU$14</f>
        <v>2.2588508612171236</v>
      </c>
      <c r="FV152" s="513">
        <f>Esc!FV$14</f>
        <v>2.2588508612171236</v>
      </c>
      <c r="FW152" s="513">
        <f>Esc!FW$14</f>
        <v>2.3153221327475517</v>
      </c>
      <c r="FX152" s="513">
        <f>Esc!FX$14</f>
        <v>2.3153221327475517</v>
      </c>
      <c r="FY152" s="513">
        <f>Esc!FY$14</f>
        <v>2.3153221327475517</v>
      </c>
      <c r="FZ152" s="513">
        <f>Esc!FZ$14</f>
        <v>2.3153221327475517</v>
      </c>
      <c r="GA152" s="513">
        <f>Esc!GA$14</f>
        <v>2.3732051860662402</v>
      </c>
      <c r="GB152" s="513">
        <f>Esc!GB$14</f>
        <v>2.3732051860662402</v>
      </c>
      <c r="GC152" s="513">
        <f>Esc!GC$14</f>
        <v>2.3732051860662402</v>
      </c>
      <c r="GD152" s="513">
        <f>Esc!GD$14</f>
        <v>2.3732051860662402</v>
      </c>
      <c r="GE152" s="513">
        <f>Esc!GE$14</f>
        <v>2.4325353157178964</v>
      </c>
      <c r="GF152" s="513">
        <f>Esc!GF$14</f>
        <v>2.4325353157178964</v>
      </c>
      <c r="GG152" s="513">
        <f>Esc!GG$14</f>
        <v>2.4325353157178964</v>
      </c>
      <c r="GH152" s="513">
        <f>Esc!GH$14</f>
        <v>2.4325353157178964</v>
      </c>
      <c r="GI152" s="513">
        <f>Esc!GI$14</f>
        <v>2.4933486986108435</v>
      </c>
      <c r="GJ152" s="513">
        <f>Esc!GJ$14</f>
        <v>2.4933486986108435</v>
      </c>
    </row>
    <row r="153" spans="1:192" outlineLevel="2" x14ac:dyDescent="0.35">
      <c r="A153" s="76"/>
      <c r="B153"/>
      <c r="C153"/>
      <c r="D153"/>
      <c r="E153" t="s">
        <v>760</v>
      </c>
      <c r="F153"/>
      <c r="G153" t="s">
        <v>101</v>
      </c>
      <c r="H153">
        <f>SUM(J153:GJ153)</f>
        <v>37473.879045606212</v>
      </c>
      <c r="I153"/>
      <c r="J153">
        <f t="shared" ref="J153:AO153" si="234">$F148/$F149*J150/$F147*J152*J151</f>
        <v>0</v>
      </c>
      <c r="K153">
        <f t="shared" si="234"/>
        <v>0</v>
      </c>
      <c r="L153">
        <f t="shared" si="234"/>
        <v>0</v>
      </c>
      <c r="M153">
        <f t="shared" si="234"/>
        <v>0</v>
      </c>
      <c r="N153">
        <f t="shared" si="234"/>
        <v>0</v>
      </c>
      <c r="O153">
        <f t="shared" si="234"/>
        <v>0</v>
      </c>
      <c r="P153">
        <f t="shared" si="234"/>
        <v>0</v>
      </c>
      <c r="Q153">
        <f t="shared" si="234"/>
        <v>0</v>
      </c>
      <c r="R153">
        <f t="shared" si="234"/>
        <v>0</v>
      </c>
      <c r="S153">
        <f t="shared" si="234"/>
        <v>0</v>
      </c>
      <c r="T153">
        <f t="shared" si="234"/>
        <v>0</v>
      </c>
      <c r="U153">
        <f t="shared" si="234"/>
        <v>0</v>
      </c>
      <c r="V153">
        <f t="shared" si="234"/>
        <v>0</v>
      </c>
      <c r="W153">
        <f t="shared" si="234"/>
        <v>0</v>
      </c>
      <c r="X153">
        <f t="shared" si="234"/>
        <v>0</v>
      </c>
      <c r="Y153">
        <f t="shared" si="234"/>
        <v>0</v>
      </c>
      <c r="Z153">
        <f t="shared" si="234"/>
        <v>0</v>
      </c>
      <c r="AA153">
        <f t="shared" si="234"/>
        <v>0</v>
      </c>
      <c r="AB153">
        <f t="shared" si="234"/>
        <v>0</v>
      </c>
      <c r="AC153">
        <f t="shared" si="234"/>
        <v>0</v>
      </c>
      <c r="AD153">
        <f t="shared" si="234"/>
        <v>0</v>
      </c>
      <c r="AE153">
        <f t="shared" si="234"/>
        <v>0</v>
      </c>
      <c r="AF153">
        <f t="shared" si="234"/>
        <v>0</v>
      </c>
      <c r="AG153">
        <f t="shared" si="234"/>
        <v>0</v>
      </c>
      <c r="AH153">
        <f t="shared" si="234"/>
        <v>0</v>
      </c>
      <c r="AI153">
        <f t="shared" si="234"/>
        <v>0</v>
      </c>
      <c r="AJ153">
        <f t="shared" si="234"/>
        <v>0</v>
      </c>
      <c r="AK153">
        <f t="shared" si="234"/>
        <v>0</v>
      </c>
      <c r="AL153">
        <f t="shared" si="234"/>
        <v>0</v>
      </c>
      <c r="AM153">
        <f t="shared" si="234"/>
        <v>0</v>
      </c>
      <c r="AN153">
        <f t="shared" si="234"/>
        <v>0</v>
      </c>
      <c r="AO153">
        <f t="shared" si="234"/>
        <v>0</v>
      </c>
      <c r="AP153">
        <f t="shared" ref="AP153:BU153" si="235">$F148/$F149*AP150/$F147*AP152*AP151</f>
        <v>0</v>
      </c>
      <c r="AQ153">
        <f t="shared" si="235"/>
        <v>0</v>
      </c>
      <c r="AR153">
        <f t="shared" si="235"/>
        <v>0</v>
      </c>
      <c r="AS153">
        <f t="shared" si="235"/>
        <v>0</v>
      </c>
      <c r="AT153">
        <f t="shared" si="235"/>
        <v>0</v>
      </c>
      <c r="AU153">
        <f t="shared" si="235"/>
        <v>0</v>
      </c>
      <c r="AV153">
        <f t="shared" si="235"/>
        <v>0</v>
      </c>
      <c r="AW153">
        <f t="shared" si="235"/>
        <v>0</v>
      </c>
      <c r="AX153">
        <f t="shared" si="235"/>
        <v>0</v>
      </c>
      <c r="AY153">
        <f t="shared" si="235"/>
        <v>0</v>
      </c>
      <c r="AZ153">
        <f t="shared" si="235"/>
        <v>0</v>
      </c>
      <c r="BA153">
        <f t="shared" si="235"/>
        <v>0</v>
      </c>
      <c r="BB153">
        <f t="shared" si="235"/>
        <v>0</v>
      </c>
      <c r="BC153">
        <f t="shared" si="235"/>
        <v>0</v>
      </c>
      <c r="BD153">
        <f t="shared" si="235"/>
        <v>0</v>
      </c>
      <c r="BE153">
        <f t="shared" si="235"/>
        <v>0</v>
      </c>
      <c r="BF153">
        <f t="shared" si="235"/>
        <v>269.22265624999994</v>
      </c>
      <c r="BG153">
        <f t="shared" si="235"/>
        <v>275.95322265624992</v>
      </c>
      <c r="BH153">
        <f t="shared" si="235"/>
        <v>275.95322265624992</v>
      </c>
      <c r="BI153">
        <f t="shared" si="235"/>
        <v>275.95322265624992</v>
      </c>
      <c r="BJ153">
        <f t="shared" si="235"/>
        <v>275.95322265624992</v>
      </c>
      <c r="BK153">
        <f t="shared" si="235"/>
        <v>282.85205322265614</v>
      </c>
      <c r="BL153">
        <f t="shared" si="235"/>
        <v>282.85205322265614</v>
      </c>
      <c r="BM153">
        <f t="shared" si="235"/>
        <v>282.85205322265614</v>
      </c>
      <c r="BN153">
        <f t="shared" si="235"/>
        <v>282.85205322265614</v>
      </c>
      <c r="BO153">
        <f t="shared" si="235"/>
        <v>289.92335455322257</v>
      </c>
      <c r="BP153">
        <f t="shared" si="235"/>
        <v>289.92335455322257</v>
      </c>
      <c r="BQ153">
        <f t="shared" si="235"/>
        <v>289.92335455322257</v>
      </c>
      <c r="BR153">
        <f t="shared" si="235"/>
        <v>289.92335455322257</v>
      </c>
      <c r="BS153">
        <f t="shared" si="235"/>
        <v>297.17143841705314</v>
      </c>
      <c r="BT153">
        <f t="shared" si="235"/>
        <v>297.17143841705314</v>
      </c>
      <c r="BU153">
        <f t="shared" si="235"/>
        <v>297.17143841705314</v>
      </c>
      <c r="BV153">
        <f t="shared" ref="BV153:DA153" si="236">$F148/$F149*BV150/$F147*BV152*BV151</f>
        <v>297.17143841705314</v>
      </c>
      <c r="BW153">
        <f t="shared" si="236"/>
        <v>304.60072437747942</v>
      </c>
      <c r="BX153">
        <f t="shared" si="236"/>
        <v>304.60072437747942</v>
      </c>
      <c r="BY153">
        <f t="shared" si="236"/>
        <v>304.60072437747942</v>
      </c>
      <c r="BZ153">
        <f t="shared" si="236"/>
        <v>304.60072437747942</v>
      </c>
      <c r="CA153">
        <f t="shared" si="236"/>
        <v>312.21574248691638</v>
      </c>
      <c r="CB153">
        <f t="shared" si="236"/>
        <v>312.21574248691638</v>
      </c>
      <c r="CC153">
        <f t="shared" si="236"/>
        <v>312.21574248691638</v>
      </c>
      <c r="CD153">
        <f t="shared" si="236"/>
        <v>312.21574248691638</v>
      </c>
      <c r="CE153">
        <f t="shared" si="236"/>
        <v>320.02113604908925</v>
      </c>
      <c r="CF153">
        <f t="shared" si="236"/>
        <v>320.02113604908925</v>
      </c>
      <c r="CG153">
        <f t="shared" si="236"/>
        <v>320.02113604908925</v>
      </c>
      <c r="CH153">
        <f t="shared" si="236"/>
        <v>320.02113604908925</v>
      </c>
      <c r="CI153">
        <f t="shared" si="236"/>
        <v>328.02166445031651</v>
      </c>
      <c r="CJ153">
        <f t="shared" si="236"/>
        <v>328.02166445031651</v>
      </c>
      <c r="CK153">
        <f t="shared" si="236"/>
        <v>328.02166445031651</v>
      </c>
      <c r="CL153">
        <f t="shared" si="236"/>
        <v>328.02166445031651</v>
      </c>
      <c r="CM153">
        <f t="shared" si="236"/>
        <v>336.22220606157435</v>
      </c>
      <c r="CN153">
        <f t="shared" si="236"/>
        <v>336.22220606157435</v>
      </c>
      <c r="CO153">
        <f t="shared" si="236"/>
        <v>336.22220606157435</v>
      </c>
      <c r="CP153">
        <f t="shared" si="236"/>
        <v>336.22220606157435</v>
      </c>
      <c r="CQ153">
        <f t="shared" si="236"/>
        <v>344.62776121311373</v>
      </c>
      <c r="CR153">
        <f t="shared" si="236"/>
        <v>344.62776121311373</v>
      </c>
      <c r="CS153">
        <f t="shared" si="236"/>
        <v>344.62776121311373</v>
      </c>
      <c r="CT153">
        <f t="shared" si="236"/>
        <v>344.62776121311373</v>
      </c>
      <c r="CU153">
        <f t="shared" si="236"/>
        <v>353.24345524344153</v>
      </c>
      <c r="CV153">
        <f t="shared" si="236"/>
        <v>353.24345524344153</v>
      </c>
      <c r="CW153">
        <f t="shared" si="236"/>
        <v>353.24345524344153</v>
      </c>
      <c r="CX153">
        <f t="shared" si="236"/>
        <v>353.24345524344153</v>
      </c>
      <c r="CY153">
        <f t="shared" si="236"/>
        <v>362.07454162452763</v>
      </c>
      <c r="CZ153">
        <f t="shared" si="236"/>
        <v>362.07454162452763</v>
      </c>
      <c r="DA153">
        <f t="shared" si="236"/>
        <v>362.07454162452763</v>
      </c>
      <c r="DB153">
        <f t="shared" ref="DB153:EG153" si="237">$F148/$F149*DB150/$F147*DB152*DB151</f>
        <v>362.07454162452763</v>
      </c>
      <c r="DC153">
        <f t="shared" si="237"/>
        <v>371.1264051651408</v>
      </c>
      <c r="DD153">
        <f t="shared" si="237"/>
        <v>371.1264051651408</v>
      </c>
      <c r="DE153">
        <f t="shared" si="237"/>
        <v>371.1264051651408</v>
      </c>
      <c r="DF153">
        <f t="shared" si="237"/>
        <v>371.1264051651408</v>
      </c>
      <c r="DG153">
        <f t="shared" si="237"/>
        <v>380.40456529426928</v>
      </c>
      <c r="DH153">
        <f t="shared" si="237"/>
        <v>380.40456529426928</v>
      </c>
      <c r="DI153">
        <f t="shared" si="237"/>
        <v>380.40456529426928</v>
      </c>
      <c r="DJ153">
        <f t="shared" si="237"/>
        <v>380.40456529426928</v>
      </c>
      <c r="DK153">
        <f t="shared" si="237"/>
        <v>389.91467942662598</v>
      </c>
      <c r="DL153">
        <f t="shared" si="237"/>
        <v>389.91467942662598</v>
      </c>
      <c r="DM153">
        <f t="shared" si="237"/>
        <v>389.91467942662598</v>
      </c>
      <c r="DN153">
        <f t="shared" si="237"/>
        <v>389.91467942662598</v>
      </c>
      <c r="DO153">
        <f t="shared" si="237"/>
        <v>399.66254641229165</v>
      </c>
      <c r="DP153">
        <f t="shared" si="237"/>
        <v>399.66254641229165</v>
      </c>
      <c r="DQ153">
        <f t="shared" si="237"/>
        <v>399.66254641229165</v>
      </c>
      <c r="DR153">
        <f t="shared" si="237"/>
        <v>399.66254641229165</v>
      </c>
      <c r="DS153">
        <f t="shared" si="237"/>
        <v>409.65411007259888</v>
      </c>
      <c r="DT153">
        <f t="shared" si="237"/>
        <v>409.65411007259888</v>
      </c>
      <c r="DU153">
        <f t="shared" si="237"/>
        <v>409.65411007259888</v>
      </c>
      <c r="DV153">
        <f t="shared" si="237"/>
        <v>409.65411007259888</v>
      </c>
      <c r="DW153">
        <f t="shared" si="237"/>
        <v>419.89546282441381</v>
      </c>
      <c r="DX153">
        <f t="shared" si="237"/>
        <v>419.89546282441381</v>
      </c>
      <c r="DY153">
        <f t="shared" si="237"/>
        <v>419.89546282441381</v>
      </c>
      <c r="DZ153">
        <f t="shared" si="237"/>
        <v>419.89546282441381</v>
      </c>
      <c r="EA153">
        <f t="shared" si="237"/>
        <v>430.39284939502414</v>
      </c>
      <c r="EB153">
        <f t="shared" si="237"/>
        <v>430.39284939502414</v>
      </c>
      <c r="EC153">
        <f t="shared" si="237"/>
        <v>430.39284939502414</v>
      </c>
      <c r="ED153">
        <f t="shared" si="237"/>
        <v>430.39284939502414</v>
      </c>
      <c r="EE153">
        <f t="shared" si="237"/>
        <v>441.15267062989977</v>
      </c>
      <c r="EF153">
        <f t="shared" si="237"/>
        <v>441.15267062989977</v>
      </c>
      <c r="EG153">
        <f t="shared" si="237"/>
        <v>441.15267062989977</v>
      </c>
      <c r="EH153">
        <f t="shared" ref="EH153:FM153" si="238">$F148/$F149*EH150/$F147*EH152*EH151</f>
        <v>441.15267062989977</v>
      </c>
      <c r="EI153">
        <f t="shared" si="238"/>
        <v>452.18148739564725</v>
      </c>
      <c r="EJ153">
        <f t="shared" si="238"/>
        <v>452.18148739564725</v>
      </c>
      <c r="EK153">
        <f t="shared" si="238"/>
        <v>452.18148739564725</v>
      </c>
      <c r="EL153">
        <f t="shared" si="238"/>
        <v>452.18148739564725</v>
      </c>
      <c r="EM153">
        <f t="shared" si="238"/>
        <v>463.48602458053836</v>
      </c>
      <c r="EN153">
        <f t="shared" si="238"/>
        <v>463.48602458053836</v>
      </c>
      <c r="EO153">
        <f t="shared" si="238"/>
        <v>463.48602458053836</v>
      </c>
      <c r="EP153">
        <f t="shared" si="238"/>
        <v>463.48602458053836</v>
      </c>
      <c r="EQ153">
        <f t="shared" si="238"/>
        <v>475.07317519505176</v>
      </c>
      <c r="ER153">
        <f t="shared" si="238"/>
        <v>475.07317519505176</v>
      </c>
      <c r="ES153">
        <f t="shared" si="238"/>
        <v>475.07317519505176</v>
      </c>
      <c r="ET153">
        <f t="shared" si="238"/>
        <v>475.07317519505176</v>
      </c>
      <c r="EU153">
        <f t="shared" si="238"/>
        <v>486.95000457492802</v>
      </c>
      <c r="EV153">
        <f t="shared" si="238"/>
        <v>486.95000457492802</v>
      </c>
      <c r="EW153">
        <f t="shared" si="238"/>
        <v>486.95000457492802</v>
      </c>
      <c r="EX153">
        <f t="shared" si="238"/>
        <v>486.95000457492802</v>
      </c>
      <c r="EY153">
        <f t="shared" si="238"/>
        <v>499.12375468930122</v>
      </c>
      <c r="EZ153">
        <f t="shared" si="238"/>
        <v>499.12375468930122</v>
      </c>
      <c r="FA153">
        <f t="shared" si="238"/>
        <v>499.12375468930122</v>
      </c>
      <c r="FB153">
        <f t="shared" si="238"/>
        <v>0</v>
      </c>
      <c r="FC153">
        <f t="shared" si="238"/>
        <v>0</v>
      </c>
      <c r="FD153">
        <f t="shared" si="238"/>
        <v>0</v>
      </c>
      <c r="FE153">
        <f t="shared" si="238"/>
        <v>0</v>
      </c>
      <c r="FF153">
        <f t="shared" si="238"/>
        <v>0</v>
      </c>
      <c r="FG153">
        <f t="shared" si="238"/>
        <v>0</v>
      </c>
      <c r="FH153">
        <f t="shared" si="238"/>
        <v>0</v>
      </c>
      <c r="FI153">
        <f t="shared" si="238"/>
        <v>0</v>
      </c>
      <c r="FJ153">
        <f t="shared" si="238"/>
        <v>0</v>
      </c>
      <c r="FK153">
        <f t="shared" si="238"/>
        <v>0</v>
      </c>
      <c r="FL153">
        <f t="shared" si="238"/>
        <v>0</v>
      </c>
      <c r="FM153">
        <f t="shared" si="238"/>
        <v>0</v>
      </c>
      <c r="FN153">
        <f t="shared" ref="FN153:GJ153" si="239">$F148/$F149*FN150/$F147*FN152*FN151</f>
        <v>0</v>
      </c>
      <c r="FO153">
        <f t="shared" si="239"/>
        <v>0</v>
      </c>
      <c r="FP153">
        <f t="shared" si="239"/>
        <v>0</v>
      </c>
      <c r="FQ153">
        <f t="shared" si="239"/>
        <v>0</v>
      </c>
      <c r="FR153">
        <f t="shared" si="239"/>
        <v>0</v>
      </c>
      <c r="FS153">
        <f t="shared" si="239"/>
        <v>0</v>
      </c>
      <c r="FT153">
        <f t="shared" si="239"/>
        <v>0</v>
      </c>
      <c r="FU153">
        <f t="shared" si="239"/>
        <v>0</v>
      </c>
      <c r="FV153">
        <f t="shared" si="239"/>
        <v>0</v>
      </c>
      <c r="FW153">
        <f t="shared" si="239"/>
        <v>0</v>
      </c>
      <c r="FX153">
        <f t="shared" si="239"/>
        <v>0</v>
      </c>
      <c r="FY153">
        <f t="shared" si="239"/>
        <v>0</v>
      </c>
      <c r="FZ153">
        <f t="shared" si="239"/>
        <v>0</v>
      </c>
      <c r="GA153">
        <f t="shared" si="239"/>
        <v>0</v>
      </c>
      <c r="GB153">
        <f t="shared" si="239"/>
        <v>0</v>
      </c>
      <c r="GC153">
        <f t="shared" si="239"/>
        <v>0</v>
      </c>
      <c r="GD153">
        <f t="shared" si="239"/>
        <v>0</v>
      </c>
      <c r="GE153">
        <f t="shared" si="239"/>
        <v>0</v>
      </c>
      <c r="GF153">
        <f t="shared" si="239"/>
        <v>0</v>
      </c>
      <c r="GG153">
        <f t="shared" si="239"/>
        <v>0</v>
      </c>
      <c r="GH153">
        <f t="shared" si="239"/>
        <v>0</v>
      </c>
      <c r="GI153">
        <f t="shared" si="239"/>
        <v>0</v>
      </c>
      <c r="GJ153">
        <f t="shared" si="239"/>
        <v>0</v>
      </c>
    </row>
    <row r="154" spans="1:192" outlineLevel="2" x14ac:dyDescent="0.35">
      <c r="A154" s="76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</row>
    <row r="155" spans="1:192" s="512" customFormat="1" outlineLevel="2" x14ac:dyDescent="0.35">
      <c r="A155" s="519"/>
      <c r="E155" s="512" t="str">
        <f>InpC!$E$16</f>
        <v>Length of operating period</v>
      </c>
      <c r="F155" s="512">
        <f>InpC!$F$16</f>
        <v>3</v>
      </c>
      <c r="G155" s="512" t="str">
        <f>InpC!$G$16</f>
        <v>months</v>
      </c>
    </row>
    <row r="156" spans="1:192" s="512" customFormat="1" outlineLevel="2" x14ac:dyDescent="0.35">
      <c r="A156" s="519"/>
      <c r="E156" s="512" t="str">
        <f>InpC!$E$77</f>
        <v>MSA</v>
      </c>
      <c r="F156" s="512">
        <f>InpC!$F$77</f>
        <v>675</v>
      </c>
      <c r="G156" s="512" t="str">
        <f>InpC!$G$77</f>
        <v>$ 000s p.a.</v>
      </c>
    </row>
    <row r="157" spans="1:192" s="512" customFormat="1" outlineLevel="2" x14ac:dyDescent="0.35">
      <c r="A157" s="519"/>
      <c r="E157" s="512" t="str">
        <f>InpC!$E$134</f>
        <v>Number of periods in a year</v>
      </c>
      <c r="F157" s="512">
        <f>InpC!$F$134</f>
        <v>4</v>
      </c>
      <c r="G157" s="512" t="str">
        <f>InpC!$G$134</f>
        <v>periods</v>
      </c>
    </row>
    <row r="158" spans="1:192" s="512" customFormat="1" outlineLevel="2" x14ac:dyDescent="0.35">
      <c r="A158" s="519"/>
      <c r="E158" s="512" t="str">
        <f>Time!$E$32</f>
        <v>Months per model period</v>
      </c>
      <c r="G158" s="512" t="str">
        <f>Time!$G$32</f>
        <v>months</v>
      </c>
      <c r="H158" s="512">
        <f>Time!$H$32</f>
        <v>0</v>
      </c>
      <c r="J158" s="512">
        <f>Time!J$32</f>
        <v>1</v>
      </c>
      <c r="K158" s="512">
        <f>Time!K$32</f>
        <v>1</v>
      </c>
      <c r="L158" s="512">
        <f>Time!L$32</f>
        <v>1</v>
      </c>
      <c r="M158" s="512">
        <f>Time!M$32</f>
        <v>1</v>
      </c>
      <c r="N158" s="512">
        <f>Time!N$32</f>
        <v>1</v>
      </c>
      <c r="O158" s="512">
        <f>Time!O$32</f>
        <v>1</v>
      </c>
      <c r="P158" s="512">
        <f>Time!P$32</f>
        <v>1</v>
      </c>
      <c r="Q158" s="512">
        <f>Time!Q$32</f>
        <v>1</v>
      </c>
      <c r="R158" s="512">
        <f>Time!R$32</f>
        <v>1</v>
      </c>
      <c r="S158" s="512">
        <f>Time!S$32</f>
        <v>1</v>
      </c>
      <c r="T158" s="512">
        <f>Time!T$32</f>
        <v>1</v>
      </c>
      <c r="U158" s="512">
        <f>Time!U$32</f>
        <v>1</v>
      </c>
      <c r="V158" s="512">
        <f>Time!V$32</f>
        <v>1</v>
      </c>
      <c r="W158" s="512">
        <f>Time!W$32</f>
        <v>1</v>
      </c>
      <c r="X158" s="512">
        <f>Time!X$32</f>
        <v>1</v>
      </c>
      <c r="Y158" s="512">
        <f>Time!Y$32</f>
        <v>1</v>
      </c>
      <c r="Z158" s="512">
        <f>Time!Z$32</f>
        <v>1</v>
      </c>
      <c r="AA158" s="512">
        <f>Time!AA$32</f>
        <v>1</v>
      </c>
      <c r="AB158" s="512">
        <f>Time!AB$32</f>
        <v>1</v>
      </c>
      <c r="AC158" s="512">
        <f>Time!AC$32</f>
        <v>1</v>
      </c>
      <c r="AD158" s="512">
        <f>Time!AD$32</f>
        <v>1</v>
      </c>
      <c r="AE158" s="512">
        <f>Time!AE$32</f>
        <v>1</v>
      </c>
      <c r="AF158" s="512">
        <f>Time!AF$32</f>
        <v>1</v>
      </c>
      <c r="AG158" s="512">
        <f>Time!AG$32</f>
        <v>1</v>
      </c>
      <c r="AH158" s="512">
        <f>Time!AH$32</f>
        <v>1</v>
      </c>
      <c r="AI158" s="512">
        <f>Time!AI$32</f>
        <v>1</v>
      </c>
      <c r="AJ158" s="512">
        <f>Time!AJ$32</f>
        <v>1</v>
      </c>
      <c r="AK158" s="512">
        <f>Time!AK$32</f>
        <v>1</v>
      </c>
      <c r="AL158" s="512">
        <f>Time!AL$32</f>
        <v>1</v>
      </c>
      <c r="AM158" s="512">
        <f>Time!AM$32</f>
        <v>1</v>
      </c>
      <c r="AN158" s="512">
        <f>Time!AN$32</f>
        <v>1</v>
      </c>
      <c r="AO158" s="512">
        <f>Time!AO$32</f>
        <v>1</v>
      </c>
      <c r="AP158" s="512">
        <f>Time!AP$32</f>
        <v>1</v>
      </c>
      <c r="AQ158" s="512">
        <f>Time!AQ$32</f>
        <v>1</v>
      </c>
      <c r="AR158" s="512">
        <f>Time!AR$32</f>
        <v>1</v>
      </c>
      <c r="AS158" s="512">
        <f>Time!AS$32</f>
        <v>1</v>
      </c>
      <c r="AT158" s="512">
        <f>Time!AT$32</f>
        <v>1</v>
      </c>
      <c r="AU158" s="512">
        <f>Time!AU$32</f>
        <v>1</v>
      </c>
      <c r="AV158" s="512">
        <f>Time!AV$32</f>
        <v>1</v>
      </c>
      <c r="AW158" s="512">
        <f>Time!AW$32</f>
        <v>1</v>
      </c>
      <c r="AX158" s="512">
        <f>Time!AX$32</f>
        <v>1</v>
      </c>
      <c r="AY158" s="512">
        <f>Time!AY$32</f>
        <v>1</v>
      </c>
      <c r="AZ158" s="512">
        <f>Time!AZ$32</f>
        <v>1</v>
      </c>
      <c r="BA158" s="512">
        <f>Time!BA$32</f>
        <v>1</v>
      </c>
      <c r="BB158" s="512">
        <f>Time!BB$32</f>
        <v>1</v>
      </c>
      <c r="BC158" s="512">
        <f>Time!BC$32</f>
        <v>1</v>
      </c>
      <c r="BD158" s="512">
        <f>Time!BD$32</f>
        <v>1</v>
      </c>
      <c r="BE158" s="512">
        <f>Time!BE$32</f>
        <v>1</v>
      </c>
      <c r="BF158" s="512">
        <f>Time!BF$32</f>
        <v>3</v>
      </c>
      <c r="BG158" s="512">
        <f>Time!BG$32</f>
        <v>3</v>
      </c>
      <c r="BH158" s="512">
        <f>Time!BH$32</f>
        <v>3</v>
      </c>
      <c r="BI158" s="512">
        <f>Time!BI$32</f>
        <v>3</v>
      </c>
      <c r="BJ158" s="512">
        <f>Time!BJ$32</f>
        <v>3</v>
      </c>
      <c r="BK158" s="512">
        <f>Time!BK$32</f>
        <v>3</v>
      </c>
      <c r="BL158" s="512">
        <f>Time!BL$32</f>
        <v>3</v>
      </c>
      <c r="BM158" s="512">
        <f>Time!BM$32</f>
        <v>3</v>
      </c>
      <c r="BN158" s="512">
        <f>Time!BN$32</f>
        <v>3</v>
      </c>
      <c r="BO158" s="512">
        <f>Time!BO$32</f>
        <v>3</v>
      </c>
      <c r="BP158" s="512">
        <f>Time!BP$32</f>
        <v>3</v>
      </c>
      <c r="BQ158" s="512">
        <f>Time!BQ$32</f>
        <v>3</v>
      </c>
      <c r="BR158" s="512">
        <f>Time!BR$32</f>
        <v>3</v>
      </c>
      <c r="BS158" s="512">
        <f>Time!BS$32</f>
        <v>3</v>
      </c>
      <c r="BT158" s="512">
        <f>Time!BT$32</f>
        <v>3</v>
      </c>
      <c r="BU158" s="512">
        <f>Time!BU$32</f>
        <v>3</v>
      </c>
      <c r="BV158" s="512">
        <f>Time!BV$32</f>
        <v>3</v>
      </c>
      <c r="BW158" s="512">
        <f>Time!BW$32</f>
        <v>3</v>
      </c>
      <c r="BX158" s="512">
        <f>Time!BX$32</f>
        <v>3</v>
      </c>
      <c r="BY158" s="512">
        <f>Time!BY$32</f>
        <v>3</v>
      </c>
      <c r="BZ158" s="512">
        <f>Time!BZ$32</f>
        <v>3</v>
      </c>
      <c r="CA158" s="512">
        <f>Time!CA$32</f>
        <v>3</v>
      </c>
      <c r="CB158" s="512">
        <f>Time!CB$32</f>
        <v>3</v>
      </c>
      <c r="CC158" s="512">
        <f>Time!CC$32</f>
        <v>3</v>
      </c>
      <c r="CD158" s="512">
        <f>Time!CD$32</f>
        <v>3</v>
      </c>
      <c r="CE158" s="512">
        <f>Time!CE$32</f>
        <v>3</v>
      </c>
      <c r="CF158" s="512">
        <f>Time!CF$32</f>
        <v>3</v>
      </c>
      <c r="CG158" s="512">
        <f>Time!CG$32</f>
        <v>3</v>
      </c>
      <c r="CH158" s="512">
        <f>Time!CH$32</f>
        <v>3</v>
      </c>
      <c r="CI158" s="512">
        <f>Time!CI$32</f>
        <v>3</v>
      </c>
      <c r="CJ158" s="512">
        <f>Time!CJ$32</f>
        <v>3</v>
      </c>
      <c r="CK158" s="512">
        <f>Time!CK$32</f>
        <v>3</v>
      </c>
      <c r="CL158" s="512">
        <f>Time!CL$32</f>
        <v>3</v>
      </c>
      <c r="CM158" s="512">
        <f>Time!CM$32</f>
        <v>3</v>
      </c>
      <c r="CN158" s="512">
        <f>Time!CN$32</f>
        <v>3</v>
      </c>
      <c r="CO158" s="512">
        <f>Time!CO$32</f>
        <v>3</v>
      </c>
      <c r="CP158" s="512">
        <f>Time!CP$32</f>
        <v>3</v>
      </c>
      <c r="CQ158" s="512">
        <f>Time!CQ$32</f>
        <v>3</v>
      </c>
      <c r="CR158" s="512">
        <f>Time!CR$32</f>
        <v>3</v>
      </c>
      <c r="CS158" s="512">
        <f>Time!CS$32</f>
        <v>3</v>
      </c>
      <c r="CT158" s="512">
        <f>Time!CT$32</f>
        <v>3</v>
      </c>
      <c r="CU158" s="512">
        <f>Time!CU$32</f>
        <v>3</v>
      </c>
      <c r="CV158" s="512">
        <f>Time!CV$32</f>
        <v>3</v>
      </c>
      <c r="CW158" s="512">
        <f>Time!CW$32</f>
        <v>3</v>
      </c>
      <c r="CX158" s="512">
        <f>Time!CX$32</f>
        <v>3</v>
      </c>
      <c r="CY158" s="512">
        <f>Time!CY$32</f>
        <v>3</v>
      </c>
      <c r="CZ158" s="512">
        <f>Time!CZ$32</f>
        <v>3</v>
      </c>
      <c r="DA158" s="512">
        <f>Time!DA$32</f>
        <v>3</v>
      </c>
      <c r="DB158" s="512">
        <f>Time!DB$32</f>
        <v>3</v>
      </c>
      <c r="DC158" s="512">
        <f>Time!DC$32</f>
        <v>3</v>
      </c>
      <c r="DD158" s="512">
        <f>Time!DD$32</f>
        <v>3</v>
      </c>
      <c r="DE158" s="512">
        <f>Time!DE$32</f>
        <v>3</v>
      </c>
      <c r="DF158" s="512">
        <f>Time!DF$32</f>
        <v>3</v>
      </c>
      <c r="DG158" s="512">
        <f>Time!DG$32</f>
        <v>3</v>
      </c>
      <c r="DH158" s="512">
        <f>Time!DH$32</f>
        <v>3</v>
      </c>
      <c r="DI158" s="512">
        <f>Time!DI$32</f>
        <v>3</v>
      </c>
      <c r="DJ158" s="512">
        <f>Time!DJ$32</f>
        <v>3</v>
      </c>
      <c r="DK158" s="512">
        <f>Time!DK$32</f>
        <v>3</v>
      </c>
      <c r="DL158" s="512">
        <f>Time!DL$32</f>
        <v>3</v>
      </c>
      <c r="DM158" s="512">
        <f>Time!DM$32</f>
        <v>3</v>
      </c>
      <c r="DN158" s="512">
        <f>Time!DN$32</f>
        <v>3</v>
      </c>
      <c r="DO158" s="512">
        <f>Time!DO$32</f>
        <v>3</v>
      </c>
      <c r="DP158" s="512">
        <f>Time!DP$32</f>
        <v>3</v>
      </c>
      <c r="DQ158" s="512">
        <f>Time!DQ$32</f>
        <v>3</v>
      </c>
      <c r="DR158" s="512">
        <f>Time!DR$32</f>
        <v>3</v>
      </c>
      <c r="DS158" s="512">
        <f>Time!DS$32</f>
        <v>3</v>
      </c>
      <c r="DT158" s="512">
        <f>Time!DT$32</f>
        <v>3</v>
      </c>
      <c r="DU158" s="512">
        <f>Time!DU$32</f>
        <v>3</v>
      </c>
      <c r="DV158" s="512">
        <f>Time!DV$32</f>
        <v>3</v>
      </c>
      <c r="DW158" s="512">
        <f>Time!DW$32</f>
        <v>3</v>
      </c>
      <c r="DX158" s="512">
        <f>Time!DX$32</f>
        <v>3</v>
      </c>
      <c r="DY158" s="512">
        <f>Time!DY$32</f>
        <v>3</v>
      </c>
      <c r="DZ158" s="512">
        <f>Time!DZ$32</f>
        <v>3</v>
      </c>
      <c r="EA158" s="512">
        <f>Time!EA$32</f>
        <v>3</v>
      </c>
      <c r="EB158" s="512">
        <f>Time!EB$32</f>
        <v>3</v>
      </c>
      <c r="EC158" s="512">
        <f>Time!EC$32</f>
        <v>3</v>
      </c>
      <c r="ED158" s="512">
        <f>Time!ED$32</f>
        <v>3</v>
      </c>
      <c r="EE158" s="512">
        <f>Time!EE$32</f>
        <v>3</v>
      </c>
      <c r="EF158" s="512">
        <f>Time!EF$32</f>
        <v>3</v>
      </c>
      <c r="EG158" s="512">
        <f>Time!EG$32</f>
        <v>3</v>
      </c>
      <c r="EH158" s="512">
        <f>Time!EH$32</f>
        <v>3</v>
      </c>
      <c r="EI158" s="512">
        <f>Time!EI$32</f>
        <v>3</v>
      </c>
      <c r="EJ158" s="512">
        <f>Time!EJ$32</f>
        <v>3</v>
      </c>
      <c r="EK158" s="512">
        <f>Time!EK$32</f>
        <v>3</v>
      </c>
      <c r="EL158" s="512">
        <f>Time!EL$32</f>
        <v>3</v>
      </c>
      <c r="EM158" s="512">
        <f>Time!EM$32</f>
        <v>3</v>
      </c>
      <c r="EN158" s="512">
        <f>Time!EN$32</f>
        <v>3</v>
      </c>
      <c r="EO158" s="512">
        <f>Time!EO$32</f>
        <v>3</v>
      </c>
      <c r="EP158" s="512">
        <f>Time!EP$32</f>
        <v>3</v>
      </c>
      <c r="EQ158" s="512">
        <f>Time!EQ$32</f>
        <v>3</v>
      </c>
      <c r="ER158" s="512">
        <f>Time!ER$32</f>
        <v>3</v>
      </c>
      <c r="ES158" s="512">
        <f>Time!ES$32</f>
        <v>3</v>
      </c>
      <c r="ET158" s="512">
        <f>Time!ET$32</f>
        <v>3</v>
      </c>
      <c r="EU158" s="512">
        <f>Time!EU$32</f>
        <v>3</v>
      </c>
      <c r="EV158" s="512">
        <f>Time!EV$32</f>
        <v>3</v>
      </c>
      <c r="EW158" s="512">
        <f>Time!EW$32</f>
        <v>3</v>
      </c>
      <c r="EX158" s="512">
        <f>Time!EX$32</f>
        <v>3</v>
      </c>
      <c r="EY158" s="512">
        <f>Time!EY$32</f>
        <v>3</v>
      </c>
      <c r="EZ158" s="512">
        <f>Time!EZ$32</f>
        <v>3</v>
      </c>
      <c r="FA158" s="512">
        <f>Time!FA$32</f>
        <v>3</v>
      </c>
      <c r="FB158" s="512">
        <f>Time!FB$32</f>
        <v>3</v>
      </c>
      <c r="FC158" s="512">
        <f>Time!FC$32</f>
        <v>3</v>
      </c>
      <c r="FD158" s="512">
        <f>Time!FD$32</f>
        <v>3</v>
      </c>
      <c r="FE158" s="512">
        <f>Time!FE$32</f>
        <v>3</v>
      </c>
      <c r="FF158" s="512">
        <f>Time!FF$32</f>
        <v>3</v>
      </c>
      <c r="FG158" s="512">
        <f>Time!FG$32</f>
        <v>3</v>
      </c>
      <c r="FH158" s="512">
        <f>Time!FH$32</f>
        <v>3</v>
      </c>
      <c r="FI158" s="512">
        <f>Time!FI$32</f>
        <v>3</v>
      </c>
      <c r="FJ158" s="512">
        <f>Time!FJ$32</f>
        <v>3</v>
      </c>
      <c r="FK158" s="512">
        <f>Time!FK$32</f>
        <v>3</v>
      </c>
      <c r="FL158" s="512">
        <f>Time!FL$32</f>
        <v>3</v>
      </c>
      <c r="FM158" s="512">
        <f>Time!FM$32</f>
        <v>3</v>
      </c>
      <c r="FN158" s="512">
        <f>Time!FN$32</f>
        <v>3</v>
      </c>
      <c r="FO158" s="512">
        <f>Time!FO$32</f>
        <v>3</v>
      </c>
      <c r="FP158" s="512">
        <f>Time!FP$32</f>
        <v>3</v>
      </c>
      <c r="FQ158" s="512">
        <f>Time!FQ$32</f>
        <v>3</v>
      </c>
      <c r="FR158" s="512">
        <f>Time!FR$32</f>
        <v>3</v>
      </c>
      <c r="FS158" s="512">
        <f>Time!FS$32</f>
        <v>3</v>
      </c>
      <c r="FT158" s="512">
        <f>Time!FT$32</f>
        <v>3</v>
      </c>
      <c r="FU158" s="512">
        <f>Time!FU$32</f>
        <v>3</v>
      </c>
      <c r="FV158" s="512">
        <f>Time!FV$32</f>
        <v>3</v>
      </c>
      <c r="FW158" s="512">
        <f>Time!FW$32</f>
        <v>3</v>
      </c>
      <c r="FX158" s="512">
        <f>Time!FX$32</f>
        <v>3</v>
      </c>
      <c r="FY158" s="512">
        <f>Time!FY$32</f>
        <v>3</v>
      </c>
      <c r="FZ158" s="512">
        <f>Time!FZ$32</f>
        <v>3</v>
      </c>
      <c r="GA158" s="512">
        <f>Time!GA$32</f>
        <v>3</v>
      </c>
      <c r="GB158" s="512">
        <f>Time!GB$32</f>
        <v>3</v>
      </c>
      <c r="GC158" s="512">
        <f>Time!GC$32</f>
        <v>3</v>
      </c>
      <c r="GD158" s="512">
        <f>Time!GD$32</f>
        <v>3</v>
      </c>
      <c r="GE158" s="512">
        <f>Time!GE$32</f>
        <v>3</v>
      </c>
      <c r="GF158" s="512">
        <f>Time!GF$32</f>
        <v>3</v>
      </c>
      <c r="GG158" s="512">
        <f>Time!GG$32</f>
        <v>3</v>
      </c>
      <c r="GH158" s="512">
        <f>Time!GH$32</f>
        <v>3</v>
      </c>
      <c r="GI158" s="512">
        <f>Time!GI$32</f>
        <v>3</v>
      </c>
      <c r="GJ158" s="512">
        <f>Time!GJ$32</f>
        <v>3</v>
      </c>
    </row>
    <row r="159" spans="1:192" s="512" customFormat="1" outlineLevel="2" x14ac:dyDescent="0.35">
      <c r="A159" s="519"/>
      <c r="E159" s="512" t="str">
        <f>Time!$E$88</f>
        <v>Operating period flag</v>
      </c>
      <c r="G159" s="512" t="str">
        <f>Time!$G$88</f>
        <v>flag</v>
      </c>
      <c r="H159" s="512">
        <f>Time!$H$88</f>
        <v>100</v>
      </c>
      <c r="J159" s="512">
        <f>Time!J$88</f>
        <v>0</v>
      </c>
      <c r="K159" s="512">
        <f>Time!K$88</f>
        <v>0</v>
      </c>
      <c r="L159" s="512">
        <f>Time!L$88</f>
        <v>0</v>
      </c>
      <c r="M159" s="512">
        <f>Time!M$88</f>
        <v>0</v>
      </c>
      <c r="N159" s="512">
        <f>Time!N$88</f>
        <v>0</v>
      </c>
      <c r="O159" s="512">
        <f>Time!O$88</f>
        <v>0</v>
      </c>
      <c r="P159" s="512">
        <f>Time!P$88</f>
        <v>0</v>
      </c>
      <c r="Q159" s="512">
        <f>Time!Q$88</f>
        <v>0</v>
      </c>
      <c r="R159" s="512">
        <f>Time!R$88</f>
        <v>0</v>
      </c>
      <c r="S159" s="512">
        <f>Time!S$88</f>
        <v>0</v>
      </c>
      <c r="T159" s="512">
        <f>Time!T$88</f>
        <v>0</v>
      </c>
      <c r="U159" s="512">
        <f>Time!U$88</f>
        <v>0</v>
      </c>
      <c r="V159" s="512">
        <f>Time!V$88</f>
        <v>0</v>
      </c>
      <c r="W159" s="512">
        <f>Time!W$88</f>
        <v>0</v>
      </c>
      <c r="X159" s="512">
        <f>Time!X$88</f>
        <v>0</v>
      </c>
      <c r="Y159" s="512">
        <f>Time!Y$88</f>
        <v>0</v>
      </c>
      <c r="Z159" s="512">
        <f>Time!Z$88</f>
        <v>0</v>
      </c>
      <c r="AA159" s="512">
        <f>Time!AA$88</f>
        <v>0</v>
      </c>
      <c r="AB159" s="512">
        <f>Time!AB$88</f>
        <v>0</v>
      </c>
      <c r="AC159" s="512">
        <f>Time!AC$88</f>
        <v>0</v>
      </c>
      <c r="AD159" s="512">
        <f>Time!AD$88</f>
        <v>0</v>
      </c>
      <c r="AE159" s="512">
        <f>Time!AE$88</f>
        <v>0</v>
      </c>
      <c r="AF159" s="512">
        <f>Time!AF$88</f>
        <v>0</v>
      </c>
      <c r="AG159" s="512">
        <f>Time!AG$88</f>
        <v>0</v>
      </c>
      <c r="AH159" s="512">
        <f>Time!AH$88</f>
        <v>0</v>
      </c>
      <c r="AI159" s="512">
        <f>Time!AI$88</f>
        <v>0</v>
      </c>
      <c r="AJ159" s="512">
        <f>Time!AJ$88</f>
        <v>0</v>
      </c>
      <c r="AK159" s="512">
        <f>Time!AK$88</f>
        <v>0</v>
      </c>
      <c r="AL159" s="512">
        <f>Time!AL$88</f>
        <v>0</v>
      </c>
      <c r="AM159" s="512">
        <f>Time!AM$88</f>
        <v>0</v>
      </c>
      <c r="AN159" s="512">
        <f>Time!AN$88</f>
        <v>0</v>
      </c>
      <c r="AO159" s="512">
        <f>Time!AO$88</f>
        <v>0</v>
      </c>
      <c r="AP159" s="512">
        <f>Time!AP$88</f>
        <v>0</v>
      </c>
      <c r="AQ159" s="512">
        <f>Time!AQ$88</f>
        <v>0</v>
      </c>
      <c r="AR159" s="512">
        <f>Time!AR$88</f>
        <v>0</v>
      </c>
      <c r="AS159" s="512">
        <f>Time!AS$88</f>
        <v>0</v>
      </c>
      <c r="AT159" s="512">
        <f>Time!AT$88</f>
        <v>0</v>
      </c>
      <c r="AU159" s="512">
        <f>Time!AU$88</f>
        <v>0</v>
      </c>
      <c r="AV159" s="512">
        <f>Time!AV$88</f>
        <v>0</v>
      </c>
      <c r="AW159" s="512">
        <f>Time!AW$88</f>
        <v>0</v>
      </c>
      <c r="AX159" s="512">
        <f>Time!AX$88</f>
        <v>0</v>
      </c>
      <c r="AY159" s="512">
        <f>Time!AY$88</f>
        <v>0</v>
      </c>
      <c r="AZ159" s="512">
        <f>Time!AZ$88</f>
        <v>0</v>
      </c>
      <c r="BA159" s="512">
        <f>Time!BA$88</f>
        <v>0</v>
      </c>
      <c r="BB159" s="512">
        <f>Time!BB$88</f>
        <v>0</v>
      </c>
      <c r="BC159" s="512">
        <f>Time!BC$88</f>
        <v>0</v>
      </c>
      <c r="BD159" s="512">
        <f>Time!BD$88</f>
        <v>0</v>
      </c>
      <c r="BE159" s="512">
        <f>Time!BE$88</f>
        <v>0</v>
      </c>
      <c r="BF159" s="512">
        <f>Time!BF$88</f>
        <v>1</v>
      </c>
      <c r="BG159" s="512">
        <f>Time!BG$88</f>
        <v>1</v>
      </c>
      <c r="BH159" s="512">
        <f>Time!BH$88</f>
        <v>1</v>
      </c>
      <c r="BI159" s="512">
        <f>Time!BI$88</f>
        <v>1</v>
      </c>
      <c r="BJ159" s="512">
        <f>Time!BJ$88</f>
        <v>1</v>
      </c>
      <c r="BK159" s="512">
        <f>Time!BK$88</f>
        <v>1</v>
      </c>
      <c r="BL159" s="512">
        <f>Time!BL$88</f>
        <v>1</v>
      </c>
      <c r="BM159" s="512">
        <f>Time!BM$88</f>
        <v>1</v>
      </c>
      <c r="BN159" s="512">
        <f>Time!BN$88</f>
        <v>1</v>
      </c>
      <c r="BO159" s="512">
        <f>Time!BO$88</f>
        <v>1</v>
      </c>
      <c r="BP159" s="512">
        <f>Time!BP$88</f>
        <v>1</v>
      </c>
      <c r="BQ159" s="512">
        <f>Time!BQ$88</f>
        <v>1</v>
      </c>
      <c r="BR159" s="512">
        <f>Time!BR$88</f>
        <v>1</v>
      </c>
      <c r="BS159" s="512">
        <f>Time!BS$88</f>
        <v>1</v>
      </c>
      <c r="BT159" s="512">
        <f>Time!BT$88</f>
        <v>1</v>
      </c>
      <c r="BU159" s="512">
        <f>Time!BU$88</f>
        <v>1</v>
      </c>
      <c r="BV159" s="512">
        <f>Time!BV$88</f>
        <v>1</v>
      </c>
      <c r="BW159" s="512">
        <f>Time!BW$88</f>
        <v>1</v>
      </c>
      <c r="BX159" s="512">
        <f>Time!BX$88</f>
        <v>1</v>
      </c>
      <c r="BY159" s="512">
        <f>Time!BY$88</f>
        <v>1</v>
      </c>
      <c r="BZ159" s="512">
        <f>Time!BZ$88</f>
        <v>1</v>
      </c>
      <c r="CA159" s="512">
        <f>Time!CA$88</f>
        <v>1</v>
      </c>
      <c r="CB159" s="512">
        <f>Time!CB$88</f>
        <v>1</v>
      </c>
      <c r="CC159" s="512">
        <f>Time!CC$88</f>
        <v>1</v>
      </c>
      <c r="CD159" s="512">
        <f>Time!CD$88</f>
        <v>1</v>
      </c>
      <c r="CE159" s="512">
        <f>Time!CE$88</f>
        <v>1</v>
      </c>
      <c r="CF159" s="512">
        <f>Time!CF$88</f>
        <v>1</v>
      </c>
      <c r="CG159" s="512">
        <f>Time!CG$88</f>
        <v>1</v>
      </c>
      <c r="CH159" s="512">
        <f>Time!CH$88</f>
        <v>1</v>
      </c>
      <c r="CI159" s="512">
        <f>Time!CI$88</f>
        <v>1</v>
      </c>
      <c r="CJ159" s="512">
        <f>Time!CJ$88</f>
        <v>1</v>
      </c>
      <c r="CK159" s="512">
        <f>Time!CK$88</f>
        <v>1</v>
      </c>
      <c r="CL159" s="512">
        <f>Time!CL$88</f>
        <v>1</v>
      </c>
      <c r="CM159" s="512">
        <f>Time!CM$88</f>
        <v>1</v>
      </c>
      <c r="CN159" s="512">
        <f>Time!CN$88</f>
        <v>1</v>
      </c>
      <c r="CO159" s="512">
        <f>Time!CO$88</f>
        <v>1</v>
      </c>
      <c r="CP159" s="512">
        <f>Time!CP$88</f>
        <v>1</v>
      </c>
      <c r="CQ159" s="512">
        <f>Time!CQ$88</f>
        <v>1</v>
      </c>
      <c r="CR159" s="512">
        <f>Time!CR$88</f>
        <v>1</v>
      </c>
      <c r="CS159" s="512">
        <f>Time!CS$88</f>
        <v>1</v>
      </c>
      <c r="CT159" s="512">
        <f>Time!CT$88</f>
        <v>1</v>
      </c>
      <c r="CU159" s="512">
        <f>Time!CU$88</f>
        <v>1</v>
      </c>
      <c r="CV159" s="512">
        <f>Time!CV$88</f>
        <v>1</v>
      </c>
      <c r="CW159" s="512">
        <f>Time!CW$88</f>
        <v>1</v>
      </c>
      <c r="CX159" s="512">
        <f>Time!CX$88</f>
        <v>1</v>
      </c>
      <c r="CY159" s="512">
        <f>Time!CY$88</f>
        <v>1</v>
      </c>
      <c r="CZ159" s="512">
        <f>Time!CZ$88</f>
        <v>1</v>
      </c>
      <c r="DA159" s="512">
        <f>Time!DA$88</f>
        <v>1</v>
      </c>
      <c r="DB159" s="512">
        <f>Time!DB$88</f>
        <v>1</v>
      </c>
      <c r="DC159" s="512">
        <f>Time!DC$88</f>
        <v>1</v>
      </c>
      <c r="DD159" s="512">
        <f>Time!DD$88</f>
        <v>1</v>
      </c>
      <c r="DE159" s="512">
        <f>Time!DE$88</f>
        <v>1</v>
      </c>
      <c r="DF159" s="512">
        <f>Time!DF$88</f>
        <v>1</v>
      </c>
      <c r="DG159" s="512">
        <f>Time!DG$88</f>
        <v>1</v>
      </c>
      <c r="DH159" s="512">
        <f>Time!DH$88</f>
        <v>1</v>
      </c>
      <c r="DI159" s="512">
        <f>Time!DI$88</f>
        <v>1</v>
      </c>
      <c r="DJ159" s="512">
        <f>Time!DJ$88</f>
        <v>1</v>
      </c>
      <c r="DK159" s="512">
        <f>Time!DK$88</f>
        <v>1</v>
      </c>
      <c r="DL159" s="512">
        <f>Time!DL$88</f>
        <v>1</v>
      </c>
      <c r="DM159" s="512">
        <f>Time!DM$88</f>
        <v>1</v>
      </c>
      <c r="DN159" s="512">
        <f>Time!DN$88</f>
        <v>1</v>
      </c>
      <c r="DO159" s="512">
        <f>Time!DO$88</f>
        <v>1</v>
      </c>
      <c r="DP159" s="512">
        <f>Time!DP$88</f>
        <v>1</v>
      </c>
      <c r="DQ159" s="512">
        <f>Time!DQ$88</f>
        <v>1</v>
      </c>
      <c r="DR159" s="512">
        <f>Time!DR$88</f>
        <v>1</v>
      </c>
      <c r="DS159" s="512">
        <f>Time!DS$88</f>
        <v>1</v>
      </c>
      <c r="DT159" s="512">
        <f>Time!DT$88</f>
        <v>1</v>
      </c>
      <c r="DU159" s="512">
        <f>Time!DU$88</f>
        <v>1</v>
      </c>
      <c r="DV159" s="512">
        <f>Time!DV$88</f>
        <v>1</v>
      </c>
      <c r="DW159" s="512">
        <f>Time!DW$88</f>
        <v>1</v>
      </c>
      <c r="DX159" s="512">
        <f>Time!DX$88</f>
        <v>1</v>
      </c>
      <c r="DY159" s="512">
        <f>Time!DY$88</f>
        <v>1</v>
      </c>
      <c r="DZ159" s="512">
        <f>Time!DZ$88</f>
        <v>1</v>
      </c>
      <c r="EA159" s="512">
        <f>Time!EA$88</f>
        <v>1</v>
      </c>
      <c r="EB159" s="512">
        <f>Time!EB$88</f>
        <v>1</v>
      </c>
      <c r="EC159" s="512">
        <f>Time!EC$88</f>
        <v>1</v>
      </c>
      <c r="ED159" s="512">
        <f>Time!ED$88</f>
        <v>1</v>
      </c>
      <c r="EE159" s="512">
        <f>Time!EE$88</f>
        <v>1</v>
      </c>
      <c r="EF159" s="512">
        <f>Time!EF$88</f>
        <v>1</v>
      </c>
      <c r="EG159" s="512">
        <f>Time!EG$88</f>
        <v>1</v>
      </c>
      <c r="EH159" s="512">
        <f>Time!EH$88</f>
        <v>1</v>
      </c>
      <c r="EI159" s="512">
        <f>Time!EI$88</f>
        <v>1</v>
      </c>
      <c r="EJ159" s="512">
        <f>Time!EJ$88</f>
        <v>1</v>
      </c>
      <c r="EK159" s="512">
        <f>Time!EK$88</f>
        <v>1</v>
      </c>
      <c r="EL159" s="512">
        <f>Time!EL$88</f>
        <v>1</v>
      </c>
      <c r="EM159" s="512">
        <f>Time!EM$88</f>
        <v>1</v>
      </c>
      <c r="EN159" s="512">
        <f>Time!EN$88</f>
        <v>1</v>
      </c>
      <c r="EO159" s="512">
        <f>Time!EO$88</f>
        <v>1</v>
      </c>
      <c r="EP159" s="512">
        <f>Time!EP$88</f>
        <v>1</v>
      </c>
      <c r="EQ159" s="512">
        <f>Time!EQ$88</f>
        <v>1</v>
      </c>
      <c r="ER159" s="512">
        <f>Time!ER$88</f>
        <v>1</v>
      </c>
      <c r="ES159" s="512">
        <f>Time!ES$88</f>
        <v>1</v>
      </c>
      <c r="ET159" s="512">
        <f>Time!ET$88</f>
        <v>1</v>
      </c>
      <c r="EU159" s="512">
        <f>Time!EU$88</f>
        <v>1</v>
      </c>
      <c r="EV159" s="512">
        <f>Time!EV$88</f>
        <v>1</v>
      </c>
      <c r="EW159" s="512">
        <f>Time!EW$88</f>
        <v>1</v>
      </c>
      <c r="EX159" s="512">
        <f>Time!EX$88</f>
        <v>1</v>
      </c>
      <c r="EY159" s="512">
        <f>Time!EY$88</f>
        <v>1</v>
      </c>
      <c r="EZ159" s="512">
        <f>Time!EZ$88</f>
        <v>1</v>
      </c>
      <c r="FA159" s="512">
        <f>Time!FA$88</f>
        <v>1</v>
      </c>
      <c r="FB159" s="512">
        <f>Time!FB$88</f>
        <v>0</v>
      </c>
      <c r="FC159" s="512">
        <f>Time!FC$88</f>
        <v>0</v>
      </c>
      <c r="FD159" s="512">
        <f>Time!FD$88</f>
        <v>0</v>
      </c>
      <c r="FE159" s="512">
        <f>Time!FE$88</f>
        <v>0</v>
      </c>
      <c r="FF159" s="512">
        <f>Time!FF$88</f>
        <v>0</v>
      </c>
      <c r="FG159" s="512">
        <f>Time!FG$88</f>
        <v>0</v>
      </c>
      <c r="FH159" s="512">
        <f>Time!FH$88</f>
        <v>0</v>
      </c>
      <c r="FI159" s="512">
        <f>Time!FI$88</f>
        <v>0</v>
      </c>
      <c r="FJ159" s="512">
        <f>Time!FJ$88</f>
        <v>0</v>
      </c>
      <c r="FK159" s="512">
        <f>Time!FK$88</f>
        <v>0</v>
      </c>
      <c r="FL159" s="512">
        <f>Time!FL$88</f>
        <v>0</v>
      </c>
      <c r="FM159" s="512">
        <f>Time!FM$88</f>
        <v>0</v>
      </c>
      <c r="FN159" s="512">
        <f>Time!FN$88</f>
        <v>0</v>
      </c>
      <c r="FO159" s="512">
        <f>Time!FO$88</f>
        <v>0</v>
      </c>
      <c r="FP159" s="512">
        <f>Time!FP$88</f>
        <v>0</v>
      </c>
      <c r="FQ159" s="512">
        <f>Time!FQ$88</f>
        <v>0</v>
      </c>
      <c r="FR159" s="512">
        <f>Time!FR$88</f>
        <v>0</v>
      </c>
      <c r="FS159" s="512">
        <f>Time!FS$88</f>
        <v>0</v>
      </c>
      <c r="FT159" s="512">
        <f>Time!FT$88</f>
        <v>0</v>
      </c>
      <c r="FU159" s="512">
        <f>Time!FU$88</f>
        <v>0</v>
      </c>
      <c r="FV159" s="512">
        <f>Time!FV$88</f>
        <v>0</v>
      </c>
      <c r="FW159" s="512">
        <f>Time!FW$88</f>
        <v>0</v>
      </c>
      <c r="FX159" s="512">
        <f>Time!FX$88</f>
        <v>0</v>
      </c>
      <c r="FY159" s="512">
        <f>Time!FY$88</f>
        <v>0</v>
      </c>
      <c r="FZ159" s="512">
        <f>Time!FZ$88</f>
        <v>0</v>
      </c>
      <c r="GA159" s="512">
        <f>Time!GA$88</f>
        <v>0</v>
      </c>
      <c r="GB159" s="512">
        <f>Time!GB$88</f>
        <v>0</v>
      </c>
      <c r="GC159" s="512">
        <f>Time!GC$88</f>
        <v>0</v>
      </c>
      <c r="GD159" s="512">
        <f>Time!GD$88</f>
        <v>0</v>
      </c>
      <c r="GE159" s="512">
        <f>Time!GE$88</f>
        <v>0</v>
      </c>
      <c r="GF159" s="512">
        <f>Time!GF$88</f>
        <v>0</v>
      </c>
      <c r="GG159" s="512">
        <f>Time!GG$88</f>
        <v>0</v>
      </c>
      <c r="GH159" s="512">
        <f>Time!GH$88</f>
        <v>0</v>
      </c>
      <c r="GI159" s="512">
        <f>Time!GI$88</f>
        <v>0</v>
      </c>
      <c r="GJ159" s="512">
        <f>Time!GJ$88</f>
        <v>0</v>
      </c>
    </row>
    <row r="160" spans="1:192" s="513" customFormat="1" outlineLevel="2" x14ac:dyDescent="0.35">
      <c r="A160" s="518"/>
      <c r="E160" s="513" t="str">
        <f>Esc!$E$14</f>
        <v>CPI escalation factor</v>
      </c>
      <c r="G160" s="513" t="str">
        <f>Esc!$G$14</f>
        <v>factor</v>
      </c>
      <c r="H160" s="513">
        <f>Esc!$H$14</f>
        <v>277.83505167495679</v>
      </c>
      <c r="J160" s="513">
        <f>Esc!J$14</f>
        <v>1</v>
      </c>
      <c r="K160" s="513">
        <f>Esc!K$14</f>
        <v>1</v>
      </c>
      <c r="L160" s="513">
        <f>Esc!L$14</f>
        <v>1</v>
      </c>
      <c r="M160" s="513">
        <f>Esc!M$14</f>
        <v>1</v>
      </c>
      <c r="N160" s="513">
        <f>Esc!N$14</f>
        <v>1</v>
      </c>
      <c r="O160" s="513">
        <f>Esc!O$14</f>
        <v>1</v>
      </c>
      <c r="P160" s="513">
        <f>Esc!P$14</f>
        <v>1</v>
      </c>
      <c r="Q160" s="513">
        <f>Esc!Q$14</f>
        <v>1</v>
      </c>
      <c r="R160" s="513">
        <f>Esc!R$14</f>
        <v>1</v>
      </c>
      <c r="S160" s="513">
        <f>Esc!S$14</f>
        <v>1</v>
      </c>
      <c r="T160" s="513">
        <f>Esc!T$14</f>
        <v>1</v>
      </c>
      <c r="U160" s="513">
        <f>Esc!U$14</f>
        <v>1</v>
      </c>
      <c r="V160" s="513">
        <f>Esc!V$14</f>
        <v>1</v>
      </c>
      <c r="W160" s="513">
        <f>Esc!W$14</f>
        <v>1</v>
      </c>
      <c r="X160" s="513">
        <f>Esc!X$14</f>
        <v>1</v>
      </c>
      <c r="Y160" s="513">
        <f>Esc!Y$14</f>
        <v>1</v>
      </c>
      <c r="Z160" s="513">
        <f>Esc!Z$14</f>
        <v>1</v>
      </c>
      <c r="AA160" s="513">
        <f>Esc!AA$14</f>
        <v>1.0249999999999999</v>
      </c>
      <c r="AB160" s="513">
        <f>Esc!AB$14</f>
        <v>1.0249999999999999</v>
      </c>
      <c r="AC160" s="513">
        <f>Esc!AC$14</f>
        <v>1.0249999999999999</v>
      </c>
      <c r="AD160" s="513">
        <f>Esc!AD$14</f>
        <v>1.0249999999999999</v>
      </c>
      <c r="AE160" s="513">
        <f>Esc!AE$14</f>
        <v>1.0249999999999999</v>
      </c>
      <c r="AF160" s="513">
        <f>Esc!AF$14</f>
        <v>1.0249999999999999</v>
      </c>
      <c r="AG160" s="513">
        <f>Esc!AG$14</f>
        <v>1.0249999999999999</v>
      </c>
      <c r="AH160" s="513">
        <f>Esc!AH$14</f>
        <v>1.0249999999999999</v>
      </c>
      <c r="AI160" s="513">
        <f>Esc!AI$14</f>
        <v>1.0249999999999999</v>
      </c>
      <c r="AJ160" s="513">
        <f>Esc!AJ$14</f>
        <v>1.0249999999999999</v>
      </c>
      <c r="AK160" s="513">
        <f>Esc!AK$14</f>
        <v>1.0249999999999999</v>
      </c>
      <c r="AL160" s="513">
        <f>Esc!AL$14</f>
        <v>1.0249999999999999</v>
      </c>
      <c r="AM160" s="513">
        <f>Esc!AM$14</f>
        <v>1.0506249999999999</v>
      </c>
      <c r="AN160" s="513">
        <f>Esc!AN$14</f>
        <v>1.0506249999999999</v>
      </c>
      <c r="AO160" s="513">
        <f>Esc!AO$14</f>
        <v>1.0506249999999999</v>
      </c>
      <c r="AP160" s="513">
        <f>Esc!AP$14</f>
        <v>1.0506249999999999</v>
      </c>
      <c r="AQ160" s="513">
        <f>Esc!AQ$14</f>
        <v>1.0506249999999999</v>
      </c>
      <c r="AR160" s="513">
        <f>Esc!AR$14</f>
        <v>1.0506249999999999</v>
      </c>
      <c r="AS160" s="513">
        <f>Esc!AS$14</f>
        <v>1.0506249999999999</v>
      </c>
      <c r="AT160" s="513">
        <f>Esc!AT$14</f>
        <v>1.0506249999999999</v>
      </c>
      <c r="AU160" s="513">
        <f>Esc!AU$14</f>
        <v>1.0506249999999999</v>
      </c>
      <c r="AV160" s="513">
        <f>Esc!AV$14</f>
        <v>1.0506249999999999</v>
      </c>
      <c r="AW160" s="513">
        <f>Esc!AW$14</f>
        <v>1.0506249999999999</v>
      </c>
      <c r="AX160" s="513">
        <f>Esc!AX$14</f>
        <v>1.0506249999999999</v>
      </c>
      <c r="AY160" s="513">
        <f>Esc!AY$14</f>
        <v>1.0768906249999999</v>
      </c>
      <c r="AZ160" s="513">
        <f>Esc!AZ$14</f>
        <v>1.0768906249999999</v>
      </c>
      <c r="BA160" s="513">
        <f>Esc!BA$14</f>
        <v>1.0768906249999999</v>
      </c>
      <c r="BB160" s="513">
        <f>Esc!BB$14</f>
        <v>1.0768906249999999</v>
      </c>
      <c r="BC160" s="513">
        <f>Esc!BC$14</f>
        <v>1.0768906249999999</v>
      </c>
      <c r="BD160" s="513">
        <f>Esc!BD$14</f>
        <v>1.0768906249999999</v>
      </c>
      <c r="BE160" s="513">
        <f>Esc!BE$14</f>
        <v>1.0768906249999999</v>
      </c>
      <c r="BF160" s="513">
        <f>Esc!BF$14</f>
        <v>1.0768906249999999</v>
      </c>
      <c r="BG160" s="513">
        <f>Esc!BG$14</f>
        <v>1.1038128906249998</v>
      </c>
      <c r="BH160" s="513">
        <f>Esc!BH$14</f>
        <v>1.1038128906249998</v>
      </c>
      <c r="BI160" s="513">
        <f>Esc!BI$14</f>
        <v>1.1038128906249998</v>
      </c>
      <c r="BJ160" s="513">
        <f>Esc!BJ$14</f>
        <v>1.1038128906249998</v>
      </c>
      <c r="BK160" s="513">
        <f>Esc!BK$14</f>
        <v>1.1314082128906247</v>
      </c>
      <c r="BL160" s="513">
        <f>Esc!BL$14</f>
        <v>1.1314082128906247</v>
      </c>
      <c r="BM160" s="513">
        <f>Esc!BM$14</f>
        <v>1.1314082128906247</v>
      </c>
      <c r="BN160" s="513">
        <f>Esc!BN$14</f>
        <v>1.1314082128906247</v>
      </c>
      <c r="BO160" s="513">
        <f>Esc!BO$14</f>
        <v>1.1596934182128902</v>
      </c>
      <c r="BP160" s="513">
        <f>Esc!BP$14</f>
        <v>1.1596934182128902</v>
      </c>
      <c r="BQ160" s="513">
        <f>Esc!BQ$14</f>
        <v>1.1596934182128902</v>
      </c>
      <c r="BR160" s="513">
        <f>Esc!BR$14</f>
        <v>1.1596934182128902</v>
      </c>
      <c r="BS160" s="513">
        <f>Esc!BS$14</f>
        <v>1.1886857536682125</v>
      </c>
      <c r="BT160" s="513">
        <f>Esc!BT$14</f>
        <v>1.1886857536682125</v>
      </c>
      <c r="BU160" s="513">
        <f>Esc!BU$14</f>
        <v>1.1886857536682125</v>
      </c>
      <c r="BV160" s="513">
        <f>Esc!BV$14</f>
        <v>1.1886857536682125</v>
      </c>
      <c r="BW160" s="513">
        <f>Esc!BW$14</f>
        <v>1.2184028975099177</v>
      </c>
      <c r="BX160" s="513">
        <f>Esc!BX$14</f>
        <v>1.2184028975099177</v>
      </c>
      <c r="BY160" s="513">
        <f>Esc!BY$14</f>
        <v>1.2184028975099177</v>
      </c>
      <c r="BZ160" s="513">
        <f>Esc!BZ$14</f>
        <v>1.2184028975099177</v>
      </c>
      <c r="CA160" s="513">
        <f>Esc!CA$14</f>
        <v>1.2488629699476654</v>
      </c>
      <c r="CB160" s="513">
        <f>Esc!CB$14</f>
        <v>1.2488629699476654</v>
      </c>
      <c r="CC160" s="513">
        <f>Esc!CC$14</f>
        <v>1.2488629699476654</v>
      </c>
      <c r="CD160" s="513">
        <f>Esc!CD$14</f>
        <v>1.2488629699476654</v>
      </c>
      <c r="CE160" s="513">
        <f>Esc!CE$14</f>
        <v>1.2800845441963571</v>
      </c>
      <c r="CF160" s="513">
        <f>Esc!CF$14</f>
        <v>1.2800845441963571</v>
      </c>
      <c r="CG160" s="513">
        <f>Esc!CG$14</f>
        <v>1.2800845441963571</v>
      </c>
      <c r="CH160" s="513">
        <f>Esc!CH$14</f>
        <v>1.2800845441963571</v>
      </c>
      <c r="CI160" s="513">
        <f>Esc!CI$14</f>
        <v>1.312086657801266</v>
      </c>
      <c r="CJ160" s="513">
        <f>Esc!CJ$14</f>
        <v>1.312086657801266</v>
      </c>
      <c r="CK160" s="513">
        <f>Esc!CK$14</f>
        <v>1.312086657801266</v>
      </c>
      <c r="CL160" s="513">
        <f>Esc!CL$14</f>
        <v>1.312086657801266</v>
      </c>
      <c r="CM160" s="513">
        <f>Esc!CM$14</f>
        <v>1.3448888242462975</v>
      </c>
      <c r="CN160" s="513">
        <f>Esc!CN$14</f>
        <v>1.3448888242462975</v>
      </c>
      <c r="CO160" s="513">
        <f>Esc!CO$14</f>
        <v>1.3448888242462975</v>
      </c>
      <c r="CP160" s="513">
        <f>Esc!CP$14</f>
        <v>1.3448888242462975</v>
      </c>
      <c r="CQ160" s="513">
        <f>Esc!CQ$14</f>
        <v>1.3785110448524549</v>
      </c>
      <c r="CR160" s="513">
        <f>Esc!CR$14</f>
        <v>1.3785110448524549</v>
      </c>
      <c r="CS160" s="513">
        <f>Esc!CS$14</f>
        <v>1.3785110448524549</v>
      </c>
      <c r="CT160" s="513">
        <f>Esc!CT$14</f>
        <v>1.3785110448524549</v>
      </c>
      <c r="CU160" s="513">
        <f>Esc!CU$14</f>
        <v>1.4129738209737661</v>
      </c>
      <c r="CV160" s="513">
        <f>Esc!CV$14</f>
        <v>1.4129738209737661</v>
      </c>
      <c r="CW160" s="513">
        <f>Esc!CW$14</f>
        <v>1.4129738209737661</v>
      </c>
      <c r="CX160" s="513">
        <f>Esc!CX$14</f>
        <v>1.4129738209737661</v>
      </c>
      <c r="CY160" s="513">
        <f>Esc!CY$14</f>
        <v>1.4482981664981105</v>
      </c>
      <c r="CZ160" s="513">
        <f>Esc!CZ$14</f>
        <v>1.4482981664981105</v>
      </c>
      <c r="DA160" s="513">
        <f>Esc!DA$14</f>
        <v>1.4482981664981105</v>
      </c>
      <c r="DB160" s="513">
        <f>Esc!DB$14</f>
        <v>1.4482981664981105</v>
      </c>
      <c r="DC160" s="513">
        <f>Esc!DC$14</f>
        <v>1.4845056206605631</v>
      </c>
      <c r="DD160" s="513">
        <f>Esc!DD$14</f>
        <v>1.4845056206605631</v>
      </c>
      <c r="DE160" s="513">
        <f>Esc!DE$14</f>
        <v>1.4845056206605631</v>
      </c>
      <c r="DF160" s="513">
        <f>Esc!DF$14</f>
        <v>1.4845056206605631</v>
      </c>
      <c r="DG160" s="513">
        <f>Esc!DG$14</f>
        <v>1.521618261177077</v>
      </c>
      <c r="DH160" s="513">
        <f>Esc!DH$14</f>
        <v>1.521618261177077</v>
      </c>
      <c r="DI160" s="513">
        <f>Esc!DI$14</f>
        <v>1.521618261177077</v>
      </c>
      <c r="DJ160" s="513">
        <f>Esc!DJ$14</f>
        <v>1.521618261177077</v>
      </c>
      <c r="DK160" s="513">
        <f>Esc!DK$14</f>
        <v>1.559658717706504</v>
      </c>
      <c r="DL160" s="513">
        <f>Esc!DL$14</f>
        <v>1.559658717706504</v>
      </c>
      <c r="DM160" s="513">
        <f>Esc!DM$14</f>
        <v>1.559658717706504</v>
      </c>
      <c r="DN160" s="513">
        <f>Esc!DN$14</f>
        <v>1.559658717706504</v>
      </c>
      <c r="DO160" s="513">
        <f>Esc!DO$14</f>
        <v>1.5986501856491666</v>
      </c>
      <c r="DP160" s="513">
        <f>Esc!DP$14</f>
        <v>1.5986501856491666</v>
      </c>
      <c r="DQ160" s="513">
        <f>Esc!DQ$14</f>
        <v>1.5986501856491666</v>
      </c>
      <c r="DR160" s="513">
        <f>Esc!DR$14</f>
        <v>1.5986501856491666</v>
      </c>
      <c r="DS160" s="513">
        <f>Esc!DS$14</f>
        <v>1.6386164402903955</v>
      </c>
      <c r="DT160" s="513">
        <f>Esc!DT$14</f>
        <v>1.6386164402903955</v>
      </c>
      <c r="DU160" s="513">
        <f>Esc!DU$14</f>
        <v>1.6386164402903955</v>
      </c>
      <c r="DV160" s="513">
        <f>Esc!DV$14</f>
        <v>1.6386164402903955</v>
      </c>
      <c r="DW160" s="513">
        <f>Esc!DW$14</f>
        <v>1.6795818512976552</v>
      </c>
      <c r="DX160" s="513">
        <f>Esc!DX$14</f>
        <v>1.6795818512976552</v>
      </c>
      <c r="DY160" s="513">
        <f>Esc!DY$14</f>
        <v>1.6795818512976552</v>
      </c>
      <c r="DZ160" s="513">
        <f>Esc!DZ$14</f>
        <v>1.6795818512976552</v>
      </c>
      <c r="EA160" s="513">
        <f>Esc!EA$14</f>
        <v>1.7215713975800966</v>
      </c>
      <c r="EB160" s="513">
        <f>Esc!EB$14</f>
        <v>1.7215713975800966</v>
      </c>
      <c r="EC160" s="513">
        <f>Esc!EC$14</f>
        <v>1.7215713975800966</v>
      </c>
      <c r="ED160" s="513">
        <f>Esc!ED$14</f>
        <v>1.7215713975800966</v>
      </c>
      <c r="EE160" s="513">
        <f>Esc!EE$14</f>
        <v>1.7646106825195991</v>
      </c>
      <c r="EF160" s="513">
        <f>Esc!EF$14</f>
        <v>1.7646106825195991</v>
      </c>
      <c r="EG160" s="513">
        <f>Esc!EG$14</f>
        <v>1.7646106825195991</v>
      </c>
      <c r="EH160" s="513">
        <f>Esc!EH$14</f>
        <v>1.7646106825195991</v>
      </c>
      <c r="EI160" s="513">
        <f>Esc!EI$14</f>
        <v>1.8087259495825889</v>
      </c>
      <c r="EJ160" s="513">
        <f>Esc!EJ$14</f>
        <v>1.8087259495825889</v>
      </c>
      <c r="EK160" s="513">
        <f>Esc!EK$14</f>
        <v>1.8087259495825889</v>
      </c>
      <c r="EL160" s="513">
        <f>Esc!EL$14</f>
        <v>1.8087259495825889</v>
      </c>
      <c r="EM160" s="513">
        <f>Esc!EM$14</f>
        <v>1.8539440983221533</v>
      </c>
      <c r="EN160" s="513">
        <f>Esc!EN$14</f>
        <v>1.8539440983221533</v>
      </c>
      <c r="EO160" s="513">
        <f>Esc!EO$14</f>
        <v>1.8539440983221533</v>
      </c>
      <c r="EP160" s="513">
        <f>Esc!EP$14</f>
        <v>1.8539440983221533</v>
      </c>
      <c r="EQ160" s="513">
        <f>Esc!EQ$14</f>
        <v>1.9002927007802071</v>
      </c>
      <c r="ER160" s="513">
        <f>Esc!ER$14</f>
        <v>1.9002927007802071</v>
      </c>
      <c r="ES160" s="513">
        <f>Esc!ES$14</f>
        <v>1.9002927007802071</v>
      </c>
      <c r="ET160" s="513">
        <f>Esc!ET$14</f>
        <v>1.9002927007802071</v>
      </c>
      <c r="EU160" s="513">
        <f>Esc!EU$14</f>
        <v>1.9478000182997122</v>
      </c>
      <c r="EV160" s="513">
        <f>Esc!EV$14</f>
        <v>1.9478000182997122</v>
      </c>
      <c r="EW160" s="513">
        <f>Esc!EW$14</f>
        <v>1.9478000182997122</v>
      </c>
      <c r="EX160" s="513">
        <f>Esc!EX$14</f>
        <v>1.9478000182997122</v>
      </c>
      <c r="EY160" s="513">
        <f>Esc!EY$14</f>
        <v>1.9964950187572048</v>
      </c>
      <c r="EZ160" s="513">
        <f>Esc!EZ$14</f>
        <v>1.9964950187572048</v>
      </c>
      <c r="FA160" s="513">
        <f>Esc!FA$14</f>
        <v>1.9964950187572048</v>
      </c>
      <c r="FB160" s="513">
        <f>Esc!FB$14</f>
        <v>1.9964950187572048</v>
      </c>
      <c r="FC160" s="513">
        <f>Esc!FC$14</f>
        <v>2.0464073942261352</v>
      </c>
      <c r="FD160" s="513">
        <f>Esc!FD$14</f>
        <v>2.0464073942261352</v>
      </c>
      <c r="FE160" s="513">
        <f>Esc!FE$14</f>
        <v>2.0464073942261352</v>
      </c>
      <c r="FF160" s="513">
        <f>Esc!FF$14</f>
        <v>2.0464073942261352</v>
      </c>
      <c r="FG160" s="513">
        <f>Esc!FG$14</f>
        <v>2.097567579081788</v>
      </c>
      <c r="FH160" s="513">
        <f>Esc!FH$14</f>
        <v>2.097567579081788</v>
      </c>
      <c r="FI160" s="513">
        <f>Esc!FI$14</f>
        <v>2.097567579081788</v>
      </c>
      <c r="FJ160" s="513">
        <f>Esc!FJ$14</f>
        <v>2.097567579081788</v>
      </c>
      <c r="FK160" s="513">
        <f>Esc!FK$14</f>
        <v>2.1500067685588333</v>
      </c>
      <c r="FL160" s="513">
        <f>Esc!FL$14</f>
        <v>2.1500067685588333</v>
      </c>
      <c r="FM160" s="513">
        <f>Esc!FM$14</f>
        <v>2.1500067685588333</v>
      </c>
      <c r="FN160" s="513">
        <f>Esc!FN$14</f>
        <v>2.1500067685588333</v>
      </c>
      <c r="FO160" s="513">
        <f>Esc!FO$14</f>
        <v>2.2037569377728037</v>
      </c>
      <c r="FP160" s="513">
        <f>Esc!FP$14</f>
        <v>2.2037569377728037</v>
      </c>
      <c r="FQ160" s="513">
        <f>Esc!FQ$14</f>
        <v>2.2037569377728037</v>
      </c>
      <c r="FR160" s="513">
        <f>Esc!FR$14</f>
        <v>2.2037569377728037</v>
      </c>
      <c r="FS160" s="513">
        <f>Esc!FS$14</f>
        <v>2.2588508612171236</v>
      </c>
      <c r="FT160" s="513">
        <f>Esc!FT$14</f>
        <v>2.2588508612171236</v>
      </c>
      <c r="FU160" s="513">
        <f>Esc!FU$14</f>
        <v>2.2588508612171236</v>
      </c>
      <c r="FV160" s="513">
        <f>Esc!FV$14</f>
        <v>2.2588508612171236</v>
      </c>
      <c r="FW160" s="513">
        <f>Esc!FW$14</f>
        <v>2.3153221327475517</v>
      </c>
      <c r="FX160" s="513">
        <f>Esc!FX$14</f>
        <v>2.3153221327475517</v>
      </c>
      <c r="FY160" s="513">
        <f>Esc!FY$14</f>
        <v>2.3153221327475517</v>
      </c>
      <c r="FZ160" s="513">
        <f>Esc!FZ$14</f>
        <v>2.3153221327475517</v>
      </c>
      <c r="GA160" s="513">
        <f>Esc!GA$14</f>
        <v>2.3732051860662402</v>
      </c>
      <c r="GB160" s="513">
        <f>Esc!GB$14</f>
        <v>2.3732051860662402</v>
      </c>
      <c r="GC160" s="513">
        <f>Esc!GC$14</f>
        <v>2.3732051860662402</v>
      </c>
      <c r="GD160" s="513">
        <f>Esc!GD$14</f>
        <v>2.3732051860662402</v>
      </c>
      <c r="GE160" s="513">
        <f>Esc!GE$14</f>
        <v>2.4325353157178964</v>
      </c>
      <c r="GF160" s="513">
        <f>Esc!GF$14</f>
        <v>2.4325353157178964</v>
      </c>
      <c r="GG160" s="513">
        <f>Esc!GG$14</f>
        <v>2.4325353157178964</v>
      </c>
      <c r="GH160" s="513">
        <f>Esc!GH$14</f>
        <v>2.4325353157178964</v>
      </c>
      <c r="GI160" s="513">
        <f>Esc!GI$14</f>
        <v>2.4933486986108435</v>
      </c>
      <c r="GJ160" s="513">
        <f>Esc!GJ$14</f>
        <v>2.4933486986108435</v>
      </c>
    </row>
    <row r="161" spans="1:192" outlineLevel="2" x14ac:dyDescent="0.35">
      <c r="A161" s="76"/>
      <c r="B161"/>
      <c r="C161"/>
      <c r="D161"/>
      <c r="E161" t="s">
        <v>761</v>
      </c>
      <c r="F161"/>
      <c r="G161" t="s">
        <v>101</v>
      </c>
      <c r="H161">
        <f>SUM(J161:GJ161)</f>
        <v>25294.868355784172</v>
      </c>
      <c r="I161"/>
      <c r="J161">
        <f t="shared" ref="J161:AO161" si="240">$F156/$F157*J158/$F155*J160*J159</f>
        <v>0</v>
      </c>
      <c r="K161">
        <f t="shared" si="240"/>
        <v>0</v>
      </c>
      <c r="L161">
        <f t="shared" si="240"/>
        <v>0</v>
      </c>
      <c r="M161">
        <f t="shared" si="240"/>
        <v>0</v>
      </c>
      <c r="N161">
        <f t="shared" si="240"/>
        <v>0</v>
      </c>
      <c r="O161">
        <f t="shared" si="240"/>
        <v>0</v>
      </c>
      <c r="P161">
        <f t="shared" si="240"/>
        <v>0</v>
      </c>
      <c r="Q161">
        <f t="shared" si="240"/>
        <v>0</v>
      </c>
      <c r="R161">
        <f t="shared" si="240"/>
        <v>0</v>
      </c>
      <c r="S161">
        <f t="shared" si="240"/>
        <v>0</v>
      </c>
      <c r="T161">
        <f t="shared" si="240"/>
        <v>0</v>
      </c>
      <c r="U161">
        <f t="shared" si="240"/>
        <v>0</v>
      </c>
      <c r="V161">
        <f t="shared" si="240"/>
        <v>0</v>
      </c>
      <c r="W161">
        <f t="shared" si="240"/>
        <v>0</v>
      </c>
      <c r="X161">
        <f t="shared" si="240"/>
        <v>0</v>
      </c>
      <c r="Y161">
        <f t="shared" si="240"/>
        <v>0</v>
      </c>
      <c r="Z161">
        <f t="shared" si="240"/>
        <v>0</v>
      </c>
      <c r="AA161">
        <f t="shared" si="240"/>
        <v>0</v>
      </c>
      <c r="AB161">
        <f t="shared" si="240"/>
        <v>0</v>
      </c>
      <c r="AC161">
        <f t="shared" si="240"/>
        <v>0</v>
      </c>
      <c r="AD161">
        <f t="shared" si="240"/>
        <v>0</v>
      </c>
      <c r="AE161">
        <f t="shared" si="240"/>
        <v>0</v>
      </c>
      <c r="AF161">
        <f t="shared" si="240"/>
        <v>0</v>
      </c>
      <c r="AG161">
        <f t="shared" si="240"/>
        <v>0</v>
      </c>
      <c r="AH161">
        <f t="shared" si="240"/>
        <v>0</v>
      </c>
      <c r="AI161">
        <f t="shared" si="240"/>
        <v>0</v>
      </c>
      <c r="AJ161">
        <f t="shared" si="240"/>
        <v>0</v>
      </c>
      <c r="AK161">
        <f t="shared" si="240"/>
        <v>0</v>
      </c>
      <c r="AL161">
        <f t="shared" si="240"/>
        <v>0</v>
      </c>
      <c r="AM161">
        <f t="shared" si="240"/>
        <v>0</v>
      </c>
      <c r="AN161">
        <f t="shared" si="240"/>
        <v>0</v>
      </c>
      <c r="AO161">
        <f t="shared" si="240"/>
        <v>0</v>
      </c>
      <c r="AP161">
        <f t="shared" ref="AP161:BU161" si="241">$F156/$F157*AP158/$F155*AP160*AP159</f>
        <v>0</v>
      </c>
      <c r="AQ161">
        <f t="shared" si="241"/>
        <v>0</v>
      </c>
      <c r="AR161">
        <f t="shared" si="241"/>
        <v>0</v>
      </c>
      <c r="AS161">
        <f t="shared" si="241"/>
        <v>0</v>
      </c>
      <c r="AT161">
        <f t="shared" si="241"/>
        <v>0</v>
      </c>
      <c r="AU161">
        <f t="shared" si="241"/>
        <v>0</v>
      </c>
      <c r="AV161">
        <f t="shared" si="241"/>
        <v>0</v>
      </c>
      <c r="AW161">
        <f t="shared" si="241"/>
        <v>0</v>
      </c>
      <c r="AX161">
        <f t="shared" si="241"/>
        <v>0</v>
      </c>
      <c r="AY161">
        <f t="shared" si="241"/>
        <v>0</v>
      </c>
      <c r="AZ161">
        <f t="shared" si="241"/>
        <v>0</v>
      </c>
      <c r="BA161">
        <f t="shared" si="241"/>
        <v>0</v>
      </c>
      <c r="BB161">
        <f t="shared" si="241"/>
        <v>0</v>
      </c>
      <c r="BC161">
        <f t="shared" si="241"/>
        <v>0</v>
      </c>
      <c r="BD161">
        <f t="shared" si="241"/>
        <v>0</v>
      </c>
      <c r="BE161">
        <f t="shared" si="241"/>
        <v>0</v>
      </c>
      <c r="BF161">
        <f t="shared" si="241"/>
        <v>181.72529296874998</v>
      </c>
      <c r="BG161">
        <f t="shared" si="241"/>
        <v>186.26842529296871</v>
      </c>
      <c r="BH161">
        <f t="shared" si="241"/>
        <v>186.26842529296871</v>
      </c>
      <c r="BI161">
        <f t="shared" si="241"/>
        <v>186.26842529296871</v>
      </c>
      <c r="BJ161">
        <f t="shared" si="241"/>
        <v>186.26842529296871</v>
      </c>
      <c r="BK161">
        <f t="shared" si="241"/>
        <v>190.92513592529292</v>
      </c>
      <c r="BL161">
        <f t="shared" si="241"/>
        <v>190.92513592529292</v>
      </c>
      <c r="BM161">
        <f t="shared" si="241"/>
        <v>190.92513592529292</v>
      </c>
      <c r="BN161">
        <f t="shared" si="241"/>
        <v>190.92513592529292</v>
      </c>
      <c r="BO161">
        <f t="shared" si="241"/>
        <v>195.69826432342521</v>
      </c>
      <c r="BP161">
        <f t="shared" si="241"/>
        <v>195.69826432342521</v>
      </c>
      <c r="BQ161">
        <f t="shared" si="241"/>
        <v>195.69826432342521</v>
      </c>
      <c r="BR161">
        <f t="shared" si="241"/>
        <v>195.69826432342521</v>
      </c>
      <c r="BS161">
        <f t="shared" si="241"/>
        <v>200.59072093151087</v>
      </c>
      <c r="BT161">
        <f t="shared" si="241"/>
        <v>200.59072093151087</v>
      </c>
      <c r="BU161">
        <f t="shared" si="241"/>
        <v>200.59072093151087</v>
      </c>
      <c r="BV161">
        <f t="shared" ref="BV161:DA161" si="242">$F156/$F157*BV158/$F155*BV160*BV159</f>
        <v>200.59072093151087</v>
      </c>
      <c r="BW161">
        <f t="shared" si="242"/>
        <v>205.6054889547986</v>
      </c>
      <c r="BX161">
        <f t="shared" si="242"/>
        <v>205.6054889547986</v>
      </c>
      <c r="BY161">
        <f t="shared" si="242"/>
        <v>205.6054889547986</v>
      </c>
      <c r="BZ161">
        <f t="shared" si="242"/>
        <v>205.6054889547986</v>
      </c>
      <c r="CA161">
        <f t="shared" si="242"/>
        <v>210.74562617866854</v>
      </c>
      <c r="CB161">
        <f t="shared" si="242"/>
        <v>210.74562617866854</v>
      </c>
      <c r="CC161">
        <f t="shared" si="242"/>
        <v>210.74562617866854</v>
      </c>
      <c r="CD161">
        <f t="shared" si="242"/>
        <v>210.74562617866854</v>
      </c>
      <c r="CE161">
        <f t="shared" si="242"/>
        <v>216.01426683313525</v>
      </c>
      <c r="CF161">
        <f t="shared" si="242"/>
        <v>216.01426683313525</v>
      </c>
      <c r="CG161">
        <f t="shared" si="242"/>
        <v>216.01426683313525</v>
      </c>
      <c r="CH161">
        <f t="shared" si="242"/>
        <v>216.01426683313525</v>
      </c>
      <c r="CI161">
        <f t="shared" si="242"/>
        <v>221.41462350396364</v>
      </c>
      <c r="CJ161">
        <f t="shared" si="242"/>
        <v>221.41462350396364</v>
      </c>
      <c r="CK161">
        <f t="shared" si="242"/>
        <v>221.41462350396364</v>
      </c>
      <c r="CL161">
        <f t="shared" si="242"/>
        <v>221.41462350396364</v>
      </c>
      <c r="CM161">
        <f t="shared" si="242"/>
        <v>226.94998909156271</v>
      </c>
      <c r="CN161">
        <f t="shared" si="242"/>
        <v>226.94998909156271</v>
      </c>
      <c r="CO161">
        <f t="shared" si="242"/>
        <v>226.94998909156271</v>
      </c>
      <c r="CP161">
        <f t="shared" si="242"/>
        <v>226.94998909156271</v>
      </c>
      <c r="CQ161">
        <f t="shared" si="242"/>
        <v>232.62373881885176</v>
      </c>
      <c r="CR161">
        <f t="shared" si="242"/>
        <v>232.62373881885176</v>
      </c>
      <c r="CS161">
        <f t="shared" si="242"/>
        <v>232.62373881885176</v>
      </c>
      <c r="CT161">
        <f t="shared" si="242"/>
        <v>232.62373881885176</v>
      </c>
      <c r="CU161">
        <f t="shared" si="242"/>
        <v>238.43933228932303</v>
      </c>
      <c r="CV161">
        <f t="shared" si="242"/>
        <v>238.43933228932303</v>
      </c>
      <c r="CW161">
        <f t="shared" si="242"/>
        <v>238.43933228932303</v>
      </c>
      <c r="CX161">
        <f t="shared" si="242"/>
        <v>238.43933228932303</v>
      </c>
      <c r="CY161">
        <f t="shared" si="242"/>
        <v>244.40031559655614</v>
      </c>
      <c r="CZ161">
        <f t="shared" si="242"/>
        <v>244.40031559655614</v>
      </c>
      <c r="DA161">
        <f t="shared" si="242"/>
        <v>244.40031559655614</v>
      </c>
      <c r="DB161">
        <f t="shared" ref="DB161:EG161" si="243">$F156/$F157*DB158/$F155*DB160*DB159</f>
        <v>244.40031559655614</v>
      </c>
      <c r="DC161">
        <f t="shared" si="243"/>
        <v>250.51032348647001</v>
      </c>
      <c r="DD161">
        <f t="shared" si="243"/>
        <v>250.51032348647001</v>
      </c>
      <c r="DE161">
        <f t="shared" si="243"/>
        <v>250.51032348647001</v>
      </c>
      <c r="DF161">
        <f t="shared" si="243"/>
        <v>250.51032348647001</v>
      </c>
      <c r="DG161">
        <f t="shared" si="243"/>
        <v>256.77308157363171</v>
      </c>
      <c r="DH161">
        <f t="shared" si="243"/>
        <v>256.77308157363171</v>
      </c>
      <c r="DI161">
        <f t="shared" si="243"/>
        <v>256.77308157363171</v>
      </c>
      <c r="DJ161">
        <f t="shared" si="243"/>
        <v>256.77308157363171</v>
      </c>
      <c r="DK161">
        <f t="shared" si="243"/>
        <v>263.19240861297254</v>
      </c>
      <c r="DL161">
        <f t="shared" si="243"/>
        <v>263.19240861297254</v>
      </c>
      <c r="DM161">
        <f t="shared" si="243"/>
        <v>263.19240861297254</v>
      </c>
      <c r="DN161">
        <f t="shared" si="243"/>
        <v>263.19240861297254</v>
      </c>
      <c r="DO161">
        <f t="shared" si="243"/>
        <v>269.77221882829684</v>
      </c>
      <c r="DP161">
        <f t="shared" si="243"/>
        <v>269.77221882829684</v>
      </c>
      <c r="DQ161">
        <f t="shared" si="243"/>
        <v>269.77221882829684</v>
      </c>
      <c r="DR161">
        <f t="shared" si="243"/>
        <v>269.77221882829684</v>
      </c>
      <c r="DS161">
        <f t="shared" si="243"/>
        <v>276.51652429900423</v>
      </c>
      <c r="DT161">
        <f t="shared" si="243"/>
        <v>276.51652429900423</v>
      </c>
      <c r="DU161">
        <f t="shared" si="243"/>
        <v>276.51652429900423</v>
      </c>
      <c r="DV161">
        <f t="shared" si="243"/>
        <v>276.51652429900423</v>
      </c>
      <c r="DW161">
        <f t="shared" si="243"/>
        <v>283.42943740647934</v>
      </c>
      <c r="DX161">
        <f t="shared" si="243"/>
        <v>283.42943740647934</v>
      </c>
      <c r="DY161">
        <f t="shared" si="243"/>
        <v>283.42943740647934</v>
      </c>
      <c r="DZ161">
        <f t="shared" si="243"/>
        <v>283.42943740647934</v>
      </c>
      <c r="EA161">
        <f t="shared" si="243"/>
        <v>290.51517334164129</v>
      </c>
      <c r="EB161">
        <f t="shared" si="243"/>
        <v>290.51517334164129</v>
      </c>
      <c r="EC161">
        <f t="shared" si="243"/>
        <v>290.51517334164129</v>
      </c>
      <c r="ED161">
        <f t="shared" si="243"/>
        <v>290.51517334164129</v>
      </c>
      <c r="EE161">
        <f t="shared" si="243"/>
        <v>297.77805267518232</v>
      </c>
      <c r="EF161">
        <f t="shared" si="243"/>
        <v>297.77805267518232</v>
      </c>
      <c r="EG161">
        <f t="shared" si="243"/>
        <v>297.77805267518232</v>
      </c>
      <c r="EH161">
        <f t="shared" ref="EH161:FM161" si="244">$F156/$F157*EH158/$F155*EH160*EH159</f>
        <v>297.77805267518232</v>
      </c>
      <c r="EI161">
        <f t="shared" si="244"/>
        <v>305.22250399206189</v>
      </c>
      <c r="EJ161">
        <f t="shared" si="244"/>
        <v>305.22250399206189</v>
      </c>
      <c r="EK161">
        <f t="shared" si="244"/>
        <v>305.22250399206189</v>
      </c>
      <c r="EL161">
        <f t="shared" si="244"/>
        <v>305.22250399206189</v>
      </c>
      <c r="EM161">
        <f t="shared" si="244"/>
        <v>312.85306659186335</v>
      </c>
      <c r="EN161">
        <f t="shared" si="244"/>
        <v>312.85306659186335</v>
      </c>
      <c r="EO161">
        <f t="shared" si="244"/>
        <v>312.85306659186335</v>
      </c>
      <c r="EP161">
        <f t="shared" si="244"/>
        <v>312.85306659186335</v>
      </c>
      <c r="EQ161">
        <f t="shared" si="244"/>
        <v>320.67439325665993</v>
      </c>
      <c r="ER161">
        <f t="shared" si="244"/>
        <v>320.67439325665993</v>
      </c>
      <c r="ES161">
        <f t="shared" si="244"/>
        <v>320.67439325665993</v>
      </c>
      <c r="ET161">
        <f t="shared" si="244"/>
        <v>320.67439325665993</v>
      </c>
      <c r="EU161">
        <f t="shared" si="244"/>
        <v>328.69125308807645</v>
      </c>
      <c r="EV161">
        <f t="shared" si="244"/>
        <v>328.69125308807645</v>
      </c>
      <c r="EW161">
        <f t="shared" si="244"/>
        <v>328.69125308807645</v>
      </c>
      <c r="EX161">
        <f t="shared" si="244"/>
        <v>328.69125308807645</v>
      </c>
      <c r="EY161">
        <f t="shared" si="244"/>
        <v>336.90853441527833</v>
      </c>
      <c r="EZ161">
        <f t="shared" si="244"/>
        <v>336.90853441527833</v>
      </c>
      <c r="FA161">
        <f t="shared" si="244"/>
        <v>336.90853441527833</v>
      </c>
      <c r="FB161">
        <f t="shared" si="244"/>
        <v>0</v>
      </c>
      <c r="FC161">
        <f t="shared" si="244"/>
        <v>0</v>
      </c>
      <c r="FD161">
        <f t="shared" si="244"/>
        <v>0</v>
      </c>
      <c r="FE161">
        <f t="shared" si="244"/>
        <v>0</v>
      </c>
      <c r="FF161">
        <f t="shared" si="244"/>
        <v>0</v>
      </c>
      <c r="FG161">
        <f t="shared" si="244"/>
        <v>0</v>
      </c>
      <c r="FH161">
        <f t="shared" si="244"/>
        <v>0</v>
      </c>
      <c r="FI161">
        <f t="shared" si="244"/>
        <v>0</v>
      </c>
      <c r="FJ161">
        <f t="shared" si="244"/>
        <v>0</v>
      </c>
      <c r="FK161">
        <f t="shared" si="244"/>
        <v>0</v>
      </c>
      <c r="FL161">
        <f t="shared" si="244"/>
        <v>0</v>
      </c>
      <c r="FM161">
        <f t="shared" si="244"/>
        <v>0</v>
      </c>
      <c r="FN161">
        <f t="shared" ref="FN161:GJ161" si="245">$F156/$F157*FN158/$F155*FN160*FN159</f>
        <v>0</v>
      </c>
      <c r="FO161">
        <f t="shared" si="245"/>
        <v>0</v>
      </c>
      <c r="FP161">
        <f t="shared" si="245"/>
        <v>0</v>
      </c>
      <c r="FQ161">
        <f t="shared" si="245"/>
        <v>0</v>
      </c>
      <c r="FR161">
        <f t="shared" si="245"/>
        <v>0</v>
      </c>
      <c r="FS161">
        <f t="shared" si="245"/>
        <v>0</v>
      </c>
      <c r="FT161">
        <f t="shared" si="245"/>
        <v>0</v>
      </c>
      <c r="FU161">
        <f t="shared" si="245"/>
        <v>0</v>
      </c>
      <c r="FV161">
        <f t="shared" si="245"/>
        <v>0</v>
      </c>
      <c r="FW161">
        <f t="shared" si="245"/>
        <v>0</v>
      </c>
      <c r="FX161">
        <f t="shared" si="245"/>
        <v>0</v>
      </c>
      <c r="FY161">
        <f t="shared" si="245"/>
        <v>0</v>
      </c>
      <c r="FZ161">
        <f t="shared" si="245"/>
        <v>0</v>
      </c>
      <c r="GA161">
        <f t="shared" si="245"/>
        <v>0</v>
      </c>
      <c r="GB161">
        <f t="shared" si="245"/>
        <v>0</v>
      </c>
      <c r="GC161">
        <f t="shared" si="245"/>
        <v>0</v>
      </c>
      <c r="GD161">
        <f t="shared" si="245"/>
        <v>0</v>
      </c>
      <c r="GE161">
        <f t="shared" si="245"/>
        <v>0</v>
      </c>
      <c r="GF161">
        <f t="shared" si="245"/>
        <v>0</v>
      </c>
      <c r="GG161">
        <f t="shared" si="245"/>
        <v>0</v>
      </c>
      <c r="GH161">
        <f t="shared" si="245"/>
        <v>0</v>
      </c>
      <c r="GI161">
        <f t="shared" si="245"/>
        <v>0</v>
      </c>
      <c r="GJ161">
        <f t="shared" si="245"/>
        <v>0</v>
      </c>
    </row>
    <row r="162" spans="1:192" outlineLevel="2" x14ac:dyDescent="0.35">
      <c r="A162" s="76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</row>
    <row r="163" spans="1:192" s="512" customFormat="1" outlineLevel="2" x14ac:dyDescent="0.35">
      <c r="A163" s="519"/>
      <c r="E163" s="512" t="str">
        <f>InpC!$E$16</f>
        <v>Length of operating period</v>
      </c>
      <c r="F163" s="512">
        <f>InpC!$F$16</f>
        <v>3</v>
      </c>
      <c r="G163" s="512" t="str">
        <f>InpC!$G$16</f>
        <v>months</v>
      </c>
    </row>
    <row r="164" spans="1:192" s="512" customFormat="1" outlineLevel="2" x14ac:dyDescent="0.35">
      <c r="A164" s="519"/>
      <c r="E164" s="512" t="str">
        <f>InpC!$E$78</f>
        <v>Insurance</v>
      </c>
      <c r="F164" s="512">
        <f>InpC!$F$78</f>
        <v>1500</v>
      </c>
      <c r="G164" s="512" t="str">
        <f>InpC!$G$78</f>
        <v>$ 000s p.a.</v>
      </c>
    </row>
    <row r="165" spans="1:192" s="512" customFormat="1" outlineLevel="2" x14ac:dyDescent="0.35">
      <c r="A165" s="519"/>
      <c r="E165" s="512" t="str">
        <f>InpC!$E$134</f>
        <v>Number of periods in a year</v>
      </c>
      <c r="F165" s="512">
        <f>InpC!$F$134</f>
        <v>4</v>
      </c>
      <c r="G165" s="512" t="str">
        <f>InpC!$G$134</f>
        <v>periods</v>
      </c>
    </row>
    <row r="166" spans="1:192" s="512" customFormat="1" outlineLevel="2" x14ac:dyDescent="0.35">
      <c r="A166" s="519"/>
      <c r="E166" s="512" t="str">
        <f>Time!$E$32</f>
        <v>Months per model period</v>
      </c>
      <c r="G166" s="512" t="str">
        <f>Time!$G$32</f>
        <v>months</v>
      </c>
      <c r="H166" s="512">
        <f>Time!$H$32</f>
        <v>0</v>
      </c>
      <c r="J166" s="512">
        <f>Time!J$32</f>
        <v>1</v>
      </c>
      <c r="K166" s="512">
        <f>Time!K$32</f>
        <v>1</v>
      </c>
      <c r="L166" s="512">
        <f>Time!L$32</f>
        <v>1</v>
      </c>
      <c r="M166" s="512">
        <f>Time!M$32</f>
        <v>1</v>
      </c>
      <c r="N166" s="512">
        <f>Time!N$32</f>
        <v>1</v>
      </c>
      <c r="O166" s="512">
        <f>Time!O$32</f>
        <v>1</v>
      </c>
      <c r="P166" s="512">
        <f>Time!P$32</f>
        <v>1</v>
      </c>
      <c r="Q166" s="512">
        <f>Time!Q$32</f>
        <v>1</v>
      </c>
      <c r="R166" s="512">
        <f>Time!R$32</f>
        <v>1</v>
      </c>
      <c r="S166" s="512">
        <f>Time!S$32</f>
        <v>1</v>
      </c>
      <c r="T166" s="512">
        <f>Time!T$32</f>
        <v>1</v>
      </c>
      <c r="U166" s="512">
        <f>Time!U$32</f>
        <v>1</v>
      </c>
      <c r="V166" s="512">
        <f>Time!V$32</f>
        <v>1</v>
      </c>
      <c r="W166" s="512">
        <f>Time!W$32</f>
        <v>1</v>
      </c>
      <c r="X166" s="512">
        <f>Time!X$32</f>
        <v>1</v>
      </c>
      <c r="Y166" s="512">
        <f>Time!Y$32</f>
        <v>1</v>
      </c>
      <c r="Z166" s="512">
        <f>Time!Z$32</f>
        <v>1</v>
      </c>
      <c r="AA166" s="512">
        <f>Time!AA$32</f>
        <v>1</v>
      </c>
      <c r="AB166" s="512">
        <f>Time!AB$32</f>
        <v>1</v>
      </c>
      <c r="AC166" s="512">
        <f>Time!AC$32</f>
        <v>1</v>
      </c>
      <c r="AD166" s="512">
        <f>Time!AD$32</f>
        <v>1</v>
      </c>
      <c r="AE166" s="512">
        <f>Time!AE$32</f>
        <v>1</v>
      </c>
      <c r="AF166" s="512">
        <f>Time!AF$32</f>
        <v>1</v>
      </c>
      <c r="AG166" s="512">
        <f>Time!AG$32</f>
        <v>1</v>
      </c>
      <c r="AH166" s="512">
        <f>Time!AH$32</f>
        <v>1</v>
      </c>
      <c r="AI166" s="512">
        <f>Time!AI$32</f>
        <v>1</v>
      </c>
      <c r="AJ166" s="512">
        <f>Time!AJ$32</f>
        <v>1</v>
      </c>
      <c r="AK166" s="512">
        <f>Time!AK$32</f>
        <v>1</v>
      </c>
      <c r="AL166" s="512">
        <f>Time!AL$32</f>
        <v>1</v>
      </c>
      <c r="AM166" s="512">
        <f>Time!AM$32</f>
        <v>1</v>
      </c>
      <c r="AN166" s="512">
        <f>Time!AN$32</f>
        <v>1</v>
      </c>
      <c r="AO166" s="512">
        <f>Time!AO$32</f>
        <v>1</v>
      </c>
      <c r="AP166" s="512">
        <f>Time!AP$32</f>
        <v>1</v>
      </c>
      <c r="AQ166" s="512">
        <f>Time!AQ$32</f>
        <v>1</v>
      </c>
      <c r="AR166" s="512">
        <f>Time!AR$32</f>
        <v>1</v>
      </c>
      <c r="AS166" s="512">
        <f>Time!AS$32</f>
        <v>1</v>
      </c>
      <c r="AT166" s="512">
        <f>Time!AT$32</f>
        <v>1</v>
      </c>
      <c r="AU166" s="512">
        <f>Time!AU$32</f>
        <v>1</v>
      </c>
      <c r="AV166" s="512">
        <f>Time!AV$32</f>
        <v>1</v>
      </c>
      <c r="AW166" s="512">
        <f>Time!AW$32</f>
        <v>1</v>
      </c>
      <c r="AX166" s="512">
        <f>Time!AX$32</f>
        <v>1</v>
      </c>
      <c r="AY166" s="512">
        <f>Time!AY$32</f>
        <v>1</v>
      </c>
      <c r="AZ166" s="512">
        <f>Time!AZ$32</f>
        <v>1</v>
      </c>
      <c r="BA166" s="512">
        <f>Time!BA$32</f>
        <v>1</v>
      </c>
      <c r="BB166" s="512">
        <f>Time!BB$32</f>
        <v>1</v>
      </c>
      <c r="BC166" s="512">
        <f>Time!BC$32</f>
        <v>1</v>
      </c>
      <c r="BD166" s="512">
        <f>Time!BD$32</f>
        <v>1</v>
      </c>
      <c r="BE166" s="512">
        <f>Time!BE$32</f>
        <v>1</v>
      </c>
      <c r="BF166" s="512">
        <f>Time!BF$32</f>
        <v>3</v>
      </c>
      <c r="BG166" s="512">
        <f>Time!BG$32</f>
        <v>3</v>
      </c>
      <c r="BH166" s="512">
        <f>Time!BH$32</f>
        <v>3</v>
      </c>
      <c r="BI166" s="512">
        <f>Time!BI$32</f>
        <v>3</v>
      </c>
      <c r="BJ166" s="512">
        <f>Time!BJ$32</f>
        <v>3</v>
      </c>
      <c r="BK166" s="512">
        <f>Time!BK$32</f>
        <v>3</v>
      </c>
      <c r="BL166" s="512">
        <f>Time!BL$32</f>
        <v>3</v>
      </c>
      <c r="BM166" s="512">
        <f>Time!BM$32</f>
        <v>3</v>
      </c>
      <c r="BN166" s="512">
        <f>Time!BN$32</f>
        <v>3</v>
      </c>
      <c r="BO166" s="512">
        <f>Time!BO$32</f>
        <v>3</v>
      </c>
      <c r="BP166" s="512">
        <f>Time!BP$32</f>
        <v>3</v>
      </c>
      <c r="BQ166" s="512">
        <f>Time!BQ$32</f>
        <v>3</v>
      </c>
      <c r="BR166" s="512">
        <f>Time!BR$32</f>
        <v>3</v>
      </c>
      <c r="BS166" s="512">
        <f>Time!BS$32</f>
        <v>3</v>
      </c>
      <c r="BT166" s="512">
        <f>Time!BT$32</f>
        <v>3</v>
      </c>
      <c r="BU166" s="512">
        <f>Time!BU$32</f>
        <v>3</v>
      </c>
      <c r="BV166" s="512">
        <f>Time!BV$32</f>
        <v>3</v>
      </c>
      <c r="BW166" s="512">
        <f>Time!BW$32</f>
        <v>3</v>
      </c>
      <c r="BX166" s="512">
        <f>Time!BX$32</f>
        <v>3</v>
      </c>
      <c r="BY166" s="512">
        <f>Time!BY$32</f>
        <v>3</v>
      </c>
      <c r="BZ166" s="512">
        <f>Time!BZ$32</f>
        <v>3</v>
      </c>
      <c r="CA166" s="512">
        <f>Time!CA$32</f>
        <v>3</v>
      </c>
      <c r="CB166" s="512">
        <f>Time!CB$32</f>
        <v>3</v>
      </c>
      <c r="CC166" s="512">
        <f>Time!CC$32</f>
        <v>3</v>
      </c>
      <c r="CD166" s="512">
        <f>Time!CD$32</f>
        <v>3</v>
      </c>
      <c r="CE166" s="512">
        <f>Time!CE$32</f>
        <v>3</v>
      </c>
      <c r="CF166" s="512">
        <f>Time!CF$32</f>
        <v>3</v>
      </c>
      <c r="CG166" s="512">
        <f>Time!CG$32</f>
        <v>3</v>
      </c>
      <c r="CH166" s="512">
        <f>Time!CH$32</f>
        <v>3</v>
      </c>
      <c r="CI166" s="512">
        <f>Time!CI$32</f>
        <v>3</v>
      </c>
      <c r="CJ166" s="512">
        <f>Time!CJ$32</f>
        <v>3</v>
      </c>
      <c r="CK166" s="512">
        <f>Time!CK$32</f>
        <v>3</v>
      </c>
      <c r="CL166" s="512">
        <f>Time!CL$32</f>
        <v>3</v>
      </c>
      <c r="CM166" s="512">
        <f>Time!CM$32</f>
        <v>3</v>
      </c>
      <c r="CN166" s="512">
        <f>Time!CN$32</f>
        <v>3</v>
      </c>
      <c r="CO166" s="512">
        <f>Time!CO$32</f>
        <v>3</v>
      </c>
      <c r="CP166" s="512">
        <f>Time!CP$32</f>
        <v>3</v>
      </c>
      <c r="CQ166" s="512">
        <f>Time!CQ$32</f>
        <v>3</v>
      </c>
      <c r="CR166" s="512">
        <f>Time!CR$32</f>
        <v>3</v>
      </c>
      <c r="CS166" s="512">
        <f>Time!CS$32</f>
        <v>3</v>
      </c>
      <c r="CT166" s="512">
        <f>Time!CT$32</f>
        <v>3</v>
      </c>
      <c r="CU166" s="512">
        <f>Time!CU$32</f>
        <v>3</v>
      </c>
      <c r="CV166" s="512">
        <f>Time!CV$32</f>
        <v>3</v>
      </c>
      <c r="CW166" s="512">
        <f>Time!CW$32</f>
        <v>3</v>
      </c>
      <c r="CX166" s="512">
        <f>Time!CX$32</f>
        <v>3</v>
      </c>
      <c r="CY166" s="512">
        <f>Time!CY$32</f>
        <v>3</v>
      </c>
      <c r="CZ166" s="512">
        <f>Time!CZ$32</f>
        <v>3</v>
      </c>
      <c r="DA166" s="512">
        <f>Time!DA$32</f>
        <v>3</v>
      </c>
      <c r="DB166" s="512">
        <f>Time!DB$32</f>
        <v>3</v>
      </c>
      <c r="DC166" s="512">
        <f>Time!DC$32</f>
        <v>3</v>
      </c>
      <c r="DD166" s="512">
        <f>Time!DD$32</f>
        <v>3</v>
      </c>
      <c r="DE166" s="512">
        <f>Time!DE$32</f>
        <v>3</v>
      </c>
      <c r="DF166" s="512">
        <f>Time!DF$32</f>
        <v>3</v>
      </c>
      <c r="DG166" s="512">
        <f>Time!DG$32</f>
        <v>3</v>
      </c>
      <c r="DH166" s="512">
        <f>Time!DH$32</f>
        <v>3</v>
      </c>
      <c r="DI166" s="512">
        <f>Time!DI$32</f>
        <v>3</v>
      </c>
      <c r="DJ166" s="512">
        <f>Time!DJ$32</f>
        <v>3</v>
      </c>
      <c r="DK166" s="512">
        <f>Time!DK$32</f>
        <v>3</v>
      </c>
      <c r="DL166" s="512">
        <f>Time!DL$32</f>
        <v>3</v>
      </c>
      <c r="DM166" s="512">
        <f>Time!DM$32</f>
        <v>3</v>
      </c>
      <c r="DN166" s="512">
        <f>Time!DN$32</f>
        <v>3</v>
      </c>
      <c r="DO166" s="512">
        <f>Time!DO$32</f>
        <v>3</v>
      </c>
      <c r="DP166" s="512">
        <f>Time!DP$32</f>
        <v>3</v>
      </c>
      <c r="DQ166" s="512">
        <f>Time!DQ$32</f>
        <v>3</v>
      </c>
      <c r="DR166" s="512">
        <f>Time!DR$32</f>
        <v>3</v>
      </c>
      <c r="DS166" s="512">
        <f>Time!DS$32</f>
        <v>3</v>
      </c>
      <c r="DT166" s="512">
        <f>Time!DT$32</f>
        <v>3</v>
      </c>
      <c r="DU166" s="512">
        <f>Time!DU$32</f>
        <v>3</v>
      </c>
      <c r="DV166" s="512">
        <f>Time!DV$32</f>
        <v>3</v>
      </c>
      <c r="DW166" s="512">
        <f>Time!DW$32</f>
        <v>3</v>
      </c>
      <c r="DX166" s="512">
        <f>Time!DX$32</f>
        <v>3</v>
      </c>
      <c r="DY166" s="512">
        <f>Time!DY$32</f>
        <v>3</v>
      </c>
      <c r="DZ166" s="512">
        <f>Time!DZ$32</f>
        <v>3</v>
      </c>
      <c r="EA166" s="512">
        <f>Time!EA$32</f>
        <v>3</v>
      </c>
      <c r="EB166" s="512">
        <f>Time!EB$32</f>
        <v>3</v>
      </c>
      <c r="EC166" s="512">
        <f>Time!EC$32</f>
        <v>3</v>
      </c>
      <c r="ED166" s="512">
        <f>Time!ED$32</f>
        <v>3</v>
      </c>
      <c r="EE166" s="512">
        <f>Time!EE$32</f>
        <v>3</v>
      </c>
      <c r="EF166" s="512">
        <f>Time!EF$32</f>
        <v>3</v>
      </c>
      <c r="EG166" s="512">
        <f>Time!EG$32</f>
        <v>3</v>
      </c>
      <c r="EH166" s="512">
        <f>Time!EH$32</f>
        <v>3</v>
      </c>
      <c r="EI166" s="512">
        <f>Time!EI$32</f>
        <v>3</v>
      </c>
      <c r="EJ166" s="512">
        <f>Time!EJ$32</f>
        <v>3</v>
      </c>
      <c r="EK166" s="512">
        <f>Time!EK$32</f>
        <v>3</v>
      </c>
      <c r="EL166" s="512">
        <f>Time!EL$32</f>
        <v>3</v>
      </c>
      <c r="EM166" s="512">
        <f>Time!EM$32</f>
        <v>3</v>
      </c>
      <c r="EN166" s="512">
        <f>Time!EN$32</f>
        <v>3</v>
      </c>
      <c r="EO166" s="512">
        <f>Time!EO$32</f>
        <v>3</v>
      </c>
      <c r="EP166" s="512">
        <f>Time!EP$32</f>
        <v>3</v>
      </c>
      <c r="EQ166" s="512">
        <f>Time!EQ$32</f>
        <v>3</v>
      </c>
      <c r="ER166" s="512">
        <f>Time!ER$32</f>
        <v>3</v>
      </c>
      <c r="ES166" s="512">
        <f>Time!ES$32</f>
        <v>3</v>
      </c>
      <c r="ET166" s="512">
        <f>Time!ET$32</f>
        <v>3</v>
      </c>
      <c r="EU166" s="512">
        <f>Time!EU$32</f>
        <v>3</v>
      </c>
      <c r="EV166" s="512">
        <f>Time!EV$32</f>
        <v>3</v>
      </c>
      <c r="EW166" s="512">
        <f>Time!EW$32</f>
        <v>3</v>
      </c>
      <c r="EX166" s="512">
        <f>Time!EX$32</f>
        <v>3</v>
      </c>
      <c r="EY166" s="512">
        <f>Time!EY$32</f>
        <v>3</v>
      </c>
      <c r="EZ166" s="512">
        <f>Time!EZ$32</f>
        <v>3</v>
      </c>
      <c r="FA166" s="512">
        <f>Time!FA$32</f>
        <v>3</v>
      </c>
      <c r="FB166" s="512">
        <f>Time!FB$32</f>
        <v>3</v>
      </c>
      <c r="FC166" s="512">
        <f>Time!FC$32</f>
        <v>3</v>
      </c>
      <c r="FD166" s="512">
        <f>Time!FD$32</f>
        <v>3</v>
      </c>
      <c r="FE166" s="512">
        <f>Time!FE$32</f>
        <v>3</v>
      </c>
      <c r="FF166" s="512">
        <f>Time!FF$32</f>
        <v>3</v>
      </c>
      <c r="FG166" s="512">
        <f>Time!FG$32</f>
        <v>3</v>
      </c>
      <c r="FH166" s="512">
        <f>Time!FH$32</f>
        <v>3</v>
      </c>
      <c r="FI166" s="512">
        <f>Time!FI$32</f>
        <v>3</v>
      </c>
      <c r="FJ166" s="512">
        <f>Time!FJ$32</f>
        <v>3</v>
      </c>
      <c r="FK166" s="512">
        <f>Time!FK$32</f>
        <v>3</v>
      </c>
      <c r="FL166" s="512">
        <f>Time!FL$32</f>
        <v>3</v>
      </c>
      <c r="FM166" s="512">
        <f>Time!FM$32</f>
        <v>3</v>
      </c>
      <c r="FN166" s="512">
        <f>Time!FN$32</f>
        <v>3</v>
      </c>
      <c r="FO166" s="512">
        <f>Time!FO$32</f>
        <v>3</v>
      </c>
      <c r="FP166" s="512">
        <f>Time!FP$32</f>
        <v>3</v>
      </c>
      <c r="FQ166" s="512">
        <f>Time!FQ$32</f>
        <v>3</v>
      </c>
      <c r="FR166" s="512">
        <f>Time!FR$32</f>
        <v>3</v>
      </c>
      <c r="FS166" s="512">
        <f>Time!FS$32</f>
        <v>3</v>
      </c>
      <c r="FT166" s="512">
        <f>Time!FT$32</f>
        <v>3</v>
      </c>
      <c r="FU166" s="512">
        <f>Time!FU$32</f>
        <v>3</v>
      </c>
      <c r="FV166" s="512">
        <f>Time!FV$32</f>
        <v>3</v>
      </c>
      <c r="FW166" s="512">
        <f>Time!FW$32</f>
        <v>3</v>
      </c>
      <c r="FX166" s="512">
        <f>Time!FX$32</f>
        <v>3</v>
      </c>
      <c r="FY166" s="512">
        <f>Time!FY$32</f>
        <v>3</v>
      </c>
      <c r="FZ166" s="512">
        <f>Time!FZ$32</f>
        <v>3</v>
      </c>
      <c r="GA166" s="512">
        <f>Time!GA$32</f>
        <v>3</v>
      </c>
      <c r="GB166" s="512">
        <f>Time!GB$32</f>
        <v>3</v>
      </c>
      <c r="GC166" s="512">
        <f>Time!GC$32</f>
        <v>3</v>
      </c>
      <c r="GD166" s="512">
        <f>Time!GD$32</f>
        <v>3</v>
      </c>
      <c r="GE166" s="512">
        <f>Time!GE$32</f>
        <v>3</v>
      </c>
      <c r="GF166" s="512">
        <f>Time!GF$32</f>
        <v>3</v>
      </c>
      <c r="GG166" s="512">
        <f>Time!GG$32</f>
        <v>3</v>
      </c>
      <c r="GH166" s="512">
        <f>Time!GH$32</f>
        <v>3</v>
      </c>
      <c r="GI166" s="512">
        <f>Time!GI$32</f>
        <v>3</v>
      </c>
      <c r="GJ166" s="512">
        <f>Time!GJ$32</f>
        <v>3</v>
      </c>
    </row>
    <row r="167" spans="1:192" s="512" customFormat="1" outlineLevel="2" x14ac:dyDescent="0.35">
      <c r="A167" s="519"/>
      <c r="E167" s="512" t="str">
        <f>Time!$E$88</f>
        <v>Operating period flag</v>
      </c>
      <c r="G167" s="512" t="str">
        <f>Time!$G$88</f>
        <v>flag</v>
      </c>
      <c r="H167" s="512">
        <f>Time!$H$88</f>
        <v>100</v>
      </c>
      <c r="J167" s="512">
        <f>Time!J$88</f>
        <v>0</v>
      </c>
      <c r="K167" s="512">
        <f>Time!K$88</f>
        <v>0</v>
      </c>
      <c r="L167" s="512">
        <f>Time!L$88</f>
        <v>0</v>
      </c>
      <c r="M167" s="512">
        <f>Time!M$88</f>
        <v>0</v>
      </c>
      <c r="N167" s="512">
        <f>Time!N$88</f>
        <v>0</v>
      </c>
      <c r="O167" s="512">
        <f>Time!O$88</f>
        <v>0</v>
      </c>
      <c r="P167" s="512">
        <f>Time!P$88</f>
        <v>0</v>
      </c>
      <c r="Q167" s="512">
        <f>Time!Q$88</f>
        <v>0</v>
      </c>
      <c r="R167" s="512">
        <f>Time!R$88</f>
        <v>0</v>
      </c>
      <c r="S167" s="512">
        <f>Time!S$88</f>
        <v>0</v>
      </c>
      <c r="T167" s="512">
        <f>Time!T$88</f>
        <v>0</v>
      </c>
      <c r="U167" s="512">
        <f>Time!U$88</f>
        <v>0</v>
      </c>
      <c r="V167" s="512">
        <f>Time!V$88</f>
        <v>0</v>
      </c>
      <c r="W167" s="512">
        <f>Time!W$88</f>
        <v>0</v>
      </c>
      <c r="X167" s="512">
        <f>Time!X$88</f>
        <v>0</v>
      </c>
      <c r="Y167" s="512">
        <f>Time!Y$88</f>
        <v>0</v>
      </c>
      <c r="Z167" s="512">
        <f>Time!Z$88</f>
        <v>0</v>
      </c>
      <c r="AA167" s="512">
        <f>Time!AA$88</f>
        <v>0</v>
      </c>
      <c r="AB167" s="512">
        <f>Time!AB$88</f>
        <v>0</v>
      </c>
      <c r="AC167" s="512">
        <f>Time!AC$88</f>
        <v>0</v>
      </c>
      <c r="AD167" s="512">
        <f>Time!AD$88</f>
        <v>0</v>
      </c>
      <c r="AE167" s="512">
        <f>Time!AE$88</f>
        <v>0</v>
      </c>
      <c r="AF167" s="512">
        <f>Time!AF$88</f>
        <v>0</v>
      </c>
      <c r="AG167" s="512">
        <f>Time!AG$88</f>
        <v>0</v>
      </c>
      <c r="AH167" s="512">
        <f>Time!AH$88</f>
        <v>0</v>
      </c>
      <c r="AI167" s="512">
        <f>Time!AI$88</f>
        <v>0</v>
      </c>
      <c r="AJ167" s="512">
        <f>Time!AJ$88</f>
        <v>0</v>
      </c>
      <c r="AK167" s="512">
        <f>Time!AK$88</f>
        <v>0</v>
      </c>
      <c r="AL167" s="512">
        <f>Time!AL$88</f>
        <v>0</v>
      </c>
      <c r="AM167" s="512">
        <f>Time!AM$88</f>
        <v>0</v>
      </c>
      <c r="AN167" s="512">
        <f>Time!AN$88</f>
        <v>0</v>
      </c>
      <c r="AO167" s="512">
        <f>Time!AO$88</f>
        <v>0</v>
      </c>
      <c r="AP167" s="512">
        <f>Time!AP$88</f>
        <v>0</v>
      </c>
      <c r="AQ167" s="512">
        <f>Time!AQ$88</f>
        <v>0</v>
      </c>
      <c r="AR167" s="512">
        <f>Time!AR$88</f>
        <v>0</v>
      </c>
      <c r="AS167" s="512">
        <f>Time!AS$88</f>
        <v>0</v>
      </c>
      <c r="AT167" s="512">
        <f>Time!AT$88</f>
        <v>0</v>
      </c>
      <c r="AU167" s="512">
        <f>Time!AU$88</f>
        <v>0</v>
      </c>
      <c r="AV167" s="512">
        <f>Time!AV$88</f>
        <v>0</v>
      </c>
      <c r="AW167" s="512">
        <f>Time!AW$88</f>
        <v>0</v>
      </c>
      <c r="AX167" s="512">
        <f>Time!AX$88</f>
        <v>0</v>
      </c>
      <c r="AY167" s="512">
        <f>Time!AY$88</f>
        <v>0</v>
      </c>
      <c r="AZ167" s="512">
        <f>Time!AZ$88</f>
        <v>0</v>
      </c>
      <c r="BA167" s="512">
        <f>Time!BA$88</f>
        <v>0</v>
      </c>
      <c r="BB167" s="512">
        <f>Time!BB$88</f>
        <v>0</v>
      </c>
      <c r="BC167" s="512">
        <f>Time!BC$88</f>
        <v>0</v>
      </c>
      <c r="BD167" s="512">
        <f>Time!BD$88</f>
        <v>0</v>
      </c>
      <c r="BE167" s="512">
        <f>Time!BE$88</f>
        <v>0</v>
      </c>
      <c r="BF167" s="512">
        <f>Time!BF$88</f>
        <v>1</v>
      </c>
      <c r="BG167" s="512">
        <f>Time!BG$88</f>
        <v>1</v>
      </c>
      <c r="BH167" s="512">
        <f>Time!BH$88</f>
        <v>1</v>
      </c>
      <c r="BI167" s="512">
        <f>Time!BI$88</f>
        <v>1</v>
      </c>
      <c r="BJ167" s="512">
        <f>Time!BJ$88</f>
        <v>1</v>
      </c>
      <c r="BK167" s="512">
        <f>Time!BK$88</f>
        <v>1</v>
      </c>
      <c r="BL167" s="512">
        <f>Time!BL$88</f>
        <v>1</v>
      </c>
      <c r="BM167" s="512">
        <f>Time!BM$88</f>
        <v>1</v>
      </c>
      <c r="BN167" s="512">
        <f>Time!BN$88</f>
        <v>1</v>
      </c>
      <c r="BO167" s="512">
        <f>Time!BO$88</f>
        <v>1</v>
      </c>
      <c r="BP167" s="512">
        <f>Time!BP$88</f>
        <v>1</v>
      </c>
      <c r="BQ167" s="512">
        <f>Time!BQ$88</f>
        <v>1</v>
      </c>
      <c r="BR167" s="512">
        <f>Time!BR$88</f>
        <v>1</v>
      </c>
      <c r="BS167" s="512">
        <f>Time!BS$88</f>
        <v>1</v>
      </c>
      <c r="BT167" s="512">
        <f>Time!BT$88</f>
        <v>1</v>
      </c>
      <c r="BU167" s="512">
        <f>Time!BU$88</f>
        <v>1</v>
      </c>
      <c r="BV167" s="512">
        <f>Time!BV$88</f>
        <v>1</v>
      </c>
      <c r="BW167" s="512">
        <f>Time!BW$88</f>
        <v>1</v>
      </c>
      <c r="BX167" s="512">
        <f>Time!BX$88</f>
        <v>1</v>
      </c>
      <c r="BY167" s="512">
        <f>Time!BY$88</f>
        <v>1</v>
      </c>
      <c r="BZ167" s="512">
        <f>Time!BZ$88</f>
        <v>1</v>
      </c>
      <c r="CA167" s="512">
        <f>Time!CA$88</f>
        <v>1</v>
      </c>
      <c r="CB167" s="512">
        <f>Time!CB$88</f>
        <v>1</v>
      </c>
      <c r="CC167" s="512">
        <f>Time!CC$88</f>
        <v>1</v>
      </c>
      <c r="CD167" s="512">
        <f>Time!CD$88</f>
        <v>1</v>
      </c>
      <c r="CE167" s="512">
        <f>Time!CE$88</f>
        <v>1</v>
      </c>
      <c r="CF167" s="512">
        <f>Time!CF$88</f>
        <v>1</v>
      </c>
      <c r="CG167" s="512">
        <f>Time!CG$88</f>
        <v>1</v>
      </c>
      <c r="CH167" s="512">
        <f>Time!CH$88</f>
        <v>1</v>
      </c>
      <c r="CI167" s="512">
        <f>Time!CI$88</f>
        <v>1</v>
      </c>
      <c r="CJ167" s="512">
        <f>Time!CJ$88</f>
        <v>1</v>
      </c>
      <c r="CK167" s="512">
        <f>Time!CK$88</f>
        <v>1</v>
      </c>
      <c r="CL167" s="512">
        <f>Time!CL$88</f>
        <v>1</v>
      </c>
      <c r="CM167" s="512">
        <f>Time!CM$88</f>
        <v>1</v>
      </c>
      <c r="CN167" s="512">
        <f>Time!CN$88</f>
        <v>1</v>
      </c>
      <c r="CO167" s="512">
        <f>Time!CO$88</f>
        <v>1</v>
      </c>
      <c r="CP167" s="512">
        <f>Time!CP$88</f>
        <v>1</v>
      </c>
      <c r="CQ167" s="512">
        <f>Time!CQ$88</f>
        <v>1</v>
      </c>
      <c r="CR167" s="512">
        <f>Time!CR$88</f>
        <v>1</v>
      </c>
      <c r="CS167" s="512">
        <f>Time!CS$88</f>
        <v>1</v>
      </c>
      <c r="CT167" s="512">
        <f>Time!CT$88</f>
        <v>1</v>
      </c>
      <c r="CU167" s="512">
        <f>Time!CU$88</f>
        <v>1</v>
      </c>
      <c r="CV167" s="512">
        <f>Time!CV$88</f>
        <v>1</v>
      </c>
      <c r="CW167" s="512">
        <f>Time!CW$88</f>
        <v>1</v>
      </c>
      <c r="CX167" s="512">
        <f>Time!CX$88</f>
        <v>1</v>
      </c>
      <c r="CY167" s="512">
        <f>Time!CY$88</f>
        <v>1</v>
      </c>
      <c r="CZ167" s="512">
        <f>Time!CZ$88</f>
        <v>1</v>
      </c>
      <c r="DA167" s="512">
        <f>Time!DA$88</f>
        <v>1</v>
      </c>
      <c r="DB167" s="512">
        <f>Time!DB$88</f>
        <v>1</v>
      </c>
      <c r="DC167" s="512">
        <f>Time!DC$88</f>
        <v>1</v>
      </c>
      <c r="DD167" s="512">
        <f>Time!DD$88</f>
        <v>1</v>
      </c>
      <c r="DE167" s="512">
        <f>Time!DE$88</f>
        <v>1</v>
      </c>
      <c r="DF167" s="512">
        <f>Time!DF$88</f>
        <v>1</v>
      </c>
      <c r="DG167" s="512">
        <f>Time!DG$88</f>
        <v>1</v>
      </c>
      <c r="DH167" s="512">
        <f>Time!DH$88</f>
        <v>1</v>
      </c>
      <c r="DI167" s="512">
        <f>Time!DI$88</f>
        <v>1</v>
      </c>
      <c r="DJ167" s="512">
        <f>Time!DJ$88</f>
        <v>1</v>
      </c>
      <c r="DK167" s="512">
        <f>Time!DK$88</f>
        <v>1</v>
      </c>
      <c r="DL167" s="512">
        <f>Time!DL$88</f>
        <v>1</v>
      </c>
      <c r="DM167" s="512">
        <f>Time!DM$88</f>
        <v>1</v>
      </c>
      <c r="DN167" s="512">
        <f>Time!DN$88</f>
        <v>1</v>
      </c>
      <c r="DO167" s="512">
        <f>Time!DO$88</f>
        <v>1</v>
      </c>
      <c r="DP167" s="512">
        <f>Time!DP$88</f>
        <v>1</v>
      </c>
      <c r="DQ167" s="512">
        <f>Time!DQ$88</f>
        <v>1</v>
      </c>
      <c r="DR167" s="512">
        <f>Time!DR$88</f>
        <v>1</v>
      </c>
      <c r="DS167" s="512">
        <f>Time!DS$88</f>
        <v>1</v>
      </c>
      <c r="DT167" s="512">
        <f>Time!DT$88</f>
        <v>1</v>
      </c>
      <c r="DU167" s="512">
        <f>Time!DU$88</f>
        <v>1</v>
      </c>
      <c r="DV167" s="512">
        <f>Time!DV$88</f>
        <v>1</v>
      </c>
      <c r="DW167" s="512">
        <f>Time!DW$88</f>
        <v>1</v>
      </c>
      <c r="DX167" s="512">
        <f>Time!DX$88</f>
        <v>1</v>
      </c>
      <c r="DY167" s="512">
        <f>Time!DY$88</f>
        <v>1</v>
      </c>
      <c r="DZ167" s="512">
        <f>Time!DZ$88</f>
        <v>1</v>
      </c>
      <c r="EA167" s="512">
        <f>Time!EA$88</f>
        <v>1</v>
      </c>
      <c r="EB167" s="512">
        <f>Time!EB$88</f>
        <v>1</v>
      </c>
      <c r="EC167" s="512">
        <f>Time!EC$88</f>
        <v>1</v>
      </c>
      <c r="ED167" s="512">
        <f>Time!ED$88</f>
        <v>1</v>
      </c>
      <c r="EE167" s="512">
        <f>Time!EE$88</f>
        <v>1</v>
      </c>
      <c r="EF167" s="512">
        <f>Time!EF$88</f>
        <v>1</v>
      </c>
      <c r="EG167" s="512">
        <f>Time!EG$88</f>
        <v>1</v>
      </c>
      <c r="EH167" s="512">
        <f>Time!EH$88</f>
        <v>1</v>
      </c>
      <c r="EI167" s="512">
        <f>Time!EI$88</f>
        <v>1</v>
      </c>
      <c r="EJ167" s="512">
        <f>Time!EJ$88</f>
        <v>1</v>
      </c>
      <c r="EK167" s="512">
        <f>Time!EK$88</f>
        <v>1</v>
      </c>
      <c r="EL167" s="512">
        <f>Time!EL$88</f>
        <v>1</v>
      </c>
      <c r="EM167" s="512">
        <f>Time!EM$88</f>
        <v>1</v>
      </c>
      <c r="EN167" s="512">
        <f>Time!EN$88</f>
        <v>1</v>
      </c>
      <c r="EO167" s="512">
        <f>Time!EO$88</f>
        <v>1</v>
      </c>
      <c r="EP167" s="512">
        <f>Time!EP$88</f>
        <v>1</v>
      </c>
      <c r="EQ167" s="512">
        <f>Time!EQ$88</f>
        <v>1</v>
      </c>
      <c r="ER167" s="512">
        <f>Time!ER$88</f>
        <v>1</v>
      </c>
      <c r="ES167" s="512">
        <f>Time!ES$88</f>
        <v>1</v>
      </c>
      <c r="ET167" s="512">
        <f>Time!ET$88</f>
        <v>1</v>
      </c>
      <c r="EU167" s="512">
        <f>Time!EU$88</f>
        <v>1</v>
      </c>
      <c r="EV167" s="512">
        <f>Time!EV$88</f>
        <v>1</v>
      </c>
      <c r="EW167" s="512">
        <f>Time!EW$88</f>
        <v>1</v>
      </c>
      <c r="EX167" s="512">
        <f>Time!EX$88</f>
        <v>1</v>
      </c>
      <c r="EY167" s="512">
        <f>Time!EY$88</f>
        <v>1</v>
      </c>
      <c r="EZ167" s="512">
        <f>Time!EZ$88</f>
        <v>1</v>
      </c>
      <c r="FA167" s="512">
        <f>Time!FA$88</f>
        <v>1</v>
      </c>
      <c r="FB167" s="512">
        <f>Time!FB$88</f>
        <v>0</v>
      </c>
      <c r="FC167" s="512">
        <f>Time!FC$88</f>
        <v>0</v>
      </c>
      <c r="FD167" s="512">
        <f>Time!FD$88</f>
        <v>0</v>
      </c>
      <c r="FE167" s="512">
        <f>Time!FE$88</f>
        <v>0</v>
      </c>
      <c r="FF167" s="512">
        <f>Time!FF$88</f>
        <v>0</v>
      </c>
      <c r="FG167" s="512">
        <f>Time!FG$88</f>
        <v>0</v>
      </c>
      <c r="FH167" s="512">
        <f>Time!FH$88</f>
        <v>0</v>
      </c>
      <c r="FI167" s="512">
        <f>Time!FI$88</f>
        <v>0</v>
      </c>
      <c r="FJ167" s="512">
        <f>Time!FJ$88</f>
        <v>0</v>
      </c>
      <c r="FK167" s="512">
        <f>Time!FK$88</f>
        <v>0</v>
      </c>
      <c r="FL167" s="512">
        <f>Time!FL$88</f>
        <v>0</v>
      </c>
      <c r="FM167" s="512">
        <f>Time!FM$88</f>
        <v>0</v>
      </c>
      <c r="FN167" s="512">
        <f>Time!FN$88</f>
        <v>0</v>
      </c>
      <c r="FO167" s="512">
        <f>Time!FO$88</f>
        <v>0</v>
      </c>
      <c r="FP167" s="512">
        <f>Time!FP$88</f>
        <v>0</v>
      </c>
      <c r="FQ167" s="512">
        <f>Time!FQ$88</f>
        <v>0</v>
      </c>
      <c r="FR167" s="512">
        <f>Time!FR$88</f>
        <v>0</v>
      </c>
      <c r="FS167" s="512">
        <f>Time!FS$88</f>
        <v>0</v>
      </c>
      <c r="FT167" s="512">
        <f>Time!FT$88</f>
        <v>0</v>
      </c>
      <c r="FU167" s="512">
        <f>Time!FU$88</f>
        <v>0</v>
      </c>
      <c r="FV167" s="512">
        <f>Time!FV$88</f>
        <v>0</v>
      </c>
      <c r="FW167" s="512">
        <f>Time!FW$88</f>
        <v>0</v>
      </c>
      <c r="FX167" s="512">
        <f>Time!FX$88</f>
        <v>0</v>
      </c>
      <c r="FY167" s="512">
        <f>Time!FY$88</f>
        <v>0</v>
      </c>
      <c r="FZ167" s="512">
        <f>Time!FZ$88</f>
        <v>0</v>
      </c>
      <c r="GA167" s="512">
        <f>Time!GA$88</f>
        <v>0</v>
      </c>
      <c r="GB167" s="512">
        <f>Time!GB$88</f>
        <v>0</v>
      </c>
      <c r="GC167" s="512">
        <f>Time!GC$88</f>
        <v>0</v>
      </c>
      <c r="GD167" s="512">
        <f>Time!GD$88</f>
        <v>0</v>
      </c>
      <c r="GE167" s="512">
        <f>Time!GE$88</f>
        <v>0</v>
      </c>
      <c r="GF167" s="512">
        <f>Time!GF$88</f>
        <v>0</v>
      </c>
      <c r="GG167" s="512">
        <f>Time!GG$88</f>
        <v>0</v>
      </c>
      <c r="GH167" s="512">
        <f>Time!GH$88</f>
        <v>0</v>
      </c>
      <c r="GI167" s="512">
        <f>Time!GI$88</f>
        <v>0</v>
      </c>
      <c r="GJ167" s="512">
        <f>Time!GJ$88</f>
        <v>0</v>
      </c>
    </row>
    <row r="168" spans="1:192" s="513" customFormat="1" outlineLevel="2" x14ac:dyDescent="0.35">
      <c r="A168" s="518"/>
      <c r="E168" s="513" t="str">
        <f>Esc!$E$14</f>
        <v>CPI escalation factor</v>
      </c>
      <c r="G168" s="513" t="str">
        <f>Esc!$G$14</f>
        <v>factor</v>
      </c>
      <c r="H168" s="513">
        <f>Esc!$H$14</f>
        <v>277.83505167495679</v>
      </c>
      <c r="J168" s="513">
        <f>Esc!J$14</f>
        <v>1</v>
      </c>
      <c r="K168" s="513">
        <f>Esc!K$14</f>
        <v>1</v>
      </c>
      <c r="L168" s="513">
        <f>Esc!L$14</f>
        <v>1</v>
      </c>
      <c r="M168" s="513">
        <f>Esc!M$14</f>
        <v>1</v>
      </c>
      <c r="N168" s="513">
        <f>Esc!N$14</f>
        <v>1</v>
      </c>
      <c r="O168" s="513">
        <f>Esc!O$14</f>
        <v>1</v>
      </c>
      <c r="P168" s="513">
        <f>Esc!P$14</f>
        <v>1</v>
      </c>
      <c r="Q168" s="513">
        <f>Esc!Q$14</f>
        <v>1</v>
      </c>
      <c r="R168" s="513">
        <f>Esc!R$14</f>
        <v>1</v>
      </c>
      <c r="S168" s="513">
        <f>Esc!S$14</f>
        <v>1</v>
      </c>
      <c r="T168" s="513">
        <f>Esc!T$14</f>
        <v>1</v>
      </c>
      <c r="U168" s="513">
        <f>Esc!U$14</f>
        <v>1</v>
      </c>
      <c r="V168" s="513">
        <f>Esc!V$14</f>
        <v>1</v>
      </c>
      <c r="W168" s="513">
        <f>Esc!W$14</f>
        <v>1</v>
      </c>
      <c r="X168" s="513">
        <f>Esc!X$14</f>
        <v>1</v>
      </c>
      <c r="Y168" s="513">
        <f>Esc!Y$14</f>
        <v>1</v>
      </c>
      <c r="Z168" s="513">
        <f>Esc!Z$14</f>
        <v>1</v>
      </c>
      <c r="AA168" s="513">
        <f>Esc!AA$14</f>
        <v>1.0249999999999999</v>
      </c>
      <c r="AB168" s="513">
        <f>Esc!AB$14</f>
        <v>1.0249999999999999</v>
      </c>
      <c r="AC168" s="513">
        <f>Esc!AC$14</f>
        <v>1.0249999999999999</v>
      </c>
      <c r="AD168" s="513">
        <f>Esc!AD$14</f>
        <v>1.0249999999999999</v>
      </c>
      <c r="AE168" s="513">
        <f>Esc!AE$14</f>
        <v>1.0249999999999999</v>
      </c>
      <c r="AF168" s="513">
        <f>Esc!AF$14</f>
        <v>1.0249999999999999</v>
      </c>
      <c r="AG168" s="513">
        <f>Esc!AG$14</f>
        <v>1.0249999999999999</v>
      </c>
      <c r="AH168" s="513">
        <f>Esc!AH$14</f>
        <v>1.0249999999999999</v>
      </c>
      <c r="AI168" s="513">
        <f>Esc!AI$14</f>
        <v>1.0249999999999999</v>
      </c>
      <c r="AJ168" s="513">
        <f>Esc!AJ$14</f>
        <v>1.0249999999999999</v>
      </c>
      <c r="AK168" s="513">
        <f>Esc!AK$14</f>
        <v>1.0249999999999999</v>
      </c>
      <c r="AL168" s="513">
        <f>Esc!AL$14</f>
        <v>1.0249999999999999</v>
      </c>
      <c r="AM168" s="513">
        <f>Esc!AM$14</f>
        <v>1.0506249999999999</v>
      </c>
      <c r="AN168" s="513">
        <f>Esc!AN$14</f>
        <v>1.0506249999999999</v>
      </c>
      <c r="AO168" s="513">
        <f>Esc!AO$14</f>
        <v>1.0506249999999999</v>
      </c>
      <c r="AP168" s="513">
        <f>Esc!AP$14</f>
        <v>1.0506249999999999</v>
      </c>
      <c r="AQ168" s="513">
        <f>Esc!AQ$14</f>
        <v>1.0506249999999999</v>
      </c>
      <c r="AR168" s="513">
        <f>Esc!AR$14</f>
        <v>1.0506249999999999</v>
      </c>
      <c r="AS168" s="513">
        <f>Esc!AS$14</f>
        <v>1.0506249999999999</v>
      </c>
      <c r="AT168" s="513">
        <f>Esc!AT$14</f>
        <v>1.0506249999999999</v>
      </c>
      <c r="AU168" s="513">
        <f>Esc!AU$14</f>
        <v>1.0506249999999999</v>
      </c>
      <c r="AV168" s="513">
        <f>Esc!AV$14</f>
        <v>1.0506249999999999</v>
      </c>
      <c r="AW168" s="513">
        <f>Esc!AW$14</f>
        <v>1.0506249999999999</v>
      </c>
      <c r="AX168" s="513">
        <f>Esc!AX$14</f>
        <v>1.0506249999999999</v>
      </c>
      <c r="AY168" s="513">
        <f>Esc!AY$14</f>
        <v>1.0768906249999999</v>
      </c>
      <c r="AZ168" s="513">
        <f>Esc!AZ$14</f>
        <v>1.0768906249999999</v>
      </c>
      <c r="BA168" s="513">
        <f>Esc!BA$14</f>
        <v>1.0768906249999999</v>
      </c>
      <c r="BB168" s="513">
        <f>Esc!BB$14</f>
        <v>1.0768906249999999</v>
      </c>
      <c r="BC168" s="513">
        <f>Esc!BC$14</f>
        <v>1.0768906249999999</v>
      </c>
      <c r="BD168" s="513">
        <f>Esc!BD$14</f>
        <v>1.0768906249999999</v>
      </c>
      <c r="BE168" s="513">
        <f>Esc!BE$14</f>
        <v>1.0768906249999999</v>
      </c>
      <c r="BF168" s="513">
        <f>Esc!BF$14</f>
        <v>1.0768906249999999</v>
      </c>
      <c r="BG168" s="513">
        <f>Esc!BG$14</f>
        <v>1.1038128906249998</v>
      </c>
      <c r="BH168" s="513">
        <f>Esc!BH$14</f>
        <v>1.1038128906249998</v>
      </c>
      <c r="BI168" s="513">
        <f>Esc!BI$14</f>
        <v>1.1038128906249998</v>
      </c>
      <c r="BJ168" s="513">
        <f>Esc!BJ$14</f>
        <v>1.1038128906249998</v>
      </c>
      <c r="BK168" s="513">
        <f>Esc!BK$14</f>
        <v>1.1314082128906247</v>
      </c>
      <c r="BL168" s="513">
        <f>Esc!BL$14</f>
        <v>1.1314082128906247</v>
      </c>
      <c r="BM168" s="513">
        <f>Esc!BM$14</f>
        <v>1.1314082128906247</v>
      </c>
      <c r="BN168" s="513">
        <f>Esc!BN$14</f>
        <v>1.1314082128906247</v>
      </c>
      <c r="BO168" s="513">
        <f>Esc!BO$14</f>
        <v>1.1596934182128902</v>
      </c>
      <c r="BP168" s="513">
        <f>Esc!BP$14</f>
        <v>1.1596934182128902</v>
      </c>
      <c r="BQ168" s="513">
        <f>Esc!BQ$14</f>
        <v>1.1596934182128902</v>
      </c>
      <c r="BR168" s="513">
        <f>Esc!BR$14</f>
        <v>1.1596934182128902</v>
      </c>
      <c r="BS168" s="513">
        <f>Esc!BS$14</f>
        <v>1.1886857536682125</v>
      </c>
      <c r="BT168" s="513">
        <f>Esc!BT$14</f>
        <v>1.1886857536682125</v>
      </c>
      <c r="BU168" s="513">
        <f>Esc!BU$14</f>
        <v>1.1886857536682125</v>
      </c>
      <c r="BV168" s="513">
        <f>Esc!BV$14</f>
        <v>1.1886857536682125</v>
      </c>
      <c r="BW168" s="513">
        <f>Esc!BW$14</f>
        <v>1.2184028975099177</v>
      </c>
      <c r="BX168" s="513">
        <f>Esc!BX$14</f>
        <v>1.2184028975099177</v>
      </c>
      <c r="BY168" s="513">
        <f>Esc!BY$14</f>
        <v>1.2184028975099177</v>
      </c>
      <c r="BZ168" s="513">
        <f>Esc!BZ$14</f>
        <v>1.2184028975099177</v>
      </c>
      <c r="CA168" s="513">
        <f>Esc!CA$14</f>
        <v>1.2488629699476654</v>
      </c>
      <c r="CB168" s="513">
        <f>Esc!CB$14</f>
        <v>1.2488629699476654</v>
      </c>
      <c r="CC168" s="513">
        <f>Esc!CC$14</f>
        <v>1.2488629699476654</v>
      </c>
      <c r="CD168" s="513">
        <f>Esc!CD$14</f>
        <v>1.2488629699476654</v>
      </c>
      <c r="CE168" s="513">
        <f>Esc!CE$14</f>
        <v>1.2800845441963571</v>
      </c>
      <c r="CF168" s="513">
        <f>Esc!CF$14</f>
        <v>1.2800845441963571</v>
      </c>
      <c r="CG168" s="513">
        <f>Esc!CG$14</f>
        <v>1.2800845441963571</v>
      </c>
      <c r="CH168" s="513">
        <f>Esc!CH$14</f>
        <v>1.2800845441963571</v>
      </c>
      <c r="CI168" s="513">
        <f>Esc!CI$14</f>
        <v>1.312086657801266</v>
      </c>
      <c r="CJ168" s="513">
        <f>Esc!CJ$14</f>
        <v>1.312086657801266</v>
      </c>
      <c r="CK168" s="513">
        <f>Esc!CK$14</f>
        <v>1.312086657801266</v>
      </c>
      <c r="CL168" s="513">
        <f>Esc!CL$14</f>
        <v>1.312086657801266</v>
      </c>
      <c r="CM168" s="513">
        <f>Esc!CM$14</f>
        <v>1.3448888242462975</v>
      </c>
      <c r="CN168" s="513">
        <f>Esc!CN$14</f>
        <v>1.3448888242462975</v>
      </c>
      <c r="CO168" s="513">
        <f>Esc!CO$14</f>
        <v>1.3448888242462975</v>
      </c>
      <c r="CP168" s="513">
        <f>Esc!CP$14</f>
        <v>1.3448888242462975</v>
      </c>
      <c r="CQ168" s="513">
        <f>Esc!CQ$14</f>
        <v>1.3785110448524549</v>
      </c>
      <c r="CR168" s="513">
        <f>Esc!CR$14</f>
        <v>1.3785110448524549</v>
      </c>
      <c r="CS168" s="513">
        <f>Esc!CS$14</f>
        <v>1.3785110448524549</v>
      </c>
      <c r="CT168" s="513">
        <f>Esc!CT$14</f>
        <v>1.3785110448524549</v>
      </c>
      <c r="CU168" s="513">
        <f>Esc!CU$14</f>
        <v>1.4129738209737661</v>
      </c>
      <c r="CV168" s="513">
        <f>Esc!CV$14</f>
        <v>1.4129738209737661</v>
      </c>
      <c r="CW168" s="513">
        <f>Esc!CW$14</f>
        <v>1.4129738209737661</v>
      </c>
      <c r="CX168" s="513">
        <f>Esc!CX$14</f>
        <v>1.4129738209737661</v>
      </c>
      <c r="CY168" s="513">
        <f>Esc!CY$14</f>
        <v>1.4482981664981105</v>
      </c>
      <c r="CZ168" s="513">
        <f>Esc!CZ$14</f>
        <v>1.4482981664981105</v>
      </c>
      <c r="DA168" s="513">
        <f>Esc!DA$14</f>
        <v>1.4482981664981105</v>
      </c>
      <c r="DB168" s="513">
        <f>Esc!DB$14</f>
        <v>1.4482981664981105</v>
      </c>
      <c r="DC168" s="513">
        <f>Esc!DC$14</f>
        <v>1.4845056206605631</v>
      </c>
      <c r="DD168" s="513">
        <f>Esc!DD$14</f>
        <v>1.4845056206605631</v>
      </c>
      <c r="DE168" s="513">
        <f>Esc!DE$14</f>
        <v>1.4845056206605631</v>
      </c>
      <c r="DF168" s="513">
        <f>Esc!DF$14</f>
        <v>1.4845056206605631</v>
      </c>
      <c r="DG168" s="513">
        <f>Esc!DG$14</f>
        <v>1.521618261177077</v>
      </c>
      <c r="DH168" s="513">
        <f>Esc!DH$14</f>
        <v>1.521618261177077</v>
      </c>
      <c r="DI168" s="513">
        <f>Esc!DI$14</f>
        <v>1.521618261177077</v>
      </c>
      <c r="DJ168" s="513">
        <f>Esc!DJ$14</f>
        <v>1.521618261177077</v>
      </c>
      <c r="DK168" s="513">
        <f>Esc!DK$14</f>
        <v>1.559658717706504</v>
      </c>
      <c r="DL168" s="513">
        <f>Esc!DL$14</f>
        <v>1.559658717706504</v>
      </c>
      <c r="DM168" s="513">
        <f>Esc!DM$14</f>
        <v>1.559658717706504</v>
      </c>
      <c r="DN168" s="513">
        <f>Esc!DN$14</f>
        <v>1.559658717706504</v>
      </c>
      <c r="DO168" s="513">
        <f>Esc!DO$14</f>
        <v>1.5986501856491666</v>
      </c>
      <c r="DP168" s="513">
        <f>Esc!DP$14</f>
        <v>1.5986501856491666</v>
      </c>
      <c r="DQ168" s="513">
        <f>Esc!DQ$14</f>
        <v>1.5986501856491666</v>
      </c>
      <c r="DR168" s="513">
        <f>Esc!DR$14</f>
        <v>1.5986501856491666</v>
      </c>
      <c r="DS168" s="513">
        <f>Esc!DS$14</f>
        <v>1.6386164402903955</v>
      </c>
      <c r="DT168" s="513">
        <f>Esc!DT$14</f>
        <v>1.6386164402903955</v>
      </c>
      <c r="DU168" s="513">
        <f>Esc!DU$14</f>
        <v>1.6386164402903955</v>
      </c>
      <c r="DV168" s="513">
        <f>Esc!DV$14</f>
        <v>1.6386164402903955</v>
      </c>
      <c r="DW168" s="513">
        <f>Esc!DW$14</f>
        <v>1.6795818512976552</v>
      </c>
      <c r="DX168" s="513">
        <f>Esc!DX$14</f>
        <v>1.6795818512976552</v>
      </c>
      <c r="DY168" s="513">
        <f>Esc!DY$14</f>
        <v>1.6795818512976552</v>
      </c>
      <c r="DZ168" s="513">
        <f>Esc!DZ$14</f>
        <v>1.6795818512976552</v>
      </c>
      <c r="EA168" s="513">
        <f>Esc!EA$14</f>
        <v>1.7215713975800966</v>
      </c>
      <c r="EB168" s="513">
        <f>Esc!EB$14</f>
        <v>1.7215713975800966</v>
      </c>
      <c r="EC168" s="513">
        <f>Esc!EC$14</f>
        <v>1.7215713975800966</v>
      </c>
      <c r="ED168" s="513">
        <f>Esc!ED$14</f>
        <v>1.7215713975800966</v>
      </c>
      <c r="EE168" s="513">
        <f>Esc!EE$14</f>
        <v>1.7646106825195991</v>
      </c>
      <c r="EF168" s="513">
        <f>Esc!EF$14</f>
        <v>1.7646106825195991</v>
      </c>
      <c r="EG168" s="513">
        <f>Esc!EG$14</f>
        <v>1.7646106825195991</v>
      </c>
      <c r="EH168" s="513">
        <f>Esc!EH$14</f>
        <v>1.7646106825195991</v>
      </c>
      <c r="EI168" s="513">
        <f>Esc!EI$14</f>
        <v>1.8087259495825889</v>
      </c>
      <c r="EJ168" s="513">
        <f>Esc!EJ$14</f>
        <v>1.8087259495825889</v>
      </c>
      <c r="EK168" s="513">
        <f>Esc!EK$14</f>
        <v>1.8087259495825889</v>
      </c>
      <c r="EL168" s="513">
        <f>Esc!EL$14</f>
        <v>1.8087259495825889</v>
      </c>
      <c r="EM168" s="513">
        <f>Esc!EM$14</f>
        <v>1.8539440983221533</v>
      </c>
      <c r="EN168" s="513">
        <f>Esc!EN$14</f>
        <v>1.8539440983221533</v>
      </c>
      <c r="EO168" s="513">
        <f>Esc!EO$14</f>
        <v>1.8539440983221533</v>
      </c>
      <c r="EP168" s="513">
        <f>Esc!EP$14</f>
        <v>1.8539440983221533</v>
      </c>
      <c r="EQ168" s="513">
        <f>Esc!EQ$14</f>
        <v>1.9002927007802071</v>
      </c>
      <c r="ER168" s="513">
        <f>Esc!ER$14</f>
        <v>1.9002927007802071</v>
      </c>
      <c r="ES168" s="513">
        <f>Esc!ES$14</f>
        <v>1.9002927007802071</v>
      </c>
      <c r="ET168" s="513">
        <f>Esc!ET$14</f>
        <v>1.9002927007802071</v>
      </c>
      <c r="EU168" s="513">
        <f>Esc!EU$14</f>
        <v>1.9478000182997122</v>
      </c>
      <c r="EV168" s="513">
        <f>Esc!EV$14</f>
        <v>1.9478000182997122</v>
      </c>
      <c r="EW168" s="513">
        <f>Esc!EW$14</f>
        <v>1.9478000182997122</v>
      </c>
      <c r="EX168" s="513">
        <f>Esc!EX$14</f>
        <v>1.9478000182997122</v>
      </c>
      <c r="EY168" s="513">
        <f>Esc!EY$14</f>
        <v>1.9964950187572048</v>
      </c>
      <c r="EZ168" s="513">
        <f>Esc!EZ$14</f>
        <v>1.9964950187572048</v>
      </c>
      <c r="FA168" s="513">
        <f>Esc!FA$14</f>
        <v>1.9964950187572048</v>
      </c>
      <c r="FB168" s="513">
        <f>Esc!FB$14</f>
        <v>1.9964950187572048</v>
      </c>
      <c r="FC168" s="513">
        <f>Esc!FC$14</f>
        <v>2.0464073942261352</v>
      </c>
      <c r="FD168" s="513">
        <f>Esc!FD$14</f>
        <v>2.0464073942261352</v>
      </c>
      <c r="FE168" s="513">
        <f>Esc!FE$14</f>
        <v>2.0464073942261352</v>
      </c>
      <c r="FF168" s="513">
        <f>Esc!FF$14</f>
        <v>2.0464073942261352</v>
      </c>
      <c r="FG168" s="513">
        <f>Esc!FG$14</f>
        <v>2.097567579081788</v>
      </c>
      <c r="FH168" s="513">
        <f>Esc!FH$14</f>
        <v>2.097567579081788</v>
      </c>
      <c r="FI168" s="513">
        <f>Esc!FI$14</f>
        <v>2.097567579081788</v>
      </c>
      <c r="FJ168" s="513">
        <f>Esc!FJ$14</f>
        <v>2.097567579081788</v>
      </c>
      <c r="FK168" s="513">
        <f>Esc!FK$14</f>
        <v>2.1500067685588333</v>
      </c>
      <c r="FL168" s="513">
        <f>Esc!FL$14</f>
        <v>2.1500067685588333</v>
      </c>
      <c r="FM168" s="513">
        <f>Esc!FM$14</f>
        <v>2.1500067685588333</v>
      </c>
      <c r="FN168" s="513">
        <f>Esc!FN$14</f>
        <v>2.1500067685588333</v>
      </c>
      <c r="FO168" s="513">
        <f>Esc!FO$14</f>
        <v>2.2037569377728037</v>
      </c>
      <c r="FP168" s="513">
        <f>Esc!FP$14</f>
        <v>2.2037569377728037</v>
      </c>
      <c r="FQ168" s="513">
        <f>Esc!FQ$14</f>
        <v>2.2037569377728037</v>
      </c>
      <c r="FR168" s="513">
        <f>Esc!FR$14</f>
        <v>2.2037569377728037</v>
      </c>
      <c r="FS168" s="513">
        <f>Esc!FS$14</f>
        <v>2.2588508612171236</v>
      </c>
      <c r="FT168" s="513">
        <f>Esc!FT$14</f>
        <v>2.2588508612171236</v>
      </c>
      <c r="FU168" s="513">
        <f>Esc!FU$14</f>
        <v>2.2588508612171236</v>
      </c>
      <c r="FV168" s="513">
        <f>Esc!FV$14</f>
        <v>2.2588508612171236</v>
      </c>
      <c r="FW168" s="513">
        <f>Esc!FW$14</f>
        <v>2.3153221327475517</v>
      </c>
      <c r="FX168" s="513">
        <f>Esc!FX$14</f>
        <v>2.3153221327475517</v>
      </c>
      <c r="FY168" s="513">
        <f>Esc!FY$14</f>
        <v>2.3153221327475517</v>
      </c>
      <c r="FZ168" s="513">
        <f>Esc!FZ$14</f>
        <v>2.3153221327475517</v>
      </c>
      <c r="GA168" s="513">
        <f>Esc!GA$14</f>
        <v>2.3732051860662402</v>
      </c>
      <c r="GB168" s="513">
        <f>Esc!GB$14</f>
        <v>2.3732051860662402</v>
      </c>
      <c r="GC168" s="513">
        <f>Esc!GC$14</f>
        <v>2.3732051860662402</v>
      </c>
      <c r="GD168" s="513">
        <f>Esc!GD$14</f>
        <v>2.3732051860662402</v>
      </c>
      <c r="GE168" s="513">
        <f>Esc!GE$14</f>
        <v>2.4325353157178964</v>
      </c>
      <c r="GF168" s="513">
        <f>Esc!GF$14</f>
        <v>2.4325353157178964</v>
      </c>
      <c r="GG168" s="513">
        <f>Esc!GG$14</f>
        <v>2.4325353157178964</v>
      </c>
      <c r="GH168" s="513">
        <f>Esc!GH$14</f>
        <v>2.4325353157178964</v>
      </c>
      <c r="GI168" s="513">
        <f>Esc!GI$14</f>
        <v>2.4933486986108435</v>
      </c>
      <c r="GJ168" s="513">
        <f>Esc!GJ$14</f>
        <v>2.4933486986108435</v>
      </c>
    </row>
    <row r="169" spans="1:192" outlineLevel="2" x14ac:dyDescent="0.35">
      <c r="A169" s="76"/>
      <c r="B169"/>
      <c r="C169"/>
      <c r="D169"/>
      <c r="E169" t="s">
        <v>762</v>
      </c>
      <c r="F169"/>
      <c r="G169" t="s">
        <v>101</v>
      </c>
      <c r="H169">
        <f>SUM(J169:GJ169)</f>
        <v>56210.818568409268</v>
      </c>
      <c r="I169"/>
      <c r="J169">
        <f t="shared" ref="J169:AO169" si="246">$F164/$F165*J166/$F163*J168*J167</f>
        <v>0</v>
      </c>
      <c r="K169">
        <f t="shared" si="246"/>
        <v>0</v>
      </c>
      <c r="L169">
        <f t="shared" si="246"/>
        <v>0</v>
      </c>
      <c r="M169">
        <f t="shared" si="246"/>
        <v>0</v>
      </c>
      <c r="N169">
        <f t="shared" si="246"/>
        <v>0</v>
      </c>
      <c r="O169">
        <f t="shared" si="246"/>
        <v>0</v>
      </c>
      <c r="P169">
        <f t="shared" si="246"/>
        <v>0</v>
      </c>
      <c r="Q169">
        <f t="shared" si="246"/>
        <v>0</v>
      </c>
      <c r="R169">
        <f t="shared" si="246"/>
        <v>0</v>
      </c>
      <c r="S169">
        <f t="shared" si="246"/>
        <v>0</v>
      </c>
      <c r="T169">
        <f t="shared" si="246"/>
        <v>0</v>
      </c>
      <c r="U169">
        <f t="shared" si="246"/>
        <v>0</v>
      </c>
      <c r="V169">
        <f t="shared" si="246"/>
        <v>0</v>
      </c>
      <c r="W169">
        <f t="shared" si="246"/>
        <v>0</v>
      </c>
      <c r="X169">
        <f t="shared" si="246"/>
        <v>0</v>
      </c>
      <c r="Y169">
        <f t="shared" si="246"/>
        <v>0</v>
      </c>
      <c r="Z169">
        <f t="shared" si="246"/>
        <v>0</v>
      </c>
      <c r="AA169">
        <f t="shared" si="246"/>
        <v>0</v>
      </c>
      <c r="AB169">
        <f t="shared" si="246"/>
        <v>0</v>
      </c>
      <c r="AC169">
        <f t="shared" si="246"/>
        <v>0</v>
      </c>
      <c r="AD169">
        <f t="shared" si="246"/>
        <v>0</v>
      </c>
      <c r="AE169">
        <f t="shared" si="246"/>
        <v>0</v>
      </c>
      <c r="AF169">
        <f t="shared" si="246"/>
        <v>0</v>
      </c>
      <c r="AG169">
        <f t="shared" si="246"/>
        <v>0</v>
      </c>
      <c r="AH169">
        <f t="shared" si="246"/>
        <v>0</v>
      </c>
      <c r="AI169">
        <f t="shared" si="246"/>
        <v>0</v>
      </c>
      <c r="AJ169">
        <f t="shared" si="246"/>
        <v>0</v>
      </c>
      <c r="AK169">
        <f t="shared" si="246"/>
        <v>0</v>
      </c>
      <c r="AL169">
        <f t="shared" si="246"/>
        <v>0</v>
      </c>
      <c r="AM169">
        <f t="shared" si="246"/>
        <v>0</v>
      </c>
      <c r="AN169">
        <f t="shared" si="246"/>
        <v>0</v>
      </c>
      <c r="AO169">
        <f t="shared" si="246"/>
        <v>0</v>
      </c>
      <c r="AP169">
        <f t="shared" ref="AP169:BU169" si="247">$F164/$F165*AP166/$F163*AP168*AP167</f>
        <v>0</v>
      </c>
      <c r="AQ169">
        <f t="shared" si="247"/>
        <v>0</v>
      </c>
      <c r="AR169">
        <f t="shared" si="247"/>
        <v>0</v>
      </c>
      <c r="AS169">
        <f t="shared" si="247"/>
        <v>0</v>
      </c>
      <c r="AT169">
        <f t="shared" si="247"/>
        <v>0</v>
      </c>
      <c r="AU169">
        <f t="shared" si="247"/>
        <v>0</v>
      </c>
      <c r="AV169">
        <f t="shared" si="247"/>
        <v>0</v>
      </c>
      <c r="AW169">
        <f t="shared" si="247"/>
        <v>0</v>
      </c>
      <c r="AX169">
        <f t="shared" si="247"/>
        <v>0</v>
      </c>
      <c r="AY169">
        <f t="shared" si="247"/>
        <v>0</v>
      </c>
      <c r="AZ169">
        <f t="shared" si="247"/>
        <v>0</v>
      </c>
      <c r="BA169">
        <f t="shared" si="247"/>
        <v>0</v>
      </c>
      <c r="BB169">
        <f t="shared" si="247"/>
        <v>0</v>
      </c>
      <c r="BC169">
        <f t="shared" si="247"/>
        <v>0</v>
      </c>
      <c r="BD169">
        <f t="shared" si="247"/>
        <v>0</v>
      </c>
      <c r="BE169">
        <f t="shared" si="247"/>
        <v>0</v>
      </c>
      <c r="BF169">
        <f t="shared" si="247"/>
        <v>403.83398437499994</v>
      </c>
      <c r="BG169">
        <f t="shared" si="247"/>
        <v>413.92983398437491</v>
      </c>
      <c r="BH169">
        <f t="shared" si="247"/>
        <v>413.92983398437491</v>
      </c>
      <c r="BI169">
        <f t="shared" si="247"/>
        <v>413.92983398437491</v>
      </c>
      <c r="BJ169">
        <f t="shared" si="247"/>
        <v>413.92983398437491</v>
      </c>
      <c r="BK169">
        <f t="shared" si="247"/>
        <v>424.27807983398424</v>
      </c>
      <c r="BL169">
        <f t="shared" si="247"/>
        <v>424.27807983398424</v>
      </c>
      <c r="BM169">
        <f t="shared" si="247"/>
        <v>424.27807983398424</v>
      </c>
      <c r="BN169">
        <f t="shared" si="247"/>
        <v>424.27807983398424</v>
      </c>
      <c r="BO169">
        <f t="shared" si="247"/>
        <v>434.88503182983379</v>
      </c>
      <c r="BP169">
        <f t="shared" si="247"/>
        <v>434.88503182983379</v>
      </c>
      <c r="BQ169">
        <f t="shared" si="247"/>
        <v>434.88503182983379</v>
      </c>
      <c r="BR169">
        <f t="shared" si="247"/>
        <v>434.88503182983379</v>
      </c>
      <c r="BS169">
        <f t="shared" si="247"/>
        <v>445.75715762557968</v>
      </c>
      <c r="BT169">
        <f t="shared" si="247"/>
        <v>445.75715762557968</v>
      </c>
      <c r="BU169">
        <f t="shared" si="247"/>
        <v>445.75715762557968</v>
      </c>
      <c r="BV169">
        <f t="shared" ref="BV169:DA169" si="248">$F164/$F165*BV166/$F163*BV168*BV167</f>
        <v>445.75715762557968</v>
      </c>
      <c r="BW169">
        <f t="shared" si="248"/>
        <v>456.90108656621913</v>
      </c>
      <c r="BX169">
        <f t="shared" si="248"/>
        <v>456.90108656621913</v>
      </c>
      <c r="BY169">
        <f t="shared" si="248"/>
        <v>456.90108656621913</v>
      </c>
      <c r="BZ169">
        <f t="shared" si="248"/>
        <v>456.90108656621913</v>
      </c>
      <c r="CA169">
        <f t="shared" si="248"/>
        <v>468.32361373037452</v>
      </c>
      <c r="CB169">
        <f t="shared" si="248"/>
        <v>468.32361373037452</v>
      </c>
      <c r="CC169">
        <f t="shared" si="248"/>
        <v>468.32361373037452</v>
      </c>
      <c r="CD169">
        <f t="shared" si="248"/>
        <v>468.32361373037452</v>
      </c>
      <c r="CE169">
        <f t="shared" si="248"/>
        <v>480.03170407363393</v>
      </c>
      <c r="CF169">
        <f t="shared" si="248"/>
        <v>480.03170407363393</v>
      </c>
      <c r="CG169">
        <f t="shared" si="248"/>
        <v>480.03170407363393</v>
      </c>
      <c r="CH169">
        <f t="shared" si="248"/>
        <v>480.03170407363393</v>
      </c>
      <c r="CI169">
        <f t="shared" si="248"/>
        <v>492.03249667547476</v>
      </c>
      <c r="CJ169">
        <f t="shared" si="248"/>
        <v>492.03249667547476</v>
      </c>
      <c r="CK169">
        <f t="shared" si="248"/>
        <v>492.03249667547476</v>
      </c>
      <c r="CL169">
        <f t="shared" si="248"/>
        <v>492.03249667547476</v>
      </c>
      <c r="CM169">
        <f t="shared" si="248"/>
        <v>504.33330909236156</v>
      </c>
      <c r="CN169">
        <f t="shared" si="248"/>
        <v>504.33330909236156</v>
      </c>
      <c r="CO169">
        <f t="shared" si="248"/>
        <v>504.33330909236156</v>
      </c>
      <c r="CP169">
        <f t="shared" si="248"/>
        <v>504.33330909236156</v>
      </c>
      <c r="CQ169">
        <f t="shared" si="248"/>
        <v>516.94164181967062</v>
      </c>
      <c r="CR169">
        <f t="shared" si="248"/>
        <v>516.94164181967062</v>
      </c>
      <c r="CS169">
        <f t="shared" si="248"/>
        <v>516.94164181967062</v>
      </c>
      <c r="CT169">
        <f t="shared" si="248"/>
        <v>516.94164181967062</v>
      </c>
      <c r="CU169">
        <f t="shared" si="248"/>
        <v>529.8651828651623</v>
      </c>
      <c r="CV169">
        <f t="shared" si="248"/>
        <v>529.8651828651623</v>
      </c>
      <c r="CW169">
        <f t="shared" si="248"/>
        <v>529.8651828651623</v>
      </c>
      <c r="CX169">
        <f t="shared" si="248"/>
        <v>529.8651828651623</v>
      </c>
      <c r="CY169">
        <f t="shared" si="248"/>
        <v>543.11181243679141</v>
      </c>
      <c r="CZ169">
        <f t="shared" si="248"/>
        <v>543.11181243679141</v>
      </c>
      <c r="DA169">
        <f t="shared" si="248"/>
        <v>543.11181243679141</v>
      </c>
      <c r="DB169">
        <f t="shared" ref="DB169:EG169" si="249">$F164/$F165*DB166/$F163*DB168*DB167</f>
        <v>543.11181243679141</v>
      </c>
      <c r="DC169">
        <f t="shared" si="249"/>
        <v>556.68960774771119</v>
      </c>
      <c r="DD169">
        <f t="shared" si="249"/>
        <v>556.68960774771119</v>
      </c>
      <c r="DE169">
        <f t="shared" si="249"/>
        <v>556.68960774771119</v>
      </c>
      <c r="DF169">
        <f t="shared" si="249"/>
        <v>556.68960774771119</v>
      </c>
      <c r="DG169">
        <f t="shared" si="249"/>
        <v>570.60684794140388</v>
      </c>
      <c r="DH169">
        <f t="shared" si="249"/>
        <v>570.60684794140388</v>
      </c>
      <c r="DI169">
        <f t="shared" si="249"/>
        <v>570.60684794140388</v>
      </c>
      <c r="DJ169">
        <f t="shared" si="249"/>
        <v>570.60684794140388</v>
      </c>
      <c r="DK169">
        <f t="shared" si="249"/>
        <v>584.87201913993897</v>
      </c>
      <c r="DL169">
        <f t="shared" si="249"/>
        <v>584.87201913993897</v>
      </c>
      <c r="DM169">
        <f t="shared" si="249"/>
        <v>584.87201913993897</v>
      </c>
      <c r="DN169">
        <f t="shared" si="249"/>
        <v>584.87201913993897</v>
      </c>
      <c r="DO169">
        <f t="shared" si="249"/>
        <v>599.49381961843744</v>
      </c>
      <c r="DP169">
        <f t="shared" si="249"/>
        <v>599.49381961843744</v>
      </c>
      <c r="DQ169">
        <f t="shared" si="249"/>
        <v>599.49381961843744</v>
      </c>
      <c r="DR169">
        <f t="shared" si="249"/>
        <v>599.49381961843744</v>
      </c>
      <c r="DS169">
        <f t="shared" si="249"/>
        <v>614.48116510889838</v>
      </c>
      <c r="DT169">
        <f t="shared" si="249"/>
        <v>614.48116510889838</v>
      </c>
      <c r="DU169">
        <f t="shared" si="249"/>
        <v>614.48116510889838</v>
      </c>
      <c r="DV169">
        <f t="shared" si="249"/>
        <v>614.48116510889838</v>
      </c>
      <c r="DW169">
        <f t="shared" si="249"/>
        <v>629.84319423662077</v>
      </c>
      <c r="DX169">
        <f t="shared" si="249"/>
        <v>629.84319423662077</v>
      </c>
      <c r="DY169">
        <f t="shared" si="249"/>
        <v>629.84319423662077</v>
      </c>
      <c r="DZ169">
        <f t="shared" si="249"/>
        <v>629.84319423662077</v>
      </c>
      <c r="EA169">
        <f t="shared" si="249"/>
        <v>645.58927409253624</v>
      </c>
      <c r="EB169">
        <f t="shared" si="249"/>
        <v>645.58927409253624</v>
      </c>
      <c r="EC169">
        <f t="shared" si="249"/>
        <v>645.58927409253624</v>
      </c>
      <c r="ED169">
        <f t="shared" si="249"/>
        <v>645.58927409253624</v>
      </c>
      <c r="EE169">
        <f t="shared" si="249"/>
        <v>661.72900594484963</v>
      </c>
      <c r="EF169">
        <f t="shared" si="249"/>
        <v>661.72900594484963</v>
      </c>
      <c r="EG169">
        <f t="shared" si="249"/>
        <v>661.72900594484963</v>
      </c>
      <c r="EH169">
        <f t="shared" ref="EH169:FM169" si="250">$F164/$F165*EH166/$F163*EH168*EH167</f>
        <v>661.72900594484963</v>
      </c>
      <c r="EI169">
        <f t="shared" si="250"/>
        <v>678.27223109347085</v>
      </c>
      <c r="EJ169">
        <f t="shared" si="250"/>
        <v>678.27223109347085</v>
      </c>
      <c r="EK169">
        <f t="shared" si="250"/>
        <v>678.27223109347085</v>
      </c>
      <c r="EL169">
        <f t="shared" si="250"/>
        <v>678.27223109347085</v>
      </c>
      <c r="EM169">
        <f t="shared" si="250"/>
        <v>695.22903687080748</v>
      </c>
      <c r="EN169">
        <f t="shared" si="250"/>
        <v>695.22903687080748</v>
      </c>
      <c r="EO169">
        <f t="shared" si="250"/>
        <v>695.22903687080748</v>
      </c>
      <c r="EP169">
        <f t="shared" si="250"/>
        <v>695.22903687080748</v>
      </c>
      <c r="EQ169">
        <f t="shared" si="250"/>
        <v>712.60976279257761</v>
      </c>
      <c r="ER169">
        <f t="shared" si="250"/>
        <v>712.60976279257761</v>
      </c>
      <c r="ES169">
        <f t="shared" si="250"/>
        <v>712.60976279257761</v>
      </c>
      <c r="ET169">
        <f t="shared" si="250"/>
        <v>712.60976279257761</v>
      </c>
      <c r="EU169">
        <f t="shared" si="250"/>
        <v>730.42500686239202</v>
      </c>
      <c r="EV169">
        <f t="shared" si="250"/>
        <v>730.42500686239202</v>
      </c>
      <c r="EW169">
        <f t="shared" si="250"/>
        <v>730.42500686239202</v>
      </c>
      <c r="EX169">
        <f t="shared" si="250"/>
        <v>730.42500686239202</v>
      </c>
      <c r="EY169">
        <f t="shared" si="250"/>
        <v>748.68563203395183</v>
      </c>
      <c r="EZ169">
        <f t="shared" si="250"/>
        <v>748.68563203395183</v>
      </c>
      <c r="FA169">
        <f t="shared" si="250"/>
        <v>748.68563203395183</v>
      </c>
      <c r="FB169">
        <f t="shared" si="250"/>
        <v>0</v>
      </c>
      <c r="FC169">
        <f t="shared" si="250"/>
        <v>0</v>
      </c>
      <c r="FD169">
        <f t="shared" si="250"/>
        <v>0</v>
      </c>
      <c r="FE169">
        <f t="shared" si="250"/>
        <v>0</v>
      </c>
      <c r="FF169">
        <f t="shared" si="250"/>
        <v>0</v>
      </c>
      <c r="FG169">
        <f t="shared" si="250"/>
        <v>0</v>
      </c>
      <c r="FH169">
        <f t="shared" si="250"/>
        <v>0</v>
      </c>
      <c r="FI169">
        <f t="shared" si="250"/>
        <v>0</v>
      </c>
      <c r="FJ169">
        <f t="shared" si="250"/>
        <v>0</v>
      </c>
      <c r="FK169">
        <f t="shared" si="250"/>
        <v>0</v>
      </c>
      <c r="FL169">
        <f t="shared" si="250"/>
        <v>0</v>
      </c>
      <c r="FM169">
        <f t="shared" si="250"/>
        <v>0</v>
      </c>
      <c r="FN169">
        <f t="shared" ref="FN169:GJ169" si="251">$F164/$F165*FN166/$F163*FN168*FN167</f>
        <v>0</v>
      </c>
      <c r="FO169">
        <f t="shared" si="251"/>
        <v>0</v>
      </c>
      <c r="FP169">
        <f t="shared" si="251"/>
        <v>0</v>
      </c>
      <c r="FQ169">
        <f t="shared" si="251"/>
        <v>0</v>
      </c>
      <c r="FR169">
        <f t="shared" si="251"/>
        <v>0</v>
      </c>
      <c r="FS169">
        <f t="shared" si="251"/>
        <v>0</v>
      </c>
      <c r="FT169">
        <f t="shared" si="251"/>
        <v>0</v>
      </c>
      <c r="FU169">
        <f t="shared" si="251"/>
        <v>0</v>
      </c>
      <c r="FV169">
        <f t="shared" si="251"/>
        <v>0</v>
      </c>
      <c r="FW169">
        <f t="shared" si="251"/>
        <v>0</v>
      </c>
      <c r="FX169">
        <f t="shared" si="251"/>
        <v>0</v>
      </c>
      <c r="FY169">
        <f t="shared" si="251"/>
        <v>0</v>
      </c>
      <c r="FZ169">
        <f t="shared" si="251"/>
        <v>0</v>
      </c>
      <c r="GA169">
        <f t="shared" si="251"/>
        <v>0</v>
      </c>
      <c r="GB169">
        <f t="shared" si="251"/>
        <v>0</v>
      </c>
      <c r="GC169">
        <f t="shared" si="251"/>
        <v>0</v>
      </c>
      <c r="GD169">
        <f t="shared" si="251"/>
        <v>0</v>
      </c>
      <c r="GE169">
        <f t="shared" si="251"/>
        <v>0</v>
      </c>
      <c r="GF169">
        <f t="shared" si="251"/>
        <v>0</v>
      </c>
      <c r="GG169">
        <f t="shared" si="251"/>
        <v>0</v>
      </c>
      <c r="GH169">
        <f t="shared" si="251"/>
        <v>0</v>
      </c>
      <c r="GI169">
        <f t="shared" si="251"/>
        <v>0</v>
      </c>
      <c r="GJ169">
        <f t="shared" si="251"/>
        <v>0</v>
      </c>
    </row>
    <row r="170" spans="1:192" outlineLevel="2" x14ac:dyDescent="0.35">
      <c r="A170" s="76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</row>
    <row r="171" spans="1:192" s="512" customFormat="1" outlineLevel="2" x14ac:dyDescent="0.35">
      <c r="A171" s="519"/>
      <c r="E171" s="512" t="str">
        <f>InpC!$E$16</f>
        <v>Length of operating period</v>
      </c>
      <c r="F171" s="512">
        <f>InpC!$F$16</f>
        <v>3</v>
      </c>
      <c r="G171" s="512" t="str">
        <f>InpC!$G$16</f>
        <v>months</v>
      </c>
    </row>
    <row r="172" spans="1:192" s="512" customFormat="1" outlineLevel="2" x14ac:dyDescent="0.35">
      <c r="A172" s="519"/>
      <c r="E172" s="512" t="str">
        <f>InpC!$E$79</f>
        <v>Contingency</v>
      </c>
      <c r="F172" s="512">
        <f>InpC!$F$79</f>
        <v>100</v>
      </c>
      <c r="G172" s="512" t="str">
        <f>InpC!$G$79</f>
        <v>$ 000s p.a.</v>
      </c>
    </row>
    <row r="173" spans="1:192" s="512" customFormat="1" outlineLevel="2" x14ac:dyDescent="0.35">
      <c r="A173" s="519"/>
      <c r="E173" s="512" t="str">
        <f>InpC!$E$134</f>
        <v>Number of periods in a year</v>
      </c>
      <c r="F173" s="512">
        <f>InpC!$F$134</f>
        <v>4</v>
      </c>
      <c r="G173" s="512" t="str">
        <f>InpC!$G$134</f>
        <v>periods</v>
      </c>
    </row>
    <row r="174" spans="1:192" s="512" customFormat="1" outlineLevel="2" x14ac:dyDescent="0.35">
      <c r="A174" s="519"/>
      <c r="E174" s="512" t="str">
        <f>Time!$E$32</f>
        <v>Months per model period</v>
      </c>
      <c r="G174" s="512" t="str">
        <f>Time!$G$32</f>
        <v>months</v>
      </c>
      <c r="H174" s="512">
        <f>Time!$H$32</f>
        <v>0</v>
      </c>
      <c r="J174" s="512">
        <f>Time!J$32</f>
        <v>1</v>
      </c>
      <c r="K174" s="512">
        <f>Time!K$32</f>
        <v>1</v>
      </c>
      <c r="L174" s="512">
        <f>Time!L$32</f>
        <v>1</v>
      </c>
      <c r="M174" s="512">
        <f>Time!M$32</f>
        <v>1</v>
      </c>
      <c r="N174" s="512">
        <f>Time!N$32</f>
        <v>1</v>
      </c>
      <c r="O174" s="512">
        <f>Time!O$32</f>
        <v>1</v>
      </c>
      <c r="P174" s="512">
        <f>Time!P$32</f>
        <v>1</v>
      </c>
      <c r="Q174" s="512">
        <f>Time!Q$32</f>
        <v>1</v>
      </c>
      <c r="R174" s="512">
        <f>Time!R$32</f>
        <v>1</v>
      </c>
      <c r="S174" s="512">
        <f>Time!S$32</f>
        <v>1</v>
      </c>
      <c r="T174" s="512">
        <f>Time!T$32</f>
        <v>1</v>
      </c>
      <c r="U174" s="512">
        <f>Time!U$32</f>
        <v>1</v>
      </c>
      <c r="V174" s="512">
        <f>Time!V$32</f>
        <v>1</v>
      </c>
      <c r="W174" s="512">
        <f>Time!W$32</f>
        <v>1</v>
      </c>
      <c r="X174" s="512">
        <f>Time!X$32</f>
        <v>1</v>
      </c>
      <c r="Y174" s="512">
        <f>Time!Y$32</f>
        <v>1</v>
      </c>
      <c r="Z174" s="512">
        <f>Time!Z$32</f>
        <v>1</v>
      </c>
      <c r="AA174" s="512">
        <f>Time!AA$32</f>
        <v>1</v>
      </c>
      <c r="AB174" s="512">
        <f>Time!AB$32</f>
        <v>1</v>
      </c>
      <c r="AC174" s="512">
        <f>Time!AC$32</f>
        <v>1</v>
      </c>
      <c r="AD174" s="512">
        <f>Time!AD$32</f>
        <v>1</v>
      </c>
      <c r="AE174" s="512">
        <f>Time!AE$32</f>
        <v>1</v>
      </c>
      <c r="AF174" s="512">
        <f>Time!AF$32</f>
        <v>1</v>
      </c>
      <c r="AG174" s="512">
        <f>Time!AG$32</f>
        <v>1</v>
      </c>
      <c r="AH174" s="512">
        <f>Time!AH$32</f>
        <v>1</v>
      </c>
      <c r="AI174" s="512">
        <f>Time!AI$32</f>
        <v>1</v>
      </c>
      <c r="AJ174" s="512">
        <f>Time!AJ$32</f>
        <v>1</v>
      </c>
      <c r="AK174" s="512">
        <f>Time!AK$32</f>
        <v>1</v>
      </c>
      <c r="AL174" s="512">
        <f>Time!AL$32</f>
        <v>1</v>
      </c>
      <c r="AM174" s="512">
        <f>Time!AM$32</f>
        <v>1</v>
      </c>
      <c r="AN174" s="512">
        <f>Time!AN$32</f>
        <v>1</v>
      </c>
      <c r="AO174" s="512">
        <f>Time!AO$32</f>
        <v>1</v>
      </c>
      <c r="AP174" s="512">
        <f>Time!AP$32</f>
        <v>1</v>
      </c>
      <c r="AQ174" s="512">
        <f>Time!AQ$32</f>
        <v>1</v>
      </c>
      <c r="AR174" s="512">
        <f>Time!AR$32</f>
        <v>1</v>
      </c>
      <c r="AS174" s="512">
        <f>Time!AS$32</f>
        <v>1</v>
      </c>
      <c r="AT174" s="512">
        <f>Time!AT$32</f>
        <v>1</v>
      </c>
      <c r="AU174" s="512">
        <f>Time!AU$32</f>
        <v>1</v>
      </c>
      <c r="AV174" s="512">
        <f>Time!AV$32</f>
        <v>1</v>
      </c>
      <c r="AW174" s="512">
        <f>Time!AW$32</f>
        <v>1</v>
      </c>
      <c r="AX174" s="512">
        <f>Time!AX$32</f>
        <v>1</v>
      </c>
      <c r="AY174" s="512">
        <f>Time!AY$32</f>
        <v>1</v>
      </c>
      <c r="AZ174" s="512">
        <f>Time!AZ$32</f>
        <v>1</v>
      </c>
      <c r="BA174" s="512">
        <f>Time!BA$32</f>
        <v>1</v>
      </c>
      <c r="BB174" s="512">
        <f>Time!BB$32</f>
        <v>1</v>
      </c>
      <c r="BC174" s="512">
        <f>Time!BC$32</f>
        <v>1</v>
      </c>
      <c r="BD174" s="512">
        <f>Time!BD$32</f>
        <v>1</v>
      </c>
      <c r="BE174" s="512">
        <f>Time!BE$32</f>
        <v>1</v>
      </c>
      <c r="BF174" s="512">
        <f>Time!BF$32</f>
        <v>3</v>
      </c>
      <c r="BG174" s="512">
        <f>Time!BG$32</f>
        <v>3</v>
      </c>
      <c r="BH174" s="512">
        <f>Time!BH$32</f>
        <v>3</v>
      </c>
      <c r="BI174" s="512">
        <f>Time!BI$32</f>
        <v>3</v>
      </c>
      <c r="BJ174" s="512">
        <f>Time!BJ$32</f>
        <v>3</v>
      </c>
      <c r="BK174" s="512">
        <f>Time!BK$32</f>
        <v>3</v>
      </c>
      <c r="BL174" s="512">
        <f>Time!BL$32</f>
        <v>3</v>
      </c>
      <c r="BM174" s="512">
        <f>Time!BM$32</f>
        <v>3</v>
      </c>
      <c r="BN174" s="512">
        <f>Time!BN$32</f>
        <v>3</v>
      </c>
      <c r="BO174" s="512">
        <f>Time!BO$32</f>
        <v>3</v>
      </c>
      <c r="BP174" s="512">
        <f>Time!BP$32</f>
        <v>3</v>
      </c>
      <c r="BQ174" s="512">
        <f>Time!BQ$32</f>
        <v>3</v>
      </c>
      <c r="BR174" s="512">
        <f>Time!BR$32</f>
        <v>3</v>
      </c>
      <c r="BS174" s="512">
        <f>Time!BS$32</f>
        <v>3</v>
      </c>
      <c r="BT174" s="512">
        <f>Time!BT$32</f>
        <v>3</v>
      </c>
      <c r="BU174" s="512">
        <f>Time!BU$32</f>
        <v>3</v>
      </c>
      <c r="BV174" s="512">
        <f>Time!BV$32</f>
        <v>3</v>
      </c>
      <c r="BW174" s="512">
        <f>Time!BW$32</f>
        <v>3</v>
      </c>
      <c r="BX174" s="512">
        <f>Time!BX$32</f>
        <v>3</v>
      </c>
      <c r="BY174" s="512">
        <f>Time!BY$32</f>
        <v>3</v>
      </c>
      <c r="BZ174" s="512">
        <f>Time!BZ$32</f>
        <v>3</v>
      </c>
      <c r="CA174" s="512">
        <f>Time!CA$32</f>
        <v>3</v>
      </c>
      <c r="CB174" s="512">
        <f>Time!CB$32</f>
        <v>3</v>
      </c>
      <c r="CC174" s="512">
        <f>Time!CC$32</f>
        <v>3</v>
      </c>
      <c r="CD174" s="512">
        <f>Time!CD$32</f>
        <v>3</v>
      </c>
      <c r="CE174" s="512">
        <f>Time!CE$32</f>
        <v>3</v>
      </c>
      <c r="CF174" s="512">
        <f>Time!CF$32</f>
        <v>3</v>
      </c>
      <c r="CG174" s="512">
        <f>Time!CG$32</f>
        <v>3</v>
      </c>
      <c r="CH174" s="512">
        <f>Time!CH$32</f>
        <v>3</v>
      </c>
      <c r="CI174" s="512">
        <f>Time!CI$32</f>
        <v>3</v>
      </c>
      <c r="CJ174" s="512">
        <f>Time!CJ$32</f>
        <v>3</v>
      </c>
      <c r="CK174" s="512">
        <f>Time!CK$32</f>
        <v>3</v>
      </c>
      <c r="CL174" s="512">
        <f>Time!CL$32</f>
        <v>3</v>
      </c>
      <c r="CM174" s="512">
        <f>Time!CM$32</f>
        <v>3</v>
      </c>
      <c r="CN174" s="512">
        <f>Time!CN$32</f>
        <v>3</v>
      </c>
      <c r="CO174" s="512">
        <f>Time!CO$32</f>
        <v>3</v>
      </c>
      <c r="CP174" s="512">
        <f>Time!CP$32</f>
        <v>3</v>
      </c>
      <c r="CQ174" s="512">
        <f>Time!CQ$32</f>
        <v>3</v>
      </c>
      <c r="CR174" s="512">
        <f>Time!CR$32</f>
        <v>3</v>
      </c>
      <c r="CS174" s="512">
        <f>Time!CS$32</f>
        <v>3</v>
      </c>
      <c r="CT174" s="512">
        <f>Time!CT$32</f>
        <v>3</v>
      </c>
      <c r="CU174" s="512">
        <f>Time!CU$32</f>
        <v>3</v>
      </c>
      <c r="CV174" s="512">
        <f>Time!CV$32</f>
        <v>3</v>
      </c>
      <c r="CW174" s="512">
        <f>Time!CW$32</f>
        <v>3</v>
      </c>
      <c r="CX174" s="512">
        <f>Time!CX$32</f>
        <v>3</v>
      </c>
      <c r="CY174" s="512">
        <f>Time!CY$32</f>
        <v>3</v>
      </c>
      <c r="CZ174" s="512">
        <f>Time!CZ$32</f>
        <v>3</v>
      </c>
      <c r="DA174" s="512">
        <f>Time!DA$32</f>
        <v>3</v>
      </c>
      <c r="DB174" s="512">
        <f>Time!DB$32</f>
        <v>3</v>
      </c>
      <c r="DC174" s="512">
        <f>Time!DC$32</f>
        <v>3</v>
      </c>
      <c r="DD174" s="512">
        <f>Time!DD$32</f>
        <v>3</v>
      </c>
      <c r="DE174" s="512">
        <f>Time!DE$32</f>
        <v>3</v>
      </c>
      <c r="DF174" s="512">
        <f>Time!DF$32</f>
        <v>3</v>
      </c>
      <c r="DG174" s="512">
        <f>Time!DG$32</f>
        <v>3</v>
      </c>
      <c r="DH174" s="512">
        <f>Time!DH$32</f>
        <v>3</v>
      </c>
      <c r="DI174" s="512">
        <f>Time!DI$32</f>
        <v>3</v>
      </c>
      <c r="DJ174" s="512">
        <f>Time!DJ$32</f>
        <v>3</v>
      </c>
      <c r="DK174" s="512">
        <f>Time!DK$32</f>
        <v>3</v>
      </c>
      <c r="DL174" s="512">
        <f>Time!DL$32</f>
        <v>3</v>
      </c>
      <c r="DM174" s="512">
        <f>Time!DM$32</f>
        <v>3</v>
      </c>
      <c r="DN174" s="512">
        <f>Time!DN$32</f>
        <v>3</v>
      </c>
      <c r="DO174" s="512">
        <f>Time!DO$32</f>
        <v>3</v>
      </c>
      <c r="DP174" s="512">
        <f>Time!DP$32</f>
        <v>3</v>
      </c>
      <c r="DQ174" s="512">
        <f>Time!DQ$32</f>
        <v>3</v>
      </c>
      <c r="DR174" s="512">
        <f>Time!DR$32</f>
        <v>3</v>
      </c>
      <c r="DS174" s="512">
        <f>Time!DS$32</f>
        <v>3</v>
      </c>
      <c r="DT174" s="512">
        <f>Time!DT$32</f>
        <v>3</v>
      </c>
      <c r="DU174" s="512">
        <f>Time!DU$32</f>
        <v>3</v>
      </c>
      <c r="DV174" s="512">
        <f>Time!DV$32</f>
        <v>3</v>
      </c>
      <c r="DW174" s="512">
        <f>Time!DW$32</f>
        <v>3</v>
      </c>
      <c r="DX174" s="512">
        <f>Time!DX$32</f>
        <v>3</v>
      </c>
      <c r="DY174" s="512">
        <f>Time!DY$32</f>
        <v>3</v>
      </c>
      <c r="DZ174" s="512">
        <f>Time!DZ$32</f>
        <v>3</v>
      </c>
      <c r="EA174" s="512">
        <f>Time!EA$32</f>
        <v>3</v>
      </c>
      <c r="EB174" s="512">
        <f>Time!EB$32</f>
        <v>3</v>
      </c>
      <c r="EC174" s="512">
        <f>Time!EC$32</f>
        <v>3</v>
      </c>
      <c r="ED174" s="512">
        <f>Time!ED$32</f>
        <v>3</v>
      </c>
      <c r="EE174" s="512">
        <f>Time!EE$32</f>
        <v>3</v>
      </c>
      <c r="EF174" s="512">
        <f>Time!EF$32</f>
        <v>3</v>
      </c>
      <c r="EG174" s="512">
        <f>Time!EG$32</f>
        <v>3</v>
      </c>
      <c r="EH174" s="512">
        <f>Time!EH$32</f>
        <v>3</v>
      </c>
      <c r="EI174" s="512">
        <f>Time!EI$32</f>
        <v>3</v>
      </c>
      <c r="EJ174" s="512">
        <f>Time!EJ$32</f>
        <v>3</v>
      </c>
      <c r="EK174" s="512">
        <f>Time!EK$32</f>
        <v>3</v>
      </c>
      <c r="EL174" s="512">
        <f>Time!EL$32</f>
        <v>3</v>
      </c>
      <c r="EM174" s="512">
        <f>Time!EM$32</f>
        <v>3</v>
      </c>
      <c r="EN174" s="512">
        <f>Time!EN$32</f>
        <v>3</v>
      </c>
      <c r="EO174" s="512">
        <f>Time!EO$32</f>
        <v>3</v>
      </c>
      <c r="EP174" s="512">
        <f>Time!EP$32</f>
        <v>3</v>
      </c>
      <c r="EQ174" s="512">
        <f>Time!EQ$32</f>
        <v>3</v>
      </c>
      <c r="ER174" s="512">
        <f>Time!ER$32</f>
        <v>3</v>
      </c>
      <c r="ES174" s="512">
        <f>Time!ES$32</f>
        <v>3</v>
      </c>
      <c r="ET174" s="512">
        <f>Time!ET$32</f>
        <v>3</v>
      </c>
      <c r="EU174" s="512">
        <f>Time!EU$32</f>
        <v>3</v>
      </c>
      <c r="EV174" s="512">
        <f>Time!EV$32</f>
        <v>3</v>
      </c>
      <c r="EW174" s="512">
        <f>Time!EW$32</f>
        <v>3</v>
      </c>
      <c r="EX174" s="512">
        <f>Time!EX$32</f>
        <v>3</v>
      </c>
      <c r="EY174" s="512">
        <f>Time!EY$32</f>
        <v>3</v>
      </c>
      <c r="EZ174" s="512">
        <f>Time!EZ$32</f>
        <v>3</v>
      </c>
      <c r="FA174" s="512">
        <f>Time!FA$32</f>
        <v>3</v>
      </c>
      <c r="FB174" s="512">
        <f>Time!FB$32</f>
        <v>3</v>
      </c>
      <c r="FC174" s="512">
        <f>Time!FC$32</f>
        <v>3</v>
      </c>
      <c r="FD174" s="512">
        <f>Time!FD$32</f>
        <v>3</v>
      </c>
      <c r="FE174" s="512">
        <f>Time!FE$32</f>
        <v>3</v>
      </c>
      <c r="FF174" s="512">
        <f>Time!FF$32</f>
        <v>3</v>
      </c>
      <c r="FG174" s="512">
        <f>Time!FG$32</f>
        <v>3</v>
      </c>
      <c r="FH174" s="512">
        <f>Time!FH$32</f>
        <v>3</v>
      </c>
      <c r="FI174" s="512">
        <f>Time!FI$32</f>
        <v>3</v>
      </c>
      <c r="FJ174" s="512">
        <f>Time!FJ$32</f>
        <v>3</v>
      </c>
      <c r="FK174" s="512">
        <f>Time!FK$32</f>
        <v>3</v>
      </c>
      <c r="FL174" s="512">
        <f>Time!FL$32</f>
        <v>3</v>
      </c>
      <c r="FM174" s="512">
        <f>Time!FM$32</f>
        <v>3</v>
      </c>
      <c r="FN174" s="512">
        <f>Time!FN$32</f>
        <v>3</v>
      </c>
      <c r="FO174" s="512">
        <f>Time!FO$32</f>
        <v>3</v>
      </c>
      <c r="FP174" s="512">
        <f>Time!FP$32</f>
        <v>3</v>
      </c>
      <c r="FQ174" s="512">
        <f>Time!FQ$32</f>
        <v>3</v>
      </c>
      <c r="FR174" s="512">
        <f>Time!FR$32</f>
        <v>3</v>
      </c>
      <c r="FS174" s="512">
        <f>Time!FS$32</f>
        <v>3</v>
      </c>
      <c r="FT174" s="512">
        <f>Time!FT$32</f>
        <v>3</v>
      </c>
      <c r="FU174" s="512">
        <f>Time!FU$32</f>
        <v>3</v>
      </c>
      <c r="FV174" s="512">
        <f>Time!FV$32</f>
        <v>3</v>
      </c>
      <c r="FW174" s="512">
        <f>Time!FW$32</f>
        <v>3</v>
      </c>
      <c r="FX174" s="512">
        <f>Time!FX$32</f>
        <v>3</v>
      </c>
      <c r="FY174" s="512">
        <f>Time!FY$32</f>
        <v>3</v>
      </c>
      <c r="FZ174" s="512">
        <f>Time!FZ$32</f>
        <v>3</v>
      </c>
      <c r="GA174" s="512">
        <f>Time!GA$32</f>
        <v>3</v>
      </c>
      <c r="GB174" s="512">
        <f>Time!GB$32</f>
        <v>3</v>
      </c>
      <c r="GC174" s="512">
        <f>Time!GC$32</f>
        <v>3</v>
      </c>
      <c r="GD174" s="512">
        <f>Time!GD$32</f>
        <v>3</v>
      </c>
      <c r="GE174" s="512">
        <f>Time!GE$32</f>
        <v>3</v>
      </c>
      <c r="GF174" s="512">
        <f>Time!GF$32</f>
        <v>3</v>
      </c>
      <c r="GG174" s="512">
        <f>Time!GG$32</f>
        <v>3</v>
      </c>
      <c r="GH174" s="512">
        <f>Time!GH$32</f>
        <v>3</v>
      </c>
      <c r="GI174" s="512">
        <f>Time!GI$32</f>
        <v>3</v>
      </c>
      <c r="GJ174" s="512">
        <f>Time!GJ$32</f>
        <v>3</v>
      </c>
    </row>
    <row r="175" spans="1:192" s="512" customFormat="1" outlineLevel="2" x14ac:dyDescent="0.35">
      <c r="A175" s="519"/>
      <c r="E175" s="512" t="str">
        <f>Time!$E$88</f>
        <v>Operating period flag</v>
      </c>
      <c r="G175" s="512" t="str">
        <f>Time!$G$88</f>
        <v>flag</v>
      </c>
      <c r="H175" s="512">
        <f>Time!$H$88</f>
        <v>100</v>
      </c>
      <c r="J175" s="512">
        <f>Time!J$88</f>
        <v>0</v>
      </c>
      <c r="K175" s="512">
        <f>Time!K$88</f>
        <v>0</v>
      </c>
      <c r="L175" s="512">
        <f>Time!L$88</f>
        <v>0</v>
      </c>
      <c r="M175" s="512">
        <f>Time!M$88</f>
        <v>0</v>
      </c>
      <c r="N175" s="512">
        <f>Time!N$88</f>
        <v>0</v>
      </c>
      <c r="O175" s="512">
        <f>Time!O$88</f>
        <v>0</v>
      </c>
      <c r="P175" s="512">
        <f>Time!P$88</f>
        <v>0</v>
      </c>
      <c r="Q175" s="512">
        <f>Time!Q$88</f>
        <v>0</v>
      </c>
      <c r="R175" s="512">
        <f>Time!R$88</f>
        <v>0</v>
      </c>
      <c r="S175" s="512">
        <f>Time!S$88</f>
        <v>0</v>
      </c>
      <c r="T175" s="512">
        <f>Time!T$88</f>
        <v>0</v>
      </c>
      <c r="U175" s="512">
        <f>Time!U$88</f>
        <v>0</v>
      </c>
      <c r="V175" s="512">
        <f>Time!V$88</f>
        <v>0</v>
      </c>
      <c r="W175" s="512">
        <f>Time!W$88</f>
        <v>0</v>
      </c>
      <c r="X175" s="512">
        <f>Time!X$88</f>
        <v>0</v>
      </c>
      <c r="Y175" s="512">
        <f>Time!Y$88</f>
        <v>0</v>
      </c>
      <c r="Z175" s="512">
        <f>Time!Z$88</f>
        <v>0</v>
      </c>
      <c r="AA175" s="512">
        <f>Time!AA$88</f>
        <v>0</v>
      </c>
      <c r="AB175" s="512">
        <f>Time!AB$88</f>
        <v>0</v>
      </c>
      <c r="AC175" s="512">
        <f>Time!AC$88</f>
        <v>0</v>
      </c>
      <c r="AD175" s="512">
        <f>Time!AD$88</f>
        <v>0</v>
      </c>
      <c r="AE175" s="512">
        <f>Time!AE$88</f>
        <v>0</v>
      </c>
      <c r="AF175" s="512">
        <f>Time!AF$88</f>
        <v>0</v>
      </c>
      <c r="AG175" s="512">
        <f>Time!AG$88</f>
        <v>0</v>
      </c>
      <c r="AH175" s="512">
        <f>Time!AH$88</f>
        <v>0</v>
      </c>
      <c r="AI175" s="512">
        <f>Time!AI$88</f>
        <v>0</v>
      </c>
      <c r="AJ175" s="512">
        <f>Time!AJ$88</f>
        <v>0</v>
      </c>
      <c r="AK175" s="512">
        <f>Time!AK$88</f>
        <v>0</v>
      </c>
      <c r="AL175" s="512">
        <f>Time!AL$88</f>
        <v>0</v>
      </c>
      <c r="AM175" s="512">
        <f>Time!AM$88</f>
        <v>0</v>
      </c>
      <c r="AN175" s="512">
        <f>Time!AN$88</f>
        <v>0</v>
      </c>
      <c r="AO175" s="512">
        <f>Time!AO$88</f>
        <v>0</v>
      </c>
      <c r="AP175" s="512">
        <f>Time!AP$88</f>
        <v>0</v>
      </c>
      <c r="AQ175" s="512">
        <f>Time!AQ$88</f>
        <v>0</v>
      </c>
      <c r="AR175" s="512">
        <f>Time!AR$88</f>
        <v>0</v>
      </c>
      <c r="AS175" s="512">
        <f>Time!AS$88</f>
        <v>0</v>
      </c>
      <c r="AT175" s="512">
        <f>Time!AT$88</f>
        <v>0</v>
      </c>
      <c r="AU175" s="512">
        <f>Time!AU$88</f>
        <v>0</v>
      </c>
      <c r="AV175" s="512">
        <f>Time!AV$88</f>
        <v>0</v>
      </c>
      <c r="AW175" s="512">
        <f>Time!AW$88</f>
        <v>0</v>
      </c>
      <c r="AX175" s="512">
        <f>Time!AX$88</f>
        <v>0</v>
      </c>
      <c r="AY175" s="512">
        <f>Time!AY$88</f>
        <v>0</v>
      </c>
      <c r="AZ175" s="512">
        <f>Time!AZ$88</f>
        <v>0</v>
      </c>
      <c r="BA175" s="512">
        <f>Time!BA$88</f>
        <v>0</v>
      </c>
      <c r="BB175" s="512">
        <f>Time!BB$88</f>
        <v>0</v>
      </c>
      <c r="BC175" s="512">
        <f>Time!BC$88</f>
        <v>0</v>
      </c>
      <c r="BD175" s="512">
        <f>Time!BD$88</f>
        <v>0</v>
      </c>
      <c r="BE175" s="512">
        <f>Time!BE$88</f>
        <v>0</v>
      </c>
      <c r="BF175" s="512">
        <f>Time!BF$88</f>
        <v>1</v>
      </c>
      <c r="BG175" s="512">
        <f>Time!BG$88</f>
        <v>1</v>
      </c>
      <c r="BH175" s="512">
        <f>Time!BH$88</f>
        <v>1</v>
      </c>
      <c r="BI175" s="512">
        <f>Time!BI$88</f>
        <v>1</v>
      </c>
      <c r="BJ175" s="512">
        <f>Time!BJ$88</f>
        <v>1</v>
      </c>
      <c r="BK175" s="512">
        <f>Time!BK$88</f>
        <v>1</v>
      </c>
      <c r="BL175" s="512">
        <f>Time!BL$88</f>
        <v>1</v>
      </c>
      <c r="BM175" s="512">
        <f>Time!BM$88</f>
        <v>1</v>
      </c>
      <c r="BN175" s="512">
        <f>Time!BN$88</f>
        <v>1</v>
      </c>
      <c r="BO175" s="512">
        <f>Time!BO$88</f>
        <v>1</v>
      </c>
      <c r="BP175" s="512">
        <f>Time!BP$88</f>
        <v>1</v>
      </c>
      <c r="BQ175" s="512">
        <f>Time!BQ$88</f>
        <v>1</v>
      </c>
      <c r="BR175" s="512">
        <f>Time!BR$88</f>
        <v>1</v>
      </c>
      <c r="BS175" s="512">
        <f>Time!BS$88</f>
        <v>1</v>
      </c>
      <c r="BT175" s="512">
        <f>Time!BT$88</f>
        <v>1</v>
      </c>
      <c r="BU175" s="512">
        <f>Time!BU$88</f>
        <v>1</v>
      </c>
      <c r="BV175" s="512">
        <f>Time!BV$88</f>
        <v>1</v>
      </c>
      <c r="BW175" s="512">
        <f>Time!BW$88</f>
        <v>1</v>
      </c>
      <c r="BX175" s="512">
        <f>Time!BX$88</f>
        <v>1</v>
      </c>
      <c r="BY175" s="512">
        <f>Time!BY$88</f>
        <v>1</v>
      </c>
      <c r="BZ175" s="512">
        <f>Time!BZ$88</f>
        <v>1</v>
      </c>
      <c r="CA175" s="512">
        <f>Time!CA$88</f>
        <v>1</v>
      </c>
      <c r="CB175" s="512">
        <f>Time!CB$88</f>
        <v>1</v>
      </c>
      <c r="CC175" s="512">
        <f>Time!CC$88</f>
        <v>1</v>
      </c>
      <c r="CD175" s="512">
        <f>Time!CD$88</f>
        <v>1</v>
      </c>
      <c r="CE175" s="512">
        <f>Time!CE$88</f>
        <v>1</v>
      </c>
      <c r="CF175" s="512">
        <f>Time!CF$88</f>
        <v>1</v>
      </c>
      <c r="CG175" s="512">
        <f>Time!CG$88</f>
        <v>1</v>
      </c>
      <c r="CH175" s="512">
        <f>Time!CH$88</f>
        <v>1</v>
      </c>
      <c r="CI175" s="512">
        <f>Time!CI$88</f>
        <v>1</v>
      </c>
      <c r="CJ175" s="512">
        <f>Time!CJ$88</f>
        <v>1</v>
      </c>
      <c r="CK175" s="512">
        <f>Time!CK$88</f>
        <v>1</v>
      </c>
      <c r="CL175" s="512">
        <f>Time!CL$88</f>
        <v>1</v>
      </c>
      <c r="CM175" s="512">
        <f>Time!CM$88</f>
        <v>1</v>
      </c>
      <c r="CN175" s="512">
        <f>Time!CN$88</f>
        <v>1</v>
      </c>
      <c r="CO175" s="512">
        <f>Time!CO$88</f>
        <v>1</v>
      </c>
      <c r="CP175" s="512">
        <f>Time!CP$88</f>
        <v>1</v>
      </c>
      <c r="CQ175" s="512">
        <f>Time!CQ$88</f>
        <v>1</v>
      </c>
      <c r="CR175" s="512">
        <f>Time!CR$88</f>
        <v>1</v>
      </c>
      <c r="CS175" s="512">
        <f>Time!CS$88</f>
        <v>1</v>
      </c>
      <c r="CT175" s="512">
        <f>Time!CT$88</f>
        <v>1</v>
      </c>
      <c r="CU175" s="512">
        <f>Time!CU$88</f>
        <v>1</v>
      </c>
      <c r="CV175" s="512">
        <f>Time!CV$88</f>
        <v>1</v>
      </c>
      <c r="CW175" s="512">
        <f>Time!CW$88</f>
        <v>1</v>
      </c>
      <c r="CX175" s="512">
        <f>Time!CX$88</f>
        <v>1</v>
      </c>
      <c r="CY175" s="512">
        <f>Time!CY$88</f>
        <v>1</v>
      </c>
      <c r="CZ175" s="512">
        <f>Time!CZ$88</f>
        <v>1</v>
      </c>
      <c r="DA175" s="512">
        <f>Time!DA$88</f>
        <v>1</v>
      </c>
      <c r="DB175" s="512">
        <f>Time!DB$88</f>
        <v>1</v>
      </c>
      <c r="DC175" s="512">
        <f>Time!DC$88</f>
        <v>1</v>
      </c>
      <c r="DD175" s="512">
        <f>Time!DD$88</f>
        <v>1</v>
      </c>
      <c r="DE175" s="512">
        <f>Time!DE$88</f>
        <v>1</v>
      </c>
      <c r="DF175" s="512">
        <f>Time!DF$88</f>
        <v>1</v>
      </c>
      <c r="DG175" s="512">
        <f>Time!DG$88</f>
        <v>1</v>
      </c>
      <c r="DH175" s="512">
        <f>Time!DH$88</f>
        <v>1</v>
      </c>
      <c r="DI175" s="512">
        <f>Time!DI$88</f>
        <v>1</v>
      </c>
      <c r="DJ175" s="512">
        <f>Time!DJ$88</f>
        <v>1</v>
      </c>
      <c r="DK175" s="512">
        <f>Time!DK$88</f>
        <v>1</v>
      </c>
      <c r="DL175" s="512">
        <f>Time!DL$88</f>
        <v>1</v>
      </c>
      <c r="DM175" s="512">
        <f>Time!DM$88</f>
        <v>1</v>
      </c>
      <c r="DN175" s="512">
        <f>Time!DN$88</f>
        <v>1</v>
      </c>
      <c r="DO175" s="512">
        <f>Time!DO$88</f>
        <v>1</v>
      </c>
      <c r="DP175" s="512">
        <f>Time!DP$88</f>
        <v>1</v>
      </c>
      <c r="DQ175" s="512">
        <f>Time!DQ$88</f>
        <v>1</v>
      </c>
      <c r="DR175" s="512">
        <f>Time!DR$88</f>
        <v>1</v>
      </c>
      <c r="DS175" s="512">
        <f>Time!DS$88</f>
        <v>1</v>
      </c>
      <c r="DT175" s="512">
        <f>Time!DT$88</f>
        <v>1</v>
      </c>
      <c r="DU175" s="512">
        <f>Time!DU$88</f>
        <v>1</v>
      </c>
      <c r="DV175" s="512">
        <f>Time!DV$88</f>
        <v>1</v>
      </c>
      <c r="DW175" s="512">
        <f>Time!DW$88</f>
        <v>1</v>
      </c>
      <c r="DX175" s="512">
        <f>Time!DX$88</f>
        <v>1</v>
      </c>
      <c r="DY175" s="512">
        <f>Time!DY$88</f>
        <v>1</v>
      </c>
      <c r="DZ175" s="512">
        <f>Time!DZ$88</f>
        <v>1</v>
      </c>
      <c r="EA175" s="512">
        <f>Time!EA$88</f>
        <v>1</v>
      </c>
      <c r="EB175" s="512">
        <f>Time!EB$88</f>
        <v>1</v>
      </c>
      <c r="EC175" s="512">
        <f>Time!EC$88</f>
        <v>1</v>
      </c>
      <c r="ED175" s="512">
        <f>Time!ED$88</f>
        <v>1</v>
      </c>
      <c r="EE175" s="512">
        <f>Time!EE$88</f>
        <v>1</v>
      </c>
      <c r="EF175" s="512">
        <f>Time!EF$88</f>
        <v>1</v>
      </c>
      <c r="EG175" s="512">
        <f>Time!EG$88</f>
        <v>1</v>
      </c>
      <c r="EH175" s="512">
        <f>Time!EH$88</f>
        <v>1</v>
      </c>
      <c r="EI175" s="512">
        <f>Time!EI$88</f>
        <v>1</v>
      </c>
      <c r="EJ175" s="512">
        <f>Time!EJ$88</f>
        <v>1</v>
      </c>
      <c r="EK175" s="512">
        <f>Time!EK$88</f>
        <v>1</v>
      </c>
      <c r="EL175" s="512">
        <f>Time!EL$88</f>
        <v>1</v>
      </c>
      <c r="EM175" s="512">
        <f>Time!EM$88</f>
        <v>1</v>
      </c>
      <c r="EN175" s="512">
        <f>Time!EN$88</f>
        <v>1</v>
      </c>
      <c r="EO175" s="512">
        <f>Time!EO$88</f>
        <v>1</v>
      </c>
      <c r="EP175" s="512">
        <f>Time!EP$88</f>
        <v>1</v>
      </c>
      <c r="EQ175" s="512">
        <f>Time!EQ$88</f>
        <v>1</v>
      </c>
      <c r="ER175" s="512">
        <f>Time!ER$88</f>
        <v>1</v>
      </c>
      <c r="ES175" s="512">
        <f>Time!ES$88</f>
        <v>1</v>
      </c>
      <c r="ET175" s="512">
        <f>Time!ET$88</f>
        <v>1</v>
      </c>
      <c r="EU175" s="512">
        <f>Time!EU$88</f>
        <v>1</v>
      </c>
      <c r="EV175" s="512">
        <f>Time!EV$88</f>
        <v>1</v>
      </c>
      <c r="EW175" s="512">
        <f>Time!EW$88</f>
        <v>1</v>
      </c>
      <c r="EX175" s="512">
        <f>Time!EX$88</f>
        <v>1</v>
      </c>
      <c r="EY175" s="512">
        <f>Time!EY$88</f>
        <v>1</v>
      </c>
      <c r="EZ175" s="512">
        <f>Time!EZ$88</f>
        <v>1</v>
      </c>
      <c r="FA175" s="512">
        <f>Time!FA$88</f>
        <v>1</v>
      </c>
      <c r="FB175" s="512">
        <f>Time!FB$88</f>
        <v>0</v>
      </c>
      <c r="FC175" s="512">
        <f>Time!FC$88</f>
        <v>0</v>
      </c>
      <c r="FD175" s="512">
        <f>Time!FD$88</f>
        <v>0</v>
      </c>
      <c r="FE175" s="512">
        <f>Time!FE$88</f>
        <v>0</v>
      </c>
      <c r="FF175" s="512">
        <f>Time!FF$88</f>
        <v>0</v>
      </c>
      <c r="FG175" s="512">
        <f>Time!FG$88</f>
        <v>0</v>
      </c>
      <c r="FH175" s="512">
        <f>Time!FH$88</f>
        <v>0</v>
      </c>
      <c r="FI175" s="512">
        <f>Time!FI$88</f>
        <v>0</v>
      </c>
      <c r="FJ175" s="512">
        <f>Time!FJ$88</f>
        <v>0</v>
      </c>
      <c r="FK175" s="512">
        <f>Time!FK$88</f>
        <v>0</v>
      </c>
      <c r="FL175" s="512">
        <f>Time!FL$88</f>
        <v>0</v>
      </c>
      <c r="FM175" s="512">
        <f>Time!FM$88</f>
        <v>0</v>
      </c>
      <c r="FN175" s="512">
        <f>Time!FN$88</f>
        <v>0</v>
      </c>
      <c r="FO175" s="512">
        <f>Time!FO$88</f>
        <v>0</v>
      </c>
      <c r="FP175" s="512">
        <f>Time!FP$88</f>
        <v>0</v>
      </c>
      <c r="FQ175" s="512">
        <f>Time!FQ$88</f>
        <v>0</v>
      </c>
      <c r="FR175" s="512">
        <f>Time!FR$88</f>
        <v>0</v>
      </c>
      <c r="FS175" s="512">
        <f>Time!FS$88</f>
        <v>0</v>
      </c>
      <c r="FT175" s="512">
        <f>Time!FT$88</f>
        <v>0</v>
      </c>
      <c r="FU175" s="512">
        <f>Time!FU$88</f>
        <v>0</v>
      </c>
      <c r="FV175" s="512">
        <f>Time!FV$88</f>
        <v>0</v>
      </c>
      <c r="FW175" s="512">
        <f>Time!FW$88</f>
        <v>0</v>
      </c>
      <c r="FX175" s="512">
        <f>Time!FX$88</f>
        <v>0</v>
      </c>
      <c r="FY175" s="512">
        <f>Time!FY$88</f>
        <v>0</v>
      </c>
      <c r="FZ175" s="512">
        <f>Time!FZ$88</f>
        <v>0</v>
      </c>
      <c r="GA175" s="512">
        <f>Time!GA$88</f>
        <v>0</v>
      </c>
      <c r="GB175" s="512">
        <f>Time!GB$88</f>
        <v>0</v>
      </c>
      <c r="GC175" s="512">
        <f>Time!GC$88</f>
        <v>0</v>
      </c>
      <c r="GD175" s="512">
        <f>Time!GD$88</f>
        <v>0</v>
      </c>
      <c r="GE175" s="512">
        <f>Time!GE$88</f>
        <v>0</v>
      </c>
      <c r="GF175" s="512">
        <f>Time!GF$88</f>
        <v>0</v>
      </c>
      <c r="GG175" s="512">
        <f>Time!GG$88</f>
        <v>0</v>
      </c>
      <c r="GH175" s="512">
        <f>Time!GH$88</f>
        <v>0</v>
      </c>
      <c r="GI175" s="512">
        <f>Time!GI$88</f>
        <v>0</v>
      </c>
      <c r="GJ175" s="512">
        <f>Time!GJ$88</f>
        <v>0</v>
      </c>
    </row>
    <row r="176" spans="1:192" s="513" customFormat="1" outlineLevel="2" x14ac:dyDescent="0.35">
      <c r="A176" s="518"/>
      <c r="E176" s="513" t="str">
        <f>Esc!$E$14</f>
        <v>CPI escalation factor</v>
      </c>
      <c r="G176" s="513" t="str">
        <f>Esc!$G$14</f>
        <v>factor</v>
      </c>
      <c r="H176" s="513">
        <f>Esc!$H$14</f>
        <v>277.83505167495679</v>
      </c>
      <c r="J176" s="513">
        <f>Esc!J$14</f>
        <v>1</v>
      </c>
      <c r="K176" s="513">
        <f>Esc!K$14</f>
        <v>1</v>
      </c>
      <c r="L176" s="513">
        <f>Esc!L$14</f>
        <v>1</v>
      </c>
      <c r="M176" s="513">
        <f>Esc!M$14</f>
        <v>1</v>
      </c>
      <c r="N176" s="513">
        <f>Esc!N$14</f>
        <v>1</v>
      </c>
      <c r="O176" s="513">
        <f>Esc!O$14</f>
        <v>1</v>
      </c>
      <c r="P176" s="513">
        <f>Esc!P$14</f>
        <v>1</v>
      </c>
      <c r="Q176" s="513">
        <f>Esc!Q$14</f>
        <v>1</v>
      </c>
      <c r="R176" s="513">
        <f>Esc!R$14</f>
        <v>1</v>
      </c>
      <c r="S176" s="513">
        <f>Esc!S$14</f>
        <v>1</v>
      </c>
      <c r="T176" s="513">
        <f>Esc!T$14</f>
        <v>1</v>
      </c>
      <c r="U176" s="513">
        <f>Esc!U$14</f>
        <v>1</v>
      </c>
      <c r="V176" s="513">
        <f>Esc!V$14</f>
        <v>1</v>
      </c>
      <c r="W176" s="513">
        <f>Esc!W$14</f>
        <v>1</v>
      </c>
      <c r="X176" s="513">
        <f>Esc!X$14</f>
        <v>1</v>
      </c>
      <c r="Y176" s="513">
        <f>Esc!Y$14</f>
        <v>1</v>
      </c>
      <c r="Z176" s="513">
        <f>Esc!Z$14</f>
        <v>1</v>
      </c>
      <c r="AA176" s="513">
        <f>Esc!AA$14</f>
        <v>1.0249999999999999</v>
      </c>
      <c r="AB176" s="513">
        <f>Esc!AB$14</f>
        <v>1.0249999999999999</v>
      </c>
      <c r="AC176" s="513">
        <f>Esc!AC$14</f>
        <v>1.0249999999999999</v>
      </c>
      <c r="AD176" s="513">
        <f>Esc!AD$14</f>
        <v>1.0249999999999999</v>
      </c>
      <c r="AE176" s="513">
        <f>Esc!AE$14</f>
        <v>1.0249999999999999</v>
      </c>
      <c r="AF176" s="513">
        <f>Esc!AF$14</f>
        <v>1.0249999999999999</v>
      </c>
      <c r="AG176" s="513">
        <f>Esc!AG$14</f>
        <v>1.0249999999999999</v>
      </c>
      <c r="AH176" s="513">
        <f>Esc!AH$14</f>
        <v>1.0249999999999999</v>
      </c>
      <c r="AI176" s="513">
        <f>Esc!AI$14</f>
        <v>1.0249999999999999</v>
      </c>
      <c r="AJ176" s="513">
        <f>Esc!AJ$14</f>
        <v>1.0249999999999999</v>
      </c>
      <c r="AK176" s="513">
        <f>Esc!AK$14</f>
        <v>1.0249999999999999</v>
      </c>
      <c r="AL176" s="513">
        <f>Esc!AL$14</f>
        <v>1.0249999999999999</v>
      </c>
      <c r="AM176" s="513">
        <f>Esc!AM$14</f>
        <v>1.0506249999999999</v>
      </c>
      <c r="AN176" s="513">
        <f>Esc!AN$14</f>
        <v>1.0506249999999999</v>
      </c>
      <c r="AO176" s="513">
        <f>Esc!AO$14</f>
        <v>1.0506249999999999</v>
      </c>
      <c r="AP176" s="513">
        <f>Esc!AP$14</f>
        <v>1.0506249999999999</v>
      </c>
      <c r="AQ176" s="513">
        <f>Esc!AQ$14</f>
        <v>1.0506249999999999</v>
      </c>
      <c r="AR176" s="513">
        <f>Esc!AR$14</f>
        <v>1.0506249999999999</v>
      </c>
      <c r="AS176" s="513">
        <f>Esc!AS$14</f>
        <v>1.0506249999999999</v>
      </c>
      <c r="AT176" s="513">
        <f>Esc!AT$14</f>
        <v>1.0506249999999999</v>
      </c>
      <c r="AU176" s="513">
        <f>Esc!AU$14</f>
        <v>1.0506249999999999</v>
      </c>
      <c r="AV176" s="513">
        <f>Esc!AV$14</f>
        <v>1.0506249999999999</v>
      </c>
      <c r="AW176" s="513">
        <f>Esc!AW$14</f>
        <v>1.0506249999999999</v>
      </c>
      <c r="AX176" s="513">
        <f>Esc!AX$14</f>
        <v>1.0506249999999999</v>
      </c>
      <c r="AY176" s="513">
        <f>Esc!AY$14</f>
        <v>1.0768906249999999</v>
      </c>
      <c r="AZ176" s="513">
        <f>Esc!AZ$14</f>
        <v>1.0768906249999999</v>
      </c>
      <c r="BA176" s="513">
        <f>Esc!BA$14</f>
        <v>1.0768906249999999</v>
      </c>
      <c r="BB176" s="513">
        <f>Esc!BB$14</f>
        <v>1.0768906249999999</v>
      </c>
      <c r="BC176" s="513">
        <f>Esc!BC$14</f>
        <v>1.0768906249999999</v>
      </c>
      <c r="BD176" s="513">
        <f>Esc!BD$14</f>
        <v>1.0768906249999999</v>
      </c>
      <c r="BE176" s="513">
        <f>Esc!BE$14</f>
        <v>1.0768906249999999</v>
      </c>
      <c r="BF176" s="513">
        <f>Esc!BF$14</f>
        <v>1.0768906249999999</v>
      </c>
      <c r="BG176" s="513">
        <f>Esc!BG$14</f>
        <v>1.1038128906249998</v>
      </c>
      <c r="BH176" s="513">
        <f>Esc!BH$14</f>
        <v>1.1038128906249998</v>
      </c>
      <c r="BI176" s="513">
        <f>Esc!BI$14</f>
        <v>1.1038128906249998</v>
      </c>
      <c r="BJ176" s="513">
        <f>Esc!BJ$14</f>
        <v>1.1038128906249998</v>
      </c>
      <c r="BK176" s="513">
        <f>Esc!BK$14</f>
        <v>1.1314082128906247</v>
      </c>
      <c r="BL176" s="513">
        <f>Esc!BL$14</f>
        <v>1.1314082128906247</v>
      </c>
      <c r="BM176" s="513">
        <f>Esc!BM$14</f>
        <v>1.1314082128906247</v>
      </c>
      <c r="BN176" s="513">
        <f>Esc!BN$14</f>
        <v>1.1314082128906247</v>
      </c>
      <c r="BO176" s="513">
        <f>Esc!BO$14</f>
        <v>1.1596934182128902</v>
      </c>
      <c r="BP176" s="513">
        <f>Esc!BP$14</f>
        <v>1.1596934182128902</v>
      </c>
      <c r="BQ176" s="513">
        <f>Esc!BQ$14</f>
        <v>1.1596934182128902</v>
      </c>
      <c r="BR176" s="513">
        <f>Esc!BR$14</f>
        <v>1.1596934182128902</v>
      </c>
      <c r="BS176" s="513">
        <f>Esc!BS$14</f>
        <v>1.1886857536682125</v>
      </c>
      <c r="BT176" s="513">
        <f>Esc!BT$14</f>
        <v>1.1886857536682125</v>
      </c>
      <c r="BU176" s="513">
        <f>Esc!BU$14</f>
        <v>1.1886857536682125</v>
      </c>
      <c r="BV176" s="513">
        <f>Esc!BV$14</f>
        <v>1.1886857536682125</v>
      </c>
      <c r="BW176" s="513">
        <f>Esc!BW$14</f>
        <v>1.2184028975099177</v>
      </c>
      <c r="BX176" s="513">
        <f>Esc!BX$14</f>
        <v>1.2184028975099177</v>
      </c>
      <c r="BY176" s="513">
        <f>Esc!BY$14</f>
        <v>1.2184028975099177</v>
      </c>
      <c r="BZ176" s="513">
        <f>Esc!BZ$14</f>
        <v>1.2184028975099177</v>
      </c>
      <c r="CA176" s="513">
        <f>Esc!CA$14</f>
        <v>1.2488629699476654</v>
      </c>
      <c r="CB176" s="513">
        <f>Esc!CB$14</f>
        <v>1.2488629699476654</v>
      </c>
      <c r="CC176" s="513">
        <f>Esc!CC$14</f>
        <v>1.2488629699476654</v>
      </c>
      <c r="CD176" s="513">
        <f>Esc!CD$14</f>
        <v>1.2488629699476654</v>
      </c>
      <c r="CE176" s="513">
        <f>Esc!CE$14</f>
        <v>1.2800845441963571</v>
      </c>
      <c r="CF176" s="513">
        <f>Esc!CF$14</f>
        <v>1.2800845441963571</v>
      </c>
      <c r="CG176" s="513">
        <f>Esc!CG$14</f>
        <v>1.2800845441963571</v>
      </c>
      <c r="CH176" s="513">
        <f>Esc!CH$14</f>
        <v>1.2800845441963571</v>
      </c>
      <c r="CI176" s="513">
        <f>Esc!CI$14</f>
        <v>1.312086657801266</v>
      </c>
      <c r="CJ176" s="513">
        <f>Esc!CJ$14</f>
        <v>1.312086657801266</v>
      </c>
      <c r="CK176" s="513">
        <f>Esc!CK$14</f>
        <v>1.312086657801266</v>
      </c>
      <c r="CL176" s="513">
        <f>Esc!CL$14</f>
        <v>1.312086657801266</v>
      </c>
      <c r="CM176" s="513">
        <f>Esc!CM$14</f>
        <v>1.3448888242462975</v>
      </c>
      <c r="CN176" s="513">
        <f>Esc!CN$14</f>
        <v>1.3448888242462975</v>
      </c>
      <c r="CO176" s="513">
        <f>Esc!CO$14</f>
        <v>1.3448888242462975</v>
      </c>
      <c r="CP176" s="513">
        <f>Esc!CP$14</f>
        <v>1.3448888242462975</v>
      </c>
      <c r="CQ176" s="513">
        <f>Esc!CQ$14</f>
        <v>1.3785110448524549</v>
      </c>
      <c r="CR176" s="513">
        <f>Esc!CR$14</f>
        <v>1.3785110448524549</v>
      </c>
      <c r="CS176" s="513">
        <f>Esc!CS$14</f>
        <v>1.3785110448524549</v>
      </c>
      <c r="CT176" s="513">
        <f>Esc!CT$14</f>
        <v>1.3785110448524549</v>
      </c>
      <c r="CU176" s="513">
        <f>Esc!CU$14</f>
        <v>1.4129738209737661</v>
      </c>
      <c r="CV176" s="513">
        <f>Esc!CV$14</f>
        <v>1.4129738209737661</v>
      </c>
      <c r="CW176" s="513">
        <f>Esc!CW$14</f>
        <v>1.4129738209737661</v>
      </c>
      <c r="CX176" s="513">
        <f>Esc!CX$14</f>
        <v>1.4129738209737661</v>
      </c>
      <c r="CY176" s="513">
        <f>Esc!CY$14</f>
        <v>1.4482981664981105</v>
      </c>
      <c r="CZ176" s="513">
        <f>Esc!CZ$14</f>
        <v>1.4482981664981105</v>
      </c>
      <c r="DA176" s="513">
        <f>Esc!DA$14</f>
        <v>1.4482981664981105</v>
      </c>
      <c r="DB176" s="513">
        <f>Esc!DB$14</f>
        <v>1.4482981664981105</v>
      </c>
      <c r="DC176" s="513">
        <f>Esc!DC$14</f>
        <v>1.4845056206605631</v>
      </c>
      <c r="DD176" s="513">
        <f>Esc!DD$14</f>
        <v>1.4845056206605631</v>
      </c>
      <c r="DE176" s="513">
        <f>Esc!DE$14</f>
        <v>1.4845056206605631</v>
      </c>
      <c r="DF176" s="513">
        <f>Esc!DF$14</f>
        <v>1.4845056206605631</v>
      </c>
      <c r="DG176" s="513">
        <f>Esc!DG$14</f>
        <v>1.521618261177077</v>
      </c>
      <c r="DH176" s="513">
        <f>Esc!DH$14</f>
        <v>1.521618261177077</v>
      </c>
      <c r="DI176" s="513">
        <f>Esc!DI$14</f>
        <v>1.521618261177077</v>
      </c>
      <c r="DJ176" s="513">
        <f>Esc!DJ$14</f>
        <v>1.521618261177077</v>
      </c>
      <c r="DK176" s="513">
        <f>Esc!DK$14</f>
        <v>1.559658717706504</v>
      </c>
      <c r="DL176" s="513">
        <f>Esc!DL$14</f>
        <v>1.559658717706504</v>
      </c>
      <c r="DM176" s="513">
        <f>Esc!DM$14</f>
        <v>1.559658717706504</v>
      </c>
      <c r="DN176" s="513">
        <f>Esc!DN$14</f>
        <v>1.559658717706504</v>
      </c>
      <c r="DO176" s="513">
        <f>Esc!DO$14</f>
        <v>1.5986501856491666</v>
      </c>
      <c r="DP176" s="513">
        <f>Esc!DP$14</f>
        <v>1.5986501856491666</v>
      </c>
      <c r="DQ176" s="513">
        <f>Esc!DQ$14</f>
        <v>1.5986501856491666</v>
      </c>
      <c r="DR176" s="513">
        <f>Esc!DR$14</f>
        <v>1.5986501856491666</v>
      </c>
      <c r="DS176" s="513">
        <f>Esc!DS$14</f>
        <v>1.6386164402903955</v>
      </c>
      <c r="DT176" s="513">
        <f>Esc!DT$14</f>
        <v>1.6386164402903955</v>
      </c>
      <c r="DU176" s="513">
        <f>Esc!DU$14</f>
        <v>1.6386164402903955</v>
      </c>
      <c r="DV176" s="513">
        <f>Esc!DV$14</f>
        <v>1.6386164402903955</v>
      </c>
      <c r="DW176" s="513">
        <f>Esc!DW$14</f>
        <v>1.6795818512976552</v>
      </c>
      <c r="DX176" s="513">
        <f>Esc!DX$14</f>
        <v>1.6795818512976552</v>
      </c>
      <c r="DY176" s="513">
        <f>Esc!DY$14</f>
        <v>1.6795818512976552</v>
      </c>
      <c r="DZ176" s="513">
        <f>Esc!DZ$14</f>
        <v>1.6795818512976552</v>
      </c>
      <c r="EA176" s="513">
        <f>Esc!EA$14</f>
        <v>1.7215713975800966</v>
      </c>
      <c r="EB176" s="513">
        <f>Esc!EB$14</f>
        <v>1.7215713975800966</v>
      </c>
      <c r="EC176" s="513">
        <f>Esc!EC$14</f>
        <v>1.7215713975800966</v>
      </c>
      <c r="ED176" s="513">
        <f>Esc!ED$14</f>
        <v>1.7215713975800966</v>
      </c>
      <c r="EE176" s="513">
        <f>Esc!EE$14</f>
        <v>1.7646106825195991</v>
      </c>
      <c r="EF176" s="513">
        <f>Esc!EF$14</f>
        <v>1.7646106825195991</v>
      </c>
      <c r="EG176" s="513">
        <f>Esc!EG$14</f>
        <v>1.7646106825195991</v>
      </c>
      <c r="EH176" s="513">
        <f>Esc!EH$14</f>
        <v>1.7646106825195991</v>
      </c>
      <c r="EI176" s="513">
        <f>Esc!EI$14</f>
        <v>1.8087259495825889</v>
      </c>
      <c r="EJ176" s="513">
        <f>Esc!EJ$14</f>
        <v>1.8087259495825889</v>
      </c>
      <c r="EK176" s="513">
        <f>Esc!EK$14</f>
        <v>1.8087259495825889</v>
      </c>
      <c r="EL176" s="513">
        <f>Esc!EL$14</f>
        <v>1.8087259495825889</v>
      </c>
      <c r="EM176" s="513">
        <f>Esc!EM$14</f>
        <v>1.8539440983221533</v>
      </c>
      <c r="EN176" s="513">
        <f>Esc!EN$14</f>
        <v>1.8539440983221533</v>
      </c>
      <c r="EO176" s="513">
        <f>Esc!EO$14</f>
        <v>1.8539440983221533</v>
      </c>
      <c r="EP176" s="513">
        <f>Esc!EP$14</f>
        <v>1.8539440983221533</v>
      </c>
      <c r="EQ176" s="513">
        <f>Esc!EQ$14</f>
        <v>1.9002927007802071</v>
      </c>
      <c r="ER176" s="513">
        <f>Esc!ER$14</f>
        <v>1.9002927007802071</v>
      </c>
      <c r="ES176" s="513">
        <f>Esc!ES$14</f>
        <v>1.9002927007802071</v>
      </c>
      <c r="ET176" s="513">
        <f>Esc!ET$14</f>
        <v>1.9002927007802071</v>
      </c>
      <c r="EU176" s="513">
        <f>Esc!EU$14</f>
        <v>1.9478000182997122</v>
      </c>
      <c r="EV176" s="513">
        <f>Esc!EV$14</f>
        <v>1.9478000182997122</v>
      </c>
      <c r="EW176" s="513">
        <f>Esc!EW$14</f>
        <v>1.9478000182997122</v>
      </c>
      <c r="EX176" s="513">
        <f>Esc!EX$14</f>
        <v>1.9478000182997122</v>
      </c>
      <c r="EY176" s="513">
        <f>Esc!EY$14</f>
        <v>1.9964950187572048</v>
      </c>
      <c r="EZ176" s="513">
        <f>Esc!EZ$14</f>
        <v>1.9964950187572048</v>
      </c>
      <c r="FA176" s="513">
        <f>Esc!FA$14</f>
        <v>1.9964950187572048</v>
      </c>
      <c r="FB176" s="513">
        <f>Esc!FB$14</f>
        <v>1.9964950187572048</v>
      </c>
      <c r="FC176" s="513">
        <f>Esc!FC$14</f>
        <v>2.0464073942261352</v>
      </c>
      <c r="FD176" s="513">
        <f>Esc!FD$14</f>
        <v>2.0464073942261352</v>
      </c>
      <c r="FE176" s="513">
        <f>Esc!FE$14</f>
        <v>2.0464073942261352</v>
      </c>
      <c r="FF176" s="513">
        <f>Esc!FF$14</f>
        <v>2.0464073942261352</v>
      </c>
      <c r="FG176" s="513">
        <f>Esc!FG$14</f>
        <v>2.097567579081788</v>
      </c>
      <c r="FH176" s="513">
        <f>Esc!FH$14</f>
        <v>2.097567579081788</v>
      </c>
      <c r="FI176" s="513">
        <f>Esc!FI$14</f>
        <v>2.097567579081788</v>
      </c>
      <c r="FJ176" s="513">
        <f>Esc!FJ$14</f>
        <v>2.097567579081788</v>
      </c>
      <c r="FK176" s="513">
        <f>Esc!FK$14</f>
        <v>2.1500067685588333</v>
      </c>
      <c r="FL176" s="513">
        <f>Esc!FL$14</f>
        <v>2.1500067685588333</v>
      </c>
      <c r="FM176" s="513">
        <f>Esc!FM$14</f>
        <v>2.1500067685588333</v>
      </c>
      <c r="FN176" s="513">
        <f>Esc!FN$14</f>
        <v>2.1500067685588333</v>
      </c>
      <c r="FO176" s="513">
        <f>Esc!FO$14</f>
        <v>2.2037569377728037</v>
      </c>
      <c r="FP176" s="513">
        <f>Esc!FP$14</f>
        <v>2.2037569377728037</v>
      </c>
      <c r="FQ176" s="513">
        <f>Esc!FQ$14</f>
        <v>2.2037569377728037</v>
      </c>
      <c r="FR176" s="513">
        <f>Esc!FR$14</f>
        <v>2.2037569377728037</v>
      </c>
      <c r="FS176" s="513">
        <f>Esc!FS$14</f>
        <v>2.2588508612171236</v>
      </c>
      <c r="FT176" s="513">
        <f>Esc!FT$14</f>
        <v>2.2588508612171236</v>
      </c>
      <c r="FU176" s="513">
        <f>Esc!FU$14</f>
        <v>2.2588508612171236</v>
      </c>
      <c r="FV176" s="513">
        <f>Esc!FV$14</f>
        <v>2.2588508612171236</v>
      </c>
      <c r="FW176" s="513">
        <f>Esc!FW$14</f>
        <v>2.3153221327475517</v>
      </c>
      <c r="FX176" s="513">
        <f>Esc!FX$14</f>
        <v>2.3153221327475517</v>
      </c>
      <c r="FY176" s="513">
        <f>Esc!FY$14</f>
        <v>2.3153221327475517</v>
      </c>
      <c r="FZ176" s="513">
        <f>Esc!FZ$14</f>
        <v>2.3153221327475517</v>
      </c>
      <c r="GA176" s="513">
        <f>Esc!GA$14</f>
        <v>2.3732051860662402</v>
      </c>
      <c r="GB176" s="513">
        <f>Esc!GB$14</f>
        <v>2.3732051860662402</v>
      </c>
      <c r="GC176" s="513">
        <f>Esc!GC$14</f>
        <v>2.3732051860662402</v>
      </c>
      <c r="GD176" s="513">
        <f>Esc!GD$14</f>
        <v>2.3732051860662402</v>
      </c>
      <c r="GE176" s="513">
        <f>Esc!GE$14</f>
        <v>2.4325353157178964</v>
      </c>
      <c r="GF176" s="513">
        <f>Esc!GF$14</f>
        <v>2.4325353157178964</v>
      </c>
      <c r="GG176" s="513">
        <f>Esc!GG$14</f>
        <v>2.4325353157178964</v>
      </c>
      <c r="GH176" s="513">
        <f>Esc!GH$14</f>
        <v>2.4325353157178964</v>
      </c>
      <c r="GI176" s="513">
        <f>Esc!GI$14</f>
        <v>2.4933486986108435</v>
      </c>
      <c r="GJ176" s="513">
        <f>Esc!GJ$14</f>
        <v>2.4933486986108435</v>
      </c>
    </row>
    <row r="177" spans="1:192" outlineLevel="2" x14ac:dyDescent="0.35">
      <c r="A177" s="76"/>
      <c r="B177"/>
      <c r="C177"/>
      <c r="D177"/>
      <c r="E177" t="s">
        <v>763</v>
      </c>
      <c r="F177"/>
      <c r="G177" t="s">
        <v>101</v>
      </c>
      <c r="H177">
        <f>SUM(J177:GJ177)</f>
        <v>3747.3879045606182</v>
      </c>
      <c r="I177"/>
      <c r="J177">
        <f t="shared" ref="J177:AO177" si="252">$F172/$F173*J174/$F171*J176*J175</f>
        <v>0</v>
      </c>
      <c r="K177">
        <f t="shared" si="252"/>
        <v>0</v>
      </c>
      <c r="L177">
        <f t="shared" si="252"/>
        <v>0</v>
      </c>
      <c r="M177">
        <f t="shared" si="252"/>
        <v>0</v>
      </c>
      <c r="N177">
        <f t="shared" si="252"/>
        <v>0</v>
      </c>
      <c r="O177">
        <f t="shared" si="252"/>
        <v>0</v>
      </c>
      <c r="P177">
        <f t="shared" si="252"/>
        <v>0</v>
      </c>
      <c r="Q177">
        <f t="shared" si="252"/>
        <v>0</v>
      </c>
      <c r="R177">
        <f t="shared" si="252"/>
        <v>0</v>
      </c>
      <c r="S177">
        <f t="shared" si="252"/>
        <v>0</v>
      </c>
      <c r="T177">
        <f t="shared" si="252"/>
        <v>0</v>
      </c>
      <c r="U177">
        <f t="shared" si="252"/>
        <v>0</v>
      </c>
      <c r="V177">
        <f t="shared" si="252"/>
        <v>0</v>
      </c>
      <c r="W177">
        <f t="shared" si="252"/>
        <v>0</v>
      </c>
      <c r="X177">
        <f t="shared" si="252"/>
        <v>0</v>
      </c>
      <c r="Y177">
        <f t="shared" si="252"/>
        <v>0</v>
      </c>
      <c r="Z177">
        <f t="shared" si="252"/>
        <v>0</v>
      </c>
      <c r="AA177">
        <f t="shared" si="252"/>
        <v>0</v>
      </c>
      <c r="AB177">
        <f t="shared" si="252"/>
        <v>0</v>
      </c>
      <c r="AC177">
        <f t="shared" si="252"/>
        <v>0</v>
      </c>
      <c r="AD177">
        <f t="shared" si="252"/>
        <v>0</v>
      </c>
      <c r="AE177">
        <f t="shared" si="252"/>
        <v>0</v>
      </c>
      <c r="AF177">
        <f t="shared" si="252"/>
        <v>0</v>
      </c>
      <c r="AG177">
        <f t="shared" si="252"/>
        <v>0</v>
      </c>
      <c r="AH177">
        <f t="shared" si="252"/>
        <v>0</v>
      </c>
      <c r="AI177">
        <f t="shared" si="252"/>
        <v>0</v>
      </c>
      <c r="AJ177">
        <f t="shared" si="252"/>
        <v>0</v>
      </c>
      <c r="AK177">
        <f t="shared" si="252"/>
        <v>0</v>
      </c>
      <c r="AL177">
        <f t="shared" si="252"/>
        <v>0</v>
      </c>
      <c r="AM177">
        <f t="shared" si="252"/>
        <v>0</v>
      </c>
      <c r="AN177">
        <f t="shared" si="252"/>
        <v>0</v>
      </c>
      <c r="AO177">
        <f t="shared" si="252"/>
        <v>0</v>
      </c>
      <c r="AP177">
        <f t="shared" ref="AP177:BU177" si="253">$F172/$F173*AP174/$F171*AP176*AP175</f>
        <v>0</v>
      </c>
      <c r="AQ177">
        <f t="shared" si="253"/>
        <v>0</v>
      </c>
      <c r="AR177">
        <f t="shared" si="253"/>
        <v>0</v>
      </c>
      <c r="AS177">
        <f t="shared" si="253"/>
        <v>0</v>
      </c>
      <c r="AT177">
        <f t="shared" si="253"/>
        <v>0</v>
      </c>
      <c r="AU177">
        <f t="shared" si="253"/>
        <v>0</v>
      </c>
      <c r="AV177">
        <f t="shared" si="253"/>
        <v>0</v>
      </c>
      <c r="AW177">
        <f t="shared" si="253"/>
        <v>0</v>
      </c>
      <c r="AX177">
        <f t="shared" si="253"/>
        <v>0</v>
      </c>
      <c r="AY177">
        <f t="shared" si="253"/>
        <v>0</v>
      </c>
      <c r="AZ177">
        <f t="shared" si="253"/>
        <v>0</v>
      </c>
      <c r="BA177">
        <f t="shared" si="253"/>
        <v>0</v>
      </c>
      <c r="BB177">
        <f t="shared" si="253"/>
        <v>0</v>
      </c>
      <c r="BC177">
        <f t="shared" si="253"/>
        <v>0</v>
      </c>
      <c r="BD177">
        <f t="shared" si="253"/>
        <v>0</v>
      </c>
      <c r="BE177">
        <f t="shared" si="253"/>
        <v>0</v>
      </c>
      <c r="BF177">
        <f t="shared" si="253"/>
        <v>26.922265624999998</v>
      </c>
      <c r="BG177">
        <f t="shared" si="253"/>
        <v>27.595322265624993</v>
      </c>
      <c r="BH177">
        <f t="shared" si="253"/>
        <v>27.595322265624993</v>
      </c>
      <c r="BI177">
        <f t="shared" si="253"/>
        <v>27.595322265624993</v>
      </c>
      <c r="BJ177">
        <f t="shared" si="253"/>
        <v>27.595322265624993</v>
      </c>
      <c r="BK177">
        <f t="shared" si="253"/>
        <v>28.285205322265618</v>
      </c>
      <c r="BL177">
        <f t="shared" si="253"/>
        <v>28.285205322265618</v>
      </c>
      <c r="BM177">
        <f t="shared" si="253"/>
        <v>28.285205322265618</v>
      </c>
      <c r="BN177">
        <f t="shared" si="253"/>
        <v>28.285205322265618</v>
      </c>
      <c r="BO177">
        <f t="shared" si="253"/>
        <v>28.992335455322255</v>
      </c>
      <c r="BP177">
        <f t="shared" si="253"/>
        <v>28.992335455322255</v>
      </c>
      <c r="BQ177">
        <f t="shared" si="253"/>
        <v>28.992335455322255</v>
      </c>
      <c r="BR177">
        <f t="shared" si="253"/>
        <v>28.992335455322255</v>
      </c>
      <c r="BS177">
        <f t="shared" si="253"/>
        <v>29.717143841705312</v>
      </c>
      <c r="BT177">
        <f t="shared" si="253"/>
        <v>29.717143841705312</v>
      </c>
      <c r="BU177">
        <f t="shared" si="253"/>
        <v>29.717143841705312</v>
      </c>
      <c r="BV177">
        <f t="shared" ref="BV177:DA177" si="254">$F172/$F173*BV174/$F171*BV176*BV175</f>
        <v>29.717143841705312</v>
      </c>
      <c r="BW177">
        <f t="shared" si="254"/>
        <v>30.460072437747943</v>
      </c>
      <c r="BX177">
        <f t="shared" si="254"/>
        <v>30.460072437747943</v>
      </c>
      <c r="BY177">
        <f t="shared" si="254"/>
        <v>30.460072437747943</v>
      </c>
      <c r="BZ177">
        <f t="shared" si="254"/>
        <v>30.460072437747943</v>
      </c>
      <c r="CA177">
        <f t="shared" si="254"/>
        <v>31.221574248691635</v>
      </c>
      <c r="CB177">
        <f t="shared" si="254"/>
        <v>31.221574248691635</v>
      </c>
      <c r="CC177">
        <f t="shared" si="254"/>
        <v>31.221574248691635</v>
      </c>
      <c r="CD177">
        <f t="shared" si="254"/>
        <v>31.221574248691635</v>
      </c>
      <c r="CE177">
        <f t="shared" si="254"/>
        <v>32.002113604908928</v>
      </c>
      <c r="CF177">
        <f t="shared" si="254"/>
        <v>32.002113604908928</v>
      </c>
      <c r="CG177">
        <f t="shared" si="254"/>
        <v>32.002113604908928</v>
      </c>
      <c r="CH177">
        <f t="shared" si="254"/>
        <v>32.002113604908928</v>
      </c>
      <c r="CI177">
        <f t="shared" si="254"/>
        <v>32.802166445031652</v>
      </c>
      <c r="CJ177">
        <f t="shared" si="254"/>
        <v>32.802166445031652</v>
      </c>
      <c r="CK177">
        <f t="shared" si="254"/>
        <v>32.802166445031652</v>
      </c>
      <c r="CL177">
        <f t="shared" si="254"/>
        <v>32.802166445031652</v>
      </c>
      <c r="CM177">
        <f t="shared" si="254"/>
        <v>33.622220606157441</v>
      </c>
      <c r="CN177">
        <f t="shared" si="254"/>
        <v>33.622220606157441</v>
      </c>
      <c r="CO177">
        <f t="shared" si="254"/>
        <v>33.622220606157441</v>
      </c>
      <c r="CP177">
        <f t="shared" si="254"/>
        <v>33.622220606157441</v>
      </c>
      <c r="CQ177">
        <f t="shared" si="254"/>
        <v>34.462776121311371</v>
      </c>
      <c r="CR177">
        <f t="shared" si="254"/>
        <v>34.462776121311371</v>
      </c>
      <c r="CS177">
        <f t="shared" si="254"/>
        <v>34.462776121311371</v>
      </c>
      <c r="CT177">
        <f t="shared" si="254"/>
        <v>34.462776121311371</v>
      </c>
      <c r="CU177">
        <f t="shared" si="254"/>
        <v>35.324345524344153</v>
      </c>
      <c r="CV177">
        <f t="shared" si="254"/>
        <v>35.324345524344153</v>
      </c>
      <c r="CW177">
        <f t="shared" si="254"/>
        <v>35.324345524344153</v>
      </c>
      <c r="CX177">
        <f t="shared" si="254"/>
        <v>35.324345524344153</v>
      </c>
      <c r="CY177">
        <f t="shared" si="254"/>
        <v>36.207454162452763</v>
      </c>
      <c r="CZ177">
        <f t="shared" si="254"/>
        <v>36.207454162452763</v>
      </c>
      <c r="DA177">
        <f t="shared" si="254"/>
        <v>36.207454162452763</v>
      </c>
      <c r="DB177">
        <f t="shared" ref="DB177:EG177" si="255">$F172/$F173*DB174/$F171*DB176*DB175</f>
        <v>36.207454162452763</v>
      </c>
      <c r="DC177">
        <f t="shared" si="255"/>
        <v>37.112640516514077</v>
      </c>
      <c r="DD177">
        <f t="shared" si="255"/>
        <v>37.112640516514077</v>
      </c>
      <c r="DE177">
        <f t="shared" si="255"/>
        <v>37.112640516514077</v>
      </c>
      <c r="DF177">
        <f t="shared" si="255"/>
        <v>37.112640516514077</v>
      </c>
      <c r="DG177">
        <f t="shared" si="255"/>
        <v>38.040456529426926</v>
      </c>
      <c r="DH177">
        <f t="shared" si="255"/>
        <v>38.040456529426926</v>
      </c>
      <c r="DI177">
        <f t="shared" si="255"/>
        <v>38.040456529426926</v>
      </c>
      <c r="DJ177">
        <f t="shared" si="255"/>
        <v>38.040456529426926</v>
      </c>
      <c r="DK177">
        <f t="shared" si="255"/>
        <v>38.991467942662602</v>
      </c>
      <c r="DL177">
        <f t="shared" si="255"/>
        <v>38.991467942662602</v>
      </c>
      <c r="DM177">
        <f t="shared" si="255"/>
        <v>38.991467942662602</v>
      </c>
      <c r="DN177">
        <f t="shared" si="255"/>
        <v>38.991467942662602</v>
      </c>
      <c r="DO177">
        <f t="shared" si="255"/>
        <v>39.966254641229163</v>
      </c>
      <c r="DP177">
        <f t="shared" si="255"/>
        <v>39.966254641229163</v>
      </c>
      <c r="DQ177">
        <f t="shared" si="255"/>
        <v>39.966254641229163</v>
      </c>
      <c r="DR177">
        <f t="shared" si="255"/>
        <v>39.966254641229163</v>
      </c>
      <c r="DS177">
        <f t="shared" si="255"/>
        <v>40.965411007259888</v>
      </c>
      <c r="DT177">
        <f t="shared" si="255"/>
        <v>40.965411007259888</v>
      </c>
      <c r="DU177">
        <f t="shared" si="255"/>
        <v>40.965411007259888</v>
      </c>
      <c r="DV177">
        <f t="shared" si="255"/>
        <v>40.965411007259888</v>
      </c>
      <c r="DW177">
        <f t="shared" si="255"/>
        <v>41.989546282441381</v>
      </c>
      <c r="DX177">
        <f t="shared" si="255"/>
        <v>41.989546282441381</v>
      </c>
      <c r="DY177">
        <f t="shared" si="255"/>
        <v>41.989546282441381</v>
      </c>
      <c r="DZ177">
        <f t="shared" si="255"/>
        <v>41.989546282441381</v>
      </c>
      <c r="EA177">
        <f t="shared" si="255"/>
        <v>43.039284939502416</v>
      </c>
      <c r="EB177">
        <f t="shared" si="255"/>
        <v>43.039284939502416</v>
      </c>
      <c r="EC177">
        <f t="shared" si="255"/>
        <v>43.039284939502416</v>
      </c>
      <c r="ED177">
        <f t="shared" si="255"/>
        <v>43.039284939502416</v>
      </c>
      <c r="EE177">
        <f t="shared" si="255"/>
        <v>44.115267062989979</v>
      </c>
      <c r="EF177">
        <f t="shared" si="255"/>
        <v>44.115267062989979</v>
      </c>
      <c r="EG177">
        <f t="shared" si="255"/>
        <v>44.115267062989979</v>
      </c>
      <c r="EH177">
        <f t="shared" ref="EH177:FM177" si="256">$F172/$F173*EH174/$F171*EH176*EH175</f>
        <v>44.115267062989979</v>
      </c>
      <c r="EI177">
        <f t="shared" si="256"/>
        <v>45.218148739564725</v>
      </c>
      <c r="EJ177">
        <f t="shared" si="256"/>
        <v>45.218148739564725</v>
      </c>
      <c r="EK177">
        <f t="shared" si="256"/>
        <v>45.218148739564725</v>
      </c>
      <c r="EL177">
        <f t="shared" si="256"/>
        <v>45.218148739564725</v>
      </c>
      <c r="EM177">
        <f t="shared" si="256"/>
        <v>46.348602458053833</v>
      </c>
      <c r="EN177">
        <f t="shared" si="256"/>
        <v>46.348602458053833</v>
      </c>
      <c r="EO177">
        <f t="shared" si="256"/>
        <v>46.348602458053833</v>
      </c>
      <c r="EP177">
        <f t="shared" si="256"/>
        <v>46.348602458053833</v>
      </c>
      <c r="EQ177">
        <f t="shared" si="256"/>
        <v>47.507317519505179</v>
      </c>
      <c r="ER177">
        <f t="shared" si="256"/>
        <v>47.507317519505179</v>
      </c>
      <c r="ES177">
        <f t="shared" si="256"/>
        <v>47.507317519505179</v>
      </c>
      <c r="ET177">
        <f t="shared" si="256"/>
        <v>47.507317519505179</v>
      </c>
      <c r="EU177">
        <f t="shared" si="256"/>
        <v>48.695000457492803</v>
      </c>
      <c r="EV177">
        <f t="shared" si="256"/>
        <v>48.695000457492803</v>
      </c>
      <c r="EW177">
        <f t="shared" si="256"/>
        <v>48.695000457492803</v>
      </c>
      <c r="EX177">
        <f t="shared" si="256"/>
        <v>48.695000457492803</v>
      </c>
      <c r="EY177">
        <f t="shared" si="256"/>
        <v>49.912375468930122</v>
      </c>
      <c r="EZ177">
        <f t="shared" si="256"/>
        <v>49.912375468930122</v>
      </c>
      <c r="FA177">
        <f t="shared" si="256"/>
        <v>49.912375468930122</v>
      </c>
      <c r="FB177">
        <f t="shared" si="256"/>
        <v>0</v>
      </c>
      <c r="FC177">
        <f t="shared" si="256"/>
        <v>0</v>
      </c>
      <c r="FD177">
        <f t="shared" si="256"/>
        <v>0</v>
      </c>
      <c r="FE177">
        <f t="shared" si="256"/>
        <v>0</v>
      </c>
      <c r="FF177">
        <f t="shared" si="256"/>
        <v>0</v>
      </c>
      <c r="FG177">
        <f t="shared" si="256"/>
        <v>0</v>
      </c>
      <c r="FH177">
        <f t="shared" si="256"/>
        <v>0</v>
      </c>
      <c r="FI177">
        <f t="shared" si="256"/>
        <v>0</v>
      </c>
      <c r="FJ177">
        <f t="shared" si="256"/>
        <v>0</v>
      </c>
      <c r="FK177">
        <f t="shared" si="256"/>
        <v>0</v>
      </c>
      <c r="FL177">
        <f t="shared" si="256"/>
        <v>0</v>
      </c>
      <c r="FM177">
        <f t="shared" si="256"/>
        <v>0</v>
      </c>
      <c r="FN177">
        <f t="shared" ref="FN177:GJ177" si="257">$F172/$F173*FN174/$F171*FN176*FN175</f>
        <v>0</v>
      </c>
      <c r="FO177">
        <f t="shared" si="257"/>
        <v>0</v>
      </c>
      <c r="FP177">
        <f t="shared" si="257"/>
        <v>0</v>
      </c>
      <c r="FQ177">
        <f t="shared" si="257"/>
        <v>0</v>
      </c>
      <c r="FR177">
        <f t="shared" si="257"/>
        <v>0</v>
      </c>
      <c r="FS177">
        <f t="shared" si="257"/>
        <v>0</v>
      </c>
      <c r="FT177">
        <f t="shared" si="257"/>
        <v>0</v>
      </c>
      <c r="FU177">
        <f t="shared" si="257"/>
        <v>0</v>
      </c>
      <c r="FV177">
        <f t="shared" si="257"/>
        <v>0</v>
      </c>
      <c r="FW177">
        <f t="shared" si="257"/>
        <v>0</v>
      </c>
      <c r="FX177">
        <f t="shared" si="257"/>
        <v>0</v>
      </c>
      <c r="FY177">
        <f t="shared" si="257"/>
        <v>0</v>
      </c>
      <c r="FZ177">
        <f t="shared" si="257"/>
        <v>0</v>
      </c>
      <c r="GA177">
        <f t="shared" si="257"/>
        <v>0</v>
      </c>
      <c r="GB177">
        <f t="shared" si="257"/>
        <v>0</v>
      </c>
      <c r="GC177">
        <f t="shared" si="257"/>
        <v>0</v>
      </c>
      <c r="GD177">
        <f t="shared" si="257"/>
        <v>0</v>
      </c>
      <c r="GE177">
        <f t="shared" si="257"/>
        <v>0</v>
      </c>
      <c r="GF177">
        <f t="shared" si="257"/>
        <v>0</v>
      </c>
      <c r="GG177">
        <f t="shared" si="257"/>
        <v>0</v>
      </c>
      <c r="GH177">
        <f t="shared" si="257"/>
        <v>0</v>
      </c>
      <c r="GI177">
        <f t="shared" si="257"/>
        <v>0</v>
      </c>
      <c r="GJ177">
        <f t="shared" si="257"/>
        <v>0</v>
      </c>
    </row>
    <row r="178" spans="1:192" outlineLevel="2" x14ac:dyDescent="0.35">
      <c r="A178" s="76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</row>
    <row r="179" spans="1:192" s="512" customFormat="1" outlineLevel="2" x14ac:dyDescent="0.35">
      <c r="A179" s="519"/>
      <c r="E179" s="512" t="str">
        <f>InpC!$E$16</f>
        <v>Length of operating period</v>
      </c>
      <c r="F179" s="512">
        <f>InpC!$F$16</f>
        <v>3</v>
      </c>
      <c r="G179" s="512" t="str">
        <f>InpC!$G$16</f>
        <v>months</v>
      </c>
    </row>
    <row r="180" spans="1:192" s="512" customFormat="1" outlineLevel="2" x14ac:dyDescent="0.35">
      <c r="A180" s="519"/>
      <c r="E180" s="512" t="str">
        <f>InpC!$E$80</f>
        <v>Rent</v>
      </c>
      <c r="F180" s="512">
        <f>InpC!$F$80</f>
        <v>491</v>
      </c>
      <c r="G180" s="512" t="str">
        <f>InpC!$G$80</f>
        <v>$ 000s p.a.</v>
      </c>
    </row>
    <row r="181" spans="1:192" s="512" customFormat="1" outlineLevel="2" x14ac:dyDescent="0.35">
      <c r="A181" s="519"/>
      <c r="E181" s="512" t="str">
        <f>InpC!$E$134</f>
        <v>Number of periods in a year</v>
      </c>
      <c r="F181" s="512">
        <f>InpC!$F$134</f>
        <v>4</v>
      </c>
      <c r="G181" s="512" t="str">
        <f>InpC!$G$134</f>
        <v>periods</v>
      </c>
    </row>
    <row r="182" spans="1:192" s="512" customFormat="1" outlineLevel="2" x14ac:dyDescent="0.35">
      <c r="A182" s="519"/>
      <c r="E182" s="512" t="str">
        <f>Time!$E$32</f>
        <v>Months per model period</v>
      </c>
      <c r="G182" s="512" t="str">
        <f>Time!$G$32</f>
        <v>months</v>
      </c>
      <c r="H182" s="512">
        <f>Time!$H$32</f>
        <v>0</v>
      </c>
      <c r="J182" s="512">
        <f>Time!J$32</f>
        <v>1</v>
      </c>
      <c r="K182" s="512">
        <f>Time!K$32</f>
        <v>1</v>
      </c>
      <c r="L182" s="512">
        <f>Time!L$32</f>
        <v>1</v>
      </c>
      <c r="M182" s="512">
        <f>Time!M$32</f>
        <v>1</v>
      </c>
      <c r="N182" s="512">
        <f>Time!N$32</f>
        <v>1</v>
      </c>
      <c r="O182" s="512">
        <f>Time!O$32</f>
        <v>1</v>
      </c>
      <c r="P182" s="512">
        <f>Time!P$32</f>
        <v>1</v>
      </c>
      <c r="Q182" s="512">
        <f>Time!Q$32</f>
        <v>1</v>
      </c>
      <c r="R182" s="512">
        <f>Time!R$32</f>
        <v>1</v>
      </c>
      <c r="S182" s="512">
        <f>Time!S$32</f>
        <v>1</v>
      </c>
      <c r="T182" s="512">
        <f>Time!T$32</f>
        <v>1</v>
      </c>
      <c r="U182" s="512">
        <f>Time!U$32</f>
        <v>1</v>
      </c>
      <c r="V182" s="512">
        <f>Time!V$32</f>
        <v>1</v>
      </c>
      <c r="W182" s="512">
        <f>Time!W$32</f>
        <v>1</v>
      </c>
      <c r="X182" s="512">
        <f>Time!X$32</f>
        <v>1</v>
      </c>
      <c r="Y182" s="512">
        <f>Time!Y$32</f>
        <v>1</v>
      </c>
      <c r="Z182" s="512">
        <f>Time!Z$32</f>
        <v>1</v>
      </c>
      <c r="AA182" s="512">
        <f>Time!AA$32</f>
        <v>1</v>
      </c>
      <c r="AB182" s="512">
        <f>Time!AB$32</f>
        <v>1</v>
      </c>
      <c r="AC182" s="512">
        <f>Time!AC$32</f>
        <v>1</v>
      </c>
      <c r="AD182" s="512">
        <f>Time!AD$32</f>
        <v>1</v>
      </c>
      <c r="AE182" s="512">
        <f>Time!AE$32</f>
        <v>1</v>
      </c>
      <c r="AF182" s="512">
        <f>Time!AF$32</f>
        <v>1</v>
      </c>
      <c r="AG182" s="512">
        <f>Time!AG$32</f>
        <v>1</v>
      </c>
      <c r="AH182" s="512">
        <f>Time!AH$32</f>
        <v>1</v>
      </c>
      <c r="AI182" s="512">
        <f>Time!AI$32</f>
        <v>1</v>
      </c>
      <c r="AJ182" s="512">
        <f>Time!AJ$32</f>
        <v>1</v>
      </c>
      <c r="AK182" s="512">
        <f>Time!AK$32</f>
        <v>1</v>
      </c>
      <c r="AL182" s="512">
        <f>Time!AL$32</f>
        <v>1</v>
      </c>
      <c r="AM182" s="512">
        <f>Time!AM$32</f>
        <v>1</v>
      </c>
      <c r="AN182" s="512">
        <f>Time!AN$32</f>
        <v>1</v>
      </c>
      <c r="AO182" s="512">
        <f>Time!AO$32</f>
        <v>1</v>
      </c>
      <c r="AP182" s="512">
        <f>Time!AP$32</f>
        <v>1</v>
      </c>
      <c r="AQ182" s="512">
        <f>Time!AQ$32</f>
        <v>1</v>
      </c>
      <c r="AR182" s="512">
        <f>Time!AR$32</f>
        <v>1</v>
      </c>
      <c r="AS182" s="512">
        <f>Time!AS$32</f>
        <v>1</v>
      </c>
      <c r="AT182" s="512">
        <f>Time!AT$32</f>
        <v>1</v>
      </c>
      <c r="AU182" s="512">
        <f>Time!AU$32</f>
        <v>1</v>
      </c>
      <c r="AV182" s="512">
        <f>Time!AV$32</f>
        <v>1</v>
      </c>
      <c r="AW182" s="512">
        <f>Time!AW$32</f>
        <v>1</v>
      </c>
      <c r="AX182" s="512">
        <f>Time!AX$32</f>
        <v>1</v>
      </c>
      <c r="AY182" s="512">
        <f>Time!AY$32</f>
        <v>1</v>
      </c>
      <c r="AZ182" s="512">
        <f>Time!AZ$32</f>
        <v>1</v>
      </c>
      <c r="BA182" s="512">
        <f>Time!BA$32</f>
        <v>1</v>
      </c>
      <c r="BB182" s="512">
        <f>Time!BB$32</f>
        <v>1</v>
      </c>
      <c r="BC182" s="512">
        <f>Time!BC$32</f>
        <v>1</v>
      </c>
      <c r="BD182" s="512">
        <f>Time!BD$32</f>
        <v>1</v>
      </c>
      <c r="BE182" s="512">
        <f>Time!BE$32</f>
        <v>1</v>
      </c>
      <c r="BF182" s="512">
        <f>Time!BF$32</f>
        <v>3</v>
      </c>
      <c r="BG182" s="512">
        <f>Time!BG$32</f>
        <v>3</v>
      </c>
      <c r="BH182" s="512">
        <f>Time!BH$32</f>
        <v>3</v>
      </c>
      <c r="BI182" s="512">
        <f>Time!BI$32</f>
        <v>3</v>
      </c>
      <c r="BJ182" s="512">
        <f>Time!BJ$32</f>
        <v>3</v>
      </c>
      <c r="BK182" s="512">
        <f>Time!BK$32</f>
        <v>3</v>
      </c>
      <c r="BL182" s="512">
        <f>Time!BL$32</f>
        <v>3</v>
      </c>
      <c r="BM182" s="512">
        <f>Time!BM$32</f>
        <v>3</v>
      </c>
      <c r="BN182" s="512">
        <f>Time!BN$32</f>
        <v>3</v>
      </c>
      <c r="BO182" s="512">
        <f>Time!BO$32</f>
        <v>3</v>
      </c>
      <c r="BP182" s="512">
        <f>Time!BP$32</f>
        <v>3</v>
      </c>
      <c r="BQ182" s="512">
        <f>Time!BQ$32</f>
        <v>3</v>
      </c>
      <c r="BR182" s="512">
        <f>Time!BR$32</f>
        <v>3</v>
      </c>
      <c r="BS182" s="512">
        <f>Time!BS$32</f>
        <v>3</v>
      </c>
      <c r="BT182" s="512">
        <f>Time!BT$32</f>
        <v>3</v>
      </c>
      <c r="BU182" s="512">
        <f>Time!BU$32</f>
        <v>3</v>
      </c>
      <c r="BV182" s="512">
        <f>Time!BV$32</f>
        <v>3</v>
      </c>
      <c r="BW182" s="512">
        <f>Time!BW$32</f>
        <v>3</v>
      </c>
      <c r="BX182" s="512">
        <f>Time!BX$32</f>
        <v>3</v>
      </c>
      <c r="BY182" s="512">
        <f>Time!BY$32</f>
        <v>3</v>
      </c>
      <c r="BZ182" s="512">
        <f>Time!BZ$32</f>
        <v>3</v>
      </c>
      <c r="CA182" s="512">
        <f>Time!CA$32</f>
        <v>3</v>
      </c>
      <c r="CB182" s="512">
        <f>Time!CB$32</f>
        <v>3</v>
      </c>
      <c r="CC182" s="512">
        <f>Time!CC$32</f>
        <v>3</v>
      </c>
      <c r="CD182" s="512">
        <f>Time!CD$32</f>
        <v>3</v>
      </c>
      <c r="CE182" s="512">
        <f>Time!CE$32</f>
        <v>3</v>
      </c>
      <c r="CF182" s="512">
        <f>Time!CF$32</f>
        <v>3</v>
      </c>
      <c r="CG182" s="512">
        <f>Time!CG$32</f>
        <v>3</v>
      </c>
      <c r="CH182" s="512">
        <f>Time!CH$32</f>
        <v>3</v>
      </c>
      <c r="CI182" s="512">
        <f>Time!CI$32</f>
        <v>3</v>
      </c>
      <c r="CJ182" s="512">
        <f>Time!CJ$32</f>
        <v>3</v>
      </c>
      <c r="CK182" s="512">
        <f>Time!CK$32</f>
        <v>3</v>
      </c>
      <c r="CL182" s="512">
        <f>Time!CL$32</f>
        <v>3</v>
      </c>
      <c r="CM182" s="512">
        <f>Time!CM$32</f>
        <v>3</v>
      </c>
      <c r="CN182" s="512">
        <f>Time!CN$32</f>
        <v>3</v>
      </c>
      <c r="CO182" s="512">
        <f>Time!CO$32</f>
        <v>3</v>
      </c>
      <c r="CP182" s="512">
        <f>Time!CP$32</f>
        <v>3</v>
      </c>
      <c r="CQ182" s="512">
        <f>Time!CQ$32</f>
        <v>3</v>
      </c>
      <c r="CR182" s="512">
        <f>Time!CR$32</f>
        <v>3</v>
      </c>
      <c r="CS182" s="512">
        <f>Time!CS$32</f>
        <v>3</v>
      </c>
      <c r="CT182" s="512">
        <f>Time!CT$32</f>
        <v>3</v>
      </c>
      <c r="CU182" s="512">
        <f>Time!CU$32</f>
        <v>3</v>
      </c>
      <c r="CV182" s="512">
        <f>Time!CV$32</f>
        <v>3</v>
      </c>
      <c r="CW182" s="512">
        <f>Time!CW$32</f>
        <v>3</v>
      </c>
      <c r="CX182" s="512">
        <f>Time!CX$32</f>
        <v>3</v>
      </c>
      <c r="CY182" s="512">
        <f>Time!CY$32</f>
        <v>3</v>
      </c>
      <c r="CZ182" s="512">
        <f>Time!CZ$32</f>
        <v>3</v>
      </c>
      <c r="DA182" s="512">
        <f>Time!DA$32</f>
        <v>3</v>
      </c>
      <c r="DB182" s="512">
        <f>Time!DB$32</f>
        <v>3</v>
      </c>
      <c r="DC182" s="512">
        <f>Time!DC$32</f>
        <v>3</v>
      </c>
      <c r="DD182" s="512">
        <f>Time!DD$32</f>
        <v>3</v>
      </c>
      <c r="DE182" s="512">
        <f>Time!DE$32</f>
        <v>3</v>
      </c>
      <c r="DF182" s="512">
        <f>Time!DF$32</f>
        <v>3</v>
      </c>
      <c r="DG182" s="512">
        <f>Time!DG$32</f>
        <v>3</v>
      </c>
      <c r="DH182" s="512">
        <f>Time!DH$32</f>
        <v>3</v>
      </c>
      <c r="DI182" s="512">
        <f>Time!DI$32</f>
        <v>3</v>
      </c>
      <c r="DJ182" s="512">
        <f>Time!DJ$32</f>
        <v>3</v>
      </c>
      <c r="DK182" s="512">
        <f>Time!DK$32</f>
        <v>3</v>
      </c>
      <c r="DL182" s="512">
        <f>Time!DL$32</f>
        <v>3</v>
      </c>
      <c r="DM182" s="512">
        <f>Time!DM$32</f>
        <v>3</v>
      </c>
      <c r="DN182" s="512">
        <f>Time!DN$32</f>
        <v>3</v>
      </c>
      <c r="DO182" s="512">
        <f>Time!DO$32</f>
        <v>3</v>
      </c>
      <c r="DP182" s="512">
        <f>Time!DP$32</f>
        <v>3</v>
      </c>
      <c r="DQ182" s="512">
        <f>Time!DQ$32</f>
        <v>3</v>
      </c>
      <c r="DR182" s="512">
        <f>Time!DR$32</f>
        <v>3</v>
      </c>
      <c r="DS182" s="512">
        <f>Time!DS$32</f>
        <v>3</v>
      </c>
      <c r="DT182" s="512">
        <f>Time!DT$32</f>
        <v>3</v>
      </c>
      <c r="DU182" s="512">
        <f>Time!DU$32</f>
        <v>3</v>
      </c>
      <c r="DV182" s="512">
        <f>Time!DV$32</f>
        <v>3</v>
      </c>
      <c r="DW182" s="512">
        <f>Time!DW$32</f>
        <v>3</v>
      </c>
      <c r="DX182" s="512">
        <f>Time!DX$32</f>
        <v>3</v>
      </c>
      <c r="DY182" s="512">
        <f>Time!DY$32</f>
        <v>3</v>
      </c>
      <c r="DZ182" s="512">
        <f>Time!DZ$32</f>
        <v>3</v>
      </c>
      <c r="EA182" s="512">
        <f>Time!EA$32</f>
        <v>3</v>
      </c>
      <c r="EB182" s="512">
        <f>Time!EB$32</f>
        <v>3</v>
      </c>
      <c r="EC182" s="512">
        <f>Time!EC$32</f>
        <v>3</v>
      </c>
      <c r="ED182" s="512">
        <f>Time!ED$32</f>
        <v>3</v>
      </c>
      <c r="EE182" s="512">
        <f>Time!EE$32</f>
        <v>3</v>
      </c>
      <c r="EF182" s="512">
        <f>Time!EF$32</f>
        <v>3</v>
      </c>
      <c r="EG182" s="512">
        <f>Time!EG$32</f>
        <v>3</v>
      </c>
      <c r="EH182" s="512">
        <f>Time!EH$32</f>
        <v>3</v>
      </c>
      <c r="EI182" s="512">
        <f>Time!EI$32</f>
        <v>3</v>
      </c>
      <c r="EJ182" s="512">
        <f>Time!EJ$32</f>
        <v>3</v>
      </c>
      <c r="EK182" s="512">
        <f>Time!EK$32</f>
        <v>3</v>
      </c>
      <c r="EL182" s="512">
        <f>Time!EL$32</f>
        <v>3</v>
      </c>
      <c r="EM182" s="512">
        <f>Time!EM$32</f>
        <v>3</v>
      </c>
      <c r="EN182" s="512">
        <f>Time!EN$32</f>
        <v>3</v>
      </c>
      <c r="EO182" s="512">
        <f>Time!EO$32</f>
        <v>3</v>
      </c>
      <c r="EP182" s="512">
        <f>Time!EP$32</f>
        <v>3</v>
      </c>
      <c r="EQ182" s="512">
        <f>Time!EQ$32</f>
        <v>3</v>
      </c>
      <c r="ER182" s="512">
        <f>Time!ER$32</f>
        <v>3</v>
      </c>
      <c r="ES182" s="512">
        <f>Time!ES$32</f>
        <v>3</v>
      </c>
      <c r="ET182" s="512">
        <f>Time!ET$32</f>
        <v>3</v>
      </c>
      <c r="EU182" s="512">
        <f>Time!EU$32</f>
        <v>3</v>
      </c>
      <c r="EV182" s="512">
        <f>Time!EV$32</f>
        <v>3</v>
      </c>
      <c r="EW182" s="512">
        <f>Time!EW$32</f>
        <v>3</v>
      </c>
      <c r="EX182" s="512">
        <f>Time!EX$32</f>
        <v>3</v>
      </c>
      <c r="EY182" s="512">
        <f>Time!EY$32</f>
        <v>3</v>
      </c>
      <c r="EZ182" s="512">
        <f>Time!EZ$32</f>
        <v>3</v>
      </c>
      <c r="FA182" s="512">
        <f>Time!FA$32</f>
        <v>3</v>
      </c>
      <c r="FB182" s="512">
        <f>Time!FB$32</f>
        <v>3</v>
      </c>
      <c r="FC182" s="512">
        <f>Time!FC$32</f>
        <v>3</v>
      </c>
      <c r="FD182" s="512">
        <f>Time!FD$32</f>
        <v>3</v>
      </c>
      <c r="FE182" s="512">
        <f>Time!FE$32</f>
        <v>3</v>
      </c>
      <c r="FF182" s="512">
        <f>Time!FF$32</f>
        <v>3</v>
      </c>
      <c r="FG182" s="512">
        <f>Time!FG$32</f>
        <v>3</v>
      </c>
      <c r="FH182" s="512">
        <f>Time!FH$32</f>
        <v>3</v>
      </c>
      <c r="FI182" s="512">
        <f>Time!FI$32</f>
        <v>3</v>
      </c>
      <c r="FJ182" s="512">
        <f>Time!FJ$32</f>
        <v>3</v>
      </c>
      <c r="FK182" s="512">
        <f>Time!FK$32</f>
        <v>3</v>
      </c>
      <c r="FL182" s="512">
        <f>Time!FL$32</f>
        <v>3</v>
      </c>
      <c r="FM182" s="512">
        <f>Time!FM$32</f>
        <v>3</v>
      </c>
      <c r="FN182" s="512">
        <f>Time!FN$32</f>
        <v>3</v>
      </c>
      <c r="FO182" s="512">
        <f>Time!FO$32</f>
        <v>3</v>
      </c>
      <c r="FP182" s="512">
        <f>Time!FP$32</f>
        <v>3</v>
      </c>
      <c r="FQ182" s="512">
        <f>Time!FQ$32</f>
        <v>3</v>
      </c>
      <c r="FR182" s="512">
        <f>Time!FR$32</f>
        <v>3</v>
      </c>
      <c r="FS182" s="512">
        <f>Time!FS$32</f>
        <v>3</v>
      </c>
      <c r="FT182" s="512">
        <f>Time!FT$32</f>
        <v>3</v>
      </c>
      <c r="FU182" s="512">
        <f>Time!FU$32</f>
        <v>3</v>
      </c>
      <c r="FV182" s="512">
        <f>Time!FV$32</f>
        <v>3</v>
      </c>
      <c r="FW182" s="512">
        <f>Time!FW$32</f>
        <v>3</v>
      </c>
      <c r="FX182" s="512">
        <f>Time!FX$32</f>
        <v>3</v>
      </c>
      <c r="FY182" s="512">
        <f>Time!FY$32</f>
        <v>3</v>
      </c>
      <c r="FZ182" s="512">
        <f>Time!FZ$32</f>
        <v>3</v>
      </c>
      <c r="GA182" s="512">
        <f>Time!GA$32</f>
        <v>3</v>
      </c>
      <c r="GB182" s="512">
        <f>Time!GB$32</f>
        <v>3</v>
      </c>
      <c r="GC182" s="512">
        <f>Time!GC$32</f>
        <v>3</v>
      </c>
      <c r="GD182" s="512">
        <f>Time!GD$32</f>
        <v>3</v>
      </c>
      <c r="GE182" s="512">
        <f>Time!GE$32</f>
        <v>3</v>
      </c>
      <c r="GF182" s="512">
        <f>Time!GF$32</f>
        <v>3</v>
      </c>
      <c r="GG182" s="512">
        <f>Time!GG$32</f>
        <v>3</v>
      </c>
      <c r="GH182" s="512">
        <f>Time!GH$32</f>
        <v>3</v>
      </c>
      <c r="GI182" s="512">
        <f>Time!GI$32</f>
        <v>3</v>
      </c>
      <c r="GJ182" s="512">
        <f>Time!GJ$32</f>
        <v>3</v>
      </c>
    </row>
    <row r="183" spans="1:192" s="512" customFormat="1" outlineLevel="2" x14ac:dyDescent="0.35">
      <c r="A183" s="519"/>
      <c r="E183" s="512" t="str">
        <f>Time!$E$88</f>
        <v>Operating period flag</v>
      </c>
      <c r="G183" s="512" t="str">
        <f>Time!$G$88</f>
        <v>flag</v>
      </c>
      <c r="H183" s="512">
        <f>Time!$H$88</f>
        <v>100</v>
      </c>
      <c r="J183" s="512">
        <f>Time!J$88</f>
        <v>0</v>
      </c>
      <c r="K183" s="512">
        <f>Time!K$88</f>
        <v>0</v>
      </c>
      <c r="L183" s="512">
        <f>Time!L$88</f>
        <v>0</v>
      </c>
      <c r="M183" s="512">
        <f>Time!M$88</f>
        <v>0</v>
      </c>
      <c r="N183" s="512">
        <f>Time!N$88</f>
        <v>0</v>
      </c>
      <c r="O183" s="512">
        <f>Time!O$88</f>
        <v>0</v>
      </c>
      <c r="P183" s="512">
        <f>Time!P$88</f>
        <v>0</v>
      </c>
      <c r="Q183" s="512">
        <f>Time!Q$88</f>
        <v>0</v>
      </c>
      <c r="R183" s="512">
        <f>Time!R$88</f>
        <v>0</v>
      </c>
      <c r="S183" s="512">
        <f>Time!S$88</f>
        <v>0</v>
      </c>
      <c r="T183" s="512">
        <f>Time!T$88</f>
        <v>0</v>
      </c>
      <c r="U183" s="512">
        <f>Time!U$88</f>
        <v>0</v>
      </c>
      <c r="V183" s="512">
        <f>Time!V$88</f>
        <v>0</v>
      </c>
      <c r="W183" s="512">
        <f>Time!W$88</f>
        <v>0</v>
      </c>
      <c r="X183" s="512">
        <f>Time!X$88</f>
        <v>0</v>
      </c>
      <c r="Y183" s="512">
        <f>Time!Y$88</f>
        <v>0</v>
      </c>
      <c r="Z183" s="512">
        <f>Time!Z$88</f>
        <v>0</v>
      </c>
      <c r="AA183" s="512">
        <f>Time!AA$88</f>
        <v>0</v>
      </c>
      <c r="AB183" s="512">
        <f>Time!AB$88</f>
        <v>0</v>
      </c>
      <c r="AC183" s="512">
        <f>Time!AC$88</f>
        <v>0</v>
      </c>
      <c r="AD183" s="512">
        <f>Time!AD$88</f>
        <v>0</v>
      </c>
      <c r="AE183" s="512">
        <f>Time!AE$88</f>
        <v>0</v>
      </c>
      <c r="AF183" s="512">
        <f>Time!AF$88</f>
        <v>0</v>
      </c>
      <c r="AG183" s="512">
        <f>Time!AG$88</f>
        <v>0</v>
      </c>
      <c r="AH183" s="512">
        <f>Time!AH$88</f>
        <v>0</v>
      </c>
      <c r="AI183" s="512">
        <f>Time!AI$88</f>
        <v>0</v>
      </c>
      <c r="AJ183" s="512">
        <f>Time!AJ$88</f>
        <v>0</v>
      </c>
      <c r="AK183" s="512">
        <f>Time!AK$88</f>
        <v>0</v>
      </c>
      <c r="AL183" s="512">
        <f>Time!AL$88</f>
        <v>0</v>
      </c>
      <c r="AM183" s="512">
        <f>Time!AM$88</f>
        <v>0</v>
      </c>
      <c r="AN183" s="512">
        <f>Time!AN$88</f>
        <v>0</v>
      </c>
      <c r="AO183" s="512">
        <f>Time!AO$88</f>
        <v>0</v>
      </c>
      <c r="AP183" s="512">
        <f>Time!AP$88</f>
        <v>0</v>
      </c>
      <c r="AQ183" s="512">
        <f>Time!AQ$88</f>
        <v>0</v>
      </c>
      <c r="AR183" s="512">
        <f>Time!AR$88</f>
        <v>0</v>
      </c>
      <c r="AS183" s="512">
        <f>Time!AS$88</f>
        <v>0</v>
      </c>
      <c r="AT183" s="512">
        <f>Time!AT$88</f>
        <v>0</v>
      </c>
      <c r="AU183" s="512">
        <f>Time!AU$88</f>
        <v>0</v>
      </c>
      <c r="AV183" s="512">
        <f>Time!AV$88</f>
        <v>0</v>
      </c>
      <c r="AW183" s="512">
        <f>Time!AW$88</f>
        <v>0</v>
      </c>
      <c r="AX183" s="512">
        <f>Time!AX$88</f>
        <v>0</v>
      </c>
      <c r="AY183" s="512">
        <f>Time!AY$88</f>
        <v>0</v>
      </c>
      <c r="AZ183" s="512">
        <f>Time!AZ$88</f>
        <v>0</v>
      </c>
      <c r="BA183" s="512">
        <f>Time!BA$88</f>
        <v>0</v>
      </c>
      <c r="BB183" s="512">
        <f>Time!BB$88</f>
        <v>0</v>
      </c>
      <c r="BC183" s="512">
        <f>Time!BC$88</f>
        <v>0</v>
      </c>
      <c r="BD183" s="512">
        <f>Time!BD$88</f>
        <v>0</v>
      </c>
      <c r="BE183" s="512">
        <f>Time!BE$88</f>
        <v>0</v>
      </c>
      <c r="BF183" s="512">
        <f>Time!BF$88</f>
        <v>1</v>
      </c>
      <c r="BG183" s="512">
        <f>Time!BG$88</f>
        <v>1</v>
      </c>
      <c r="BH183" s="512">
        <f>Time!BH$88</f>
        <v>1</v>
      </c>
      <c r="BI183" s="512">
        <f>Time!BI$88</f>
        <v>1</v>
      </c>
      <c r="BJ183" s="512">
        <f>Time!BJ$88</f>
        <v>1</v>
      </c>
      <c r="BK183" s="512">
        <f>Time!BK$88</f>
        <v>1</v>
      </c>
      <c r="BL183" s="512">
        <f>Time!BL$88</f>
        <v>1</v>
      </c>
      <c r="BM183" s="512">
        <f>Time!BM$88</f>
        <v>1</v>
      </c>
      <c r="BN183" s="512">
        <f>Time!BN$88</f>
        <v>1</v>
      </c>
      <c r="BO183" s="512">
        <f>Time!BO$88</f>
        <v>1</v>
      </c>
      <c r="BP183" s="512">
        <f>Time!BP$88</f>
        <v>1</v>
      </c>
      <c r="BQ183" s="512">
        <f>Time!BQ$88</f>
        <v>1</v>
      </c>
      <c r="BR183" s="512">
        <f>Time!BR$88</f>
        <v>1</v>
      </c>
      <c r="BS183" s="512">
        <f>Time!BS$88</f>
        <v>1</v>
      </c>
      <c r="BT183" s="512">
        <f>Time!BT$88</f>
        <v>1</v>
      </c>
      <c r="BU183" s="512">
        <f>Time!BU$88</f>
        <v>1</v>
      </c>
      <c r="BV183" s="512">
        <f>Time!BV$88</f>
        <v>1</v>
      </c>
      <c r="BW183" s="512">
        <f>Time!BW$88</f>
        <v>1</v>
      </c>
      <c r="BX183" s="512">
        <f>Time!BX$88</f>
        <v>1</v>
      </c>
      <c r="BY183" s="512">
        <f>Time!BY$88</f>
        <v>1</v>
      </c>
      <c r="BZ183" s="512">
        <f>Time!BZ$88</f>
        <v>1</v>
      </c>
      <c r="CA183" s="512">
        <f>Time!CA$88</f>
        <v>1</v>
      </c>
      <c r="CB183" s="512">
        <f>Time!CB$88</f>
        <v>1</v>
      </c>
      <c r="CC183" s="512">
        <f>Time!CC$88</f>
        <v>1</v>
      </c>
      <c r="CD183" s="512">
        <f>Time!CD$88</f>
        <v>1</v>
      </c>
      <c r="CE183" s="512">
        <f>Time!CE$88</f>
        <v>1</v>
      </c>
      <c r="CF183" s="512">
        <f>Time!CF$88</f>
        <v>1</v>
      </c>
      <c r="CG183" s="512">
        <f>Time!CG$88</f>
        <v>1</v>
      </c>
      <c r="CH183" s="512">
        <f>Time!CH$88</f>
        <v>1</v>
      </c>
      <c r="CI183" s="512">
        <f>Time!CI$88</f>
        <v>1</v>
      </c>
      <c r="CJ183" s="512">
        <f>Time!CJ$88</f>
        <v>1</v>
      </c>
      <c r="CK183" s="512">
        <f>Time!CK$88</f>
        <v>1</v>
      </c>
      <c r="CL183" s="512">
        <f>Time!CL$88</f>
        <v>1</v>
      </c>
      <c r="CM183" s="512">
        <f>Time!CM$88</f>
        <v>1</v>
      </c>
      <c r="CN183" s="512">
        <f>Time!CN$88</f>
        <v>1</v>
      </c>
      <c r="CO183" s="512">
        <f>Time!CO$88</f>
        <v>1</v>
      </c>
      <c r="CP183" s="512">
        <f>Time!CP$88</f>
        <v>1</v>
      </c>
      <c r="CQ183" s="512">
        <f>Time!CQ$88</f>
        <v>1</v>
      </c>
      <c r="CR183" s="512">
        <f>Time!CR$88</f>
        <v>1</v>
      </c>
      <c r="CS183" s="512">
        <f>Time!CS$88</f>
        <v>1</v>
      </c>
      <c r="CT183" s="512">
        <f>Time!CT$88</f>
        <v>1</v>
      </c>
      <c r="CU183" s="512">
        <f>Time!CU$88</f>
        <v>1</v>
      </c>
      <c r="CV183" s="512">
        <f>Time!CV$88</f>
        <v>1</v>
      </c>
      <c r="CW183" s="512">
        <f>Time!CW$88</f>
        <v>1</v>
      </c>
      <c r="CX183" s="512">
        <f>Time!CX$88</f>
        <v>1</v>
      </c>
      <c r="CY183" s="512">
        <f>Time!CY$88</f>
        <v>1</v>
      </c>
      <c r="CZ183" s="512">
        <f>Time!CZ$88</f>
        <v>1</v>
      </c>
      <c r="DA183" s="512">
        <f>Time!DA$88</f>
        <v>1</v>
      </c>
      <c r="DB183" s="512">
        <f>Time!DB$88</f>
        <v>1</v>
      </c>
      <c r="DC183" s="512">
        <f>Time!DC$88</f>
        <v>1</v>
      </c>
      <c r="DD183" s="512">
        <f>Time!DD$88</f>
        <v>1</v>
      </c>
      <c r="DE183" s="512">
        <f>Time!DE$88</f>
        <v>1</v>
      </c>
      <c r="DF183" s="512">
        <f>Time!DF$88</f>
        <v>1</v>
      </c>
      <c r="DG183" s="512">
        <f>Time!DG$88</f>
        <v>1</v>
      </c>
      <c r="DH183" s="512">
        <f>Time!DH$88</f>
        <v>1</v>
      </c>
      <c r="DI183" s="512">
        <f>Time!DI$88</f>
        <v>1</v>
      </c>
      <c r="DJ183" s="512">
        <f>Time!DJ$88</f>
        <v>1</v>
      </c>
      <c r="DK183" s="512">
        <f>Time!DK$88</f>
        <v>1</v>
      </c>
      <c r="DL183" s="512">
        <f>Time!DL$88</f>
        <v>1</v>
      </c>
      <c r="DM183" s="512">
        <f>Time!DM$88</f>
        <v>1</v>
      </c>
      <c r="DN183" s="512">
        <f>Time!DN$88</f>
        <v>1</v>
      </c>
      <c r="DO183" s="512">
        <f>Time!DO$88</f>
        <v>1</v>
      </c>
      <c r="DP183" s="512">
        <f>Time!DP$88</f>
        <v>1</v>
      </c>
      <c r="DQ183" s="512">
        <f>Time!DQ$88</f>
        <v>1</v>
      </c>
      <c r="DR183" s="512">
        <f>Time!DR$88</f>
        <v>1</v>
      </c>
      <c r="DS183" s="512">
        <f>Time!DS$88</f>
        <v>1</v>
      </c>
      <c r="DT183" s="512">
        <f>Time!DT$88</f>
        <v>1</v>
      </c>
      <c r="DU183" s="512">
        <f>Time!DU$88</f>
        <v>1</v>
      </c>
      <c r="DV183" s="512">
        <f>Time!DV$88</f>
        <v>1</v>
      </c>
      <c r="DW183" s="512">
        <f>Time!DW$88</f>
        <v>1</v>
      </c>
      <c r="DX183" s="512">
        <f>Time!DX$88</f>
        <v>1</v>
      </c>
      <c r="DY183" s="512">
        <f>Time!DY$88</f>
        <v>1</v>
      </c>
      <c r="DZ183" s="512">
        <f>Time!DZ$88</f>
        <v>1</v>
      </c>
      <c r="EA183" s="512">
        <f>Time!EA$88</f>
        <v>1</v>
      </c>
      <c r="EB183" s="512">
        <f>Time!EB$88</f>
        <v>1</v>
      </c>
      <c r="EC183" s="512">
        <f>Time!EC$88</f>
        <v>1</v>
      </c>
      <c r="ED183" s="512">
        <f>Time!ED$88</f>
        <v>1</v>
      </c>
      <c r="EE183" s="512">
        <f>Time!EE$88</f>
        <v>1</v>
      </c>
      <c r="EF183" s="512">
        <f>Time!EF$88</f>
        <v>1</v>
      </c>
      <c r="EG183" s="512">
        <f>Time!EG$88</f>
        <v>1</v>
      </c>
      <c r="EH183" s="512">
        <f>Time!EH$88</f>
        <v>1</v>
      </c>
      <c r="EI183" s="512">
        <f>Time!EI$88</f>
        <v>1</v>
      </c>
      <c r="EJ183" s="512">
        <f>Time!EJ$88</f>
        <v>1</v>
      </c>
      <c r="EK183" s="512">
        <f>Time!EK$88</f>
        <v>1</v>
      </c>
      <c r="EL183" s="512">
        <f>Time!EL$88</f>
        <v>1</v>
      </c>
      <c r="EM183" s="512">
        <f>Time!EM$88</f>
        <v>1</v>
      </c>
      <c r="EN183" s="512">
        <f>Time!EN$88</f>
        <v>1</v>
      </c>
      <c r="EO183" s="512">
        <f>Time!EO$88</f>
        <v>1</v>
      </c>
      <c r="EP183" s="512">
        <f>Time!EP$88</f>
        <v>1</v>
      </c>
      <c r="EQ183" s="512">
        <f>Time!EQ$88</f>
        <v>1</v>
      </c>
      <c r="ER183" s="512">
        <f>Time!ER$88</f>
        <v>1</v>
      </c>
      <c r="ES183" s="512">
        <f>Time!ES$88</f>
        <v>1</v>
      </c>
      <c r="ET183" s="512">
        <f>Time!ET$88</f>
        <v>1</v>
      </c>
      <c r="EU183" s="512">
        <f>Time!EU$88</f>
        <v>1</v>
      </c>
      <c r="EV183" s="512">
        <f>Time!EV$88</f>
        <v>1</v>
      </c>
      <c r="EW183" s="512">
        <f>Time!EW$88</f>
        <v>1</v>
      </c>
      <c r="EX183" s="512">
        <f>Time!EX$88</f>
        <v>1</v>
      </c>
      <c r="EY183" s="512">
        <f>Time!EY$88</f>
        <v>1</v>
      </c>
      <c r="EZ183" s="512">
        <f>Time!EZ$88</f>
        <v>1</v>
      </c>
      <c r="FA183" s="512">
        <f>Time!FA$88</f>
        <v>1</v>
      </c>
      <c r="FB183" s="512">
        <f>Time!FB$88</f>
        <v>0</v>
      </c>
      <c r="FC183" s="512">
        <f>Time!FC$88</f>
        <v>0</v>
      </c>
      <c r="FD183" s="512">
        <f>Time!FD$88</f>
        <v>0</v>
      </c>
      <c r="FE183" s="512">
        <f>Time!FE$88</f>
        <v>0</v>
      </c>
      <c r="FF183" s="512">
        <f>Time!FF$88</f>
        <v>0</v>
      </c>
      <c r="FG183" s="512">
        <f>Time!FG$88</f>
        <v>0</v>
      </c>
      <c r="FH183" s="512">
        <f>Time!FH$88</f>
        <v>0</v>
      </c>
      <c r="FI183" s="512">
        <f>Time!FI$88</f>
        <v>0</v>
      </c>
      <c r="FJ183" s="512">
        <f>Time!FJ$88</f>
        <v>0</v>
      </c>
      <c r="FK183" s="512">
        <f>Time!FK$88</f>
        <v>0</v>
      </c>
      <c r="FL183" s="512">
        <f>Time!FL$88</f>
        <v>0</v>
      </c>
      <c r="FM183" s="512">
        <f>Time!FM$88</f>
        <v>0</v>
      </c>
      <c r="FN183" s="512">
        <f>Time!FN$88</f>
        <v>0</v>
      </c>
      <c r="FO183" s="512">
        <f>Time!FO$88</f>
        <v>0</v>
      </c>
      <c r="FP183" s="512">
        <f>Time!FP$88</f>
        <v>0</v>
      </c>
      <c r="FQ183" s="512">
        <f>Time!FQ$88</f>
        <v>0</v>
      </c>
      <c r="FR183" s="512">
        <f>Time!FR$88</f>
        <v>0</v>
      </c>
      <c r="FS183" s="512">
        <f>Time!FS$88</f>
        <v>0</v>
      </c>
      <c r="FT183" s="512">
        <f>Time!FT$88</f>
        <v>0</v>
      </c>
      <c r="FU183" s="512">
        <f>Time!FU$88</f>
        <v>0</v>
      </c>
      <c r="FV183" s="512">
        <f>Time!FV$88</f>
        <v>0</v>
      </c>
      <c r="FW183" s="512">
        <f>Time!FW$88</f>
        <v>0</v>
      </c>
      <c r="FX183" s="512">
        <f>Time!FX$88</f>
        <v>0</v>
      </c>
      <c r="FY183" s="512">
        <f>Time!FY$88</f>
        <v>0</v>
      </c>
      <c r="FZ183" s="512">
        <f>Time!FZ$88</f>
        <v>0</v>
      </c>
      <c r="GA183" s="512">
        <f>Time!GA$88</f>
        <v>0</v>
      </c>
      <c r="GB183" s="512">
        <f>Time!GB$88</f>
        <v>0</v>
      </c>
      <c r="GC183" s="512">
        <f>Time!GC$88</f>
        <v>0</v>
      </c>
      <c r="GD183" s="512">
        <f>Time!GD$88</f>
        <v>0</v>
      </c>
      <c r="GE183" s="512">
        <f>Time!GE$88</f>
        <v>0</v>
      </c>
      <c r="GF183" s="512">
        <f>Time!GF$88</f>
        <v>0</v>
      </c>
      <c r="GG183" s="512">
        <f>Time!GG$88</f>
        <v>0</v>
      </c>
      <c r="GH183" s="512">
        <f>Time!GH$88</f>
        <v>0</v>
      </c>
      <c r="GI183" s="512">
        <f>Time!GI$88</f>
        <v>0</v>
      </c>
      <c r="GJ183" s="512">
        <f>Time!GJ$88</f>
        <v>0</v>
      </c>
    </row>
    <row r="184" spans="1:192" s="513" customFormat="1" outlineLevel="2" x14ac:dyDescent="0.35">
      <c r="A184" s="518"/>
      <c r="E184" s="513" t="str">
        <f>Esc!$E$14</f>
        <v>CPI escalation factor</v>
      </c>
      <c r="G184" s="513" t="str">
        <f>Esc!$G$14</f>
        <v>factor</v>
      </c>
      <c r="H184" s="513">
        <f>Esc!$H$14</f>
        <v>277.83505167495679</v>
      </c>
      <c r="J184" s="513">
        <f>Esc!J$14</f>
        <v>1</v>
      </c>
      <c r="K184" s="513">
        <f>Esc!K$14</f>
        <v>1</v>
      </c>
      <c r="L184" s="513">
        <f>Esc!L$14</f>
        <v>1</v>
      </c>
      <c r="M184" s="513">
        <f>Esc!M$14</f>
        <v>1</v>
      </c>
      <c r="N184" s="513">
        <f>Esc!N$14</f>
        <v>1</v>
      </c>
      <c r="O184" s="513">
        <f>Esc!O$14</f>
        <v>1</v>
      </c>
      <c r="P184" s="513">
        <f>Esc!P$14</f>
        <v>1</v>
      </c>
      <c r="Q184" s="513">
        <f>Esc!Q$14</f>
        <v>1</v>
      </c>
      <c r="R184" s="513">
        <f>Esc!R$14</f>
        <v>1</v>
      </c>
      <c r="S184" s="513">
        <f>Esc!S$14</f>
        <v>1</v>
      </c>
      <c r="T184" s="513">
        <f>Esc!T$14</f>
        <v>1</v>
      </c>
      <c r="U184" s="513">
        <f>Esc!U$14</f>
        <v>1</v>
      </c>
      <c r="V184" s="513">
        <f>Esc!V$14</f>
        <v>1</v>
      </c>
      <c r="W184" s="513">
        <f>Esc!W$14</f>
        <v>1</v>
      </c>
      <c r="X184" s="513">
        <f>Esc!X$14</f>
        <v>1</v>
      </c>
      <c r="Y184" s="513">
        <f>Esc!Y$14</f>
        <v>1</v>
      </c>
      <c r="Z184" s="513">
        <f>Esc!Z$14</f>
        <v>1</v>
      </c>
      <c r="AA184" s="513">
        <f>Esc!AA$14</f>
        <v>1.0249999999999999</v>
      </c>
      <c r="AB184" s="513">
        <f>Esc!AB$14</f>
        <v>1.0249999999999999</v>
      </c>
      <c r="AC184" s="513">
        <f>Esc!AC$14</f>
        <v>1.0249999999999999</v>
      </c>
      <c r="AD184" s="513">
        <f>Esc!AD$14</f>
        <v>1.0249999999999999</v>
      </c>
      <c r="AE184" s="513">
        <f>Esc!AE$14</f>
        <v>1.0249999999999999</v>
      </c>
      <c r="AF184" s="513">
        <f>Esc!AF$14</f>
        <v>1.0249999999999999</v>
      </c>
      <c r="AG184" s="513">
        <f>Esc!AG$14</f>
        <v>1.0249999999999999</v>
      </c>
      <c r="AH184" s="513">
        <f>Esc!AH$14</f>
        <v>1.0249999999999999</v>
      </c>
      <c r="AI184" s="513">
        <f>Esc!AI$14</f>
        <v>1.0249999999999999</v>
      </c>
      <c r="AJ184" s="513">
        <f>Esc!AJ$14</f>
        <v>1.0249999999999999</v>
      </c>
      <c r="AK184" s="513">
        <f>Esc!AK$14</f>
        <v>1.0249999999999999</v>
      </c>
      <c r="AL184" s="513">
        <f>Esc!AL$14</f>
        <v>1.0249999999999999</v>
      </c>
      <c r="AM184" s="513">
        <f>Esc!AM$14</f>
        <v>1.0506249999999999</v>
      </c>
      <c r="AN184" s="513">
        <f>Esc!AN$14</f>
        <v>1.0506249999999999</v>
      </c>
      <c r="AO184" s="513">
        <f>Esc!AO$14</f>
        <v>1.0506249999999999</v>
      </c>
      <c r="AP184" s="513">
        <f>Esc!AP$14</f>
        <v>1.0506249999999999</v>
      </c>
      <c r="AQ184" s="513">
        <f>Esc!AQ$14</f>
        <v>1.0506249999999999</v>
      </c>
      <c r="AR184" s="513">
        <f>Esc!AR$14</f>
        <v>1.0506249999999999</v>
      </c>
      <c r="AS184" s="513">
        <f>Esc!AS$14</f>
        <v>1.0506249999999999</v>
      </c>
      <c r="AT184" s="513">
        <f>Esc!AT$14</f>
        <v>1.0506249999999999</v>
      </c>
      <c r="AU184" s="513">
        <f>Esc!AU$14</f>
        <v>1.0506249999999999</v>
      </c>
      <c r="AV184" s="513">
        <f>Esc!AV$14</f>
        <v>1.0506249999999999</v>
      </c>
      <c r="AW184" s="513">
        <f>Esc!AW$14</f>
        <v>1.0506249999999999</v>
      </c>
      <c r="AX184" s="513">
        <f>Esc!AX$14</f>
        <v>1.0506249999999999</v>
      </c>
      <c r="AY184" s="513">
        <f>Esc!AY$14</f>
        <v>1.0768906249999999</v>
      </c>
      <c r="AZ184" s="513">
        <f>Esc!AZ$14</f>
        <v>1.0768906249999999</v>
      </c>
      <c r="BA184" s="513">
        <f>Esc!BA$14</f>
        <v>1.0768906249999999</v>
      </c>
      <c r="BB184" s="513">
        <f>Esc!BB$14</f>
        <v>1.0768906249999999</v>
      </c>
      <c r="BC184" s="513">
        <f>Esc!BC$14</f>
        <v>1.0768906249999999</v>
      </c>
      <c r="BD184" s="513">
        <f>Esc!BD$14</f>
        <v>1.0768906249999999</v>
      </c>
      <c r="BE184" s="513">
        <f>Esc!BE$14</f>
        <v>1.0768906249999999</v>
      </c>
      <c r="BF184" s="513">
        <f>Esc!BF$14</f>
        <v>1.0768906249999999</v>
      </c>
      <c r="BG184" s="513">
        <f>Esc!BG$14</f>
        <v>1.1038128906249998</v>
      </c>
      <c r="BH184" s="513">
        <f>Esc!BH$14</f>
        <v>1.1038128906249998</v>
      </c>
      <c r="BI184" s="513">
        <f>Esc!BI$14</f>
        <v>1.1038128906249998</v>
      </c>
      <c r="BJ184" s="513">
        <f>Esc!BJ$14</f>
        <v>1.1038128906249998</v>
      </c>
      <c r="BK184" s="513">
        <f>Esc!BK$14</f>
        <v>1.1314082128906247</v>
      </c>
      <c r="BL184" s="513">
        <f>Esc!BL$14</f>
        <v>1.1314082128906247</v>
      </c>
      <c r="BM184" s="513">
        <f>Esc!BM$14</f>
        <v>1.1314082128906247</v>
      </c>
      <c r="BN184" s="513">
        <f>Esc!BN$14</f>
        <v>1.1314082128906247</v>
      </c>
      <c r="BO184" s="513">
        <f>Esc!BO$14</f>
        <v>1.1596934182128902</v>
      </c>
      <c r="BP184" s="513">
        <f>Esc!BP$14</f>
        <v>1.1596934182128902</v>
      </c>
      <c r="BQ184" s="513">
        <f>Esc!BQ$14</f>
        <v>1.1596934182128902</v>
      </c>
      <c r="BR184" s="513">
        <f>Esc!BR$14</f>
        <v>1.1596934182128902</v>
      </c>
      <c r="BS184" s="513">
        <f>Esc!BS$14</f>
        <v>1.1886857536682125</v>
      </c>
      <c r="BT184" s="513">
        <f>Esc!BT$14</f>
        <v>1.1886857536682125</v>
      </c>
      <c r="BU184" s="513">
        <f>Esc!BU$14</f>
        <v>1.1886857536682125</v>
      </c>
      <c r="BV184" s="513">
        <f>Esc!BV$14</f>
        <v>1.1886857536682125</v>
      </c>
      <c r="BW184" s="513">
        <f>Esc!BW$14</f>
        <v>1.2184028975099177</v>
      </c>
      <c r="BX184" s="513">
        <f>Esc!BX$14</f>
        <v>1.2184028975099177</v>
      </c>
      <c r="BY184" s="513">
        <f>Esc!BY$14</f>
        <v>1.2184028975099177</v>
      </c>
      <c r="BZ184" s="513">
        <f>Esc!BZ$14</f>
        <v>1.2184028975099177</v>
      </c>
      <c r="CA184" s="513">
        <f>Esc!CA$14</f>
        <v>1.2488629699476654</v>
      </c>
      <c r="CB184" s="513">
        <f>Esc!CB$14</f>
        <v>1.2488629699476654</v>
      </c>
      <c r="CC184" s="513">
        <f>Esc!CC$14</f>
        <v>1.2488629699476654</v>
      </c>
      <c r="CD184" s="513">
        <f>Esc!CD$14</f>
        <v>1.2488629699476654</v>
      </c>
      <c r="CE184" s="513">
        <f>Esc!CE$14</f>
        <v>1.2800845441963571</v>
      </c>
      <c r="CF184" s="513">
        <f>Esc!CF$14</f>
        <v>1.2800845441963571</v>
      </c>
      <c r="CG184" s="513">
        <f>Esc!CG$14</f>
        <v>1.2800845441963571</v>
      </c>
      <c r="CH184" s="513">
        <f>Esc!CH$14</f>
        <v>1.2800845441963571</v>
      </c>
      <c r="CI184" s="513">
        <f>Esc!CI$14</f>
        <v>1.312086657801266</v>
      </c>
      <c r="CJ184" s="513">
        <f>Esc!CJ$14</f>
        <v>1.312086657801266</v>
      </c>
      <c r="CK184" s="513">
        <f>Esc!CK$14</f>
        <v>1.312086657801266</v>
      </c>
      <c r="CL184" s="513">
        <f>Esc!CL$14</f>
        <v>1.312086657801266</v>
      </c>
      <c r="CM184" s="513">
        <f>Esc!CM$14</f>
        <v>1.3448888242462975</v>
      </c>
      <c r="CN184" s="513">
        <f>Esc!CN$14</f>
        <v>1.3448888242462975</v>
      </c>
      <c r="CO184" s="513">
        <f>Esc!CO$14</f>
        <v>1.3448888242462975</v>
      </c>
      <c r="CP184" s="513">
        <f>Esc!CP$14</f>
        <v>1.3448888242462975</v>
      </c>
      <c r="CQ184" s="513">
        <f>Esc!CQ$14</f>
        <v>1.3785110448524549</v>
      </c>
      <c r="CR184" s="513">
        <f>Esc!CR$14</f>
        <v>1.3785110448524549</v>
      </c>
      <c r="CS184" s="513">
        <f>Esc!CS$14</f>
        <v>1.3785110448524549</v>
      </c>
      <c r="CT184" s="513">
        <f>Esc!CT$14</f>
        <v>1.3785110448524549</v>
      </c>
      <c r="CU184" s="513">
        <f>Esc!CU$14</f>
        <v>1.4129738209737661</v>
      </c>
      <c r="CV184" s="513">
        <f>Esc!CV$14</f>
        <v>1.4129738209737661</v>
      </c>
      <c r="CW184" s="513">
        <f>Esc!CW$14</f>
        <v>1.4129738209737661</v>
      </c>
      <c r="CX184" s="513">
        <f>Esc!CX$14</f>
        <v>1.4129738209737661</v>
      </c>
      <c r="CY184" s="513">
        <f>Esc!CY$14</f>
        <v>1.4482981664981105</v>
      </c>
      <c r="CZ184" s="513">
        <f>Esc!CZ$14</f>
        <v>1.4482981664981105</v>
      </c>
      <c r="DA184" s="513">
        <f>Esc!DA$14</f>
        <v>1.4482981664981105</v>
      </c>
      <c r="DB184" s="513">
        <f>Esc!DB$14</f>
        <v>1.4482981664981105</v>
      </c>
      <c r="DC184" s="513">
        <f>Esc!DC$14</f>
        <v>1.4845056206605631</v>
      </c>
      <c r="DD184" s="513">
        <f>Esc!DD$14</f>
        <v>1.4845056206605631</v>
      </c>
      <c r="DE184" s="513">
        <f>Esc!DE$14</f>
        <v>1.4845056206605631</v>
      </c>
      <c r="DF184" s="513">
        <f>Esc!DF$14</f>
        <v>1.4845056206605631</v>
      </c>
      <c r="DG184" s="513">
        <f>Esc!DG$14</f>
        <v>1.521618261177077</v>
      </c>
      <c r="DH184" s="513">
        <f>Esc!DH$14</f>
        <v>1.521618261177077</v>
      </c>
      <c r="DI184" s="513">
        <f>Esc!DI$14</f>
        <v>1.521618261177077</v>
      </c>
      <c r="DJ184" s="513">
        <f>Esc!DJ$14</f>
        <v>1.521618261177077</v>
      </c>
      <c r="DK184" s="513">
        <f>Esc!DK$14</f>
        <v>1.559658717706504</v>
      </c>
      <c r="DL184" s="513">
        <f>Esc!DL$14</f>
        <v>1.559658717706504</v>
      </c>
      <c r="DM184" s="513">
        <f>Esc!DM$14</f>
        <v>1.559658717706504</v>
      </c>
      <c r="DN184" s="513">
        <f>Esc!DN$14</f>
        <v>1.559658717706504</v>
      </c>
      <c r="DO184" s="513">
        <f>Esc!DO$14</f>
        <v>1.5986501856491666</v>
      </c>
      <c r="DP184" s="513">
        <f>Esc!DP$14</f>
        <v>1.5986501856491666</v>
      </c>
      <c r="DQ184" s="513">
        <f>Esc!DQ$14</f>
        <v>1.5986501856491666</v>
      </c>
      <c r="DR184" s="513">
        <f>Esc!DR$14</f>
        <v>1.5986501856491666</v>
      </c>
      <c r="DS184" s="513">
        <f>Esc!DS$14</f>
        <v>1.6386164402903955</v>
      </c>
      <c r="DT184" s="513">
        <f>Esc!DT$14</f>
        <v>1.6386164402903955</v>
      </c>
      <c r="DU184" s="513">
        <f>Esc!DU$14</f>
        <v>1.6386164402903955</v>
      </c>
      <c r="DV184" s="513">
        <f>Esc!DV$14</f>
        <v>1.6386164402903955</v>
      </c>
      <c r="DW184" s="513">
        <f>Esc!DW$14</f>
        <v>1.6795818512976552</v>
      </c>
      <c r="DX184" s="513">
        <f>Esc!DX$14</f>
        <v>1.6795818512976552</v>
      </c>
      <c r="DY184" s="513">
        <f>Esc!DY$14</f>
        <v>1.6795818512976552</v>
      </c>
      <c r="DZ184" s="513">
        <f>Esc!DZ$14</f>
        <v>1.6795818512976552</v>
      </c>
      <c r="EA184" s="513">
        <f>Esc!EA$14</f>
        <v>1.7215713975800966</v>
      </c>
      <c r="EB184" s="513">
        <f>Esc!EB$14</f>
        <v>1.7215713975800966</v>
      </c>
      <c r="EC184" s="513">
        <f>Esc!EC$14</f>
        <v>1.7215713975800966</v>
      </c>
      <c r="ED184" s="513">
        <f>Esc!ED$14</f>
        <v>1.7215713975800966</v>
      </c>
      <c r="EE184" s="513">
        <f>Esc!EE$14</f>
        <v>1.7646106825195991</v>
      </c>
      <c r="EF184" s="513">
        <f>Esc!EF$14</f>
        <v>1.7646106825195991</v>
      </c>
      <c r="EG184" s="513">
        <f>Esc!EG$14</f>
        <v>1.7646106825195991</v>
      </c>
      <c r="EH184" s="513">
        <f>Esc!EH$14</f>
        <v>1.7646106825195991</v>
      </c>
      <c r="EI184" s="513">
        <f>Esc!EI$14</f>
        <v>1.8087259495825889</v>
      </c>
      <c r="EJ184" s="513">
        <f>Esc!EJ$14</f>
        <v>1.8087259495825889</v>
      </c>
      <c r="EK184" s="513">
        <f>Esc!EK$14</f>
        <v>1.8087259495825889</v>
      </c>
      <c r="EL184" s="513">
        <f>Esc!EL$14</f>
        <v>1.8087259495825889</v>
      </c>
      <c r="EM184" s="513">
        <f>Esc!EM$14</f>
        <v>1.8539440983221533</v>
      </c>
      <c r="EN184" s="513">
        <f>Esc!EN$14</f>
        <v>1.8539440983221533</v>
      </c>
      <c r="EO184" s="513">
        <f>Esc!EO$14</f>
        <v>1.8539440983221533</v>
      </c>
      <c r="EP184" s="513">
        <f>Esc!EP$14</f>
        <v>1.8539440983221533</v>
      </c>
      <c r="EQ184" s="513">
        <f>Esc!EQ$14</f>
        <v>1.9002927007802071</v>
      </c>
      <c r="ER184" s="513">
        <f>Esc!ER$14</f>
        <v>1.9002927007802071</v>
      </c>
      <c r="ES184" s="513">
        <f>Esc!ES$14</f>
        <v>1.9002927007802071</v>
      </c>
      <c r="ET184" s="513">
        <f>Esc!ET$14</f>
        <v>1.9002927007802071</v>
      </c>
      <c r="EU184" s="513">
        <f>Esc!EU$14</f>
        <v>1.9478000182997122</v>
      </c>
      <c r="EV184" s="513">
        <f>Esc!EV$14</f>
        <v>1.9478000182997122</v>
      </c>
      <c r="EW184" s="513">
        <f>Esc!EW$14</f>
        <v>1.9478000182997122</v>
      </c>
      <c r="EX184" s="513">
        <f>Esc!EX$14</f>
        <v>1.9478000182997122</v>
      </c>
      <c r="EY184" s="513">
        <f>Esc!EY$14</f>
        <v>1.9964950187572048</v>
      </c>
      <c r="EZ184" s="513">
        <f>Esc!EZ$14</f>
        <v>1.9964950187572048</v>
      </c>
      <c r="FA184" s="513">
        <f>Esc!FA$14</f>
        <v>1.9964950187572048</v>
      </c>
      <c r="FB184" s="513">
        <f>Esc!FB$14</f>
        <v>1.9964950187572048</v>
      </c>
      <c r="FC184" s="513">
        <f>Esc!FC$14</f>
        <v>2.0464073942261352</v>
      </c>
      <c r="FD184" s="513">
        <f>Esc!FD$14</f>
        <v>2.0464073942261352</v>
      </c>
      <c r="FE184" s="513">
        <f>Esc!FE$14</f>
        <v>2.0464073942261352</v>
      </c>
      <c r="FF184" s="513">
        <f>Esc!FF$14</f>
        <v>2.0464073942261352</v>
      </c>
      <c r="FG184" s="513">
        <f>Esc!FG$14</f>
        <v>2.097567579081788</v>
      </c>
      <c r="FH184" s="513">
        <f>Esc!FH$14</f>
        <v>2.097567579081788</v>
      </c>
      <c r="FI184" s="513">
        <f>Esc!FI$14</f>
        <v>2.097567579081788</v>
      </c>
      <c r="FJ184" s="513">
        <f>Esc!FJ$14</f>
        <v>2.097567579081788</v>
      </c>
      <c r="FK184" s="513">
        <f>Esc!FK$14</f>
        <v>2.1500067685588333</v>
      </c>
      <c r="FL184" s="513">
        <f>Esc!FL$14</f>
        <v>2.1500067685588333</v>
      </c>
      <c r="FM184" s="513">
        <f>Esc!FM$14</f>
        <v>2.1500067685588333</v>
      </c>
      <c r="FN184" s="513">
        <f>Esc!FN$14</f>
        <v>2.1500067685588333</v>
      </c>
      <c r="FO184" s="513">
        <f>Esc!FO$14</f>
        <v>2.2037569377728037</v>
      </c>
      <c r="FP184" s="513">
        <f>Esc!FP$14</f>
        <v>2.2037569377728037</v>
      </c>
      <c r="FQ184" s="513">
        <f>Esc!FQ$14</f>
        <v>2.2037569377728037</v>
      </c>
      <c r="FR184" s="513">
        <f>Esc!FR$14</f>
        <v>2.2037569377728037</v>
      </c>
      <c r="FS184" s="513">
        <f>Esc!FS$14</f>
        <v>2.2588508612171236</v>
      </c>
      <c r="FT184" s="513">
        <f>Esc!FT$14</f>
        <v>2.2588508612171236</v>
      </c>
      <c r="FU184" s="513">
        <f>Esc!FU$14</f>
        <v>2.2588508612171236</v>
      </c>
      <c r="FV184" s="513">
        <f>Esc!FV$14</f>
        <v>2.2588508612171236</v>
      </c>
      <c r="FW184" s="513">
        <f>Esc!FW$14</f>
        <v>2.3153221327475517</v>
      </c>
      <c r="FX184" s="513">
        <f>Esc!FX$14</f>
        <v>2.3153221327475517</v>
      </c>
      <c r="FY184" s="513">
        <f>Esc!FY$14</f>
        <v>2.3153221327475517</v>
      </c>
      <c r="FZ184" s="513">
        <f>Esc!FZ$14</f>
        <v>2.3153221327475517</v>
      </c>
      <c r="GA184" s="513">
        <f>Esc!GA$14</f>
        <v>2.3732051860662402</v>
      </c>
      <c r="GB184" s="513">
        <f>Esc!GB$14</f>
        <v>2.3732051860662402</v>
      </c>
      <c r="GC184" s="513">
        <f>Esc!GC$14</f>
        <v>2.3732051860662402</v>
      </c>
      <c r="GD184" s="513">
        <f>Esc!GD$14</f>
        <v>2.3732051860662402</v>
      </c>
      <c r="GE184" s="513">
        <f>Esc!GE$14</f>
        <v>2.4325353157178964</v>
      </c>
      <c r="GF184" s="513">
        <f>Esc!GF$14</f>
        <v>2.4325353157178964</v>
      </c>
      <c r="GG184" s="513">
        <f>Esc!GG$14</f>
        <v>2.4325353157178964</v>
      </c>
      <c r="GH184" s="513">
        <f>Esc!GH$14</f>
        <v>2.4325353157178964</v>
      </c>
      <c r="GI184" s="513">
        <f>Esc!GI$14</f>
        <v>2.4933486986108435</v>
      </c>
      <c r="GJ184" s="513">
        <f>Esc!GJ$14</f>
        <v>2.4933486986108435</v>
      </c>
    </row>
    <row r="185" spans="1:192" outlineLevel="2" x14ac:dyDescent="0.35">
      <c r="A185" s="76"/>
      <c r="B185"/>
      <c r="C185"/>
      <c r="D185"/>
      <c r="E185" t="s">
        <v>764</v>
      </c>
      <c r="F185"/>
      <c r="G185" t="s">
        <v>101</v>
      </c>
      <c r="H185">
        <f>SUM(J185:GJ185)</f>
        <v>18399.674611392642</v>
      </c>
      <c r="I185"/>
      <c r="J185">
        <f t="shared" ref="J185:AO185" si="258">$F180/$F181*J182/$F179*J184*J183</f>
        <v>0</v>
      </c>
      <c r="K185">
        <f t="shared" si="258"/>
        <v>0</v>
      </c>
      <c r="L185">
        <f t="shared" si="258"/>
        <v>0</v>
      </c>
      <c r="M185">
        <f t="shared" si="258"/>
        <v>0</v>
      </c>
      <c r="N185">
        <f t="shared" si="258"/>
        <v>0</v>
      </c>
      <c r="O185">
        <f t="shared" si="258"/>
        <v>0</v>
      </c>
      <c r="P185">
        <f t="shared" si="258"/>
        <v>0</v>
      </c>
      <c r="Q185">
        <f t="shared" si="258"/>
        <v>0</v>
      </c>
      <c r="R185">
        <f t="shared" si="258"/>
        <v>0</v>
      </c>
      <c r="S185">
        <f t="shared" si="258"/>
        <v>0</v>
      </c>
      <c r="T185">
        <f t="shared" si="258"/>
        <v>0</v>
      </c>
      <c r="U185">
        <f t="shared" si="258"/>
        <v>0</v>
      </c>
      <c r="V185">
        <f t="shared" si="258"/>
        <v>0</v>
      </c>
      <c r="W185">
        <f t="shared" si="258"/>
        <v>0</v>
      </c>
      <c r="X185">
        <f t="shared" si="258"/>
        <v>0</v>
      </c>
      <c r="Y185">
        <f t="shared" si="258"/>
        <v>0</v>
      </c>
      <c r="Z185">
        <f t="shared" si="258"/>
        <v>0</v>
      </c>
      <c r="AA185">
        <f t="shared" si="258"/>
        <v>0</v>
      </c>
      <c r="AB185">
        <f t="shared" si="258"/>
        <v>0</v>
      </c>
      <c r="AC185">
        <f t="shared" si="258"/>
        <v>0</v>
      </c>
      <c r="AD185">
        <f t="shared" si="258"/>
        <v>0</v>
      </c>
      <c r="AE185">
        <f t="shared" si="258"/>
        <v>0</v>
      </c>
      <c r="AF185">
        <f t="shared" si="258"/>
        <v>0</v>
      </c>
      <c r="AG185">
        <f t="shared" si="258"/>
        <v>0</v>
      </c>
      <c r="AH185">
        <f t="shared" si="258"/>
        <v>0</v>
      </c>
      <c r="AI185">
        <f t="shared" si="258"/>
        <v>0</v>
      </c>
      <c r="AJ185">
        <f t="shared" si="258"/>
        <v>0</v>
      </c>
      <c r="AK185">
        <f t="shared" si="258"/>
        <v>0</v>
      </c>
      <c r="AL185">
        <f t="shared" si="258"/>
        <v>0</v>
      </c>
      <c r="AM185">
        <f t="shared" si="258"/>
        <v>0</v>
      </c>
      <c r="AN185">
        <f t="shared" si="258"/>
        <v>0</v>
      </c>
      <c r="AO185">
        <f t="shared" si="258"/>
        <v>0</v>
      </c>
      <c r="AP185">
        <f t="shared" ref="AP185:BU185" si="259">$F180/$F181*AP182/$F179*AP184*AP183</f>
        <v>0</v>
      </c>
      <c r="AQ185">
        <f t="shared" si="259"/>
        <v>0</v>
      </c>
      <c r="AR185">
        <f t="shared" si="259"/>
        <v>0</v>
      </c>
      <c r="AS185">
        <f t="shared" si="259"/>
        <v>0</v>
      </c>
      <c r="AT185">
        <f t="shared" si="259"/>
        <v>0</v>
      </c>
      <c r="AU185">
        <f t="shared" si="259"/>
        <v>0</v>
      </c>
      <c r="AV185">
        <f t="shared" si="259"/>
        <v>0</v>
      </c>
      <c r="AW185">
        <f t="shared" si="259"/>
        <v>0</v>
      </c>
      <c r="AX185">
        <f t="shared" si="259"/>
        <v>0</v>
      </c>
      <c r="AY185">
        <f t="shared" si="259"/>
        <v>0</v>
      </c>
      <c r="AZ185">
        <f t="shared" si="259"/>
        <v>0</v>
      </c>
      <c r="BA185">
        <f t="shared" si="259"/>
        <v>0</v>
      </c>
      <c r="BB185">
        <f t="shared" si="259"/>
        <v>0</v>
      </c>
      <c r="BC185">
        <f t="shared" si="259"/>
        <v>0</v>
      </c>
      <c r="BD185">
        <f t="shared" si="259"/>
        <v>0</v>
      </c>
      <c r="BE185">
        <f t="shared" si="259"/>
        <v>0</v>
      </c>
      <c r="BF185">
        <f t="shared" si="259"/>
        <v>132.18832421874998</v>
      </c>
      <c r="BG185">
        <f t="shared" si="259"/>
        <v>135.49303232421872</v>
      </c>
      <c r="BH185">
        <f t="shared" si="259"/>
        <v>135.49303232421872</v>
      </c>
      <c r="BI185">
        <f t="shared" si="259"/>
        <v>135.49303232421872</v>
      </c>
      <c r="BJ185">
        <f t="shared" si="259"/>
        <v>135.49303232421872</v>
      </c>
      <c r="BK185">
        <f t="shared" si="259"/>
        <v>138.88035813232418</v>
      </c>
      <c r="BL185">
        <f t="shared" si="259"/>
        <v>138.88035813232418</v>
      </c>
      <c r="BM185">
        <f t="shared" si="259"/>
        <v>138.88035813232418</v>
      </c>
      <c r="BN185">
        <f t="shared" si="259"/>
        <v>138.88035813232418</v>
      </c>
      <c r="BO185">
        <f t="shared" si="259"/>
        <v>142.35236708563227</v>
      </c>
      <c r="BP185">
        <f t="shared" si="259"/>
        <v>142.35236708563227</v>
      </c>
      <c r="BQ185">
        <f t="shared" si="259"/>
        <v>142.35236708563227</v>
      </c>
      <c r="BR185">
        <f t="shared" si="259"/>
        <v>142.35236708563227</v>
      </c>
      <c r="BS185">
        <f t="shared" si="259"/>
        <v>145.9111762627731</v>
      </c>
      <c r="BT185">
        <f t="shared" si="259"/>
        <v>145.9111762627731</v>
      </c>
      <c r="BU185">
        <f t="shared" si="259"/>
        <v>145.9111762627731</v>
      </c>
      <c r="BV185">
        <f t="shared" ref="BV185:DA185" si="260">$F180/$F181*BV182/$F179*BV184*BV183</f>
        <v>145.9111762627731</v>
      </c>
      <c r="BW185">
        <f t="shared" si="260"/>
        <v>149.5589556693424</v>
      </c>
      <c r="BX185">
        <f t="shared" si="260"/>
        <v>149.5589556693424</v>
      </c>
      <c r="BY185">
        <f t="shared" si="260"/>
        <v>149.5589556693424</v>
      </c>
      <c r="BZ185">
        <f t="shared" si="260"/>
        <v>149.5589556693424</v>
      </c>
      <c r="CA185">
        <f t="shared" si="260"/>
        <v>153.29792956107593</v>
      </c>
      <c r="CB185">
        <f t="shared" si="260"/>
        <v>153.29792956107593</v>
      </c>
      <c r="CC185">
        <f t="shared" si="260"/>
        <v>153.29792956107593</v>
      </c>
      <c r="CD185">
        <f t="shared" si="260"/>
        <v>153.29792956107593</v>
      </c>
      <c r="CE185">
        <f t="shared" si="260"/>
        <v>157.13037780010282</v>
      </c>
      <c r="CF185">
        <f t="shared" si="260"/>
        <v>157.13037780010282</v>
      </c>
      <c r="CG185">
        <f t="shared" si="260"/>
        <v>157.13037780010282</v>
      </c>
      <c r="CH185">
        <f t="shared" si="260"/>
        <v>157.13037780010282</v>
      </c>
      <c r="CI185">
        <f t="shared" si="260"/>
        <v>161.05863724510539</v>
      </c>
      <c r="CJ185">
        <f t="shared" si="260"/>
        <v>161.05863724510539</v>
      </c>
      <c r="CK185">
        <f t="shared" si="260"/>
        <v>161.05863724510539</v>
      </c>
      <c r="CL185">
        <f t="shared" si="260"/>
        <v>161.05863724510539</v>
      </c>
      <c r="CM185">
        <f t="shared" si="260"/>
        <v>165.08510317623302</v>
      </c>
      <c r="CN185">
        <f t="shared" si="260"/>
        <v>165.08510317623302</v>
      </c>
      <c r="CO185">
        <f t="shared" si="260"/>
        <v>165.08510317623302</v>
      </c>
      <c r="CP185">
        <f t="shared" si="260"/>
        <v>165.08510317623302</v>
      </c>
      <c r="CQ185">
        <f t="shared" si="260"/>
        <v>169.21223075563884</v>
      </c>
      <c r="CR185">
        <f t="shared" si="260"/>
        <v>169.21223075563884</v>
      </c>
      <c r="CS185">
        <f t="shared" si="260"/>
        <v>169.21223075563884</v>
      </c>
      <c r="CT185">
        <f t="shared" si="260"/>
        <v>169.21223075563884</v>
      </c>
      <c r="CU185">
        <f t="shared" si="260"/>
        <v>173.4425365245298</v>
      </c>
      <c r="CV185">
        <f t="shared" si="260"/>
        <v>173.4425365245298</v>
      </c>
      <c r="CW185">
        <f t="shared" si="260"/>
        <v>173.4425365245298</v>
      </c>
      <c r="CX185">
        <f t="shared" si="260"/>
        <v>173.4425365245298</v>
      </c>
      <c r="CY185">
        <f t="shared" si="260"/>
        <v>177.77859993764307</v>
      </c>
      <c r="CZ185">
        <f t="shared" si="260"/>
        <v>177.77859993764307</v>
      </c>
      <c r="DA185">
        <f t="shared" si="260"/>
        <v>177.77859993764307</v>
      </c>
      <c r="DB185">
        <f t="shared" ref="DB185:EG185" si="261">$F180/$F181*DB182/$F179*DB184*DB183</f>
        <v>177.77859993764307</v>
      </c>
      <c r="DC185">
        <f t="shared" si="261"/>
        <v>182.22306493608411</v>
      </c>
      <c r="DD185">
        <f t="shared" si="261"/>
        <v>182.22306493608411</v>
      </c>
      <c r="DE185">
        <f t="shared" si="261"/>
        <v>182.22306493608411</v>
      </c>
      <c r="DF185">
        <f t="shared" si="261"/>
        <v>182.22306493608411</v>
      </c>
      <c r="DG185">
        <f t="shared" si="261"/>
        <v>186.7786415594862</v>
      </c>
      <c r="DH185">
        <f t="shared" si="261"/>
        <v>186.7786415594862</v>
      </c>
      <c r="DI185">
        <f t="shared" si="261"/>
        <v>186.7786415594862</v>
      </c>
      <c r="DJ185">
        <f t="shared" si="261"/>
        <v>186.7786415594862</v>
      </c>
      <c r="DK185">
        <f t="shared" si="261"/>
        <v>191.44810759847337</v>
      </c>
      <c r="DL185">
        <f t="shared" si="261"/>
        <v>191.44810759847337</v>
      </c>
      <c r="DM185">
        <f t="shared" si="261"/>
        <v>191.44810759847337</v>
      </c>
      <c r="DN185">
        <f t="shared" si="261"/>
        <v>191.44810759847337</v>
      </c>
      <c r="DO185">
        <f t="shared" si="261"/>
        <v>196.23431028843521</v>
      </c>
      <c r="DP185">
        <f t="shared" si="261"/>
        <v>196.23431028843521</v>
      </c>
      <c r="DQ185">
        <f t="shared" si="261"/>
        <v>196.23431028843521</v>
      </c>
      <c r="DR185">
        <f t="shared" si="261"/>
        <v>196.23431028843521</v>
      </c>
      <c r="DS185">
        <f t="shared" si="261"/>
        <v>201.14016804564605</v>
      </c>
      <c r="DT185">
        <f t="shared" si="261"/>
        <v>201.14016804564605</v>
      </c>
      <c r="DU185">
        <f t="shared" si="261"/>
        <v>201.14016804564605</v>
      </c>
      <c r="DV185">
        <f t="shared" si="261"/>
        <v>201.14016804564605</v>
      </c>
      <c r="DW185">
        <f t="shared" si="261"/>
        <v>206.1686722467872</v>
      </c>
      <c r="DX185">
        <f t="shared" si="261"/>
        <v>206.1686722467872</v>
      </c>
      <c r="DY185">
        <f t="shared" si="261"/>
        <v>206.1686722467872</v>
      </c>
      <c r="DZ185">
        <f t="shared" si="261"/>
        <v>206.1686722467872</v>
      </c>
      <c r="EA185">
        <f t="shared" si="261"/>
        <v>211.32288905295687</v>
      </c>
      <c r="EB185">
        <f t="shared" si="261"/>
        <v>211.32288905295687</v>
      </c>
      <c r="EC185">
        <f t="shared" si="261"/>
        <v>211.32288905295687</v>
      </c>
      <c r="ED185">
        <f t="shared" si="261"/>
        <v>211.32288905295687</v>
      </c>
      <c r="EE185">
        <f t="shared" si="261"/>
        <v>216.60596127928079</v>
      </c>
      <c r="EF185">
        <f t="shared" si="261"/>
        <v>216.60596127928079</v>
      </c>
      <c r="EG185">
        <f t="shared" si="261"/>
        <v>216.60596127928079</v>
      </c>
      <c r="EH185">
        <f t="shared" ref="EH185:FM185" si="262">$F180/$F181*EH182/$F179*EH184*EH183</f>
        <v>216.60596127928079</v>
      </c>
      <c r="EI185">
        <f t="shared" si="262"/>
        <v>222.02111031126279</v>
      </c>
      <c r="EJ185">
        <f t="shared" si="262"/>
        <v>222.02111031126279</v>
      </c>
      <c r="EK185">
        <f t="shared" si="262"/>
        <v>222.02111031126279</v>
      </c>
      <c r="EL185">
        <f t="shared" si="262"/>
        <v>222.02111031126279</v>
      </c>
      <c r="EM185">
        <f t="shared" si="262"/>
        <v>227.57163806904433</v>
      </c>
      <c r="EN185">
        <f t="shared" si="262"/>
        <v>227.57163806904433</v>
      </c>
      <c r="EO185">
        <f t="shared" si="262"/>
        <v>227.57163806904433</v>
      </c>
      <c r="EP185">
        <f t="shared" si="262"/>
        <v>227.57163806904433</v>
      </c>
      <c r="EQ185">
        <f t="shared" si="262"/>
        <v>233.26092902077042</v>
      </c>
      <c r="ER185">
        <f t="shared" si="262"/>
        <v>233.26092902077042</v>
      </c>
      <c r="ES185">
        <f t="shared" si="262"/>
        <v>233.26092902077042</v>
      </c>
      <c r="ET185">
        <f t="shared" si="262"/>
        <v>233.26092902077042</v>
      </c>
      <c r="EU185">
        <f t="shared" si="262"/>
        <v>239.09245224628967</v>
      </c>
      <c r="EV185">
        <f t="shared" si="262"/>
        <v>239.09245224628967</v>
      </c>
      <c r="EW185">
        <f t="shared" si="262"/>
        <v>239.09245224628967</v>
      </c>
      <c r="EX185">
        <f t="shared" si="262"/>
        <v>239.09245224628967</v>
      </c>
      <c r="EY185">
        <f t="shared" si="262"/>
        <v>245.06976355244689</v>
      </c>
      <c r="EZ185">
        <f t="shared" si="262"/>
        <v>245.06976355244689</v>
      </c>
      <c r="FA185">
        <f t="shared" si="262"/>
        <v>245.06976355244689</v>
      </c>
      <c r="FB185">
        <f t="shared" si="262"/>
        <v>0</v>
      </c>
      <c r="FC185">
        <f t="shared" si="262"/>
        <v>0</v>
      </c>
      <c r="FD185">
        <f t="shared" si="262"/>
        <v>0</v>
      </c>
      <c r="FE185">
        <f t="shared" si="262"/>
        <v>0</v>
      </c>
      <c r="FF185">
        <f t="shared" si="262"/>
        <v>0</v>
      </c>
      <c r="FG185">
        <f t="shared" si="262"/>
        <v>0</v>
      </c>
      <c r="FH185">
        <f t="shared" si="262"/>
        <v>0</v>
      </c>
      <c r="FI185">
        <f t="shared" si="262"/>
        <v>0</v>
      </c>
      <c r="FJ185">
        <f t="shared" si="262"/>
        <v>0</v>
      </c>
      <c r="FK185">
        <f t="shared" si="262"/>
        <v>0</v>
      </c>
      <c r="FL185">
        <f t="shared" si="262"/>
        <v>0</v>
      </c>
      <c r="FM185">
        <f t="shared" si="262"/>
        <v>0</v>
      </c>
      <c r="FN185">
        <f t="shared" ref="FN185:GJ185" si="263">$F180/$F181*FN182/$F179*FN184*FN183</f>
        <v>0</v>
      </c>
      <c r="FO185">
        <f t="shared" si="263"/>
        <v>0</v>
      </c>
      <c r="FP185">
        <f t="shared" si="263"/>
        <v>0</v>
      </c>
      <c r="FQ185">
        <f t="shared" si="263"/>
        <v>0</v>
      </c>
      <c r="FR185">
        <f t="shared" si="263"/>
        <v>0</v>
      </c>
      <c r="FS185">
        <f t="shared" si="263"/>
        <v>0</v>
      </c>
      <c r="FT185">
        <f t="shared" si="263"/>
        <v>0</v>
      </c>
      <c r="FU185">
        <f t="shared" si="263"/>
        <v>0</v>
      </c>
      <c r="FV185">
        <f t="shared" si="263"/>
        <v>0</v>
      </c>
      <c r="FW185">
        <f t="shared" si="263"/>
        <v>0</v>
      </c>
      <c r="FX185">
        <f t="shared" si="263"/>
        <v>0</v>
      </c>
      <c r="FY185">
        <f t="shared" si="263"/>
        <v>0</v>
      </c>
      <c r="FZ185">
        <f t="shared" si="263"/>
        <v>0</v>
      </c>
      <c r="GA185">
        <f t="shared" si="263"/>
        <v>0</v>
      </c>
      <c r="GB185">
        <f t="shared" si="263"/>
        <v>0</v>
      </c>
      <c r="GC185">
        <f t="shared" si="263"/>
        <v>0</v>
      </c>
      <c r="GD185">
        <f t="shared" si="263"/>
        <v>0</v>
      </c>
      <c r="GE185">
        <f t="shared" si="263"/>
        <v>0</v>
      </c>
      <c r="GF185">
        <f t="shared" si="263"/>
        <v>0</v>
      </c>
      <c r="GG185">
        <f t="shared" si="263"/>
        <v>0</v>
      </c>
      <c r="GH185">
        <f t="shared" si="263"/>
        <v>0</v>
      </c>
      <c r="GI185">
        <f t="shared" si="263"/>
        <v>0</v>
      </c>
      <c r="GJ185">
        <f t="shared" si="263"/>
        <v>0</v>
      </c>
    </row>
    <row r="186" spans="1:192" outlineLevel="2" x14ac:dyDescent="0.35">
      <c r="A186" s="7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</row>
    <row r="187" spans="1:192" s="512" customFormat="1" outlineLevel="2" x14ac:dyDescent="0.35">
      <c r="A187" s="519"/>
      <c r="E187" s="512" t="str">
        <f>InpC!$E$16</f>
        <v>Length of operating period</v>
      </c>
      <c r="F187" s="512">
        <f>InpC!$F$16</f>
        <v>3</v>
      </c>
      <c r="G187" s="512" t="str">
        <f>InpC!$G$16</f>
        <v>months</v>
      </c>
    </row>
    <row r="188" spans="1:192" s="512" customFormat="1" outlineLevel="2" x14ac:dyDescent="0.35">
      <c r="A188" s="519"/>
      <c r="E188" s="512" t="str">
        <f>InpC!$E$81</f>
        <v>Legals and professional</v>
      </c>
      <c r="F188" s="512">
        <f>InpC!$F$81</f>
        <v>40</v>
      </c>
      <c r="G188" s="512" t="str">
        <f>InpC!$G$81</f>
        <v>$ 000s p.a.</v>
      </c>
    </row>
    <row r="189" spans="1:192" s="512" customFormat="1" outlineLevel="2" x14ac:dyDescent="0.35">
      <c r="A189" s="519"/>
      <c r="E189" s="512" t="str">
        <f>InpC!$E$134</f>
        <v>Number of periods in a year</v>
      </c>
      <c r="F189" s="512">
        <f>InpC!$F$134</f>
        <v>4</v>
      </c>
      <c r="G189" s="512" t="str">
        <f>InpC!$G$134</f>
        <v>periods</v>
      </c>
    </row>
    <row r="190" spans="1:192" s="512" customFormat="1" outlineLevel="2" x14ac:dyDescent="0.35">
      <c r="A190" s="519"/>
      <c r="E190" s="512" t="str">
        <f>Time!$E$32</f>
        <v>Months per model period</v>
      </c>
      <c r="G190" s="512" t="str">
        <f>Time!$G$32</f>
        <v>months</v>
      </c>
      <c r="H190" s="512">
        <f>Time!$H$32</f>
        <v>0</v>
      </c>
      <c r="J190" s="512">
        <f>Time!J$32</f>
        <v>1</v>
      </c>
      <c r="K190" s="512">
        <f>Time!K$32</f>
        <v>1</v>
      </c>
      <c r="L190" s="512">
        <f>Time!L$32</f>
        <v>1</v>
      </c>
      <c r="M190" s="512">
        <f>Time!M$32</f>
        <v>1</v>
      </c>
      <c r="N190" s="512">
        <f>Time!N$32</f>
        <v>1</v>
      </c>
      <c r="O190" s="512">
        <f>Time!O$32</f>
        <v>1</v>
      </c>
      <c r="P190" s="512">
        <f>Time!P$32</f>
        <v>1</v>
      </c>
      <c r="Q190" s="512">
        <f>Time!Q$32</f>
        <v>1</v>
      </c>
      <c r="R190" s="512">
        <f>Time!R$32</f>
        <v>1</v>
      </c>
      <c r="S190" s="512">
        <f>Time!S$32</f>
        <v>1</v>
      </c>
      <c r="T190" s="512">
        <f>Time!T$32</f>
        <v>1</v>
      </c>
      <c r="U190" s="512">
        <f>Time!U$32</f>
        <v>1</v>
      </c>
      <c r="V190" s="512">
        <f>Time!V$32</f>
        <v>1</v>
      </c>
      <c r="W190" s="512">
        <f>Time!W$32</f>
        <v>1</v>
      </c>
      <c r="X190" s="512">
        <f>Time!X$32</f>
        <v>1</v>
      </c>
      <c r="Y190" s="512">
        <f>Time!Y$32</f>
        <v>1</v>
      </c>
      <c r="Z190" s="512">
        <f>Time!Z$32</f>
        <v>1</v>
      </c>
      <c r="AA190" s="512">
        <f>Time!AA$32</f>
        <v>1</v>
      </c>
      <c r="AB190" s="512">
        <f>Time!AB$32</f>
        <v>1</v>
      </c>
      <c r="AC190" s="512">
        <f>Time!AC$32</f>
        <v>1</v>
      </c>
      <c r="AD190" s="512">
        <f>Time!AD$32</f>
        <v>1</v>
      </c>
      <c r="AE190" s="512">
        <f>Time!AE$32</f>
        <v>1</v>
      </c>
      <c r="AF190" s="512">
        <f>Time!AF$32</f>
        <v>1</v>
      </c>
      <c r="AG190" s="512">
        <f>Time!AG$32</f>
        <v>1</v>
      </c>
      <c r="AH190" s="512">
        <f>Time!AH$32</f>
        <v>1</v>
      </c>
      <c r="AI190" s="512">
        <f>Time!AI$32</f>
        <v>1</v>
      </c>
      <c r="AJ190" s="512">
        <f>Time!AJ$32</f>
        <v>1</v>
      </c>
      <c r="AK190" s="512">
        <f>Time!AK$32</f>
        <v>1</v>
      </c>
      <c r="AL190" s="512">
        <f>Time!AL$32</f>
        <v>1</v>
      </c>
      <c r="AM190" s="512">
        <f>Time!AM$32</f>
        <v>1</v>
      </c>
      <c r="AN190" s="512">
        <f>Time!AN$32</f>
        <v>1</v>
      </c>
      <c r="AO190" s="512">
        <f>Time!AO$32</f>
        <v>1</v>
      </c>
      <c r="AP190" s="512">
        <f>Time!AP$32</f>
        <v>1</v>
      </c>
      <c r="AQ190" s="512">
        <f>Time!AQ$32</f>
        <v>1</v>
      </c>
      <c r="AR190" s="512">
        <f>Time!AR$32</f>
        <v>1</v>
      </c>
      <c r="AS190" s="512">
        <f>Time!AS$32</f>
        <v>1</v>
      </c>
      <c r="AT190" s="512">
        <f>Time!AT$32</f>
        <v>1</v>
      </c>
      <c r="AU190" s="512">
        <f>Time!AU$32</f>
        <v>1</v>
      </c>
      <c r="AV190" s="512">
        <f>Time!AV$32</f>
        <v>1</v>
      </c>
      <c r="AW190" s="512">
        <f>Time!AW$32</f>
        <v>1</v>
      </c>
      <c r="AX190" s="512">
        <f>Time!AX$32</f>
        <v>1</v>
      </c>
      <c r="AY190" s="512">
        <f>Time!AY$32</f>
        <v>1</v>
      </c>
      <c r="AZ190" s="512">
        <f>Time!AZ$32</f>
        <v>1</v>
      </c>
      <c r="BA190" s="512">
        <f>Time!BA$32</f>
        <v>1</v>
      </c>
      <c r="BB190" s="512">
        <f>Time!BB$32</f>
        <v>1</v>
      </c>
      <c r="BC190" s="512">
        <f>Time!BC$32</f>
        <v>1</v>
      </c>
      <c r="BD190" s="512">
        <f>Time!BD$32</f>
        <v>1</v>
      </c>
      <c r="BE190" s="512">
        <f>Time!BE$32</f>
        <v>1</v>
      </c>
      <c r="BF190" s="512">
        <f>Time!BF$32</f>
        <v>3</v>
      </c>
      <c r="BG190" s="512">
        <f>Time!BG$32</f>
        <v>3</v>
      </c>
      <c r="BH190" s="512">
        <f>Time!BH$32</f>
        <v>3</v>
      </c>
      <c r="BI190" s="512">
        <f>Time!BI$32</f>
        <v>3</v>
      </c>
      <c r="BJ190" s="512">
        <f>Time!BJ$32</f>
        <v>3</v>
      </c>
      <c r="BK190" s="512">
        <f>Time!BK$32</f>
        <v>3</v>
      </c>
      <c r="BL190" s="512">
        <f>Time!BL$32</f>
        <v>3</v>
      </c>
      <c r="BM190" s="512">
        <f>Time!BM$32</f>
        <v>3</v>
      </c>
      <c r="BN190" s="512">
        <f>Time!BN$32</f>
        <v>3</v>
      </c>
      <c r="BO190" s="512">
        <f>Time!BO$32</f>
        <v>3</v>
      </c>
      <c r="BP190" s="512">
        <f>Time!BP$32</f>
        <v>3</v>
      </c>
      <c r="BQ190" s="512">
        <f>Time!BQ$32</f>
        <v>3</v>
      </c>
      <c r="BR190" s="512">
        <f>Time!BR$32</f>
        <v>3</v>
      </c>
      <c r="BS190" s="512">
        <f>Time!BS$32</f>
        <v>3</v>
      </c>
      <c r="BT190" s="512">
        <f>Time!BT$32</f>
        <v>3</v>
      </c>
      <c r="BU190" s="512">
        <f>Time!BU$32</f>
        <v>3</v>
      </c>
      <c r="BV190" s="512">
        <f>Time!BV$32</f>
        <v>3</v>
      </c>
      <c r="BW190" s="512">
        <f>Time!BW$32</f>
        <v>3</v>
      </c>
      <c r="BX190" s="512">
        <f>Time!BX$32</f>
        <v>3</v>
      </c>
      <c r="BY190" s="512">
        <f>Time!BY$32</f>
        <v>3</v>
      </c>
      <c r="BZ190" s="512">
        <f>Time!BZ$32</f>
        <v>3</v>
      </c>
      <c r="CA190" s="512">
        <f>Time!CA$32</f>
        <v>3</v>
      </c>
      <c r="CB190" s="512">
        <f>Time!CB$32</f>
        <v>3</v>
      </c>
      <c r="CC190" s="512">
        <f>Time!CC$32</f>
        <v>3</v>
      </c>
      <c r="CD190" s="512">
        <f>Time!CD$32</f>
        <v>3</v>
      </c>
      <c r="CE190" s="512">
        <f>Time!CE$32</f>
        <v>3</v>
      </c>
      <c r="CF190" s="512">
        <f>Time!CF$32</f>
        <v>3</v>
      </c>
      <c r="CG190" s="512">
        <f>Time!CG$32</f>
        <v>3</v>
      </c>
      <c r="CH190" s="512">
        <f>Time!CH$32</f>
        <v>3</v>
      </c>
      <c r="CI190" s="512">
        <f>Time!CI$32</f>
        <v>3</v>
      </c>
      <c r="CJ190" s="512">
        <f>Time!CJ$32</f>
        <v>3</v>
      </c>
      <c r="CK190" s="512">
        <f>Time!CK$32</f>
        <v>3</v>
      </c>
      <c r="CL190" s="512">
        <f>Time!CL$32</f>
        <v>3</v>
      </c>
      <c r="CM190" s="512">
        <f>Time!CM$32</f>
        <v>3</v>
      </c>
      <c r="CN190" s="512">
        <f>Time!CN$32</f>
        <v>3</v>
      </c>
      <c r="CO190" s="512">
        <f>Time!CO$32</f>
        <v>3</v>
      </c>
      <c r="CP190" s="512">
        <f>Time!CP$32</f>
        <v>3</v>
      </c>
      <c r="CQ190" s="512">
        <f>Time!CQ$32</f>
        <v>3</v>
      </c>
      <c r="CR190" s="512">
        <f>Time!CR$32</f>
        <v>3</v>
      </c>
      <c r="CS190" s="512">
        <f>Time!CS$32</f>
        <v>3</v>
      </c>
      <c r="CT190" s="512">
        <f>Time!CT$32</f>
        <v>3</v>
      </c>
      <c r="CU190" s="512">
        <f>Time!CU$32</f>
        <v>3</v>
      </c>
      <c r="CV190" s="512">
        <f>Time!CV$32</f>
        <v>3</v>
      </c>
      <c r="CW190" s="512">
        <f>Time!CW$32</f>
        <v>3</v>
      </c>
      <c r="CX190" s="512">
        <f>Time!CX$32</f>
        <v>3</v>
      </c>
      <c r="CY190" s="512">
        <f>Time!CY$32</f>
        <v>3</v>
      </c>
      <c r="CZ190" s="512">
        <f>Time!CZ$32</f>
        <v>3</v>
      </c>
      <c r="DA190" s="512">
        <f>Time!DA$32</f>
        <v>3</v>
      </c>
      <c r="DB190" s="512">
        <f>Time!DB$32</f>
        <v>3</v>
      </c>
      <c r="DC190" s="512">
        <f>Time!DC$32</f>
        <v>3</v>
      </c>
      <c r="DD190" s="512">
        <f>Time!DD$32</f>
        <v>3</v>
      </c>
      <c r="DE190" s="512">
        <f>Time!DE$32</f>
        <v>3</v>
      </c>
      <c r="DF190" s="512">
        <f>Time!DF$32</f>
        <v>3</v>
      </c>
      <c r="DG190" s="512">
        <f>Time!DG$32</f>
        <v>3</v>
      </c>
      <c r="DH190" s="512">
        <f>Time!DH$32</f>
        <v>3</v>
      </c>
      <c r="DI190" s="512">
        <f>Time!DI$32</f>
        <v>3</v>
      </c>
      <c r="DJ190" s="512">
        <f>Time!DJ$32</f>
        <v>3</v>
      </c>
      <c r="DK190" s="512">
        <f>Time!DK$32</f>
        <v>3</v>
      </c>
      <c r="DL190" s="512">
        <f>Time!DL$32</f>
        <v>3</v>
      </c>
      <c r="DM190" s="512">
        <f>Time!DM$32</f>
        <v>3</v>
      </c>
      <c r="DN190" s="512">
        <f>Time!DN$32</f>
        <v>3</v>
      </c>
      <c r="DO190" s="512">
        <f>Time!DO$32</f>
        <v>3</v>
      </c>
      <c r="DP190" s="512">
        <f>Time!DP$32</f>
        <v>3</v>
      </c>
      <c r="DQ190" s="512">
        <f>Time!DQ$32</f>
        <v>3</v>
      </c>
      <c r="DR190" s="512">
        <f>Time!DR$32</f>
        <v>3</v>
      </c>
      <c r="DS190" s="512">
        <f>Time!DS$32</f>
        <v>3</v>
      </c>
      <c r="DT190" s="512">
        <f>Time!DT$32</f>
        <v>3</v>
      </c>
      <c r="DU190" s="512">
        <f>Time!DU$32</f>
        <v>3</v>
      </c>
      <c r="DV190" s="512">
        <f>Time!DV$32</f>
        <v>3</v>
      </c>
      <c r="DW190" s="512">
        <f>Time!DW$32</f>
        <v>3</v>
      </c>
      <c r="DX190" s="512">
        <f>Time!DX$32</f>
        <v>3</v>
      </c>
      <c r="DY190" s="512">
        <f>Time!DY$32</f>
        <v>3</v>
      </c>
      <c r="DZ190" s="512">
        <f>Time!DZ$32</f>
        <v>3</v>
      </c>
      <c r="EA190" s="512">
        <f>Time!EA$32</f>
        <v>3</v>
      </c>
      <c r="EB190" s="512">
        <f>Time!EB$32</f>
        <v>3</v>
      </c>
      <c r="EC190" s="512">
        <f>Time!EC$32</f>
        <v>3</v>
      </c>
      <c r="ED190" s="512">
        <f>Time!ED$32</f>
        <v>3</v>
      </c>
      <c r="EE190" s="512">
        <f>Time!EE$32</f>
        <v>3</v>
      </c>
      <c r="EF190" s="512">
        <f>Time!EF$32</f>
        <v>3</v>
      </c>
      <c r="EG190" s="512">
        <f>Time!EG$32</f>
        <v>3</v>
      </c>
      <c r="EH190" s="512">
        <f>Time!EH$32</f>
        <v>3</v>
      </c>
      <c r="EI190" s="512">
        <f>Time!EI$32</f>
        <v>3</v>
      </c>
      <c r="EJ190" s="512">
        <f>Time!EJ$32</f>
        <v>3</v>
      </c>
      <c r="EK190" s="512">
        <f>Time!EK$32</f>
        <v>3</v>
      </c>
      <c r="EL190" s="512">
        <f>Time!EL$32</f>
        <v>3</v>
      </c>
      <c r="EM190" s="512">
        <f>Time!EM$32</f>
        <v>3</v>
      </c>
      <c r="EN190" s="512">
        <f>Time!EN$32</f>
        <v>3</v>
      </c>
      <c r="EO190" s="512">
        <f>Time!EO$32</f>
        <v>3</v>
      </c>
      <c r="EP190" s="512">
        <f>Time!EP$32</f>
        <v>3</v>
      </c>
      <c r="EQ190" s="512">
        <f>Time!EQ$32</f>
        <v>3</v>
      </c>
      <c r="ER190" s="512">
        <f>Time!ER$32</f>
        <v>3</v>
      </c>
      <c r="ES190" s="512">
        <f>Time!ES$32</f>
        <v>3</v>
      </c>
      <c r="ET190" s="512">
        <f>Time!ET$32</f>
        <v>3</v>
      </c>
      <c r="EU190" s="512">
        <f>Time!EU$32</f>
        <v>3</v>
      </c>
      <c r="EV190" s="512">
        <f>Time!EV$32</f>
        <v>3</v>
      </c>
      <c r="EW190" s="512">
        <f>Time!EW$32</f>
        <v>3</v>
      </c>
      <c r="EX190" s="512">
        <f>Time!EX$32</f>
        <v>3</v>
      </c>
      <c r="EY190" s="512">
        <f>Time!EY$32</f>
        <v>3</v>
      </c>
      <c r="EZ190" s="512">
        <f>Time!EZ$32</f>
        <v>3</v>
      </c>
      <c r="FA190" s="512">
        <f>Time!FA$32</f>
        <v>3</v>
      </c>
      <c r="FB190" s="512">
        <f>Time!FB$32</f>
        <v>3</v>
      </c>
      <c r="FC190" s="512">
        <f>Time!FC$32</f>
        <v>3</v>
      </c>
      <c r="FD190" s="512">
        <f>Time!FD$32</f>
        <v>3</v>
      </c>
      <c r="FE190" s="512">
        <f>Time!FE$32</f>
        <v>3</v>
      </c>
      <c r="FF190" s="512">
        <f>Time!FF$32</f>
        <v>3</v>
      </c>
      <c r="FG190" s="512">
        <f>Time!FG$32</f>
        <v>3</v>
      </c>
      <c r="FH190" s="512">
        <f>Time!FH$32</f>
        <v>3</v>
      </c>
      <c r="FI190" s="512">
        <f>Time!FI$32</f>
        <v>3</v>
      </c>
      <c r="FJ190" s="512">
        <f>Time!FJ$32</f>
        <v>3</v>
      </c>
      <c r="FK190" s="512">
        <f>Time!FK$32</f>
        <v>3</v>
      </c>
      <c r="FL190" s="512">
        <f>Time!FL$32</f>
        <v>3</v>
      </c>
      <c r="FM190" s="512">
        <f>Time!FM$32</f>
        <v>3</v>
      </c>
      <c r="FN190" s="512">
        <f>Time!FN$32</f>
        <v>3</v>
      </c>
      <c r="FO190" s="512">
        <f>Time!FO$32</f>
        <v>3</v>
      </c>
      <c r="FP190" s="512">
        <f>Time!FP$32</f>
        <v>3</v>
      </c>
      <c r="FQ190" s="512">
        <f>Time!FQ$32</f>
        <v>3</v>
      </c>
      <c r="FR190" s="512">
        <f>Time!FR$32</f>
        <v>3</v>
      </c>
      <c r="FS190" s="512">
        <f>Time!FS$32</f>
        <v>3</v>
      </c>
      <c r="FT190" s="512">
        <f>Time!FT$32</f>
        <v>3</v>
      </c>
      <c r="FU190" s="512">
        <f>Time!FU$32</f>
        <v>3</v>
      </c>
      <c r="FV190" s="512">
        <f>Time!FV$32</f>
        <v>3</v>
      </c>
      <c r="FW190" s="512">
        <f>Time!FW$32</f>
        <v>3</v>
      </c>
      <c r="FX190" s="512">
        <f>Time!FX$32</f>
        <v>3</v>
      </c>
      <c r="FY190" s="512">
        <f>Time!FY$32</f>
        <v>3</v>
      </c>
      <c r="FZ190" s="512">
        <f>Time!FZ$32</f>
        <v>3</v>
      </c>
      <c r="GA190" s="512">
        <f>Time!GA$32</f>
        <v>3</v>
      </c>
      <c r="GB190" s="512">
        <f>Time!GB$32</f>
        <v>3</v>
      </c>
      <c r="GC190" s="512">
        <f>Time!GC$32</f>
        <v>3</v>
      </c>
      <c r="GD190" s="512">
        <f>Time!GD$32</f>
        <v>3</v>
      </c>
      <c r="GE190" s="512">
        <f>Time!GE$32</f>
        <v>3</v>
      </c>
      <c r="GF190" s="512">
        <f>Time!GF$32</f>
        <v>3</v>
      </c>
      <c r="GG190" s="512">
        <f>Time!GG$32</f>
        <v>3</v>
      </c>
      <c r="GH190" s="512">
        <f>Time!GH$32</f>
        <v>3</v>
      </c>
      <c r="GI190" s="512">
        <f>Time!GI$32</f>
        <v>3</v>
      </c>
      <c r="GJ190" s="512">
        <f>Time!GJ$32</f>
        <v>3</v>
      </c>
    </row>
    <row r="191" spans="1:192" s="512" customFormat="1" outlineLevel="2" x14ac:dyDescent="0.35">
      <c r="A191" s="519"/>
      <c r="E191" s="512" t="str">
        <f>Time!$E$88</f>
        <v>Operating period flag</v>
      </c>
      <c r="G191" s="512" t="str">
        <f>Time!$G$88</f>
        <v>flag</v>
      </c>
      <c r="H191" s="512">
        <f>Time!$H$88</f>
        <v>100</v>
      </c>
      <c r="J191" s="512">
        <f>Time!J$88</f>
        <v>0</v>
      </c>
      <c r="K191" s="512">
        <f>Time!K$88</f>
        <v>0</v>
      </c>
      <c r="L191" s="512">
        <f>Time!L$88</f>
        <v>0</v>
      </c>
      <c r="M191" s="512">
        <f>Time!M$88</f>
        <v>0</v>
      </c>
      <c r="N191" s="512">
        <f>Time!N$88</f>
        <v>0</v>
      </c>
      <c r="O191" s="512">
        <f>Time!O$88</f>
        <v>0</v>
      </c>
      <c r="P191" s="512">
        <f>Time!P$88</f>
        <v>0</v>
      </c>
      <c r="Q191" s="512">
        <f>Time!Q$88</f>
        <v>0</v>
      </c>
      <c r="R191" s="512">
        <f>Time!R$88</f>
        <v>0</v>
      </c>
      <c r="S191" s="512">
        <f>Time!S$88</f>
        <v>0</v>
      </c>
      <c r="T191" s="512">
        <f>Time!T$88</f>
        <v>0</v>
      </c>
      <c r="U191" s="512">
        <f>Time!U$88</f>
        <v>0</v>
      </c>
      <c r="V191" s="512">
        <f>Time!V$88</f>
        <v>0</v>
      </c>
      <c r="W191" s="512">
        <f>Time!W$88</f>
        <v>0</v>
      </c>
      <c r="X191" s="512">
        <f>Time!X$88</f>
        <v>0</v>
      </c>
      <c r="Y191" s="512">
        <f>Time!Y$88</f>
        <v>0</v>
      </c>
      <c r="Z191" s="512">
        <f>Time!Z$88</f>
        <v>0</v>
      </c>
      <c r="AA191" s="512">
        <f>Time!AA$88</f>
        <v>0</v>
      </c>
      <c r="AB191" s="512">
        <f>Time!AB$88</f>
        <v>0</v>
      </c>
      <c r="AC191" s="512">
        <f>Time!AC$88</f>
        <v>0</v>
      </c>
      <c r="AD191" s="512">
        <f>Time!AD$88</f>
        <v>0</v>
      </c>
      <c r="AE191" s="512">
        <f>Time!AE$88</f>
        <v>0</v>
      </c>
      <c r="AF191" s="512">
        <f>Time!AF$88</f>
        <v>0</v>
      </c>
      <c r="AG191" s="512">
        <f>Time!AG$88</f>
        <v>0</v>
      </c>
      <c r="AH191" s="512">
        <f>Time!AH$88</f>
        <v>0</v>
      </c>
      <c r="AI191" s="512">
        <f>Time!AI$88</f>
        <v>0</v>
      </c>
      <c r="AJ191" s="512">
        <f>Time!AJ$88</f>
        <v>0</v>
      </c>
      <c r="AK191" s="512">
        <f>Time!AK$88</f>
        <v>0</v>
      </c>
      <c r="AL191" s="512">
        <f>Time!AL$88</f>
        <v>0</v>
      </c>
      <c r="AM191" s="512">
        <f>Time!AM$88</f>
        <v>0</v>
      </c>
      <c r="AN191" s="512">
        <f>Time!AN$88</f>
        <v>0</v>
      </c>
      <c r="AO191" s="512">
        <f>Time!AO$88</f>
        <v>0</v>
      </c>
      <c r="AP191" s="512">
        <f>Time!AP$88</f>
        <v>0</v>
      </c>
      <c r="AQ191" s="512">
        <f>Time!AQ$88</f>
        <v>0</v>
      </c>
      <c r="AR191" s="512">
        <f>Time!AR$88</f>
        <v>0</v>
      </c>
      <c r="AS191" s="512">
        <f>Time!AS$88</f>
        <v>0</v>
      </c>
      <c r="AT191" s="512">
        <f>Time!AT$88</f>
        <v>0</v>
      </c>
      <c r="AU191" s="512">
        <f>Time!AU$88</f>
        <v>0</v>
      </c>
      <c r="AV191" s="512">
        <f>Time!AV$88</f>
        <v>0</v>
      </c>
      <c r="AW191" s="512">
        <f>Time!AW$88</f>
        <v>0</v>
      </c>
      <c r="AX191" s="512">
        <f>Time!AX$88</f>
        <v>0</v>
      </c>
      <c r="AY191" s="512">
        <f>Time!AY$88</f>
        <v>0</v>
      </c>
      <c r="AZ191" s="512">
        <f>Time!AZ$88</f>
        <v>0</v>
      </c>
      <c r="BA191" s="512">
        <f>Time!BA$88</f>
        <v>0</v>
      </c>
      <c r="BB191" s="512">
        <f>Time!BB$88</f>
        <v>0</v>
      </c>
      <c r="BC191" s="512">
        <f>Time!BC$88</f>
        <v>0</v>
      </c>
      <c r="BD191" s="512">
        <f>Time!BD$88</f>
        <v>0</v>
      </c>
      <c r="BE191" s="512">
        <f>Time!BE$88</f>
        <v>0</v>
      </c>
      <c r="BF191" s="512">
        <f>Time!BF$88</f>
        <v>1</v>
      </c>
      <c r="BG191" s="512">
        <f>Time!BG$88</f>
        <v>1</v>
      </c>
      <c r="BH191" s="512">
        <f>Time!BH$88</f>
        <v>1</v>
      </c>
      <c r="BI191" s="512">
        <f>Time!BI$88</f>
        <v>1</v>
      </c>
      <c r="BJ191" s="512">
        <f>Time!BJ$88</f>
        <v>1</v>
      </c>
      <c r="BK191" s="512">
        <f>Time!BK$88</f>
        <v>1</v>
      </c>
      <c r="BL191" s="512">
        <f>Time!BL$88</f>
        <v>1</v>
      </c>
      <c r="BM191" s="512">
        <f>Time!BM$88</f>
        <v>1</v>
      </c>
      <c r="BN191" s="512">
        <f>Time!BN$88</f>
        <v>1</v>
      </c>
      <c r="BO191" s="512">
        <f>Time!BO$88</f>
        <v>1</v>
      </c>
      <c r="BP191" s="512">
        <f>Time!BP$88</f>
        <v>1</v>
      </c>
      <c r="BQ191" s="512">
        <f>Time!BQ$88</f>
        <v>1</v>
      </c>
      <c r="BR191" s="512">
        <f>Time!BR$88</f>
        <v>1</v>
      </c>
      <c r="BS191" s="512">
        <f>Time!BS$88</f>
        <v>1</v>
      </c>
      <c r="BT191" s="512">
        <f>Time!BT$88</f>
        <v>1</v>
      </c>
      <c r="BU191" s="512">
        <f>Time!BU$88</f>
        <v>1</v>
      </c>
      <c r="BV191" s="512">
        <f>Time!BV$88</f>
        <v>1</v>
      </c>
      <c r="BW191" s="512">
        <f>Time!BW$88</f>
        <v>1</v>
      </c>
      <c r="BX191" s="512">
        <f>Time!BX$88</f>
        <v>1</v>
      </c>
      <c r="BY191" s="512">
        <f>Time!BY$88</f>
        <v>1</v>
      </c>
      <c r="BZ191" s="512">
        <f>Time!BZ$88</f>
        <v>1</v>
      </c>
      <c r="CA191" s="512">
        <f>Time!CA$88</f>
        <v>1</v>
      </c>
      <c r="CB191" s="512">
        <f>Time!CB$88</f>
        <v>1</v>
      </c>
      <c r="CC191" s="512">
        <f>Time!CC$88</f>
        <v>1</v>
      </c>
      <c r="CD191" s="512">
        <f>Time!CD$88</f>
        <v>1</v>
      </c>
      <c r="CE191" s="512">
        <f>Time!CE$88</f>
        <v>1</v>
      </c>
      <c r="CF191" s="512">
        <f>Time!CF$88</f>
        <v>1</v>
      </c>
      <c r="CG191" s="512">
        <f>Time!CG$88</f>
        <v>1</v>
      </c>
      <c r="CH191" s="512">
        <f>Time!CH$88</f>
        <v>1</v>
      </c>
      <c r="CI191" s="512">
        <f>Time!CI$88</f>
        <v>1</v>
      </c>
      <c r="CJ191" s="512">
        <f>Time!CJ$88</f>
        <v>1</v>
      </c>
      <c r="CK191" s="512">
        <f>Time!CK$88</f>
        <v>1</v>
      </c>
      <c r="CL191" s="512">
        <f>Time!CL$88</f>
        <v>1</v>
      </c>
      <c r="CM191" s="512">
        <f>Time!CM$88</f>
        <v>1</v>
      </c>
      <c r="CN191" s="512">
        <f>Time!CN$88</f>
        <v>1</v>
      </c>
      <c r="CO191" s="512">
        <f>Time!CO$88</f>
        <v>1</v>
      </c>
      <c r="CP191" s="512">
        <f>Time!CP$88</f>
        <v>1</v>
      </c>
      <c r="CQ191" s="512">
        <f>Time!CQ$88</f>
        <v>1</v>
      </c>
      <c r="CR191" s="512">
        <f>Time!CR$88</f>
        <v>1</v>
      </c>
      <c r="CS191" s="512">
        <f>Time!CS$88</f>
        <v>1</v>
      </c>
      <c r="CT191" s="512">
        <f>Time!CT$88</f>
        <v>1</v>
      </c>
      <c r="CU191" s="512">
        <f>Time!CU$88</f>
        <v>1</v>
      </c>
      <c r="CV191" s="512">
        <f>Time!CV$88</f>
        <v>1</v>
      </c>
      <c r="CW191" s="512">
        <f>Time!CW$88</f>
        <v>1</v>
      </c>
      <c r="CX191" s="512">
        <f>Time!CX$88</f>
        <v>1</v>
      </c>
      <c r="CY191" s="512">
        <f>Time!CY$88</f>
        <v>1</v>
      </c>
      <c r="CZ191" s="512">
        <f>Time!CZ$88</f>
        <v>1</v>
      </c>
      <c r="DA191" s="512">
        <f>Time!DA$88</f>
        <v>1</v>
      </c>
      <c r="DB191" s="512">
        <f>Time!DB$88</f>
        <v>1</v>
      </c>
      <c r="DC191" s="512">
        <f>Time!DC$88</f>
        <v>1</v>
      </c>
      <c r="DD191" s="512">
        <f>Time!DD$88</f>
        <v>1</v>
      </c>
      <c r="DE191" s="512">
        <f>Time!DE$88</f>
        <v>1</v>
      </c>
      <c r="DF191" s="512">
        <f>Time!DF$88</f>
        <v>1</v>
      </c>
      <c r="DG191" s="512">
        <f>Time!DG$88</f>
        <v>1</v>
      </c>
      <c r="DH191" s="512">
        <f>Time!DH$88</f>
        <v>1</v>
      </c>
      <c r="DI191" s="512">
        <f>Time!DI$88</f>
        <v>1</v>
      </c>
      <c r="DJ191" s="512">
        <f>Time!DJ$88</f>
        <v>1</v>
      </c>
      <c r="DK191" s="512">
        <f>Time!DK$88</f>
        <v>1</v>
      </c>
      <c r="DL191" s="512">
        <f>Time!DL$88</f>
        <v>1</v>
      </c>
      <c r="DM191" s="512">
        <f>Time!DM$88</f>
        <v>1</v>
      </c>
      <c r="DN191" s="512">
        <f>Time!DN$88</f>
        <v>1</v>
      </c>
      <c r="DO191" s="512">
        <f>Time!DO$88</f>
        <v>1</v>
      </c>
      <c r="DP191" s="512">
        <f>Time!DP$88</f>
        <v>1</v>
      </c>
      <c r="DQ191" s="512">
        <f>Time!DQ$88</f>
        <v>1</v>
      </c>
      <c r="DR191" s="512">
        <f>Time!DR$88</f>
        <v>1</v>
      </c>
      <c r="DS191" s="512">
        <f>Time!DS$88</f>
        <v>1</v>
      </c>
      <c r="DT191" s="512">
        <f>Time!DT$88</f>
        <v>1</v>
      </c>
      <c r="DU191" s="512">
        <f>Time!DU$88</f>
        <v>1</v>
      </c>
      <c r="DV191" s="512">
        <f>Time!DV$88</f>
        <v>1</v>
      </c>
      <c r="DW191" s="512">
        <f>Time!DW$88</f>
        <v>1</v>
      </c>
      <c r="DX191" s="512">
        <f>Time!DX$88</f>
        <v>1</v>
      </c>
      <c r="DY191" s="512">
        <f>Time!DY$88</f>
        <v>1</v>
      </c>
      <c r="DZ191" s="512">
        <f>Time!DZ$88</f>
        <v>1</v>
      </c>
      <c r="EA191" s="512">
        <f>Time!EA$88</f>
        <v>1</v>
      </c>
      <c r="EB191" s="512">
        <f>Time!EB$88</f>
        <v>1</v>
      </c>
      <c r="EC191" s="512">
        <f>Time!EC$88</f>
        <v>1</v>
      </c>
      <c r="ED191" s="512">
        <f>Time!ED$88</f>
        <v>1</v>
      </c>
      <c r="EE191" s="512">
        <f>Time!EE$88</f>
        <v>1</v>
      </c>
      <c r="EF191" s="512">
        <f>Time!EF$88</f>
        <v>1</v>
      </c>
      <c r="EG191" s="512">
        <f>Time!EG$88</f>
        <v>1</v>
      </c>
      <c r="EH191" s="512">
        <f>Time!EH$88</f>
        <v>1</v>
      </c>
      <c r="EI191" s="512">
        <f>Time!EI$88</f>
        <v>1</v>
      </c>
      <c r="EJ191" s="512">
        <f>Time!EJ$88</f>
        <v>1</v>
      </c>
      <c r="EK191" s="512">
        <f>Time!EK$88</f>
        <v>1</v>
      </c>
      <c r="EL191" s="512">
        <f>Time!EL$88</f>
        <v>1</v>
      </c>
      <c r="EM191" s="512">
        <f>Time!EM$88</f>
        <v>1</v>
      </c>
      <c r="EN191" s="512">
        <f>Time!EN$88</f>
        <v>1</v>
      </c>
      <c r="EO191" s="512">
        <f>Time!EO$88</f>
        <v>1</v>
      </c>
      <c r="EP191" s="512">
        <f>Time!EP$88</f>
        <v>1</v>
      </c>
      <c r="EQ191" s="512">
        <f>Time!EQ$88</f>
        <v>1</v>
      </c>
      <c r="ER191" s="512">
        <f>Time!ER$88</f>
        <v>1</v>
      </c>
      <c r="ES191" s="512">
        <f>Time!ES$88</f>
        <v>1</v>
      </c>
      <c r="ET191" s="512">
        <f>Time!ET$88</f>
        <v>1</v>
      </c>
      <c r="EU191" s="512">
        <f>Time!EU$88</f>
        <v>1</v>
      </c>
      <c r="EV191" s="512">
        <f>Time!EV$88</f>
        <v>1</v>
      </c>
      <c r="EW191" s="512">
        <f>Time!EW$88</f>
        <v>1</v>
      </c>
      <c r="EX191" s="512">
        <f>Time!EX$88</f>
        <v>1</v>
      </c>
      <c r="EY191" s="512">
        <f>Time!EY$88</f>
        <v>1</v>
      </c>
      <c r="EZ191" s="512">
        <f>Time!EZ$88</f>
        <v>1</v>
      </c>
      <c r="FA191" s="512">
        <f>Time!FA$88</f>
        <v>1</v>
      </c>
      <c r="FB191" s="512">
        <f>Time!FB$88</f>
        <v>0</v>
      </c>
      <c r="FC191" s="512">
        <f>Time!FC$88</f>
        <v>0</v>
      </c>
      <c r="FD191" s="512">
        <f>Time!FD$88</f>
        <v>0</v>
      </c>
      <c r="FE191" s="512">
        <f>Time!FE$88</f>
        <v>0</v>
      </c>
      <c r="FF191" s="512">
        <f>Time!FF$88</f>
        <v>0</v>
      </c>
      <c r="FG191" s="512">
        <f>Time!FG$88</f>
        <v>0</v>
      </c>
      <c r="FH191" s="512">
        <f>Time!FH$88</f>
        <v>0</v>
      </c>
      <c r="FI191" s="512">
        <f>Time!FI$88</f>
        <v>0</v>
      </c>
      <c r="FJ191" s="512">
        <f>Time!FJ$88</f>
        <v>0</v>
      </c>
      <c r="FK191" s="512">
        <f>Time!FK$88</f>
        <v>0</v>
      </c>
      <c r="FL191" s="512">
        <f>Time!FL$88</f>
        <v>0</v>
      </c>
      <c r="FM191" s="512">
        <f>Time!FM$88</f>
        <v>0</v>
      </c>
      <c r="FN191" s="512">
        <f>Time!FN$88</f>
        <v>0</v>
      </c>
      <c r="FO191" s="512">
        <f>Time!FO$88</f>
        <v>0</v>
      </c>
      <c r="FP191" s="512">
        <f>Time!FP$88</f>
        <v>0</v>
      </c>
      <c r="FQ191" s="512">
        <f>Time!FQ$88</f>
        <v>0</v>
      </c>
      <c r="FR191" s="512">
        <f>Time!FR$88</f>
        <v>0</v>
      </c>
      <c r="FS191" s="512">
        <f>Time!FS$88</f>
        <v>0</v>
      </c>
      <c r="FT191" s="512">
        <f>Time!FT$88</f>
        <v>0</v>
      </c>
      <c r="FU191" s="512">
        <f>Time!FU$88</f>
        <v>0</v>
      </c>
      <c r="FV191" s="512">
        <f>Time!FV$88</f>
        <v>0</v>
      </c>
      <c r="FW191" s="512">
        <f>Time!FW$88</f>
        <v>0</v>
      </c>
      <c r="FX191" s="512">
        <f>Time!FX$88</f>
        <v>0</v>
      </c>
      <c r="FY191" s="512">
        <f>Time!FY$88</f>
        <v>0</v>
      </c>
      <c r="FZ191" s="512">
        <f>Time!FZ$88</f>
        <v>0</v>
      </c>
      <c r="GA191" s="512">
        <f>Time!GA$88</f>
        <v>0</v>
      </c>
      <c r="GB191" s="512">
        <f>Time!GB$88</f>
        <v>0</v>
      </c>
      <c r="GC191" s="512">
        <f>Time!GC$88</f>
        <v>0</v>
      </c>
      <c r="GD191" s="512">
        <f>Time!GD$88</f>
        <v>0</v>
      </c>
      <c r="GE191" s="512">
        <f>Time!GE$88</f>
        <v>0</v>
      </c>
      <c r="GF191" s="512">
        <f>Time!GF$88</f>
        <v>0</v>
      </c>
      <c r="GG191" s="512">
        <f>Time!GG$88</f>
        <v>0</v>
      </c>
      <c r="GH191" s="512">
        <f>Time!GH$88</f>
        <v>0</v>
      </c>
      <c r="GI191" s="512">
        <f>Time!GI$88</f>
        <v>0</v>
      </c>
      <c r="GJ191" s="512">
        <f>Time!GJ$88</f>
        <v>0</v>
      </c>
    </row>
    <row r="192" spans="1:192" s="513" customFormat="1" outlineLevel="2" x14ac:dyDescent="0.35">
      <c r="A192" s="518"/>
      <c r="E192" s="513" t="str">
        <f>Esc!$E$14</f>
        <v>CPI escalation factor</v>
      </c>
      <c r="G192" s="513" t="str">
        <f>Esc!$G$14</f>
        <v>factor</v>
      </c>
      <c r="H192" s="513">
        <f>Esc!$H$14</f>
        <v>277.83505167495679</v>
      </c>
      <c r="J192" s="513">
        <f>Esc!J$14</f>
        <v>1</v>
      </c>
      <c r="K192" s="513">
        <f>Esc!K$14</f>
        <v>1</v>
      </c>
      <c r="L192" s="513">
        <f>Esc!L$14</f>
        <v>1</v>
      </c>
      <c r="M192" s="513">
        <f>Esc!M$14</f>
        <v>1</v>
      </c>
      <c r="N192" s="513">
        <f>Esc!N$14</f>
        <v>1</v>
      </c>
      <c r="O192" s="513">
        <f>Esc!O$14</f>
        <v>1</v>
      </c>
      <c r="P192" s="513">
        <f>Esc!P$14</f>
        <v>1</v>
      </c>
      <c r="Q192" s="513">
        <f>Esc!Q$14</f>
        <v>1</v>
      </c>
      <c r="R192" s="513">
        <f>Esc!R$14</f>
        <v>1</v>
      </c>
      <c r="S192" s="513">
        <f>Esc!S$14</f>
        <v>1</v>
      </c>
      <c r="T192" s="513">
        <f>Esc!T$14</f>
        <v>1</v>
      </c>
      <c r="U192" s="513">
        <f>Esc!U$14</f>
        <v>1</v>
      </c>
      <c r="V192" s="513">
        <f>Esc!V$14</f>
        <v>1</v>
      </c>
      <c r="W192" s="513">
        <f>Esc!W$14</f>
        <v>1</v>
      </c>
      <c r="X192" s="513">
        <f>Esc!X$14</f>
        <v>1</v>
      </c>
      <c r="Y192" s="513">
        <f>Esc!Y$14</f>
        <v>1</v>
      </c>
      <c r="Z192" s="513">
        <f>Esc!Z$14</f>
        <v>1</v>
      </c>
      <c r="AA192" s="513">
        <f>Esc!AA$14</f>
        <v>1.0249999999999999</v>
      </c>
      <c r="AB192" s="513">
        <f>Esc!AB$14</f>
        <v>1.0249999999999999</v>
      </c>
      <c r="AC192" s="513">
        <f>Esc!AC$14</f>
        <v>1.0249999999999999</v>
      </c>
      <c r="AD192" s="513">
        <f>Esc!AD$14</f>
        <v>1.0249999999999999</v>
      </c>
      <c r="AE192" s="513">
        <f>Esc!AE$14</f>
        <v>1.0249999999999999</v>
      </c>
      <c r="AF192" s="513">
        <f>Esc!AF$14</f>
        <v>1.0249999999999999</v>
      </c>
      <c r="AG192" s="513">
        <f>Esc!AG$14</f>
        <v>1.0249999999999999</v>
      </c>
      <c r="AH192" s="513">
        <f>Esc!AH$14</f>
        <v>1.0249999999999999</v>
      </c>
      <c r="AI192" s="513">
        <f>Esc!AI$14</f>
        <v>1.0249999999999999</v>
      </c>
      <c r="AJ192" s="513">
        <f>Esc!AJ$14</f>
        <v>1.0249999999999999</v>
      </c>
      <c r="AK192" s="513">
        <f>Esc!AK$14</f>
        <v>1.0249999999999999</v>
      </c>
      <c r="AL192" s="513">
        <f>Esc!AL$14</f>
        <v>1.0249999999999999</v>
      </c>
      <c r="AM192" s="513">
        <f>Esc!AM$14</f>
        <v>1.0506249999999999</v>
      </c>
      <c r="AN192" s="513">
        <f>Esc!AN$14</f>
        <v>1.0506249999999999</v>
      </c>
      <c r="AO192" s="513">
        <f>Esc!AO$14</f>
        <v>1.0506249999999999</v>
      </c>
      <c r="AP192" s="513">
        <f>Esc!AP$14</f>
        <v>1.0506249999999999</v>
      </c>
      <c r="AQ192" s="513">
        <f>Esc!AQ$14</f>
        <v>1.0506249999999999</v>
      </c>
      <c r="AR192" s="513">
        <f>Esc!AR$14</f>
        <v>1.0506249999999999</v>
      </c>
      <c r="AS192" s="513">
        <f>Esc!AS$14</f>
        <v>1.0506249999999999</v>
      </c>
      <c r="AT192" s="513">
        <f>Esc!AT$14</f>
        <v>1.0506249999999999</v>
      </c>
      <c r="AU192" s="513">
        <f>Esc!AU$14</f>
        <v>1.0506249999999999</v>
      </c>
      <c r="AV192" s="513">
        <f>Esc!AV$14</f>
        <v>1.0506249999999999</v>
      </c>
      <c r="AW192" s="513">
        <f>Esc!AW$14</f>
        <v>1.0506249999999999</v>
      </c>
      <c r="AX192" s="513">
        <f>Esc!AX$14</f>
        <v>1.0506249999999999</v>
      </c>
      <c r="AY192" s="513">
        <f>Esc!AY$14</f>
        <v>1.0768906249999999</v>
      </c>
      <c r="AZ192" s="513">
        <f>Esc!AZ$14</f>
        <v>1.0768906249999999</v>
      </c>
      <c r="BA192" s="513">
        <f>Esc!BA$14</f>
        <v>1.0768906249999999</v>
      </c>
      <c r="BB192" s="513">
        <f>Esc!BB$14</f>
        <v>1.0768906249999999</v>
      </c>
      <c r="BC192" s="513">
        <f>Esc!BC$14</f>
        <v>1.0768906249999999</v>
      </c>
      <c r="BD192" s="513">
        <f>Esc!BD$14</f>
        <v>1.0768906249999999</v>
      </c>
      <c r="BE192" s="513">
        <f>Esc!BE$14</f>
        <v>1.0768906249999999</v>
      </c>
      <c r="BF192" s="513">
        <f>Esc!BF$14</f>
        <v>1.0768906249999999</v>
      </c>
      <c r="BG192" s="513">
        <f>Esc!BG$14</f>
        <v>1.1038128906249998</v>
      </c>
      <c r="BH192" s="513">
        <f>Esc!BH$14</f>
        <v>1.1038128906249998</v>
      </c>
      <c r="BI192" s="513">
        <f>Esc!BI$14</f>
        <v>1.1038128906249998</v>
      </c>
      <c r="BJ192" s="513">
        <f>Esc!BJ$14</f>
        <v>1.1038128906249998</v>
      </c>
      <c r="BK192" s="513">
        <f>Esc!BK$14</f>
        <v>1.1314082128906247</v>
      </c>
      <c r="BL192" s="513">
        <f>Esc!BL$14</f>
        <v>1.1314082128906247</v>
      </c>
      <c r="BM192" s="513">
        <f>Esc!BM$14</f>
        <v>1.1314082128906247</v>
      </c>
      <c r="BN192" s="513">
        <f>Esc!BN$14</f>
        <v>1.1314082128906247</v>
      </c>
      <c r="BO192" s="513">
        <f>Esc!BO$14</f>
        <v>1.1596934182128902</v>
      </c>
      <c r="BP192" s="513">
        <f>Esc!BP$14</f>
        <v>1.1596934182128902</v>
      </c>
      <c r="BQ192" s="513">
        <f>Esc!BQ$14</f>
        <v>1.1596934182128902</v>
      </c>
      <c r="BR192" s="513">
        <f>Esc!BR$14</f>
        <v>1.1596934182128902</v>
      </c>
      <c r="BS192" s="513">
        <f>Esc!BS$14</f>
        <v>1.1886857536682125</v>
      </c>
      <c r="BT192" s="513">
        <f>Esc!BT$14</f>
        <v>1.1886857536682125</v>
      </c>
      <c r="BU192" s="513">
        <f>Esc!BU$14</f>
        <v>1.1886857536682125</v>
      </c>
      <c r="BV192" s="513">
        <f>Esc!BV$14</f>
        <v>1.1886857536682125</v>
      </c>
      <c r="BW192" s="513">
        <f>Esc!BW$14</f>
        <v>1.2184028975099177</v>
      </c>
      <c r="BX192" s="513">
        <f>Esc!BX$14</f>
        <v>1.2184028975099177</v>
      </c>
      <c r="BY192" s="513">
        <f>Esc!BY$14</f>
        <v>1.2184028975099177</v>
      </c>
      <c r="BZ192" s="513">
        <f>Esc!BZ$14</f>
        <v>1.2184028975099177</v>
      </c>
      <c r="CA192" s="513">
        <f>Esc!CA$14</f>
        <v>1.2488629699476654</v>
      </c>
      <c r="CB192" s="513">
        <f>Esc!CB$14</f>
        <v>1.2488629699476654</v>
      </c>
      <c r="CC192" s="513">
        <f>Esc!CC$14</f>
        <v>1.2488629699476654</v>
      </c>
      <c r="CD192" s="513">
        <f>Esc!CD$14</f>
        <v>1.2488629699476654</v>
      </c>
      <c r="CE192" s="513">
        <f>Esc!CE$14</f>
        <v>1.2800845441963571</v>
      </c>
      <c r="CF192" s="513">
        <f>Esc!CF$14</f>
        <v>1.2800845441963571</v>
      </c>
      <c r="CG192" s="513">
        <f>Esc!CG$14</f>
        <v>1.2800845441963571</v>
      </c>
      <c r="CH192" s="513">
        <f>Esc!CH$14</f>
        <v>1.2800845441963571</v>
      </c>
      <c r="CI192" s="513">
        <f>Esc!CI$14</f>
        <v>1.312086657801266</v>
      </c>
      <c r="CJ192" s="513">
        <f>Esc!CJ$14</f>
        <v>1.312086657801266</v>
      </c>
      <c r="CK192" s="513">
        <f>Esc!CK$14</f>
        <v>1.312086657801266</v>
      </c>
      <c r="CL192" s="513">
        <f>Esc!CL$14</f>
        <v>1.312086657801266</v>
      </c>
      <c r="CM192" s="513">
        <f>Esc!CM$14</f>
        <v>1.3448888242462975</v>
      </c>
      <c r="CN192" s="513">
        <f>Esc!CN$14</f>
        <v>1.3448888242462975</v>
      </c>
      <c r="CO192" s="513">
        <f>Esc!CO$14</f>
        <v>1.3448888242462975</v>
      </c>
      <c r="CP192" s="513">
        <f>Esc!CP$14</f>
        <v>1.3448888242462975</v>
      </c>
      <c r="CQ192" s="513">
        <f>Esc!CQ$14</f>
        <v>1.3785110448524549</v>
      </c>
      <c r="CR192" s="513">
        <f>Esc!CR$14</f>
        <v>1.3785110448524549</v>
      </c>
      <c r="CS192" s="513">
        <f>Esc!CS$14</f>
        <v>1.3785110448524549</v>
      </c>
      <c r="CT192" s="513">
        <f>Esc!CT$14</f>
        <v>1.3785110448524549</v>
      </c>
      <c r="CU192" s="513">
        <f>Esc!CU$14</f>
        <v>1.4129738209737661</v>
      </c>
      <c r="CV192" s="513">
        <f>Esc!CV$14</f>
        <v>1.4129738209737661</v>
      </c>
      <c r="CW192" s="513">
        <f>Esc!CW$14</f>
        <v>1.4129738209737661</v>
      </c>
      <c r="CX192" s="513">
        <f>Esc!CX$14</f>
        <v>1.4129738209737661</v>
      </c>
      <c r="CY192" s="513">
        <f>Esc!CY$14</f>
        <v>1.4482981664981105</v>
      </c>
      <c r="CZ192" s="513">
        <f>Esc!CZ$14</f>
        <v>1.4482981664981105</v>
      </c>
      <c r="DA192" s="513">
        <f>Esc!DA$14</f>
        <v>1.4482981664981105</v>
      </c>
      <c r="DB192" s="513">
        <f>Esc!DB$14</f>
        <v>1.4482981664981105</v>
      </c>
      <c r="DC192" s="513">
        <f>Esc!DC$14</f>
        <v>1.4845056206605631</v>
      </c>
      <c r="DD192" s="513">
        <f>Esc!DD$14</f>
        <v>1.4845056206605631</v>
      </c>
      <c r="DE192" s="513">
        <f>Esc!DE$14</f>
        <v>1.4845056206605631</v>
      </c>
      <c r="DF192" s="513">
        <f>Esc!DF$14</f>
        <v>1.4845056206605631</v>
      </c>
      <c r="DG192" s="513">
        <f>Esc!DG$14</f>
        <v>1.521618261177077</v>
      </c>
      <c r="DH192" s="513">
        <f>Esc!DH$14</f>
        <v>1.521618261177077</v>
      </c>
      <c r="DI192" s="513">
        <f>Esc!DI$14</f>
        <v>1.521618261177077</v>
      </c>
      <c r="DJ192" s="513">
        <f>Esc!DJ$14</f>
        <v>1.521618261177077</v>
      </c>
      <c r="DK192" s="513">
        <f>Esc!DK$14</f>
        <v>1.559658717706504</v>
      </c>
      <c r="DL192" s="513">
        <f>Esc!DL$14</f>
        <v>1.559658717706504</v>
      </c>
      <c r="DM192" s="513">
        <f>Esc!DM$14</f>
        <v>1.559658717706504</v>
      </c>
      <c r="DN192" s="513">
        <f>Esc!DN$14</f>
        <v>1.559658717706504</v>
      </c>
      <c r="DO192" s="513">
        <f>Esc!DO$14</f>
        <v>1.5986501856491666</v>
      </c>
      <c r="DP192" s="513">
        <f>Esc!DP$14</f>
        <v>1.5986501856491666</v>
      </c>
      <c r="DQ192" s="513">
        <f>Esc!DQ$14</f>
        <v>1.5986501856491666</v>
      </c>
      <c r="DR192" s="513">
        <f>Esc!DR$14</f>
        <v>1.5986501856491666</v>
      </c>
      <c r="DS192" s="513">
        <f>Esc!DS$14</f>
        <v>1.6386164402903955</v>
      </c>
      <c r="DT192" s="513">
        <f>Esc!DT$14</f>
        <v>1.6386164402903955</v>
      </c>
      <c r="DU192" s="513">
        <f>Esc!DU$14</f>
        <v>1.6386164402903955</v>
      </c>
      <c r="DV192" s="513">
        <f>Esc!DV$14</f>
        <v>1.6386164402903955</v>
      </c>
      <c r="DW192" s="513">
        <f>Esc!DW$14</f>
        <v>1.6795818512976552</v>
      </c>
      <c r="DX192" s="513">
        <f>Esc!DX$14</f>
        <v>1.6795818512976552</v>
      </c>
      <c r="DY192" s="513">
        <f>Esc!DY$14</f>
        <v>1.6795818512976552</v>
      </c>
      <c r="DZ192" s="513">
        <f>Esc!DZ$14</f>
        <v>1.6795818512976552</v>
      </c>
      <c r="EA192" s="513">
        <f>Esc!EA$14</f>
        <v>1.7215713975800966</v>
      </c>
      <c r="EB192" s="513">
        <f>Esc!EB$14</f>
        <v>1.7215713975800966</v>
      </c>
      <c r="EC192" s="513">
        <f>Esc!EC$14</f>
        <v>1.7215713975800966</v>
      </c>
      <c r="ED192" s="513">
        <f>Esc!ED$14</f>
        <v>1.7215713975800966</v>
      </c>
      <c r="EE192" s="513">
        <f>Esc!EE$14</f>
        <v>1.7646106825195991</v>
      </c>
      <c r="EF192" s="513">
        <f>Esc!EF$14</f>
        <v>1.7646106825195991</v>
      </c>
      <c r="EG192" s="513">
        <f>Esc!EG$14</f>
        <v>1.7646106825195991</v>
      </c>
      <c r="EH192" s="513">
        <f>Esc!EH$14</f>
        <v>1.7646106825195991</v>
      </c>
      <c r="EI192" s="513">
        <f>Esc!EI$14</f>
        <v>1.8087259495825889</v>
      </c>
      <c r="EJ192" s="513">
        <f>Esc!EJ$14</f>
        <v>1.8087259495825889</v>
      </c>
      <c r="EK192" s="513">
        <f>Esc!EK$14</f>
        <v>1.8087259495825889</v>
      </c>
      <c r="EL192" s="513">
        <f>Esc!EL$14</f>
        <v>1.8087259495825889</v>
      </c>
      <c r="EM192" s="513">
        <f>Esc!EM$14</f>
        <v>1.8539440983221533</v>
      </c>
      <c r="EN192" s="513">
        <f>Esc!EN$14</f>
        <v>1.8539440983221533</v>
      </c>
      <c r="EO192" s="513">
        <f>Esc!EO$14</f>
        <v>1.8539440983221533</v>
      </c>
      <c r="EP192" s="513">
        <f>Esc!EP$14</f>
        <v>1.8539440983221533</v>
      </c>
      <c r="EQ192" s="513">
        <f>Esc!EQ$14</f>
        <v>1.9002927007802071</v>
      </c>
      <c r="ER192" s="513">
        <f>Esc!ER$14</f>
        <v>1.9002927007802071</v>
      </c>
      <c r="ES192" s="513">
        <f>Esc!ES$14</f>
        <v>1.9002927007802071</v>
      </c>
      <c r="ET192" s="513">
        <f>Esc!ET$14</f>
        <v>1.9002927007802071</v>
      </c>
      <c r="EU192" s="513">
        <f>Esc!EU$14</f>
        <v>1.9478000182997122</v>
      </c>
      <c r="EV192" s="513">
        <f>Esc!EV$14</f>
        <v>1.9478000182997122</v>
      </c>
      <c r="EW192" s="513">
        <f>Esc!EW$14</f>
        <v>1.9478000182997122</v>
      </c>
      <c r="EX192" s="513">
        <f>Esc!EX$14</f>
        <v>1.9478000182997122</v>
      </c>
      <c r="EY192" s="513">
        <f>Esc!EY$14</f>
        <v>1.9964950187572048</v>
      </c>
      <c r="EZ192" s="513">
        <f>Esc!EZ$14</f>
        <v>1.9964950187572048</v>
      </c>
      <c r="FA192" s="513">
        <f>Esc!FA$14</f>
        <v>1.9964950187572048</v>
      </c>
      <c r="FB192" s="513">
        <f>Esc!FB$14</f>
        <v>1.9964950187572048</v>
      </c>
      <c r="FC192" s="513">
        <f>Esc!FC$14</f>
        <v>2.0464073942261352</v>
      </c>
      <c r="FD192" s="513">
        <f>Esc!FD$14</f>
        <v>2.0464073942261352</v>
      </c>
      <c r="FE192" s="513">
        <f>Esc!FE$14</f>
        <v>2.0464073942261352</v>
      </c>
      <c r="FF192" s="513">
        <f>Esc!FF$14</f>
        <v>2.0464073942261352</v>
      </c>
      <c r="FG192" s="513">
        <f>Esc!FG$14</f>
        <v>2.097567579081788</v>
      </c>
      <c r="FH192" s="513">
        <f>Esc!FH$14</f>
        <v>2.097567579081788</v>
      </c>
      <c r="FI192" s="513">
        <f>Esc!FI$14</f>
        <v>2.097567579081788</v>
      </c>
      <c r="FJ192" s="513">
        <f>Esc!FJ$14</f>
        <v>2.097567579081788</v>
      </c>
      <c r="FK192" s="513">
        <f>Esc!FK$14</f>
        <v>2.1500067685588333</v>
      </c>
      <c r="FL192" s="513">
        <f>Esc!FL$14</f>
        <v>2.1500067685588333</v>
      </c>
      <c r="FM192" s="513">
        <f>Esc!FM$14</f>
        <v>2.1500067685588333</v>
      </c>
      <c r="FN192" s="513">
        <f>Esc!FN$14</f>
        <v>2.1500067685588333</v>
      </c>
      <c r="FO192" s="513">
        <f>Esc!FO$14</f>
        <v>2.2037569377728037</v>
      </c>
      <c r="FP192" s="513">
        <f>Esc!FP$14</f>
        <v>2.2037569377728037</v>
      </c>
      <c r="FQ192" s="513">
        <f>Esc!FQ$14</f>
        <v>2.2037569377728037</v>
      </c>
      <c r="FR192" s="513">
        <f>Esc!FR$14</f>
        <v>2.2037569377728037</v>
      </c>
      <c r="FS192" s="513">
        <f>Esc!FS$14</f>
        <v>2.2588508612171236</v>
      </c>
      <c r="FT192" s="513">
        <f>Esc!FT$14</f>
        <v>2.2588508612171236</v>
      </c>
      <c r="FU192" s="513">
        <f>Esc!FU$14</f>
        <v>2.2588508612171236</v>
      </c>
      <c r="FV192" s="513">
        <f>Esc!FV$14</f>
        <v>2.2588508612171236</v>
      </c>
      <c r="FW192" s="513">
        <f>Esc!FW$14</f>
        <v>2.3153221327475517</v>
      </c>
      <c r="FX192" s="513">
        <f>Esc!FX$14</f>
        <v>2.3153221327475517</v>
      </c>
      <c r="FY192" s="513">
        <f>Esc!FY$14</f>
        <v>2.3153221327475517</v>
      </c>
      <c r="FZ192" s="513">
        <f>Esc!FZ$14</f>
        <v>2.3153221327475517</v>
      </c>
      <c r="GA192" s="513">
        <f>Esc!GA$14</f>
        <v>2.3732051860662402</v>
      </c>
      <c r="GB192" s="513">
        <f>Esc!GB$14</f>
        <v>2.3732051860662402</v>
      </c>
      <c r="GC192" s="513">
        <f>Esc!GC$14</f>
        <v>2.3732051860662402</v>
      </c>
      <c r="GD192" s="513">
        <f>Esc!GD$14</f>
        <v>2.3732051860662402</v>
      </c>
      <c r="GE192" s="513">
        <f>Esc!GE$14</f>
        <v>2.4325353157178964</v>
      </c>
      <c r="GF192" s="513">
        <f>Esc!GF$14</f>
        <v>2.4325353157178964</v>
      </c>
      <c r="GG192" s="513">
        <f>Esc!GG$14</f>
        <v>2.4325353157178964</v>
      </c>
      <c r="GH192" s="513">
        <f>Esc!GH$14</f>
        <v>2.4325353157178964</v>
      </c>
      <c r="GI192" s="513">
        <f>Esc!GI$14</f>
        <v>2.4933486986108435</v>
      </c>
      <c r="GJ192" s="513">
        <f>Esc!GJ$14</f>
        <v>2.4933486986108435</v>
      </c>
    </row>
    <row r="193" spans="1:192" outlineLevel="2" x14ac:dyDescent="0.35">
      <c r="A193" s="76"/>
      <c r="B193"/>
      <c r="C193"/>
      <c r="D193"/>
      <c r="E193" t="s">
        <v>765</v>
      </c>
      <c r="F193"/>
      <c r="G193" t="s">
        <v>101</v>
      </c>
      <c r="H193">
        <f>SUM(J193:GJ193)</f>
        <v>1498.9551618242492</v>
      </c>
      <c r="I193"/>
      <c r="J193">
        <f t="shared" ref="J193:AO193" si="264">$F188/$F189*J190/$F187*J192*J191</f>
        <v>0</v>
      </c>
      <c r="K193">
        <f t="shared" si="264"/>
        <v>0</v>
      </c>
      <c r="L193">
        <f t="shared" si="264"/>
        <v>0</v>
      </c>
      <c r="M193">
        <f t="shared" si="264"/>
        <v>0</v>
      </c>
      <c r="N193">
        <f t="shared" si="264"/>
        <v>0</v>
      </c>
      <c r="O193">
        <f t="shared" si="264"/>
        <v>0</v>
      </c>
      <c r="P193">
        <f t="shared" si="264"/>
        <v>0</v>
      </c>
      <c r="Q193">
        <f t="shared" si="264"/>
        <v>0</v>
      </c>
      <c r="R193">
        <f t="shared" si="264"/>
        <v>0</v>
      </c>
      <c r="S193">
        <f t="shared" si="264"/>
        <v>0</v>
      </c>
      <c r="T193">
        <f t="shared" si="264"/>
        <v>0</v>
      </c>
      <c r="U193">
        <f t="shared" si="264"/>
        <v>0</v>
      </c>
      <c r="V193">
        <f t="shared" si="264"/>
        <v>0</v>
      </c>
      <c r="W193">
        <f t="shared" si="264"/>
        <v>0</v>
      </c>
      <c r="X193">
        <f t="shared" si="264"/>
        <v>0</v>
      </c>
      <c r="Y193">
        <f t="shared" si="264"/>
        <v>0</v>
      </c>
      <c r="Z193">
        <f t="shared" si="264"/>
        <v>0</v>
      </c>
      <c r="AA193">
        <f t="shared" si="264"/>
        <v>0</v>
      </c>
      <c r="AB193">
        <f t="shared" si="264"/>
        <v>0</v>
      </c>
      <c r="AC193">
        <f t="shared" si="264"/>
        <v>0</v>
      </c>
      <c r="AD193">
        <f t="shared" si="264"/>
        <v>0</v>
      </c>
      <c r="AE193">
        <f t="shared" si="264"/>
        <v>0</v>
      </c>
      <c r="AF193">
        <f t="shared" si="264"/>
        <v>0</v>
      </c>
      <c r="AG193">
        <f t="shared" si="264"/>
        <v>0</v>
      </c>
      <c r="AH193">
        <f t="shared" si="264"/>
        <v>0</v>
      </c>
      <c r="AI193">
        <f t="shared" si="264"/>
        <v>0</v>
      </c>
      <c r="AJ193">
        <f t="shared" si="264"/>
        <v>0</v>
      </c>
      <c r="AK193">
        <f t="shared" si="264"/>
        <v>0</v>
      </c>
      <c r="AL193">
        <f t="shared" si="264"/>
        <v>0</v>
      </c>
      <c r="AM193">
        <f t="shared" si="264"/>
        <v>0</v>
      </c>
      <c r="AN193">
        <f t="shared" si="264"/>
        <v>0</v>
      </c>
      <c r="AO193">
        <f t="shared" si="264"/>
        <v>0</v>
      </c>
      <c r="AP193">
        <f t="shared" ref="AP193:BU193" si="265">$F188/$F189*AP190/$F187*AP192*AP191</f>
        <v>0</v>
      </c>
      <c r="AQ193">
        <f t="shared" si="265"/>
        <v>0</v>
      </c>
      <c r="AR193">
        <f t="shared" si="265"/>
        <v>0</v>
      </c>
      <c r="AS193">
        <f t="shared" si="265"/>
        <v>0</v>
      </c>
      <c r="AT193">
        <f t="shared" si="265"/>
        <v>0</v>
      </c>
      <c r="AU193">
        <f t="shared" si="265"/>
        <v>0</v>
      </c>
      <c r="AV193">
        <f t="shared" si="265"/>
        <v>0</v>
      </c>
      <c r="AW193">
        <f t="shared" si="265"/>
        <v>0</v>
      </c>
      <c r="AX193">
        <f t="shared" si="265"/>
        <v>0</v>
      </c>
      <c r="AY193">
        <f t="shared" si="265"/>
        <v>0</v>
      </c>
      <c r="AZ193">
        <f t="shared" si="265"/>
        <v>0</v>
      </c>
      <c r="BA193">
        <f t="shared" si="265"/>
        <v>0</v>
      </c>
      <c r="BB193">
        <f t="shared" si="265"/>
        <v>0</v>
      </c>
      <c r="BC193">
        <f t="shared" si="265"/>
        <v>0</v>
      </c>
      <c r="BD193">
        <f t="shared" si="265"/>
        <v>0</v>
      </c>
      <c r="BE193">
        <f t="shared" si="265"/>
        <v>0</v>
      </c>
      <c r="BF193">
        <f t="shared" si="265"/>
        <v>10.768906249999999</v>
      </c>
      <c r="BG193">
        <f t="shared" si="265"/>
        <v>11.038128906249998</v>
      </c>
      <c r="BH193">
        <f t="shared" si="265"/>
        <v>11.038128906249998</v>
      </c>
      <c r="BI193">
        <f t="shared" si="265"/>
        <v>11.038128906249998</v>
      </c>
      <c r="BJ193">
        <f t="shared" si="265"/>
        <v>11.038128906249998</v>
      </c>
      <c r="BK193">
        <f t="shared" si="265"/>
        <v>11.314082128906247</v>
      </c>
      <c r="BL193">
        <f t="shared" si="265"/>
        <v>11.314082128906247</v>
      </c>
      <c r="BM193">
        <f t="shared" si="265"/>
        <v>11.314082128906247</v>
      </c>
      <c r="BN193">
        <f t="shared" si="265"/>
        <v>11.314082128906247</v>
      </c>
      <c r="BO193">
        <f t="shared" si="265"/>
        <v>11.596934182128901</v>
      </c>
      <c r="BP193">
        <f t="shared" si="265"/>
        <v>11.596934182128901</v>
      </c>
      <c r="BQ193">
        <f t="shared" si="265"/>
        <v>11.596934182128901</v>
      </c>
      <c r="BR193">
        <f t="shared" si="265"/>
        <v>11.596934182128901</v>
      </c>
      <c r="BS193">
        <f t="shared" si="265"/>
        <v>11.886857536682125</v>
      </c>
      <c r="BT193">
        <f t="shared" si="265"/>
        <v>11.886857536682125</v>
      </c>
      <c r="BU193">
        <f t="shared" si="265"/>
        <v>11.886857536682125</v>
      </c>
      <c r="BV193">
        <f t="shared" ref="BV193:DA193" si="266">$F188/$F189*BV190/$F187*BV192*BV191</f>
        <v>11.886857536682125</v>
      </c>
      <c r="BW193">
        <f t="shared" si="266"/>
        <v>12.184028975099178</v>
      </c>
      <c r="BX193">
        <f t="shared" si="266"/>
        <v>12.184028975099178</v>
      </c>
      <c r="BY193">
        <f t="shared" si="266"/>
        <v>12.184028975099178</v>
      </c>
      <c r="BZ193">
        <f t="shared" si="266"/>
        <v>12.184028975099178</v>
      </c>
      <c r="CA193">
        <f t="shared" si="266"/>
        <v>12.488629699476654</v>
      </c>
      <c r="CB193">
        <f t="shared" si="266"/>
        <v>12.488629699476654</v>
      </c>
      <c r="CC193">
        <f t="shared" si="266"/>
        <v>12.488629699476654</v>
      </c>
      <c r="CD193">
        <f t="shared" si="266"/>
        <v>12.488629699476654</v>
      </c>
      <c r="CE193">
        <f t="shared" si="266"/>
        <v>12.80084544196357</v>
      </c>
      <c r="CF193">
        <f t="shared" si="266"/>
        <v>12.80084544196357</v>
      </c>
      <c r="CG193">
        <f t="shared" si="266"/>
        <v>12.80084544196357</v>
      </c>
      <c r="CH193">
        <f t="shared" si="266"/>
        <v>12.80084544196357</v>
      </c>
      <c r="CI193">
        <f t="shared" si="266"/>
        <v>13.120866578012659</v>
      </c>
      <c r="CJ193">
        <f t="shared" si="266"/>
        <v>13.120866578012659</v>
      </c>
      <c r="CK193">
        <f t="shared" si="266"/>
        <v>13.120866578012659</v>
      </c>
      <c r="CL193">
        <f t="shared" si="266"/>
        <v>13.120866578012659</v>
      </c>
      <c r="CM193">
        <f t="shared" si="266"/>
        <v>13.448888242462974</v>
      </c>
      <c r="CN193">
        <f t="shared" si="266"/>
        <v>13.448888242462974</v>
      </c>
      <c r="CO193">
        <f t="shared" si="266"/>
        <v>13.448888242462974</v>
      </c>
      <c r="CP193">
        <f t="shared" si="266"/>
        <v>13.448888242462974</v>
      </c>
      <c r="CQ193">
        <f t="shared" si="266"/>
        <v>13.785110448524549</v>
      </c>
      <c r="CR193">
        <f t="shared" si="266"/>
        <v>13.785110448524549</v>
      </c>
      <c r="CS193">
        <f t="shared" si="266"/>
        <v>13.785110448524549</v>
      </c>
      <c r="CT193">
        <f t="shared" si="266"/>
        <v>13.785110448524549</v>
      </c>
      <c r="CU193">
        <f t="shared" si="266"/>
        <v>14.129738209737662</v>
      </c>
      <c r="CV193">
        <f t="shared" si="266"/>
        <v>14.129738209737662</v>
      </c>
      <c r="CW193">
        <f t="shared" si="266"/>
        <v>14.129738209737662</v>
      </c>
      <c r="CX193">
        <f t="shared" si="266"/>
        <v>14.129738209737662</v>
      </c>
      <c r="CY193">
        <f t="shared" si="266"/>
        <v>14.482981664981105</v>
      </c>
      <c r="CZ193">
        <f t="shared" si="266"/>
        <v>14.482981664981105</v>
      </c>
      <c r="DA193">
        <f t="shared" si="266"/>
        <v>14.482981664981105</v>
      </c>
      <c r="DB193">
        <f t="shared" ref="DB193:EG193" si="267">$F188/$F189*DB190/$F187*DB192*DB191</f>
        <v>14.482981664981105</v>
      </c>
      <c r="DC193">
        <f t="shared" si="267"/>
        <v>14.845056206605632</v>
      </c>
      <c r="DD193">
        <f t="shared" si="267"/>
        <v>14.845056206605632</v>
      </c>
      <c r="DE193">
        <f t="shared" si="267"/>
        <v>14.845056206605632</v>
      </c>
      <c r="DF193">
        <f t="shared" si="267"/>
        <v>14.845056206605632</v>
      </c>
      <c r="DG193">
        <f t="shared" si="267"/>
        <v>15.216182611770769</v>
      </c>
      <c r="DH193">
        <f t="shared" si="267"/>
        <v>15.216182611770769</v>
      </c>
      <c r="DI193">
        <f t="shared" si="267"/>
        <v>15.216182611770769</v>
      </c>
      <c r="DJ193">
        <f t="shared" si="267"/>
        <v>15.216182611770769</v>
      </c>
      <c r="DK193">
        <f t="shared" si="267"/>
        <v>15.596587177065039</v>
      </c>
      <c r="DL193">
        <f t="shared" si="267"/>
        <v>15.596587177065039</v>
      </c>
      <c r="DM193">
        <f t="shared" si="267"/>
        <v>15.596587177065039</v>
      </c>
      <c r="DN193">
        <f t="shared" si="267"/>
        <v>15.596587177065039</v>
      </c>
      <c r="DO193">
        <f t="shared" si="267"/>
        <v>15.986501856491666</v>
      </c>
      <c r="DP193">
        <f t="shared" si="267"/>
        <v>15.986501856491666</v>
      </c>
      <c r="DQ193">
        <f t="shared" si="267"/>
        <v>15.986501856491666</v>
      </c>
      <c r="DR193">
        <f t="shared" si="267"/>
        <v>15.986501856491666</v>
      </c>
      <c r="DS193">
        <f t="shared" si="267"/>
        <v>16.386164402903955</v>
      </c>
      <c r="DT193">
        <f t="shared" si="267"/>
        <v>16.386164402903955</v>
      </c>
      <c r="DU193">
        <f t="shared" si="267"/>
        <v>16.386164402903955</v>
      </c>
      <c r="DV193">
        <f t="shared" si="267"/>
        <v>16.386164402903955</v>
      </c>
      <c r="DW193">
        <f t="shared" si="267"/>
        <v>16.795818512976552</v>
      </c>
      <c r="DX193">
        <f t="shared" si="267"/>
        <v>16.795818512976552</v>
      </c>
      <c r="DY193">
        <f t="shared" si="267"/>
        <v>16.795818512976552</v>
      </c>
      <c r="DZ193">
        <f t="shared" si="267"/>
        <v>16.795818512976552</v>
      </c>
      <c r="EA193">
        <f t="shared" si="267"/>
        <v>17.215713975800966</v>
      </c>
      <c r="EB193">
        <f t="shared" si="267"/>
        <v>17.215713975800966</v>
      </c>
      <c r="EC193">
        <f t="shared" si="267"/>
        <v>17.215713975800966</v>
      </c>
      <c r="ED193">
        <f t="shared" si="267"/>
        <v>17.215713975800966</v>
      </c>
      <c r="EE193">
        <f t="shared" si="267"/>
        <v>17.646106825195989</v>
      </c>
      <c r="EF193">
        <f t="shared" si="267"/>
        <v>17.646106825195989</v>
      </c>
      <c r="EG193">
        <f t="shared" si="267"/>
        <v>17.646106825195989</v>
      </c>
      <c r="EH193">
        <f t="shared" ref="EH193:FM193" si="268">$F188/$F189*EH190/$F187*EH192*EH191</f>
        <v>17.646106825195989</v>
      </c>
      <c r="EI193">
        <f t="shared" si="268"/>
        <v>18.08725949582589</v>
      </c>
      <c r="EJ193">
        <f t="shared" si="268"/>
        <v>18.08725949582589</v>
      </c>
      <c r="EK193">
        <f t="shared" si="268"/>
        <v>18.08725949582589</v>
      </c>
      <c r="EL193">
        <f t="shared" si="268"/>
        <v>18.08725949582589</v>
      </c>
      <c r="EM193">
        <f t="shared" si="268"/>
        <v>18.539440983221532</v>
      </c>
      <c r="EN193">
        <f t="shared" si="268"/>
        <v>18.539440983221532</v>
      </c>
      <c r="EO193">
        <f t="shared" si="268"/>
        <v>18.539440983221532</v>
      </c>
      <c r="EP193">
        <f t="shared" si="268"/>
        <v>18.539440983221532</v>
      </c>
      <c r="EQ193">
        <f t="shared" si="268"/>
        <v>19.002927007802072</v>
      </c>
      <c r="ER193">
        <f t="shared" si="268"/>
        <v>19.002927007802072</v>
      </c>
      <c r="ES193">
        <f t="shared" si="268"/>
        <v>19.002927007802072</v>
      </c>
      <c r="ET193">
        <f t="shared" si="268"/>
        <v>19.002927007802072</v>
      </c>
      <c r="EU193">
        <f t="shared" si="268"/>
        <v>19.478000182997121</v>
      </c>
      <c r="EV193">
        <f t="shared" si="268"/>
        <v>19.478000182997121</v>
      </c>
      <c r="EW193">
        <f t="shared" si="268"/>
        <v>19.478000182997121</v>
      </c>
      <c r="EX193">
        <f t="shared" si="268"/>
        <v>19.478000182997121</v>
      </c>
      <c r="EY193">
        <f t="shared" si="268"/>
        <v>19.964950187572047</v>
      </c>
      <c r="EZ193">
        <f t="shared" si="268"/>
        <v>19.964950187572047</v>
      </c>
      <c r="FA193">
        <f t="shared" si="268"/>
        <v>19.964950187572047</v>
      </c>
      <c r="FB193">
        <f t="shared" si="268"/>
        <v>0</v>
      </c>
      <c r="FC193">
        <f t="shared" si="268"/>
        <v>0</v>
      </c>
      <c r="FD193">
        <f t="shared" si="268"/>
        <v>0</v>
      </c>
      <c r="FE193">
        <f t="shared" si="268"/>
        <v>0</v>
      </c>
      <c r="FF193">
        <f t="shared" si="268"/>
        <v>0</v>
      </c>
      <c r="FG193">
        <f t="shared" si="268"/>
        <v>0</v>
      </c>
      <c r="FH193">
        <f t="shared" si="268"/>
        <v>0</v>
      </c>
      <c r="FI193">
        <f t="shared" si="268"/>
        <v>0</v>
      </c>
      <c r="FJ193">
        <f t="shared" si="268"/>
        <v>0</v>
      </c>
      <c r="FK193">
        <f t="shared" si="268"/>
        <v>0</v>
      </c>
      <c r="FL193">
        <f t="shared" si="268"/>
        <v>0</v>
      </c>
      <c r="FM193">
        <f t="shared" si="268"/>
        <v>0</v>
      </c>
      <c r="FN193">
        <f t="shared" ref="FN193:GJ193" si="269">$F188/$F189*FN190/$F187*FN192*FN191</f>
        <v>0</v>
      </c>
      <c r="FO193">
        <f t="shared" si="269"/>
        <v>0</v>
      </c>
      <c r="FP193">
        <f t="shared" si="269"/>
        <v>0</v>
      </c>
      <c r="FQ193">
        <f t="shared" si="269"/>
        <v>0</v>
      </c>
      <c r="FR193">
        <f t="shared" si="269"/>
        <v>0</v>
      </c>
      <c r="FS193">
        <f t="shared" si="269"/>
        <v>0</v>
      </c>
      <c r="FT193">
        <f t="shared" si="269"/>
        <v>0</v>
      </c>
      <c r="FU193">
        <f t="shared" si="269"/>
        <v>0</v>
      </c>
      <c r="FV193">
        <f t="shared" si="269"/>
        <v>0</v>
      </c>
      <c r="FW193">
        <f t="shared" si="269"/>
        <v>0</v>
      </c>
      <c r="FX193">
        <f t="shared" si="269"/>
        <v>0</v>
      </c>
      <c r="FY193">
        <f t="shared" si="269"/>
        <v>0</v>
      </c>
      <c r="FZ193">
        <f t="shared" si="269"/>
        <v>0</v>
      </c>
      <c r="GA193">
        <f t="shared" si="269"/>
        <v>0</v>
      </c>
      <c r="GB193">
        <f t="shared" si="269"/>
        <v>0</v>
      </c>
      <c r="GC193">
        <f t="shared" si="269"/>
        <v>0</v>
      </c>
      <c r="GD193">
        <f t="shared" si="269"/>
        <v>0</v>
      </c>
      <c r="GE193">
        <f t="shared" si="269"/>
        <v>0</v>
      </c>
      <c r="GF193">
        <f t="shared" si="269"/>
        <v>0</v>
      </c>
      <c r="GG193">
        <f t="shared" si="269"/>
        <v>0</v>
      </c>
      <c r="GH193">
        <f t="shared" si="269"/>
        <v>0</v>
      </c>
      <c r="GI193">
        <f t="shared" si="269"/>
        <v>0</v>
      </c>
      <c r="GJ193">
        <f t="shared" si="269"/>
        <v>0</v>
      </c>
    </row>
    <row r="194" spans="1:192" outlineLevel="2" x14ac:dyDescent="0.35">
      <c r="A194" s="76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</row>
    <row r="195" spans="1:192" s="512" customFormat="1" outlineLevel="2" x14ac:dyDescent="0.35">
      <c r="A195" s="519"/>
      <c r="E195" s="512" t="str">
        <f>InpC!$E$16</f>
        <v>Length of operating period</v>
      </c>
      <c r="F195" s="512">
        <f>InpC!$F$16</f>
        <v>3</v>
      </c>
      <c r="G195" s="512" t="str">
        <f>InpC!$G$16</f>
        <v>months</v>
      </c>
    </row>
    <row r="196" spans="1:192" s="512" customFormat="1" outlineLevel="2" x14ac:dyDescent="0.35">
      <c r="A196" s="519"/>
      <c r="E196" s="512" t="str">
        <f>InpC!$E$82</f>
        <v>Water costs</v>
      </c>
      <c r="F196" s="512">
        <f>InpC!$F$82</f>
        <v>35</v>
      </c>
      <c r="G196" s="512" t="str">
        <f>InpC!$G$82</f>
        <v>$ 000s p.a.</v>
      </c>
    </row>
    <row r="197" spans="1:192" s="512" customFormat="1" outlineLevel="2" x14ac:dyDescent="0.35">
      <c r="A197" s="519"/>
      <c r="E197" s="512" t="str">
        <f>InpC!$E$134</f>
        <v>Number of periods in a year</v>
      </c>
      <c r="F197" s="512">
        <f>InpC!$F$134</f>
        <v>4</v>
      </c>
      <c r="G197" s="512" t="str">
        <f>InpC!$G$134</f>
        <v>periods</v>
      </c>
    </row>
    <row r="198" spans="1:192" s="512" customFormat="1" outlineLevel="2" x14ac:dyDescent="0.35">
      <c r="A198" s="519"/>
      <c r="E198" s="512" t="str">
        <f>Time!$E$32</f>
        <v>Months per model period</v>
      </c>
      <c r="G198" s="512" t="str">
        <f>Time!$G$32</f>
        <v>months</v>
      </c>
      <c r="H198" s="512">
        <f>Time!$H$32</f>
        <v>0</v>
      </c>
      <c r="J198" s="512">
        <f>Time!J$32</f>
        <v>1</v>
      </c>
      <c r="K198" s="512">
        <f>Time!K$32</f>
        <v>1</v>
      </c>
      <c r="L198" s="512">
        <f>Time!L$32</f>
        <v>1</v>
      </c>
      <c r="M198" s="512">
        <f>Time!M$32</f>
        <v>1</v>
      </c>
      <c r="N198" s="512">
        <f>Time!N$32</f>
        <v>1</v>
      </c>
      <c r="O198" s="512">
        <f>Time!O$32</f>
        <v>1</v>
      </c>
      <c r="P198" s="512">
        <f>Time!P$32</f>
        <v>1</v>
      </c>
      <c r="Q198" s="512">
        <f>Time!Q$32</f>
        <v>1</v>
      </c>
      <c r="R198" s="512">
        <f>Time!R$32</f>
        <v>1</v>
      </c>
      <c r="S198" s="512">
        <f>Time!S$32</f>
        <v>1</v>
      </c>
      <c r="T198" s="512">
        <f>Time!T$32</f>
        <v>1</v>
      </c>
      <c r="U198" s="512">
        <f>Time!U$32</f>
        <v>1</v>
      </c>
      <c r="V198" s="512">
        <f>Time!V$32</f>
        <v>1</v>
      </c>
      <c r="W198" s="512">
        <f>Time!W$32</f>
        <v>1</v>
      </c>
      <c r="X198" s="512">
        <f>Time!X$32</f>
        <v>1</v>
      </c>
      <c r="Y198" s="512">
        <f>Time!Y$32</f>
        <v>1</v>
      </c>
      <c r="Z198" s="512">
        <f>Time!Z$32</f>
        <v>1</v>
      </c>
      <c r="AA198" s="512">
        <f>Time!AA$32</f>
        <v>1</v>
      </c>
      <c r="AB198" s="512">
        <f>Time!AB$32</f>
        <v>1</v>
      </c>
      <c r="AC198" s="512">
        <f>Time!AC$32</f>
        <v>1</v>
      </c>
      <c r="AD198" s="512">
        <f>Time!AD$32</f>
        <v>1</v>
      </c>
      <c r="AE198" s="512">
        <f>Time!AE$32</f>
        <v>1</v>
      </c>
      <c r="AF198" s="512">
        <f>Time!AF$32</f>
        <v>1</v>
      </c>
      <c r="AG198" s="512">
        <f>Time!AG$32</f>
        <v>1</v>
      </c>
      <c r="AH198" s="512">
        <f>Time!AH$32</f>
        <v>1</v>
      </c>
      <c r="AI198" s="512">
        <f>Time!AI$32</f>
        <v>1</v>
      </c>
      <c r="AJ198" s="512">
        <f>Time!AJ$32</f>
        <v>1</v>
      </c>
      <c r="AK198" s="512">
        <f>Time!AK$32</f>
        <v>1</v>
      </c>
      <c r="AL198" s="512">
        <f>Time!AL$32</f>
        <v>1</v>
      </c>
      <c r="AM198" s="512">
        <f>Time!AM$32</f>
        <v>1</v>
      </c>
      <c r="AN198" s="512">
        <f>Time!AN$32</f>
        <v>1</v>
      </c>
      <c r="AO198" s="512">
        <f>Time!AO$32</f>
        <v>1</v>
      </c>
      <c r="AP198" s="512">
        <f>Time!AP$32</f>
        <v>1</v>
      </c>
      <c r="AQ198" s="512">
        <f>Time!AQ$32</f>
        <v>1</v>
      </c>
      <c r="AR198" s="512">
        <f>Time!AR$32</f>
        <v>1</v>
      </c>
      <c r="AS198" s="512">
        <f>Time!AS$32</f>
        <v>1</v>
      </c>
      <c r="AT198" s="512">
        <f>Time!AT$32</f>
        <v>1</v>
      </c>
      <c r="AU198" s="512">
        <f>Time!AU$32</f>
        <v>1</v>
      </c>
      <c r="AV198" s="512">
        <f>Time!AV$32</f>
        <v>1</v>
      </c>
      <c r="AW198" s="512">
        <f>Time!AW$32</f>
        <v>1</v>
      </c>
      <c r="AX198" s="512">
        <f>Time!AX$32</f>
        <v>1</v>
      </c>
      <c r="AY198" s="512">
        <f>Time!AY$32</f>
        <v>1</v>
      </c>
      <c r="AZ198" s="512">
        <f>Time!AZ$32</f>
        <v>1</v>
      </c>
      <c r="BA198" s="512">
        <f>Time!BA$32</f>
        <v>1</v>
      </c>
      <c r="BB198" s="512">
        <f>Time!BB$32</f>
        <v>1</v>
      </c>
      <c r="BC198" s="512">
        <f>Time!BC$32</f>
        <v>1</v>
      </c>
      <c r="BD198" s="512">
        <f>Time!BD$32</f>
        <v>1</v>
      </c>
      <c r="BE198" s="512">
        <f>Time!BE$32</f>
        <v>1</v>
      </c>
      <c r="BF198" s="512">
        <f>Time!BF$32</f>
        <v>3</v>
      </c>
      <c r="BG198" s="512">
        <f>Time!BG$32</f>
        <v>3</v>
      </c>
      <c r="BH198" s="512">
        <f>Time!BH$32</f>
        <v>3</v>
      </c>
      <c r="BI198" s="512">
        <f>Time!BI$32</f>
        <v>3</v>
      </c>
      <c r="BJ198" s="512">
        <f>Time!BJ$32</f>
        <v>3</v>
      </c>
      <c r="BK198" s="512">
        <f>Time!BK$32</f>
        <v>3</v>
      </c>
      <c r="BL198" s="512">
        <f>Time!BL$32</f>
        <v>3</v>
      </c>
      <c r="BM198" s="512">
        <f>Time!BM$32</f>
        <v>3</v>
      </c>
      <c r="BN198" s="512">
        <f>Time!BN$32</f>
        <v>3</v>
      </c>
      <c r="BO198" s="512">
        <f>Time!BO$32</f>
        <v>3</v>
      </c>
      <c r="BP198" s="512">
        <f>Time!BP$32</f>
        <v>3</v>
      </c>
      <c r="BQ198" s="512">
        <f>Time!BQ$32</f>
        <v>3</v>
      </c>
      <c r="BR198" s="512">
        <f>Time!BR$32</f>
        <v>3</v>
      </c>
      <c r="BS198" s="512">
        <f>Time!BS$32</f>
        <v>3</v>
      </c>
      <c r="BT198" s="512">
        <f>Time!BT$32</f>
        <v>3</v>
      </c>
      <c r="BU198" s="512">
        <f>Time!BU$32</f>
        <v>3</v>
      </c>
      <c r="BV198" s="512">
        <f>Time!BV$32</f>
        <v>3</v>
      </c>
      <c r="BW198" s="512">
        <f>Time!BW$32</f>
        <v>3</v>
      </c>
      <c r="BX198" s="512">
        <f>Time!BX$32</f>
        <v>3</v>
      </c>
      <c r="BY198" s="512">
        <f>Time!BY$32</f>
        <v>3</v>
      </c>
      <c r="BZ198" s="512">
        <f>Time!BZ$32</f>
        <v>3</v>
      </c>
      <c r="CA198" s="512">
        <f>Time!CA$32</f>
        <v>3</v>
      </c>
      <c r="CB198" s="512">
        <f>Time!CB$32</f>
        <v>3</v>
      </c>
      <c r="CC198" s="512">
        <f>Time!CC$32</f>
        <v>3</v>
      </c>
      <c r="CD198" s="512">
        <f>Time!CD$32</f>
        <v>3</v>
      </c>
      <c r="CE198" s="512">
        <f>Time!CE$32</f>
        <v>3</v>
      </c>
      <c r="CF198" s="512">
        <f>Time!CF$32</f>
        <v>3</v>
      </c>
      <c r="CG198" s="512">
        <f>Time!CG$32</f>
        <v>3</v>
      </c>
      <c r="CH198" s="512">
        <f>Time!CH$32</f>
        <v>3</v>
      </c>
      <c r="CI198" s="512">
        <f>Time!CI$32</f>
        <v>3</v>
      </c>
      <c r="CJ198" s="512">
        <f>Time!CJ$32</f>
        <v>3</v>
      </c>
      <c r="CK198" s="512">
        <f>Time!CK$32</f>
        <v>3</v>
      </c>
      <c r="CL198" s="512">
        <f>Time!CL$32</f>
        <v>3</v>
      </c>
      <c r="CM198" s="512">
        <f>Time!CM$32</f>
        <v>3</v>
      </c>
      <c r="CN198" s="512">
        <f>Time!CN$32</f>
        <v>3</v>
      </c>
      <c r="CO198" s="512">
        <f>Time!CO$32</f>
        <v>3</v>
      </c>
      <c r="CP198" s="512">
        <f>Time!CP$32</f>
        <v>3</v>
      </c>
      <c r="CQ198" s="512">
        <f>Time!CQ$32</f>
        <v>3</v>
      </c>
      <c r="CR198" s="512">
        <f>Time!CR$32</f>
        <v>3</v>
      </c>
      <c r="CS198" s="512">
        <f>Time!CS$32</f>
        <v>3</v>
      </c>
      <c r="CT198" s="512">
        <f>Time!CT$32</f>
        <v>3</v>
      </c>
      <c r="CU198" s="512">
        <f>Time!CU$32</f>
        <v>3</v>
      </c>
      <c r="CV198" s="512">
        <f>Time!CV$32</f>
        <v>3</v>
      </c>
      <c r="CW198" s="512">
        <f>Time!CW$32</f>
        <v>3</v>
      </c>
      <c r="CX198" s="512">
        <f>Time!CX$32</f>
        <v>3</v>
      </c>
      <c r="CY198" s="512">
        <f>Time!CY$32</f>
        <v>3</v>
      </c>
      <c r="CZ198" s="512">
        <f>Time!CZ$32</f>
        <v>3</v>
      </c>
      <c r="DA198" s="512">
        <f>Time!DA$32</f>
        <v>3</v>
      </c>
      <c r="DB198" s="512">
        <f>Time!DB$32</f>
        <v>3</v>
      </c>
      <c r="DC198" s="512">
        <f>Time!DC$32</f>
        <v>3</v>
      </c>
      <c r="DD198" s="512">
        <f>Time!DD$32</f>
        <v>3</v>
      </c>
      <c r="DE198" s="512">
        <f>Time!DE$32</f>
        <v>3</v>
      </c>
      <c r="DF198" s="512">
        <f>Time!DF$32</f>
        <v>3</v>
      </c>
      <c r="DG198" s="512">
        <f>Time!DG$32</f>
        <v>3</v>
      </c>
      <c r="DH198" s="512">
        <f>Time!DH$32</f>
        <v>3</v>
      </c>
      <c r="DI198" s="512">
        <f>Time!DI$32</f>
        <v>3</v>
      </c>
      <c r="DJ198" s="512">
        <f>Time!DJ$32</f>
        <v>3</v>
      </c>
      <c r="DK198" s="512">
        <f>Time!DK$32</f>
        <v>3</v>
      </c>
      <c r="DL198" s="512">
        <f>Time!DL$32</f>
        <v>3</v>
      </c>
      <c r="DM198" s="512">
        <f>Time!DM$32</f>
        <v>3</v>
      </c>
      <c r="DN198" s="512">
        <f>Time!DN$32</f>
        <v>3</v>
      </c>
      <c r="DO198" s="512">
        <f>Time!DO$32</f>
        <v>3</v>
      </c>
      <c r="DP198" s="512">
        <f>Time!DP$32</f>
        <v>3</v>
      </c>
      <c r="DQ198" s="512">
        <f>Time!DQ$32</f>
        <v>3</v>
      </c>
      <c r="DR198" s="512">
        <f>Time!DR$32</f>
        <v>3</v>
      </c>
      <c r="DS198" s="512">
        <f>Time!DS$32</f>
        <v>3</v>
      </c>
      <c r="DT198" s="512">
        <f>Time!DT$32</f>
        <v>3</v>
      </c>
      <c r="DU198" s="512">
        <f>Time!DU$32</f>
        <v>3</v>
      </c>
      <c r="DV198" s="512">
        <f>Time!DV$32</f>
        <v>3</v>
      </c>
      <c r="DW198" s="512">
        <f>Time!DW$32</f>
        <v>3</v>
      </c>
      <c r="DX198" s="512">
        <f>Time!DX$32</f>
        <v>3</v>
      </c>
      <c r="DY198" s="512">
        <f>Time!DY$32</f>
        <v>3</v>
      </c>
      <c r="DZ198" s="512">
        <f>Time!DZ$32</f>
        <v>3</v>
      </c>
      <c r="EA198" s="512">
        <f>Time!EA$32</f>
        <v>3</v>
      </c>
      <c r="EB198" s="512">
        <f>Time!EB$32</f>
        <v>3</v>
      </c>
      <c r="EC198" s="512">
        <f>Time!EC$32</f>
        <v>3</v>
      </c>
      <c r="ED198" s="512">
        <f>Time!ED$32</f>
        <v>3</v>
      </c>
      <c r="EE198" s="512">
        <f>Time!EE$32</f>
        <v>3</v>
      </c>
      <c r="EF198" s="512">
        <f>Time!EF$32</f>
        <v>3</v>
      </c>
      <c r="EG198" s="512">
        <f>Time!EG$32</f>
        <v>3</v>
      </c>
      <c r="EH198" s="512">
        <f>Time!EH$32</f>
        <v>3</v>
      </c>
      <c r="EI198" s="512">
        <f>Time!EI$32</f>
        <v>3</v>
      </c>
      <c r="EJ198" s="512">
        <f>Time!EJ$32</f>
        <v>3</v>
      </c>
      <c r="EK198" s="512">
        <f>Time!EK$32</f>
        <v>3</v>
      </c>
      <c r="EL198" s="512">
        <f>Time!EL$32</f>
        <v>3</v>
      </c>
      <c r="EM198" s="512">
        <f>Time!EM$32</f>
        <v>3</v>
      </c>
      <c r="EN198" s="512">
        <f>Time!EN$32</f>
        <v>3</v>
      </c>
      <c r="EO198" s="512">
        <f>Time!EO$32</f>
        <v>3</v>
      </c>
      <c r="EP198" s="512">
        <f>Time!EP$32</f>
        <v>3</v>
      </c>
      <c r="EQ198" s="512">
        <f>Time!EQ$32</f>
        <v>3</v>
      </c>
      <c r="ER198" s="512">
        <f>Time!ER$32</f>
        <v>3</v>
      </c>
      <c r="ES198" s="512">
        <f>Time!ES$32</f>
        <v>3</v>
      </c>
      <c r="ET198" s="512">
        <f>Time!ET$32</f>
        <v>3</v>
      </c>
      <c r="EU198" s="512">
        <f>Time!EU$32</f>
        <v>3</v>
      </c>
      <c r="EV198" s="512">
        <f>Time!EV$32</f>
        <v>3</v>
      </c>
      <c r="EW198" s="512">
        <f>Time!EW$32</f>
        <v>3</v>
      </c>
      <c r="EX198" s="512">
        <f>Time!EX$32</f>
        <v>3</v>
      </c>
      <c r="EY198" s="512">
        <f>Time!EY$32</f>
        <v>3</v>
      </c>
      <c r="EZ198" s="512">
        <f>Time!EZ$32</f>
        <v>3</v>
      </c>
      <c r="FA198" s="512">
        <f>Time!FA$32</f>
        <v>3</v>
      </c>
      <c r="FB198" s="512">
        <f>Time!FB$32</f>
        <v>3</v>
      </c>
      <c r="FC198" s="512">
        <f>Time!FC$32</f>
        <v>3</v>
      </c>
      <c r="FD198" s="512">
        <f>Time!FD$32</f>
        <v>3</v>
      </c>
      <c r="FE198" s="512">
        <f>Time!FE$32</f>
        <v>3</v>
      </c>
      <c r="FF198" s="512">
        <f>Time!FF$32</f>
        <v>3</v>
      </c>
      <c r="FG198" s="512">
        <f>Time!FG$32</f>
        <v>3</v>
      </c>
      <c r="FH198" s="512">
        <f>Time!FH$32</f>
        <v>3</v>
      </c>
      <c r="FI198" s="512">
        <f>Time!FI$32</f>
        <v>3</v>
      </c>
      <c r="FJ198" s="512">
        <f>Time!FJ$32</f>
        <v>3</v>
      </c>
      <c r="FK198" s="512">
        <f>Time!FK$32</f>
        <v>3</v>
      </c>
      <c r="FL198" s="512">
        <f>Time!FL$32</f>
        <v>3</v>
      </c>
      <c r="FM198" s="512">
        <f>Time!FM$32</f>
        <v>3</v>
      </c>
      <c r="FN198" s="512">
        <f>Time!FN$32</f>
        <v>3</v>
      </c>
      <c r="FO198" s="512">
        <f>Time!FO$32</f>
        <v>3</v>
      </c>
      <c r="FP198" s="512">
        <f>Time!FP$32</f>
        <v>3</v>
      </c>
      <c r="FQ198" s="512">
        <f>Time!FQ$32</f>
        <v>3</v>
      </c>
      <c r="FR198" s="512">
        <f>Time!FR$32</f>
        <v>3</v>
      </c>
      <c r="FS198" s="512">
        <f>Time!FS$32</f>
        <v>3</v>
      </c>
      <c r="FT198" s="512">
        <f>Time!FT$32</f>
        <v>3</v>
      </c>
      <c r="FU198" s="512">
        <f>Time!FU$32</f>
        <v>3</v>
      </c>
      <c r="FV198" s="512">
        <f>Time!FV$32</f>
        <v>3</v>
      </c>
      <c r="FW198" s="512">
        <f>Time!FW$32</f>
        <v>3</v>
      </c>
      <c r="FX198" s="512">
        <f>Time!FX$32</f>
        <v>3</v>
      </c>
      <c r="FY198" s="512">
        <f>Time!FY$32</f>
        <v>3</v>
      </c>
      <c r="FZ198" s="512">
        <f>Time!FZ$32</f>
        <v>3</v>
      </c>
      <c r="GA198" s="512">
        <f>Time!GA$32</f>
        <v>3</v>
      </c>
      <c r="GB198" s="512">
        <f>Time!GB$32</f>
        <v>3</v>
      </c>
      <c r="GC198" s="512">
        <f>Time!GC$32</f>
        <v>3</v>
      </c>
      <c r="GD198" s="512">
        <f>Time!GD$32</f>
        <v>3</v>
      </c>
      <c r="GE198" s="512">
        <f>Time!GE$32</f>
        <v>3</v>
      </c>
      <c r="GF198" s="512">
        <f>Time!GF$32</f>
        <v>3</v>
      </c>
      <c r="GG198" s="512">
        <f>Time!GG$32</f>
        <v>3</v>
      </c>
      <c r="GH198" s="512">
        <f>Time!GH$32</f>
        <v>3</v>
      </c>
      <c r="GI198" s="512">
        <f>Time!GI$32</f>
        <v>3</v>
      </c>
      <c r="GJ198" s="512">
        <f>Time!GJ$32</f>
        <v>3</v>
      </c>
    </row>
    <row r="199" spans="1:192" s="512" customFormat="1" outlineLevel="2" x14ac:dyDescent="0.35">
      <c r="A199" s="519"/>
      <c r="E199" s="512" t="str">
        <f>Time!$E$88</f>
        <v>Operating period flag</v>
      </c>
      <c r="G199" s="512" t="str">
        <f>Time!$G$88</f>
        <v>flag</v>
      </c>
      <c r="H199" s="512">
        <f>Time!$H$88</f>
        <v>100</v>
      </c>
      <c r="J199" s="512">
        <f>Time!J$88</f>
        <v>0</v>
      </c>
      <c r="K199" s="512">
        <f>Time!K$88</f>
        <v>0</v>
      </c>
      <c r="L199" s="512">
        <f>Time!L$88</f>
        <v>0</v>
      </c>
      <c r="M199" s="512">
        <f>Time!M$88</f>
        <v>0</v>
      </c>
      <c r="N199" s="512">
        <f>Time!N$88</f>
        <v>0</v>
      </c>
      <c r="O199" s="512">
        <f>Time!O$88</f>
        <v>0</v>
      </c>
      <c r="P199" s="512">
        <f>Time!P$88</f>
        <v>0</v>
      </c>
      <c r="Q199" s="512">
        <f>Time!Q$88</f>
        <v>0</v>
      </c>
      <c r="R199" s="512">
        <f>Time!R$88</f>
        <v>0</v>
      </c>
      <c r="S199" s="512">
        <f>Time!S$88</f>
        <v>0</v>
      </c>
      <c r="T199" s="512">
        <f>Time!T$88</f>
        <v>0</v>
      </c>
      <c r="U199" s="512">
        <f>Time!U$88</f>
        <v>0</v>
      </c>
      <c r="V199" s="512">
        <f>Time!V$88</f>
        <v>0</v>
      </c>
      <c r="W199" s="512">
        <f>Time!W$88</f>
        <v>0</v>
      </c>
      <c r="X199" s="512">
        <f>Time!X$88</f>
        <v>0</v>
      </c>
      <c r="Y199" s="512">
        <f>Time!Y$88</f>
        <v>0</v>
      </c>
      <c r="Z199" s="512">
        <f>Time!Z$88</f>
        <v>0</v>
      </c>
      <c r="AA199" s="512">
        <f>Time!AA$88</f>
        <v>0</v>
      </c>
      <c r="AB199" s="512">
        <f>Time!AB$88</f>
        <v>0</v>
      </c>
      <c r="AC199" s="512">
        <f>Time!AC$88</f>
        <v>0</v>
      </c>
      <c r="AD199" s="512">
        <f>Time!AD$88</f>
        <v>0</v>
      </c>
      <c r="AE199" s="512">
        <f>Time!AE$88</f>
        <v>0</v>
      </c>
      <c r="AF199" s="512">
        <f>Time!AF$88</f>
        <v>0</v>
      </c>
      <c r="AG199" s="512">
        <f>Time!AG$88</f>
        <v>0</v>
      </c>
      <c r="AH199" s="512">
        <f>Time!AH$88</f>
        <v>0</v>
      </c>
      <c r="AI199" s="512">
        <f>Time!AI$88</f>
        <v>0</v>
      </c>
      <c r="AJ199" s="512">
        <f>Time!AJ$88</f>
        <v>0</v>
      </c>
      <c r="AK199" s="512">
        <f>Time!AK$88</f>
        <v>0</v>
      </c>
      <c r="AL199" s="512">
        <f>Time!AL$88</f>
        <v>0</v>
      </c>
      <c r="AM199" s="512">
        <f>Time!AM$88</f>
        <v>0</v>
      </c>
      <c r="AN199" s="512">
        <f>Time!AN$88</f>
        <v>0</v>
      </c>
      <c r="AO199" s="512">
        <f>Time!AO$88</f>
        <v>0</v>
      </c>
      <c r="AP199" s="512">
        <f>Time!AP$88</f>
        <v>0</v>
      </c>
      <c r="AQ199" s="512">
        <f>Time!AQ$88</f>
        <v>0</v>
      </c>
      <c r="AR199" s="512">
        <f>Time!AR$88</f>
        <v>0</v>
      </c>
      <c r="AS199" s="512">
        <f>Time!AS$88</f>
        <v>0</v>
      </c>
      <c r="AT199" s="512">
        <f>Time!AT$88</f>
        <v>0</v>
      </c>
      <c r="AU199" s="512">
        <f>Time!AU$88</f>
        <v>0</v>
      </c>
      <c r="AV199" s="512">
        <f>Time!AV$88</f>
        <v>0</v>
      </c>
      <c r="AW199" s="512">
        <f>Time!AW$88</f>
        <v>0</v>
      </c>
      <c r="AX199" s="512">
        <f>Time!AX$88</f>
        <v>0</v>
      </c>
      <c r="AY199" s="512">
        <f>Time!AY$88</f>
        <v>0</v>
      </c>
      <c r="AZ199" s="512">
        <f>Time!AZ$88</f>
        <v>0</v>
      </c>
      <c r="BA199" s="512">
        <f>Time!BA$88</f>
        <v>0</v>
      </c>
      <c r="BB199" s="512">
        <f>Time!BB$88</f>
        <v>0</v>
      </c>
      <c r="BC199" s="512">
        <f>Time!BC$88</f>
        <v>0</v>
      </c>
      <c r="BD199" s="512">
        <f>Time!BD$88</f>
        <v>0</v>
      </c>
      <c r="BE199" s="512">
        <f>Time!BE$88</f>
        <v>0</v>
      </c>
      <c r="BF199" s="512">
        <f>Time!BF$88</f>
        <v>1</v>
      </c>
      <c r="BG199" s="512">
        <f>Time!BG$88</f>
        <v>1</v>
      </c>
      <c r="BH199" s="512">
        <f>Time!BH$88</f>
        <v>1</v>
      </c>
      <c r="BI199" s="512">
        <f>Time!BI$88</f>
        <v>1</v>
      </c>
      <c r="BJ199" s="512">
        <f>Time!BJ$88</f>
        <v>1</v>
      </c>
      <c r="BK199" s="512">
        <f>Time!BK$88</f>
        <v>1</v>
      </c>
      <c r="BL199" s="512">
        <f>Time!BL$88</f>
        <v>1</v>
      </c>
      <c r="BM199" s="512">
        <f>Time!BM$88</f>
        <v>1</v>
      </c>
      <c r="BN199" s="512">
        <f>Time!BN$88</f>
        <v>1</v>
      </c>
      <c r="BO199" s="512">
        <f>Time!BO$88</f>
        <v>1</v>
      </c>
      <c r="BP199" s="512">
        <f>Time!BP$88</f>
        <v>1</v>
      </c>
      <c r="BQ199" s="512">
        <f>Time!BQ$88</f>
        <v>1</v>
      </c>
      <c r="BR199" s="512">
        <f>Time!BR$88</f>
        <v>1</v>
      </c>
      <c r="BS199" s="512">
        <f>Time!BS$88</f>
        <v>1</v>
      </c>
      <c r="BT199" s="512">
        <f>Time!BT$88</f>
        <v>1</v>
      </c>
      <c r="BU199" s="512">
        <f>Time!BU$88</f>
        <v>1</v>
      </c>
      <c r="BV199" s="512">
        <f>Time!BV$88</f>
        <v>1</v>
      </c>
      <c r="BW199" s="512">
        <f>Time!BW$88</f>
        <v>1</v>
      </c>
      <c r="BX199" s="512">
        <f>Time!BX$88</f>
        <v>1</v>
      </c>
      <c r="BY199" s="512">
        <f>Time!BY$88</f>
        <v>1</v>
      </c>
      <c r="BZ199" s="512">
        <f>Time!BZ$88</f>
        <v>1</v>
      </c>
      <c r="CA199" s="512">
        <f>Time!CA$88</f>
        <v>1</v>
      </c>
      <c r="CB199" s="512">
        <f>Time!CB$88</f>
        <v>1</v>
      </c>
      <c r="CC199" s="512">
        <f>Time!CC$88</f>
        <v>1</v>
      </c>
      <c r="CD199" s="512">
        <f>Time!CD$88</f>
        <v>1</v>
      </c>
      <c r="CE199" s="512">
        <f>Time!CE$88</f>
        <v>1</v>
      </c>
      <c r="CF199" s="512">
        <f>Time!CF$88</f>
        <v>1</v>
      </c>
      <c r="CG199" s="512">
        <f>Time!CG$88</f>
        <v>1</v>
      </c>
      <c r="CH199" s="512">
        <f>Time!CH$88</f>
        <v>1</v>
      </c>
      <c r="CI199" s="512">
        <f>Time!CI$88</f>
        <v>1</v>
      </c>
      <c r="CJ199" s="512">
        <f>Time!CJ$88</f>
        <v>1</v>
      </c>
      <c r="CK199" s="512">
        <f>Time!CK$88</f>
        <v>1</v>
      </c>
      <c r="CL199" s="512">
        <f>Time!CL$88</f>
        <v>1</v>
      </c>
      <c r="CM199" s="512">
        <f>Time!CM$88</f>
        <v>1</v>
      </c>
      <c r="CN199" s="512">
        <f>Time!CN$88</f>
        <v>1</v>
      </c>
      <c r="CO199" s="512">
        <f>Time!CO$88</f>
        <v>1</v>
      </c>
      <c r="CP199" s="512">
        <f>Time!CP$88</f>
        <v>1</v>
      </c>
      <c r="CQ199" s="512">
        <f>Time!CQ$88</f>
        <v>1</v>
      </c>
      <c r="CR199" s="512">
        <f>Time!CR$88</f>
        <v>1</v>
      </c>
      <c r="CS199" s="512">
        <f>Time!CS$88</f>
        <v>1</v>
      </c>
      <c r="CT199" s="512">
        <f>Time!CT$88</f>
        <v>1</v>
      </c>
      <c r="CU199" s="512">
        <f>Time!CU$88</f>
        <v>1</v>
      </c>
      <c r="CV199" s="512">
        <f>Time!CV$88</f>
        <v>1</v>
      </c>
      <c r="CW199" s="512">
        <f>Time!CW$88</f>
        <v>1</v>
      </c>
      <c r="CX199" s="512">
        <f>Time!CX$88</f>
        <v>1</v>
      </c>
      <c r="CY199" s="512">
        <f>Time!CY$88</f>
        <v>1</v>
      </c>
      <c r="CZ199" s="512">
        <f>Time!CZ$88</f>
        <v>1</v>
      </c>
      <c r="DA199" s="512">
        <f>Time!DA$88</f>
        <v>1</v>
      </c>
      <c r="DB199" s="512">
        <f>Time!DB$88</f>
        <v>1</v>
      </c>
      <c r="DC199" s="512">
        <f>Time!DC$88</f>
        <v>1</v>
      </c>
      <c r="DD199" s="512">
        <f>Time!DD$88</f>
        <v>1</v>
      </c>
      <c r="DE199" s="512">
        <f>Time!DE$88</f>
        <v>1</v>
      </c>
      <c r="DF199" s="512">
        <f>Time!DF$88</f>
        <v>1</v>
      </c>
      <c r="DG199" s="512">
        <f>Time!DG$88</f>
        <v>1</v>
      </c>
      <c r="DH199" s="512">
        <f>Time!DH$88</f>
        <v>1</v>
      </c>
      <c r="DI199" s="512">
        <f>Time!DI$88</f>
        <v>1</v>
      </c>
      <c r="DJ199" s="512">
        <f>Time!DJ$88</f>
        <v>1</v>
      </c>
      <c r="DK199" s="512">
        <f>Time!DK$88</f>
        <v>1</v>
      </c>
      <c r="DL199" s="512">
        <f>Time!DL$88</f>
        <v>1</v>
      </c>
      <c r="DM199" s="512">
        <f>Time!DM$88</f>
        <v>1</v>
      </c>
      <c r="DN199" s="512">
        <f>Time!DN$88</f>
        <v>1</v>
      </c>
      <c r="DO199" s="512">
        <f>Time!DO$88</f>
        <v>1</v>
      </c>
      <c r="DP199" s="512">
        <f>Time!DP$88</f>
        <v>1</v>
      </c>
      <c r="DQ199" s="512">
        <f>Time!DQ$88</f>
        <v>1</v>
      </c>
      <c r="DR199" s="512">
        <f>Time!DR$88</f>
        <v>1</v>
      </c>
      <c r="DS199" s="512">
        <f>Time!DS$88</f>
        <v>1</v>
      </c>
      <c r="DT199" s="512">
        <f>Time!DT$88</f>
        <v>1</v>
      </c>
      <c r="DU199" s="512">
        <f>Time!DU$88</f>
        <v>1</v>
      </c>
      <c r="DV199" s="512">
        <f>Time!DV$88</f>
        <v>1</v>
      </c>
      <c r="DW199" s="512">
        <f>Time!DW$88</f>
        <v>1</v>
      </c>
      <c r="DX199" s="512">
        <f>Time!DX$88</f>
        <v>1</v>
      </c>
      <c r="DY199" s="512">
        <f>Time!DY$88</f>
        <v>1</v>
      </c>
      <c r="DZ199" s="512">
        <f>Time!DZ$88</f>
        <v>1</v>
      </c>
      <c r="EA199" s="512">
        <f>Time!EA$88</f>
        <v>1</v>
      </c>
      <c r="EB199" s="512">
        <f>Time!EB$88</f>
        <v>1</v>
      </c>
      <c r="EC199" s="512">
        <f>Time!EC$88</f>
        <v>1</v>
      </c>
      <c r="ED199" s="512">
        <f>Time!ED$88</f>
        <v>1</v>
      </c>
      <c r="EE199" s="512">
        <f>Time!EE$88</f>
        <v>1</v>
      </c>
      <c r="EF199" s="512">
        <f>Time!EF$88</f>
        <v>1</v>
      </c>
      <c r="EG199" s="512">
        <f>Time!EG$88</f>
        <v>1</v>
      </c>
      <c r="EH199" s="512">
        <f>Time!EH$88</f>
        <v>1</v>
      </c>
      <c r="EI199" s="512">
        <f>Time!EI$88</f>
        <v>1</v>
      </c>
      <c r="EJ199" s="512">
        <f>Time!EJ$88</f>
        <v>1</v>
      </c>
      <c r="EK199" s="512">
        <f>Time!EK$88</f>
        <v>1</v>
      </c>
      <c r="EL199" s="512">
        <f>Time!EL$88</f>
        <v>1</v>
      </c>
      <c r="EM199" s="512">
        <f>Time!EM$88</f>
        <v>1</v>
      </c>
      <c r="EN199" s="512">
        <f>Time!EN$88</f>
        <v>1</v>
      </c>
      <c r="EO199" s="512">
        <f>Time!EO$88</f>
        <v>1</v>
      </c>
      <c r="EP199" s="512">
        <f>Time!EP$88</f>
        <v>1</v>
      </c>
      <c r="EQ199" s="512">
        <f>Time!EQ$88</f>
        <v>1</v>
      </c>
      <c r="ER199" s="512">
        <f>Time!ER$88</f>
        <v>1</v>
      </c>
      <c r="ES199" s="512">
        <f>Time!ES$88</f>
        <v>1</v>
      </c>
      <c r="ET199" s="512">
        <f>Time!ET$88</f>
        <v>1</v>
      </c>
      <c r="EU199" s="512">
        <f>Time!EU$88</f>
        <v>1</v>
      </c>
      <c r="EV199" s="512">
        <f>Time!EV$88</f>
        <v>1</v>
      </c>
      <c r="EW199" s="512">
        <f>Time!EW$88</f>
        <v>1</v>
      </c>
      <c r="EX199" s="512">
        <f>Time!EX$88</f>
        <v>1</v>
      </c>
      <c r="EY199" s="512">
        <f>Time!EY$88</f>
        <v>1</v>
      </c>
      <c r="EZ199" s="512">
        <f>Time!EZ$88</f>
        <v>1</v>
      </c>
      <c r="FA199" s="512">
        <f>Time!FA$88</f>
        <v>1</v>
      </c>
      <c r="FB199" s="512">
        <f>Time!FB$88</f>
        <v>0</v>
      </c>
      <c r="FC199" s="512">
        <f>Time!FC$88</f>
        <v>0</v>
      </c>
      <c r="FD199" s="512">
        <f>Time!FD$88</f>
        <v>0</v>
      </c>
      <c r="FE199" s="512">
        <f>Time!FE$88</f>
        <v>0</v>
      </c>
      <c r="FF199" s="512">
        <f>Time!FF$88</f>
        <v>0</v>
      </c>
      <c r="FG199" s="512">
        <f>Time!FG$88</f>
        <v>0</v>
      </c>
      <c r="FH199" s="512">
        <f>Time!FH$88</f>
        <v>0</v>
      </c>
      <c r="FI199" s="512">
        <f>Time!FI$88</f>
        <v>0</v>
      </c>
      <c r="FJ199" s="512">
        <f>Time!FJ$88</f>
        <v>0</v>
      </c>
      <c r="FK199" s="512">
        <f>Time!FK$88</f>
        <v>0</v>
      </c>
      <c r="FL199" s="512">
        <f>Time!FL$88</f>
        <v>0</v>
      </c>
      <c r="FM199" s="512">
        <f>Time!FM$88</f>
        <v>0</v>
      </c>
      <c r="FN199" s="512">
        <f>Time!FN$88</f>
        <v>0</v>
      </c>
      <c r="FO199" s="512">
        <f>Time!FO$88</f>
        <v>0</v>
      </c>
      <c r="FP199" s="512">
        <f>Time!FP$88</f>
        <v>0</v>
      </c>
      <c r="FQ199" s="512">
        <f>Time!FQ$88</f>
        <v>0</v>
      </c>
      <c r="FR199" s="512">
        <f>Time!FR$88</f>
        <v>0</v>
      </c>
      <c r="FS199" s="512">
        <f>Time!FS$88</f>
        <v>0</v>
      </c>
      <c r="FT199" s="512">
        <f>Time!FT$88</f>
        <v>0</v>
      </c>
      <c r="FU199" s="512">
        <f>Time!FU$88</f>
        <v>0</v>
      </c>
      <c r="FV199" s="512">
        <f>Time!FV$88</f>
        <v>0</v>
      </c>
      <c r="FW199" s="512">
        <f>Time!FW$88</f>
        <v>0</v>
      </c>
      <c r="FX199" s="512">
        <f>Time!FX$88</f>
        <v>0</v>
      </c>
      <c r="FY199" s="512">
        <f>Time!FY$88</f>
        <v>0</v>
      </c>
      <c r="FZ199" s="512">
        <f>Time!FZ$88</f>
        <v>0</v>
      </c>
      <c r="GA199" s="512">
        <f>Time!GA$88</f>
        <v>0</v>
      </c>
      <c r="GB199" s="512">
        <f>Time!GB$88</f>
        <v>0</v>
      </c>
      <c r="GC199" s="512">
        <f>Time!GC$88</f>
        <v>0</v>
      </c>
      <c r="GD199" s="512">
        <f>Time!GD$88</f>
        <v>0</v>
      </c>
      <c r="GE199" s="512">
        <f>Time!GE$88</f>
        <v>0</v>
      </c>
      <c r="GF199" s="512">
        <f>Time!GF$88</f>
        <v>0</v>
      </c>
      <c r="GG199" s="512">
        <f>Time!GG$88</f>
        <v>0</v>
      </c>
      <c r="GH199" s="512">
        <f>Time!GH$88</f>
        <v>0</v>
      </c>
      <c r="GI199" s="512">
        <f>Time!GI$88</f>
        <v>0</v>
      </c>
      <c r="GJ199" s="512">
        <f>Time!GJ$88</f>
        <v>0</v>
      </c>
    </row>
    <row r="200" spans="1:192" s="513" customFormat="1" outlineLevel="2" x14ac:dyDescent="0.35">
      <c r="A200" s="518"/>
      <c r="E200" s="513" t="str">
        <f>Esc!$E$14</f>
        <v>CPI escalation factor</v>
      </c>
      <c r="G200" s="513" t="str">
        <f>Esc!$G$14</f>
        <v>factor</v>
      </c>
      <c r="H200" s="513">
        <f>Esc!$H$14</f>
        <v>277.83505167495679</v>
      </c>
      <c r="J200" s="513">
        <f>Esc!J$14</f>
        <v>1</v>
      </c>
      <c r="K200" s="513">
        <f>Esc!K$14</f>
        <v>1</v>
      </c>
      <c r="L200" s="513">
        <f>Esc!L$14</f>
        <v>1</v>
      </c>
      <c r="M200" s="513">
        <f>Esc!M$14</f>
        <v>1</v>
      </c>
      <c r="N200" s="513">
        <f>Esc!N$14</f>
        <v>1</v>
      </c>
      <c r="O200" s="513">
        <f>Esc!O$14</f>
        <v>1</v>
      </c>
      <c r="P200" s="513">
        <f>Esc!P$14</f>
        <v>1</v>
      </c>
      <c r="Q200" s="513">
        <f>Esc!Q$14</f>
        <v>1</v>
      </c>
      <c r="R200" s="513">
        <f>Esc!R$14</f>
        <v>1</v>
      </c>
      <c r="S200" s="513">
        <f>Esc!S$14</f>
        <v>1</v>
      </c>
      <c r="T200" s="513">
        <f>Esc!T$14</f>
        <v>1</v>
      </c>
      <c r="U200" s="513">
        <f>Esc!U$14</f>
        <v>1</v>
      </c>
      <c r="V200" s="513">
        <f>Esc!V$14</f>
        <v>1</v>
      </c>
      <c r="W200" s="513">
        <f>Esc!W$14</f>
        <v>1</v>
      </c>
      <c r="X200" s="513">
        <f>Esc!X$14</f>
        <v>1</v>
      </c>
      <c r="Y200" s="513">
        <f>Esc!Y$14</f>
        <v>1</v>
      </c>
      <c r="Z200" s="513">
        <f>Esc!Z$14</f>
        <v>1</v>
      </c>
      <c r="AA200" s="513">
        <f>Esc!AA$14</f>
        <v>1.0249999999999999</v>
      </c>
      <c r="AB200" s="513">
        <f>Esc!AB$14</f>
        <v>1.0249999999999999</v>
      </c>
      <c r="AC200" s="513">
        <f>Esc!AC$14</f>
        <v>1.0249999999999999</v>
      </c>
      <c r="AD200" s="513">
        <f>Esc!AD$14</f>
        <v>1.0249999999999999</v>
      </c>
      <c r="AE200" s="513">
        <f>Esc!AE$14</f>
        <v>1.0249999999999999</v>
      </c>
      <c r="AF200" s="513">
        <f>Esc!AF$14</f>
        <v>1.0249999999999999</v>
      </c>
      <c r="AG200" s="513">
        <f>Esc!AG$14</f>
        <v>1.0249999999999999</v>
      </c>
      <c r="AH200" s="513">
        <f>Esc!AH$14</f>
        <v>1.0249999999999999</v>
      </c>
      <c r="AI200" s="513">
        <f>Esc!AI$14</f>
        <v>1.0249999999999999</v>
      </c>
      <c r="AJ200" s="513">
        <f>Esc!AJ$14</f>
        <v>1.0249999999999999</v>
      </c>
      <c r="AK200" s="513">
        <f>Esc!AK$14</f>
        <v>1.0249999999999999</v>
      </c>
      <c r="AL200" s="513">
        <f>Esc!AL$14</f>
        <v>1.0249999999999999</v>
      </c>
      <c r="AM200" s="513">
        <f>Esc!AM$14</f>
        <v>1.0506249999999999</v>
      </c>
      <c r="AN200" s="513">
        <f>Esc!AN$14</f>
        <v>1.0506249999999999</v>
      </c>
      <c r="AO200" s="513">
        <f>Esc!AO$14</f>
        <v>1.0506249999999999</v>
      </c>
      <c r="AP200" s="513">
        <f>Esc!AP$14</f>
        <v>1.0506249999999999</v>
      </c>
      <c r="AQ200" s="513">
        <f>Esc!AQ$14</f>
        <v>1.0506249999999999</v>
      </c>
      <c r="AR200" s="513">
        <f>Esc!AR$14</f>
        <v>1.0506249999999999</v>
      </c>
      <c r="AS200" s="513">
        <f>Esc!AS$14</f>
        <v>1.0506249999999999</v>
      </c>
      <c r="AT200" s="513">
        <f>Esc!AT$14</f>
        <v>1.0506249999999999</v>
      </c>
      <c r="AU200" s="513">
        <f>Esc!AU$14</f>
        <v>1.0506249999999999</v>
      </c>
      <c r="AV200" s="513">
        <f>Esc!AV$14</f>
        <v>1.0506249999999999</v>
      </c>
      <c r="AW200" s="513">
        <f>Esc!AW$14</f>
        <v>1.0506249999999999</v>
      </c>
      <c r="AX200" s="513">
        <f>Esc!AX$14</f>
        <v>1.0506249999999999</v>
      </c>
      <c r="AY200" s="513">
        <f>Esc!AY$14</f>
        <v>1.0768906249999999</v>
      </c>
      <c r="AZ200" s="513">
        <f>Esc!AZ$14</f>
        <v>1.0768906249999999</v>
      </c>
      <c r="BA200" s="513">
        <f>Esc!BA$14</f>
        <v>1.0768906249999999</v>
      </c>
      <c r="BB200" s="513">
        <f>Esc!BB$14</f>
        <v>1.0768906249999999</v>
      </c>
      <c r="BC200" s="513">
        <f>Esc!BC$14</f>
        <v>1.0768906249999999</v>
      </c>
      <c r="BD200" s="513">
        <f>Esc!BD$14</f>
        <v>1.0768906249999999</v>
      </c>
      <c r="BE200" s="513">
        <f>Esc!BE$14</f>
        <v>1.0768906249999999</v>
      </c>
      <c r="BF200" s="513">
        <f>Esc!BF$14</f>
        <v>1.0768906249999999</v>
      </c>
      <c r="BG200" s="513">
        <f>Esc!BG$14</f>
        <v>1.1038128906249998</v>
      </c>
      <c r="BH200" s="513">
        <f>Esc!BH$14</f>
        <v>1.1038128906249998</v>
      </c>
      <c r="BI200" s="513">
        <f>Esc!BI$14</f>
        <v>1.1038128906249998</v>
      </c>
      <c r="BJ200" s="513">
        <f>Esc!BJ$14</f>
        <v>1.1038128906249998</v>
      </c>
      <c r="BK200" s="513">
        <f>Esc!BK$14</f>
        <v>1.1314082128906247</v>
      </c>
      <c r="BL200" s="513">
        <f>Esc!BL$14</f>
        <v>1.1314082128906247</v>
      </c>
      <c r="BM200" s="513">
        <f>Esc!BM$14</f>
        <v>1.1314082128906247</v>
      </c>
      <c r="BN200" s="513">
        <f>Esc!BN$14</f>
        <v>1.1314082128906247</v>
      </c>
      <c r="BO200" s="513">
        <f>Esc!BO$14</f>
        <v>1.1596934182128902</v>
      </c>
      <c r="BP200" s="513">
        <f>Esc!BP$14</f>
        <v>1.1596934182128902</v>
      </c>
      <c r="BQ200" s="513">
        <f>Esc!BQ$14</f>
        <v>1.1596934182128902</v>
      </c>
      <c r="BR200" s="513">
        <f>Esc!BR$14</f>
        <v>1.1596934182128902</v>
      </c>
      <c r="BS200" s="513">
        <f>Esc!BS$14</f>
        <v>1.1886857536682125</v>
      </c>
      <c r="BT200" s="513">
        <f>Esc!BT$14</f>
        <v>1.1886857536682125</v>
      </c>
      <c r="BU200" s="513">
        <f>Esc!BU$14</f>
        <v>1.1886857536682125</v>
      </c>
      <c r="BV200" s="513">
        <f>Esc!BV$14</f>
        <v>1.1886857536682125</v>
      </c>
      <c r="BW200" s="513">
        <f>Esc!BW$14</f>
        <v>1.2184028975099177</v>
      </c>
      <c r="BX200" s="513">
        <f>Esc!BX$14</f>
        <v>1.2184028975099177</v>
      </c>
      <c r="BY200" s="513">
        <f>Esc!BY$14</f>
        <v>1.2184028975099177</v>
      </c>
      <c r="BZ200" s="513">
        <f>Esc!BZ$14</f>
        <v>1.2184028975099177</v>
      </c>
      <c r="CA200" s="513">
        <f>Esc!CA$14</f>
        <v>1.2488629699476654</v>
      </c>
      <c r="CB200" s="513">
        <f>Esc!CB$14</f>
        <v>1.2488629699476654</v>
      </c>
      <c r="CC200" s="513">
        <f>Esc!CC$14</f>
        <v>1.2488629699476654</v>
      </c>
      <c r="CD200" s="513">
        <f>Esc!CD$14</f>
        <v>1.2488629699476654</v>
      </c>
      <c r="CE200" s="513">
        <f>Esc!CE$14</f>
        <v>1.2800845441963571</v>
      </c>
      <c r="CF200" s="513">
        <f>Esc!CF$14</f>
        <v>1.2800845441963571</v>
      </c>
      <c r="CG200" s="513">
        <f>Esc!CG$14</f>
        <v>1.2800845441963571</v>
      </c>
      <c r="CH200" s="513">
        <f>Esc!CH$14</f>
        <v>1.2800845441963571</v>
      </c>
      <c r="CI200" s="513">
        <f>Esc!CI$14</f>
        <v>1.312086657801266</v>
      </c>
      <c r="CJ200" s="513">
        <f>Esc!CJ$14</f>
        <v>1.312086657801266</v>
      </c>
      <c r="CK200" s="513">
        <f>Esc!CK$14</f>
        <v>1.312086657801266</v>
      </c>
      <c r="CL200" s="513">
        <f>Esc!CL$14</f>
        <v>1.312086657801266</v>
      </c>
      <c r="CM200" s="513">
        <f>Esc!CM$14</f>
        <v>1.3448888242462975</v>
      </c>
      <c r="CN200" s="513">
        <f>Esc!CN$14</f>
        <v>1.3448888242462975</v>
      </c>
      <c r="CO200" s="513">
        <f>Esc!CO$14</f>
        <v>1.3448888242462975</v>
      </c>
      <c r="CP200" s="513">
        <f>Esc!CP$14</f>
        <v>1.3448888242462975</v>
      </c>
      <c r="CQ200" s="513">
        <f>Esc!CQ$14</f>
        <v>1.3785110448524549</v>
      </c>
      <c r="CR200" s="513">
        <f>Esc!CR$14</f>
        <v>1.3785110448524549</v>
      </c>
      <c r="CS200" s="513">
        <f>Esc!CS$14</f>
        <v>1.3785110448524549</v>
      </c>
      <c r="CT200" s="513">
        <f>Esc!CT$14</f>
        <v>1.3785110448524549</v>
      </c>
      <c r="CU200" s="513">
        <f>Esc!CU$14</f>
        <v>1.4129738209737661</v>
      </c>
      <c r="CV200" s="513">
        <f>Esc!CV$14</f>
        <v>1.4129738209737661</v>
      </c>
      <c r="CW200" s="513">
        <f>Esc!CW$14</f>
        <v>1.4129738209737661</v>
      </c>
      <c r="CX200" s="513">
        <f>Esc!CX$14</f>
        <v>1.4129738209737661</v>
      </c>
      <c r="CY200" s="513">
        <f>Esc!CY$14</f>
        <v>1.4482981664981105</v>
      </c>
      <c r="CZ200" s="513">
        <f>Esc!CZ$14</f>
        <v>1.4482981664981105</v>
      </c>
      <c r="DA200" s="513">
        <f>Esc!DA$14</f>
        <v>1.4482981664981105</v>
      </c>
      <c r="DB200" s="513">
        <f>Esc!DB$14</f>
        <v>1.4482981664981105</v>
      </c>
      <c r="DC200" s="513">
        <f>Esc!DC$14</f>
        <v>1.4845056206605631</v>
      </c>
      <c r="DD200" s="513">
        <f>Esc!DD$14</f>
        <v>1.4845056206605631</v>
      </c>
      <c r="DE200" s="513">
        <f>Esc!DE$14</f>
        <v>1.4845056206605631</v>
      </c>
      <c r="DF200" s="513">
        <f>Esc!DF$14</f>
        <v>1.4845056206605631</v>
      </c>
      <c r="DG200" s="513">
        <f>Esc!DG$14</f>
        <v>1.521618261177077</v>
      </c>
      <c r="DH200" s="513">
        <f>Esc!DH$14</f>
        <v>1.521618261177077</v>
      </c>
      <c r="DI200" s="513">
        <f>Esc!DI$14</f>
        <v>1.521618261177077</v>
      </c>
      <c r="DJ200" s="513">
        <f>Esc!DJ$14</f>
        <v>1.521618261177077</v>
      </c>
      <c r="DK200" s="513">
        <f>Esc!DK$14</f>
        <v>1.559658717706504</v>
      </c>
      <c r="DL200" s="513">
        <f>Esc!DL$14</f>
        <v>1.559658717706504</v>
      </c>
      <c r="DM200" s="513">
        <f>Esc!DM$14</f>
        <v>1.559658717706504</v>
      </c>
      <c r="DN200" s="513">
        <f>Esc!DN$14</f>
        <v>1.559658717706504</v>
      </c>
      <c r="DO200" s="513">
        <f>Esc!DO$14</f>
        <v>1.5986501856491666</v>
      </c>
      <c r="DP200" s="513">
        <f>Esc!DP$14</f>
        <v>1.5986501856491666</v>
      </c>
      <c r="DQ200" s="513">
        <f>Esc!DQ$14</f>
        <v>1.5986501856491666</v>
      </c>
      <c r="DR200" s="513">
        <f>Esc!DR$14</f>
        <v>1.5986501856491666</v>
      </c>
      <c r="DS200" s="513">
        <f>Esc!DS$14</f>
        <v>1.6386164402903955</v>
      </c>
      <c r="DT200" s="513">
        <f>Esc!DT$14</f>
        <v>1.6386164402903955</v>
      </c>
      <c r="DU200" s="513">
        <f>Esc!DU$14</f>
        <v>1.6386164402903955</v>
      </c>
      <c r="DV200" s="513">
        <f>Esc!DV$14</f>
        <v>1.6386164402903955</v>
      </c>
      <c r="DW200" s="513">
        <f>Esc!DW$14</f>
        <v>1.6795818512976552</v>
      </c>
      <c r="DX200" s="513">
        <f>Esc!DX$14</f>
        <v>1.6795818512976552</v>
      </c>
      <c r="DY200" s="513">
        <f>Esc!DY$14</f>
        <v>1.6795818512976552</v>
      </c>
      <c r="DZ200" s="513">
        <f>Esc!DZ$14</f>
        <v>1.6795818512976552</v>
      </c>
      <c r="EA200" s="513">
        <f>Esc!EA$14</f>
        <v>1.7215713975800966</v>
      </c>
      <c r="EB200" s="513">
        <f>Esc!EB$14</f>
        <v>1.7215713975800966</v>
      </c>
      <c r="EC200" s="513">
        <f>Esc!EC$14</f>
        <v>1.7215713975800966</v>
      </c>
      <c r="ED200" s="513">
        <f>Esc!ED$14</f>
        <v>1.7215713975800966</v>
      </c>
      <c r="EE200" s="513">
        <f>Esc!EE$14</f>
        <v>1.7646106825195991</v>
      </c>
      <c r="EF200" s="513">
        <f>Esc!EF$14</f>
        <v>1.7646106825195991</v>
      </c>
      <c r="EG200" s="513">
        <f>Esc!EG$14</f>
        <v>1.7646106825195991</v>
      </c>
      <c r="EH200" s="513">
        <f>Esc!EH$14</f>
        <v>1.7646106825195991</v>
      </c>
      <c r="EI200" s="513">
        <f>Esc!EI$14</f>
        <v>1.8087259495825889</v>
      </c>
      <c r="EJ200" s="513">
        <f>Esc!EJ$14</f>
        <v>1.8087259495825889</v>
      </c>
      <c r="EK200" s="513">
        <f>Esc!EK$14</f>
        <v>1.8087259495825889</v>
      </c>
      <c r="EL200" s="513">
        <f>Esc!EL$14</f>
        <v>1.8087259495825889</v>
      </c>
      <c r="EM200" s="513">
        <f>Esc!EM$14</f>
        <v>1.8539440983221533</v>
      </c>
      <c r="EN200" s="513">
        <f>Esc!EN$14</f>
        <v>1.8539440983221533</v>
      </c>
      <c r="EO200" s="513">
        <f>Esc!EO$14</f>
        <v>1.8539440983221533</v>
      </c>
      <c r="EP200" s="513">
        <f>Esc!EP$14</f>
        <v>1.8539440983221533</v>
      </c>
      <c r="EQ200" s="513">
        <f>Esc!EQ$14</f>
        <v>1.9002927007802071</v>
      </c>
      <c r="ER200" s="513">
        <f>Esc!ER$14</f>
        <v>1.9002927007802071</v>
      </c>
      <c r="ES200" s="513">
        <f>Esc!ES$14</f>
        <v>1.9002927007802071</v>
      </c>
      <c r="ET200" s="513">
        <f>Esc!ET$14</f>
        <v>1.9002927007802071</v>
      </c>
      <c r="EU200" s="513">
        <f>Esc!EU$14</f>
        <v>1.9478000182997122</v>
      </c>
      <c r="EV200" s="513">
        <f>Esc!EV$14</f>
        <v>1.9478000182997122</v>
      </c>
      <c r="EW200" s="513">
        <f>Esc!EW$14</f>
        <v>1.9478000182997122</v>
      </c>
      <c r="EX200" s="513">
        <f>Esc!EX$14</f>
        <v>1.9478000182997122</v>
      </c>
      <c r="EY200" s="513">
        <f>Esc!EY$14</f>
        <v>1.9964950187572048</v>
      </c>
      <c r="EZ200" s="513">
        <f>Esc!EZ$14</f>
        <v>1.9964950187572048</v>
      </c>
      <c r="FA200" s="513">
        <f>Esc!FA$14</f>
        <v>1.9964950187572048</v>
      </c>
      <c r="FB200" s="513">
        <f>Esc!FB$14</f>
        <v>1.9964950187572048</v>
      </c>
      <c r="FC200" s="513">
        <f>Esc!FC$14</f>
        <v>2.0464073942261352</v>
      </c>
      <c r="FD200" s="513">
        <f>Esc!FD$14</f>
        <v>2.0464073942261352</v>
      </c>
      <c r="FE200" s="513">
        <f>Esc!FE$14</f>
        <v>2.0464073942261352</v>
      </c>
      <c r="FF200" s="513">
        <f>Esc!FF$14</f>
        <v>2.0464073942261352</v>
      </c>
      <c r="FG200" s="513">
        <f>Esc!FG$14</f>
        <v>2.097567579081788</v>
      </c>
      <c r="FH200" s="513">
        <f>Esc!FH$14</f>
        <v>2.097567579081788</v>
      </c>
      <c r="FI200" s="513">
        <f>Esc!FI$14</f>
        <v>2.097567579081788</v>
      </c>
      <c r="FJ200" s="513">
        <f>Esc!FJ$14</f>
        <v>2.097567579081788</v>
      </c>
      <c r="FK200" s="513">
        <f>Esc!FK$14</f>
        <v>2.1500067685588333</v>
      </c>
      <c r="FL200" s="513">
        <f>Esc!FL$14</f>
        <v>2.1500067685588333</v>
      </c>
      <c r="FM200" s="513">
        <f>Esc!FM$14</f>
        <v>2.1500067685588333</v>
      </c>
      <c r="FN200" s="513">
        <f>Esc!FN$14</f>
        <v>2.1500067685588333</v>
      </c>
      <c r="FO200" s="513">
        <f>Esc!FO$14</f>
        <v>2.2037569377728037</v>
      </c>
      <c r="FP200" s="513">
        <f>Esc!FP$14</f>
        <v>2.2037569377728037</v>
      </c>
      <c r="FQ200" s="513">
        <f>Esc!FQ$14</f>
        <v>2.2037569377728037</v>
      </c>
      <c r="FR200" s="513">
        <f>Esc!FR$14</f>
        <v>2.2037569377728037</v>
      </c>
      <c r="FS200" s="513">
        <f>Esc!FS$14</f>
        <v>2.2588508612171236</v>
      </c>
      <c r="FT200" s="513">
        <f>Esc!FT$14</f>
        <v>2.2588508612171236</v>
      </c>
      <c r="FU200" s="513">
        <f>Esc!FU$14</f>
        <v>2.2588508612171236</v>
      </c>
      <c r="FV200" s="513">
        <f>Esc!FV$14</f>
        <v>2.2588508612171236</v>
      </c>
      <c r="FW200" s="513">
        <f>Esc!FW$14</f>
        <v>2.3153221327475517</v>
      </c>
      <c r="FX200" s="513">
        <f>Esc!FX$14</f>
        <v>2.3153221327475517</v>
      </c>
      <c r="FY200" s="513">
        <f>Esc!FY$14</f>
        <v>2.3153221327475517</v>
      </c>
      <c r="FZ200" s="513">
        <f>Esc!FZ$14</f>
        <v>2.3153221327475517</v>
      </c>
      <c r="GA200" s="513">
        <f>Esc!GA$14</f>
        <v>2.3732051860662402</v>
      </c>
      <c r="GB200" s="513">
        <f>Esc!GB$14</f>
        <v>2.3732051860662402</v>
      </c>
      <c r="GC200" s="513">
        <f>Esc!GC$14</f>
        <v>2.3732051860662402</v>
      </c>
      <c r="GD200" s="513">
        <f>Esc!GD$14</f>
        <v>2.3732051860662402</v>
      </c>
      <c r="GE200" s="513">
        <f>Esc!GE$14</f>
        <v>2.4325353157178964</v>
      </c>
      <c r="GF200" s="513">
        <f>Esc!GF$14</f>
        <v>2.4325353157178964</v>
      </c>
      <c r="GG200" s="513">
        <f>Esc!GG$14</f>
        <v>2.4325353157178964</v>
      </c>
      <c r="GH200" s="513">
        <f>Esc!GH$14</f>
        <v>2.4325353157178964</v>
      </c>
      <c r="GI200" s="513">
        <f>Esc!GI$14</f>
        <v>2.4933486986108435</v>
      </c>
      <c r="GJ200" s="513">
        <f>Esc!GJ$14</f>
        <v>2.4933486986108435</v>
      </c>
    </row>
    <row r="201" spans="1:192" outlineLevel="2" x14ac:dyDescent="0.35">
      <c r="A201" s="76"/>
      <c r="B201"/>
      <c r="C201"/>
      <c r="D201"/>
      <c r="E201" t="s">
        <v>766</v>
      </c>
      <c r="F201"/>
      <c r="G201" t="s">
        <v>101</v>
      </c>
      <c r="H201">
        <f>SUM(J201:GJ201)</f>
        <v>1311.585766596216</v>
      </c>
      <c r="I201"/>
      <c r="J201">
        <f t="shared" ref="J201:AO201" si="270">$F196/$F197*J198/$F195*J200*J199</f>
        <v>0</v>
      </c>
      <c r="K201">
        <f t="shared" si="270"/>
        <v>0</v>
      </c>
      <c r="L201">
        <f t="shared" si="270"/>
        <v>0</v>
      </c>
      <c r="M201">
        <f t="shared" si="270"/>
        <v>0</v>
      </c>
      <c r="N201">
        <f t="shared" si="270"/>
        <v>0</v>
      </c>
      <c r="O201">
        <f t="shared" si="270"/>
        <v>0</v>
      </c>
      <c r="P201">
        <f t="shared" si="270"/>
        <v>0</v>
      </c>
      <c r="Q201">
        <f t="shared" si="270"/>
        <v>0</v>
      </c>
      <c r="R201">
        <f t="shared" si="270"/>
        <v>0</v>
      </c>
      <c r="S201">
        <f t="shared" si="270"/>
        <v>0</v>
      </c>
      <c r="T201">
        <f t="shared" si="270"/>
        <v>0</v>
      </c>
      <c r="U201">
        <f t="shared" si="270"/>
        <v>0</v>
      </c>
      <c r="V201">
        <f t="shared" si="270"/>
        <v>0</v>
      </c>
      <c r="W201">
        <f t="shared" si="270"/>
        <v>0</v>
      </c>
      <c r="X201">
        <f t="shared" si="270"/>
        <v>0</v>
      </c>
      <c r="Y201">
        <f t="shared" si="270"/>
        <v>0</v>
      </c>
      <c r="Z201">
        <f t="shared" si="270"/>
        <v>0</v>
      </c>
      <c r="AA201">
        <f t="shared" si="270"/>
        <v>0</v>
      </c>
      <c r="AB201">
        <f t="shared" si="270"/>
        <v>0</v>
      </c>
      <c r="AC201">
        <f t="shared" si="270"/>
        <v>0</v>
      </c>
      <c r="AD201">
        <f t="shared" si="270"/>
        <v>0</v>
      </c>
      <c r="AE201">
        <f t="shared" si="270"/>
        <v>0</v>
      </c>
      <c r="AF201">
        <f t="shared" si="270"/>
        <v>0</v>
      </c>
      <c r="AG201">
        <f t="shared" si="270"/>
        <v>0</v>
      </c>
      <c r="AH201">
        <f t="shared" si="270"/>
        <v>0</v>
      </c>
      <c r="AI201">
        <f t="shared" si="270"/>
        <v>0</v>
      </c>
      <c r="AJ201">
        <f t="shared" si="270"/>
        <v>0</v>
      </c>
      <c r="AK201">
        <f t="shared" si="270"/>
        <v>0</v>
      </c>
      <c r="AL201">
        <f t="shared" si="270"/>
        <v>0</v>
      </c>
      <c r="AM201">
        <f t="shared" si="270"/>
        <v>0</v>
      </c>
      <c r="AN201">
        <f t="shared" si="270"/>
        <v>0</v>
      </c>
      <c r="AO201">
        <f t="shared" si="270"/>
        <v>0</v>
      </c>
      <c r="AP201">
        <f t="shared" ref="AP201:BU201" si="271">$F196/$F197*AP198/$F195*AP200*AP199</f>
        <v>0</v>
      </c>
      <c r="AQ201">
        <f t="shared" si="271"/>
        <v>0</v>
      </c>
      <c r="AR201">
        <f t="shared" si="271"/>
        <v>0</v>
      </c>
      <c r="AS201">
        <f t="shared" si="271"/>
        <v>0</v>
      </c>
      <c r="AT201">
        <f t="shared" si="271"/>
        <v>0</v>
      </c>
      <c r="AU201">
        <f t="shared" si="271"/>
        <v>0</v>
      </c>
      <c r="AV201">
        <f t="shared" si="271"/>
        <v>0</v>
      </c>
      <c r="AW201">
        <f t="shared" si="271"/>
        <v>0</v>
      </c>
      <c r="AX201">
        <f t="shared" si="271"/>
        <v>0</v>
      </c>
      <c r="AY201">
        <f t="shared" si="271"/>
        <v>0</v>
      </c>
      <c r="AZ201">
        <f t="shared" si="271"/>
        <v>0</v>
      </c>
      <c r="BA201">
        <f t="shared" si="271"/>
        <v>0</v>
      </c>
      <c r="BB201">
        <f t="shared" si="271"/>
        <v>0</v>
      </c>
      <c r="BC201">
        <f t="shared" si="271"/>
        <v>0</v>
      </c>
      <c r="BD201">
        <f t="shared" si="271"/>
        <v>0</v>
      </c>
      <c r="BE201">
        <f t="shared" si="271"/>
        <v>0</v>
      </c>
      <c r="BF201">
        <f t="shared" si="271"/>
        <v>9.4227929687499987</v>
      </c>
      <c r="BG201">
        <f t="shared" si="271"/>
        <v>9.6583627929687488</v>
      </c>
      <c r="BH201">
        <f t="shared" si="271"/>
        <v>9.6583627929687488</v>
      </c>
      <c r="BI201">
        <f t="shared" si="271"/>
        <v>9.6583627929687488</v>
      </c>
      <c r="BJ201">
        <f t="shared" si="271"/>
        <v>9.6583627929687488</v>
      </c>
      <c r="BK201">
        <f t="shared" si="271"/>
        <v>9.8998218627929653</v>
      </c>
      <c r="BL201">
        <f t="shared" si="271"/>
        <v>9.8998218627929653</v>
      </c>
      <c r="BM201">
        <f t="shared" si="271"/>
        <v>9.8998218627929653</v>
      </c>
      <c r="BN201">
        <f t="shared" si="271"/>
        <v>9.8998218627929653</v>
      </c>
      <c r="BO201">
        <f t="shared" si="271"/>
        <v>10.147317409362788</v>
      </c>
      <c r="BP201">
        <f t="shared" si="271"/>
        <v>10.147317409362788</v>
      </c>
      <c r="BQ201">
        <f t="shared" si="271"/>
        <v>10.147317409362788</v>
      </c>
      <c r="BR201">
        <f t="shared" si="271"/>
        <v>10.147317409362788</v>
      </c>
      <c r="BS201">
        <f t="shared" si="271"/>
        <v>10.401000344596859</v>
      </c>
      <c r="BT201">
        <f t="shared" si="271"/>
        <v>10.401000344596859</v>
      </c>
      <c r="BU201">
        <f t="shared" si="271"/>
        <v>10.401000344596859</v>
      </c>
      <c r="BV201">
        <f t="shared" ref="BV201:DA201" si="272">$F196/$F197*BV198/$F195*BV200*BV199</f>
        <v>10.401000344596859</v>
      </c>
      <c r="BW201">
        <f t="shared" si="272"/>
        <v>10.66102535321178</v>
      </c>
      <c r="BX201">
        <f t="shared" si="272"/>
        <v>10.66102535321178</v>
      </c>
      <c r="BY201">
        <f t="shared" si="272"/>
        <v>10.66102535321178</v>
      </c>
      <c r="BZ201">
        <f t="shared" si="272"/>
        <v>10.66102535321178</v>
      </c>
      <c r="CA201">
        <f t="shared" si="272"/>
        <v>10.927550987042073</v>
      </c>
      <c r="CB201">
        <f t="shared" si="272"/>
        <v>10.927550987042073</v>
      </c>
      <c r="CC201">
        <f t="shared" si="272"/>
        <v>10.927550987042073</v>
      </c>
      <c r="CD201">
        <f t="shared" si="272"/>
        <v>10.927550987042073</v>
      </c>
      <c r="CE201">
        <f t="shared" si="272"/>
        <v>11.200739761718124</v>
      </c>
      <c r="CF201">
        <f t="shared" si="272"/>
        <v>11.200739761718124</v>
      </c>
      <c r="CG201">
        <f t="shared" si="272"/>
        <v>11.200739761718124</v>
      </c>
      <c r="CH201">
        <f t="shared" si="272"/>
        <v>11.200739761718124</v>
      </c>
      <c r="CI201">
        <f t="shared" si="272"/>
        <v>11.480758255761078</v>
      </c>
      <c r="CJ201">
        <f t="shared" si="272"/>
        <v>11.480758255761078</v>
      </c>
      <c r="CK201">
        <f t="shared" si="272"/>
        <v>11.480758255761078</v>
      </c>
      <c r="CL201">
        <f t="shared" si="272"/>
        <v>11.480758255761078</v>
      </c>
      <c r="CM201">
        <f t="shared" si="272"/>
        <v>11.767777212155103</v>
      </c>
      <c r="CN201">
        <f t="shared" si="272"/>
        <v>11.767777212155103</v>
      </c>
      <c r="CO201">
        <f t="shared" si="272"/>
        <v>11.767777212155103</v>
      </c>
      <c r="CP201">
        <f t="shared" si="272"/>
        <v>11.767777212155103</v>
      </c>
      <c r="CQ201">
        <f t="shared" si="272"/>
        <v>12.06197164245898</v>
      </c>
      <c r="CR201">
        <f t="shared" si="272"/>
        <v>12.06197164245898</v>
      </c>
      <c r="CS201">
        <f t="shared" si="272"/>
        <v>12.06197164245898</v>
      </c>
      <c r="CT201">
        <f t="shared" si="272"/>
        <v>12.06197164245898</v>
      </c>
      <c r="CU201">
        <f t="shared" si="272"/>
        <v>12.363520933520453</v>
      </c>
      <c r="CV201">
        <f t="shared" si="272"/>
        <v>12.363520933520453</v>
      </c>
      <c r="CW201">
        <f t="shared" si="272"/>
        <v>12.363520933520453</v>
      </c>
      <c r="CX201">
        <f t="shared" si="272"/>
        <v>12.363520933520453</v>
      </c>
      <c r="CY201">
        <f t="shared" si="272"/>
        <v>12.672608956858467</v>
      </c>
      <c r="CZ201">
        <f t="shared" si="272"/>
        <v>12.672608956858467</v>
      </c>
      <c r="DA201">
        <f t="shared" si="272"/>
        <v>12.672608956858467</v>
      </c>
      <c r="DB201">
        <f t="shared" ref="DB201:EG201" si="273">$F196/$F197*DB198/$F195*DB200*DB199</f>
        <v>12.672608956858467</v>
      </c>
      <c r="DC201">
        <f t="shared" si="273"/>
        <v>12.989424180779928</v>
      </c>
      <c r="DD201">
        <f t="shared" si="273"/>
        <v>12.989424180779928</v>
      </c>
      <c r="DE201">
        <f t="shared" si="273"/>
        <v>12.989424180779928</v>
      </c>
      <c r="DF201">
        <f t="shared" si="273"/>
        <v>12.989424180779928</v>
      </c>
      <c r="DG201">
        <f t="shared" si="273"/>
        <v>13.314159785299424</v>
      </c>
      <c r="DH201">
        <f t="shared" si="273"/>
        <v>13.314159785299424</v>
      </c>
      <c r="DI201">
        <f t="shared" si="273"/>
        <v>13.314159785299424</v>
      </c>
      <c r="DJ201">
        <f t="shared" si="273"/>
        <v>13.314159785299424</v>
      </c>
      <c r="DK201">
        <f t="shared" si="273"/>
        <v>13.64701377993191</v>
      </c>
      <c r="DL201">
        <f t="shared" si="273"/>
        <v>13.64701377993191</v>
      </c>
      <c r="DM201">
        <f t="shared" si="273"/>
        <v>13.64701377993191</v>
      </c>
      <c r="DN201">
        <f t="shared" si="273"/>
        <v>13.64701377993191</v>
      </c>
      <c r="DO201">
        <f t="shared" si="273"/>
        <v>13.988189124430209</v>
      </c>
      <c r="DP201">
        <f t="shared" si="273"/>
        <v>13.988189124430209</v>
      </c>
      <c r="DQ201">
        <f t="shared" si="273"/>
        <v>13.988189124430209</v>
      </c>
      <c r="DR201">
        <f t="shared" si="273"/>
        <v>13.988189124430209</v>
      </c>
      <c r="DS201">
        <f t="shared" si="273"/>
        <v>14.337893852540962</v>
      </c>
      <c r="DT201">
        <f t="shared" si="273"/>
        <v>14.337893852540962</v>
      </c>
      <c r="DU201">
        <f t="shared" si="273"/>
        <v>14.337893852540962</v>
      </c>
      <c r="DV201">
        <f t="shared" si="273"/>
        <v>14.337893852540962</v>
      </c>
      <c r="DW201">
        <f t="shared" si="273"/>
        <v>14.696341198854483</v>
      </c>
      <c r="DX201">
        <f t="shared" si="273"/>
        <v>14.696341198854483</v>
      </c>
      <c r="DY201">
        <f t="shared" si="273"/>
        <v>14.696341198854483</v>
      </c>
      <c r="DZ201">
        <f t="shared" si="273"/>
        <v>14.696341198854483</v>
      </c>
      <c r="EA201">
        <f t="shared" si="273"/>
        <v>15.063749728825846</v>
      </c>
      <c r="EB201">
        <f t="shared" si="273"/>
        <v>15.063749728825846</v>
      </c>
      <c r="EC201">
        <f t="shared" si="273"/>
        <v>15.063749728825846</v>
      </c>
      <c r="ED201">
        <f t="shared" si="273"/>
        <v>15.063749728825846</v>
      </c>
      <c r="EE201">
        <f t="shared" si="273"/>
        <v>15.440343472046491</v>
      </c>
      <c r="EF201">
        <f t="shared" si="273"/>
        <v>15.440343472046491</v>
      </c>
      <c r="EG201">
        <f t="shared" si="273"/>
        <v>15.440343472046491</v>
      </c>
      <c r="EH201">
        <f t="shared" ref="EH201:FM201" si="274">$F196/$F197*EH198/$F195*EH200*EH199</f>
        <v>15.440343472046491</v>
      </c>
      <c r="EI201">
        <f t="shared" si="274"/>
        <v>15.826352058847654</v>
      </c>
      <c r="EJ201">
        <f t="shared" si="274"/>
        <v>15.826352058847654</v>
      </c>
      <c r="EK201">
        <f t="shared" si="274"/>
        <v>15.826352058847654</v>
      </c>
      <c r="EL201">
        <f t="shared" si="274"/>
        <v>15.826352058847654</v>
      </c>
      <c r="EM201">
        <f t="shared" si="274"/>
        <v>16.222010860318843</v>
      </c>
      <c r="EN201">
        <f t="shared" si="274"/>
        <v>16.222010860318843</v>
      </c>
      <c r="EO201">
        <f t="shared" si="274"/>
        <v>16.222010860318843</v>
      </c>
      <c r="EP201">
        <f t="shared" si="274"/>
        <v>16.222010860318843</v>
      </c>
      <c r="EQ201">
        <f t="shared" si="274"/>
        <v>16.627561131826813</v>
      </c>
      <c r="ER201">
        <f t="shared" si="274"/>
        <v>16.627561131826813</v>
      </c>
      <c r="ES201">
        <f t="shared" si="274"/>
        <v>16.627561131826813</v>
      </c>
      <c r="ET201">
        <f t="shared" si="274"/>
        <v>16.627561131826813</v>
      </c>
      <c r="EU201">
        <f t="shared" si="274"/>
        <v>17.043250160122483</v>
      </c>
      <c r="EV201">
        <f t="shared" si="274"/>
        <v>17.043250160122483</v>
      </c>
      <c r="EW201">
        <f t="shared" si="274"/>
        <v>17.043250160122483</v>
      </c>
      <c r="EX201">
        <f t="shared" si="274"/>
        <v>17.043250160122483</v>
      </c>
      <c r="EY201">
        <f t="shared" si="274"/>
        <v>17.469331414125541</v>
      </c>
      <c r="EZ201">
        <f t="shared" si="274"/>
        <v>17.469331414125541</v>
      </c>
      <c r="FA201">
        <f t="shared" si="274"/>
        <v>17.469331414125541</v>
      </c>
      <c r="FB201">
        <f t="shared" si="274"/>
        <v>0</v>
      </c>
      <c r="FC201">
        <f t="shared" si="274"/>
        <v>0</v>
      </c>
      <c r="FD201">
        <f t="shared" si="274"/>
        <v>0</v>
      </c>
      <c r="FE201">
        <f t="shared" si="274"/>
        <v>0</v>
      </c>
      <c r="FF201">
        <f t="shared" si="274"/>
        <v>0</v>
      </c>
      <c r="FG201">
        <f t="shared" si="274"/>
        <v>0</v>
      </c>
      <c r="FH201">
        <f t="shared" si="274"/>
        <v>0</v>
      </c>
      <c r="FI201">
        <f t="shared" si="274"/>
        <v>0</v>
      </c>
      <c r="FJ201">
        <f t="shared" si="274"/>
        <v>0</v>
      </c>
      <c r="FK201">
        <f t="shared" si="274"/>
        <v>0</v>
      </c>
      <c r="FL201">
        <f t="shared" si="274"/>
        <v>0</v>
      </c>
      <c r="FM201">
        <f t="shared" si="274"/>
        <v>0</v>
      </c>
      <c r="FN201">
        <f t="shared" ref="FN201:GJ201" si="275">$F196/$F197*FN198/$F195*FN200*FN199</f>
        <v>0</v>
      </c>
      <c r="FO201">
        <f t="shared" si="275"/>
        <v>0</v>
      </c>
      <c r="FP201">
        <f t="shared" si="275"/>
        <v>0</v>
      </c>
      <c r="FQ201">
        <f t="shared" si="275"/>
        <v>0</v>
      </c>
      <c r="FR201">
        <f t="shared" si="275"/>
        <v>0</v>
      </c>
      <c r="FS201">
        <f t="shared" si="275"/>
        <v>0</v>
      </c>
      <c r="FT201">
        <f t="shared" si="275"/>
        <v>0</v>
      </c>
      <c r="FU201">
        <f t="shared" si="275"/>
        <v>0</v>
      </c>
      <c r="FV201">
        <f t="shared" si="275"/>
        <v>0</v>
      </c>
      <c r="FW201">
        <f t="shared" si="275"/>
        <v>0</v>
      </c>
      <c r="FX201">
        <f t="shared" si="275"/>
        <v>0</v>
      </c>
      <c r="FY201">
        <f t="shared" si="275"/>
        <v>0</v>
      </c>
      <c r="FZ201">
        <f t="shared" si="275"/>
        <v>0</v>
      </c>
      <c r="GA201">
        <f t="shared" si="275"/>
        <v>0</v>
      </c>
      <c r="GB201">
        <f t="shared" si="275"/>
        <v>0</v>
      </c>
      <c r="GC201">
        <f t="shared" si="275"/>
        <v>0</v>
      </c>
      <c r="GD201">
        <f t="shared" si="275"/>
        <v>0</v>
      </c>
      <c r="GE201">
        <f t="shared" si="275"/>
        <v>0</v>
      </c>
      <c r="GF201">
        <f t="shared" si="275"/>
        <v>0</v>
      </c>
      <c r="GG201">
        <f t="shared" si="275"/>
        <v>0</v>
      </c>
      <c r="GH201">
        <f t="shared" si="275"/>
        <v>0</v>
      </c>
      <c r="GI201">
        <f t="shared" si="275"/>
        <v>0</v>
      </c>
      <c r="GJ201">
        <f t="shared" si="275"/>
        <v>0</v>
      </c>
    </row>
    <row r="202" spans="1:192" outlineLevel="2" x14ac:dyDescent="0.35">
      <c r="A202" s="76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</row>
    <row r="203" spans="1:192" s="512" customFormat="1" outlineLevel="2" x14ac:dyDescent="0.35">
      <c r="A203" s="519"/>
      <c r="E203" s="512" t="str">
        <f>InpC!$E$16</f>
        <v>Length of operating period</v>
      </c>
      <c r="F203" s="512">
        <f>InpC!$F$16</f>
        <v>3</v>
      </c>
      <c r="G203" s="512" t="str">
        <f>InpC!$G$16</f>
        <v>months</v>
      </c>
    </row>
    <row r="204" spans="1:192" s="512" customFormat="1" outlineLevel="2" x14ac:dyDescent="0.35">
      <c r="A204" s="519"/>
      <c r="E204" s="512" t="str">
        <f>InpC!$E$83</f>
        <v>Fuel testing</v>
      </c>
      <c r="F204" s="512">
        <f>InpC!$F$83</f>
        <v>30</v>
      </c>
      <c r="G204" s="512" t="str">
        <f>InpC!$G$83</f>
        <v>$ 000s p.a.</v>
      </c>
    </row>
    <row r="205" spans="1:192" s="512" customFormat="1" outlineLevel="2" x14ac:dyDescent="0.35">
      <c r="A205" s="519"/>
      <c r="E205" s="512" t="str">
        <f>InpC!$E$134</f>
        <v>Number of periods in a year</v>
      </c>
      <c r="F205" s="512">
        <f>InpC!$F$134</f>
        <v>4</v>
      </c>
      <c r="G205" s="512" t="str">
        <f>InpC!$G$134</f>
        <v>periods</v>
      </c>
    </row>
    <row r="206" spans="1:192" s="512" customFormat="1" outlineLevel="2" x14ac:dyDescent="0.35">
      <c r="A206" s="519"/>
      <c r="E206" s="512" t="str">
        <f>Time!$E$32</f>
        <v>Months per model period</v>
      </c>
      <c r="G206" s="512" t="str">
        <f>Time!$G$32</f>
        <v>months</v>
      </c>
      <c r="H206" s="512">
        <f>Time!$H$32</f>
        <v>0</v>
      </c>
      <c r="J206" s="512">
        <f>Time!J$32</f>
        <v>1</v>
      </c>
      <c r="K206" s="512">
        <f>Time!K$32</f>
        <v>1</v>
      </c>
      <c r="L206" s="512">
        <f>Time!L$32</f>
        <v>1</v>
      </c>
      <c r="M206" s="512">
        <f>Time!M$32</f>
        <v>1</v>
      </c>
      <c r="N206" s="512">
        <f>Time!N$32</f>
        <v>1</v>
      </c>
      <c r="O206" s="512">
        <f>Time!O$32</f>
        <v>1</v>
      </c>
      <c r="P206" s="512">
        <f>Time!P$32</f>
        <v>1</v>
      </c>
      <c r="Q206" s="512">
        <f>Time!Q$32</f>
        <v>1</v>
      </c>
      <c r="R206" s="512">
        <f>Time!R$32</f>
        <v>1</v>
      </c>
      <c r="S206" s="512">
        <f>Time!S$32</f>
        <v>1</v>
      </c>
      <c r="T206" s="512">
        <f>Time!T$32</f>
        <v>1</v>
      </c>
      <c r="U206" s="512">
        <f>Time!U$32</f>
        <v>1</v>
      </c>
      <c r="V206" s="512">
        <f>Time!V$32</f>
        <v>1</v>
      </c>
      <c r="W206" s="512">
        <f>Time!W$32</f>
        <v>1</v>
      </c>
      <c r="X206" s="512">
        <f>Time!X$32</f>
        <v>1</v>
      </c>
      <c r="Y206" s="512">
        <f>Time!Y$32</f>
        <v>1</v>
      </c>
      <c r="Z206" s="512">
        <f>Time!Z$32</f>
        <v>1</v>
      </c>
      <c r="AA206" s="512">
        <f>Time!AA$32</f>
        <v>1</v>
      </c>
      <c r="AB206" s="512">
        <f>Time!AB$32</f>
        <v>1</v>
      </c>
      <c r="AC206" s="512">
        <f>Time!AC$32</f>
        <v>1</v>
      </c>
      <c r="AD206" s="512">
        <f>Time!AD$32</f>
        <v>1</v>
      </c>
      <c r="AE206" s="512">
        <f>Time!AE$32</f>
        <v>1</v>
      </c>
      <c r="AF206" s="512">
        <f>Time!AF$32</f>
        <v>1</v>
      </c>
      <c r="AG206" s="512">
        <f>Time!AG$32</f>
        <v>1</v>
      </c>
      <c r="AH206" s="512">
        <f>Time!AH$32</f>
        <v>1</v>
      </c>
      <c r="AI206" s="512">
        <f>Time!AI$32</f>
        <v>1</v>
      </c>
      <c r="AJ206" s="512">
        <f>Time!AJ$32</f>
        <v>1</v>
      </c>
      <c r="AK206" s="512">
        <f>Time!AK$32</f>
        <v>1</v>
      </c>
      <c r="AL206" s="512">
        <f>Time!AL$32</f>
        <v>1</v>
      </c>
      <c r="AM206" s="512">
        <f>Time!AM$32</f>
        <v>1</v>
      </c>
      <c r="AN206" s="512">
        <f>Time!AN$32</f>
        <v>1</v>
      </c>
      <c r="AO206" s="512">
        <f>Time!AO$32</f>
        <v>1</v>
      </c>
      <c r="AP206" s="512">
        <f>Time!AP$32</f>
        <v>1</v>
      </c>
      <c r="AQ206" s="512">
        <f>Time!AQ$32</f>
        <v>1</v>
      </c>
      <c r="AR206" s="512">
        <f>Time!AR$32</f>
        <v>1</v>
      </c>
      <c r="AS206" s="512">
        <f>Time!AS$32</f>
        <v>1</v>
      </c>
      <c r="AT206" s="512">
        <f>Time!AT$32</f>
        <v>1</v>
      </c>
      <c r="AU206" s="512">
        <f>Time!AU$32</f>
        <v>1</v>
      </c>
      <c r="AV206" s="512">
        <f>Time!AV$32</f>
        <v>1</v>
      </c>
      <c r="AW206" s="512">
        <f>Time!AW$32</f>
        <v>1</v>
      </c>
      <c r="AX206" s="512">
        <f>Time!AX$32</f>
        <v>1</v>
      </c>
      <c r="AY206" s="512">
        <f>Time!AY$32</f>
        <v>1</v>
      </c>
      <c r="AZ206" s="512">
        <f>Time!AZ$32</f>
        <v>1</v>
      </c>
      <c r="BA206" s="512">
        <f>Time!BA$32</f>
        <v>1</v>
      </c>
      <c r="BB206" s="512">
        <f>Time!BB$32</f>
        <v>1</v>
      </c>
      <c r="BC206" s="512">
        <f>Time!BC$32</f>
        <v>1</v>
      </c>
      <c r="BD206" s="512">
        <f>Time!BD$32</f>
        <v>1</v>
      </c>
      <c r="BE206" s="512">
        <f>Time!BE$32</f>
        <v>1</v>
      </c>
      <c r="BF206" s="512">
        <f>Time!BF$32</f>
        <v>3</v>
      </c>
      <c r="BG206" s="512">
        <f>Time!BG$32</f>
        <v>3</v>
      </c>
      <c r="BH206" s="512">
        <f>Time!BH$32</f>
        <v>3</v>
      </c>
      <c r="BI206" s="512">
        <f>Time!BI$32</f>
        <v>3</v>
      </c>
      <c r="BJ206" s="512">
        <f>Time!BJ$32</f>
        <v>3</v>
      </c>
      <c r="BK206" s="512">
        <f>Time!BK$32</f>
        <v>3</v>
      </c>
      <c r="BL206" s="512">
        <f>Time!BL$32</f>
        <v>3</v>
      </c>
      <c r="BM206" s="512">
        <f>Time!BM$32</f>
        <v>3</v>
      </c>
      <c r="BN206" s="512">
        <f>Time!BN$32</f>
        <v>3</v>
      </c>
      <c r="BO206" s="512">
        <f>Time!BO$32</f>
        <v>3</v>
      </c>
      <c r="BP206" s="512">
        <f>Time!BP$32</f>
        <v>3</v>
      </c>
      <c r="BQ206" s="512">
        <f>Time!BQ$32</f>
        <v>3</v>
      </c>
      <c r="BR206" s="512">
        <f>Time!BR$32</f>
        <v>3</v>
      </c>
      <c r="BS206" s="512">
        <f>Time!BS$32</f>
        <v>3</v>
      </c>
      <c r="BT206" s="512">
        <f>Time!BT$32</f>
        <v>3</v>
      </c>
      <c r="BU206" s="512">
        <f>Time!BU$32</f>
        <v>3</v>
      </c>
      <c r="BV206" s="512">
        <f>Time!BV$32</f>
        <v>3</v>
      </c>
      <c r="BW206" s="512">
        <f>Time!BW$32</f>
        <v>3</v>
      </c>
      <c r="BX206" s="512">
        <f>Time!BX$32</f>
        <v>3</v>
      </c>
      <c r="BY206" s="512">
        <f>Time!BY$32</f>
        <v>3</v>
      </c>
      <c r="BZ206" s="512">
        <f>Time!BZ$32</f>
        <v>3</v>
      </c>
      <c r="CA206" s="512">
        <f>Time!CA$32</f>
        <v>3</v>
      </c>
      <c r="CB206" s="512">
        <f>Time!CB$32</f>
        <v>3</v>
      </c>
      <c r="CC206" s="512">
        <f>Time!CC$32</f>
        <v>3</v>
      </c>
      <c r="CD206" s="512">
        <f>Time!CD$32</f>
        <v>3</v>
      </c>
      <c r="CE206" s="512">
        <f>Time!CE$32</f>
        <v>3</v>
      </c>
      <c r="CF206" s="512">
        <f>Time!CF$32</f>
        <v>3</v>
      </c>
      <c r="CG206" s="512">
        <f>Time!CG$32</f>
        <v>3</v>
      </c>
      <c r="CH206" s="512">
        <f>Time!CH$32</f>
        <v>3</v>
      </c>
      <c r="CI206" s="512">
        <f>Time!CI$32</f>
        <v>3</v>
      </c>
      <c r="CJ206" s="512">
        <f>Time!CJ$32</f>
        <v>3</v>
      </c>
      <c r="CK206" s="512">
        <f>Time!CK$32</f>
        <v>3</v>
      </c>
      <c r="CL206" s="512">
        <f>Time!CL$32</f>
        <v>3</v>
      </c>
      <c r="CM206" s="512">
        <f>Time!CM$32</f>
        <v>3</v>
      </c>
      <c r="CN206" s="512">
        <f>Time!CN$32</f>
        <v>3</v>
      </c>
      <c r="CO206" s="512">
        <f>Time!CO$32</f>
        <v>3</v>
      </c>
      <c r="CP206" s="512">
        <f>Time!CP$32</f>
        <v>3</v>
      </c>
      <c r="CQ206" s="512">
        <f>Time!CQ$32</f>
        <v>3</v>
      </c>
      <c r="CR206" s="512">
        <f>Time!CR$32</f>
        <v>3</v>
      </c>
      <c r="CS206" s="512">
        <f>Time!CS$32</f>
        <v>3</v>
      </c>
      <c r="CT206" s="512">
        <f>Time!CT$32</f>
        <v>3</v>
      </c>
      <c r="CU206" s="512">
        <f>Time!CU$32</f>
        <v>3</v>
      </c>
      <c r="CV206" s="512">
        <f>Time!CV$32</f>
        <v>3</v>
      </c>
      <c r="CW206" s="512">
        <f>Time!CW$32</f>
        <v>3</v>
      </c>
      <c r="CX206" s="512">
        <f>Time!CX$32</f>
        <v>3</v>
      </c>
      <c r="CY206" s="512">
        <f>Time!CY$32</f>
        <v>3</v>
      </c>
      <c r="CZ206" s="512">
        <f>Time!CZ$32</f>
        <v>3</v>
      </c>
      <c r="DA206" s="512">
        <f>Time!DA$32</f>
        <v>3</v>
      </c>
      <c r="DB206" s="512">
        <f>Time!DB$32</f>
        <v>3</v>
      </c>
      <c r="DC206" s="512">
        <f>Time!DC$32</f>
        <v>3</v>
      </c>
      <c r="DD206" s="512">
        <f>Time!DD$32</f>
        <v>3</v>
      </c>
      <c r="DE206" s="512">
        <f>Time!DE$32</f>
        <v>3</v>
      </c>
      <c r="DF206" s="512">
        <f>Time!DF$32</f>
        <v>3</v>
      </c>
      <c r="DG206" s="512">
        <f>Time!DG$32</f>
        <v>3</v>
      </c>
      <c r="DH206" s="512">
        <f>Time!DH$32</f>
        <v>3</v>
      </c>
      <c r="DI206" s="512">
        <f>Time!DI$32</f>
        <v>3</v>
      </c>
      <c r="DJ206" s="512">
        <f>Time!DJ$32</f>
        <v>3</v>
      </c>
      <c r="DK206" s="512">
        <f>Time!DK$32</f>
        <v>3</v>
      </c>
      <c r="DL206" s="512">
        <f>Time!DL$32</f>
        <v>3</v>
      </c>
      <c r="DM206" s="512">
        <f>Time!DM$32</f>
        <v>3</v>
      </c>
      <c r="DN206" s="512">
        <f>Time!DN$32</f>
        <v>3</v>
      </c>
      <c r="DO206" s="512">
        <f>Time!DO$32</f>
        <v>3</v>
      </c>
      <c r="DP206" s="512">
        <f>Time!DP$32</f>
        <v>3</v>
      </c>
      <c r="DQ206" s="512">
        <f>Time!DQ$32</f>
        <v>3</v>
      </c>
      <c r="DR206" s="512">
        <f>Time!DR$32</f>
        <v>3</v>
      </c>
      <c r="DS206" s="512">
        <f>Time!DS$32</f>
        <v>3</v>
      </c>
      <c r="DT206" s="512">
        <f>Time!DT$32</f>
        <v>3</v>
      </c>
      <c r="DU206" s="512">
        <f>Time!DU$32</f>
        <v>3</v>
      </c>
      <c r="DV206" s="512">
        <f>Time!DV$32</f>
        <v>3</v>
      </c>
      <c r="DW206" s="512">
        <f>Time!DW$32</f>
        <v>3</v>
      </c>
      <c r="DX206" s="512">
        <f>Time!DX$32</f>
        <v>3</v>
      </c>
      <c r="DY206" s="512">
        <f>Time!DY$32</f>
        <v>3</v>
      </c>
      <c r="DZ206" s="512">
        <f>Time!DZ$32</f>
        <v>3</v>
      </c>
      <c r="EA206" s="512">
        <f>Time!EA$32</f>
        <v>3</v>
      </c>
      <c r="EB206" s="512">
        <f>Time!EB$32</f>
        <v>3</v>
      </c>
      <c r="EC206" s="512">
        <f>Time!EC$32</f>
        <v>3</v>
      </c>
      <c r="ED206" s="512">
        <f>Time!ED$32</f>
        <v>3</v>
      </c>
      <c r="EE206" s="512">
        <f>Time!EE$32</f>
        <v>3</v>
      </c>
      <c r="EF206" s="512">
        <f>Time!EF$32</f>
        <v>3</v>
      </c>
      <c r="EG206" s="512">
        <f>Time!EG$32</f>
        <v>3</v>
      </c>
      <c r="EH206" s="512">
        <f>Time!EH$32</f>
        <v>3</v>
      </c>
      <c r="EI206" s="512">
        <f>Time!EI$32</f>
        <v>3</v>
      </c>
      <c r="EJ206" s="512">
        <f>Time!EJ$32</f>
        <v>3</v>
      </c>
      <c r="EK206" s="512">
        <f>Time!EK$32</f>
        <v>3</v>
      </c>
      <c r="EL206" s="512">
        <f>Time!EL$32</f>
        <v>3</v>
      </c>
      <c r="EM206" s="512">
        <f>Time!EM$32</f>
        <v>3</v>
      </c>
      <c r="EN206" s="512">
        <f>Time!EN$32</f>
        <v>3</v>
      </c>
      <c r="EO206" s="512">
        <f>Time!EO$32</f>
        <v>3</v>
      </c>
      <c r="EP206" s="512">
        <f>Time!EP$32</f>
        <v>3</v>
      </c>
      <c r="EQ206" s="512">
        <f>Time!EQ$32</f>
        <v>3</v>
      </c>
      <c r="ER206" s="512">
        <f>Time!ER$32</f>
        <v>3</v>
      </c>
      <c r="ES206" s="512">
        <f>Time!ES$32</f>
        <v>3</v>
      </c>
      <c r="ET206" s="512">
        <f>Time!ET$32</f>
        <v>3</v>
      </c>
      <c r="EU206" s="512">
        <f>Time!EU$32</f>
        <v>3</v>
      </c>
      <c r="EV206" s="512">
        <f>Time!EV$32</f>
        <v>3</v>
      </c>
      <c r="EW206" s="512">
        <f>Time!EW$32</f>
        <v>3</v>
      </c>
      <c r="EX206" s="512">
        <f>Time!EX$32</f>
        <v>3</v>
      </c>
      <c r="EY206" s="512">
        <f>Time!EY$32</f>
        <v>3</v>
      </c>
      <c r="EZ206" s="512">
        <f>Time!EZ$32</f>
        <v>3</v>
      </c>
      <c r="FA206" s="512">
        <f>Time!FA$32</f>
        <v>3</v>
      </c>
      <c r="FB206" s="512">
        <f>Time!FB$32</f>
        <v>3</v>
      </c>
      <c r="FC206" s="512">
        <f>Time!FC$32</f>
        <v>3</v>
      </c>
      <c r="FD206" s="512">
        <f>Time!FD$32</f>
        <v>3</v>
      </c>
      <c r="FE206" s="512">
        <f>Time!FE$32</f>
        <v>3</v>
      </c>
      <c r="FF206" s="512">
        <f>Time!FF$32</f>
        <v>3</v>
      </c>
      <c r="FG206" s="512">
        <f>Time!FG$32</f>
        <v>3</v>
      </c>
      <c r="FH206" s="512">
        <f>Time!FH$32</f>
        <v>3</v>
      </c>
      <c r="FI206" s="512">
        <f>Time!FI$32</f>
        <v>3</v>
      </c>
      <c r="FJ206" s="512">
        <f>Time!FJ$32</f>
        <v>3</v>
      </c>
      <c r="FK206" s="512">
        <f>Time!FK$32</f>
        <v>3</v>
      </c>
      <c r="FL206" s="512">
        <f>Time!FL$32</f>
        <v>3</v>
      </c>
      <c r="FM206" s="512">
        <f>Time!FM$32</f>
        <v>3</v>
      </c>
      <c r="FN206" s="512">
        <f>Time!FN$32</f>
        <v>3</v>
      </c>
      <c r="FO206" s="512">
        <f>Time!FO$32</f>
        <v>3</v>
      </c>
      <c r="FP206" s="512">
        <f>Time!FP$32</f>
        <v>3</v>
      </c>
      <c r="FQ206" s="512">
        <f>Time!FQ$32</f>
        <v>3</v>
      </c>
      <c r="FR206" s="512">
        <f>Time!FR$32</f>
        <v>3</v>
      </c>
      <c r="FS206" s="512">
        <f>Time!FS$32</f>
        <v>3</v>
      </c>
      <c r="FT206" s="512">
        <f>Time!FT$32</f>
        <v>3</v>
      </c>
      <c r="FU206" s="512">
        <f>Time!FU$32</f>
        <v>3</v>
      </c>
      <c r="FV206" s="512">
        <f>Time!FV$32</f>
        <v>3</v>
      </c>
      <c r="FW206" s="512">
        <f>Time!FW$32</f>
        <v>3</v>
      </c>
      <c r="FX206" s="512">
        <f>Time!FX$32</f>
        <v>3</v>
      </c>
      <c r="FY206" s="512">
        <f>Time!FY$32</f>
        <v>3</v>
      </c>
      <c r="FZ206" s="512">
        <f>Time!FZ$32</f>
        <v>3</v>
      </c>
      <c r="GA206" s="512">
        <f>Time!GA$32</f>
        <v>3</v>
      </c>
      <c r="GB206" s="512">
        <f>Time!GB$32</f>
        <v>3</v>
      </c>
      <c r="GC206" s="512">
        <f>Time!GC$32</f>
        <v>3</v>
      </c>
      <c r="GD206" s="512">
        <f>Time!GD$32</f>
        <v>3</v>
      </c>
      <c r="GE206" s="512">
        <f>Time!GE$32</f>
        <v>3</v>
      </c>
      <c r="GF206" s="512">
        <f>Time!GF$32</f>
        <v>3</v>
      </c>
      <c r="GG206" s="512">
        <f>Time!GG$32</f>
        <v>3</v>
      </c>
      <c r="GH206" s="512">
        <f>Time!GH$32</f>
        <v>3</v>
      </c>
      <c r="GI206" s="512">
        <f>Time!GI$32</f>
        <v>3</v>
      </c>
      <c r="GJ206" s="512">
        <f>Time!GJ$32</f>
        <v>3</v>
      </c>
    </row>
    <row r="207" spans="1:192" s="512" customFormat="1" outlineLevel="2" x14ac:dyDescent="0.35">
      <c r="A207" s="519"/>
      <c r="E207" s="512" t="str">
        <f>Time!$E$88</f>
        <v>Operating period flag</v>
      </c>
      <c r="G207" s="512" t="str">
        <f>Time!$G$88</f>
        <v>flag</v>
      </c>
      <c r="H207" s="512">
        <f>Time!$H$88</f>
        <v>100</v>
      </c>
      <c r="J207" s="512">
        <f>Time!J$88</f>
        <v>0</v>
      </c>
      <c r="K207" s="512">
        <f>Time!K$88</f>
        <v>0</v>
      </c>
      <c r="L207" s="512">
        <f>Time!L$88</f>
        <v>0</v>
      </c>
      <c r="M207" s="512">
        <f>Time!M$88</f>
        <v>0</v>
      </c>
      <c r="N207" s="512">
        <f>Time!N$88</f>
        <v>0</v>
      </c>
      <c r="O207" s="512">
        <f>Time!O$88</f>
        <v>0</v>
      </c>
      <c r="P207" s="512">
        <f>Time!P$88</f>
        <v>0</v>
      </c>
      <c r="Q207" s="512">
        <f>Time!Q$88</f>
        <v>0</v>
      </c>
      <c r="R207" s="512">
        <f>Time!R$88</f>
        <v>0</v>
      </c>
      <c r="S207" s="512">
        <f>Time!S$88</f>
        <v>0</v>
      </c>
      <c r="T207" s="512">
        <f>Time!T$88</f>
        <v>0</v>
      </c>
      <c r="U207" s="512">
        <f>Time!U$88</f>
        <v>0</v>
      </c>
      <c r="V207" s="512">
        <f>Time!V$88</f>
        <v>0</v>
      </c>
      <c r="W207" s="512">
        <f>Time!W$88</f>
        <v>0</v>
      </c>
      <c r="X207" s="512">
        <f>Time!X$88</f>
        <v>0</v>
      </c>
      <c r="Y207" s="512">
        <f>Time!Y$88</f>
        <v>0</v>
      </c>
      <c r="Z207" s="512">
        <f>Time!Z$88</f>
        <v>0</v>
      </c>
      <c r="AA207" s="512">
        <f>Time!AA$88</f>
        <v>0</v>
      </c>
      <c r="AB207" s="512">
        <f>Time!AB$88</f>
        <v>0</v>
      </c>
      <c r="AC207" s="512">
        <f>Time!AC$88</f>
        <v>0</v>
      </c>
      <c r="AD207" s="512">
        <f>Time!AD$88</f>
        <v>0</v>
      </c>
      <c r="AE207" s="512">
        <f>Time!AE$88</f>
        <v>0</v>
      </c>
      <c r="AF207" s="512">
        <f>Time!AF$88</f>
        <v>0</v>
      </c>
      <c r="AG207" s="512">
        <f>Time!AG$88</f>
        <v>0</v>
      </c>
      <c r="AH207" s="512">
        <f>Time!AH$88</f>
        <v>0</v>
      </c>
      <c r="AI207" s="512">
        <f>Time!AI$88</f>
        <v>0</v>
      </c>
      <c r="AJ207" s="512">
        <f>Time!AJ$88</f>
        <v>0</v>
      </c>
      <c r="AK207" s="512">
        <f>Time!AK$88</f>
        <v>0</v>
      </c>
      <c r="AL207" s="512">
        <f>Time!AL$88</f>
        <v>0</v>
      </c>
      <c r="AM207" s="512">
        <f>Time!AM$88</f>
        <v>0</v>
      </c>
      <c r="AN207" s="512">
        <f>Time!AN$88</f>
        <v>0</v>
      </c>
      <c r="AO207" s="512">
        <f>Time!AO$88</f>
        <v>0</v>
      </c>
      <c r="AP207" s="512">
        <f>Time!AP$88</f>
        <v>0</v>
      </c>
      <c r="AQ207" s="512">
        <f>Time!AQ$88</f>
        <v>0</v>
      </c>
      <c r="AR207" s="512">
        <f>Time!AR$88</f>
        <v>0</v>
      </c>
      <c r="AS207" s="512">
        <f>Time!AS$88</f>
        <v>0</v>
      </c>
      <c r="AT207" s="512">
        <f>Time!AT$88</f>
        <v>0</v>
      </c>
      <c r="AU207" s="512">
        <f>Time!AU$88</f>
        <v>0</v>
      </c>
      <c r="AV207" s="512">
        <f>Time!AV$88</f>
        <v>0</v>
      </c>
      <c r="AW207" s="512">
        <f>Time!AW$88</f>
        <v>0</v>
      </c>
      <c r="AX207" s="512">
        <f>Time!AX$88</f>
        <v>0</v>
      </c>
      <c r="AY207" s="512">
        <f>Time!AY$88</f>
        <v>0</v>
      </c>
      <c r="AZ207" s="512">
        <f>Time!AZ$88</f>
        <v>0</v>
      </c>
      <c r="BA207" s="512">
        <f>Time!BA$88</f>
        <v>0</v>
      </c>
      <c r="BB207" s="512">
        <f>Time!BB$88</f>
        <v>0</v>
      </c>
      <c r="BC207" s="512">
        <f>Time!BC$88</f>
        <v>0</v>
      </c>
      <c r="BD207" s="512">
        <f>Time!BD$88</f>
        <v>0</v>
      </c>
      <c r="BE207" s="512">
        <f>Time!BE$88</f>
        <v>0</v>
      </c>
      <c r="BF207" s="512">
        <f>Time!BF$88</f>
        <v>1</v>
      </c>
      <c r="BG207" s="512">
        <f>Time!BG$88</f>
        <v>1</v>
      </c>
      <c r="BH207" s="512">
        <f>Time!BH$88</f>
        <v>1</v>
      </c>
      <c r="BI207" s="512">
        <f>Time!BI$88</f>
        <v>1</v>
      </c>
      <c r="BJ207" s="512">
        <f>Time!BJ$88</f>
        <v>1</v>
      </c>
      <c r="BK207" s="512">
        <f>Time!BK$88</f>
        <v>1</v>
      </c>
      <c r="BL207" s="512">
        <f>Time!BL$88</f>
        <v>1</v>
      </c>
      <c r="BM207" s="512">
        <f>Time!BM$88</f>
        <v>1</v>
      </c>
      <c r="BN207" s="512">
        <f>Time!BN$88</f>
        <v>1</v>
      </c>
      <c r="BO207" s="512">
        <f>Time!BO$88</f>
        <v>1</v>
      </c>
      <c r="BP207" s="512">
        <f>Time!BP$88</f>
        <v>1</v>
      </c>
      <c r="BQ207" s="512">
        <f>Time!BQ$88</f>
        <v>1</v>
      </c>
      <c r="BR207" s="512">
        <f>Time!BR$88</f>
        <v>1</v>
      </c>
      <c r="BS207" s="512">
        <f>Time!BS$88</f>
        <v>1</v>
      </c>
      <c r="BT207" s="512">
        <f>Time!BT$88</f>
        <v>1</v>
      </c>
      <c r="BU207" s="512">
        <f>Time!BU$88</f>
        <v>1</v>
      </c>
      <c r="BV207" s="512">
        <f>Time!BV$88</f>
        <v>1</v>
      </c>
      <c r="BW207" s="512">
        <f>Time!BW$88</f>
        <v>1</v>
      </c>
      <c r="BX207" s="512">
        <f>Time!BX$88</f>
        <v>1</v>
      </c>
      <c r="BY207" s="512">
        <f>Time!BY$88</f>
        <v>1</v>
      </c>
      <c r="BZ207" s="512">
        <f>Time!BZ$88</f>
        <v>1</v>
      </c>
      <c r="CA207" s="512">
        <f>Time!CA$88</f>
        <v>1</v>
      </c>
      <c r="CB207" s="512">
        <f>Time!CB$88</f>
        <v>1</v>
      </c>
      <c r="CC207" s="512">
        <f>Time!CC$88</f>
        <v>1</v>
      </c>
      <c r="CD207" s="512">
        <f>Time!CD$88</f>
        <v>1</v>
      </c>
      <c r="CE207" s="512">
        <f>Time!CE$88</f>
        <v>1</v>
      </c>
      <c r="CF207" s="512">
        <f>Time!CF$88</f>
        <v>1</v>
      </c>
      <c r="CG207" s="512">
        <f>Time!CG$88</f>
        <v>1</v>
      </c>
      <c r="CH207" s="512">
        <f>Time!CH$88</f>
        <v>1</v>
      </c>
      <c r="CI207" s="512">
        <f>Time!CI$88</f>
        <v>1</v>
      </c>
      <c r="CJ207" s="512">
        <f>Time!CJ$88</f>
        <v>1</v>
      </c>
      <c r="CK207" s="512">
        <f>Time!CK$88</f>
        <v>1</v>
      </c>
      <c r="CL207" s="512">
        <f>Time!CL$88</f>
        <v>1</v>
      </c>
      <c r="CM207" s="512">
        <f>Time!CM$88</f>
        <v>1</v>
      </c>
      <c r="CN207" s="512">
        <f>Time!CN$88</f>
        <v>1</v>
      </c>
      <c r="CO207" s="512">
        <f>Time!CO$88</f>
        <v>1</v>
      </c>
      <c r="CP207" s="512">
        <f>Time!CP$88</f>
        <v>1</v>
      </c>
      <c r="CQ207" s="512">
        <f>Time!CQ$88</f>
        <v>1</v>
      </c>
      <c r="CR207" s="512">
        <f>Time!CR$88</f>
        <v>1</v>
      </c>
      <c r="CS207" s="512">
        <f>Time!CS$88</f>
        <v>1</v>
      </c>
      <c r="CT207" s="512">
        <f>Time!CT$88</f>
        <v>1</v>
      </c>
      <c r="CU207" s="512">
        <f>Time!CU$88</f>
        <v>1</v>
      </c>
      <c r="CV207" s="512">
        <f>Time!CV$88</f>
        <v>1</v>
      </c>
      <c r="CW207" s="512">
        <f>Time!CW$88</f>
        <v>1</v>
      </c>
      <c r="CX207" s="512">
        <f>Time!CX$88</f>
        <v>1</v>
      </c>
      <c r="CY207" s="512">
        <f>Time!CY$88</f>
        <v>1</v>
      </c>
      <c r="CZ207" s="512">
        <f>Time!CZ$88</f>
        <v>1</v>
      </c>
      <c r="DA207" s="512">
        <f>Time!DA$88</f>
        <v>1</v>
      </c>
      <c r="DB207" s="512">
        <f>Time!DB$88</f>
        <v>1</v>
      </c>
      <c r="DC207" s="512">
        <f>Time!DC$88</f>
        <v>1</v>
      </c>
      <c r="DD207" s="512">
        <f>Time!DD$88</f>
        <v>1</v>
      </c>
      <c r="DE207" s="512">
        <f>Time!DE$88</f>
        <v>1</v>
      </c>
      <c r="DF207" s="512">
        <f>Time!DF$88</f>
        <v>1</v>
      </c>
      <c r="DG207" s="512">
        <f>Time!DG$88</f>
        <v>1</v>
      </c>
      <c r="DH207" s="512">
        <f>Time!DH$88</f>
        <v>1</v>
      </c>
      <c r="DI207" s="512">
        <f>Time!DI$88</f>
        <v>1</v>
      </c>
      <c r="DJ207" s="512">
        <f>Time!DJ$88</f>
        <v>1</v>
      </c>
      <c r="DK207" s="512">
        <f>Time!DK$88</f>
        <v>1</v>
      </c>
      <c r="DL207" s="512">
        <f>Time!DL$88</f>
        <v>1</v>
      </c>
      <c r="DM207" s="512">
        <f>Time!DM$88</f>
        <v>1</v>
      </c>
      <c r="DN207" s="512">
        <f>Time!DN$88</f>
        <v>1</v>
      </c>
      <c r="DO207" s="512">
        <f>Time!DO$88</f>
        <v>1</v>
      </c>
      <c r="DP207" s="512">
        <f>Time!DP$88</f>
        <v>1</v>
      </c>
      <c r="DQ207" s="512">
        <f>Time!DQ$88</f>
        <v>1</v>
      </c>
      <c r="DR207" s="512">
        <f>Time!DR$88</f>
        <v>1</v>
      </c>
      <c r="DS207" s="512">
        <f>Time!DS$88</f>
        <v>1</v>
      </c>
      <c r="DT207" s="512">
        <f>Time!DT$88</f>
        <v>1</v>
      </c>
      <c r="DU207" s="512">
        <f>Time!DU$88</f>
        <v>1</v>
      </c>
      <c r="DV207" s="512">
        <f>Time!DV$88</f>
        <v>1</v>
      </c>
      <c r="DW207" s="512">
        <f>Time!DW$88</f>
        <v>1</v>
      </c>
      <c r="DX207" s="512">
        <f>Time!DX$88</f>
        <v>1</v>
      </c>
      <c r="DY207" s="512">
        <f>Time!DY$88</f>
        <v>1</v>
      </c>
      <c r="DZ207" s="512">
        <f>Time!DZ$88</f>
        <v>1</v>
      </c>
      <c r="EA207" s="512">
        <f>Time!EA$88</f>
        <v>1</v>
      </c>
      <c r="EB207" s="512">
        <f>Time!EB$88</f>
        <v>1</v>
      </c>
      <c r="EC207" s="512">
        <f>Time!EC$88</f>
        <v>1</v>
      </c>
      <c r="ED207" s="512">
        <f>Time!ED$88</f>
        <v>1</v>
      </c>
      <c r="EE207" s="512">
        <f>Time!EE$88</f>
        <v>1</v>
      </c>
      <c r="EF207" s="512">
        <f>Time!EF$88</f>
        <v>1</v>
      </c>
      <c r="EG207" s="512">
        <f>Time!EG$88</f>
        <v>1</v>
      </c>
      <c r="EH207" s="512">
        <f>Time!EH$88</f>
        <v>1</v>
      </c>
      <c r="EI207" s="512">
        <f>Time!EI$88</f>
        <v>1</v>
      </c>
      <c r="EJ207" s="512">
        <f>Time!EJ$88</f>
        <v>1</v>
      </c>
      <c r="EK207" s="512">
        <f>Time!EK$88</f>
        <v>1</v>
      </c>
      <c r="EL207" s="512">
        <f>Time!EL$88</f>
        <v>1</v>
      </c>
      <c r="EM207" s="512">
        <f>Time!EM$88</f>
        <v>1</v>
      </c>
      <c r="EN207" s="512">
        <f>Time!EN$88</f>
        <v>1</v>
      </c>
      <c r="EO207" s="512">
        <f>Time!EO$88</f>
        <v>1</v>
      </c>
      <c r="EP207" s="512">
        <f>Time!EP$88</f>
        <v>1</v>
      </c>
      <c r="EQ207" s="512">
        <f>Time!EQ$88</f>
        <v>1</v>
      </c>
      <c r="ER207" s="512">
        <f>Time!ER$88</f>
        <v>1</v>
      </c>
      <c r="ES207" s="512">
        <f>Time!ES$88</f>
        <v>1</v>
      </c>
      <c r="ET207" s="512">
        <f>Time!ET$88</f>
        <v>1</v>
      </c>
      <c r="EU207" s="512">
        <f>Time!EU$88</f>
        <v>1</v>
      </c>
      <c r="EV207" s="512">
        <f>Time!EV$88</f>
        <v>1</v>
      </c>
      <c r="EW207" s="512">
        <f>Time!EW$88</f>
        <v>1</v>
      </c>
      <c r="EX207" s="512">
        <f>Time!EX$88</f>
        <v>1</v>
      </c>
      <c r="EY207" s="512">
        <f>Time!EY$88</f>
        <v>1</v>
      </c>
      <c r="EZ207" s="512">
        <f>Time!EZ$88</f>
        <v>1</v>
      </c>
      <c r="FA207" s="512">
        <f>Time!FA$88</f>
        <v>1</v>
      </c>
      <c r="FB207" s="512">
        <f>Time!FB$88</f>
        <v>0</v>
      </c>
      <c r="FC207" s="512">
        <f>Time!FC$88</f>
        <v>0</v>
      </c>
      <c r="FD207" s="512">
        <f>Time!FD$88</f>
        <v>0</v>
      </c>
      <c r="FE207" s="512">
        <f>Time!FE$88</f>
        <v>0</v>
      </c>
      <c r="FF207" s="512">
        <f>Time!FF$88</f>
        <v>0</v>
      </c>
      <c r="FG207" s="512">
        <f>Time!FG$88</f>
        <v>0</v>
      </c>
      <c r="FH207" s="512">
        <f>Time!FH$88</f>
        <v>0</v>
      </c>
      <c r="FI207" s="512">
        <f>Time!FI$88</f>
        <v>0</v>
      </c>
      <c r="FJ207" s="512">
        <f>Time!FJ$88</f>
        <v>0</v>
      </c>
      <c r="FK207" s="512">
        <f>Time!FK$88</f>
        <v>0</v>
      </c>
      <c r="FL207" s="512">
        <f>Time!FL$88</f>
        <v>0</v>
      </c>
      <c r="FM207" s="512">
        <f>Time!FM$88</f>
        <v>0</v>
      </c>
      <c r="FN207" s="512">
        <f>Time!FN$88</f>
        <v>0</v>
      </c>
      <c r="FO207" s="512">
        <f>Time!FO$88</f>
        <v>0</v>
      </c>
      <c r="FP207" s="512">
        <f>Time!FP$88</f>
        <v>0</v>
      </c>
      <c r="FQ207" s="512">
        <f>Time!FQ$88</f>
        <v>0</v>
      </c>
      <c r="FR207" s="512">
        <f>Time!FR$88</f>
        <v>0</v>
      </c>
      <c r="FS207" s="512">
        <f>Time!FS$88</f>
        <v>0</v>
      </c>
      <c r="FT207" s="512">
        <f>Time!FT$88</f>
        <v>0</v>
      </c>
      <c r="FU207" s="512">
        <f>Time!FU$88</f>
        <v>0</v>
      </c>
      <c r="FV207" s="512">
        <f>Time!FV$88</f>
        <v>0</v>
      </c>
      <c r="FW207" s="512">
        <f>Time!FW$88</f>
        <v>0</v>
      </c>
      <c r="FX207" s="512">
        <f>Time!FX$88</f>
        <v>0</v>
      </c>
      <c r="FY207" s="512">
        <f>Time!FY$88</f>
        <v>0</v>
      </c>
      <c r="FZ207" s="512">
        <f>Time!FZ$88</f>
        <v>0</v>
      </c>
      <c r="GA207" s="512">
        <f>Time!GA$88</f>
        <v>0</v>
      </c>
      <c r="GB207" s="512">
        <f>Time!GB$88</f>
        <v>0</v>
      </c>
      <c r="GC207" s="512">
        <f>Time!GC$88</f>
        <v>0</v>
      </c>
      <c r="GD207" s="512">
        <f>Time!GD$88</f>
        <v>0</v>
      </c>
      <c r="GE207" s="512">
        <f>Time!GE$88</f>
        <v>0</v>
      </c>
      <c r="GF207" s="512">
        <f>Time!GF$88</f>
        <v>0</v>
      </c>
      <c r="GG207" s="512">
        <f>Time!GG$88</f>
        <v>0</v>
      </c>
      <c r="GH207" s="512">
        <f>Time!GH$88</f>
        <v>0</v>
      </c>
      <c r="GI207" s="512">
        <f>Time!GI$88</f>
        <v>0</v>
      </c>
      <c r="GJ207" s="512">
        <f>Time!GJ$88</f>
        <v>0</v>
      </c>
    </row>
    <row r="208" spans="1:192" s="513" customFormat="1" outlineLevel="2" x14ac:dyDescent="0.35">
      <c r="A208" s="518"/>
      <c r="E208" s="513" t="str">
        <f>Esc!$E$14</f>
        <v>CPI escalation factor</v>
      </c>
      <c r="G208" s="513" t="str">
        <f>Esc!$G$14</f>
        <v>factor</v>
      </c>
      <c r="H208" s="513">
        <f>Esc!$H$14</f>
        <v>277.83505167495679</v>
      </c>
      <c r="J208" s="513">
        <f>Esc!J$14</f>
        <v>1</v>
      </c>
      <c r="K208" s="513">
        <f>Esc!K$14</f>
        <v>1</v>
      </c>
      <c r="L208" s="513">
        <f>Esc!L$14</f>
        <v>1</v>
      </c>
      <c r="M208" s="513">
        <f>Esc!M$14</f>
        <v>1</v>
      </c>
      <c r="N208" s="513">
        <f>Esc!N$14</f>
        <v>1</v>
      </c>
      <c r="O208" s="513">
        <f>Esc!O$14</f>
        <v>1</v>
      </c>
      <c r="P208" s="513">
        <f>Esc!P$14</f>
        <v>1</v>
      </c>
      <c r="Q208" s="513">
        <f>Esc!Q$14</f>
        <v>1</v>
      </c>
      <c r="R208" s="513">
        <f>Esc!R$14</f>
        <v>1</v>
      </c>
      <c r="S208" s="513">
        <f>Esc!S$14</f>
        <v>1</v>
      </c>
      <c r="T208" s="513">
        <f>Esc!T$14</f>
        <v>1</v>
      </c>
      <c r="U208" s="513">
        <f>Esc!U$14</f>
        <v>1</v>
      </c>
      <c r="V208" s="513">
        <f>Esc!V$14</f>
        <v>1</v>
      </c>
      <c r="W208" s="513">
        <f>Esc!W$14</f>
        <v>1</v>
      </c>
      <c r="X208" s="513">
        <f>Esc!X$14</f>
        <v>1</v>
      </c>
      <c r="Y208" s="513">
        <f>Esc!Y$14</f>
        <v>1</v>
      </c>
      <c r="Z208" s="513">
        <f>Esc!Z$14</f>
        <v>1</v>
      </c>
      <c r="AA208" s="513">
        <f>Esc!AA$14</f>
        <v>1.0249999999999999</v>
      </c>
      <c r="AB208" s="513">
        <f>Esc!AB$14</f>
        <v>1.0249999999999999</v>
      </c>
      <c r="AC208" s="513">
        <f>Esc!AC$14</f>
        <v>1.0249999999999999</v>
      </c>
      <c r="AD208" s="513">
        <f>Esc!AD$14</f>
        <v>1.0249999999999999</v>
      </c>
      <c r="AE208" s="513">
        <f>Esc!AE$14</f>
        <v>1.0249999999999999</v>
      </c>
      <c r="AF208" s="513">
        <f>Esc!AF$14</f>
        <v>1.0249999999999999</v>
      </c>
      <c r="AG208" s="513">
        <f>Esc!AG$14</f>
        <v>1.0249999999999999</v>
      </c>
      <c r="AH208" s="513">
        <f>Esc!AH$14</f>
        <v>1.0249999999999999</v>
      </c>
      <c r="AI208" s="513">
        <f>Esc!AI$14</f>
        <v>1.0249999999999999</v>
      </c>
      <c r="AJ208" s="513">
        <f>Esc!AJ$14</f>
        <v>1.0249999999999999</v>
      </c>
      <c r="AK208" s="513">
        <f>Esc!AK$14</f>
        <v>1.0249999999999999</v>
      </c>
      <c r="AL208" s="513">
        <f>Esc!AL$14</f>
        <v>1.0249999999999999</v>
      </c>
      <c r="AM208" s="513">
        <f>Esc!AM$14</f>
        <v>1.0506249999999999</v>
      </c>
      <c r="AN208" s="513">
        <f>Esc!AN$14</f>
        <v>1.0506249999999999</v>
      </c>
      <c r="AO208" s="513">
        <f>Esc!AO$14</f>
        <v>1.0506249999999999</v>
      </c>
      <c r="AP208" s="513">
        <f>Esc!AP$14</f>
        <v>1.0506249999999999</v>
      </c>
      <c r="AQ208" s="513">
        <f>Esc!AQ$14</f>
        <v>1.0506249999999999</v>
      </c>
      <c r="AR208" s="513">
        <f>Esc!AR$14</f>
        <v>1.0506249999999999</v>
      </c>
      <c r="AS208" s="513">
        <f>Esc!AS$14</f>
        <v>1.0506249999999999</v>
      </c>
      <c r="AT208" s="513">
        <f>Esc!AT$14</f>
        <v>1.0506249999999999</v>
      </c>
      <c r="AU208" s="513">
        <f>Esc!AU$14</f>
        <v>1.0506249999999999</v>
      </c>
      <c r="AV208" s="513">
        <f>Esc!AV$14</f>
        <v>1.0506249999999999</v>
      </c>
      <c r="AW208" s="513">
        <f>Esc!AW$14</f>
        <v>1.0506249999999999</v>
      </c>
      <c r="AX208" s="513">
        <f>Esc!AX$14</f>
        <v>1.0506249999999999</v>
      </c>
      <c r="AY208" s="513">
        <f>Esc!AY$14</f>
        <v>1.0768906249999999</v>
      </c>
      <c r="AZ208" s="513">
        <f>Esc!AZ$14</f>
        <v>1.0768906249999999</v>
      </c>
      <c r="BA208" s="513">
        <f>Esc!BA$14</f>
        <v>1.0768906249999999</v>
      </c>
      <c r="BB208" s="513">
        <f>Esc!BB$14</f>
        <v>1.0768906249999999</v>
      </c>
      <c r="BC208" s="513">
        <f>Esc!BC$14</f>
        <v>1.0768906249999999</v>
      </c>
      <c r="BD208" s="513">
        <f>Esc!BD$14</f>
        <v>1.0768906249999999</v>
      </c>
      <c r="BE208" s="513">
        <f>Esc!BE$14</f>
        <v>1.0768906249999999</v>
      </c>
      <c r="BF208" s="513">
        <f>Esc!BF$14</f>
        <v>1.0768906249999999</v>
      </c>
      <c r="BG208" s="513">
        <f>Esc!BG$14</f>
        <v>1.1038128906249998</v>
      </c>
      <c r="BH208" s="513">
        <f>Esc!BH$14</f>
        <v>1.1038128906249998</v>
      </c>
      <c r="BI208" s="513">
        <f>Esc!BI$14</f>
        <v>1.1038128906249998</v>
      </c>
      <c r="BJ208" s="513">
        <f>Esc!BJ$14</f>
        <v>1.1038128906249998</v>
      </c>
      <c r="BK208" s="513">
        <f>Esc!BK$14</f>
        <v>1.1314082128906247</v>
      </c>
      <c r="BL208" s="513">
        <f>Esc!BL$14</f>
        <v>1.1314082128906247</v>
      </c>
      <c r="BM208" s="513">
        <f>Esc!BM$14</f>
        <v>1.1314082128906247</v>
      </c>
      <c r="BN208" s="513">
        <f>Esc!BN$14</f>
        <v>1.1314082128906247</v>
      </c>
      <c r="BO208" s="513">
        <f>Esc!BO$14</f>
        <v>1.1596934182128902</v>
      </c>
      <c r="BP208" s="513">
        <f>Esc!BP$14</f>
        <v>1.1596934182128902</v>
      </c>
      <c r="BQ208" s="513">
        <f>Esc!BQ$14</f>
        <v>1.1596934182128902</v>
      </c>
      <c r="BR208" s="513">
        <f>Esc!BR$14</f>
        <v>1.1596934182128902</v>
      </c>
      <c r="BS208" s="513">
        <f>Esc!BS$14</f>
        <v>1.1886857536682125</v>
      </c>
      <c r="BT208" s="513">
        <f>Esc!BT$14</f>
        <v>1.1886857536682125</v>
      </c>
      <c r="BU208" s="513">
        <f>Esc!BU$14</f>
        <v>1.1886857536682125</v>
      </c>
      <c r="BV208" s="513">
        <f>Esc!BV$14</f>
        <v>1.1886857536682125</v>
      </c>
      <c r="BW208" s="513">
        <f>Esc!BW$14</f>
        <v>1.2184028975099177</v>
      </c>
      <c r="BX208" s="513">
        <f>Esc!BX$14</f>
        <v>1.2184028975099177</v>
      </c>
      <c r="BY208" s="513">
        <f>Esc!BY$14</f>
        <v>1.2184028975099177</v>
      </c>
      <c r="BZ208" s="513">
        <f>Esc!BZ$14</f>
        <v>1.2184028975099177</v>
      </c>
      <c r="CA208" s="513">
        <f>Esc!CA$14</f>
        <v>1.2488629699476654</v>
      </c>
      <c r="CB208" s="513">
        <f>Esc!CB$14</f>
        <v>1.2488629699476654</v>
      </c>
      <c r="CC208" s="513">
        <f>Esc!CC$14</f>
        <v>1.2488629699476654</v>
      </c>
      <c r="CD208" s="513">
        <f>Esc!CD$14</f>
        <v>1.2488629699476654</v>
      </c>
      <c r="CE208" s="513">
        <f>Esc!CE$14</f>
        <v>1.2800845441963571</v>
      </c>
      <c r="CF208" s="513">
        <f>Esc!CF$14</f>
        <v>1.2800845441963571</v>
      </c>
      <c r="CG208" s="513">
        <f>Esc!CG$14</f>
        <v>1.2800845441963571</v>
      </c>
      <c r="CH208" s="513">
        <f>Esc!CH$14</f>
        <v>1.2800845441963571</v>
      </c>
      <c r="CI208" s="513">
        <f>Esc!CI$14</f>
        <v>1.312086657801266</v>
      </c>
      <c r="CJ208" s="513">
        <f>Esc!CJ$14</f>
        <v>1.312086657801266</v>
      </c>
      <c r="CK208" s="513">
        <f>Esc!CK$14</f>
        <v>1.312086657801266</v>
      </c>
      <c r="CL208" s="513">
        <f>Esc!CL$14</f>
        <v>1.312086657801266</v>
      </c>
      <c r="CM208" s="513">
        <f>Esc!CM$14</f>
        <v>1.3448888242462975</v>
      </c>
      <c r="CN208" s="513">
        <f>Esc!CN$14</f>
        <v>1.3448888242462975</v>
      </c>
      <c r="CO208" s="513">
        <f>Esc!CO$14</f>
        <v>1.3448888242462975</v>
      </c>
      <c r="CP208" s="513">
        <f>Esc!CP$14</f>
        <v>1.3448888242462975</v>
      </c>
      <c r="CQ208" s="513">
        <f>Esc!CQ$14</f>
        <v>1.3785110448524549</v>
      </c>
      <c r="CR208" s="513">
        <f>Esc!CR$14</f>
        <v>1.3785110448524549</v>
      </c>
      <c r="CS208" s="513">
        <f>Esc!CS$14</f>
        <v>1.3785110448524549</v>
      </c>
      <c r="CT208" s="513">
        <f>Esc!CT$14</f>
        <v>1.3785110448524549</v>
      </c>
      <c r="CU208" s="513">
        <f>Esc!CU$14</f>
        <v>1.4129738209737661</v>
      </c>
      <c r="CV208" s="513">
        <f>Esc!CV$14</f>
        <v>1.4129738209737661</v>
      </c>
      <c r="CW208" s="513">
        <f>Esc!CW$14</f>
        <v>1.4129738209737661</v>
      </c>
      <c r="CX208" s="513">
        <f>Esc!CX$14</f>
        <v>1.4129738209737661</v>
      </c>
      <c r="CY208" s="513">
        <f>Esc!CY$14</f>
        <v>1.4482981664981105</v>
      </c>
      <c r="CZ208" s="513">
        <f>Esc!CZ$14</f>
        <v>1.4482981664981105</v>
      </c>
      <c r="DA208" s="513">
        <f>Esc!DA$14</f>
        <v>1.4482981664981105</v>
      </c>
      <c r="DB208" s="513">
        <f>Esc!DB$14</f>
        <v>1.4482981664981105</v>
      </c>
      <c r="DC208" s="513">
        <f>Esc!DC$14</f>
        <v>1.4845056206605631</v>
      </c>
      <c r="DD208" s="513">
        <f>Esc!DD$14</f>
        <v>1.4845056206605631</v>
      </c>
      <c r="DE208" s="513">
        <f>Esc!DE$14</f>
        <v>1.4845056206605631</v>
      </c>
      <c r="DF208" s="513">
        <f>Esc!DF$14</f>
        <v>1.4845056206605631</v>
      </c>
      <c r="DG208" s="513">
        <f>Esc!DG$14</f>
        <v>1.521618261177077</v>
      </c>
      <c r="DH208" s="513">
        <f>Esc!DH$14</f>
        <v>1.521618261177077</v>
      </c>
      <c r="DI208" s="513">
        <f>Esc!DI$14</f>
        <v>1.521618261177077</v>
      </c>
      <c r="DJ208" s="513">
        <f>Esc!DJ$14</f>
        <v>1.521618261177077</v>
      </c>
      <c r="DK208" s="513">
        <f>Esc!DK$14</f>
        <v>1.559658717706504</v>
      </c>
      <c r="DL208" s="513">
        <f>Esc!DL$14</f>
        <v>1.559658717706504</v>
      </c>
      <c r="DM208" s="513">
        <f>Esc!DM$14</f>
        <v>1.559658717706504</v>
      </c>
      <c r="DN208" s="513">
        <f>Esc!DN$14</f>
        <v>1.559658717706504</v>
      </c>
      <c r="DO208" s="513">
        <f>Esc!DO$14</f>
        <v>1.5986501856491666</v>
      </c>
      <c r="DP208" s="513">
        <f>Esc!DP$14</f>
        <v>1.5986501856491666</v>
      </c>
      <c r="DQ208" s="513">
        <f>Esc!DQ$14</f>
        <v>1.5986501856491666</v>
      </c>
      <c r="DR208" s="513">
        <f>Esc!DR$14</f>
        <v>1.5986501856491666</v>
      </c>
      <c r="DS208" s="513">
        <f>Esc!DS$14</f>
        <v>1.6386164402903955</v>
      </c>
      <c r="DT208" s="513">
        <f>Esc!DT$14</f>
        <v>1.6386164402903955</v>
      </c>
      <c r="DU208" s="513">
        <f>Esc!DU$14</f>
        <v>1.6386164402903955</v>
      </c>
      <c r="DV208" s="513">
        <f>Esc!DV$14</f>
        <v>1.6386164402903955</v>
      </c>
      <c r="DW208" s="513">
        <f>Esc!DW$14</f>
        <v>1.6795818512976552</v>
      </c>
      <c r="DX208" s="513">
        <f>Esc!DX$14</f>
        <v>1.6795818512976552</v>
      </c>
      <c r="DY208" s="513">
        <f>Esc!DY$14</f>
        <v>1.6795818512976552</v>
      </c>
      <c r="DZ208" s="513">
        <f>Esc!DZ$14</f>
        <v>1.6795818512976552</v>
      </c>
      <c r="EA208" s="513">
        <f>Esc!EA$14</f>
        <v>1.7215713975800966</v>
      </c>
      <c r="EB208" s="513">
        <f>Esc!EB$14</f>
        <v>1.7215713975800966</v>
      </c>
      <c r="EC208" s="513">
        <f>Esc!EC$14</f>
        <v>1.7215713975800966</v>
      </c>
      <c r="ED208" s="513">
        <f>Esc!ED$14</f>
        <v>1.7215713975800966</v>
      </c>
      <c r="EE208" s="513">
        <f>Esc!EE$14</f>
        <v>1.7646106825195991</v>
      </c>
      <c r="EF208" s="513">
        <f>Esc!EF$14</f>
        <v>1.7646106825195991</v>
      </c>
      <c r="EG208" s="513">
        <f>Esc!EG$14</f>
        <v>1.7646106825195991</v>
      </c>
      <c r="EH208" s="513">
        <f>Esc!EH$14</f>
        <v>1.7646106825195991</v>
      </c>
      <c r="EI208" s="513">
        <f>Esc!EI$14</f>
        <v>1.8087259495825889</v>
      </c>
      <c r="EJ208" s="513">
        <f>Esc!EJ$14</f>
        <v>1.8087259495825889</v>
      </c>
      <c r="EK208" s="513">
        <f>Esc!EK$14</f>
        <v>1.8087259495825889</v>
      </c>
      <c r="EL208" s="513">
        <f>Esc!EL$14</f>
        <v>1.8087259495825889</v>
      </c>
      <c r="EM208" s="513">
        <f>Esc!EM$14</f>
        <v>1.8539440983221533</v>
      </c>
      <c r="EN208" s="513">
        <f>Esc!EN$14</f>
        <v>1.8539440983221533</v>
      </c>
      <c r="EO208" s="513">
        <f>Esc!EO$14</f>
        <v>1.8539440983221533</v>
      </c>
      <c r="EP208" s="513">
        <f>Esc!EP$14</f>
        <v>1.8539440983221533</v>
      </c>
      <c r="EQ208" s="513">
        <f>Esc!EQ$14</f>
        <v>1.9002927007802071</v>
      </c>
      <c r="ER208" s="513">
        <f>Esc!ER$14</f>
        <v>1.9002927007802071</v>
      </c>
      <c r="ES208" s="513">
        <f>Esc!ES$14</f>
        <v>1.9002927007802071</v>
      </c>
      <c r="ET208" s="513">
        <f>Esc!ET$14</f>
        <v>1.9002927007802071</v>
      </c>
      <c r="EU208" s="513">
        <f>Esc!EU$14</f>
        <v>1.9478000182997122</v>
      </c>
      <c r="EV208" s="513">
        <f>Esc!EV$14</f>
        <v>1.9478000182997122</v>
      </c>
      <c r="EW208" s="513">
        <f>Esc!EW$14</f>
        <v>1.9478000182997122</v>
      </c>
      <c r="EX208" s="513">
        <f>Esc!EX$14</f>
        <v>1.9478000182997122</v>
      </c>
      <c r="EY208" s="513">
        <f>Esc!EY$14</f>
        <v>1.9964950187572048</v>
      </c>
      <c r="EZ208" s="513">
        <f>Esc!EZ$14</f>
        <v>1.9964950187572048</v>
      </c>
      <c r="FA208" s="513">
        <f>Esc!FA$14</f>
        <v>1.9964950187572048</v>
      </c>
      <c r="FB208" s="513">
        <f>Esc!FB$14</f>
        <v>1.9964950187572048</v>
      </c>
      <c r="FC208" s="513">
        <f>Esc!FC$14</f>
        <v>2.0464073942261352</v>
      </c>
      <c r="FD208" s="513">
        <f>Esc!FD$14</f>
        <v>2.0464073942261352</v>
      </c>
      <c r="FE208" s="513">
        <f>Esc!FE$14</f>
        <v>2.0464073942261352</v>
      </c>
      <c r="FF208" s="513">
        <f>Esc!FF$14</f>
        <v>2.0464073942261352</v>
      </c>
      <c r="FG208" s="513">
        <f>Esc!FG$14</f>
        <v>2.097567579081788</v>
      </c>
      <c r="FH208" s="513">
        <f>Esc!FH$14</f>
        <v>2.097567579081788</v>
      </c>
      <c r="FI208" s="513">
        <f>Esc!FI$14</f>
        <v>2.097567579081788</v>
      </c>
      <c r="FJ208" s="513">
        <f>Esc!FJ$14</f>
        <v>2.097567579081788</v>
      </c>
      <c r="FK208" s="513">
        <f>Esc!FK$14</f>
        <v>2.1500067685588333</v>
      </c>
      <c r="FL208" s="513">
        <f>Esc!FL$14</f>
        <v>2.1500067685588333</v>
      </c>
      <c r="FM208" s="513">
        <f>Esc!FM$14</f>
        <v>2.1500067685588333</v>
      </c>
      <c r="FN208" s="513">
        <f>Esc!FN$14</f>
        <v>2.1500067685588333</v>
      </c>
      <c r="FO208" s="513">
        <f>Esc!FO$14</f>
        <v>2.2037569377728037</v>
      </c>
      <c r="FP208" s="513">
        <f>Esc!FP$14</f>
        <v>2.2037569377728037</v>
      </c>
      <c r="FQ208" s="513">
        <f>Esc!FQ$14</f>
        <v>2.2037569377728037</v>
      </c>
      <c r="FR208" s="513">
        <f>Esc!FR$14</f>
        <v>2.2037569377728037</v>
      </c>
      <c r="FS208" s="513">
        <f>Esc!FS$14</f>
        <v>2.2588508612171236</v>
      </c>
      <c r="FT208" s="513">
        <f>Esc!FT$14</f>
        <v>2.2588508612171236</v>
      </c>
      <c r="FU208" s="513">
        <f>Esc!FU$14</f>
        <v>2.2588508612171236</v>
      </c>
      <c r="FV208" s="513">
        <f>Esc!FV$14</f>
        <v>2.2588508612171236</v>
      </c>
      <c r="FW208" s="513">
        <f>Esc!FW$14</f>
        <v>2.3153221327475517</v>
      </c>
      <c r="FX208" s="513">
        <f>Esc!FX$14</f>
        <v>2.3153221327475517</v>
      </c>
      <c r="FY208" s="513">
        <f>Esc!FY$14</f>
        <v>2.3153221327475517</v>
      </c>
      <c r="FZ208" s="513">
        <f>Esc!FZ$14</f>
        <v>2.3153221327475517</v>
      </c>
      <c r="GA208" s="513">
        <f>Esc!GA$14</f>
        <v>2.3732051860662402</v>
      </c>
      <c r="GB208" s="513">
        <f>Esc!GB$14</f>
        <v>2.3732051860662402</v>
      </c>
      <c r="GC208" s="513">
        <f>Esc!GC$14</f>
        <v>2.3732051860662402</v>
      </c>
      <c r="GD208" s="513">
        <f>Esc!GD$14</f>
        <v>2.3732051860662402</v>
      </c>
      <c r="GE208" s="513">
        <f>Esc!GE$14</f>
        <v>2.4325353157178964</v>
      </c>
      <c r="GF208" s="513">
        <f>Esc!GF$14</f>
        <v>2.4325353157178964</v>
      </c>
      <c r="GG208" s="513">
        <f>Esc!GG$14</f>
        <v>2.4325353157178964</v>
      </c>
      <c r="GH208" s="513">
        <f>Esc!GH$14</f>
        <v>2.4325353157178964</v>
      </c>
      <c r="GI208" s="513">
        <f>Esc!GI$14</f>
        <v>2.4933486986108435</v>
      </c>
      <c r="GJ208" s="513">
        <f>Esc!GJ$14</f>
        <v>2.4933486986108435</v>
      </c>
    </row>
    <row r="209" spans="1:192" outlineLevel="2" x14ac:dyDescent="0.35">
      <c r="A209" s="76"/>
      <c r="B209"/>
      <c r="C209"/>
      <c r="D209"/>
      <c r="E209" t="s">
        <v>767</v>
      </c>
      <c r="F209"/>
      <c r="G209" t="s">
        <v>101</v>
      </c>
      <c r="H209">
        <f>SUM(J209:GJ209)</f>
        <v>1124.2163713681857</v>
      </c>
      <c r="I209"/>
      <c r="J209">
        <f t="shared" ref="J209:AO209" si="276">$F204/$F205*J206/$F203*J208*J207</f>
        <v>0</v>
      </c>
      <c r="K209">
        <f t="shared" si="276"/>
        <v>0</v>
      </c>
      <c r="L209">
        <f t="shared" si="276"/>
        <v>0</v>
      </c>
      <c r="M209">
        <f t="shared" si="276"/>
        <v>0</v>
      </c>
      <c r="N209">
        <f t="shared" si="276"/>
        <v>0</v>
      </c>
      <c r="O209">
        <f t="shared" si="276"/>
        <v>0</v>
      </c>
      <c r="P209">
        <f t="shared" si="276"/>
        <v>0</v>
      </c>
      <c r="Q209">
        <f t="shared" si="276"/>
        <v>0</v>
      </c>
      <c r="R209">
        <f t="shared" si="276"/>
        <v>0</v>
      </c>
      <c r="S209">
        <f t="shared" si="276"/>
        <v>0</v>
      </c>
      <c r="T209">
        <f t="shared" si="276"/>
        <v>0</v>
      </c>
      <c r="U209">
        <f t="shared" si="276"/>
        <v>0</v>
      </c>
      <c r="V209">
        <f t="shared" si="276"/>
        <v>0</v>
      </c>
      <c r="W209">
        <f t="shared" si="276"/>
        <v>0</v>
      </c>
      <c r="X209">
        <f t="shared" si="276"/>
        <v>0</v>
      </c>
      <c r="Y209">
        <f t="shared" si="276"/>
        <v>0</v>
      </c>
      <c r="Z209">
        <f t="shared" si="276"/>
        <v>0</v>
      </c>
      <c r="AA209">
        <f t="shared" si="276"/>
        <v>0</v>
      </c>
      <c r="AB209">
        <f t="shared" si="276"/>
        <v>0</v>
      </c>
      <c r="AC209">
        <f t="shared" si="276"/>
        <v>0</v>
      </c>
      <c r="AD209">
        <f t="shared" si="276"/>
        <v>0</v>
      </c>
      <c r="AE209">
        <f t="shared" si="276"/>
        <v>0</v>
      </c>
      <c r="AF209">
        <f t="shared" si="276"/>
        <v>0</v>
      </c>
      <c r="AG209">
        <f t="shared" si="276"/>
        <v>0</v>
      </c>
      <c r="AH209">
        <f t="shared" si="276"/>
        <v>0</v>
      </c>
      <c r="AI209">
        <f t="shared" si="276"/>
        <v>0</v>
      </c>
      <c r="AJ209">
        <f t="shared" si="276"/>
        <v>0</v>
      </c>
      <c r="AK209">
        <f t="shared" si="276"/>
        <v>0</v>
      </c>
      <c r="AL209">
        <f t="shared" si="276"/>
        <v>0</v>
      </c>
      <c r="AM209">
        <f t="shared" si="276"/>
        <v>0</v>
      </c>
      <c r="AN209">
        <f t="shared" si="276"/>
        <v>0</v>
      </c>
      <c r="AO209">
        <f t="shared" si="276"/>
        <v>0</v>
      </c>
      <c r="AP209">
        <f t="shared" ref="AP209:BU209" si="277">$F204/$F205*AP206/$F203*AP208*AP207</f>
        <v>0</v>
      </c>
      <c r="AQ209">
        <f t="shared" si="277"/>
        <v>0</v>
      </c>
      <c r="AR209">
        <f t="shared" si="277"/>
        <v>0</v>
      </c>
      <c r="AS209">
        <f t="shared" si="277"/>
        <v>0</v>
      </c>
      <c r="AT209">
        <f t="shared" si="277"/>
        <v>0</v>
      </c>
      <c r="AU209">
        <f t="shared" si="277"/>
        <v>0</v>
      </c>
      <c r="AV209">
        <f t="shared" si="277"/>
        <v>0</v>
      </c>
      <c r="AW209">
        <f t="shared" si="277"/>
        <v>0</v>
      </c>
      <c r="AX209">
        <f t="shared" si="277"/>
        <v>0</v>
      </c>
      <c r="AY209">
        <f t="shared" si="277"/>
        <v>0</v>
      </c>
      <c r="AZ209">
        <f t="shared" si="277"/>
        <v>0</v>
      </c>
      <c r="BA209">
        <f t="shared" si="277"/>
        <v>0</v>
      </c>
      <c r="BB209">
        <f t="shared" si="277"/>
        <v>0</v>
      </c>
      <c r="BC209">
        <f t="shared" si="277"/>
        <v>0</v>
      </c>
      <c r="BD209">
        <f t="shared" si="277"/>
        <v>0</v>
      </c>
      <c r="BE209">
        <f t="shared" si="277"/>
        <v>0</v>
      </c>
      <c r="BF209">
        <f t="shared" si="277"/>
        <v>8.0766796874999986</v>
      </c>
      <c r="BG209">
        <f t="shared" si="277"/>
        <v>8.2785966796874977</v>
      </c>
      <c r="BH209">
        <f t="shared" si="277"/>
        <v>8.2785966796874977</v>
      </c>
      <c r="BI209">
        <f t="shared" si="277"/>
        <v>8.2785966796874977</v>
      </c>
      <c r="BJ209">
        <f t="shared" si="277"/>
        <v>8.2785966796874977</v>
      </c>
      <c r="BK209">
        <f t="shared" si="277"/>
        <v>8.485561596679684</v>
      </c>
      <c r="BL209">
        <f t="shared" si="277"/>
        <v>8.485561596679684</v>
      </c>
      <c r="BM209">
        <f t="shared" si="277"/>
        <v>8.485561596679684</v>
      </c>
      <c r="BN209">
        <f t="shared" si="277"/>
        <v>8.485561596679684</v>
      </c>
      <c r="BO209">
        <f t="shared" si="277"/>
        <v>8.6977006365966769</v>
      </c>
      <c r="BP209">
        <f t="shared" si="277"/>
        <v>8.6977006365966769</v>
      </c>
      <c r="BQ209">
        <f t="shared" si="277"/>
        <v>8.6977006365966769</v>
      </c>
      <c r="BR209">
        <f t="shared" si="277"/>
        <v>8.6977006365966769</v>
      </c>
      <c r="BS209">
        <f t="shared" si="277"/>
        <v>8.9151431525115932</v>
      </c>
      <c r="BT209">
        <f t="shared" si="277"/>
        <v>8.9151431525115932</v>
      </c>
      <c r="BU209">
        <f t="shared" si="277"/>
        <v>8.9151431525115932</v>
      </c>
      <c r="BV209">
        <f t="shared" ref="BV209:DA209" si="278">$F204/$F205*BV206/$F203*BV208*BV207</f>
        <v>8.9151431525115932</v>
      </c>
      <c r="BW209">
        <f t="shared" si="278"/>
        <v>9.1380217313243826</v>
      </c>
      <c r="BX209">
        <f t="shared" si="278"/>
        <v>9.1380217313243826</v>
      </c>
      <c r="BY209">
        <f t="shared" si="278"/>
        <v>9.1380217313243826</v>
      </c>
      <c r="BZ209">
        <f t="shared" si="278"/>
        <v>9.1380217313243826</v>
      </c>
      <c r="CA209">
        <f t="shared" si="278"/>
        <v>9.3664722746074904</v>
      </c>
      <c r="CB209">
        <f t="shared" si="278"/>
        <v>9.3664722746074904</v>
      </c>
      <c r="CC209">
        <f t="shared" si="278"/>
        <v>9.3664722746074904</v>
      </c>
      <c r="CD209">
        <f t="shared" si="278"/>
        <v>9.3664722746074904</v>
      </c>
      <c r="CE209">
        <f t="shared" si="278"/>
        <v>9.6006340814726787</v>
      </c>
      <c r="CF209">
        <f t="shared" si="278"/>
        <v>9.6006340814726787</v>
      </c>
      <c r="CG209">
        <f t="shared" si="278"/>
        <v>9.6006340814726787</v>
      </c>
      <c r="CH209">
        <f t="shared" si="278"/>
        <v>9.6006340814726787</v>
      </c>
      <c r="CI209">
        <f t="shared" si="278"/>
        <v>9.8406499335094946</v>
      </c>
      <c r="CJ209">
        <f t="shared" si="278"/>
        <v>9.8406499335094946</v>
      </c>
      <c r="CK209">
        <f t="shared" si="278"/>
        <v>9.8406499335094946</v>
      </c>
      <c r="CL209">
        <f t="shared" si="278"/>
        <v>9.8406499335094946</v>
      </c>
      <c r="CM209">
        <f t="shared" si="278"/>
        <v>10.086666181847232</v>
      </c>
      <c r="CN209">
        <f t="shared" si="278"/>
        <v>10.086666181847232</v>
      </c>
      <c r="CO209">
        <f t="shared" si="278"/>
        <v>10.086666181847232</v>
      </c>
      <c r="CP209">
        <f t="shared" si="278"/>
        <v>10.086666181847232</v>
      </c>
      <c r="CQ209">
        <f t="shared" si="278"/>
        <v>10.338832836393411</v>
      </c>
      <c r="CR209">
        <f t="shared" si="278"/>
        <v>10.338832836393411</v>
      </c>
      <c r="CS209">
        <f t="shared" si="278"/>
        <v>10.338832836393411</v>
      </c>
      <c r="CT209">
        <f t="shared" si="278"/>
        <v>10.338832836393411</v>
      </c>
      <c r="CU209">
        <f t="shared" si="278"/>
        <v>10.597303657303247</v>
      </c>
      <c r="CV209">
        <f t="shared" si="278"/>
        <v>10.597303657303247</v>
      </c>
      <c r="CW209">
        <f t="shared" si="278"/>
        <v>10.597303657303247</v>
      </c>
      <c r="CX209">
        <f t="shared" si="278"/>
        <v>10.597303657303247</v>
      </c>
      <c r="CY209">
        <f t="shared" si="278"/>
        <v>10.862236248735829</v>
      </c>
      <c r="CZ209">
        <f t="shared" si="278"/>
        <v>10.862236248735829</v>
      </c>
      <c r="DA209">
        <f t="shared" si="278"/>
        <v>10.862236248735829</v>
      </c>
      <c r="DB209">
        <f t="shared" ref="DB209:EG209" si="279">$F204/$F205*DB206/$F203*DB208*DB207</f>
        <v>10.862236248735829</v>
      </c>
      <c r="DC209">
        <f t="shared" si="279"/>
        <v>11.133792154954223</v>
      </c>
      <c r="DD209">
        <f t="shared" si="279"/>
        <v>11.133792154954223</v>
      </c>
      <c r="DE209">
        <f t="shared" si="279"/>
        <v>11.133792154954223</v>
      </c>
      <c r="DF209">
        <f t="shared" si="279"/>
        <v>11.133792154954223</v>
      </c>
      <c r="DG209">
        <f t="shared" si="279"/>
        <v>11.412136958828077</v>
      </c>
      <c r="DH209">
        <f t="shared" si="279"/>
        <v>11.412136958828077</v>
      </c>
      <c r="DI209">
        <f t="shared" si="279"/>
        <v>11.412136958828077</v>
      </c>
      <c r="DJ209">
        <f t="shared" si="279"/>
        <v>11.412136958828077</v>
      </c>
      <c r="DK209">
        <f t="shared" si="279"/>
        <v>11.69744038279878</v>
      </c>
      <c r="DL209">
        <f t="shared" si="279"/>
        <v>11.69744038279878</v>
      </c>
      <c r="DM209">
        <f t="shared" si="279"/>
        <v>11.69744038279878</v>
      </c>
      <c r="DN209">
        <f t="shared" si="279"/>
        <v>11.69744038279878</v>
      </c>
      <c r="DO209">
        <f t="shared" si="279"/>
        <v>11.98987639236875</v>
      </c>
      <c r="DP209">
        <f t="shared" si="279"/>
        <v>11.98987639236875</v>
      </c>
      <c r="DQ209">
        <f t="shared" si="279"/>
        <v>11.98987639236875</v>
      </c>
      <c r="DR209">
        <f t="shared" si="279"/>
        <v>11.98987639236875</v>
      </c>
      <c r="DS209">
        <f t="shared" si="279"/>
        <v>12.289623302177967</v>
      </c>
      <c r="DT209">
        <f t="shared" si="279"/>
        <v>12.289623302177967</v>
      </c>
      <c r="DU209">
        <f t="shared" si="279"/>
        <v>12.289623302177967</v>
      </c>
      <c r="DV209">
        <f t="shared" si="279"/>
        <v>12.289623302177967</v>
      </c>
      <c r="DW209">
        <f t="shared" si="279"/>
        <v>12.596863884732414</v>
      </c>
      <c r="DX209">
        <f t="shared" si="279"/>
        <v>12.596863884732414</v>
      </c>
      <c r="DY209">
        <f t="shared" si="279"/>
        <v>12.596863884732414</v>
      </c>
      <c r="DZ209">
        <f t="shared" si="279"/>
        <v>12.596863884732414</v>
      </c>
      <c r="EA209">
        <f t="shared" si="279"/>
        <v>12.911785481850725</v>
      </c>
      <c r="EB209">
        <f t="shared" si="279"/>
        <v>12.911785481850725</v>
      </c>
      <c r="EC209">
        <f t="shared" si="279"/>
        <v>12.911785481850725</v>
      </c>
      <c r="ED209">
        <f t="shared" si="279"/>
        <v>12.911785481850725</v>
      </c>
      <c r="EE209">
        <f t="shared" si="279"/>
        <v>13.234580118896993</v>
      </c>
      <c r="EF209">
        <f t="shared" si="279"/>
        <v>13.234580118896993</v>
      </c>
      <c r="EG209">
        <f t="shared" si="279"/>
        <v>13.234580118896993</v>
      </c>
      <c r="EH209">
        <f t="shared" ref="EH209:FM209" si="280">$F204/$F205*EH206/$F203*EH208*EH207</f>
        <v>13.234580118896993</v>
      </c>
      <c r="EI209">
        <f t="shared" si="280"/>
        <v>13.565444621869418</v>
      </c>
      <c r="EJ209">
        <f t="shared" si="280"/>
        <v>13.565444621869418</v>
      </c>
      <c r="EK209">
        <f t="shared" si="280"/>
        <v>13.565444621869418</v>
      </c>
      <c r="EL209">
        <f t="shared" si="280"/>
        <v>13.565444621869418</v>
      </c>
      <c r="EM209">
        <f t="shared" si="280"/>
        <v>13.904580737416151</v>
      </c>
      <c r="EN209">
        <f t="shared" si="280"/>
        <v>13.904580737416151</v>
      </c>
      <c r="EO209">
        <f t="shared" si="280"/>
        <v>13.904580737416151</v>
      </c>
      <c r="EP209">
        <f t="shared" si="280"/>
        <v>13.904580737416151</v>
      </c>
      <c r="EQ209">
        <f t="shared" si="280"/>
        <v>14.252195255851554</v>
      </c>
      <c r="ER209">
        <f t="shared" si="280"/>
        <v>14.252195255851554</v>
      </c>
      <c r="ES209">
        <f t="shared" si="280"/>
        <v>14.252195255851554</v>
      </c>
      <c r="ET209">
        <f t="shared" si="280"/>
        <v>14.252195255851554</v>
      </c>
      <c r="EU209">
        <f t="shared" si="280"/>
        <v>14.608500137247841</v>
      </c>
      <c r="EV209">
        <f t="shared" si="280"/>
        <v>14.608500137247841</v>
      </c>
      <c r="EW209">
        <f t="shared" si="280"/>
        <v>14.608500137247841</v>
      </c>
      <c r="EX209">
        <f t="shared" si="280"/>
        <v>14.608500137247841</v>
      </c>
      <c r="EY209">
        <f t="shared" si="280"/>
        <v>14.973712640679036</v>
      </c>
      <c r="EZ209">
        <f t="shared" si="280"/>
        <v>14.973712640679036</v>
      </c>
      <c r="FA209">
        <f t="shared" si="280"/>
        <v>14.973712640679036</v>
      </c>
      <c r="FB209">
        <f t="shared" si="280"/>
        <v>0</v>
      </c>
      <c r="FC209">
        <f t="shared" si="280"/>
        <v>0</v>
      </c>
      <c r="FD209">
        <f t="shared" si="280"/>
        <v>0</v>
      </c>
      <c r="FE209">
        <f t="shared" si="280"/>
        <v>0</v>
      </c>
      <c r="FF209">
        <f t="shared" si="280"/>
        <v>0</v>
      </c>
      <c r="FG209">
        <f t="shared" si="280"/>
        <v>0</v>
      </c>
      <c r="FH209">
        <f t="shared" si="280"/>
        <v>0</v>
      </c>
      <c r="FI209">
        <f t="shared" si="280"/>
        <v>0</v>
      </c>
      <c r="FJ209">
        <f t="shared" si="280"/>
        <v>0</v>
      </c>
      <c r="FK209">
        <f t="shared" si="280"/>
        <v>0</v>
      </c>
      <c r="FL209">
        <f t="shared" si="280"/>
        <v>0</v>
      </c>
      <c r="FM209">
        <f t="shared" si="280"/>
        <v>0</v>
      </c>
      <c r="FN209">
        <f t="shared" ref="FN209:GJ209" si="281">$F204/$F205*FN206/$F203*FN208*FN207</f>
        <v>0</v>
      </c>
      <c r="FO209">
        <f t="shared" si="281"/>
        <v>0</v>
      </c>
      <c r="FP209">
        <f t="shared" si="281"/>
        <v>0</v>
      </c>
      <c r="FQ209">
        <f t="shared" si="281"/>
        <v>0</v>
      </c>
      <c r="FR209">
        <f t="shared" si="281"/>
        <v>0</v>
      </c>
      <c r="FS209">
        <f t="shared" si="281"/>
        <v>0</v>
      </c>
      <c r="FT209">
        <f t="shared" si="281"/>
        <v>0</v>
      </c>
      <c r="FU209">
        <f t="shared" si="281"/>
        <v>0</v>
      </c>
      <c r="FV209">
        <f t="shared" si="281"/>
        <v>0</v>
      </c>
      <c r="FW209">
        <f t="shared" si="281"/>
        <v>0</v>
      </c>
      <c r="FX209">
        <f t="shared" si="281"/>
        <v>0</v>
      </c>
      <c r="FY209">
        <f t="shared" si="281"/>
        <v>0</v>
      </c>
      <c r="FZ209">
        <f t="shared" si="281"/>
        <v>0</v>
      </c>
      <c r="GA209">
        <f t="shared" si="281"/>
        <v>0</v>
      </c>
      <c r="GB209">
        <f t="shared" si="281"/>
        <v>0</v>
      </c>
      <c r="GC209">
        <f t="shared" si="281"/>
        <v>0</v>
      </c>
      <c r="GD209">
        <f t="shared" si="281"/>
        <v>0</v>
      </c>
      <c r="GE209">
        <f t="shared" si="281"/>
        <v>0</v>
      </c>
      <c r="GF209">
        <f t="shared" si="281"/>
        <v>0</v>
      </c>
      <c r="GG209">
        <f t="shared" si="281"/>
        <v>0</v>
      </c>
      <c r="GH209">
        <f t="shared" si="281"/>
        <v>0</v>
      </c>
      <c r="GI209">
        <f t="shared" si="281"/>
        <v>0</v>
      </c>
      <c r="GJ209">
        <f t="shared" si="281"/>
        <v>0</v>
      </c>
    </row>
    <row r="210" spans="1:192" outlineLevel="2" x14ac:dyDescent="0.35">
      <c r="A210" s="76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</row>
    <row r="211" spans="1:192" s="512" customFormat="1" outlineLevel="2" x14ac:dyDescent="0.35">
      <c r="A211" s="519"/>
      <c r="E211" s="512" t="str">
        <f>InpC!$E$16</f>
        <v>Length of operating period</v>
      </c>
      <c r="F211" s="512">
        <f>InpC!$F$16</f>
        <v>3</v>
      </c>
      <c r="G211" s="512" t="str">
        <f>InpC!$G$16</f>
        <v>months</v>
      </c>
    </row>
    <row r="212" spans="1:192" s="512" customFormat="1" outlineLevel="2" x14ac:dyDescent="0.35">
      <c r="A212" s="519"/>
      <c r="E212" s="512" t="str">
        <f>InpC!$E$84</f>
        <v>EA permit fee</v>
      </c>
      <c r="F212" s="512">
        <f>InpC!$F$84</f>
        <v>29.77</v>
      </c>
      <c r="G212" s="512" t="str">
        <f>InpC!$G$84</f>
        <v>$ 000s p.a.</v>
      </c>
    </row>
    <row r="213" spans="1:192" s="512" customFormat="1" outlineLevel="2" x14ac:dyDescent="0.35">
      <c r="A213" s="519"/>
      <c r="E213" s="512" t="str">
        <f>InpC!$E$134</f>
        <v>Number of periods in a year</v>
      </c>
      <c r="F213" s="512">
        <f>InpC!$F$134</f>
        <v>4</v>
      </c>
      <c r="G213" s="512" t="str">
        <f>InpC!$G$134</f>
        <v>periods</v>
      </c>
    </row>
    <row r="214" spans="1:192" s="512" customFormat="1" outlineLevel="2" x14ac:dyDescent="0.35">
      <c r="A214" s="519"/>
      <c r="E214" s="512" t="str">
        <f>Time!$E$32</f>
        <v>Months per model period</v>
      </c>
      <c r="G214" s="512" t="str">
        <f>Time!$G$32</f>
        <v>months</v>
      </c>
      <c r="H214" s="512">
        <f>Time!$H$32</f>
        <v>0</v>
      </c>
      <c r="J214" s="512">
        <f>Time!J$32</f>
        <v>1</v>
      </c>
      <c r="K214" s="512">
        <f>Time!K$32</f>
        <v>1</v>
      </c>
      <c r="L214" s="512">
        <f>Time!L$32</f>
        <v>1</v>
      </c>
      <c r="M214" s="512">
        <f>Time!M$32</f>
        <v>1</v>
      </c>
      <c r="N214" s="512">
        <f>Time!N$32</f>
        <v>1</v>
      </c>
      <c r="O214" s="512">
        <f>Time!O$32</f>
        <v>1</v>
      </c>
      <c r="P214" s="512">
        <f>Time!P$32</f>
        <v>1</v>
      </c>
      <c r="Q214" s="512">
        <f>Time!Q$32</f>
        <v>1</v>
      </c>
      <c r="R214" s="512">
        <f>Time!R$32</f>
        <v>1</v>
      </c>
      <c r="S214" s="512">
        <f>Time!S$32</f>
        <v>1</v>
      </c>
      <c r="T214" s="512">
        <f>Time!T$32</f>
        <v>1</v>
      </c>
      <c r="U214" s="512">
        <f>Time!U$32</f>
        <v>1</v>
      </c>
      <c r="V214" s="512">
        <f>Time!V$32</f>
        <v>1</v>
      </c>
      <c r="W214" s="512">
        <f>Time!W$32</f>
        <v>1</v>
      </c>
      <c r="X214" s="512">
        <f>Time!X$32</f>
        <v>1</v>
      </c>
      <c r="Y214" s="512">
        <f>Time!Y$32</f>
        <v>1</v>
      </c>
      <c r="Z214" s="512">
        <f>Time!Z$32</f>
        <v>1</v>
      </c>
      <c r="AA214" s="512">
        <f>Time!AA$32</f>
        <v>1</v>
      </c>
      <c r="AB214" s="512">
        <f>Time!AB$32</f>
        <v>1</v>
      </c>
      <c r="AC214" s="512">
        <f>Time!AC$32</f>
        <v>1</v>
      </c>
      <c r="AD214" s="512">
        <f>Time!AD$32</f>
        <v>1</v>
      </c>
      <c r="AE214" s="512">
        <f>Time!AE$32</f>
        <v>1</v>
      </c>
      <c r="AF214" s="512">
        <f>Time!AF$32</f>
        <v>1</v>
      </c>
      <c r="AG214" s="512">
        <f>Time!AG$32</f>
        <v>1</v>
      </c>
      <c r="AH214" s="512">
        <f>Time!AH$32</f>
        <v>1</v>
      </c>
      <c r="AI214" s="512">
        <f>Time!AI$32</f>
        <v>1</v>
      </c>
      <c r="AJ214" s="512">
        <f>Time!AJ$32</f>
        <v>1</v>
      </c>
      <c r="AK214" s="512">
        <f>Time!AK$32</f>
        <v>1</v>
      </c>
      <c r="AL214" s="512">
        <f>Time!AL$32</f>
        <v>1</v>
      </c>
      <c r="AM214" s="512">
        <f>Time!AM$32</f>
        <v>1</v>
      </c>
      <c r="AN214" s="512">
        <f>Time!AN$32</f>
        <v>1</v>
      </c>
      <c r="AO214" s="512">
        <f>Time!AO$32</f>
        <v>1</v>
      </c>
      <c r="AP214" s="512">
        <f>Time!AP$32</f>
        <v>1</v>
      </c>
      <c r="AQ214" s="512">
        <f>Time!AQ$32</f>
        <v>1</v>
      </c>
      <c r="AR214" s="512">
        <f>Time!AR$32</f>
        <v>1</v>
      </c>
      <c r="AS214" s="512">
        <f>Time!AS$32</f>
        <v>1</v>
      </c>
      <c r="AT214" s="512">
        <f>Time!AT$32</f>
        <v>1</v>
      </c>
      <c r="AU214" s="512">
        <f>Time!AU$32</f>
        <v>1</v>
      </c>
      <c r="AV214" s="512">
        <f>Time!AV$32</f>
        <v>1</v>
      </c>
      <c r="AW214" s="512">
        <f>Time!AW$32</f>
        <v>1</v>
      </c>
      <c r="AX214" s="512">
        <f>Time!AX$32</f>
        <v>1</v>
      </c>
      <c r="AY214" s="512">
        <f>Time!AY$32</f>
        <v>1</v>
      </c>
      <c r="AZ214" s="512">
        <f>Time!AZ$32</f>
        <v>1</v>
      </c>
      <c r="BA214" s="512">
        <f>Time!BA$32</f>
        <v>1</v>
      </c>
      <c r="BB214" s="512">
        <f>Time!BB$32</f>
        <v>1</v>
      </c>
      <c r="BC214" s="512">
        <f>Time!BC$32</f>
        <v>1</v>
      </c>
      <c r="BD214" s="512">
        <f>Time!BD$32</f>
        <v>1</v>
      </c>
      <c r="BE214" s="512">
        <f>Time!BE$32</f>
        <v>1</v>
      </c>
      <c r="BF214" s="512">
        <f>Time!BF$32</f>
        <v>3</v>
      </c>
      <c r="BG214" s="512">
        <f>Time!BG$32</f>
        <v>3</v>
      </c>
      <c r="BH214" s="512">
        <f>Time!BH$32</f>
        <v>3</v>
      </c>
      <c r="BI214" s="512">
        <f>Time!BI$32</f>
        <v>3</v>
      </c>
      <c r="BJ214" s="512">
        <f>Time!BJ$32</f>
        <v>3</v>
      </c>
      <c r="BK214" s="512">
        <f>Time!BK$32</f>
        <v>3</v>
      </c>
      <c r="BL214" s="512">
        <f>Time!BL$32</f>
        <v>3</v>
      </c>
      <c r="BM214" s="512">
        <f>Time!BM$32</f>
        <v>3</v>
      </c>
      <c r="BN214" s="512">
        <f>Time!BN$32</f>
        <v>3</v>
      </c>
      <c r="BO214" s="512">
        <f>Time!BO$32</f>
        <v>3</v>
      </c>
      <c r="BP214" s="512">
        <f>Time!BP$32</f>
        <v>3</v>
      </c>
      <c r="BQ214" s="512">
        <f>Time!BQ$32</f>
        <v>3</v>
      </c>
      <c r="BR214" s="512">
        <f>Time!BR$32</f>
        <v>3</v>
      </c>
      <c r="BS214" s="512">
        <f>Time!BS$32</f>
        <v>3</v>
      </c>
      <c r="BT214" s="512">
        <f>Time!BT$32</f>
        <v>3</v>
      </c>
      <c r="BU214" s="512">
        <f>Time!BU$32</f>
        <v>3</v>
      </c>
      <c r="BV214" s="512">
        <f>Time!BV$32</f>
        <v>3</v>
      </c>
      <c r="BW214" s="512">
        <f>Time!BW$32</f>
        <v>3</v>
      </c>
      <c r="BX214" s="512">
        <f>Time!BX$32</f>
        <v>3</v>
      </c>
      <c r="BY214" s="512">
        <f>Time!BY$32</f>
        <v>3</v>
      </c>
      <c r="BZ214" s="512">
        <f>Time!BZ$32</f>
        <v>3</v>
      </c>
      <c r="CA214" s="512">
        <f>Time!CA$32</f>
        <v>3</v>
      </c>
      <c r="CB214" s="512">
        <f>Time!CB$32</f>
        <v>3</v>
      </c>
      <c r="CC214" s="512">
        <f>Time!CC$32</f>
        <v>3</v>
      </c>
      <c r="CD214" s="512">
        <f>Time!CD$32</f>
        <v>3</v>
      </c>
      <c r="CE214" s="512">
        <f>Time!CE$32</f>
        <v>3</v>
      </c>
      <c r="CF214" s="512">
        <f>Time!CF$32</f>
        <v>3</v>
      </c>
      <c r="CG214" s="512">
        <f>Time!CG$32</f>
        <v>3</v>
      </c>
      <c r="CH214" s="512">
        <f>Time!CH$32</f>
        <v>3</v>
      </c>
      <c r="CI214" s="512">
        <f>Time!CI$32</f>
        <v>3</v>
      </c>
      <c r="CJ214" s="512">
        <f>Time!CJ$32</f>
        <v>3</v>
      </c>
      <c r="CK214" s="512">
        <f>Time!CK$32</f>
        <v>3</v>
      </c>
      <c r="CL214" s="512">
        <f>Time!CL$32</f>
        <v>3</v>
      </c>
      <c r="CM214" s="512">
        <f>Time!CM$32</f>
        <v>3</v>
      </c>
      <c r="CN214" s="512">
        <f>Time!CN$32</f>
        <v>3</v>
      </c>
      <c r="CO214" s="512">
        <f>Time!CO$32</f>
        <v>3</v>
      </c>
      <c r="CP214" s="512">
        <f>Time!CP$32</f>
        <v>3</v>
      </c>
      <c r="CQ214" s="512">
        <f>Time!CQ$32</f>
        <v>3</v>
      </c>
      <c r="CR214" s="512">
        <f>Time!CR$32</f>
        <v>3</v>
      </c>
      <c r="CS214" s="512">
        <f>Time!CS$32</f>
        <v>3</v>
      </c>
      <c r="CT214" s="512">
        <f>Time!CT$32</f>
        <v>3</v>
      </c>
      <c r="CU214" s="512">
        <f>Time!CU$32</f>
        <v>3</v>
      </c>
      <c r="CV214" s="512">
        <f>Time!CV$32</f>
        <v>3</v>
      </c>
      <c r="CW214" s="512">
        <f>Time!CW$32</f>
        <v>3</v>
      </c>
      <c r="CX214" s="512">
        <f>Time!CX$32</f>
        <v>3</v>
      </c>
      <c r="CY214" s="512">
        <f>Time!CY$32</f>
        <v>3</v>
      </c>
      <c r="CZ214" s="512">
        <f>Time!CZ$32</f>
        <v>3</v>
      </c>
      <c r="DA214" s="512">
        <f>Time!DA$32</f>
        <v>3</v>
      </c>
      <c r="DB214" s="512">
        <f>Time!DB$32</f>
        <v>3</v>
      </c>
      <c r="DC214" s="512">
        <f>Time!DC$32</f>
        <v>3</v>
      </c>
      <c r="DD214" s="512">
        <f>Time!DD$32</f>
        <v>3</v>
      </c>
      <c r="DE214" s="512">
        <f>Time!DE$32</f>
        <v>3</v>
      </c>
      <c r="DF214" s="512">
        <f>Time!DF$32</f>
        <v>3</v>
      </c>
      <c r="DG214" s="512">
        <f>Time!DG$32</f>
        <v>3</v>
      </c>
      <c r="DH214" s="512">
        <f>Time!DH$32</f>
        <v>3</v>
      </c>
      <c r="DI214" s="512">
        <f>Time!DI$32</f>
        <v>3</v>
      </c>
      <c r="DJ214" s="512">
        <f>Time!DJ$32</f>
        <v>3</v>
      </c>
      <c r="DK214" s="512">
        <f>Time!DK$32</f>
        <v>3</v>
      </c>
      <c r="DL214" s="512">
        <f>Time!DL$32</f>
        <v>3</v>
      </c>
      <c r="DM214" s="512">
        <f>Time!DM$32</f>
        <v>3</v>
      </c>
      <c r="DN214" s="512">
        <f>Time!DN$32</f>
        <v>3</v>
      </c>
      <c r="DO214" s="512">
        <f>Time!DO$32</f>
        <v>3</v>
      </c>
      <c r="DP214" s="512">
        <f>Time!DP$32</f>
        <v>3</v>
      </c>
      <c r="DQ214" s="512">
        <f>Time!DQ$32</f>
        <v>3</v>
      </c>
      <c r="DR214" s="512">
        <f>Time!DR$32</f>
        <v>3</v>
      </c>
      <c r="DS214" s="512">
        <f>Time!DS$32</f>
        <v>3</v>
      </c>
      <c r="DT214" s="512">
        <f>Time!DT$32</f>
        <v>3</v>
      </c>
      <c r="DU214" s="512">
        <f>Time!DU$32</f>
        <v>3</v>
      </c>
      <c r="DV214" s="512">
        <f>Time!DV$32</f>
        <v>3</v>
      </c>
      <c r="DW214" s="512">
        <f>Time!DW$32</f>
        <v>3</v>
      </c>
      <c r="DX214" s="512">
        <f>Time!DX$32</f>
        <v>3</v>
      </c>
      <c r="DY214" s="512">
        <f>Time!DY$32</f>
        <v>3</v>
      </c>
      <c r="DZ214" s="512">
        <f>Time!DZ$32</f>
        <v>3</v>
      </c>
      <c r="EA214" s="512">
        <f>Time!EA$32</f>
        <v>3</v>
      </c>
      <c r="EB214" s="512">
        <f>Time!EB$32</f>
        <v>3</v>
      </c>
      <c r="EC214" s="512">
        <f>Time!EC$32</f>
        <v>3</v>
      </c>
      <c r="ED214" s="512">
        <f>Time!ED$32</f>
        <v>3</v>
      </c>
      <c r="EE214" s="512">
        <f>Time!EE$32</f>
        <v>3</v>
      </c>
      <c r="EF214" s="512">
        <f>Time!EF$32</f>
        <v>3</v>
      </c>
      <c r="EG214" s="512">
        <f>Time!EG$32</f>
        <v>3</v>
      </c>
      <c r="EH214" s="512">
        <f>Time!EH$32</f>
        <v>3</v>
      </c>
      <c r="EI214" s="512">
        <f>Time!EI$32</f>
        <v>3</v>
      </c>
      <c r="EJ214" s="512">
        <f>Time!EJ$32</f>
        <v>3</v>
      </c>
      <c r="EK214" s="512">
        <f>Time!EK$32</f>
        <v>3</v>
      </c>
      <c r="EL214" s="512">
        <f>Time!EL$32</f>
        <v>3</v>
      </c>
      <c r="EM214" s="512">
        <f>Time!EM$32</f>
        <v>3</v>
      </c>
      <c r="EN214" s="512">
        <f>Time!EN$32</f>
        <v>3</v>
      </c>
      <c r="EO214" s="512">
        <f>Time!EO$32</f>
        <v>3</v>
      </c>
      <c r="EP214" s="512">
        <f>Time!EP$32</f>
        <v>3</v>
      </c>
      <c r="EQ214" s="512">
        <f>Time!EQ$32</f>
        <v>3</v>
      </c>
      <c r="ER214" s="512">
        <f>Time!ER$32</f>
        <v>3</v>
      </c>
      <c r="ES214" s="512">
        <f>Time!ES$32</f>
        <v>3</v>
      </c>
      <c r="ET214" s="512">
        <f>Time!ET$32</f>
        <v>3</v>
      </c>
      <c r="EU214" s="512">
        <f>Time!EU$32</f>
        <v>3</v>
      </c>
      <c r="EV214" s="512">
        <f>Time!EV$32</f>
        <v>3</v>
      </c>
      <c r="EW214" s="512">
        <f>Time!EW$32</f>
        <v>3</v>
      </c>
      <c r="EX214" s="512">
        <f>Time!EX$32</f>
        <v>3</v>
      </c>
      <c r="EY214" s="512">
        <f>Time!EY$32</f>
        <v>3</v>
      </c>
      <c r="EZ214" s="512">
        <f>Time!EZ$32</f>
        <v>3</v>
      </c>
      <c r="FA214" s="512">
        <f>Time!FA$32</f>
        <v>3</v>
      </c>
      <c r="FB214" s="512">
        <f>Time!FB$32</f>
        <v>3</v>
      </c>
      <c r="FC214" s="512">
        <f>Time!FC$32</f>
        <v>3</v>
      </c>
      <c r="FD214" s="512">
        <f>Time!FD$32</f>
        <v>3</v>
      </c>
      <c r="FE214" s="512">
        <f>Time!FE$32</f>
        <v>3</v>
      </c>
      <c r="FF214" s="512">
        <f>Time!FF$32</f>
        <v>3</v>
      </c>
      <c r="FG214" s="512">
        <f>Time!FG$32</f>
        <v>3</v>
      </c>
      <c r="FH214" s="512">
        <f>Time!FH$32</f>
        <v>3</v>
      </c>
      <c r="FI214" s="512">
        <f>Time!FI$32</f>
        <v>3</v>
      </c>
      <c r="FJ214" s="512">
        <f>Time!FJ$32</f>
        <v>3</v>
      </c>
      <c r="FK214" s="512">
        <f>Time!FK$32</f>
        <v>3</v>
      </c>
      <c r="FL214" s="512">
        <f>Time!FL$32</f>
        <v>3</v>
      </c>
      <c r="FM214" s="512">
        <f>Time!FM$32</f>
        <v>3</v>
      </c>
      <c r="FN214" s="512">
        <f>Time!FN$32</f>
        <v>3</v>
      </c>
      <c r="FO214" s="512">
        <f>Time!FO$32</f>
        <v>3</v>
      </c>
      <c r="FP214" s="512">
        <f>Time!FP$32</f>
        <v>3</v>
      </c>
      <c r="FQ214" s="512">
        <f>Time!FQ$32</f>
        <v>3</v>
      </c>
      <c r="FR214" s="512">
        <f>Time!FR$32</f>
        <v>3</v>
      </c>
      <c r="FS214" s="512">
        <f>Time!FS$32</f>
        <v>3</v>
      </c>
      <c r="FT214" s="512">
        <f>Time!FT$32</f>
        <v>3</v>
      </c>
      <c r="FU214" s="512">
        <f>Time!FU$32</f>
        <v>3</v>
      </c>
      <c r="FV214" s="512">
        <f>Time!FV$32</f>
        <v>3</v>
      </c>
      <c r="FW214" s="512">
        <f>Time!FW$32</f>
        <v>3</v>
      </c>
      <c r="FX214" s="512">
        <f>Time!FX$32</f>
        <v>3</v>
      </c>
      <c r="FY214" s="512">
        <f>Time!FY$32</f>
        <v>3</v>
      </c>
      <c r="FZ214" s="512">
        <f>Time!FZ$32</f>
        <v>3</v>
      </c>
      <c r="GA214" s="512">
        <f>Time!GA$32</f>
        <v>3</v>
      </c>
      <c r="GB214" s="512">
        <f>Time!GB$32</f>
        <v>3</v>
      </c>
      <c r="GC214" s="512">
        <f>Time!GC$32</f>
        <v>3</v>
      </c>
      <c r="GD214" s="512">
        <f>Time!GD$32</f>
        <v>3</v>
      </c>
      <c r="GE214" s="512">
        <f>Time!GE$32</f>
        <v>3</v>
      </c>
      <c r="GF214" s="512">
        <f>Time!GF$32</f>
        <v>3</v>
      </c>
      <c r="GG214" s="512">
        <f>Time!GG$32</f>
        <v>3</v>
      </c>
      <c r="GH214" s="512">
        <f>Time!GH$32</f>
        <v>3</v>
      </c>
      <c r="GI214" s="512">
        <f>Time!GI$32</f>
        <v>3</v>
      </c>
      <c r="GJ214" s="512">
        <f>Time!GJ$32</f>
        <v>3</v>
      </c>
    </row>
    <row r="215" spans="1:192" s="512" customFormat="1" outlineLevel="2" x14ac:dyDescent="0.35">
      <c r="A215" s="519"/>
      <c r="E215" s="512" t="str">
        <f>Time!$E$88</f>
        <v>Operating period flag</v>
      </c>
      <c r="G215" s="512" t="str">
        <f>Time!$G$88</f>
        <v>flag</v>
      </c>
      <c r="H215" s="512">
        <f>Time!$H$88</f>
        <v>100</v>
      </c>
      <c r="J215" s="512">
        <f>Time!J$88</f>
        <v>0</v>
      </c>
      <c r="K215" s="512">
        <f>Time!K$88</f>
        <v>0</v>
      </c>
      <c r="L215" s="512">
        <f>Time!L$88</f>
        <v>0</v>
      </c>
      <c r="M215" s="512">
        <f>Time!M$88</f>
        <v>0</v>
      </c>
      <c r="N215" s="512">
        <f>Time!N$88</f>
        <v>0</v>
      </c>
      <c r="O215" s="512">
        <f>Time!O$88</f>
        <v>0</v>
      </c>
      <c r="P215" s="512">
        <f>Time!P$88</f>
        <v>0</v>
      </c>
      <c r="Q215" s="512">
        <f>Time!Q$88</f>
        <v>0</v>
      </c>
      <c r="R215" s="512">
        <f>Time!R$88</f>
        <v>0</v>
      </c>
      <c r="S215" s="512">
        <f>Time!S$88</f>
        <v>0</v>
      </c>
      <c r="T215" s="512">
        <f>Time!T$88</f>
        <v>0</v>
      </c>
      <c r="U215" s="512">
        <f>Time!U$88</f>
        <v>0</v>
      </c>
      <c r="V215" s="512">
        <f>Time!V$88</f>
        <v>0</v>
      </c>
      <c r="W215" s="512">
        <f>Time!W$88</f>
        <v>0</v>
      </c>
      <c r="X215" s="512">
        <f>Time!X$88</f>
        <v>0</v>
      </c>
      <c r="Y215" s="512">
        <f>Time!Y$88</f>
        <v>0</v>
      </c>
      <c r="Z215" s="512">
        <f>Time!Z$88</f>
        <v>0</v>
      </c>
      <c r="AA215" s="512">
        <f>Time!AA$88</f>
        <v>0</v>
      </c>
      <c r="AB215" s="512">
        <f>Time!AB$88</f>
        <v>0</v>
      </c>
      <c r="AC215" s="512">
        <f>Time!AC$88</f>
        <v>0</v>
      </c>
      <c r="AD215" s="512">
        <f>Time!AD$88</f>
        <v>0</v>
      </c>
      <c r="AE215" s="512">
        <f>Time!AE$88</f>
        <v>0</v>
      </c>
      <c r="AF215" s="512">
        <f>Time!AF$88</f>
        <v>0</v>
      </c>
      <c r="AG215" s="512">
        <f>Time!AG$88</f>
        <v>0</v>
      </c>
      <c r="AH215" s="512">
        <f>Time!AH$88</f>
        <v>0</v>
      </c>
      <c r="AI215" s="512">
        <f>Time!AI$88</f>
        <v>0</v>
      </c>
      <c r="AJ215" s="512">
        <f>Time!AJ$88</f>
        <v>0</v>
      </c>
      <c r="AK215" s="512">
        <f>Time!AK$88</f>
        <v>0</v>
      </c>
      <c r="AL215" s="512">
        <f>Time!AL$88</f>
        <v>0</v>
      </c>
      <c r="AM215" s="512">
        <f>Time!AM$88</f>
        <v>0</v>
      </c>
      <c r="AN215" s="512">
        <f>Time!AN$88</f>
        <v>0</v>
      </c>
      <c r="AO215" s="512">
        <f>Time!AO$88</f>
        <v>0</v>
      </c>
      <c r="AP215" s="512">
        <f>Time!AP$88</f>
        <v>0</v>
      </c>
      <c r="AQ215" s="512">
        <f>Time!AQ$88</f>
        <v>0</v>
      </c>
      <c r="AR215" s="512">
        <f>Time!AR$88</f>
        <v>0</v>
      </c>
      <c r="AS215" s="512">
        <f>Time!AS$88</f>
        <v>0</v>
      </c>
      <c r="AT215" s="512">
        <f>Time!AT$88</f>
        <v>0</v>
      </c>
      <c r="AU215" s="512">
        <f>Time!AU$88</f>
        <v>0</v>
      </c>
      <c r="AV215" s="512">
        <f>Time!AV$88</f>
        <v>0</v>
      </c>
      <c r="AW215" s="512">
        <f>Time!AW$88</f>
        <v>0</v>
      </c>
      <c r="AX215" s="512">
        <f>Time!AX$88</f>
        <v>0</v>
      </c>
      <c r="AY215" s="512">
        <f>Time!AY$88</f>
        <v>0</v>
      </c>
      <c r="AZ215" s="512">
        <f>Time!AZ$88</f>
        <v>0</v>
      </c>
      <c r="BA215" s="512">
        <f>Time!BA$88</f>
        <v>0</v>
      </c>
      <c r="BB215" s="512">
        <f>Time!BB$88</f>
        <v>0</v>
      </c>
      <c r="BC215" s="512">
        <f>Time!BC$88</f>
        <v>0</v>
      </c>
      <c r="BD215" s="512">
        <f>Time!BD$88</f>
        <v>0</v>
      </c>
      <c r="BE215" s="512">
        <f>Time!BE$88</f>
        <v>0</v>
      </c>
      <c r="BF215" s="512">
        <f>Time!BF$88</f>
        <v>1</v>
      </c>
      <c r="BG215" s="512">
        <f>Time!BG$88</f>
        <v>1</v>
      </c>
      <c r="BH215" s="512">
        <f>Time!BH$88</f>
        <v>1</v>
      </c>
      <c r="BI215" s="512">
        <f>Time!BI$88</f>
        <v>1</v>
      </c>
      <c r="BJ215" s="512">
        <f>Time!BJ$88</f>
        <v>1</v>
      </c>
      <c r="BK215" s="512">
        <f>Time!BK$88</f>
        <v>1</v>
      </c>
      <c r="BL215" s="512">
        <f>Time!BL$88</f>
        <v>1</v>
      </c>
      <c r="BM215" s="512">
        <f>Time!BM$88</f>
        <v>1</v>
      </c>
      <c r="BN215" s="512">
        <f>Time!BN$88</f>
        <v>1</v>
      </c>
      <c r="BO215" s="512">
        <f>Time!BO$88</f>
        <v>1</v>
      </c>
      <c r="BP215" s="512">
        <f>Time!BP$88</f>
        <v>1</v>
      </c>
      <c r="BQ215" s="512">
        <f>Time!BQ$88</f>
        <v>1</v>
      </c>
      <c r="BR215" s="512">
        <f>Time!BR$88</f>
        <v>1</v>
      </c>
      <c r="BS215" s="512">
        <f>Time!BS$88</f>
        <v>1</v>
      </c>
      <c r="BT215" s="512">
        <f>Time!BT$88</f>
        <v>1</v>
      </c>
      <c r="BU215" s="512">
        <f>Time!BU$88</f>
        <v>1</v>
      </c>
      <c r="BV215" s="512">
        <f>Time!BV$88</f>
        <v>1</v>
      </c>
      <c r="BW215" s="512">
        <f>Time!BW$88</f>
        <v>1</v>
      </c>
      <c r="BX215" s="512">
        <f>Time!BX$88</f>
        <v>1</v>
      </c>
      <c r="BY215" s="512">
        <f>Time!BY$88</f>
        <v>1</v>
      </c>
      <c r="BZ215" s="512">
        <f>Time!BZ$88</f>
        <v>1</v>
      </c>
      <c r="CA215" s="512">
        <f>Time!CA$88</f>
        <v>1</v>
      </c>
      <c r="CB215" s="512">
        <f>Time!CB$88</f>
        <v>1</v>
      </c>
      <c r="CC215" s="512">
        <f>Time!CC$88</f>
        <v>1</v>
      </c>
      <c r="CD215" s="512">
        <f>Time!CD$88</f>
        <v>1</v>
      </c>
      <c r="CE215" s="512">
        <f>Time!CE$88</f>
        <v>1</v>
      </c>
      <c r="CF215" s="512">
        <f>Time!CF$88</f>
        <v>1</v>
      </c>
      <c r="CG215" s="512">
        <f>Time!CG$88</f>
        <v>1</v>
      </c>
      <c r="CH215" s="512">
        <f>Time!CH$88</f>
        <v>1</v>
      </c>
      <c r="CI215" s="512">
        <f>Time!CI$88</f>
        <v>1</v>
      </c>
      <c r="CJ215" s="512">
        <f>Time!CJ$88</f>
        <v>1</v>
      </c>
      <c r="CK215" s="512">
        <f>Time!CK$88</f>
        <v>1</v>
      </c>
      <c r="CL215" s="512">
        <f>Time!CL$88</f>
        <v>1</v>
      </c>
      <c r="CM215" s="512">
        <f>Time!CM$88</f>
        <v>1</v>
      </c>
      <c r="CN215" s="512">
        <f>Time!CN$88</f>
        <v>1</v>
      </c>
      <c r="CO215" s="512">
        <f>Time!CO$88</f>
        <v>1</v>
      </c>
      <c r="CP215" s="512">
        <f>Time!CP$88</f>
        <v>1</v>
      </c>
      <c r="CQ215" s="512">
        <f>Time!CQ$88</f>
        <v>1</v>
      </c>
      <c r="CR215" s="512">
        <f>Time!CR$88</f>
        <v>1</v>
      </c>
      <c r="CS215" s="512">
        <f>Time!CS$88</f>
        <v>1</v>
      </c>
      <c r="CT215" s="512">
        <f>Time!CT$88</f>
        <v>1</v>
      </c>
      <c r="CU215" s="512">
        <f>Time!CU$88</f>
        <v>1</v>
      </c>
      <c r="CV215" s="512">
        <f>Time!CV$88</f>
        <v>1</v>
      </c>
      <c r="CW215" s="512">
        <f>Time!CW$88</f>
        <v>1</v>
      </c>
      <c r="CX215" s="512">
        <f>Time!CX$88</f>
        <v>1</v>
      </c>
      <c r="CY215" s="512">
        <f>Time!CY$88</f>
        <v>1</v>
      </c>
      <c r="CZ215" s="512">
        <f>Time!CZ$88</f>
        <v>1</v>
      </c>
      <c r="DA215" s="512">
        <f>Time!DA$88</f>
        <v>1</v>
      </c>
      <c r="DB215" s="512">
        <f>Time!DB$88</f>
        <v>1</v>
      </c>
      <c r="DC215" s="512">
        <f>Time!DC$88</f>
        <v>1</v>
      </c>
      <c r="DD215" s="512">
        <f>Time!DD$88</f>
        <v>1</v>
      </c>
      <c r="DE215" s="512">
        <f>Time!DE$88</f>
        <v>1</v>
      </c>
      <c r="DF215" s="512">
        <f>Time!DF$88</f>
        <v>1</v>
      </c>
      <c r="DG215" s="512">
        <f>Time!DG$88</f>
        <v>1</v>
      </c>
      <c r="DH215" s="512">
        <f>Time!DH$88</f>
        <v>1</v>
      </c>
      <c r="DI215" s="512">
        <f>Time!DI$88</f>
        <v>1</v>
      </c>
      <c r="DJ215" s="512">
        <f>Time!DJ$88</f>
        <v>1</v>
      </c>
      <c r="DK215" s="512">
        <f>Time!DK$88</f>
        <v>1</v>
      </c>
      <c r="DL215" s="512">
        <f>Time!DL$88</f>
        <v>1</v>
      </c>
      <c r="DM215" s="512">
        <f>Time!DM$88</f>
        <v>1</v>
      </c>
      <c r="DN215" s="512">
        <f>Time!DN$88</f>
        <v>1</v>
      </c>
      <c r="DO215" s="512">
        <f>Time!DO$88</f>
        <v>1</v>
      </c>
      <c r="DP215" s="512">
        <f>Time!DP$88</f>
        <v>1</v>
      </c>
      <c r="DQ215" s="512">
        <f>Time!DQ$88</f>
        <v>1</v>
      </c>
      <c r="DR215" s="512">
        <f>Time!DR$88</f>
        <v>1</v>
      </c>
      <c r="DS215" s="512">
        <f>Time!DS$88</f>
        <v>1</v>
      </c>
      <c r="DT215" s="512">
        <f>Time!DT$88</f>
        <v>1</v>
      </c>
      <c r="DU215" s="512">
        <f>Time!DU$88</f>
        <v>1</v>
      </c>
      <c r="DV215" s="512">
        <f>Time!DV$88</f>
        <v>1</v>
      </c>
      <c r="DW215" s="512">
        <f>Time!DW$88</f>
        <v>1</v>
      </c>
      <c r="DX215" s="512">
        <f>Time!DX$88</f>
        <v>1</v>
      </c>
      <c r="DY215" s="512">
        <f>Time!DY$88</f>
        <v>1</v>
      </c>
      <c r="DZ215" s="512">
        <f>Time!DZ$88</f>
        <v>1</v>
      </c>
      <c r="EA215" s="512">
        <f>Time!EA$88</f>
        <v>1</v>
      </c>
      <c r="EB215" s="512">
        <f>Time!EB$88</f>
        <v>1</v>
      </c>
      <c r="EC215" s="512">
        <f>Time!EC$88</f>
        <v>1</v>
      </c>
      <c r="ED215" s="512">
        <f>Time!ED$88</f>
        <v>1</v>
      </c>
      <c r="EE215" s="512">
        <f>Time!EE$88</f>
        <v>1</v>
      </c>
      <c r="EF215" s="512">
        <f>Time!EF$88</f>
        <v>1</v>
      </c>
      <c r="EG215" s="512">
        <f>Time!EG$88</f>
        <v>1</v>
      </c>
      <c r="EH215" s="512">
        <f>Time!EH$88</f>
        <v>1</v>
      </c>
      <c r="EI215" s="512">
        <f>Time!EI$88</f>
        <v>1</v>
      </c>
      <c r="EJ215" s="512">
        <f>Time!EJ$88</f>
        <v>1</v>
      </c>
      <c r="EK215" s="512">
        <f>Time!EK$88</f>
        <v>1</v>
      </c>
      <c r="EL215" s="512">
        <f>Time!EL$88</f>
        <v>1</v>
      </c>
      <c r="EM215" s="512">
        <f>Time!EM$88</f>
        <v>1</v>
      </c>
      <c r="EN215" s="512">
        <f>Time!EN$88</f>
        <v>1</v>
      </c>
      <c r="EO215" s="512">
        <f>Time!EO$88</f>
        <v>1</v>
      </c>
      <c r="EP215" s="512">
        <f>Time!EP$88</f>
        <v>1</v>
      </c>
      <c r="EQ215" s="512">
        <f>Time!EQ$88</f>
        <v>1</v>
      </c>
      <c r="ER215" s="512">
        <f>Time!ER$88</f>
        <v>1</v>
      </c>
      <c r="ES215" s="512">
        <f>Time!ES$88</f>
        <v>1</v>
      </c>
      <c r="ET215" s="512">
        <f>Time!ET$88</f>
        <v>1</v>
      </c>
      <c r="EU215" s="512">
        <f>Time!EU$88</f>
        <v>1</v>
      </c>
      <c r="EV215" s="512">
        <f>Time!EV$88</f>
        <v>1</v>
      </c>
      <c r="EW215" s="512">
        <f>Time!EW$88</f>
        <v>1</v>
      </c>
      <c r="EX215" s="512">
        <f>Time!EX$88</f>
        <v>1</v>
      </c>
      <c r="EY215" s="512">
        <f>Time!EY$88</f>
        <v>1</v>
      </c>
      <c r="EZ215" s="512">
        <f>Time!EZ$88</f>
        <v>1</v>
      </c>
      <c r="FA215" s="512">
        <f>Time!FA$88</f>
        <v>1</v>
      </c>
      <c r="FB215" s="512">
        <f>Time!FB$88</f>
        <v>0</v>
      </c>
      <c r="FC215" s="512">
        <f>Time!FC$88</f>
        <v>0</v>
      </c>
      <c r="FD215" s="512">
        <f>Time!FD$88</f>
        <v>0</v>
      </c>
      <c r="FE215" s="512">
        <f>Time!FE$88</f>
        <v>0</v>
      </c>
      <c r="FF215" s="512">
        <f>Time!FF$88</f>
        <v>0</v>
      </c>
      <c r="FG215" s="512">
        <f>Time!FG$88</f>
        <v>0</v>
      </c>
      <c r="FH215" s="512">
        <f>Time!FH$88</f>
        <v>0</v>
      </c>
      <c r="FI215" s="512">
        <f>Time!FI$88</f>
        <v>0</v>
      </c>
      <c r="FJ215" s="512">
        <f>Time!FJ$88</f>
        <v>0</v>
      </c>
      <c r="FK215" s="512">
        <f>Time!FK$88</f>
        <v>0</v>
      </c>
      <c r="FL215" s="512">
        <f>Time!FL$88</f>
        <v>0</v>
      </c>
      <c r="FM215" s="512">
        <f>Time!FM$88</f>
        <v>0</v>
      </c>
      <c r="FN215" s="512">
        <f>Time!FN$88</f>
        <v>0</v>
      </c>
      <c r="FO215" s="512">
        <f>Time!FO$88</f>
        <v>0</v>
      </c>
      <c r="FP215" s="512">
        <f>Time!FP$88</f>
        <v>0</v>
      </c>
      <c r="FQ215" s="512">
        <f>Time!FQ$88</f>
        <v>0</v>
      </c>
      <c r="FR215" s="512">
        <f>Time!FR$88</f>
        <v>0</v>
      </c>
      <c r="FS215" s="512">
        <f>Time!FS$88</f>
        <v>0</v>
      </c>
      <c r="FT215" s="512">
        <f>Time!FT$88</f>
        <v>0</v>
      </c>
      <c r="FU215" s="512">
        <f>Time!FU$88</f>
        <v>0</v>
      </c>
      <c r="FV215" s="512">
        <f>Time!FV$88</f>
        <v>0</v>
      </c>
      <c r="FW215" s="512">
        <f>Time!FW$88</f>
        <v>0</v>
      </c>
      <c r="FX215" s="512">
        <f>Time!FX$88</f>
        <v>0</v>
      </c>
      <c r="FY215" s="512">
        <f>Time!FY$88</f>
        <v>0</v>
      </c>
      <c r="FZ215" s="512">
        <f>Time!FZ$88</f>
        <v>0</v>
      </c>
      <c r="GA215" s="512">
        <f>Time!GA$88</f>
        <v>0</v>
      </c>
      <c r="GB215" s="512">
        <f>Time!GB$88</f>
        <v>0</v>
      </c>
      <c r="GC215" s="512">
        <f>Time!GC$88</f>
        <v>0</v>
      </c>
      <c r="GD215" s="512">
        <f>Time!GD$88</f>
        <v>0</v>
      </c>
      <c r="GE215" s="512">
        <f>Time!GE$88</f>
        <v>0</v>
      </c>
      <c r="GF215" s="512">
        <f>Time!GF$88</f>
        <v>0</v>
      </c>
      <c r="GG215" s="512">
        <f>Time!GG$88</f>
        <v>0</v>
      </c>
      <c r="GH215" s="512">
        <f>Time!GH$88</f>
        <v>0</v>
      </c>
      <c r="GI215" s="512">
        <f>Time!GI$88</f>
        <v>0</v>
      </c>
      <c r="GJ215" s="512">
        <f>Time!GJ$88</f>
        <v>0</v>
      </c>
    </row>
    <row r="216" spans="1:192" s="513" customFormat="1" outlineLevel="2" x14ac:dyDescent="0.35">
      <c r="A216" s="518"/>
      <c r="E216" s="513" t="str">
        <f>Esc!$E$14</f>
        <v>CPI escalation factor</v>
      </c>
      <c r="G216" s="513" t="str">
        <f>Esc!$G$14</f>
        <v>factor</v>
      </c>
      <c r="H216" s="513">
        <f>Esc!$H$14</f>
        <v>277.83505167495679</v>
      </c>
      <c r="J216" s="513">
        <f>Esc!J$14</f>
        <v>1</v>
      </c>
      <c r="K216" s="513">
        <f>Esc!K$14</f>
        <v>1</v>
      </c>
      <c r="L216" s="513">
        <f>Esc!L$14</f>
        <v>1</v>
      </c>
      <c r="M216" s="513">
        <f>Esc!M$14</f>
        <v>1</v>
      </c>
      <c r="N216" s="513">
        <f>Esc!N$14</f>
        <v>1</v>
      </c>
      <c r="O216" s="513">
        <f>Esc!O$14</f>
        <v>1</v>
      </c>
      <c r="P216" s="513">
        <f>Esc!P$14</f>
        <v>1</v>
      </c>
      <c r="Q216" s="513">
        <f>Esc!Q$14</f>
        <v>1</v>
      </c>
      <c r="R216" s="513">
        <f>Esc!R$14</f>
        <v>1</v>
      </c>
      <c r="S216" s="513">
        <f>Esc!S$14</f>
        <v>1</v>
      </c>
      <c r="T216" s="513">
        <f>Esc!T$14</f>
        <v>1</v>
      </c>
      <c r="U216" s="513">
        <f>Esc!U$14</f>
        <v>1</v>
      </c>
      <c r="V216" s="513">
        <f>Esc!V$14</f>
        <v>1</v>
      </c>
      <c r="W216" s="513">
        <f>Esc!W$14</f>
        <v>1</v>
      </c>
      <c r="X216" s="513">
        <f>Esc!X$14</f>
        <v>1</v>
      </c>
      <c r="Y216" s="513">
        <f>Esc!Y$14</f>
        <v>1</v>
      </c>
      <c r="Z216" s="513">
        <f>Esc!Z$14</f>
        <v>1</v>
      </c>
      <c r="AA216" s="513">
        <f>Esc!AA$14</f>
        <v>1.0249999999999999</v>
      </c>
      <c r="AB216" s="513">
        <f>Esc!AB$14</f>
        <v>1.0249999999999999</v>
      </c>
      <c r="AC216" s="513">
        <f>Esc!AC$14</f>
        <v>1.0249999999999999</v>
      </c>
      <c r="AD216" s="513">
        <f>Esc!AD$14</f>
        <v>1.0249999999999999</v>
      </c>
      <c r="AE216" s="513">
        <f>Esc!AE$14</f>
        <v>1.0249999999999999</v>
      </c>
      <c r="AF216" s="513">
        <f>Esc!AF$14</f>
        <v>1.0249999999999999</v>
      </c>
      <c r="AG216" s="513">
        <f>Esc!AG$14</f>
        <v>1.0249999999999999</v>
      </c>
      <c r="AH216" s="513">
        <f>Esc!AH$14</f>
        <v>1.0249999999999999</v>
      </c>
      <c r="AI216" s="513">
        <f>Esc!AI$14</f>
        <v>1.0249999999999999</v>
      </c>
      <c r="AJ216" s="513">
        <f>Esc!AJ$14</f>
        <v>1.0249999999999999</v>
      </c>
      <c r="AK216" s="513">
        <f>Esc!AK$14</f>
        <v>1.0249999999999999</v>
      </c>
      <c r="AL216" s="513">
        <f>Esc!AL$14</f>
        <v>1.0249999999999999</v>
      </c>
      <c r="AM216" s="513">
        <f>Esc!AM$14</f>
        <v>1.0506249999999999</v>
      </c>
      <c r="AN216" s="513">
        <f>Esc!AN$14</f>
        <v>1.0506249999999999</v>
      </c>
      <c r="AO216" s="513">
        <f>Esc!AO$14</f>
        <v>1.0506249999999999</v>
      </c>
      <c r="AP216" s="513">
        <f>Esc!AP$14</f>
        <v>1.0506249999999999</v>
      </c>
      <c r="AQ216" s="513">
        <f>Esc!AQ$14</f>
        <v>1.0506249999999999</v>
      </c>
      <c r="AR216" s="513">
        <f>Esc!AR$14</f>
        <v>1.0506249999999999</v>
      </c>
      <c r="AS216" s="513">
        <f>Esc!AS$14</f>
        <v>1.0506249999999999</v>
      </c>
      <c r="AT216" s="513">
        <f>Esc!AT$14</f>
        <v>1.0506249999999999</v>
      </c>
      <c r="AU216" s="513">
        <f>Esc!AU$14</f>
        <v>1.0506249999999999</v>
      </c>
      <c r="AV216" s="513">
        <f>Esc!AV$14</f>
        <v>1.0506249999999999</v>
      </c>
      <c r="AW216" s="513">
        <f>Esc!AW$14</f>
        <v>1.0506249999999999</v>
      </c>
      <c r="AX216" s="513">
        <f>Esc!AX$14</f>
        <v>1.0506249999999999</v>
      </c>
      <c r="AY216" s="513">
        <f>Esc!AY$14</f>
        <v>1.0768906249999999</v>
      </c>
      <c r="AZ216" s="513">
        <f>Esc!AZ$14</f>
        <v>1.0768906249999999</v>
      </c>
      <c r="BA216" s="513">
        <f>Esc!BA$14</f>
        <v>1.0768906249999999</v>
      </c>
      <c r="BB216" s="513">
        <f>Esc!BB$14</f>
        <v>1.0768906249999999</v>
      </c>
      <c r="BC216" s="513">
        <f>Esc!BC$14</f>
        <v>1.0768906249999999</v>
      </c>
      <c r="BD216" s="513">
        <f>Esc!BD$14</f>
        <v>1.0768906249999999</v>
      </c>
      <c r="BE216" s="513">
        <f>Esc!BE$14</f>
        <v>1.0768906249999999</v>
      </c>
      <c r="BF216" s="513">
        <f>Esc!BF$14</f>
        <v>1.0768906249999999</v>
      </c>
      <c r="BG216" s="513">
        <f>Esc!BG$14</f>
        <v>1.1038128906249998</v>
      </c>
      <c r="BH216" s="513">
        <f>Esc!BH$14</f>
        <v>1.1038128906249998</v>
      </c>
      <c r="BI216" s="513">
        <f>Esc!BI$14</f>
        <v>1.1038128906249998</v>
      </c>
      <c r="BJ216" s="513">
        <f>Esc!BJ$14</f>
        <v>1.1038128906249998</v>
      </c>
      <c r="BK216" s="513">
        <f>Esc!BK$14</f>
        <v>1.1314082128906247</v>
      </c>
      <c r="BL216" s="513">
        <f>Esc!BL$14</f>
        <v>1.1314082128906247</v>
      </c>
      <c r="BM216" s="513">
        <f>Esc!BM$14</f>
        <v>1.1314082128906247</v>
      </c>
      <c r="BN216" s="513">
        <f>Esc!BN$14</f>
        <v>1.1314082128906247</v>
      </c>
      <c r="BO216" s="513">
        <f>Esc!BO$14</f>
        <v>1.1596934182128902</v>
      </c>
      <c r="BP216" s="513">
        <f>Esc!BP$14</f>
        <v>1.1596934182128902</v>
      </c>
      <c r="BQ216" s="513">
        <f>Esc!BQ$14</f>
        <v>1.1596934182128902</v>
      </c>
      <c r="BR216" s="513">
        <f>Esc!BR$14</f>
        <v>1.1596934182128902</v>
      </c>
      <c r="BS216" s="513">
        <f>Esc!BS$14</f>
        <v>1.1886857536682125</v>
      </c>
      <c r="BT216" s="513">
        <f>Esc!BT$14</f>
        <v>1.1886857536682125</v>
      </c>
      <c r="BU216" s="513">
        <f>Esc!BU$14</f>
        <v>1.1886857536682125</v>
      </c>
      <c r="BV216" s="513">
        <f>Esc!BV$14</f>
        <v>1.1886857536682125</v>
      </c>
      <c r="BW216" s="513">
        <f>Esc!BW$14</f>
        <v>1.2184028975099177</v>
      </c>
      <c r="BX216" s="513">
        <f>Esc!BX$14</f>
        <v>1.2184028975099177</v>
      </c>
      <c r="BY216" s="513">
        <f>Esc!BY$14</f>
        <v>1.2184028975099177</v>
      </c>
      <c r="BZ216" s="513">
        <f>Esc!BZ$14</f>
        <v>1.2184028975099177</v>
      </c>
      <c r="CA216" s="513">
        <f>Esc!CA$14</f>
        <v>1.2488629699476654</v>
      </c>
      <c r="CB216" s="513">
        <f>Esc!CB$14</f>
        <v>1.2488629699476654</v>
      </c>
      <c r="CC216" s="513">
        <f>Esc!CC$14</f>
        <v>1.2488629699476654</v>
      </c>
      <c r="CD216" s="513">
        <f>Esc!CD$14</f>
        <v>1.2488629699476654</v>
      </c>
      <c r="CE216" s="513">
        <f>Esc!CE$14</f>
        <v>1.2800845441963571</v>
      </c>
      <c r="CF216" s="513">
        <f>Esc!CF$14</f>
        <v>1.2800845441963571</v>
      </c>
      <c r="CG216" s="513">
        <f>Esc!CG$14</f>
        <v>1.2800845441963571</v>
      </c>
      <c r="CH216" s="513">
        <f>Esc!CH$14</f>
        <v>1.2800845441963571</v>
      </c>
      <c r="CI216" s="513">
        <f>Esc!CI$14</f>
        <v>1.312086657801266</v>
      </c>
      <c r="CJ216" s="513">
        <f>Esc!CJ$14</f>
        <v>1.312086657801266</v>
      </c>
      <c r="CK216" s="513">
        <f>Esc!CK$14</f>
        <v>1.312086657801266</v>
      </c>
      <c r="CL216" s="513">
        <f>Esc!CL$14</f>
        <v>1.312086657801266</v>
      </c>
      <c r="CM216" s="513">
        <f>Esc!CM$14</f>
        <v>1.3448888242462975</v>
      </c>
      <c r="CN216" s="513">
        <f>Esc!CN$14</f>
        <v>1.3448888242462975</v>
      </c>
      <c r="CO216" s="513">
        <f>Esc!CO$14</f>
        <v>1.3448888242462975</v>
      </c>
      <c r="CP216" s="513">
        <f>Esc!CP$14</f>
        <v>1.3448888242462975</v>
      </c>
      <c r="CQ216" s="513">
        <f>Esc!CQ$14</f>
        <v>1.3785110448524549</v>
      </c>
      <c r="CR216" s="513">
        <f>Esc!CR$14</f>
        <v>1.3785110448524549</v>
      </c>
      <c r="CS216" s="513">
        <f>Esc!CS$14</f>
        <v>1.3785110448524549</v>
      </c>
      <c r="CT216" s="513">
        <f>Esc!CT$14</f>
        <v>1.3785110448524549</v>
      </c>
      <c r="CU216" s="513">
        <f>Esc!CU$14</f>
        <v>1.4129738209737661</v>
      </c>
      <c r="CV216" s="513">
        <f>Esc!CV$14</f>
        <v>1.4129738209737661</v>
      </c>
      <c r="CW216" s="513">
        <f>Esc!CW$14</f>
        <v>1.4129738209737661</v>
      </c>
      <c r="CX216" s="513">
        <f>Esc!CX$14</f>
        <v>1.4129738209737661</v>
      </c>
      <c r="CY216" s="513">
        <f>Esc!CY$14</f>
        <v>1.4482981664981105</v>
      </c>
      <c r="CZ216" s="513">
        <f>Esc!CZ$14</f>
        <v>1.4482981664981105</v>
      </c>
      <c r="DA216" s="513">
        <f>Esc!DA$14</f>
        <v>1.4482981664981105</v>
      </c>
      <c r="DB216" s="513">
        <f>Esc!DB$14</f>
        <v>1.4482981664981105</v>
      </c>
      <c r="DC216" s="513">
        <f>Esc!DC$14</f>
        <v>1.4845056206605631</v>
      </c>
      <c r="DD216" s="513">
        <f>Esc!DD$14</f>
        <v>1.4845056206605631</v>
      </c>
      <c r="DE216" s="513">
        <f>Esc!DE$14</f>
        <v>1.4845056206605631</v>
      </c>
      <c r="DF216" s="513">
        <f>Esc!DF$14</f>
        <v>1.4845056206605631</v>
      </c>
      <c r="DG216" s="513">
        <f>Esc!DG$14</f>
        <v>1.521618261177077</v>
      </c>
      <c r="DH216" s="513">
        <f>Esc!DH$14</f>
        <v>1.521618261177077</v>
      </c>
      <c r="DI216" s="513">
        <f>Esc!DI$14</f>
        <v>1.521618261177077</v>
      </c>
      <c r="DJ216" s="513">
        <f>Esc!DJ$14</f>
        <v>1.521618261177077</v>
      </c>
      <c r="DK216" s="513">
        <f>Esc!DK$14</f>
        <v>1.559658717706504</v>
      </c>
      <c r="DL216" s="513">
        <f>Esc!DL$14</f>
        <v>1.559658717706504</v>
      </c>
      <c r="DM216" s="513">
        <f>Esc!DM$14</f>
        <v>1.559658717706504</v>
      </c>
      <c r="DN216" s="513">
        <f>Esc!DN$14</f>
        <v>1.559658717706504</v>
      </c>
      <c r="DO216" s="513">
        <f>Esc!DO$14</f>
        <v>1.5986501856491666</v>
      </c>
      <c r="DP216" s="513">
        <f>Esc!DP$14</f>
        <v>1.5986501856491666</v>
      </c>
      <c r="DQ216" s="513">
        <f>Esc!DQ$14</f>
        <v>1.5986501856491666</v>
      </c>
      <c r="DR216" s="513">
        <f>Esc!DR$14</f>
        <v>1.5986501856491666</v>
      </c>
      <c r="DS216" s="513">
        <f>Esc!DS$14</f>
        <v>1.6386164402903955</v>
      </c>
      <c r="DT216" s="513">
        <f>Esc!DT$14</f>
        <v>1.6386164402903955</v>
      </c>
      <c r="DU216" s="513">
        <f>Esc!DU$14</f>
        <v>1.6386164402903955</v>
      </c>
      <c r="DV216" s="513">
        <f>Esc!DV$14</f>
        <v>1.6386164402903955</v>
      </c>
      <c r="DW216" s="513">
        <f>Esc!DW$14</f>
        <v>1.6795818512976552</v>
      </c>
      <c r="DX216" s="513">
        <f>Esc!DX$14</f>
        <v>1.6795818512976552</v>
      </c>
      <c r="DY216" s="513">
        <f>Esc!DY$14</f>
        <v>1.6795818512976552</v>
      </c>
      <c r="DZ216" s="513">
        <f>Esc!DZ$14</f>
        <v>1.6795818512976552</v>
      </c>
      <c r="EA216" s="513">
        <f>Esc!EA$14</f>
        <v>1.7215713975800966</v>
      </c>
      <c r="EB216" s="513">
        <f>Esc!EB$14</f>
        <v>1.7215713975800966</v>
      </c>
      <c r="EC216" s="513">
        <f>Esc!EC$14</f>
        <v>1.7215713975800966</v>
      </c>
      <c r="ED216" s="513">
        <f>Esc!ED$14</f>
        <v>1.7215713975800966</v>
      </c>
      <c r="EE216" s="513">
        <f>Esc!EE$14</f>
        <v>1.7646106825195991</v>
      </c>
      <c r="EF216" s="513">
        <f>Esc!EF$14</f>
        <v>1.7646106825195991</v>
      </c>
      <c r="EG216" s="513">
        <f>Esc!EG$14</f>
        <v>1.7646106825195991</v>
      </c>
      <c r="EH216" s="513">
        <f>Esc!EH$14</f>
        <v>1.7646106825195991</v>
      </c>
      <c r="EI216" s="513">
        <f>Esc!EI$14</f>
        <v>1.8087259495825889</v>
      </c>
      <c r="EJ216" s="513">
        <f>Esc!EJ$14</f>
        <v>1.8087259495825889</v>
      </c>
      <c r="EK216" s="513">
        <f>Esc!EK$14</f>
        <v>1.8087259495825889</v>
      </c>
      <c r="EL216" s="513">
        <f>Esc!EL$14</f>
        <v>1.8087259495825889</v>
      </c>
      <c r="EM216" s="513">
        <f>Esc!EM$14</f>
        <v>1.8539440983221533</v>
      </c>
      <c r="EN216" s="513">
        <f>Esc!EN$14</f>
        <v>1.8539440983221533</v>
      </c>
      <c r="EO216" s="513">
        <f>Esc!EO$14</f>
        <v>1.8539440983221533</v>
      </c>
      <c r="EP216" s="513">
        <f>Esc!EP$14</f>
        <v>1.8539440983221533</v>
      </c>
      <c r="EQ216" s="513">
        <f>Esc!EQ$14</f>
        <v>1.9002927007802071</v>
      </c>
      <c r="ER216" s="513">
        <f>Esc!ER$14</f>
        <v>1.9002927007802071</v>
      </c>
      <c r="ES216" s="513">
        <f>Esc!ES$14</f>
        <v>1.9002927007802071</v>
      </c>
      <c r="ET216" s="513">
        <f>Esc!ET$14</f>
        <v>1.9002927007802071</v>
      </c>
      <c r="EU216" s="513">
        <f>Esc!EU$14</f>
        <v>1.9478000182997122</v>
      </c>
      <c r="EV216" s="513">
        <f>Esc!EV$14</f>
        <v>1.9478000182997122</v>
      </c>
      <c r="EW216" s="513">
        <f>Esc!EW$14</f>
        <v>1.9478000182997122</v>
      </c>
      <c r="EX216" s="513">
        <f>Esc!EX$14</f>
        <v>1.9478000182997122</v>
      </c>
      <c r="EY216" s="513">
        <f>Esc!EY$14</f>
        <v>1.9964950187572048</v>
      </c>
      <c r="EZ216" s="513">
        <f>Esc!EZ$14</f>
        <v>1.9964950187572048</v>
      </c>
      <c r="FA216" s="513">
        <f>Esc!FA$14</f>
        <v>1.9964950187572048</v>
      </c>
      <c r="FB216" s="513">
        <f>Esc!FB$14</f>
        <v>1.9964950187572048</v>
      </c>
      <c r="FC216" s="513">
        <f>Esc!FC$14</f>
        <v>2.0464073942261352</v>
      </c>
      <c r="FD216" s="513">
        <f>Esc!FD$14</f>
        <v>2.0464073942261352</v>
      </c>
      <c r="FE216" s="513">
        <f>Esc!FE$14</f>
        <v>2.0464073942261352</v>
      </c>
      <c r="FF216" s="513">
        <f>Esc!FF$14</f>
        <v>2.0464073942261352</v>
      </c>
      <c r="FG216" s="513">
        <f>Esc!FG$14</f>
        <v>2.097567579081788</v>
      </c>
      <c r="FH216" s="513">
        <f>Esc!FH$14</f>
        <v>2.097567579081788</v>
      </c>
      <c r="FI216" s="513">
        <f>Esc!FI$14</f>
        <v>2.097567579081788</v>
      </c>
      <c r="FJ216" s="513">
        <f>Esc!FJ$14</f>
        <v>2.097567579081788</v>
      </c>
      <c r="FK216" s="513">
        <f>Esc!FK$14</f>
        <v>2.1500067685588333</v>
      </c>
      <c r="FL216" s="513">
        <f>Esc!FL$14</f>
        <v>2.1500067685588333</v>
      </c>
      <c r="FM216" s="513">
        <f>Esc!FM$14</f>
        <v>2.1500067685588333</v>
      </c>
      <c r="FN216" s="513">
        <f>Esc!FN$14</f>
        <v>2.1500067685588333</v>
      </c>
      <c r="FO216" s="513">
        <f>Esc!FO$14</f>
        <v>2.2037569377728037</v>
      </c>
      <c r="FP216" s="513">
        <f>Esc!FP$14</f>
        <v>2.2037569377728037</v>
      </c>
      <c r="FQ216" s="513">
        <f>Esc!FQ$14</f>
        <v>2.2037569377728037</v>
      </c>
      <c r="FR216" s="513">
        <f>Esc!FR$14</f>
        <v>2.2037569377728037</v>
      </c>
      <c r="FS216" s="513">
        <f>Esc!FS$14</f>
        <v>2.2588508612171236</v>
      </c>
      <c r="FT216" s="513">
        <f>Esc!FT$14</f>
        <v>2.2588508612171236</v>
      </c>
      <c r="FU216" s="513">
        <f>Esc!FU$14</f>
        <v>2.2588508612171236</v>
      </c>
      <c r="FV216" s="513">
        <f>Esc!FV$14</f>
        <v>2.2588508612171236</v>
      </c>
      <c r="FW216" s="513">
        <f>Esc!FW$14</f>
        <v>2.3153221327475517</v>
      </c>
      <c r="FX216" s="513">
        <f>Esc!FX$14</f>
        <v>2.3153221327475517</v>
      </c>
      <c r="FY216" s="513">
        <f>Esc!FY$14</f>
        <v>2.3153221327475517</v>
      </c>
      <c r="FZ216" s="513">
        <f>Esc!FZ$14</f>
        <v>2.3153221327475517</v>
      </c>
      <c r="GA216" s="513">
        <f>Esc!GA$14</f>
        <v>2.3732051860662402</v>
      </c>
      <c r="GB216" s="513">
        <f>Esc!GB$14</f>
        <v>2.3732051860662402</v>
      </c>
      <c r="GC216" s="513">
        <f>Esc!GC$14</f>
        <v>2.3732051860662402</v>
      </c>
      <c r="GD216" s="513">
        <f>Esc!GD$14</f>
        <v>2.3732051860662402</v>
      </c>
      <c r="GE216" s="513">
        <f>Esc!GE$14</f>
        <v>2.4325353157178964</v>
      </c>
      <c r="GF216" s="513">
        <f>Esc!GF$14</f>
        <v>2.4325353157178964</v>
      </c>
      <c r="GG216" s="513">
        <f>Esc!GG$14</f>
        <v>2.4325353157178964</v>
      </c>
      <c r="GH216" s="513">
        <f>Esc!GH$14</f>
        <v>2.4325353157178964</v>
      </c>
      <c r="GI216" s="513">
        <f>Esc!GI$14</f>
        <v>2.4933486986108435</v>
      </c>
      <c r="GJ216" s="513">
        <f>Esc!GJ$14</f>
        <v>2.4933486986108435</v>
      </c>
    </row>
    <row r="217" spans="1:192" outlineLevel="2" x14ac:dyDescent="0.35">
      <c r="A217" s="76"/>
      <c r="B217"/>
      <c r="C217"/>
      <c r="D217"/>
      <c r="E217" t="s">
        <v>768</v>
      </c>
      <c r="F217"/>
      <c r="G217" t="s">
        <v>101</v>
      </c>
      <c r="H217">
        <f>SUM(J217:GJ217)</f>
        <v>1115.5973791876963</v>
      </c>
      <c r="I217"/>
      <c r="J217">
        <f t="shared" ref="J217:AO217" si="282">$F212/$F213*J214/$F211*J216*J215</f>
        <v>0</v>
      </c>
      <c r="K217">
        <f t="shared" si="282"/>
        <v>0</v>
      </c>
      <c r="L217">
        <f t="shared" si="282"/>
        <v>0</v>
      </c>
      <c r="M217">
        <f t="shared" si="282"/>
        <v>0</v>
      </c>
      <c r="N217">
        <f t="shared" si="282"/>
        <v>0</v>
      </c>
      <c r="O217">
        <f t="shared" si="282"/>
        <v>0</v>
      </c>
      <c r="P217">
        <f t="shared" si="282"/>
        <v>0</v>
      </c>
      <c r="Q217">
        <f t="shared" si="282"/>
        <v>0</v>
      </c>
      <c r="R217">
        <f t="shared" si="282"/>
        <v>0</v>
      </c>
      <c r="S217">
        <f t="shared" si="282"/>
        <v>0</v>
      </c>
      <c r="T217">
        <f t="shared" si="282"/>
        <v>0</v>
      </c>
      <c r="U217">
        <f t="shared" si="282"/>
        <v>0</v>
      </c>
      <c r="V217">
        <f t="shared" si="282"/>
        <v>0</v>
      </c>
      <c r="W217">
        <f t="shared" si="282"/>
        <v>0</v>
      </c>
      <c r="X217">
        <f t="shared" si="282"/>
        <v>0</v>
      </c>
      <c r="Y217">
        <f t="shared" si="282"/>
        <v>0</v>
      </c>
      <c r="Z217">
        <f t="shared" si="282"/>
        <v>0</v>
      </c>
      <c r="AA217">
        <f t="shared" si="282"/>
        <v>0</v>
      </c>
      <c r="AB217">
        <f t="shared" si="282"/>
        <v>0</v>
      </c>
      <c r="AC217">
        <f t="shared" si="282"/>
        <v>0</v>
      </c>
      <c r="AD217">
        <f t="shared" si="282"/>
        <v>0</v>
      </c>
      <c r="AE217">
        <f t="shared" si="282"/>
        <v>0</v>
      </c>
      <c r="AF217">
        <f t="shared" si="282"/>
        <v>0</v>
      </c>
      <c r="AG217">
        <f t="shared" si="282"/>
        <v>0</v>
      </c>
      <c r="AH217">
        <f t="shared" si="282"/>
        <v>0</v>
      </c>
      <c r="AI217">
        <f t="shared" si="282"/>
        <v>0</v>
      </c>
      <c r="AJ217">
        <f t="shared" si="282"/>
        <v>0</v>
      </c>
      <c r="AK217">
        <f t="shared" si="282"/>
        <v>0</v>
      </c>
      <c r="AL217">
        <f t="shared" si="282"/>
        <v>0</v>
      </c>
      <c r="AM217">
        <f t="shared" si="282"/>
        <v>0</v>
      </c>
      <c r="AN217">
        <f t="shared" si="282"/>
        <v>0</v>
      </c>
      <c r="AO217">
        <f t="shared" si="282"/>
        <v>0</v>
      </c>
      <c r="AP217">
        <f t="shared" ref="AP217:BU217" si="283">$F212/$F213*AP214/$F211*AP216*AP215</f>
        <v>0</v>
      </c>
      <c r="AQ217">
        <f t="shared" si="283"/>
        <v>0</v>
      </c>
      <c r="AR217">
        <f t="shared" si="283"/>
        <v>0</v>
      </c>
      <c r="AS217">
        <f t="shared" si="283"/>
        <v>0</v>
      </c>
      <c r="AT217">
        <f t="shared" si="283"/>
        <v>0</v>
      </c>
      <c r="AU217">
        <f t="shared" si="283"/>
        <v>0</v>
      </c>
      <c r="AV217">
        <f t="shared" si="283"/>
        <v>0</v>
      </c>
      <c r="AW217">
        <f t="shared" si="283"/>
        <v>0</v>
      </c>
      <c r="AX217">
        <f t="shared" si="283"/>
        <v>0</v>
      </c>
      <c r="AY217">
        <f t="shared" si="283"/>
        <v>0</v>
      </c>
      <c r="AZ217">
        <f t="shared" si="283"/>
        <v>0</v>
      </c>
      <c r="BA217">
        <f t="shared" si="283"/>
        <v>0</v>
      </c>
      <c r="BB217">
        <f t="shared" si="283"/>
        <v>0</v>
      </c>
      <c r="BC217">
        <f t="shared" si="283"/>
        <v>0</v>
      </c>
      <c r="BD217">
        <f t="shared" si="283"/>
        <v>0</v>
      </c>
      <c r="BE217">
        <f t="shared" si="283"/>
        <v>0</v>
      </c>
      <c r="BF217">
        <f t="shared" si="283"/>
        <v>8.0147584765624984</v>
      </c>
      <c r="BG217">
        <f t="shared" si="283"/>
        <v>8.2151274384765607</v>
      </c>
      <c r="BH217">
        <f t="shared" si="283"/>
        <v>8.2151274384765607</v>
      </c>
      <c r="BI217">
        <f t="shared" si="283"/>
        <v>8.2151274384765607</v>
      </c>
      <c r="BJ217">
        <f t="shared" si="283"/>
        <v>8.2151274384765607</v>
      </c>
      <c r="BK217">
        <f t="shared" si="283"/>
        <v>8.4205056244384746</v>
      </c>
      <c r="BL217">
        <f t="shared" si="283"/>
        <v>8.4205056244384746</v>
      </c>
      <c r="BM217">
        <f t="shared" si="283"/>
        <v>8.4205056244384746</v>
      </c>
      <c r="BN217">
        <f t="shared" si="283"/>
        <v>8.4205056244384746</v>
      </c>
      <c r="BO217">
        <f t="shared" si="283"/>
        <v>8.6310182650494358</v>
      </c>
      <c r="BP217">
        <f t="shared" si="283"/>
        <v>8.6310182650494358</v>
      </c>
      <c r="BQ217">
        <f t="shared" si="283"/>
        <v>8.6310182650494358</v>
      </c>
      <c r="BR217">
        <f t="shared" si="283"/>
        <v>8.6310182650494358</v>
      </c>
      <c r="BS217">
        <f t="shared" si="283"/>
        <v>8.846793721675672</v>
      </c>
      <c r="BT217">
        <f t="shared" si="283"/>
        <v>8.846793721675672</v>
      </c>
      <c r="BU217">
        <f t="shared" si="283"/>
        <v>8.846793721675672</v>
      </c>
      <c r="BV217">
        <f t="shared" ref="BV217:DA217" si="284">$F212/$F213*BV214/$F211*BV216*BV215</f>
        <v>8.846793721675672</v>
      </c>
      <c r="BW217">
        <f t="shared" si="284"/>
        <v>9.0679635647175623</v>
      </c>
      <c r="BX217">
        <f t="shared" si="284"/>
        <v>9.0679635647175623</v>
      </c>
      <c r="BY217">
        <f t="shared" si="284"/>
        <v>9.0679635647175623</v>
      </c>
      <c r="BZ217">
        <f t="shared" si="284"/>
        <v>9.0679635647175623</v>
      </c>
      <c r="CA217">
        <f t="shared" si="284"/>
        <v>9.2946626538355002</v>
      </c>
      <c r="CB217">
        <f t="shared" si="284"/>
        <v>9.2946626538355002</v>
      </c>
      <c r="CC217">
        <f t="shared" si="284"/>
        <v>9.2946626538355002</v>
      </c>
      <c r="CD217">
        <f t="shared" si="284"/>
        <v>9.2946626538355002</v>
      </c>
      <c r="CE217">
        <f t="shared" si="284"/>
        <v>9.5270292201813866</v>
      </c>
      <c r="CF217">
        <f t="shared" si="284"/>
        <v>9.5270292201813866</v>
      </c>
      <c r="CG217">
        <f t="shared" si="284"/>
        <v>9.5270292201813866</v>
      </c>
      <c r="CH217">
        <f t="shared" si="284"/>
        <v>9.5270292201813866</v>
      </c>
      <c r="CI217">
        <f t="shared" si="284"/>
        <v>9.7652049506859218</v>
      </c>
      <c r="CJ217">
        <f t="shared" si="284"/>
        <v>9.7652049506859218</v>
      </c>
      <c r="CK217">
        <f t="shared" si="284"/>
        <v>9.7652049506859218</v>
      </c>
      <c r="CL217">
        <f t="shared" si="284"/>
        <v>9.7652049506859218</v>
      </c>
      <c r="CM217">
        <f t="shared" si="284"/>
        <v>10.00933507445307</v>
      </c>
      <c r="CN217">
        <f t="shared" si="284"/>
        <v>10.00933507445307</v>
      </c>
      <c r="CO217">
        <f t="shared" si="284"/>
        <v>10.00933507445307</v>
      </c>
      <c r="CP217">
        <f t="shared" si="284"/>
        <v>10.00933507445307</v>
      </c>
      <c r="CQ217">
        <f t="shared" si="284"/>
        <v>10.259568451314395</v>
      </c>
      <c r="CR217">
        <f t="shared" si="284"/>
        <v>10.259568451314395</v>
      </c>
      <c r="CS217">
        <f t="shared" si="284"/>
        <v>10.259568451314395</v>
      </c>
      <c r="CT217">
        <f t="shared" si="284"/>
        <v>10.259568451314395</v>
      </c>
      <c r="CU217">
        <f t="shared" si="284"/>
        <v>10.516057662597253</v>
      </c>
      <c r="CV217">
        <f t="shared" si="284"/>
        <v>10.516057662597253</v>
      </c>
      <c r="CW217">
        <f t="shared" si="284"/>
        <v>10.516057662597253</v>
      </c>
      <c r="CX217">
        <f t="shared" si="284"/>
        <v>10.516057662597253</v>
      </c>
      <c r="CY217">
        <f t="shared" si="284"/>
        <v>10.778959104162187</v>
      </c>
      <c r="CZ217">
        <f t="shared" si="284"/>
        <v>10.778959104162187</v>
      </c>
      <c r="DA217">
        <f t="shared" si="284"/>
        <v>10.778959104162187</v>
      </c>
      <c r="DB217">
        <f t="shared" ref="DB217:EG217" si="285">$F212/$F213*DB214/$F211*DB216*DB215</f>
        <v>10.778959104162187</v>
      </c>
      <c r="DC217">
        <f t="shared" si="285"/>
        <v>11.048433081766241</v>
      </c>
      <c r="DD217">
        <f t="shared" si="285"/>
        <v>11.048433081766241</v>
      </c>
      <c r="DE217">
        <f t="shared" si="285"/>
        <v>11.048433081766241</v>
      </c>
      <c r="DF217">
        <f t="shared" si="285"/>
        <v>11.048433081766241</v>
      </c>
      <c r="DG217">
        <f t="shared" si="285"/>
        <v>11.324643908810396</v>
      </c>
      <c r="DH217">
        <f t="shared" si="285"/>
        <v>11.324643908810396</v>
      </c>
      <c r="DI217">
        <f t="shared" si="285"/>
        <v>11.324643908810396</v>
      </c>
      <c r="DJ217">
        <f t="shared" si="285"/>
        <v>11.324643908810396</v>
      </c>
      <c r="DK217">
        <f t="shared" si="285"/>
        <v>11.607760006530656</v>
      </c>
      <c r="DL217">
        <f t="shared" si="285"/>
        <v>11.607760006530656</v>
      </c>
      <c r="DM217">
        <f t="shared" si="285"/>
        <v>11.607760006530656</v>
      </c>
      <c r="DN217">
        <f t="shared" si="285"/>
        <v>11.607760006530656</v>
      </c>
      <c r="DO217">
        <f t="shared" si="285"/>
        <v>11.897954006693922</v>
      </c>
      <c r="DP217">
        <f t="shared" si="285"/>
        <v>11.897954006693922</v>
      </c>
      <c r="DQ217">
        <f t="shared" si="285"/>
        <v>11.897954006693922</v>
      </c>
      <c r="DR217">
        <f t="shared" si="285"/>
        <v>11.897954006693922</v>
      </c>
      <c r="DS217">
        <f t="shared" si="285"/>
        <v>12.19540285686127</v>
      </c>
      <c r="DT217">
        <f t="shared" si="285"/>
        <v>12.19540285686127</v>
      </c>
      <c r="DU217">
        <f t="shared" si="285"/>
        <v>12.19540285686127</v>
      </c>
      <c r="DV217">
        <f t="shared" si="285"/>
        <v>12.19540285686127</v>
      </c>
      <c r="DW217">
        <f t="shared" si="285"/>
        <v>12.500287928282798</v>
      </c>
      <c r="DX217">
        <f t="shared" si="285"/>
        <v>12.500287928282798</v>
      </c>
      <c r="DY217">
        <f t="shared" si="285"/>
        <v>12.500287928282798</v>
      </c>
      <c r="DZ217">
        <f t="shared" si="285"/>
        <v>12.500287928282798</v>
      </c>
      <c r="EA217">
        <f t="shared" si="285"/>
        <v>12.812795126489869</v>
      </c>
      <c r="EB217">
        <f t="shared" si="285"/>
        <v>12.812795126489869</v>
      </c>
      <c r="EC217">
        <f t="shared" si="285"/>
        <v>12.812795126489869</v>
      </c>
      <c r="ED217">
        <f t="shared" si="285"/>
        <v>12.812795126489869</v>
      </c>
      <c r="EE217">
        <f t="shared" si="285"/>
        <v>13.133115004652115</v>
      </c>
      <c r="EF217">
        <f t="shared" si="285"/>
        <v>13.133115004652115</v>
      </c>
      <c r="EG217">
        <f t="shared" si="285"/>
        <v>13.133115004652115</v>
      </c>
      <c r="EH217">
        <f t="shared" ref="EH217:FM217" si="286">$F212/$F213*EH214/$F211*EH216*EH215</f>
        <v>13.133115004652115</v>
      </c>
      <c r="EI217">
        <f t="shared" si="286"/>
        <v>13.461442879768418</v>
      </c>
      <c r="EJ217">
        <f t="shared" si="286"/>
        <v>13.461442879768418</v>
      </c>
      <c r="EK217">
        <f t="shared" si="286"/>
        <v>13.461442879768418</v>
      </c>
      <c r="EL217">
        <f t="shared" si="286"/>
        <v>13.461442879768418</v>
      </c>
      <c r="EM217">
        <f t="shared" si="286"/>
        <v>13.797978951762627</v>
      </c>
      <c r="EN217">
        <f t="shared" si="286"/>
        <v>13.797978951762627</v>
      </c>
      <c r="EO217">
        <f t="shared" si="286"/>
        <v>13.797978951762627</v>
      </c>
      <c r="EP217">
        <f t="shared" si="286"/>
        <v>13.797978951762627</v>
      </c>
      <c r="EQ217">
        <f t="shared" si="286"/>
        <v>14.142928425556692</v>
      </c>
      <c r="ER217">
        <f t="shared" si="286"/>
        <v>14.142928425556692</v>
      </c>
      <c r="ES217">
        <f t="shared" si="286"/>
        <v>14.142928425556692</v>
      </c>
      <c r="ET217">
        <f t="shared" si="286"/>
        <v>14.142928425556692</v>
      </c>
      <c r="EU217">
        <f t="shared" si="286"/>
        <v>14.496501636195607</v>
      </c>
      <c r="EV217">
        <f t="shared" si="286"/>
        <v>14.496501636195607</v>
      </c>
      <c r="EW217">
        <f t="shared" si="286"/>
        <v>14.496501636195607</v>
      </c>
      <c r="EX217">
        <f t="shared" si="286"/>
        <v>14.496501636195607</v>
      </c>
      <c r="EY217">
        <f t="shared" si="286"/>
        <v>14.858914177100496</v>
      </c>
      <c r="EZ217">
        <f t="shared" si="286"/>
        <v>14.858914177100496</v>
      </c>
      <c r="FA217">
        <f t="shared" si="286"/>
        <v>14.858914177100496</v>
      </c>
      <c r="FB217">
        <f t="shared" si="286"/>
        <v>0</v>
      </c>
      <c r="FC217">
        <f t="shared" si="286"/>
        <v>0</v>
      </c>
      <c r="FD217">
        <f t="shared" si="286"/>
        <v>0</v>
      </c>
      <c r="FE217">
        <f t="shared" si="286"/>
        <v>0</v>
      </c>
      <c r="FF217">
        <f t="shared" si="286"/>
        <v>0</v>
      </c>
      <c r="FG217">
        <f t="shared" si="286"/>
        <v>0</v>
      </c>
      <c r="FH217">
        <f t="shared" si="286"/>
        <v>0</v>
      </c>
      <c r="FI217">
        <f t="shared" si="286"/>
        <v>0</v>
      </c>
      <c r="FJ217">
        <f t="shared" si="286"/>
        <v>0</v>
      </c>
      <c r="FK217">
        <f t="shared" si="286"/>
        <v>0</v>
      </c>
      <c r="FL217">
        <f t="shared" si="286"/>
        <v>0</v>
      </c>
      <c r="FM217">
        <f t="shared" si="286"/>
        <v>0</v>
      </c>
      <c r="FN217">
        <f t="shared" ref="FN217:GJ217" si="287">$F212/$F213*FN214/$F211*FN216*FN215</f>
        <v>0</v>
      </c>
      <c r="FO217">
        <f t="shared" si="287"/>
        <v>0</v>
      </c>
      <c r="FP217">
        <f t="shared" si="287"/>
        <v>0</v>
      </c>
      <c r="FQ217">
        <f t="shared" si="287"/>
        <v>0</v>
      </c>
      <c r="FR217">
        <f t="shared" si="287"/>
        <v>0</v>
      </c>
      <c r="FS217">
        <f t="shared" si="287"/>
        <v>0</v>
      </c>
      <c r="FT217">
        <f t="shared" si="287"/>
        <v>0</v>
      </c>
      <c r="FU217">
        <f t="shared" si="287"/>
        <v>0</v>
      </c>
      <c r="FV217">
        <f t="shared" si="287"/>
        <v>0</v>
      </c>
      <c r="FW217">
        <f t="shared" si="287"/>
        <v>0</v>
      </c>
      <c r="FX217">
        <f t="shared" si="287"/>
        <v>0</v>
      </c>
      <c r="FY217">
        <f t="shared" si="287"/>
        <v>0</v>
      </c>
      <c r="FZ217">
        <f t="shared" si="287"/>
        <v>0</v>
      </c>
      <c r="GA217">
        <f t="shared" si="287"/>
        <v>0</v>
      </c>
      <c r="GB217">
        <f t="shared" si="287"/>
        <v>0</v>
      </c>
      <c r="GC217">
        <f t="shared" si="287"/>
        <v>0</v>
      </c>
      <c r="GD217">
        <f t="shared" si="287"/>
        <v>0</v>
      </c>
      <c r="GE217">
        <f t="shared" si="287"/>
        <v>0</v>
      </c>
      <c r="GF217">
        <f t="shared" si="287"/>
        <v>0</v>
      </c>
      <c r="GG217">
        <f t="shared" si="287"/>
        <v>0</v>
      </c>
      <c r="GH217">
        <f t="shared" si="287"/>
        <v>0</v>
      </c>
      <c r="GI217">
        <f t="shared" si="287"/>
        <v>0</v>
      </c>
      <c r="GJ217">
        <f t="shared" si="287"/>
        <v>0</v>
      </c>
    </row>
    <row r="218" spans="1:192" outlineLevel="2" x14ac:dyDescent="0.35">
      <c r="A218" s="76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</row>
    <row r="219" spans="1:192" s="512" customFormat="1" outlineLevel="2" x14ac:dyDescent="0.35">
      <c r="A219" s="519"/>
      <c r="E219" s="512" t="str">
        <f>InpC!$E$16</f>
        <v>Length of operating period</v>
      </c>
      <c r="F219" s="512">
        <f>InpC!$F$16</f>
        <v>3</v>
      </c>
      <c r="G219" s="512" t="str">
        <f>InpC!$G$16</f>
        <v>months</v>
      </c>
    </row>
    <row r="220" spans="1:192" s="512" customFormat="1" outlineLevel="2" x14ac:dyDescent="0.35">
      <c r="A220" s="519"/>
      <c r="E220" s="512" t="str">
        <f>InpC!$E$85</f>
        <v>Annual audit</v>
      </c>
      <c r="F220" s="512">
        <f>InpC!$F$85</f>
        <v>25</v>
      </c>
      <c r="G220" s="512" t="str">
        <f>InpC!$G$85</f>
        <v>$ 000s p.a.</v>
      </c>
    </row>
    <row r="221" spans="1:192" s="512" customFormat="1" outlineLevel="2" x14ac:dyDescent="0.35">
      <c r="A221" s="519"/>
      <c r="E221" s="512" t="str">
        <f>InpC!$E$134</f>
        <v>Number of periods in a year</v>
      </c>
      <c r="F221" s="512">
        <f>InpC!$F$134</f>
        <v>4</v>
      </c>
      <c r="G221" s="512" t="str">
        <f>InpC!$G$134</f>
        <v>periods</v>
      </c>
    </row>
    <row r="222" spans="1:192" s="512" customFormat="1" outlineLevel="2" x14ac:dyDescent="0.35">
      <c r="A222" s="519"/>
      <c r="E222" s="512" t="str">
        <f>Time!$E$32</f>
        <v>Months per model period</v>
      </c>
      <c r="G222" s="512" t="str">
        <f>Time!$G$32</f>
        <v>months</v>
      </c>
      <c r="H222" s="512">
        <f>Time!$H$32</f>
        <v>0</v>
      </c>
      <c r="J222" s="512">
        <f>Time!J$32</f>
        <v>1</v>
      </c>
      <c r="K222" s="512">
        <f>Time!K$32</f>
        <v>1</v>
      </c>
      <c r="L222" s="512">
        <f>Time!L$32</f>
        <v>1</v>
      </c>
      <c r="M222" s="512">
        <f>Time!M$32</f>
        <v>1</v>
      </c>
      <c r="N222" s="512">
        <f>Time!N$32</f>
        <v>1</v>
      </c>
      <c r="O222" s="512">
        <f>Time!O$32</f>
        <v>1</v>
      </c>
      <c r="P222" s="512">
        <f>Time!P$32</f>
        <v>1</v>
      </c>
      <c r="Q222" s="512">
        <f>Time!Q$32</f>
        <v>1</v>
      </c>
      <c r="R222" s="512">
        <f>Time!R$32</f>
        <v>1</v>
      </c>
      <c r="S222" s="512">
        <f>Time!S$32</f>
        <v>1</v>
      </c>
      <c r="T222" s="512">
        <f>Time!T$32</f>
        <v>1</v>
      </c>
      <c r="U222" s="512">
        <f>Time!U$32</f>
        <v>1</v>
      </c>
      <c r="V222" s="512">
        <f>Time!V$32</f>
        <v>1</v>
      </c>
      <c r="W222" s="512">
        <f>Time!W$32</f>
        <v>1</v>
      </c>
      <c r="X222" s="512">
        <f>Time!X$32</f>
        <v>1</v>
      </c>
      <c r="Y222" s="512">
        <f>Time!Y$32</f>
        <v>1</v>
      </c>
      <c r="Z222" s="512">
        <f>Time!Z$32</f>
        <v>1</v>
      </c>
      <c r="AA222" s="512">
        <f>Time!AA$32</f>
        <v>1</v>
      </c>
      <c r="AB222" s="512">
        <f>Time!AB$32</f>
        <v>1</v>
      </c>
      <c r="AC222" s="512">
        <f>Time!AC$32</f>
        <v>1</v>
      </c>
      <c r="AD222" s="512">
        <f>Time!AD$32</f>
        <v>1</v>
      </c>
      <c r="AE222" s="512">
        <f>Time!AE$32</f>
        <v>1</v>
      </c>
      <c r="AF222" s="512">
        <f>Time!AF$32</f>
        <v>1</v>
      </c>
      <c r="AG222" s="512">
        <f>Time!AG$32</f>
        <v>1</v>
      </c>
      <c r="AH222" s="512">
        <f>Time!AH$32</f>
        <v>1</v>
      </c>
      <c r="AI222" s="512">
        <f>Time!AI$32</f>
        <v>1</v>
      </c>
      <c r="AJ222" s="512">
        <f>Time!AJ$32</f>
        <v>1</v>
      </c>
      <c r="AK222" s="512">
        <f>Time!AK$32</f>
        <v>1</v>
      </c>
      <c r="AL222" s="512">
        <f>Time!AL$32</f>
        <v>1</v>
      </c>
      <c r="AM222" s="512">
        <f>Time!AM$32</f>
        <v>1</v>
      </c>
      <c r="AN222" s="512">
        <f>Time!AN$32</f>
        <v>1</v>
      </c>
      <c r="AO222" s="512">
        <f>Time!AO$32</f>
        <v>1</v>
      </c>
      <c r="AP222" s="512">
        <f>Time!AP$32</f>
        <v>1</v>
      </c>
      <c r="AQ222" s="512">
        <f>Time!AQ$32</f>
        <v>1</v>
      </c>
      <c r="AR222" s="512">
        <f>Time!AR$32</f>
        <v>1</v>
      </c>
      <c r="AS222" s="512">
        <f>Time!AS$32</f>
        <v>1</v>
      </c>
      <c r="AT222" s="512">
        <f>Time!AT$32</f>
        <v>1</v>
      </c>
      <c r="AU222" s="512">
        <f>Time!AU$32</f>
        <v>1</v>
      </c>
      <c r="AV222" s="512">
        <f>Time!AV$32</f>
        <v>1</v>
      </c>
      <c r="AW222" s="512">
        <f>Time!AW$32</f>
        <v>1</v>
      </c>
      <c r="AX222" s="512">
        <f>Time!AX$32</f>
        <v>1</v>
      </c>
      <c r="AY222" s="512">
        <f>Time!AY$32</f>
        <v>1</v>
      </c>
      <c r="AZ222" s="512">
        <f>Time!AZ$32</f>
        <v>1</v>
      </c>
      <c r="BA222" s="512">
        <f>Time!BA$32</f>
        <v>1</v>
      </c>
      <c r="BB222" s="512">
        <f>Time!BB$32</f>
        <v>1</v>
      </c>
      <c r="BC222" s="512">
        <f>Time!BC$32</f>
        <v>1</v>
      </c>
      <c r="BD222" s="512">
        <f>Time!BD$32</f>
        <v>1</v>
      </c>
      <c r="BE222" s="512">
        <f>Time!BE$32</f>
        <v>1</v>
      </c>
      <c r="BF222" s="512">
        <f>Time!BF$32</f>
        <v>3</v>
      </c>
      <c r="BG222" s="512">
        <f>Time!BG$32</f>
        <v>3</v>
      </c>
      <c r="BH222" s="512">
        <f>Time!BH$32</f>
        <v>3</v>
      </c>
      <c r="BI222" s="512">
        <f>Time!BI$32</f>
        <v>3</v>
      </c>
      <c r="BJ222" s="512">
        <f>Time!BJ$32</f>
        <v>3</v>
      </c>
      <c r="BK222" s="512">
        <f>Time!BK$32</f>
        <v>3</v>
      </c>
      <c r="BL222" s="512">
        <f>Time!BL$32</f>
        <v>3</v>
      </c>
      <c r="BM222" s="512">
        <f>Time!BM$32</f>
        <v>3</v>
      </c>
      <c r="BN222" s="512">
        <f>Time!BN$32</f>
        <v>3</v>
      </c>
      <c r="BO222" s="512">
        <f>Time!BO$32</f>
        <v>3</v>
      </c>
      <c r="BP222" s="512">
        <f>Time!BP$32</f>
        <v>3</v>
      </c>
      <c r="BQ222" s="512">
        <f>Time!BQ$32</f>
        <v>3</v>
      </c>
      <c r="BR222" s="512">
        <f>Time!BR$32</f>
        <v>3</v>
      </c>
      <c r="BS222" s="512">
        <f>Time!BS$32</f>
        <v>3</v>
      </c>
      <c r="BT222" s="512">
        <f>Time!BT$32</f>
        <v>3</v>
      </c>
      <c r="BU222" s="512">
        <f>Time!BU$32</f>
        <v>3</v>
      </c>
      <c r="BV222" s="512">
        <f>Time!BV$32</f>
        <v>3</v>
      </c>
      <c r="BW222" s="512">
        <f>Time!BW$32</f>
        <v>3</v>
      </c>
      <c r="BX222" s="512">
        <f>Time!BX$32</f>
        <v>3</v>
      </c>
      <c r="BY222" s="512">
        <f>Time!BY$32</f>
        <v>3</v>
      </c>
      <c r="BZ222" s="512">
        <f>Time!BZ$32</f>
        <v>3</v>
      </c>
      <c r="CA222" s="512">
        <f>Time!CA$32</f>
        <v>3</v>
      </c>
      <c r="CB222" s="512">
        <f>Time!CB$32</f>
        <v>3</v>
      </c>
      <c r="CC222" s="512">
        <f>Time!CC$32</f>
        <v>3</v>
      </c>
      <c r="CD222" s="512">
        <f>Time!CD$32</f>
        <v>3</v>
      </c>
      <c r="CE222" s="512">
        <f>Time!CE$32</f>
        <v>3</v>
      </c>
      <c r="CF222" s="512">
        <f>Time!CF$32</f>
        <v>3</v>
      </c>
      <c r="CG222" s="512">
        <f>Time!CG$32</f>
        <v>3</v>
      </c>
      <c r="CH222" s="512">
        <f>Time!CH$32</f>
        <v>3</v>
      </c>
      <c r="CI222" s="512">
        <f>Time!CI$32</f>
        <v>3</v>
      </c>
      <c r="CJ222" s="512">
        <f>Time!CJ$32</f>
        <v>3</v>
      </c>
      <c r="CK222" s="512">
        <f>Time!CK$32</f>
        <v>3</v>
      </c>
      <c r="CL222" s="512">
        <f>Time!CL$32</f>
        <v>3</v>
      </c>
      <c r="CM222" s="512">
        <f>Time!CM$32</f>
        <v>3</v>
      </c>
      <c r="CN222" s="512">
        <f>Time!CN$32</f>
        <v>3</v>
      </c>
      <c r="CO222" s="512">
        <f>Time!CO$32</f>
        <v>3</v>
      </c>
      <c r="CP222" s="512">
        <f>Time!CP$32</f>
        <v>3</v>
      </c>
      <c r="CQ222" s="512">
        <f>Time!CQ$32</f>
        <v>3</v>
      </c>
      <c r="CR222" s="512">
        <f>Time!CR$32</f>
        <v>3</v>
      </c>
      <c r="CS222" s="512">
        <f>Time!CS$32</f>
        <v>3</v>
      </c>
      <c r="CT222" s="512">
        <f>Time!CT$32</f>
        <v>3</v>
      </c>
      <c r="CU222" s="512">
        <f>Time!CU$32</f>
        <v>3</v>
      </c>
      <c r="CV222" s="512">
        <f>Time!CV$32</f>
        <v>3</v>
      </c>
      <c r="CW222" s="512">
        <f>Time!CW$32</f>
        <v>3</v>
      </c>
      <c r="CX222" s="512">
        <f>Time!CX$32</f>
        <v>3</v>
      </c>
      <c r="CY222" s="512">
        <f>Time!CY$32</f>
        <v>3</v>
      </c>
      <c r="CZ222" s="512">
        <f>Time!CZ$32</f>
        <v>3</v>
      </c>
      <c r="DA222" s="512">
        <f>Time!DA$32</f>
        <v>3</v>
      </c>
      <c r="DB222" s="512">
        <f>Time!DB$32</f>
        <v>3</v>
      </c>
      <c r="DC222" s="512">
        <f>Time!DC$32</f>
        <v>3</v>
      </c>
      <c r="DD222" s="512">
        <f>Time!DD$32</f>
        <v>3</v>
      </c>
      <c r="DE222" s="512">
        <f>Time!DE$32</f>
        <v>3</v>
      </c>
      <c r="DF222" s="512">
        <f>Time!DF$32</f>
        <v>3</v>
      </c>
      <c r="DG222" s="512">
        <f>Time!DG$32</f>
        <v>3</v>
      </c>
      <c r="DH222" s="512">
        <f>Time!DH$32</f>
        <v>3</v>
      </c>
      <c r="DI222" s="512">
        <f>Time!DI$32</f>
        <v>3</v>
      </c>
      <c r="DJ222" s="512">
        <f>Time!DJ$32</f>
        <v>3</v>
      </c>
      <c r="DK222" s="512">
        <f>Time!DK$32</f>
        <v>3</v>
      </c>
      <c r="DL222" s="512">
        <f>Time!DL$32</f>
        <v>3</v>
      </c>
      <c r="DM222" s="512">
        <f>Time!DM$32</f>
        <v>3</v>
      </c>
      <c r="DN222" s="512">
        <f>Time!DN$32</f>
        <v>3</v>
      </c>
      <c r="DO222" s="512">
        <f>Time!DO$32</f>
        <v>3</v>
      </c>
      <c r="DP222" s="512">
        <f>Time!DP$32</f>
        <v>3</v>
      </c>
      <c r="DQ222" s="512">
        <f>Time!DQ$32</f>
        <v>3</v>
      </c>
      <c r="DR222" s="512">
        <f>Time!DR$32</f>
        <v>3</v>
      </c>
      <c r="DS222" s="512">
        <f>Time!DS$32</f>
        <v>3</v>
      </c>
      <c r="DT222" s="512">
        <f>Time!DT$32</f>
        <v>3</v>
      </c>
      <c r="DU222" s="512">
        <f>Time!DU$32</f>
        <v>3</v>
      </c>
      <c r="DV222" s="512">
        <f>Time!DV$32</f>
        <v>3</v>
      </c>
      <c r="DW222" s="512">
        <f>Time!DW$32</f>
        <v>3</v>
      </c>
      <c r="DX222" s="512">
        <f>Time!DX$32</f>
        <v>3</v>
      </c>
      <c r="DY222" s="512">
        <f>Time!DY$32</f>
        <v>3</v>
      </c>
      <c r="DZ222" s="512">
        <f>Time!DZ$32</f>
        <v>3</v>
      </c>
      <c r="EA222" s="512">
        <f>Time!EA$32</f>
        <v>3</v>
      </c>
      <c r="EB222" s="512">
        <f>Time!EB$32</f>
        <v>3</v>
      </c>
      <c r="EC222" s="512">
        <f>Time!EC$32</f>
        <v>3</v>
      </c>
      <c r="ED222" s="512">
        <f>Time!ED$32</f>
        <v>3</v>
      </c>
      <c r="EE222" s="512">
        <f>Time!EE$32</f>
        <v>3</v>
      </c>
      <c r="EF222" s="512">
        <f>Time!EF$32</f>
        <v>3</v>
      </c>
      <c r="EG222" s="512">
        <f>Time!EG$32</f>
        <v>3</v>
      </c>
      <c r="EH222" s="512">
        <f>Time!EH$32</f>
        <v>3</v>
      </c>
      <c r="EI222" s="512">
        <f>Time!EI$32</f>
        <v>3</v>
      </c>
      <c r="EJ222" s="512">
        <f>Time!EJ$32</f>
        <v>3</v>
      </c>
      <c r="EK222" s="512">
        <f>Time!EK$32</f>
        <v>3</v>
      </c>
      <c r="EL222" s="512">
        <f>Time!EL$32</f>
        <v>3</v>
      </c>
      <c r="EM222" s="512">
        <f>Time!EM$32</f>
        <v>3</v>
      </c>
      <c r="EN222" s="512">
        <f>Time!EN$32</f>
        <v>3</v>
      </c>
      <c r="EO222" s="512">
        <f>Time!EO$32</f>
        <v>3</v>
      </c>
      <c r="EP222" s="512">
        <f>Time!EP$32</f>
        <v>3</v>
      </c>
      <c r="EQ222" s="512">
        <f>Time!EQ$32</f>
        <v>3</v>
      </c>
      <c r="ER222" s="512">
        <f>Time!ER$32</f>
        <v>3</v>
      </c>
      <c r="ES222" s="512">
        <f>Time!ES$32</f>
        <v>3</v>
      </c>
      <c r="ET222" s="512">
        <f>Time!ET$32</f>
        <v>3</v>
      </c>
      <c r="EU222" s="512">
        <f>Time!EU$32</f>
        <v>3</v>
      </c>
      <c r="EV222" s="512">
        <f>Time!EV$32</f>
        <v>3</v>
      </c>
      <c r="EW222" s="512">
        <f>Time!EW$32</f>
        <v>3</v>
      </c>
      <c r="EX222" s="512">
        <f>Time!EX$32</f>
        <v>3</v>
      </c>
      <c r="EY222" s="512">
        <f>Time!EY$32</f>
        <v>3</v>
      </c>
      <c r="EZ222" s="512">
        <f>Time!EZ$32</f>
        <v>3</v>
      </c>
      <c r="FA222" s="512">
        <f>Time!FA$32</f>
        <v>3</v>
      </c>
      <c r="FB222" s="512">
        <f>Time!FB$32</f>
        <v>3</v>
      </c>
      <c r="FC222" s="512">
        <f>Time!FC$32</f>
        <v>3</v>
      </c>
      <c r="FD222" s="512">
        <f>Time!FD$32</f>
        <v>3</v>
      </c>
      <c r="FE222" s="512">
        <f>Time!FE$32</f>
        <v>3</v>
      </c>
      <c r="FF222" s="512">
        <f>Time!FF$32</f>
        <v>3</v>
      </c>
      <c r="FG222" s="512">
        <f>Time!FG$32</f>
        <v>3</v>
      </c>
      <c r="FH222" s="512">
        <f>Time!FH$32</f>
        <v>3</v>
      </c>
      <c r="FI222" s="512">
        <f>Time!FI$32</f>
        <v>3</v>
      </c>
      <c r="FJ222" s="512">
        <f>Time!FJ$32</f>
        <v>3</v>
      </c>
      <c r="FK222" s="512">
        <f>Time!FK$32</f>
        <v>3</v>
      </c>
      <c r="FL222" s="512">
        <f>Time!FL$32</f>
        <v>3</v>
      </c>
      <c r="FM222" s="512">
        <f>Time!FM$32</f>
        <v>3</v>
      </c>
      <c r="FN222" s="512">
        <f>Time!FN$32</f>
        <v>3</v>
      </c>
      <c r="FO222" s="512">
        <f>Time!FO$32</f>
        <v>3</v>
      </c>
      <c r="FP222" s="512">
        <f>Time!FP$32</f>
        <v>3</v>
      </c>
      <c r="FQ222" s="512">
        <f>Time!FQ$32</f>
        <v>3</v>
      </c>
      <c r="FR222" s="512">
        <f>Time!FR$32</f>
        <v>3</v>
      </c>
      <c r="FS222" s="512">
        <f>Time!FS$32</f>
        <v>3</v>
      </c>
      <c r="FT222" s="512">
        <f>Time!FT$32</f>
        <v>3</v>
      </c>
      <c r="FU222" s="512">
        <f>Time!FU$32</f>
        <v>3</v>
      </c>
      <c r="FV222" s="512">
        <f>Time!FV$32</f>
        <v>3</v>
      </c>
      <c r="FW222" s="512">
        <f>Time!FW$32</f>
        <v>3</v>
      </c>
      <c r="FX222" s="512">
        <f>Time!FX$32</f>
        <v>3</v>
      </c>
      <c r="FY222" s="512">
        <f>Time!FY$32</f>
        <v>3</v>
      </c>
      <c r="FZ222" s="512">
        <f>Time!FZ$32</f>
        <v>3</v>
      </c>
      <c r="GA222" s="512">
        <f>Time!GA$32</f>
        <v>3</v>
      </c>
      <c r="GB222" s="512">
        <f>Time!GB$32</f>
        <v>3</v>
      </c>
      <c r="GC222" s="512">
        <f>Time!GC$32</f>
        <v>3</v>
      </c>
      <c r="GD222" s="512">
        <f>Time!GD$32</f>
        <v>3</v>
      </c>
      <c r="GE222" s="512">
        <f>Time!GE$32</f>
        <v>3</v>
      </c>
      <c r="GF222" s="512">
        <f>Time!GF$32</f>
        <v>3</v>
      </c>
      <c r="GG222" s="512">
        <f>Time!GG$32</f>
        <v>3</v>
      </c>
      <c r="GH222" s="512">
        <f>Time!GH$32</f>
        <v>3</v>
      </c>
      <c r="GI222" s="512">
        <f>Time!GI$32</f>
        <v>3</v>
      </c>
      <c r="GJ222" s="512">
        <f>Time!GJ$32</f>
        <v>3</v>
      </c>
    </row>
    <row r="223" spans="1:192" s="512" customFormat="1" outlineLevel="2" x14ac:dyDescent="0.35">
      <c r="A223" s="519"/>
      <c r="E223" s="512" t="str">
        <f>Time!$E$88</f>
        <v>Operating period flag</v>
      </c>
      <c r="G223" s="512" t="str">
        <f>Time!$G$88</f>
        <v>flag</v>
      </c>
      <c r="H223" s="512">
        <f>Time!$H$88</f>
        <v>100</v>
      </c>
      <c r="J223" s="512">
        <f>Time!J$88</f>
        <v>0</v>
      </c>
      <c r="K223" s="512">
        <f>Time!K$88</f>
        <v>0</v>
      </c>
      <c r="L223" s="512">
        <f>Time!L$88</f>
        <v>0</v>
      </c>
      <c r="M223" s="512">
        <f>Time!M$88</f>
        <v>0</v>
      </c>
      <c r="N223" s="512">
        <f>Time!N$88</f>
        <v>0</v>
      </c>
      <c r="O223" s="512">
        <f>Time!O$88</f>
        <v>0</v>
      </c>
      <c r="P223" s="512">
        <f>Time!P$88</f>
        <v>0</v>
      </c>
      <c r="Q223" s="512">
        <f>Time!Q$88</f>
        <v>0</v>
      </c>
      <c r="R223" s="512">
        <f>Time!R$88</f>
        <v>0</v>
      </c>
      <c r="S223" s="512">
        <f>Time!S$88</f>
        <v>0</v>
      </c>
      <c r="T223" s="512">
        <f>Time!T$88</f>
        <v>0</v>
      </c>
      <c r="U223" s="512">
        <f>Time!U$88</f>
        <v>0</v>
      </c>
      <c r="V223" s="512">
        <f>Time!V$88</f>
        <v>0</v>
      </c>
      <c r="W223" s="512">
        <f>Time!W$88</f>
        <v>0</v>
      </c>
      <c r="X223" s="512">
        <f>Time!X$88</f>
        <v>0</v>
      </c>
      <c r="Y223" s="512">
        <f>Time!Y$88</f>
        <v>0</v>
      </c>
      <c r="Z223" s="512">
        <f>Time!Z$88</f>
        <v>0</v>
      </c>
      <c r="AA223" s="512">
        <f>Time!AA$88</f>
        <v>0</v>
      </c>
      <c r="AB223" s="512">
        <f>Time!AB$88</f>
        <v>0</v>
      </c>
      <c r="AC223" s="512">
        <f>Time!AC$88</f>
        <v>0</v>
      </c>
      <c r="AD223" s="512">
        <f>Time!AD$88</f>
        <v>0</v>
      </c>
      <c r="AE223" s="512">
        <f>Time!AE$88</f>
        <v>0</v>
      </c>
      <c r="AF223" s="512">
        <f>Time!AF$88</f>
        <v>0</v>
      </c>
      <c r="AG223" s="512">
        <f>Time!AG$88</f>
        <v>0</v>
      </c>
      <c r="AH223" s="512">
        <f>Time!AH$88</f>
        <v>0</v>
      </c>
      <c r="AI223" s="512">
        <f>Time!AI$88</f>
        <v>0</v>
      </c>
      <c r="AJ223" s="512">
        <f>Time!AJ$88</f>
        <v>0</v>
      </c>
      <c r="AK223" s="512">
        <f>Time!AK$88</f>
        <v>0</v>
      </c>
      <c r="AL223" s="512">
        <f>Time!AL$88</f>
        <v>0</v>
      </c>
      <c r="AM223" s="512">
        <f>Time!AM$88</f>
        <v>0</v>
      </c>
      <c r="AN223" s="512">
        <f>Time!AN$88</f>
        <v>0</v>
      </c>
      <c r="AO223" s="512">
        <f>Time!AO$88</f>
        <v>0</v>
      </c>
      <c r="AP223" s="512">
        <f>Time!AP$88</f>
        <v>0</v>
      </c>
      <c r="AQ223" s="512">
        <f>Time!AQ$88</f>
        <v>0</v>
      </c>
      <c r="AR223" s="512">
        <f>Time!AR$88</f>
        <v>0</v>
      </c>
      <c r="AS223" s="512">
        <f>Time!AS$88</f>
        <v>0</v>
      </c>
      <c r="AT223" s="512">
        <f>Time!AT$88</f>
        <v>0</v>
      </c>
      <c r="AU223" s="512">
        <f>Time!AU$88</f>
        <v>0</v>
      </c>
      <c r="AV223" s="512">
        <f>Time!AV$88</f>
        <v>0</v>
      </c>
      <c r="AW223" s="512">
        <f>Time!AW$88</f>
        <v>0</v>
      </c>
      <c r="AX223" s="512">
        <f>Time!AX$88</f>
        <v>0</v>
      </c>
      <c r="AY223" s="512">
        <f>Time!AY$88</f>
        <v>0</v>
      </c>
      <c r="AZ223" s="512">
        <f>Time!AZ$88</f>
        <v>0</v>
      </c>
      <c r="BA223" s="512">
        <f>Time!BA$88</f>
        <v>0</v>
      </c>
      <c r="BB223" s="512">
        <f>Time!BB$88</f>
        <v>0</v>
      </c>
      <c r="BC223" s="512">
        <f>Time!BC$88</f>
        <v>0</v>
      </c>
      <c r="BD223" s="512">
        <f>Time!BD$88</f>
        <v>0</v>
      </c>
      <c r="BE223" s="512">
        <f>Time!BE$88</f>
        <v>0</v>
      </c>
      <c r="BF223" s="512">
        <f>Time!BF$88</f>
        <v>1</v>
      </c>
      <c r="BG223" s="512">
        <f>Time!BG$88</f>
        <v>1</v>
      </c>
      <c r="BH223" s="512">
        <f>Time!BH$88</f>
        <v>1</v>
      </c>
      <c r="BI223" s="512">
        <f>Time!BI$88</f>
        <v>1</v>
      </c>
      <c r="BJ223" s="512">
        <f>Time!BJ$88</f>
        <v>1</v>
      </c>
      <c r="BK223" s="512">
        <f>Time!BK$88</f>
        <v>1</v>
      </c>
      <c r="BL223" s="512">
        <f>Time!BL$88</f>
        <v>1</v>
      </c>
      <c r="BM223" s="512">
        <f>Time!BM$88</f>
        <v>1</v>
      </c>
      <c r="BN223" s="512">
        <f>Time!BN$88</f>
        <v>1</v>
      </c>
      <c r="BO223" s="512">
        <f>Time!BO$88</f>
        <v>1</v>
      </c>
      <c r="BP223" s="512">
        <f>Time!BP$88</f>
        <v>1</v>
      </c>
      <c r="BQ223" s="512">
        <f>Time!BQ$88</f>
        <v>1</v>
      </c>
      <c r="BR223" s="512">
        <f>Time!BR$88</f>
        <v>1</v>
      </c>
      <c r="BS223" s="512">
        <f>Time!BS$88</f>
        <v>1</v>
      </c>
      <c r="BT223" s="512">
        <f>Time!BT$88</f>
        <v>1</v>
      </c>
      <c r="BU223" s="512">
        <f>Time!BU$88</f>
        <v>1</v>
      </c>
      <c r="BV223" s="512">
        <f>Time!BV$88</f>
        <v>1</v>
      </c>
      <c r="BW223" s="512">
        <f>Time!BW$88</f>
        <v>1</v>
      </c>
      <c r="BX223" s="512">
        <f>Time!BX$88</f>
        <v>1</v>
      </c>
      <c r="BY223" s="512">
        <f>Time!BY$88</f>
        <v>1</v>
      </c>
      <c r="BZ223" s="512">
        <f>Time!BZ$88</f>
        <v>1</v>
      </c>
      <c r="CA223" s="512">
        <f>Time!CA$88</f>
        <v>1</v>
      </c>
      <c r="CB223" s="512">
        <f>Time!CB$88</f>
        <v>1</v>
      </c>
      <c r="CC223" s="512">
        <f>Time!CC$88</f>
        <v>1</v>
      </c>
      <c r="CD223" s="512">
        <f>Time!CD$88</f>
        <v>1</v>
      </c>
      <c r="CE223" s="512">
        <f>Time!CE$88</f>
        <v>1</v>
      </c>
      <c r="CF223" s="512">
        <f>Time!CF$88</f>
        <v>1</v>
      </c>
      <c r="CG223" s="512">
        <f>Time!CG$88</f>
        <v>1</v>
      </c>
      <c r="CH223" s="512">
        <f>Time!CH$88</f>
        <v>1</v>
      </c>
      <c r="CI223" s="512">
        <f>Time!CI$88</f>
        <v>1</v>
      </c>
      <c r="CJ223" s="512">
        <f>Time!CJ$88</f>
        <v>1</v>
      </c>
      <c r="CK223" s="512">
        <f>Time!CK$88</f>
        <v>1</v>
      </c>
      <c r="CL223" s="512">
        <f>Time!CL$88</f>
        <v>1</v>
      </c>
      <c r="CM223" s="512">
        <f>Time!CM$88</f>
        <v>1</v>
      </c>
      <c r="CN223" s="512">
        <f>Time!CN$88</f>
        <v>1</v>
      </c>
      <c r="CO223" s="512">
        <f>Time!CO$88</f>
        <v>1</v>
      </c>
      <c r="CP223" s="512">
        <f>Time!CP$88</f>
        <v>1</v>
      </c>
      <c r="CQ223" s="512">
        <f>Time!CQ$88</f>
        <v>1</v>
      </c>
      <c r="CR223" s="512">
        <f>Time!CR$88</f>
        <v>1</v>
      </c>
      <c r="CS223" s="512">
        <f>Time!CS$88</f>
        <v>1</v>
      </c>
      <c r="CT223" s="512">
        <f>Time!CT$88</f>
        <v>1</v>
      </c>
      <c r="CU223" s="512">
        <f>Time!CU$88</f>
        <v>1</v>
      </c>
      <c r="CV223" s="512">
        <f>Time!CV$88</f>
        <v>1</v>
      </c>
      <c r="CW223" s="512">
        <f>Time!CW$88</f>
        <v>1</v>
      </c>
      <c r="CX223" s="512">
        <f>Time!CX$88</f>
        <v>1</v>
      </c>
      <c r="CY223" s="512">
        <f>Time!CY$88</f>
        <v>1</v>
      </c>
      <c r="CZ223" s="512">
        <f>Time!CZ$88</f>
        <v>1</v>
      </c>
      <c r="DA223" s="512">
        <f>Time!DA$88</f>
        <v>1</v>
      </c>
      <c r="DB223" s="512">
        <f>Time!DB$88</f>
        <v>1</v>
      </c>
      <c r="DC223" s="512">
        <f>Time!DC$88</f>
        <v>1</v>
      </c>
      <c r="DD223" s="512">
        <f>Time!DD$88</f>
        <v>1</v>
      </c>
      <c r="DE223" s="512">
        <f>Time!DE$88</f>
        <v>1</v>
      </c>
      <c r="DF223" s="512">
        <f>Time!DF$88</f>
        <v>1</v>
      </c>
      <c r="DG223" s="512">
        <f>Time!DG$88</f>
        <v>1</v>
      </c>
      <c r="DH223" s="512">
        <f>Time!DH$88</f>
        <v>1</v>
      </c>
      <c r="DI223" s="512">
        <f>Time!DI$88</f>
        <v>1</v>
      </c>
      <c r="DJ223" s="512">
        <f>Time!DJ$88</f>
        <v>1</v>
      </c>
      <c r="DK223" s="512">
        <f>Time!DK$88</f>
        <v>1</v>
      </c>
      <c r="DL223" s="512">
        <f>Time!DL$88</f>
        <v>1</v>
      </c>
      <c r="DM223" s="512">
        <f>Time!DM$88</f>
        <v>1</v>
      </c>
      <c r="DN223" s="512">
        <f>Time!DN$88</f>
        <v>1</v>
      </c>
      <c r="DO223" s="512">
        <f>Time!DO$88</f>
        <v>1</v>
      </c>
      <c r="DP223" s="512">
        <f>Time!DP$88</f>
        <v>1</v>
      </c>
      <c r="DQ223" s="512">
        <f>Time!DQ$88</f>
        <v>1</v>
      </c>
      <c r="DR223" s="512">
        <f>Time!DR$88</f>
        <v>1</v>
      </c>
      <c r="DS223" s="512">
        <f>Time!DS$88</f>
        <v>1</v>
      </c>
      <c r="DT223" s="512">
        <f>Time!DT$88</f>
        <v>1</v>
      </c>
      <c r="DU223" s="512">
        <f>Time!DU$88</f>
        <v>1</v>
      </c>
      <c r="DV223" s="512">
        <f>Time!DV$88</f>
        <v>1</v>
      </c>
      <c r="DW223" s="512">
        <f>Time!DW$88</f>
        <v>1</v>
      </c>
      <c r="DX223" s="512">
        <f>Time!DX$88</f>
        <v>1</v>
      </c>
      <c r="DY223" s="512">
        <f>Time!DY$88</f>
        <v>1</v>
      </c>
      <c r="DZ223" s="512">
        <f>Time!DZ$88</f>
        <v>1</v>
      </c>
      <c r="EA223" s="512">
        <f>Time!EA$88</f>
        <v>1</v>
      </c>
      <c r="EB223" s="512">
        <f>Time!EB$88</f>
        <v>1</v>
      </c>
      <c r="EC223" s="512">
        <f>Time!EC$88</f>
        <v>1</v>
      </c>
      <c r="ED223" s="512">
        <f>Time!ED$88</f>
        <v>1</v>
      </c>
      <c r="EE223" s="512">
        <f>Time!EE$88</f>
        <v>1</v>
      </c>
      <c r="EF223" s="512">
        <f>Time!EF$88</f>
        <v>1</v>
      </c>
      <c r="EG223" s="512">
        <f>Time!EG$88</f>
        <v>1</v>
      </c>
      <c r="EH223" s="512">
        <f>Time!EH$88</f>
        <v>1</v>
      </c>
      <c r="EI223" s="512">
        <f>Time!EI$88</f>
        <v>1</v>
      </c>
      <c r="EJ223" s="512">
        <f>Time!EJ$88</f>
        <v>1</v>
      </c>
      <c r="EK223" s="512">
        <f>Time!EK$88</f>
        <v>1</v>
      </c>
      <c r="EL223" s="512">
        <f>Time!EL$88</f>
        <v>1</v>
      </c>
      <c r="EM223" s="512">
        <f>Time!EM$88</f>
        <v>1</v>
      </c>
      <c r="EN223" s="512">
        <f>Time!EN$88</f>
        <v>1</v>
      </c>
      <c r="EO223" s="512">
        <f>Time!EO$88</f>
        <v>1</v>
      </c>
      <c r="EP223" s="512">
        <f>Time!EP$88</f>
        <v>1</v>
      </c>
      <c r="EQ223" s="512">
        <f>Time!EQ$88</f>
        <v>1</v>
      </c>
      <c r="ER223" s="512">
        <f>Time!ER$88</f>
        <v>1</v>
      </c>
      <c r="ES223" s="512">
        <f>Time!ES$88</f>
        <v>1</v>
      </c>
      <c r="ET223" s="512">
        <f>Time!ET$88</f>
        <v>1</v>
      </c>
      <c r="EU223" s="512">
        <f>Time!EU$88</f>
        <v>1</v>
      </c>
      <c r="EV223" s="512">
        <f>Time!EV$88</f>
        <v>1</v>
      </c>
      <c r="EW223" s="512">
        <f>Time!EW$88</f>
        <v>1</v>
      </c>
      <c r="EX223" s="512">
        <f>Time!EX$88</f>
        <v>1</v>
      </c>
      <c r="EY223" s="512">
        <f>Time!EY$88</f>
        <v>1</v>
      </c>
      <c r="EZ223" s="512">
        <f>Time!EZ$88</f>
        <v>1</v>
      </c>
      <c r="FA223" s="512">
        <f>Time!FA$88</f>
        <v>1</v>
      </c>
      <c r="FB223" s="512">
        <f>Time!FB$88</f>
        <v>0</v>
      </c>
      <c r="FC223" s="512">
        <f>Time!FC$88</f>
        <v>0</v>
      </c>
      <c r="FD223" s="512">
        <f>Time!FD$88</f>
        <v>0</v>
      </c>
      <c r="FE223" s="512">
        <f>Time!FE$88</f>
        <v>0</v>
      </c>
      <c r="FF223" s="512">
        <f>Time!FF$88</f>
        <v>0</v>
      </c>
      <c r="FG223" s="512">
        <f>Time!FG$88</f>
        <v>0</v>
      </c>
      <c r="FH223" s="512">
        <f>Time!FH$88</f>
        <v>0</v>
      </c>
      <c r="FI223" s="512">
        <f>Time!FI$88</f>
        <v>0</v>
      </c>
      <c r="FJ223" s="512">
        <f>Time!FJ$88</f>
        <v>0</v>
      </c>
      <c r="FK223" s="512">
        <f>Time!FK$88</f>
        <v>0</v>
      </c>
      <c r="FL223" s="512">
        <f>Time!FL$88</f>
        <v>0</v>
      </c>
      <c r="FM223" s="512">
        <f>Time!FM$88</f>
        <v>0</v>
      </c>
      <c r="FN223" s="512">
        <f>Time!FN$88</f>
        <v>0</v>
      </c>
      <c r="FO223" s="512">
        <f>Time!FO$88</f>
        <v>0</v>
      </c>
      <c r="FP223" s="512">
        <f>Time!FP$88</f>
        <v>0</v>
      </c>
      <c r="FQ223" s="512">
        <f>Time!FQ$88</f>
        <v>0</v>
      </c>
      <c r="FR223" s="512">
        <f>Time!FR$88</f>
        <v>0</v>
      </c>
      <c r="FS223" s="512">
        <f>Time!FS$88</f>
        <v>0</v>
      </c>
      <c r="FT223" s="512">
        <f>Time!FT$88</f>
        <v>0</v>
      </c>
      <c r="FU223" s="512">
        <f>Time!FU$88</f>
        <v>0</v>
      </c>
      <c r="FV223" s="512">
        <f>Time!FV$88</f>
        <v>0</v>
      </c>
      <c r="FW223" s="512">
        <f>Time!FW$88</f>
        <v>0</v>
      </c>
      <c r="FX223" s="512">
        <f>Time!FX$88</f>
        <v>0</v>
      </c>
      <c r="FY223" s="512">
        <f>Time!FY$88</f>
        <v>0</v>
      </c>
      <c r="FZ223" s="512">
        <f>Time!FZ$88</f>
        <v>0</v>
      </c>
      <c r="GA223" s="512">
        <f>Time!GA$88</f>
        <v>0</v>
      </c>
      <c r="GB223" s="512">
        <f>Time!GB$88</f>
        <v>0</v>
      </c>
      <c r="GC223" s="512">
        <f>Time!GC$88</f>
        <v>0</v>
      </c>
      <c r="GD223" s="512">
        <f>Time!GD$88</f>
        <v>0</v>
      </c>
      <c r="GE223" s="512">
        <f>Time!GE$88</f>
        <v>0</v>
      </c>
      <c r="GF223" s="512">
        <f>Time!GF$88</f>
        <v>0</v>
      </c>
      <c r="GG223" s="512">
        <f>Time!GG$88</f>
        <v>0</v>
      </c>
      <c r="GH223" s="512">
        <f>Time!GH$88</f>
        <v>0</v>
      </c>
      <c r="GI223" s="512">
        <f>Time!GI$88</f>
        <v>0</v>
      </c>
      <c r="GJ223" s="512">
        <f>Time!GJ$88</f>
        <v>0</v>
      </c>
    </row>
    <row r="224" spans="1:192" s="513" customFormat="1" outlineLevel="2" x14ac:dyDescent="0.35">
      <c r="A224" s="518"/>
      <c r="E224" s="513" t="str">
        <f>Esc!$E$14</f>
        <v>CPI escalation factor</v>
      </c>
      <c r="G224" s="513" t="str">
        <f>Esc!$G$14</f>
        <v>factor</v>
      </c>
      <c r="H224" s="513">
        <f>Esc!$H$14</f>
        <v>277.83505167495679</v>
      </c>
      <c r="J224" s="513">
        <f>Esc!J$14</f>
        <v>1</v>
      </c>
      <c r="K224" s="513">
        <f>Esc!K$14</f>
        <v>1</v>
      </c>
      <c r="L224" s="513">
        <f>Esc!L$14</f>
        <v>1</v>
      </c>
      <c r="M224" s="513">
        <f>Esc!M$14</f>
        <v>1</v>
      </c>
      <c r="N224" s="513">
        <f>Esc!N$14</f>
        <v>1</v>
      </c>
      <c r="O224" s="513">
        <f>Esc!O$14</f>
        <v>1</v>
      </c>
      <c r="P224" s="513">
        <f>Esc!P$14</f>
        <v>1</v>
      </c>
      <c r="Q224" s="513">
        <f>Esc!Q$14</f>
        <v>1</v>
      </c>
      <c r="R224" s="513">
        <f>Esc!R$14</f>
        <v>1</v>
      </c>
      <c r="S224" s="513">
        <f>Esc!S$14</f>
        <v>1</v>
      </c>
      <c r="T224" s="513">
        <f>Esc!T$14</f>
        <v>1</v>
      </c>
      <c r="U224" s="513">
        <f>Esc!U$14</f>
        <v>1</v>
      </c>
      <c r="V224" s="513">
        <f>Esc!V$14</f>
        <v>1</v>
      </c>
      <c r="W224" s="513">
        <f>Esc!W$14</f>
        <v>1</v>
      </c>
      <c r="X224" s="513">
        <f>Esc!X$14</f>
        <v>1</v>
      </c>
      <c r="Y224" s="513">
        <f>Esc!Y$14</f>
        <v>1</v>
      </c>
      <c r="Z224" s="513">
        <f>Esc!Z$14</f>
        <v>1</v>
      </c>
      <c r="AA224" s="513">
        <f>Esc!AA$14</f>
        <v>1.0249999999999999</v>
      </c>
      <c r="AB224" s="513">
        <f>Esc!AB$14</f>
        <v>1.0249999999999999</v>
      </c>
      <c r="AC224" s="513">
        <f>Esc!AC$14</f>
        <v>1.0249999999999999</v>
      </c>
      <c r="AD224" s="513">
        <f>Esc!AD$14</f>
        <v>1.0249999999999999</v>
      </c>
      <c r="AE224" s="513">
        <f>Esc!AE$14</f>
        <v>1.0249999999999999</v>
      </c>
      <c r="AF224" s="513">
        <f>Esc!AF$14</f>
        <v>1.0249999999999999</v>
      </c>
      <c r="AG224" s="513">
        <f>Esc!AG$14</f>
        <v>1.0249999999999999</v>
      </c>
      <c r="AH224" s="513">
        <f>Esc!AH$14</f>
        <v>1.0249999999999999</v>
      </c>
      <c r="AI224" s="513">
        <f>Esc!AI$14</f>
        <v>1.0249999999999999</v>
      </c>
      <c r="AJ224" s="513">
        <f>Esc!AJ$14</f>
        <v>1.0249999999999999</v>
      </c>
      <c r="AK224" s="513">
        <f>Esc!AK$14</f>
        <v>1.0249999999999999</v>
      </c>
      <c r="AL224" s="513">
        <f>Esc!AL$14</f>
        <v>1.0249999999999999</v>
      </c>
      <c r="AM224" s="513">
        <f>Esc!AM$14</f>
        <v>1.0506249999999999</v>
      </c>
      <c r="AN224" s="513">
        <f>Esc!AN$14</f>
        <v>1.0506249999999999</v>
      </c>
      <c r="AO224" s="513">
        <f>Esc!AO$14</f>
        <v>1.0506249999999999</v>
      </c>
      <c r="AP224" s="513">
        <f>Esc!AP$14</f>
        <v>1.0506249999999999</v>
      </c>
      <c r="AQ224" s="513">
        <f>Esc!AQ$14</f>
        <v>1.0506249999999999</v>
      </c>
      <c r="AR224" s="513">
        <f>Esc!AR$14</f>
        <v>1.0506249999999999</v>
      </c>
      <c r="AS224" s="513">
        <f>Esc!AS$14</f>
        <v>1.0506249999999999</v>
      </c>
      <c r="AT224" s="513">
        <f>Esc!AT$14</f>
        <v>1.0506249999999999</v>
      </c>
      <c r="AU224" s="513">
        <f>Esc!AU$14</f>
        <v>1.0506249999999999</v>
      </c>
      <c r="AV224" s="513">
        <f>Esc!AV$14</f>
        <v>1.0506249999999999</v>
      </c>
      <c r="AW224" s="513">
        <f>Esc!AW$14</f>
        <v>1.0506249999999999</v>
      </c>
      <c r="AX224" s="513">
        <f>Esc!AX$14</f>
        <v>1.0506249999999999</v>
      </c>
      <c r="AY224" s="513">
        <f>Esc!AY$14</f>
        <v>1.0768906249999999</v>
      </c>
      <c r="AZ224" s="513">
        <f>Esc!AZ$14</f>
        <v>1.0768906249999999</v>
      </c>
      <c r="BA224" s="513">
        <f>Esc!BA$14</f>
        <v>1.0768906249999999</v>
      </c>
      <c r="BB224" s="513">
        <f>Esc!BB$14</f>
        <v>1.0768906249999999</v>
      </c>
      <c r="BC224" s="513">
        <f>Esc!BC$14</f>
        <v>1.0768906249999999</v>
      </c>
      <c r="BD224" s="513">
        <f>Esc!BD$14</f>
        <v>1.0768906249999999</v>
      </c>
      <c r="BE224" s="513">
        <f>Esc!BE$14</f>
        <v>1.0768906249999999</v>
      </c>
      <c r="BF224" s="513">
        <f>Esc!BF$14</f>
        <v>1.0768906249999999</v>
      </c>
      <c r="BG224" s="513">
        <f>Esc!BG$14</f>
        <v>1.1038128906249998</v>
      </c>
      <c r="BH224" s="513">
        <f>Esc!BH$14</f>
        <v>1.1038128906249998</v>
      </c>
      <c r="BI224" s="513">
        <f>Esc!BI$14</f>
        <v>1.1038128906249998</v>
      </c>
      <c r="BJ224" s="513">
        <f>Esc!BJ$14</f>
        <v>1.1038128906249998</v>
      </c>
      <c r="BK224" s="513">
        <f>Esc!BK$14</f>
        <v>1.1314082128906247</v>
      </c>
      <c r="BL224" s="513">
        <f>Esc!BL$14</f>
        <v>1.1314082128906247</v>
      </c>
      <c r="BM224" s="513">
        <f>Esc!BM$14</f>
        <v>1.1314082128906247</v>
      </c>
      <c r="BN224" s="513">
        <f>Esc!BN$14</f>
        <v>1.1314082128906247</v>
      </c>
      <c r="BO224" s="513">
        <f>Esc!BO$14</f>
        <v>1.1596934182128902</v>
      </c>
      <c r="BP224" s="513">
        <f>Esc!BP$14</f>
        <v>1.1596934182128902</v>
      </c>
      <c r="BQ224" s="513">
        <f>Esc!BQ$14</f>
        <v>1.1596934182128902</v>
      </c>
      <c r="BR224" s="513">
        <f>Esc!BR$14</f>
        <v>1.1596934182128902</v>
      </c>
      <c r="BS224" s="513">
        <f>Esc!BS$14</f>
        <v>1.1886857536682125</v>
      </c>
      <c r="BT224" s="513">
        <f>Esc!BT$14</f>
        <v>1.1886857536682125</v>
      </c>
      <c r="BU224" s="513">
        <f>Esc!BU$14</f>
        <v>1.1886857536682125</v>
      </c>
      <c r="BV224" s="513">
        <f>Esc!BV$14</f>
        <v>1.1886857536682125</v>
      </c>
      <c r="BW224" s="513">
        <f>Esc!BW$14</f>
        <v>1.2184028975099177</v>
      </c>
      <c r="BX224" s="513">
        <f>Esc!BX$14</f>
        <v>1.2184028975099177</v>
      </c>
      <c r="BY224" s="513">
        <f>Esc!BY$14</f>
        <v>1.2184028975099177</v>
      </c>
      <c r="BZ224" s="513">
        <f>Esc!BZ$14</f>
        <v>1.2184028975099177</v>
      </c>
      <c r="CA224" s="513">
        <f>Esc!CA$14</f>
        <v>1.2488629699476654</v>
      </c>
      <c r="CB224" s="513">
        <f>Esc!CB$14</f>
        <v>1.2488629699476654</v>
      </c>
      <c r="CC224" s="513">
        <f>Esc!CC$14</f>
        <v>1.2488629699476654</v>
      </c>
      <c r="CD224" s="513">
        <f>Esc!CD$14</f>
        <v>1.2488629699476654</v>
      </c>
      <c r="CE224" s="513">
        <f>Esc!CE$14</f>
        <v>1.2800845441963571</v>
      </c>
      <c r="CF224" s="513">
        <f>Esc!CF$14</f>
        <v>1.2800845441963571</v>
      </c>
      <c r="CG224" s="513">
        <f>Esc!CG$14</f>
        <v>1.2800845441963571</v>
      </c>
      <c r="CH224" s="513">
        <f>Esc!CH$14</f>
        <v>1.2800845441963571</v>
      </c>
      <c r="CI224" s="513">
        <f>Esc!CI$14</f>
        <v>1.312086657801266</v>
      </c>
      <c r="CJ224" s="513">
        <f>Esc!CJ$14</f>
        <v>1.312086657801266</v>
      </c>
      <c r="CK224" s="513">
        <f>Esc!CK$14</f>
        <v>1.312086657801266</v>
      </c>
      <c r="CL224" s="513">
        <f>Esc!CL$14</f>
        <v>1.312086657801266</v>
      </c>
      <c r="CM224" s="513">
        <f>Esc!CM$14</f>
        <v>1.3448888242462975</v>
      </c>
      <c r="CN224" s="513">
        <f>Esc!CN$14</f>
        <v>1.3448888242462975</v>
      </c>
      <c r="CO224" s="513">
        <f>Esc!CO$14</f>
        <v>1.3448888242462975</v>
      </c>
      <c r="CP224" s="513">
        <f>Esc!CP$14</f>
        <v>1.3448888242462975</v>
      </c>
      <c r="CQ224" s="513">
        <f>Esc!CQ$14</f>
        <v>1.3785110448524549</v>
      </c>
      <c r="CR224" s="513">
        <f>Esc!CR$14</f>
        <v>1.3785110448524549</v>
      </c>
      <c r="CS224" s="513">
        <f>Esc!CS$14</f>
        <v>1.3785110448524549</v>
      </c>
      <c r="CT224" s="513">
        <f>Esc!CT$14</f>
        <v>1.3785110448524549</v>
      </c>
      <c r="CU224" s="513">
        <f>Esc!CU$14</f>
        <v>1.4129738209737661</v>
      </c>
      <c r="CV224" s="513">
        <f>Esc!CV$14</f>
        <v>1.4129738209737661</v>
      </c>
      <c r="CW224" s="513">
        <f>Esc!CW$14</f>
        <v>1.4129738209737661</v>
      </c>
      <c r="CX224" s="513">
        <f>Esc!CX$14</f>
        <v>1.4129738209737661</v>
      </c>
      <c r="CY224" s="513">
        <f>Esc!CY$14</f>
        <v>1.4482981664981105</v>
      </c>
      <c r="CZ224" s="513">
        <f>Esc!CZ$14</f>
        <v>1.4482981664981105</v>
      </c>
      <c r="DA224" s="513">
        <f>Esc!DA$14</f>
        <v>1.4482981664981105</v>
      </c>
      <c r="DB224" s="513">
        <f>Esc!DB$14</f>
        <v>1.4482981664981105</v>
      </c>
      <c r="DC224" s="513">
        <f>Esc!DC$14</f>
        <v>1.4845056206605631</v>
      </c>
      <c r="DD224" s="513">
        <f>Esc!DD$14</f>
        <v>1.4845056206605631</v>
      </c>
      <c r="DE224" s="513">
        <f>Esc!DE$14</f>
        <v>1.4845056206605631</v>
      </c>
      <c r="DF224" s="513">
        <f>Esc!DF$14</f>
        <v>1.4845056206605631</v>
      </c>
      <c r="DG224" s="513">
        <f>Esc!DG$14</f>
        <v>1.521618261177077</v>
      </c>
      <c r="DH224" s="513">
        <f>Esc!DH$14</f>
        <v>1.521618261177077</v>
      </c>
      <c r="DI224" s="513">
        <f>Esc!DI$14</f>
        <v>1.521618261177077</v>
      </c>
      <c r="DJ224" s="513">
        <f>Esc!DJ$14</f>
        <v>1.521618261177077</v>
      </c>
      <c r="DK224" s="513">
        <f>Esc!DK$14</f>
        <v>1.559658717706504</v>
      </c>
      <c r="DL224" s="513">
        <f>Esc!DL$14</f>
        <v>1.559658717706504</v>
      </c>
      <c r="DM224" s="513">
        <f>Esc!DM$14</f>
        <v>1.559658717706504</v>
      </c>
      <c r="DN224" s="513">
        <f>Esc!DN$14</f>
        <v>1.559658717706504</v>
      </c>
      <c r="DO224" s="513">
        <f>Esc!DO$14</f>
        <v>1.5986501856491666</v>
      </c>
      <c r="DP224" s="513">
        <f>Esc!DP$14</f>
        <v>1.5986501856491666</v>
      </c>
      <c r="DQ224" s="513">
        <f>Esc!DQ$14</f>
        <v>1.5986501856491666</v>
      </c>
      <c r="DR224" s="513">
        <f>Esc!DR$14</f>
        <v>1.5986501856491666</v>
      </c>
      <c r="DS224" s="513">
        <f>Esc!DS$14</f>
        <v>1.6386164402903955</v>
      </c>
      <c r="DT224" s="513">
        <f>Esc!DT$14</f>
        <v>1.6386164402903955</v>
      </c>
      <c r="DU224" s="513">
        <f>Esc!DU$14</f>
        <v>1.6386164402903955</v>
      </c>
      <c r="DV224" s="513">
        <f>Esc!DV$14</f>
        <v>1.6386164402903955</v>
      </c>
      <c r="DW224" s="513">
        <f>Esc!DW$14</f>
        <v>1.6795818512976552</v>
      </c>
      <c r="DX224" s="513">
        <f>Esc!DX$14</f>
        <v>1.6795818512976552</v>
      </c>
      <c r="DY224" s="513">
        <f>Esc!DY$14</f>
        <v>1.6795818512976552</v>
      </c>
      <c r="DZ224" s="513">
        <f>Esc!DZ$14</f>
        <v>1.6795818512976552</v>
      </c>
      <c r="EA224" s="513">
        <f>Esc!EA$14</f>
        <v>1.7215713975800966</v>
      </c>
      <c r="EB224" s="513">
        <f>Esc!EB$14</f>
        <v>1.7215713975800966</v>
      </c>
      <c r="EC224" s="513">
        <f>Esc!EC$14</f>
        <v>1.7215713975800966</v>
      </c>
      <c r="ED224" s="513">
        <f>Esc!ED$14</f>
        <v>1.7215713975800966</v>
      </c>
      <c r="EE224" s="513">
        <f>Esc!EE$14</f>
        <v>1.7646106825195991</v>
      </c>
      <c r="EF224" s="513">
        <f>Esc!EF$14</f>
        <v>1.7646106825195991</v>
      </c>
      <c r="EG224" s="513">
        <f>Esc!EG$14</f>
        <v>1.7646106825195991</v>
      </c>
      <c r="EH224" s="513">
        <f>Esc!EH$14</f>
        <v>1.7646106825195991</v>
      </c>
      <c r="EI224" s="513">
        <f>Esc!EI$14</f>
        <v>1.8087259495825889</v>
      </c>
      <c r="EJ224" s="513">
        <f>Esc!EJ$14</f>
        <v>1.8087259495825889</v>
      </c>
      <c r="EK224" s="513">
        <f>Esc!EK$14</f>
        <v>1.8087259495825889</v>
      </c>
      <c r="EL224" s="513">
        <f>Esc!EL$14</f>
        <v>1.8087259495825889</v>
      </c>
      <c r="EM224" s="513">
        <f>Esc!EM$14</f>
        <v>1.8539440983221533</v>
      </c>
      <c r="EN224" s="513">
        <f>Esc!EN$14</f>
        <v>1.8539440983221533</v>
      </c>
      <c r="EO224" s="513">
        <f>Esc!EO$14</f>
        <v>1.8539440983221533</v>
      </c>
      <c r="EP224" s="513">
        <f>Esc!EP$14</f>
        <v>1.8539440983221533</v>
      </c>
      <c r="EQ224" s="513">
        <f>Esc!EQ$14</f>
        <v>1.9002927007802071</v>
      </c>
      <c r="ER224" s="513">
        <f>Esc!ER$14</f>
        <v>1.9002927007802071</v>
      </c>
      <c r="ES224" s="513">
        <f>Esc!ES$14</f>
        <v>1.9002927007802071</v>
      </c>
      <c r="ET224" s="513">
        <f>Esc!ET$14</f>
        <v>1.9002927007802071</v>
      </c>
      <c r="EU224" s="513">
        <f>Esc!EU$14</f>
        <v>1.9478000182997122</v>
      </c>
      <c r="EV224" s="513">
        <f>Esc!EV$14</f>
        <v>1.9478000182997122</v>
      </c>
      <c r="EW224" s="513">
        <f>Esc!EW$14</f>
        <v>1.9478000182997122</v>
      </c>
      <c r="EX224" s="513">
        <f>Esc!EX$14</f>
        <v>1.9478000182997122</v>
      </c>
      <c r="EY224" s="513">
        <f>Esc!EY$14</f>
        <v>1.9964950187572048</v>
      </c>
      <c r="EZ224" s="513">
        <f>Esc!EZ$14</f>
        <v>1.9964950187572048</v>
      </c>
      <c r="FA224" s="513">
        <f>Esc!FA$14</f>
        <v>1.9964950187572048</v>
      </c>
      <c r="FB224" s="513">
        <f>Esc!FB$14</f>
        <v>1.9964950187572048</v>
      </c>
      <c r="FC224" s="513">
        <f>Esc!FC$14</f>
        <v>2.0464073942261352</v>
      </c>
      <c r="FD224" s="513">
        <f>Esc!FD$14</f>
        <v>2.0464073942261352</v>
      </c>
      <c r="FE224" s="513">
        <f>Esc!FE$14</f>
        <v>2.0464073942261352</v>
      </c>
      <c r="FF224" s="513">
        <f>Esc!FF$14</f>
        <v>2.0464073942261352</v>
      </c>
      <c r="FG224" s="513">
        <f>Esc!FG$14</f>
        <v>2.097567579081788</v>
      </c>
      <c r="FH224" s="513">
        <f>Esc!FH$14</f>
        <v>2.097567579081788</v>
      </c>
      <c r="FI224" s="513">
        <f>Esc!FI$14</f>
        <v>2.097567579081788</v>
      </c>
      <c r="FJ224" s="513">
        <f>Esc!FJ$14</f>
        <v>2.097567579081788</v>
      </c>
      <c r="FK224" s="513">
        <f>Esc!FK$14</f>
        <v>2.1500067685588333</v>
      </c>
      <c r="FL224" s="513">
        <f>Esc!FL$14</f>
        <v>2.1500067685588333</v>
      </c>
      <c r="FM224" s="513">
        <f>Esc!FM$14</f>
        <v>2.1500067685588333</v>
      </c>
      <c r="FN224" s="513">
        <f>Esc!FN$14</f>
        <v>2.1500067685588333</v>
      </c>
      <c r="FO224" s="513">
        <f>Esc!FO$14</f>
        <v>2.2037569377728037</v>
      </c>
      <c r="FP224" s="513">
        <f>Esc!FP$14</f>
        <v>2.2037569377728037</v>
      </c>
      <c r="FQ224" s="513">
        <f>Esc!FQ$14</f>
        <v>2.2037569377728037</v>
      </c>
      <c r="FR224" s="513">
        <f>Esc!FR$14</f>
        <v>2.2037569377728037</v>
      </c>
      <c r="FS224" s="513">
        <f>Esc!FS$14</f>
        <v>2.2588508612171236</v>
      </c>
      <c r="FT224" s="513">
        <f>Esc!FT$14</f>
        <v>2.2588508612171236</v>
      </c>
      <c r="FU224" s="513">
        <f>Esc!FU$14</f>
        <v>2.2588508612171236</v>
      </c>
      <c r="FV224" s="513">
        <f>Esc!FV$14</f>
        <v>2.2588508612171236</v>
      </c>
      <c r="FW224" s="513">
        <f>Esc!FW$14</f>
        <v>2.3153221327475517</v>
      </c>
      <c r="FX224" s="513">
        <f>Esc!FX$14</f>
        <v>2.3153221327475517</v>
      </c>
      <c r="FY224" s="513">
        <f>Esc!FY$14</f>
        <v>2.3153221327475517</v>
      </c>
      <c r="FZ224" s="513">
        <f>Esc!FZ$14</f>
        <v>2.3153221327475517</v>
      </c>
      <c r="GA224" s="513">
        <f>Esc!GA$14</f>
        <v>2.3732051860662402</v>
      </c>
      <c r="GB224" s="513">
        <f>Esc!GB$14</f>
        <v>2.3732051860662402</v>
      </c>
      <c r="GC224" s="513">
        <f>Esc!GC$14</f>
        <v>2.3732051860662402</v>
      </c>
      <c r="GD224" s="513">
        <f>Esc!GD$14</f>
        <v>2.3732051860662402</v>
      </c>
      <c r="GE224" s="513">
        <f>Esc!GE$14</f>
        <v>2.4325353157178964</v>
      </c>
      <c r="GF224" s="513">
        <f>Esc!GF$14</f>
        <v>2.4325353157178964</v>
      </c>
      <c r="GG224" s="513">
        <f>Esc!GG$14</f>
        <v>2.4325353157178964</v>
      </c>
      <c r="GH224" s="513">
        <f>Esc!GH$14</f>
        <v>2.4325353157178964</v>
      </c>
      <c r="GI224" s="513">
        <f>Esc!GI$14</f>
        <v>2.4933486986108435</v>
      </c>
      <c r="GJ224" s="513">
        <f>Esc!GJ$14</f>
        <v>2.4933486986108435</v>
      </c>
    </row>
    <row r="225" spans="1:192" outlineLevel="2" x14ac:dyDescent="0.35">
      <c r="A225" s="76"/>
      <c r="B225"/>
      <c r="C225"/>
      <c r="D225"/>
      <c r="E225" t="s">
        <v>769</v>
      </c>
      <c r="F225"/>
      <c r="G225" t="s">
        <v>101</v>
      </c>
      <c r="H225">
        <f>SUM(J225:GJ225)</f>
        <v>936.84697614015454</v>
      </c>
      <c r="I225"/>
      <c r="J225">
        <f t="shared" ref="J225:AO225" si="288">$F220/$F221*J222/$F219*J224*J223</f>
        <v>0</v>
      </c>
      <c r="K225">
        <f t="shared" si="288"/>
        <v>0</v>
      </c>
      <c r="L225">
        <f t="shared" si="288"/>
        <v>0</v>
      </c>
      <c r="M225">
        <f t="shared" si="288"/>
        <v>0</v>
      </c>
      <c r="N225">
        <f t="shared" si="288"/>
        <v>0</v>
      </c>
      <c r="O225">
        <f t="shared" si="288"/>
        <v>0</v>
      </c>
      <c r="P225">
        <f t="shared" si="288"/>
        <v>0</v>
      </c>
      <c r="Q225">
        <f t="shared" si="288"/>
        <v>0</v>
      </c>
      <c r="R225">
        <f t="shared" si="288"/>
        <v>0</v>
      </c>
      <c r="S225">
        <f t="shared" si="288"/>
        <v>0</v>
      </c>
      <c r="T225">
        <f t="shared" si="288"/>
        <v>0</v>
      </c>
      <c r="U225">
        <f t="shared" si="288"/>
        <v>0</v>
      </c>
      <c r="V225">
        <f t="shared" si="288"/>
        <v>0</v>
      </c>
      <c r="W225">
        <f t="shared" si="288"/>
        <v>0</v>
      </c>
      <c r="X225">
        <f t="shared" si="288"/>
        <v>0</v>
      </c>
      <c r="Y225">
        <f t="shared" si="288"/>
        <v>0</v>
      </c>
      <c r="Z225">
        <f t="shared" si="288"/>
        <v>0</v>
      </c>
      <c r="AA225">
        <f t="shared" si="288"/>
        <v>0</v>
      </c>
      <c r="AB225">
        <f t="shared" si="288"/>
        <v>0</v>
      </c>
      <c r="AC225">
        <f t="shared" si="288"/>
        <v>0</v>
      </c>
      <c r="AD225">
        <f t="shared" si="288"/>
        <v>0</v>
      </c>
      <c r="AE225">
        <f t="shared" si="288"/>
        <v>0</v>
      </c>
      <c r="AF225">
        <f t="shared" si="288"/>
        <v>0</v>
      </c>
      <c r="AG225">
        <f t="shared" si="288"/>
        <v>0</v>
      </c>
      <c r="AH225">
        <f t="shared" si="288"/>
        <v>0</v>
      </c>
      <c r="AI225">
        <f t="shared" si="288"/>
        <v>0</v>
      </c>
      <c r="AJ225">
        <f t="shared" si="288"/>
        <v>0</v>
      </c>
      <c r="AK225">
        <f t="shared" si="288"/>
        <v>0</v>
      </c>
      <c r="AL225">
        <f t="shared" si="288"/>
        <v>0</v>
      </c>
      <c r="AM225">
        <f t="shared" si="288"/>
        <v>0</v>
      </c>
      <c r="AN225">
        <f t="shared" si="288"/>
        <v>0</v>
      </c>
      <c r="AO225">
        <f t="shared" si="288"/>
        <v>0</v>
      </c>
      <c r="AP225">
        <f t="shared" ref="AP225:BU225" si="289">$F220/$F221*AP222/$F219*AP224*AP223</f>
        <v>0</v>
      </c>
      <c r="AQ225">
        <f t="shared" si="289"/>
        <v>0</v>
      </c>
      <c r="AR225">
        <f t="shared" si="289"/>
        <v>0</v>
      </c>
      <c r="AS225">
        <f t="shared" si="289"/>
        <v>0</v>
      </c>
      <c r="AT225">
        <f t="shared" si="289"/>
        <v>0</v>
      </c>
      <c r="AU225">
        <f t="shared" si="289"/>
        <v>0</v>
      </c>
      <c r="AV225">
        <f t="shared" si="289"/>
        <v>0</v>
      </c>
      <c r="AW225">
        <f t="shared" si="289"/>
        <v>0</v>
      </c>
      <c r="AX225">
        <f t="shared" si="289"/>
        <v>0</v>
      </c>
      <c r="AY225">
        <f t="shared" si="289"/>
        <v>0</v>
      </c>
      <c r="AZ225">
        <f t="shared" si="289"/>
        <v>0</v>
      </c>
      <c r="BA225">
        <f t="shared" si="289"/>
        <v>0</v>
      </c>
      <c r="BB225">
        <f t="shared" si="289"/>
        <v>0</v>
      </c>
      <c r="BC225">
        <f t="shared" si="289"/>
        <v>0</v>
      </c>
      <c r="BD225">
        <f t="shared" si="289"/>
        <v>0</v>
      </c>
      <c r="BE225">
        <f t="shared" si="289"/>
        <v>0</v>
      </c>
      <c r="BF225">
        <f t="shared" si="289"/>
        <v>6.7305664062499995</v>
      </c>
      <c r="BG225">
        <f t="shared" si="289"/>
        <v>6.8988305664062484</v>
      </c>
      <c r="BH225">
        <f t="shared" si="289"/>
        <v>6.8988305664062484</v>
      </c>
      <c r="BI225">
        <f t="shared" si="289"/>
        <v>6.8988305664062484</v>
      </c>
      <c r="BJ225">
        <f t="shared" si="289"/>
        <v>6.8988305664062484</v>
      </c>
      <c r="BK225">
        <f t="shared" si="289"/>
        <v>7.0713013305664045</v>
      </c>
      <c r="BL225">
        <f t="shared" si="289"/>
        <v>7.0713013305664045</v>
      </c>
      <c r="BM225">
        <f t="shared" si="289"/>
        <v>7.0713013305664045</v>
      </c>
      <c r="BN225">
        <f t="shared" si="289"/>
        <v>7.0713013305664045</v>
      </c>
      <c r="BO225">
        <f t="shared" si="289"/>
        <v>7.2480838638305638</v>
      </c>
      <c r="BP225">
        <f t="shared" si="289"/>
        <v>7.2480838638305638</v>
      </c>
      <c r="BQ225">
        <f t="shared" si="289"/>
        <v>7.2480838638305638</v>
      </c>
      <c r="BR225">
        <f t="shared" si="289"/>
        <v>7.2480838638305638</v>
      </c>
      <c r="BS225">
        <f t="shared" si="289"/>
        <v>7.4292859604263279</v>
      </c>
      <c r="BT225">
        <f t="shared" si="289"/>
        <v>7.4292859604263279</v>
      </c>
      <c r="BU225">
        <f t="shared" si="289"/>
        <v>7.4292859604263279</v>
      </c>
      <c r="BV225">
        <f t="shared" ref="BV225:DA225" si="290">$F220/$F221*BV222/$F219*BV224*BV223</f>
        <v>7.4292859604263279</v>
      </c>
      <c r="BW225">
        <f t="shared" si="290"/>
        <v>7.6150181094369858</v>
      </c>
      <c r="BX225">
        <f t="shared" si="290"/>
        <v>7.6150181094369858</v>
      </c>
      <c r="BY225">
        <f t="shared" si="290"/>
        <v>7.6150181094369858</v>
      </c>
      <c r="BZ225">
        <f t="shared" si="290"/>
        <v>7.6150181094369858</v>
      </c>
      <c r="CA225">
        <f t="shared" si="290"/>
        <v>7.8053935621729087</v>
      </c>
      <c r="CB225">
        <f t="shared" si="290"/>
        <v>7.8053935621729087</v>
      </c>
      <c r="CC225">
        <f t="shared" si="290"/>
        <v>7.8053935621729087</v>
      </c>
      <c r="CD225">
        <f t="shared" si="290"/>
        <v>7.8053935621729087</v>
      </c>
      <c r="CE225">
        <f t="shared" si="290"/>
        <v>8.000528401227232</v>
      </c>
      <c r="CF225">
        <f t="shared" si="290"/>
        <v>8.000528401227232</v>
      </c>
      <c r="CG225">
        <f t="shared" si="290"/>
        <v>8.000528401227232</v>
      </c>
      <c r="CH225">
        <f t="shared" si="290"/>
        <v>8.000528401227232</v>
      </c>
      <c r="CI225">
        <f t="shared" si="290"/>
        <v>8.200541611257913</v>
      </c>
      <c r="CJ225">
        <f t="shared" si="290"/>
        <v>8.200541611257913</v>
      </c>
      <c r="CK225">
        <f t="shared" si="290"/>
        <v>8.200541611257913</v>
      </c>
      <c r="CL225">
        <f t="shared" si="290"/>
        <v>8.200541611257913</v>
      </c>
      <c r="CM225">
        <f t="shared" si="290"/>
        <v>8.4055551515393603</v>
      </c>
      <c r="CN225">
        <f t="shared" si="290"/>
        <v>8.4055551515393603</v>
      </c>
      <c r="CO225">
        <f t="shared" si="290"/>
        <v>8.4055551515393603</v>
      </c>
      <c r="CP225">
        <f t="shared" si="290"/>
        <v>8.4055551515393603</v>
      </c>
      <c r="CQ225">
        <f t="shared" si="290"/>
        <v>8.6156940303278429</v>
      </c>
      <c r="CR225">
        <f t="shared" si="290"/>
        <v>8.6156940303278429</v>
      </c>
      <c r="CS225">
        <f t="shared" si="290"/>
        <v>8.6156940303278429</v>
      </c>
      <c r="CT225">
        <f t="shared" si="290"/>
        <v>8.6156940303278429</v>
      </c>
      <c r="CU225">
        <f t="shared" si="290"/>
        <v>8.8310863810860383</v>
      </c>
      <c r="CV225">
        <f t="shared" si="290"/>
        <v>8.8310863810860383</v>
      </c>
      <c r="CW225">
        <f t="shared" si="290"/>
        <v>8.8310863810860383</v>
      </c>
      <c r="CX225">
        <f t="shared" si="290"/>
        <v>8.8310863810860383</v>
      </c>
      <c r="CY225">
        <f t="shared" si="290"/>
        <v>9.0518635406131907</v>
      </c>
      <c r="CZ225">
        <f t="shared" si="290"/>
        <v>9.0518635406131907</v>
      </c>
      <c r="DA225">
        <f t="shared" si="290"/>
        <v>9.0518635406131907</v>
      </c>
      <c r="DB225">
        <f t="shared" ref="DB225:EG225" si="291">$F220/$F221*DB222/$F219*DB224*DB223</f>
        <v>9.0518635406131907</v>
      </c>
      <c r="DC225">
        <f t="shared" si="291"/>
        <v>9.2781601291285192</v>
      </c>
      <c r="DD225">
        <f t="shared" si="291"/>
        <v>9.2781601291285192</v>
      </c>
      <c r="DE225">
        <f t="shared" si="291"/>
        <v>9.2781601291285192</v>
      </c>
      <c r="DF225">
        <f t="shared" si="291"/>
        <v>9.2781601291285192</v>
      </c>
      <c r="DG225">
        <f t="shared" si="291"/>
        <v>9.5101141323567315</v>
      </c>
      <c r="DH225">
        <f t="shared" si="291"/>
        <v>9.5101141323567315</v>
      </c>
      <c r="DI225">
        <f t="shared" si="291"/>
        <v>9.5101141323567315</v>
      </c>
      <c r="DJ225">
        <f t="shared" si="291"/>
        <v>9.5101141323567315</v>
      </c>
      <c r="DK225">
        <f t="shared" si="291"/>
        <v>9.7478669856656506</v>
      </c>
      <c r="DL225">
        <f t="shared" si="291"/>
        <v>9.7478669856656506</v>
      </c>
      <c r="DM225">
        <f t="shared" si="291"/>
        <v>9.7478669856656506</v>
      </c>
      <c r="DN225">
        <f t="shared" si="291"/>
        <v>9.7478669856656506</v>
      </c>
      <c r="DO225">
        <f t="shared" si="291"/>
        <v>9.9915636603072908</v>
      </c>
      <c r="DP225">
        <f t="shared" si="291"/>
        <v>9.9915636603072908</v>
      </c>
      <c r="DQ225">
        <f t="shared" si="291"/>
        <v>9.9915636603072908</v>
      </c>
      <c r="DR225">
        <f t="shared" si="291"/>
        <v>9.9915636603072908</v>
      </c>
      <c r="DS225">
        <f t="shared" si="291"/>
        <v>10.241352751814972</v>
      </c>
      <c r="DT225">
        <f t="shared" si="291"/>
        <v>10.241352751814972</v>
      </c>
      <c r="DU225">
        <f t="shared" si="291"/>
        <v>10.241352751814972</v>
      </c>
      <c r="DV225">
        <f t="shared" si="291"/>
        <v>10.241352751814972</v>
      </c>
      <c r="DW225">
        <f t="shared" si="291"/>
        <v>10.497386570610345</v>
      </c>
      <c r="DX225">
        <f t="shared" si="291"/>
        <v>10.497386570610345</v>
      </c>
      <c r="DY225">
        <f t="shared" si="291"/>
        <v>10.497386570610345</v>
      </c>
      <c r="DZ225">
        <f t="shared" si="291"/>
        <v>10.497386570610345</v>
      </c>
      <c r="EA225">
        <f t="shared" si="291"/>
        <v>10.759821234875604</v>
      </c>
      <c r="EB225">
        <f t="shared" si="291"/>
        <v>10.759821234875604</v>
      </c>
      <c r="EC225">
        <f t="shared" si="291"/>
        <v>10.759821234875604</v>
      </c>
      <c r="ED225">
        <f t="shared" si="291"/>
        <v>10.759821234875604</v>
      </c>
      <c r="EE225">
        <f t="shared" si="291"/>
        <v>11.028816765747495</v>
      </c>
      <c r="EF225">
        <f t="shared" si="291"/>
        <v>11.028816765747495</v>
      </c>
      <c r="EG225">
        <f t="shared" si="291"/>
        <v>11.028816765747495</v>
      </c>
      <c r="EH225">
        <f t="shared" ref="EH225:FM225" si="292">$F220/$F221*EH222/$F219*EH224*EH223</f>
        <v>11.028816765747495</v>
      </c>
      <c r="EI225">
        <f t="shared" si="292"/>
        <v>11.304537184891181</v>
      </c>
      <c r="EJ225">
        <f t="shared" si="292"/>
        <v>11.304537184891181</v>
      </c>
      <c r="EK225">
        <f t="shared" si="292"/>
        <v>11.304537184891181</v>
      </c>
      <c r="EL225">
        <f t="shared" si="292"/>
        <v>11.304537184891181</v>
      </c>
      <c r="EM225">
        <f t="shared" si="292"/>
        <v>11.587150614513458</v>
      </c>
      <c r="EN225">
        <f t="shared" si="292"/>
        <v>11.587150614513458</v>
      </c>
      <c r="EO225">
        <f t="shared" si="292"/>
        <v>11.587150614513458</v>
      </c>
      <c r="EP225">
        <f t="shared" si="292"/>
        <v>11.587150614513458</v>
      </c>
      <c r="EQ225">
        <f t="shared" si="292"/>
        <v>11.876829379876295</v>
      </c>
      <c r="ER225">
        <f t="shared" si="292"/>
        <v>11.876829379876295</v>
      </c>
      <c r="ES225">
        <f t="shared" si="292"/>
        <v>11.876829379876295</v>
      </c>
      <c r="ET225">
        <f t="shared" si="292"/>
        <v>11.876829379876295</v>
      </c>
      <c r="EU225">
        <f t="shared" si="292"/>
        <v>12.173750114373201</v>
      </c>
      <c r="EV225">
        <f t="shared" si="292"/>
        <v>12.173750114373201</v>
      </c>
      <c r="EW225">
        <f t="shared" si="292"/>
        <v>12.173750114373201</v>
      </c>
      <c r="EX225">
        <f t="shared" si="292"/>
        <v>12.173750114373201</v>
      </c>
      <c r="EY225">
        <f t="shared" si="292"/>
        <v>12.478093867232531</v>
      </c>
      <c r="EZ225">
        <f t="shared" si="292"/>
        <v>12.478093867232531</v>
      </c>
      <c r="FA225">
        <f t="shared" si="292"/>
        <v>12.478093867232531</v>
      </c>
      <c r="FB225">
        <f t="shared" si="292"/>
        <v>0</v>
      </c>
      <c r="FC225">
        <f t="shared" si="292"/>
        <v>0</v>
      </c>
      <c r="FD225">
        <f t="shared" si="292"/>
        <v>0</v>
      </c>
      <c r="FE225">
        <f t="shared" si="292"/>
        <v>0</v>
      </c>
      <c r="FF225">
        <f t="shared" si="292"/>
        <v>0</v>
      </c>
      <c r="FG225">
        <f t="shared" si="292"/>
        <v>0</v>
      </c>
      <c r="FH225">
        <f t="shared" si="292"/>
        <v>0</v>
      </c>
      <c r="FI225">
        <f t="shared" si="292"/>
        <v>0</v>
      </c>
      <c r="FJ225">
        <f t="shared" si="292"/>
        <v>0</v>
      </c>
      <c r="FK225">
        <f t="shared" si="292"/>
        <v>0</v>
      </c>
      <c r="FL225">
        <f t="shared" si="292"/>
        <v>0</v>
      </c>
      <c r="FM225">
        <f t="shared" si="292"/>
        <v>0</v>
      </c>
      <c r="FN225">
        <f t="shared" ref="FN225:GJ225" si="293">$F220/$F221*FN222/$F219*FN224*FN223</f>
        <v>0</v>
      </c>
      <c r="FO225">
        <f t="shared" si="293"/>
        <v>0</v>
      </c>
      <c r="FP225">
        <f t="shared" si="293"/>
        <v>0</v>
      </c>
      <c r="FQ225">
        <f t="shared" si="293"/>
        <v>0</v>
      </c>
      <c r="FR225">
        <f t="shared" si="293"/>
        <v>0</v>
      </c>
      <c r="FS225">
        <f t="shared" si="293"/>
        <v>0</v>
      </c>
      <c r="FT225">
        <f t="shared" si="293"/>
        <v>0</v>
      </c>
      <c r="FU225">
        <f t="shared" si="293"/>
        <v>0</v>
      </c>
      <c r="FV225">
        <f t="shared" si="293"/>
        <v>0</v>
      </c>
      <c r="FW225">
        <f t="shared" si="293"/>
        <v>0</v>
      </c>
      <c r="FX225">
        <f t="shared" si="293"/>
        <v>0</v>
      </c>
      <c r="FY225">
        <f t="shared" si="293"/>
        <v>0</v>
      </c>
      <c r="FZ225">
        <f t="shared" si="293"/>
        <v>0</v>
      </c>
      <c r="GA225">
        <f t="shared" si="293"/>
        <v>0</v>
      </c>
      <c r="GB225">
        <f t="shared" si="293"/>
        <v>0</v>
      </c>
      <c r="GC225">
        <f t="shared" si="293"/>
        <v>0</v>
      </c>
      <c r="GD225">
        <f t="shared" si="293"/>
        <v>0</v>
      </c>
      <c r="GE225">
        <f t="shared" si="293"/>
        <v>0</v>
      </c>
      <c r="GF225">
        <f t="shared" si="293"/>
        <v>0</v>
      </c>
      <c r="GG225">
        <f t="shared" si="293"/>
        <v>0</v>
      </c>
      <c r="GH225">
        <f t="shared" si="293"/>
        <v>0</v>
      </c>
      <c r="GI225">
        <f t="shared" si="293"/>
        <v>0</v>
      </c>
      <c r="GJ225">
        <f t="shared" si="293"/>
        <v>0</v>
      </c>
    </row>
    <row r="226" spans="1:192" outlineLevel="2" x14ac:dyDescent="0.35">
      <c r="A226" s="7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</row>
    <row r="227" spans="1:192" s="512" customFormat="1" outlineLevel="2" x14ac:dyDescent="0.35">
      <c r="A227" s="519"/>
      <c r="E227" s="512" t="str">
        <f>InpC!$E$16</f>
        <v>Length of operating period</v>
      </c>
      <c r="F227" s="512">
        <f>InpC!$F$16</f>
        <v>3</v>
      </c>
      <c r="G227" s="512" t="str">
        <f>InpC!$G$16</f>
        <v>months</v>
      </c>
    </row>
    <row r="228" spans="1:192" s="512" customFormat="1" outlineLevel="2" x14ac:dyDescent="0.35">
      <c r="A228" s="519"/>
      <c r="E228" s="512" t="str">
        <f>InpC!$E$86</f>
        <v>Opex contingency</v>
      </c>
      <c r="F228" s="512">
        <f>InpC!$F$86</f>
        <v>25</v>
      </c>
      <c r="G228" s="512" t="str">
        <f>InpC!$G$86</f>
        <v>$ 000s p.a.</v>
      </c>
    </row>
    <row r="229" spans="1:192" s="512" customFormat="1" outlineLevel="2" x14ac:dyDescent="0.35">
      <c r="A229" s="519"/>
      <c r="E229" s="512" t="str">
        <f>InpC!$E$134</f>
        <v>Number of periods in a year</v>
      </c>
      <c r="F229" s="512">
        <f>InpC!$F$134</f>
        <v>4</v>
      </c>
      <c r="G229" s="512" t="str">
        <f>InpC!$G$134</f>
        <v>periods</v>
      </c>
    </row>
    <row r="230" spans="1:192" s="512" customFormat="1" outlineLevel="2" x14ac:dyDescent="0.35">
      <c r="A230" s="519"/>
      <c r="E230" s="512" t="str">
        <f>Time!$E$32</f>
        <v>Months per model period</v>
      </c>
      <c r="G230" s="512" t="str">
        <f>Time!$G$32</f>
        <v>months</v>
      </c>
      <c r="H230" s="512">
        <f>Time!$H$32</f>
        <v>0</v>
      </c>
      <c r="J230" s="512">
        <f>Time!J$32</f>
        <v>1</v>
      </c>
      <c r="K230" s="512">
        <f>Time!K$32</f>
        <v>1</v>
      </c>
      <c r="L230" s="512">
        <f>Time!L$32</f>
        <v>1</v>
      </c>
      <c r="M230" s="512">
        <f>Time!M$32</f>
        <v>1</v>
      </c>
      <c r="N230" s="512">
        <f>Time!N$32</f>
        <v>1</v>
      </c>
      <c r="O230" s="512">
        <f>Time!O$32</f>
        <v>1</v>
      </c>
      <c r="P230" s="512">
        <f>Time!P$32</f>
        <v>1</v>
      </c>
      <c r="Q230" s="512">
        <f>Time!Q$32</f>
        <v>1</v>
      </c>
      <c r="R230" s="512">
        <f>Time!R$32</f>
        <v>1</v>
      </c>
      <c r="S230" s="512">
        <f>Time!S$32</f>
        <v>1</v>
      </c>
      <c r="T230" s="512">
        <f>Time!T$32</f>
        <v>1</v>
      </c>
      <c r="U230" s="512">
        <f>Time!U$32</f>
        <v>1</v>
      </c>
      <c r="V230" s="512">
        <f>Time!V$32</f>
        <v>1</v>
      </c>
      <c r="W230" s="512">
        <f>Time!W$32</f>
        <v>1</v>
      </c>
      <c r="X230" s="512">
        <f>Time!X$32</f>
        <v>1</v>
      </c>
      <c r="Y230" s="512">
        <f>Time!Y$32</f>
        <v>1</v>
      </c>
      <c r="Z230" s="512">
        <f>Time!Z$32</f>
        <v>1</v>
      </c>
      <c r="AA230" s="512">
        <f>Time!AA$32</f>
        <v>1</v>
      </c>
      <c r="AB230" s="512">
        <f>Time!AB$32</f>
        <v>1</v>
      </c>
      <c r="AC230" s="512">
        <f>Time!AC$32</f>
        <v>1</v>
      </c>
      <c r="AD230" s="512">
        <f>Time!AD$32</f>
        <v>1</v>
      </c>
      <c r="AE230" s="512">
        <f>Time!AE$32</f>
        <v>1</v>
      </c>
      <c r="AF230" s="512">
        <f>Time!AF$32</f>
        <v>1</v>
      </c>
      <c r="AG230" s="512">
        <f>Time!AG$32</f>
        <v>1</v>
      </c>
      <c r="AH230" s="512">
        <f>Time!AH$32</f>
        <v>1</v>
      </c>
      <c r="AI230" s="512">
        <f>Time!AI$32</f>
        <v>1</v>
      </c>
      <c r="AJ230" s="512">
        <f>Time!AJ$32</f>
        <v>1</v>
      </c>
      <c r="AK230" s="512">
        <f>Time!AK$32</f>
        <v>1</v>
      </c>
      <c r="AL230" s="512">
        <f>Time!AL$32</f>
        <v>1</v>
      </c>
      <c r="AM230" s="512">
        <f>Time!AM$32</f>
        <v>1</v>
      </c>
      <c r="AN230" s="512">
        <f>Time!AN$32</f>
        <v>1</v>
      </c>
      <c r="AO230" s="512">
        <f>Time!AO$32</f>
        <v>1</v>
      </c>
      <c r="AP230" s="512">
        <f>Time!AP$32</f>
        <v>1</v>
      </c>
      <c r="AQ230" s="512">
        <f>Time!AQ$32</f>
        <v>1</v>
      </c>
      <c r="AR230" s="512">
        <f>Time!AR$32</f>
        <v>1</v>
      </c>
      <c r="AS230" s="512">
        <f>Time!AS$32</f>
        <v>1</v>
      </c>
      <c r="AT230" s="512">
        <f>Time!AT$32</f>
        <v>1</v>
      </c>
      <c r="AU230" s="512">
        <f>Time!AU$32</f>
        <v>1</v>
      </c>
      <c r="AV230" s="512">
        <f>Time!AV$32</f>
        <v>1</v>
      </c>
      <c r="AW230" s="512">
        <f>Time!AW$32</f>
        <v>1</v>
      </c>
      <c r="AX230" s="512">
        <f>Time!AX$32</f>
        <v>1</v>
      </c>
      <c r="AY230" s="512">
        <f>Time!AY$32</f>
        <v>1</v>
      </c>
      <c r="AZ230" s="512">
        <f>Time!AZ$32</f>
        <v>1</v>
      </c>
      <c r="BA230" s="512">
        <f>Time!BA$32</f>
        <v>1</v>
      </c>
      <c r="BB230" s="512">
        <f>Time!BB$32</f>
        <v>1</v>
      </c>
      <c r="BC230" s="512">
        <f>Time!BC$32</f>
        <v>1</v>
      </c>
      <c r="BD230" s="512">
        <f>Time!BD$32</f>
        <v>1</v>
      </c>
      <c r="BE230" s="512">
        <f>Time!BE$32</f>
        <v>1</v>
      </c>
      <c r="BF230" s="512">
        <f>Time!BF$32</f>
        <v>3</v>
      </c>
      <c r="BG230" s="512">
        <f>Time!BG$32</f>
        <v>3</v>
      </c>
      <c r="BH230" s="512">
        <f>Time!BH$32</f>
        <v>3</v>
      </c>
      <c r="BI230" s="512">
        <f>Time!BI$32</f>
        <v>3</v>
      </c>
      <c r="BJ230" s="512">
        <f>Time!BJ$32</f>
        <v>3</v>
      </c>
      <c r="BK230" s="512">
        <f>Time!BK$32</f>
        <v>3</v>
      </c>
      <c r="BL230" s="512">
        <f>Time!BL$32</f>
        <v>3</v>
      </c>
      <c r="BM230" s="512">
        <f>Time!BM$32</f>
        <v>3</v>
      </c>
      <c r="BN230" s="512">
        <f>Time!BN$32</f>
        <v>3</v>
      </c>
      <c r="BO230" s="512">
        <f>Time!BO$32</f>
        <v>3</v>
      </c>
      <c r="BP230" s="512">
        <f>Time!BP$32</f>
        <v>3</v>
      </c>
      <c r="BQ230" s="512">
        <f>Time!BQ$32</f>
        <v>3</v>
      </c>
      <c r="BR230" s="512">
        <f>Time!BR$32</f>
        <v>3</v>
      </c>
      <c r="BS230" s="512">
        <f>Time!BS$32</f>
        <v>3</v>
      </c>
      <c r="BT230" s="512">
        <f>Time!BT$32</f>
        <v>3</v>
      </c>
      <c r="BU230" s="512">
        <f>Time!BU$32</f>
        <v>3</v>
      </c>
      <c r="BV230" s="512">
        <f>Time!BV$32</f>
        <v>3</v>
      </c>
      <c r="BW230" s="512">
        <f>Time!BW$32</f>
        <v>3</v>
      </c>
      <c r="BX230" s="512">
        <f>Time!BX$32</f>
        <v>3</v>
      </c>
      <c r="BY230" s="512">
        <f>Time!BY$32</f>
        <v>3</v>
      </c>
      <c r="BZ230" s="512">
        <f>Time!BZ$32</f>
        <v>3</v>
      </c>
      <c r="CA230" s="512">
        <f>Time!CA$32</f>
        <v>3</v>
      </c>
      <c r="CB230" s="512">
        <f>Time!CB$32</f>
        <v>3</v>
      </c>
      <c r="CC230" s="512">
        <f>Time!CC$32</f>
        <v>3</v>
      </c>
      <c r="CD230" s="512">
        <f>Time!CD$32</f>
        <v>3</v>
      </c>
      <c r="CE230" s="512">
        <f>Time!CE$32</f>
        <v>3</v>
      </c>
      <c r="CF230" s="512">
        <f>Time!CF$32</f>
        <v>3</v>
      </c>
      <c r="CG230" s="512">
        <f>Time!CG$32</f>
        <v>3</v>
      </c>
      <c r="CH230" s="512">
        <f>Time!CH$32</f>
        <v>3</v>
      </c>
      <c r="CI230" s="512">
        <f>Time!CI$32</f>
        <v>3</v>
      </c>
      <c r="CJ230" s="512">
        <f>Time!CJ$32</f>
        <v>3</v>
      </c>
      <c r="CK230" s="512">
        <f>Time!CK$32</f>
        <v>3</v>
      </c>
      <c r="CL230" s="512">
        <f>Time!CL$32</f>
        <v>3</v>
      </c>
      <c r="CM230" s="512">
        <f>Time!CM$32</f>
        <v>3</v>
      </c>
      <c r="CN230" s="512">
        <f>Time!CN$32</f>
        <v>3</v>
      </c>
      <c r="CO230" s="512">
        <f>Time!CO$32</f>
        <v>3</v>
      </c>
      <c r="CP230" s="512">
        <f>Time!CP$32</f>
        <v>3</v>
      </c>
      <c r="CQ230" s="512">
        <f>Time!CQ$32</f>
        <v>3</v>
      </c>
      <c r="CR230" s="512">
        <f>Time!CR$32</f>
        <v>3</v>
      </c>
      <c r="CS230" s="512">
        <f>Time!CS$32</f>
        <v>3</v>
      </c>
      <c r="CT230" s="512">
        <f>Time!CT$32</f>
        <v>3</v>
      </c>
      <c r="CU230" s="512">
        <f>Time!CU$32</f>
        <v>3</v>
      </c>
      <c r="CV230" s="512">
        <f>Time!CV$32</f>
        <v>3</v>
      </c>
      <c r="CW230" s="512">
        <f>Time!CW$32</f>
        <v>3</v>
      </c>
      <c r="CX230" s="512">
        <f>Time!CX$32</f>
        <v>3</v>
      </c>
      <c r="CY230" s="512">
        <f>Time!CY$32</f>
        <v>3</v>
      </c>
      <c r="CZ230" s="512">
        <f>Time!CZ$32</f>
        <v>3</v>
      </c>
      <c r="DA230" s="512">
        <f>Time!DA$32</f>
        <v>3</v>
      </c>
      <c r="DB230" s="512">
        <f>Time!DB$32</f>
        <v>3</v>
      </c>
      <c r="DC230" s="512">
        <f>Time!DC$32</f>
        <v>3</v>
      </c>
      <c r="DD230" s="512">
        <f>Time!DD$32</f>
        <v>3</v>
      </c>
      <c r="DE230" s="512">
        <f>Time!DE$32</f>
        <v>3</v>
      </c>
      <c r="DF230" s="512">
        <f>Time!DF$32</f>
        <v>3</v>
      </c>
      <c r="DG230" s="512">
        <f>Time!DG$32</f>
        <v>3</v>
      </c>
      <c r="DH230" s="512">
        <f>Time!DH$32</f>
        <v>3</v>
      </c>
      <c r="DI230" s="512">
        <f>Time!DI$32</f>
        <v>3</v>
      </c>
      <c r="DJ230" s="512">
        <f>Time!DJ$32</f>
        <v>3</v>
      </c>
      <c r="DK230" s="512">
        <f>Time!DK$32</f>
        <v>3</v>
      </c>
      <c r="DL230" s="512">
        <f>Time!DL$32</f>
        <v>3</v>
      </c>
      <c r="DM230" s="512">
        <f>Time!DM$32</f>
        <v>3</v>
      </c>
      <c r="DN230" s="512">
        <f>Time!DN$32</f>
        <v>3</v>
      </c>
      <c r="DO230" s="512">
        <f>Time!DO$32</f>
        <v>3</v>
      </c>
      <c r="DP230" s="512">
        <f>Time!DP$32</f>
        <v>3</v>
      </c>
      <c r="DQ230" s="512">
        <f>Time!DQ$32</f>
        <v>3</v>
      </c>
      <c r="DR230" s="512">
        <f>Time!DR$32</f>
        <v>3</v>
      </c>
      <c r="DS230" s="512">
        <f>Time!DS$32</f>
        <v>3</v>
      </c>
      <c r="DT230" s="512">
        <f>Time!DT$32</f>
        <v>3</v>
      </c>
      <c r="DU230" s="512">
        <f>Time!DU$32</f>
        <v>3</v>
      </c>
      <c r="DV230" s="512">
        <f>Time!DV$32</f>
        <v>3</v>
      </c>
      <c r="DW230" s="512">
        <f>Time!DW$32</f>
        <v>3</v>
      </c>
      <c r="DX230" s="512">
        <f>Time!DX$32</f>
        <v>3</v>
      </c>
      <c r="DY230" s="512">
        <f>Time!DY$32</f>
        <v>3</v>
      </c>
      <c r="DZ230" s="512">
        <f>Time!DZ$32</f>
        <v>3</v>
      </c>
      <c r="EA230" s="512">
        <f>Time!EA$32</f>
        <v>3</v>
      </c>
      <c r="EB230" s="512">
        <f>Time!EB$32</f>
        <v>3</v>
      </c>
      <c r="EC230" s="512">
        <f>Time!EC$32</f>
        <v>3</v>
      </c>
      <c r="ED230" s="512">
        <f>Time!ED$32</f>
        <v>3</v>
      </c>
      <c r="EE230" s="512">
        <f>Time!EE$32</f>
        <v>3</v>
      </c>
      <c r="EF230" s="512">
        <f>Time!EF$32</f>
        <v>3</v>
      </c>
      <c r="EG230" s="512">
        <f>Time!EG$32</f>
        <v>3</v>
      </c>
      <c r="EH230" s="512">
        <f>Time!EH$32</f>
        <v>3</v>
      </c>
      <c r="EI230" s="512">
        <f>Time!EI$32</f>
        <v>3</v>
      </c>
      <c r="EJ230" s="512">
        <f>Time!EJ$32</f>
        <v>3</v>
      </c>
      <c r="EK230" s="512">
        <f>Time!EK$32</f>
        <v>3</v>
      </c>
      <c r="EL230" s="512">
        <f>Time!EL$32</f>
        <v>3</v>
      </c>
      <c r="EM230" s="512">
        <f>Time!EM$32</f>
        <v>3</v>
      </c>
      <c r="EN230" s="512">
        <f>Time!EN$32</f>
        <v>3</v>
      </c>
      <c r="EO230" s="512">
        <f>Time!EO$32</f>
        <v>3</v>
      </c>
      <c r="EP230" s="512">
        <f>Time!EP$32</f>
        <v>3</v>
      </c>
      <c r="EQ230" s="512">
        <f>Time!EQ$32</f>
        <v>3</v>
      </c>
      <c r="ER230" s="512">
        <f>Time!ER$32</f>
        <v>3</v>
      </c>
      <c r="ES230" s="512">
        <f>Time!ES$32</f>
        <v>3</v>
      </c>
      <c r="ET230" s="512">
        <f>Time!ET$32</f>
        <v>3</v>
      </c>
      <c r="EU230" s="512">
        <f>Time!EU$32</f>
        <v>3</v>
      </c>
      <c r="EV230" s="512">
        <f>Time!EV$32</f>
        <v>3</v>
      </c>
      <c r="EW230" s="512">
        <f>Time!EW$32</f>
        <v>3</v>
      </c>
      <c r="EX230" s="512">
        <f>Time!EX$32</f>
        <v>3</v>
      </c>
      <c r="EY230" s="512">
        <f>Time!EY$32</f>
        <v>3</v>
      </c>
      <c r="EZ230" s="512">
        <f>Time!EZ$32</f>
        <v>3</v>
      </c>
      <c r="FA230" s="512">
        <f>Time!FA$32</f>
        <v>3</v>
      </c>
      <c r="FB230" s="512">
        <f>Time!FB$32</f>
        <v>3</v>
      </c>
      <c r="FC230" s="512">
        <f>Time!FC$32</f>
        <v>3</v>
      </c>
      <c r="FD230" s="512">
        <f>Time!FD$32</f>
        <v>3</v>
      </c>
      <c r="FE230" s="512">
        <f>Time!FE$32</f>
        <v>3</v>
      </c>
      <c r="FF230" s="512">
        <f>Time!FF$32</f>
        <v>3</v>
      </c>
      <c r="FG230" s="512">
        <f>Time!FG$32</f>
        <v>3</v>
      </c>
      <c r="FH230" s="512">
        <f>Time!FH$32</f>
        <v>3</v>
      </c>
      <c r="FI230" s="512">
        <f>Time!FI$32</f>
        <v>3</v>
      </c>
      <c r="FJ230" s="512">
        <f>Time!FJ$32</f>
        <v>3</v>
      </c>
      <c r="FK230" s="512">
        <f>Time!FK$32</f>
        <v>3</v>
      </c>
      <c r="FL230" s="512">
        <f>Time!FL$32</f>
        <v>3</v>
      </c>
      <c r="FM230" s="512">
        <f>Time!FM$32</f>
        <v>3</v>
      </c>
      <c r="FN230" s="512">
        <f>Time!FN$32</f>
        <v>3</v>
      </c>
      <c r="FO230" s="512">
        <f>Time!FO$32</f>
        <v>3</v>
      </c>
      <c r="FP230" s="512">
        <f>Time!FP$32</f>
        <v>3</v>
      </c>
      <c r="FQ230" s="512">
        <f>Time!FQ$32</f>
        <v>3</v>
      </c>
      <c r="FR230" s="512">
        <f>Time!FR$32</f>
        <v>3</v>
      </c>
      <c r="FS230" s="512">
        <f>Time!FS$32</f>
        <v>3</v>
      </c>
      <c r="FT230" s="512">
        <f>Time!FT$32</f>
        <v>3</v>
      </c>
      <c r="FU230" s="512">
        <f>Time!FU$32</f>
        <v>3</v>
      </c>
      <c r="FV230" s="512">
        <f>Time!FV$32</f>
        <v>3</v>
      </c>
      <c r="FW230" s="512">
        <f>Time!FW$32</f>
        <v>3</v>
      </c>
      <c r="FX230" s="512">
        <f>Time!FX$32</f>
        <v>3</v>
      </c>
      <c r="FY230" s="512">
        <f>Time!FY$32</f>
        <v>3</v>
      </c>
      <c r="FZ230" s="512">
        <f>Time!FZ$32</f>
        <v>3</v>
      </c>
      <c r="GA230" s="512">
        <f>Time!GA$32</f>
        <v>3</v>
      </c>
      <c r="GB230" s="512">
        <f>Time!GB$32</f>
        <v>3</v>
      </c>
      <c r="GC230" s="512">
        <f>Time!GC$32</f>
        <v>3</v>
      </c>
      <c r="GD230" s="512">
        <f>Time!GD$32</f>
        <v>3</v>
      </c>
      <c r="GE230" s="512">
        <f>Time!GE$32</f>
        <v>3</v>
      </c>
      <c r="GF230" s="512">
        <f>Time!GF$32</f>
        <v>3</v>
      </c>
      <c r="GG230" s="512">
        <f>Time!GG$32</f>
        <v>3</v>
      </c>
      <c r="GH230" s="512">
        <f>Time!GH$32</f>
        <v>3</v>
      </c>
      <c r="GI230" s="512">
        <f>Time!GI$32</f>
        <v>3</v>
      </c>
      <c r="GJ230" s="512">
        <f>Time!GJ$32</f>
        <v>3</v>
      </c>
    </row>
    <row r="231" spans="1:192" s="512" customFormat="1" outlineLevel="2" x14ac:dyDescent="0.35">
      <c r="A231" s="519"/>
      <c r="E231" s="512" t="str">
        <f>Time!$E$88</f>
        <v>Operating period flag</v>
      </c>
      <c r="G231" s="512" t="str">
        <f>Time!$G$88</f>
        <v>flag</v>
      </c>
      <c r="H231" s="512">
        <f>Time!$H$88</f>
        <v>100</v>
      </c>
      <c r="J231" s="512">
        <f>Time!J$88</f>
        <v>0</v>
      </c>
      <c r="K231" s="512">
        <f>Time!K$88</f>
        <v>0</v>
      </c>
      <c r="L231" s="512">
        <f>Time!L$88</f>
        <v>0</v>
      </c>
      <c r="M231" s="512">
        <f>Time!M$88</f>
        <v>0</v>
      </c>
      <c r="N231" s="512">
        <f>Time!N$88</f>
        <v>0</v>
      </c>
      <c r="O231" s="512">
        <f>Time!O$88</f>
        <v>0</v>
      </c>
      <c r="P231" s="512">
        <f>Time!P$88</f>
        <v>0</v>
      </c>
      <c r="Q231" s="512">
        <f>Time!Q$88</f>
        <v>0</v>
      </c>
      <c r="R231" s="512">
        <f>Time!R$88</f>
        <v>0</v>
      </c>
      <c r="S231" s="512">
        <f>Time!S$88</f>
        <v>0</v>
      </c>
      <c r="T231" s="512">
        <f>Time!T$88</f>
        <v>0</v>
      </c>
      <c r="U231" s="512">
        <f>Time!U$88</f>
        <v>0</v>
      </c>
      <c r="V231" s="512">
        <f>Time!V$88</f>
        <v>0</v>
      </c>
      <c r="W231" s="512">
        <f>Time!W$88</f>
        <v>0</v>
      </c>
      <c r="X231" s="512">
        <f>Time!X$88</f>
        <v>0</v>
      </c>
      <c r="Y231" s="512">
        <f>Time!Y$88</f>
        <v>0</v>
      </c>
      <c r="Z231" s="512">
        <f>Time!Z$88</f>
        <v>0</v>
      </c>
      <c r="AA231" s="512">
        <f>Time!AA$88</f>
        <v>0</v>
      </c>
      <c r="AB231" s="512">
        <f>Time!AB$88</f>
        <v>0</v>
      </c>
      <c r="AC231" s="512">
        <f>Time!AC$88</f>
        <v>0</v>
      </c>
      <c r="AD231" s="512">
        <f>Time!AD$88</f>
        <v>0</v>
      </c>
      <c r="AE231" s="512">
        <f>Time!AE$88</f>
        <v>0</v>
      </c>
      <c r="AF231" s="512">
        <f>Time!AF$88</f>
        <v>0</v>
      </c>
      <c r="AG231" s="512">
        <f>Time!AG$88</f>
        <v>0</v>
      </c>
      <c r="AH231" s="512">
        <f>Time!AH$88</f>
        <v>0</v>
      </c>
      <c r="AI231" s="512">
        <f>Time!AI$88</f>
        <v>0</v>
      </c>
      <c r="AJ231" s="512">
        <f>Time!AJ$88</f>
        <v>0</v>
      </c>
      <c r="AK231" s="512">
        <f>Time!AK$88</f>
        <v>0</v>
      </c>
      <c r="AL231" s="512">
        <f>Time!AL$88</f>
        <v>0</v>
      </c>
      <c r="AM231" s="512">
        <f>Time!AM$88</f>
        <v>0</v>
      </c>
      <c r="AN231" s="512">
        <f>Time!AN$88</f>
        <v>0</v>
      </c>
      <c r="AO231" s="512">
        <f>Time!AO$88</f>
        <v>0</v>
      </c>
      <c r="AP231" s="512">
        <f>Time!AP$88</f>
        <v>0</v>
      </c>
      <c r="AQ231" s="512">
        <f>Time!AQ$88</f>
        <v>0</v>
      </c>
      <c r="AR231" s="512">
        <f>Time!AR$88</f>
        <v>0</v>
      </c>
      <c r="AS231" s="512">
        <f>Time!AS$88</f>
        <v>0</v>
      </c>
      <c r="AT231" s="512">
        <f>Time!AT$88</f>
        <v>0</v>
      </c>
      <c r="AU231" s="512">
        <f>Time!AU$88</f>
        <v>0</v>
      </c>
      <c r="AV231" s="512">
        <f>Time!AV$88</f>
        <v>0</v>
      </c>
      <c r="AW231" s="512">
        <f>Time!AW$88</f>
        <v>0</v>
      </c>
      <c r="AX231" s="512">
        <f>Time!AX$88</f>
        <v>0</v>
      </c>
      <c r="AY231" s="512">
        <f>Time!AY$88</f>
        <v>0</v>
      </c>
      <c r="AZ231" s="512">
        <f>Time!AZ$88</f>
        <v>0</v>
      </c>
      <c r="BA231" s="512">
        <f>Time!BA$88</f>
        <v>0</v>
      </c>
      <c r="BB231" s="512">
        <f>Time!BB$88</f>
        <v>0</v>
      </c>
      <c r="BC231" s="512">
        <f>Time!BC$88</f>
        <v>0</v>
      </c>
      <c r="BD231" s="512">
        <f>Time!BD$88</f>
        <v>0</v>
      </c>
      <c r="BE231" s="512">
        <f>Time!BE$88</f>
        <v>0</v>
      </c>
      <c r="BF231" s="512">
        <f>Time!BF$88</f>
        <v>1</v>
      </c>
      <c r="BG231" s="512">
        <f>Time!BG$88</f>
        <v>1</v>
      </c>
      <c r="BH231" s="512">
        <f>Time!BH$88</f>
        <v>1</v>
      </c>
      <c r="BI231" s="512">
        <f>Time!BI$88</f>
        <v>1</v>
      </c>
      <c r="BJ231" s="512">
        <f>Time!BJ$88</f>
        <v>1</v>
      </c>
      <c r="BK231" s="512">
        <f>Time!BK$88</f>
        <v>1</v>
      </c>
      <c r="BL231" s="512">
        <f>Time!BL$88</f>
        <v>1</v>
      </c>
      <c r="BM231" s="512">
        <f>Time!BM$88</f>
        <v>1</v>
      </c>
      <c r="BN231" s="512">
        <f>Time!BN$88</f>
        <v>1</v>
      </c>
      <c r="BO231" s="512">
        <f>Time!BO$88</f>
        <v>1</v>
      </c>
      <c r="BP231" s="512">
        <f>Time!BP$88</f>
        <v>1</v>
      </c>
      <c r="BQ231" s="512">
        <f>Time!BQ$88</f>
        <v>1</v>
      </c>
      <c r="BR231" s="512">
        <f>Time!BR$88</f>
        <v>1</v>
      </c>
      <c r="BS231" s="512">
        <f>Time!BS$88</f>
        <v>1</v>
      </c>
      <c r="BT231" s="512">
        <f>Time!BT$88</f>
        <v>1</v>
      </c>
      <c r="BU231" s="512">
        <f>Time!BU$88</f>
        <v>1</v>
      </c>
      <c r="BV231" s="512">
        <f>Time!BV$88</f>
        <v>1</v>
      </c>
      <c r="BW231" s="512">
        <f>Time!BW$88</f>
        <v>1</v>
      </c>
      <c r="BX231" s="512">
        <f>Time!BX$88</f>
        <v>1</v>
      </c>
      <c r="BY231" s="512">
        <f>Time!BY$88</f>
        <v>1</v>
      </c>
      <c r="BZ231" s="512">
        <f>Time!BZ$88</f>
        <v>1</v>
      </c>
      <c r="CA231" s="512">
        <f>Time!CA$88</f>
        <v>1</v>
      </c>
      <c r="CB231" s="512">
        <f>Time!CB$88</f>
        <v>1</v>
      </c>
      <c r="CC231" s="512">
        <f>Time!CC$88</f>
        <v>1</v>
      </c>
      <c r="CD231" s="512">
        <f>Time!CD$88</f>
        <v>1</v>
      </c>
      <c r="CE231" s="512">
        <f>Time!CE$88</f>
        <v>1</v>
      </c>
      <c r="CF231" s="512">
        <f>Time!CF$88</f>
        <v>1</v>
      </c>
      <c r="CG231" s="512">
        <f>Time!CG$88</f>
        <v>1</v>
      </c>
      <c r="CH231" s="512">
        <f>Time!CH$88</f>
        <v>1</v>
      </c>
      <c r="CI231" s="512">
        <f>Time!CI$88</f>
        <v>1</v>
      </c>
      <c r="CJ231" s="512">
        <f>Time!CJ$88</f>
        <v>1</v>
      </c>
      <c r="CK231" s="512">
        <f>Time!CK$88</f>
        <v>1</v>
      </c>
      <c r="CL231" s="512">
        <f>Time!CL$88</f>
        <v>1</v>
      </c>
      <c r="CM231" s="512">
        <f>Time!CM$88</f>
        <v>1</v>
      </c>
      <c r="CN231" s="512">
        <f>Time!CN$88</f>
        <v>1</v>
      </c>
      <c r="CO231" s="512">
        <f>Time!CO$88</f>
        <v>1</v>
      </c>
      <c r="CP231" s="512">
        <f>Time!CP$88</f>
        <v>1</v>
      </c>
      <c r="CQ231" s="512">
        <f>Time!CQ$88</f>
        <v>1</v>
      </c>
      <c r="CR231" s="512">
        <f>Time!CR$88</f>
        <v>1</v>
      </c>
      <c r="CS231" s="512">
        <f>Time!CS$88</f>
        <v>1</v>
      </c>
      <c r="CT231" s="512">
        <f>Time!CT$88</f>
        <v>1</v>
      </c>
      <c r="CU231" s="512">
        <f>Time!CU$88</f>
        <v>1</v>
      </c>
      <c r="CV231" s="512">
        <f>Time!CV$88</f>
        <v>1</v>
      </c>
      <c r="CW231" s="512">
        <f>Time!CW$88</f>
        <v>1</v>
      </c>
      <c r="CX231" s="512">
        <f>Time!CX$88</f>
        <v>1</v>
      </c>
      <c r="CY231" s="512">
        <f>Time!CY$88</f>
        <v>1</v>
      </c>
      <c r="CZ231" s="512">
        <f>Time!CZ$88</f>
        <v>1</v>
      </c>
      <c r="DA231" s="512">
        <f>Time!DA$88</f>
        <v>1</v>
      </c>
      <c r="DB231" s="512">
        <f>Time!DB$88</f>
        <v>1</v>
      </c>
      <c r="DC231" s="512">
        <f>Time!DC$88</f>
        <v>1</v>
      </c>
      <c r="DD231" s="512">
        <f>Time!DD$88</f>
        <v>1</v>
      </c>
      <c r="DE231" s="512">
        <f>Time!DE$88</f>
        <v>1</v>
      </c>
      <c r="DF231" s="512">
        <f>Time!DF$88</f>
        <v>1</v>
      </c>
      <c r="DG231" s="512">
        <f>Time!DG$88</f>
        <v>1</v>
      </c>
      <c r="DH231" s="512">
        <f>Time!DH$88</f>
        <v>1</v>
      </c>
      <c r="DI231" s="512">
        <f>Time!DI$88</f>
        <v>1</v>
      </c>
      <c r="DJ231" s="512">
        <f>Time!DJ$88</f>
        <v>1</v>
      </c>
      <c r="DK231" s="512">
        <f>Time!DK$88</f>
        <v>1</v>
      </c>
      <c r="DL231" s="512">
        <f>Time!DL$88</f>
        <v>1</v>
      </c>
      <c r="DM231" s="512">
        <f>Time!DM$88</f>
        <v>1</v>
      </c>
      <c r="DN231" s="512">
        <f>Time!DN$88</f>
        <v>1</v>
      </c>
      <c r="DO231" s="512">
        <f>Time!DO$88</f>
        <v>1</v>
      </c>
      <c r="DP231" s="512">
        <f>Time!DP$88</f>
        <v>1</v>
      </c>
      <c r="DQ231" s="512">
        <f>Time!DQ$88</f>
        <v>1</v>
      </c>
      <c r="DR231" s="512">
        <f>Time!DR$88</f>
        <v>1</v>
      </c>
      <c r="DS231" s="512">
        <f>Time!DS$88</f>
        <v>1</v>
      </c>
      <c r="DT231" s="512">
        <f>Time!DT$88</f>
        <v>1</v>
      </c>
      <c r="DU231" s="512">
        <f>Time!DU$88</f>
        <v>1</v>
      </c>
      <c r="DV231" s="512">
        <f>Time!DV$88</f>
        <v>1</v>
      </c>
      <c r="DW231" s="512">
        <f>Time!DW$88</f>
        <v>1</v>
      </c>
      <c r="DX231" s="512">
        <f>Time!DX$88</f>
        <v>1</v>
      </c>
      <c r="DY231" s="512">
        <f>Time!DY$88</f>
        <v>1</v>
      </c>
      <c r="DZ231" s="512">
        <f>Time!DZ$88</f>
        <v>1</v>
      </c>
      <c r="EA231" s="512">
        <f>Time!EA$88</f>
        <v>1</v>
      </c>
      <c r="EB231" s="512">
        <f>Time!EB$88</f>
        <v>1</v>
      </c>
      <c r="EC231" s="512">
        <f>Time!EC$88</f>
        <v>1</v>
      </c>
      <c r="ED231" s="512">
        <f>Time!ED$88</f>
        <v>1</v>
      </c>
      <c r="EE231" s="512">
        <f>Time!EE$88</f>
        <v>1</v>
      </c>
      <c r="EF231" s="512">
        <f>Time!EF$88</f>
        <v>1</v>
      </c>
      <c r="EG231" s="512">
        <f>Time!EG$88</f>
        <v>1</v>
      </c>
      <c r="EH231" s="512">
        <f>Time!EH$88</f>
        <v>1</v>
      </c>
      <c r="EI231" s="512">
        <f>Time!EI$88</f>
        <v>1</v>
      </c>
      <c r="EJ231" s="512">
        <f>Time!EJ$88</f>
        <v>1</v>
      </c>
      <c r="EK231" s="512">
        <f>Time!EK$88</f>
        <v>1</v>
      </c>
      <c r="EL231" s="512">
        <f>Time!EL$88</f>
        <v>1</v>
      </c>
      <c r="EM231" s="512">
        <f>Time!EM$88</f>
        <v>1</v>
      </c>
      <c r="EN231" s="512">
        <f>Time!EN$88</f>
        <v>1</v>
      </c>
      <c r="EO231" s="512">
        <f>Time!EO$88</f>
        <v>1</v>
      </c>
      <c r="EP231" s="512">
        <f>Time!EP$88</f>
        <v>1</v>
      </c>
      <c r="EQ231" s="512">
        <f>Time!EQ$88</f>
        <v>1</v>
      </c>
      <c r="ER231" s="512">
        <f>Time!ER$88</f>
        <v>1</v>
      </c>
      <c r="ES231" s="512">
        <f>Time!ES$88</f>
        <v>1</v>
      </c>
      <c r="ET231" s="512">
        <f>Time!ET$88</f>
        <v>1</v>
      </c>
      <c r="EU231" s="512">
        <f>Time!EU$88</f>
        <v>1</v>
      </c>
      <c r="EV231" s="512">
        <f>Time!EV$88</f>
        <v>1</v>
      </c>
      <c r="EW231" s="512">
        <f>Time!EW$88</f>
        <v>1</v>
      </c>
      <c r="EX231" s="512">
        <f>Time!EX$88</f>
        <v>1</v>
      </c>
      <c r="EY231" s="512">
        <f>Time!EY$88</f>
        <v>1</v>
      </c>
      <c r="EZ231" s="512">
        <f>Time!EZ$88</f>
        <v>1</v>
      </c>
      <c r="FA231" s="512">
        <f>Time!FA$88</f>
        <v>1</v>
      </c>
      <c r="FB231" s="512">
        <f>Time!FB$88</f>
        <v>0</v>
      </c>
      <c r="FC231" s="512">
        <f>Time!FC$88</f>
        <v>0</v>
      </c>
      <c r="FD231" s="512">
        <f>Time!FD$88</f>
        <v>0</v>
      </c>
      <c r="FE231" s="512">
        <f>Time!FE$88</f>
        <v>0</v>
      </c>
      <c r="FF231" s="512">
        <f>Time!FF$88</f>
        <v>0</v>
      </c>
      <c r="FG231" s="512">
        <f>Time!FG$88</f>
        <v>0</v>
      </c>
      <c r="FH231" s="512">
        <f>Time!FH$88</f>
        <v>0</v>
      </c>
      <c r="FI231" s="512">
        <f>Time!FI$88</f>
        <v>0</v>
      </c>
      <c r="FJ231" s="512">
        <f>Time!FJ$88</f>
        <v>0</v>
      </c>
      <c r="FK231" s="512">
        <f>Time!FK$88</f>
        <v>0</v>
      </c>
      <c r="FL231" s="512">
        <f>Time!FL$88</f>
        <v>0</v>
      </c>
      <c r="FM231" s="512">
        <f>Time!FM$88</f>
        <v>0</v>
      </c>
      <c r="FN231" s="512">
        <f>Time!FN$88</f>
        <v>0</v>
      </c>
      <c r="FO231" s="512">
        <f>Time!FO$88</f>
        <v>0</v>
      </c>
      <c r="FP231" s="512">
        <f>Time!FP$88</f>
        <v>0</v>
      </c>
      <c r="FQ231" s="512">
        <f>Time!FQ$88</f>
        <v>0</v>
      </c>
      <c r="FR231" s="512">
        <f>Time!FR$88</f>
        <v>0</v>
      </c>
      <c r="FS231" s="512">
        <f>Time!FS$88</f>
        <v>0</v>
      </c>
      <c r="FT231" s="512">
        <f>Time!FT$88</f>
        <v>0</v>
      </c>
      <c r="FU231" s="512">
        <f>Time!FU$88</f>
        <v>0</v>
      </c>
      <c r="FV231" s="512">
        <f>Time!FV$88</f>
        <v>0</v>
      </c>
      <c r="FW231" s="512">
        <f>Time!FW$88</f>
        <v>0</v>
      </c>
      <c r="FX231" s="512">
        <f>Time!FX$88</f>
        <v>0</v>
      </c>
      <c r="FY231" s="512">
        <f>Time!FY$88</f>
        <v>0</v>
      </c>
      <c r="FZ231" s="512">
        <f>Time!FZ$88</f>
        <v>0</v>
      </c>
      <c r="GA231" s="512">
        <f>Time!GA$88</f>
        <v>0</v>
      </c>
      <c r="GB231" s="512">
        <f>Time!GB$88</f>
        <v>0</v>
      </c>
      <c r="GC231" s="512">
        <f>Time!GC$88</f>
        <v>0</v>
      </c>
      <c r="GD231" s="512">
        <f>Time!GD$88</f>
        <v>0</v>
      </c>
      <c r="GE231" s="512">
        <f>Time!GE$88</f>
        <v>0</v>
      </c>
      <c r="GF231" s="512">
        <f>Time!GF$88</f>
        <v>0</v>
      </c>
      <c r="GG231" s="512">
        <f>Time!GG$88</f>
        <v>0</v>
      </c>
      <c r="GH231" s="512">
        <f>Time!GH$88</f>
        <v>0</v>
      </c>
      <c r="GI231" s="512">
        <f>Time!GI$88</f>
        <v>0</v>
      </c>
      <c r="GJ231" s="512">
        <f>Time!GJ$88</f>
        <v>0</v>
      </c>
    </row>
    <row r="232" spans="1:192" s="513" customFormat="1" outlineLevel="2" x14ac:dyDescent="0.35">
      <c r="A232" s="518"/>
      <c r="E232" s="513" t="str">
        <f>Esc!$E$14</f>
        <v>CPI escalation factor</v>
      </c>
      <c r="G232" s="513" t="str">
        <f>Esc!$G$14</f>
        <v>factor</v>
      </c>
      <c r="H232" s="513">
        <f>Esc!$H$14</f>
        <v>277.83505167495679</v>
      </c>
      <c r="J232" s="513">
        <f>Esc!J$14</f>
        <v>1</v>
      </c>
      <c r="K232" s="513">
        <f>Esc!K$14</f>
        <v>1</v>
      </c>
      <c r="L232" s="513">
        <f>Esc!L$14</f>
        <v>1</v>
      </c>
      <c r="M232" s="513">
        <f>Esc!M$14</f>
        <v>1</v>
      </c>
      <c r="N232" s="513">
        <f>Esc!N$14</f>
        <v>1</v>
      </c>
      <c r="O232" s="513">
        <f>Esc!O$14</f>
        <v>1</v>
      </c>
      <c r="P232" s="513">
        <f>Esc!P$14</f>
        <v>1</v>
      </c>
      <c r="Q232" s="513">
        <f>Esc!Q$14</f>
        <v>1</v>
      </c>
      <c r="R232" s="513">
        <f>Esc!R$14</f>
        <v>1</v>
      </c>
      <c r="S232" s="513">
        <f>Esc!S$14</f>
        <v>1</v>
      </c>
      <c r="T232" s="513">
        <f>Esc!T$14</f>
        <v>1</v>
      </c>
      <c r="U232" s="513">
        <f>Esc!U$14</f>
        <v>1</v>
      </c>
      <c r="V232" s="513">
        <f>Esc!V$14</f>
        <v>1</v>
      </c>
      <c r="W232" s="513">
        <f>Esc!W$14</f>
        <v>1</v>
      </c>
      <c r="X232" s="513">
        <f>Esc!X$14</f>
        <v>1</v>
      </c>
      <c r="Y232" s="513">
        <f>Esc!Y$14</f>
        <v>1</v>
      </c>
      <c r="Z232" s="513">
        <f>Esc!Z$14</f>
        <v>1</v>
      </c>
      <c r="AA232" s="513">
        <f>Esc!AA$14</f>
        <v>1.0249999999999999</v>
      </c>
      <c r="AB232" s="513">
        <f>Esc!AB$14</f>
        <v>1.0249999999999999</v>
      </c>
      <c r="AC232" s="513">
        <f>Esc!AC$14</f>
        <v>1.0249999999999999</v>
      </c>
      <c r="AD232" s="513">
        <f>Esc!AD$14</f>
        <v>1.0249999999999999</v>
      </c>
      <c r="AE232" s="513">
        <f>Esc!AE$14</f>
        <v>1.0249999999999999</v>
      </c>
      <c r="AF232" s="513">
        <f>Esc!AF$14</f>
        <v>1.0249999999999999</v>
      </c>
      <c r="AG232" s="513">
        <f>Esc!AG$14</f>
        <v>1.0249999999999999</v>
      </c>
      <c r="AH232" s="513">
        <f>Esc!AH$14</f>
        <v>1.0249999999999999</v>
      </c>
      <c r="AI232" s="513">
        <f>Esc!AI$14</f>
        <v>1.0249999999999999</v>
      </c>
      <c r="AJ232" s="513">
        <f>Esc!AJ$14</f>
        <v>1.0249999999999999</v>
      </c>
      <c r="AK232" s="513">
        <f>Esc!AK$14</f>
        <v>1.0249999999999999</v>
      </c>
      <c r="AL232" s="513">
        <f>Esc!AL$14</f>
        <v>1.0249999999999999</v>
      </c>
      <c r="AM232" s="513">
        <f>Esc!AM$14</f>
        <v>1.0506249999999999</v>
      </c>
      <c r="AN232" s="513">
        <f>Esc!AN$14</f>
        <v>1.0506249999999999</v>
      </c>
      <c r="AO232" s="513">
        <f>Esc!AO$14</f>
        <v>1.0506249999999999</v>
      </c>
      <c r="AP232" s="513">
        <f>Esc!AP$14</f>
        <v>1.0506249999999999</v>
      </c>
      <c r="AQ232" s="513">
        <f>Esc!AQ$14</f>
        <v>1.0506249999999999</v>
      </c>
      <c r="AR232" s="513">
        <f>Esc!AR$14</f>
        <v>1.0506249999999999</v>
      </c>
      <c r="AS232" s="513">
        <f>Esc!AS$14</f>
        <v>1.0506249999999999</v>
      </c>
      <c r="AT232" s="513">
        <f>Esc!AT$14</f>
        <v>1.0506249999999999</v>
      </c>
      <c r="AU232" s="513">
        <f>Esc!AU$14</f>
        <v>1.0506249999999999</v>
      </c>
      <c r="AV232" s="513">
        <f>Esc!AV$14</f>
        <v>1.0506249999999999</v>
      </c>
      <c r="AW232" s="513">
        <f>Esc!AW$14</f>
        <v>1.0506249999999999</v>
      </c>
      <c r="AX232" s="513">
        <f>Esc!AX$14</f>
        <v>1.0506249999999999</v>
      </c>
      <c r="AY232" s="513">
        <f>Esc!AY$14</f>
        <v>1.0768906249999999</v>
      </c>
      <c r="AZ232" s="513">
        <f>Esc!AZ$14</f>
        <v>1.0768906249999999</v>
      </c>
      <c r="BA232" s="513">
        <f>Esc!BA$14</f>
        <v>1.0768906249999999</v>
      </c>
      <c r="BB232" s="513">
        <f>Esc!BB$14</f>
        <v>1.0768906249999999</v>
      </c>
      <c r="BC232" s="513">
        <f>Esc!BC$14</f>
        <v>1.0768906249999999</v>
      </c>
      <c r="BD232" s="513">
        <f>Esc!BD$14</f>
        <v>1.0768906249999999</v>
      </c>
      <c r="BE232" s="513">
        <f>Esc!BE$14</f>
        <v>1.0768906249999999</v>
      </c>
      <c r="BF232" s="513">
        <f>Esc!BF$14</f>
        <v>1.0768906249999999</v>
      </c>
      <c r="BG232" s="513">
        <f>Esc!BG$14</f>
        <v>1.1038128906249998</v>
      </c>
      <c r="BH232" s="513">
        <f>Esc!BH$14</f>
        <v>1.1038128906249998</v>
      </c>
      <c r="BI232" s="513">
        <f>Esc!BI$14</f>
        <v>1.1038128906249998</v>
      </c>
      <c r="BJ232" s="513">
        <f>Esc!BJ$14</f>
        <v>1.1038128906249998</v>
      </c>
      <c r="BK232" s="513">
        <f>Esc!BK$14</f>
        <v>1.1314082128906247</v>
      </c>
      <c r="BL232" s="513">
        <f>Esc!BL$14</f>
        <v>1.1314082128906247</v>
      </c>
      <c r="BM232" s="513">
        <f>Esc!BM$14</f>
        <v>1.1314082128906247</v>
      </c>
      <c r="BN232" s="513">
        <f>Esc!BN$14</f>
        <v>1.1314082128906247</v>
      </c>
      <c r="BO232" s="513">
        <f>Esc!BO$14</f>
        <v>1.1596934182128902</v>
      </c>
      <c r="BP232" s="513">
        <f>Esc!BP$14</f>
        <v>1.1596934182128902</v>
      </c>
      <c r="BQ232" s="513">
        <f>Esc!BQ$14</f>
        <v>1.1596934182128902</v>
      </c>
      <c r="BR232" s="513">
        <f>Esc!BR$14</f>
        <v>1.1596934182128902</v>
      </c>
      <c r="BS232" s="513">
        <f>Esc!BS$14</f>
        <v>1.1886857536682125</v>
      </c>
      <c r="BT232" s="513">
        <f>Esc!BT$14</f>
        <v>1.1886857536682125</v>
      </c>
      <c r="BU232" s="513">
        <f>Esc!BU$14</f>
        <v>1.1886857536682125</v>
      </c>
      <c r="BV232" s="513">
        <f>Esc!BV$14</f>
        <v>1.1886857536682125</v>
      </c>
      <c r="BW232" s="513">
        <f>Esc!BW$14</f>
        <v>1.2184028975099177</v>
      </c>
      <c r="BX232" s="513">
        <f>Esc!BX$14</f>
        <v>1.2184028975099177</v>
      </c>
      <c r="BY232" s="513">
        <f>Esc!BY$14</f>
        <v>1.2184028975099177</v>
      </c>
      <c r="BZ232" s="513">
        <f>Esc!BZ$14</f>
        <v>1.2184028975099177</v>
      </c>
      <c r="CA232" s="513">
        <f>Esc!CA$14</f>
        <v>1.2488629699476654</v>
      </c>
      <c r="CB232" s="513">
        <f>Esc!CB$14</f>
        <v>1.2488629699476654</v>
      </c>
      <c r="CC232" s="513">
        <f>Esc!CC$14</f>
        <v>1.2488629699476654</v>
      </c>
      <c r="CD232" s="513">
        <f>Esc!CD$14</f>
        <v>1.2488629699476654</v>
      </c>
      <c r="CE232" s="513">
        <f>Esc!CE$14</f>
        <v>1.2800845441963571</v>
      </c>
      <c r="CF232" s="513">
        <f>Esc!CF$14</f>
        <v>1.2800845441963571</v>
      </c>
      <c r="CG232" s="513">
        <f>Esc!CG$14</f>
        <v>1.2800845441963571</v>
      </c>
      <c r="CH232" s="513">
        <f>Esc!CH$14</f>
        <v>1.2800845441963571</v>
      </c>
      <c r="CI232" s="513">
        <f>Esc!CI$14</f>
        <v>1.312086657801266</v>
      </c>
      <c r="CJ232" s="513">
        <f>Esc!CJ$14</f>
        <v>1.312086657801266</v>
      </c>
      <c r="CK232" s="513">
        <f>Esc!CK$14</f>
        <v>1.312086657801266</v>
      </c>
      <c r="CL232" s="513">
        <f>Esc!CL$14</f>
        <v>1.312086657801266</v>
      </c>
      <c r="CM232" s="513">
        <f>Esc!CM$14</f>
        <v>1.3448888242462975</v>
      </c>
      <c r="CN232" s="513">
        <f>Esc!CN$14</f>
        <v>1.3448888242462975</v>
      </c>
      <c r="CO232" s="513">
        <f>Esc!CO$14</f>
        <v>1.3448888242462975</v>
      </c>
      <c r="CP232" s="513">
        <f>Esc!CP$14</f>
        <v>1.3448888242462975</v>
      </c>
      <c r="CQ232" s="513">
        <f>Esc!CQ$14</f>
        <v>1.3785110448524549</v>
      </c>
      <c r="CR232" s="513">
        <f>Esc!CR$14</f>
        <v>1.3785110448524549</v>
      </c>
      <c r="CS232" s="513">
        <f>Esc!CS$14</f>
        <v>1.3785110448524549</v>
      </c>
      <c r="CT232" s="513">
        <f>Esc!CT$14</f>
        <v>1.3785110448524549</v>
      </c>
      <c r="CU232" s="513">
        <f>Esc!CU$14</f>
        <v>1.4129738209737661</v>
      </c>
      <c r="CV232" s="513">
        <f>Esc!CV$14</f>
        <v>1.4129738209737661</v>
      </c>
      <c r="CW232" s="513">
        <f>Esc!CW$14</f>
        <v>1.4129738209737661</v>
      </c>
      <c r="CX232" s="513">
        <f>Esc!CX$14</f>
        <v>1.4129738209737661</v>
      </c>
      <c r="CY232" s="513">
        <f>Esc!CY$14</f>
        <v>1.4482981664981105</v>
      </c>
      <c r="CZ232" s="513">
        <f>Esc!CZ$14</f>
        <v>1.4482981664981105</v>
      </c>
      <c r="DA232" s="513">
        <f>Esc!DA$14</f>
        <v>1.4482981664981105</v>
      </c>
      <c r="DB232" s="513">
        <f>Esc!DB$14</f>
        <v>1.4482981664981105</v>
      </c>
      <c r="DC232" s="513">
        <f>Esc!DC$14</f>
        <v>1.4845056206605631</v>
      </c>
      <c r="DD232" s="513">
        <f>Esc!DD$14</f>
        <v>1.4845056206605631</v>
      </c>
      <c r="DE232" s="513">
        <f>Esc!DE$14</f>
        <v>1.4845056206605631</v>
      </c>
      <c r="DF232" s="513">
        <f>Esc!DF$14</f>
        <v>1.4845056206605631</v>
      </c>
      <c r="DG232" s="513">
        <f>Esc!DG$14</f>
        <v>1.521618261177077</v>
      </c>
      <c r="DH232" s="513">
        <f>Esc!DH$14</f>
        <v>1.521618261177077</v>
      </c>
      <c r="DI232" s="513">
        <f>Esc!DI$14</f>
        <v>1.521618261177077</v>
      </c>
      <c r="DJ232" s="513">
        <f>Esc!DJ$14</f>
        <v>1.521618261177077</v>
      </c>
      <c r="DK232" s="513">
        <f>Esc!DK$14</f>
        <v>1.559658717706504</v>
      </c>
      <c r="DL232" s="513">
        <f>Esc!DL$14</f>
        <v>1.559658717706504</v>
      </c>
      <c r="DM232" s="513">
        <f>Esc!DM$14</f>
        <v>1.559658717706504</v>
      </c>
      <c r="DN232" s="513">
        <f>Esc!DN$14</f>
        <v>1.559658717706504</v>
      </c>
      <c r="DO232" s="513">
        <f>Esc!DO$14</f>
        <v>1.5986501856491666</v>
      </c>
      <c r="DP232" s="513">
        <f>Esc!DP$14</f>
        <v>1.5986501856491666</v>
      </c>
      <c r="DQ232" s="513">
        <f>Esc!DQ$14</f>
        <v>1.5986501856491666</v>
      </c>
      <c r="DR232" s="513">
        <f>Esc!DR$14</f>
        <v>1.5986501856491666</v>
      </c>
      <c r="DS232" s="513">
        <f>Esc!DS$14</f>
        <v>1.6386164402903955</v>
      </c>
      <c r="DT232" s="513">
        <f>Esc!DT$14</f>
        <v>1.6386164402903955</v>
      </c>
      <c r="DU232" s="513">
        <f>Esc!DU$14</f>
        <v>1.6386164402903955</v>
      </c>
      <c r="DV232" s="513">
        <f>Esc!DV$14</f>
        <v>1.6386164402903955</v>
      </c>
      <c r="DW232" s="513">
        <f>Esc!DW$14</f>
        <v>1.6795818512976552</v>
      </c>
      <c r="DX232" s="513">
        <f>Esc!DX$14</f>
        <v>1.6795818512976552</v>
      </c>
      <c r="DY232" s="513">
        <f>Esc!DY$14</f>
        <v>1.6795818512976552</v>
      </c>
      <c r="DZ232" s="513">
        <f>Esc!DZ$14</f>
        <v>1.6795818512976552</v>
      </c>
      <c r="EA232" s="513">
        <f>Esc!EA$14</f>
        <v>1.7215713975800966</v>
      </c>
      <c r="EB232" s="513">
        <f>Esc!EB$14</f>
        <v>1.7215713975800966</v>
      </c>
      <c r="EC232" s="513">
        <f>Esc!EC$14</f>
        <v>1.7215713975800966</v>
      </c>
      <c r="ED232" s="513">
        <f>Esc!ED$14</f>
        <v>1.7215713975800966</v>
      </c>
      <c r="EE232" s="513">
        <f>Esc!EE$14</f>
        <v>1.7646106825195991</v>
      </c>
      <c r="EF232" s="513">
        <f>Esc!EF$14</f>
        <v>1.7646106825195991</v>
      </c>
      <c r="EG232" s="513">
        <f>Esc!EG$14</f>
        <v>1.7646106825195991</v>
      </c>
      <c r="EH232" s="513">
        <f>Esc!EH$14</f>
        <v>1.7646106825195991</v>
      </c>
      <c r="EI232" s="513">
        <f>Esc!EI$14</f>
        <v>1.8087259495825889</v>
      </c>
      <c r="EJ232" s="513">
        <f>Esc!EJ$14</f>
        <v>1.8087259495825889</v>
      </c>
      <c r="EK232" s="513">
        <f>Esc!EK$14</f>
        <v>1.8087259495825889</v>
      </c>
      <c r="EL232" s="513">
        <f>Esc!EL$14</f>
        <v>1.8087259495825889</v>
      </c>
      <c r="EM232" s="513">
        <f>Esc!EM$14</f>
        <v>1.8539440983221533</v>
      </c>
      <c r="EN232" s="513">
        <f>Esc!EN$14</f>
        <v>1.8539440983221533</v>
      </c>
      <c r="EO232" s="513">
        <f>Esc!EO$14</f>
        <v>1.8539440983221533</v>
      </c>
      <c r="EP232" s="513">
        <f>Esc!EP$14</f>
        <v>1.8539440983221533</v>
      </c>
      <c r="EQ232" s="513">
        <f>Esc!EQ$14</f>
        <v>1.9002927007802071</v>
      </c>
      <c r="ER232" s="513">
        <f>Esc!ER$14</f>
        <v>1.9002927007802071</v>
      </c>
      <c r="ES232" s="513">
        <f>Esc!ES$14</f>
        <v>1.9002927007802071</v>
      </c>
      <c r="ET232" s="513">
        <f>Esc!ET$14</f>
        <v>1.9002927007802071</v>
      </c>
      <c r="EU232" s="513">
        <f>Esc!EU$14</f>
        <v>1.9478000182997122</v>
      </c>
      <c r="EV232" s="513">
        <f>Esc!EV$14</f>
        <v>1.9478000182997122</v>
      </c>
      <c r="EW232" s="513">
        <f>Esc!EW$14</f>
        <v>1.9478000182997122</v>
      </c>
      <c r="EX232" s="513">
        <f>Esc!EX$14</f>
        <v>1.9478000182997122</v>
      </c>
      <c r="EY232" s="513">
        <f>Esc!EY$14</f>
        <v>1.9964950187572048</v>
      </c>
      <c r="EZ232" s="513">
        <f>Esc!EZ$14</f>
        <v>1.9964950187572048</v>
      </c>
      <c r="FA232" s="513">
        <f>Esc!FA$14</f>
        <v>1.9964950187572048</v>
      </c>
      <c r="FB232" s="513">
        <f>Esc!FB$14</f>
        <v>1.9964950187572048</v>
      </c>
      <c r="FC232" s="513">
        <f>Esc!FC$14</f>
        <v>2.0464073942261352</v>
      </c>
      <c r="FD232" s="513">
        <f>Esc!FD$14</f>
        <v>2.0464073942261352</v>
      </c>
      <c r="FE232" s="513">
        <f>Esc!FE$14</f>
        <v>2.0464073942261352</v>
      </c>
      <c r="FF232" s="513">
        <f>Esc!FF$14</f>
        <v>2.0464073942261352</v>
      </c>
      <c r="FG232" s="513">
        <f>Esc!FG$14</f>
        <v>2.097567579081788</v>
      </c>
      <c r="FH232" s="513">
        <f>Esc!FH$14</f>
        <v>2.097567579081788</v>
      </c>
      <c r="FI232" s="513">
        <f>Esc!FI$14</f>
        <v>2.097567579081788</v>
      </c>
      <c r="FJ232" s="513">
        <f>Esc!FJ$14</f>
        <v>2.097567579081788</v>
      </c>
      <c r="FK232" s="513">
        <f>Esc!FK$14</f>
        <v>2.1500067685588333</v>
      </c>
      <c r="FL232" s="513">
        <f>Esc!FL$14</f>
        <v>2.1500067685588333</v>
      </c>
      <c r="FM232" s="513">
        <f>Esc!FM$14</f>
        <v>2.1500067685588333</v>
      </c>
      <c r="FN232" s="513">
        <f>Esc!FN$14</f>
        <v>2.1500067685588333</v>
      </c>
      <c r="FO232" s="513">
        <f>Esc!FO$14</f>
        <v>2.2037569377728037</v>
      </c>
      <c r="FP232" s="513">
        <f>Esc!FP$14</f>
        <v>2.2037569377728037</v>
      </c>
      <c r="FQ232" s="513">
        <f>Esc!FQ$14</f>
        <v>2.2037569377728037</v>
      </c>
      <c r="FR232" s="513">
        <f>Esc!FR$14</f>
        <v>2.2037569377728037</v>
      </c>
      <c r="FS232" s="513">
        <f>Esc!FS$14</f>
        <v>2.2588508612171236</v>
      </c>
      <c r="FT232" s="513">
        <f>Esc!FT$14</f>
        <v>2.2588508612171236</v>
      </c>
      <c r="FU232" s="513">
        <f>Esc!FU$14</f>
        <v>2.2588508612171236</v>
      </c>
      <c r="FV232" s="513">
        <f>Esc!FV$14</f>
        <v>2.2588508612171236</v>
      </c>
      <c r="FW232" s="513">
        <f>Esc!FW$14</f>
        <v>2.3153221327475517</v>
      </c>
      <c r="FX232" s="513">
        <f>Esc!FX$14</f>
        <v>2.3153221327475517</v>
      </c>
      <c r="FY232" s="513">
        <f>Esc!FY$14</f>
        <v>2.3153221327475517</v>
      </c>
      <c r="FZ232" s="513">
        <f>Esc!FZ$14</f>
        <v>2.3153221327475517</v>
      </c>
      <c r="GA232" s="513">
        <f>Esc!GA$14</f>
        <v>2.3732051860662402</v>
      </c>
      <c r="GB232" s="513">
        <f>Esc!GB$14</f>
        <v>2.3732051860662402</v>
      </c>
      <c r="GC232" s="513">
        <f>Esc!GC$14</f>
        <v>2.3732051860662402</v>
      </c>
      <c r="GD232" s="513">
        <f>Esc!GD$14</f>
        <v>2.3732051860662402</v>
      </c>
      <c r="GE232" s="513">
        <f>Esc!GE$14</f>
        <v>2.4325353157178964</v>
      </c>
      <c r="GF232" s="513">
        <f>Esc!GF$14</f>
        <v>2.4325353157178964</v>
      </c>
      <c r="GG232" s="513">
        <f>Esc!GG$14</f>
        <v>2.4325353157178964</v>
      </c>
      <c r="GH232" s="513">
        <f>Esc!GH$14</f>
        <v>2.4325353157178964</v>
      </c>
      <c r="GI232" s="513">
        <f>Esc!GI$14</f>
        <v>2.4933486986108435</v>
      </c>
      <c r="GJ232" s="513">
        <f>Esc!GJ$14</f>
        <v>2.4933486986108435</v>
      </c>
    </row>
    <row r="233" spans="1:192" outlineLevel="2" x14ac:dyDescent="0.35">
      <c r="A233" s="76"/>
      <c r="B233"/>
      <c r="C233"/>
      <c r="D233"/>
      <c r="E233" t="s">
        <v>770</v>
      </c>
      <c r="F233"/>
      <c r="G233" t="s">
        <v>101</v>
      </c>
      <c r="H233">
        <f>SUM(J233:GJ233)</f>
        <v>936.84697614015454</v>
      </c>
      <c r="I233"/>
      <c r="J233">
        <f t="shared" ref="J233:AO233" si="294">$F228/$F229*J230/$F227*J232*J231</f>
        <v>0</v>
      </c>
      <c r="K233">
        <f t="shared" si="294"/>
        <v>0</v>
      </c>
      <c r="L233">
        <f t="shared" si="294"/>
        <v>0</v>
      </c>
      <c r="M233">
        <f t="shared" si="294"/>
        <v>0</v>
      </c>
      <c r="N233">
        <f t="shared" si="294"/>
        <v>0</v>
      </c>
      <c r="O233">
        <f t="shared" si="294"/>
        <v>0</v>
      </c>
      <c r="P233">
        <f t="shared" si="294"/>
        <v>0</v>
      </c>
      <c r="Q233">
        <f t="shared" si="294"/>
        <v>0</v>
      </c>
      <c r="R233">
        <f t="shared" si="294"/>
        <v>0</v>
      </c>
      <c r="S233">
        <f t="shared" si="294"/>
        <v>0</v>
      </c>
      <c r="T233">
        <f t="shared" si="294"/>
        <v>0</v>
      </c>
      <c r="U233">
        <f t="shared" si="294"/>
        <v>0</v>
      </c>
      <c r="V233">
        <f t="shared" si="294"/>
        <v>0</v>
      </c>
      <c r="W233">
        <f t="shared" si="294"/>
        <v>0</v>
      </c>
      <c r="X233">
        <f t="shared" si="294"/>
        <v>0</v>
      </c>
      <c r="Y233">
        <f t="shared" si="294"/>
        <v>0</v>
      </c>
      <c r="Z233">
        <f t="shared" si="294"/>
        <v>0</v>
      </c>
      <c r="AA233">
        <f t="shared" si="294"/>
        <v>0</v>
      </c>
      <c r="AB233">
        <f t="shared" si="294"/>
        <v>0</v>
      </c>
      <c r="AC233">
        <f t="shared" si="294"/>
        <v>0</v>
      </c>
      <c r="AD233">
        <f t="shared" si="294"/>
        <v>0</v>
      </c>
      <c r="AE233">
        <f t="shared" si="294"/>
        <v>0</v>
      </c>
      <c r="AF233">
        <f t="shared" si="294"/>
        <v>0</v>
      </c>
      <c r="AG233">
        <f t="shared" si="294"/>
        <v>0</v>
      </c>
      <c r="AH233">
        <f t="shared" si="294"/>
        <v>0</v>
      </c>
      <c r="AI233">
        <f t="shared" si="294"/>
        <v>0</v>
      </c>
      <c r="AJ233">
        <f t="shared" si="294"/>
        <v>0</v>
      </c>
      <c r="AK233">
        <f t="shared" si="294"/>
        <v>0</v>
      </c>
      <c r="AL233">
        <f t="shared" si="294"/>
        <v>0</v>
      </c>
      <c r="AM233">
        <f t="shared" si="294"/>
        <v>0</v>
      </c>
      <c r="AN233">
        <f t="shared" si="294"/>
        <v>0</v>
      </c>
      <c r="AO233">
        <f t="shared" si="294"/>
        <v>0</v>
      </c>
      <c r="AP233">
        <f t="shared" ref="AP233:BU233" si="295">$F228/$F229*AP230/$F227*AP232*AP231</f>
        <v>0</v>
      </c>
      <c r="AQ233">
        <f t="shared" si="295"/>
        <v>0</v>
      </c>
      <c r="AR233">
        <f t="shared" si="295"/>
        <v>0</v>
      </c>
      <c r="AS233">
        <f t="shared" si="295"/>
        <v>0</v>
      </c>
      <c r="AT233">
        <f t="shared" si="295"/>
        <v>0</v>
      </c>
      <c r="AU233">
        <f t="shared" si="295"/>
        <v>0</v>
      </c>
      <c r="AV233">
        <f t="shared" si="295"/>
        <v>0</v>
      </c>
      <c r="AW233">
        <f t="shared" si="295"/>
        <v>0</v>
      </c>
      <c r="AX233">
        <f t="shared" si="295"/>
        <v>0</v>
      </c>
      <c r="AY233">
        <f t="shared" si="295"/>
        <v>0</v>
      </c>
      <c r="AZ233">
        <f t="shared" si="295"/>
        <v>0</v>
      </c>
      <c r="BA233">
        <f t="shared" si="295"/>
        <v>0</v>
      </c>
      <c r="BB233">
        <f t="shared" si="295"/>
        <v>0</v>
      </c>
      <c r="BC233">
        <f t="shared" si="295"/>
        <v>0</v>
      </c>
      <c r="BD233">
        <f t="shared" si="295"/>
        <v>0</v>
      </c>
      <c r="BE233">
        <f t="shared" si="295"/>
        <v>0</v>
      </c>
      <c r="BF233">
        <f t="shared" si="295"/>
        <v>6.7305664062499995</v>
      </c>
      <c r="BG233">
        <f t="shared" si="295"/>
        <v>6.8988305664062484</v>
      </c>
      <c r="BH233">
        <f t="shared" si="295"/>
        <v>6.8988305664062484</v>
      </c>
      <c r="BI233">
        <f t="shared" si="295"/>
        <v>6.8988305664062484</v>
      </c>
      <c r="BJ233">
        <f t="shared" si="295"/>
        <v>6.8988305664062484</v>
      </c>
      <c r="BK233">
        <f t="shared" si="295"/>
        <v>7.0713013305664045</v>
      </c>
      <c r="BL233">
        <f t="shared" si="295"/>
        <v>7.0713013305664045</v>
      </c>
      <c r="BM233">
        <f t="shared" si="295"/>
        <v>7.0713013305664045</v>
      </c>
      <c r="BN233">
        <f t="shared" si="295"/>
        <v>7.0713013305664045</v>
      </c>
      <c r="BO233">
        <f t="shared" si="295"/>
        <v>7.2480838638305638</v>
      </c>
      <c r="BP233">
        <f t="shared" si="295"/>
        <v>7.2480838638305638</v>
      </c>
      <c r="BQ233">
        <f t="shared" si="295"/>
        <v>7.2480838638305638</v>
      </c>
      <c r="BR233">
        <f t="shared" si="295"/>
        <v>7.2480838638305638</v>
      </c>
      <c r="BS233">
        <f t="shared" si="295"/>
        <v>7.4292859604263279</v>
      </c>
      <c r="BT233">
        <f t="shared" si="295"/>
        <v>7.4292859604263279</v>
      </c>
      <c r="BU233">
        <f t="shared" si="295"/>
        <v>7.4292859604263279</v>
      </c>
      <c r="BV233">
        <f t="shared" ref="BV233:DA233" si="296">$F228/$F229*BV230/$F227*BV232*BV231</f>
        <v>7.4292859604263279</v>
      </c>
      <c r="BW233">
        <f t="shared" si="296"/>
        <v>7.6150181094369858</v>
      </c>
      <c r="BX233">
        <f t="shared" si="296"/>
        <v>7.6150181094369858</v>
      </c>
      <c r="BY233">
        <f t="shared" si="296"/>
        <v>7.6150181094369858</v>
      </c>
      <c r="BZ233">
        <f t="shared" si="296"/>
        <v>7.6150181094369858</v>
      </c>
      <c r="CA233">
        <f t="shared" si="296"/>
        <v>7.8053935621729087</v>
      </c>
      <c r="CB233">
        <f t="shared" si="296"/>
        <v>7.8053935621729087</v>
      </c>
      <c r="CC233">
        <f t="shared" si="296"/>
        <v>7.8053935621729087</v>
      </c>
      <c r="CD233">
        <f t="shared" si="296"/>
        <v>7.8053935621729087</v>
      </c>
      <c r="CE233">
        <f t="shared" si="296"/>
        <v>8.000528401227232</v>
      </c>
      <c r="CF233">
        <f t="shared" si="296"/>
        <v>8.000528401227232</v>
      </c>
      <c r="CG233">
        <f t="shared" si="296"/>
        <v>8.000528401227232</v>
      </c>
      <c r="CH233">
        <f t="shared" si="296"/>
        <v>8.000528401227232</v>
      </c>
      <c r="CI233">
        <f t="shared" si="296"/>
        <v>8.200541611257913</v>
      </c>
      <c r="CJ233">
        <f t="shared" si="296"/>
        <v>8.200541611257913</v>
      </c>
      <c r="CK233">
        <f t="shared" si="296"/>
        <v>8.200541611257913</v>
      </c>
      <c r="CL233">
        <f t="shared" si="296"/>
        <v>8.200541611257913</v>
      </c>
      <c r="CM233">
        <f t="shared" si="296"/>
        <v>8.4055551515393603</v>
      </c>
      <c r="CN233">
        <f t="shared" si="296"/>
        <v>8.4055551515393603</v>
      </c>
      <c r="CO233">
        <f t="shared" si="296"/>
        <v>8.4055551515393603</v>
      </c>
      <c r="CP233">
        <f t="shared" si="296"/>
        <v>8.4055551515393603</v>
      </c>
      <c r="CQ233">
        <f t="shared" si="296"/>
        <v>8.6156940303278429</v>
      </c>
      <c r="CR233">
        <f t="shared" si="296"/>
        <v>8.6156940303278429</v>
      </c>
      <c r="CS233">
        <f t="shared" si="296"/>
        <v>8.6156940303278429</v>
      </c>
      <c r="CT233">
        <f t="shared" si="296"/>
        <v>8.6156940303278429</v>
      </c>
      <c r="CU233">
        <f t="shared" si="296"/>
        <v>8.8310863810860383</v>
      </c>
      <c r="CV233">
        <f t="shared" si="296"/>
        <v>8.8310863810860383</v>
      </c>
      <c r="CW233">
        <f t="shared" si="296"/>
        <v>8.8310863810860383</v>
      </c>
      <c r="CX233">
        <f t="shared" si="296"/>
        <v>8.8310863810860383</v>
      </c>
      <c r="CY233">
        <f t="shared" si="296"/>
        <v>9.0518635406131907</v>
      </c>
      <c r="CZ233">
        <f t="shared" si="296"/>
        <v>9.0518635406131907</v>
      </c>
      <c r="DA233">
        <f t="shared" si="296"/>
        <v>9.0518635406131907</v>
      </c>
      <c r="DB233">
        <f t="shared" ref="DB233:EG233" si="297">$F228/$F229*DB230/$F227*DB232*DB231</f>
        <v>9.0518635406131907</v>
      </c>
      <c r="DC233">
        <f t="shared" si="297"/>
        <v>9.2781601291285192</v>
      </c>
      <c r="DD233">
        <f t="shared" si="297"/>
        <v>9.2781601291285192</v>
      </c>
      <c r="DE233">
        <f t="shared" si="297"/>
        <v>9.2781601291285192</v>
      </c>
      <c r="DF233">
        <f t="shared" si="297"/>
        <v>9.2781601291285192</v>
      </c>
      <c r="DG233">
        <f t="shared" si="297"/>
        <v>9.5101141323567315</v>
      </c>
      <c r="DH233">
        <f t="shared" si="297"/>
        <v>9.5101141323567315</v>
      </c>
      <c r="DI233">
        <f t="shared" si="297"/>
        <v>9.5101141323567315</v>
      </c>
      <c r="DJ233">
        <f t="shared" si="297"/>
        <v>9.5101141323567315</v>
      </c>
      <c r="DK233">
        <f t="shared" si="297"/>
        <v>9.7478669856656506</v>
      </c>
      <c r="DL233">
        <f t="shared" si="297"/>
        <v>9.7478669856656506</v>
      </c>
      <c r="DM233">
        <f t="shared" si="297"/>
        <v>9.7478669856656506</v>
      </c>
      <c r="DN233">
        <f t="shared" si="297"/>
        <v>9.7478669856656506</v>
      </c>
      <c r="DO233">
        <f t="shared" si="297"/>
        <v>9.9915636603072908</v>
      </c>
      <c r="DP233">
        <f t="shared" si="297"/>
        <v>9.9915636603072908</v>
      </c>
      <c r="DQ233">
        <f t="shared" si="297"/>
        <v>9.9915636603072908</v>
      </c>
      <c r="DR233">
        <f t="shared" si="297"/>
        <v>9.9915636603072908</v>
      </c>
      <c r="DS233">
        <f t="shared" si="297"/>
        <v>10.241352751814972</v>
      </c>
      <c r="DT233">
        <f t="shared" si="297"/>
        <v>10.241352751814972</v>
      </c>
      <c r="DU233">
        <f t="shared" si="297"/>
        <v>10.241352751814972</v>
      </c>
      <c r="DV233">
        <f t="shared" si="297"/>
        <v>10.241352751814972</v>
      </c>
      <c r="DW233">
        <f t="shared" si="297"/>
        <v>10.497386570610345</v>
      </c>
      <c r="DX233">
        <f t="shared" si="297"/>
        <v>10.497386570610345</v>
      </c>
      <c r="DY233">
        <f t="shared" si="297"/>
        <v>10.497386570610345</v>
      </c>
      <c r="DZ233">
        <f t="shared" si="297"/>
        <v>10.497386570610345</v>
      </c>
      <c r="EA233">
        <f t="shared" si="297"/>
        <v>10.759821234875604</v>
      </c>
      <c r="EB233">
        <f t="shared" si="297"/>
        <v>10.759821234875604</v>
      </c>
      <c r="EC233">
        <f t="shared" si="297"/>
        <v>10.759821234875604</v>
      </c>
      <c r="ED233">
        <f t="shared" si="297"/>
        <v>10.759821234875604</v>
      </c>
      <c r="EE233">
        <f t="shared" si="297"/>
        <v>11.028816765747495</v>
      </c>
      <c r="EF233">
        <f t="shared" si="297"/>
        <v>11.028816765747495</v>
      </c>
      <c r="EG233">
        <f t="shared" si="297"/>
        <v>11.028816765747495</v>
      </c>
      <c r="EH233">
        <f t="shared" ref="EH233:FM233" si="298">$F228/$F229*EH230/$F227*EH232*EH231</f>
        <v>11.028816765747495</v>
      </c>
      <c r="EI233">
        <f t="shared" si="298"/>
        <v>11.304537184891181</v>
      </c>
      <c r="EJ233">
        <f t="shared" si="298"/>
        <v>11.304537184891181</v>
      </c>
      <c r="EK233">
        <f t="shared" si="298"/>
        <v>11.304537184891181</v>
      </c>
      <c r="EL233">
        <f t="shared" si="298"/>
        <v>11.304537184891181</v>
      </c>
      <c r="EM233">
        <f t="shared" si="298"/>
        <v>11.587150614513458</v>
      </c>
      <c r="EN233">
        <f t="shared" si="298"/>
        <v>11.587150614513458</v>
      </c>
      <c r="EO233">
        <f t="shared" si="298"/>
        <v>11.587150614513458</v>
      </c>
      <c r="EP233">
        <f t="shared" si="298"/>
        <v>11.587150614513458</v>
      </c>
      <c r="EQ233">
        <f t="shared" si="298"/>
        <v>11.876829379876295</v>
      </c>
      <c r="ER233">
        <f t="shared" si="298"/>
        <v>11.876829379876295</v>
      </c>
      <c r="ES233">
        <f t="shared" si="298"/>
        <v>11.876829379876295</v>
      </c>
      <c r="ET233">
        <f t="shared" si="298"/>
        <v>11.876829379876295</v>
      </c>
      <c r="EU233">
        <f t="shared" si="298"/>
        <v>12.173750114373201</v>
      </c>
      <c r="EV233">
        <f t="shared" si="298"/>
        <v>12.173750114373201</v>
      </c>
      <c r="EW233">
        <f t="shared" si="298"/>
        <v>12.173750114373201</v>
      </c>
      <c r="EX233">
        <f t="shared" si="298"/>
        <v>12.173750114373201</v>
      </c>
      <c r="EY233">
        <f t="shared" si="298"/>
        <v>12.478093867232531</v>
      </c>
      <c r="EZ233">
        <f t="shared" si="298"/>
        <v>12.478093867232531</v>
      </c>
      <c r="FA233">
        <f t="shared" si="298"/>
        <v>12.478093867232531</v>
      </c>
      <c r="FB233">
        <f t="shared" si="298"/>
        <v>0</v>
      </c>
      <c r="FC233">
        <f t="shared" si="298"/>
        <v>0</v>
      </c>
      <c r="FD233">
        <f t="shared" si="298"/>
        <v>0</v>
      </c>
      <c r="FE233">
        <f t="shared" si="298"/>
        <v>0</v>
      </c>
      <c r="FF233">
        <f t="shared" si="298"/>
        <v>0</v>
      </c>
      <c r="FG233">
        <f t="shared" si="298"/>
        <v>0</v>
      </c>
      <c r="FH233">
        <f t="shared" si="298"/>
        <v>0</v>
      </c>
      <c r="FI233">
        <f t="shared" si="298"/>
        <v>0</v>
      </c>
      <c r="FJ233">
        <f t="shared" si="298"/>
        <v>0</v>
      </c>
      <c r="FK233">
        <f t="shared" si="298"/>
        <v>0</v>
      </c>
      <c r="FL233">
        <f t="shared" si="298"/>
        <v>0</v>
      </c>
      <c r="FM233">
        <f t="shared" si="298"/>
        <v>0</v>
      </c>
      <c r="FN233">
        <f t="shared" ref="FN233:GJ233" si="299">$F228/$F229*FN230/$F227*FN232*FN231</f>
        <v>0</v>
      </c>
      <c r="FO233">
        <f t="shared" si="299"/>
        <v>0</v>
      </c>
      <c r="FP233">
        <f t="shared" si="299"/>
        <v>0</v>
      </c>
      <c r="FQ233">
        <f t="shared" si="299"/>
        <v>0</v>
      </c>
      <c r="FR233">
        <f t="shared" si="299"/>
        <v>0</v>
      </c>
      <c r="FS233">
        <f t="shared" si="299"/>
        <v>0</v>
      </c>
      <c r="FT233">
        <f t="shared" si="299"/>
        <v>0</v>
      </c>
      <c r="FU233">
        <f t="shared" si="299"/>
        <v>0</v>
      </c>
      <c r="FV233">
        <f t="shared" si="299"/>
        <v>0</v>
      </c>
      <c r="FW233">
        <f t="shared" si="299"/>
        <v>0</v>
      </c>
      <c r="FX233">
        <f t="shared" si="299"/>
        <v>0</v>
      </c>
      <c r="FY233">
        <f t="shared" si="299"/>
        <v>0</v>
      </c>
      <c r="FZ233">
        <f t="shared" si="299"/>
        <v>0</v>
      </c>
      <c r="GA233">
        <f t="shared" si="299"/>
        <v>0</v>
      </c>
      <c r="GB233">
        <f t="shared" si="299"/>
        <v>0</v>
      </c>
      <c r="GC233">
        <f t="shared" si="299"/>
        <v>0</v>
      </c>
      <c r="GD233">
        <f t="shared" si="299"/>
        <v>0</v>
      </c>
      <c r="GE233">
        <f t="shared" si="299"/>
        <v>0</v>
      </c>
      <c r="GF233">
        <f t="shared" si="299"/>
        <v>0</v>
      </c>
      <c r="GG233">
        <f t="shared" si="299"/>
        <v>0</v>
      </c>
      <c r="GH233">
        <f t="shared" si="299"/>
        <v>0</v>
      </c>
      <c r="GI233">
        <f t="shared" si="299"/>
        <v>0</v>
      </c>
      <c r="GJ233">
        <f t="shared" si="299"/>
        <v>0</v>
      </c>
    </row>
    <row r="234" spans="1:192" outlineLevel="2" x14ac:dyDescent="0.35">
      <c r="A234" s="76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</row>
    <row r="235" spans="1:192" s="512" customFormat="1" outlineLevel="2" x14ac:dyDescent="0.35">
      <c r="A235" s="519"/>
      <c r="E235" s="512" t="str">
        <f>InpC!$E$16</f>
        <v>Length of operating period</v>
      </c>
      <c r="F235" s="512">
        <f>InpC!$F$16</f>
        <v>3</v>
      </c>
      <c r="G235" s="512" t="str">
        <f>InpC!$G$16</f>
        <v>months</v>
      </c>
    </row>
    <row r="236" spans="1:192" s="512" customFormat="1" outlineLevel="2" x14ac:dyDescent="0.35">
      <c r="A236" s="519"/>
      <c r="E236" s="512" t="str">
        <f>InpC!$E$87</f>
        <v>Rent for surface water drainage</v>
      </c>
      <c r="F236" s="512">
        <f>InpC!$F$87</f>
        <v>6.55</v>
      </c>
      <c r="G236" s="512" t="str">
        <f>InpC!$G$87</f>
        <v>$ 000s p.a.</v>
      </c>
    </row>
    <row r="237" spans="1:192" s="512" customFormat="1" outlineLevel="2" x14ac:dyDescent="0.35">
      <c r="A237" s="519"/>
      <c r="E237" s="512" t="str">
        <f>InpC!$E$134</f>
        <v>Number of periods in a year</v>
      </c>
      <c r="F237" s="512">
        <f>InpC!$F$134</f>
        <v>4</v>
      </c>
      <c r="G237" s="512" t="str">
        <f>InpC!$G$134</f>
        <v>periods</v>
      </c>
    </row>
    <row r="238" spans="1:192" s="512" customFormat="1" outlineLevel="2" x14ac:dyDescent="0.35">
      <c r="A238" s="519"/>
      <c r="E238" s="512" t="str">
        <f>Time!$E$32</f>
        <v>Months per model period</v>
      </c>
      <c r="G238" s="512" t="str">
        <f>Time!$G$32</f>
        <v>months</v>
      </c>
      <c r="H238" s="512">
        <f>Time!$H$32</f>
        <v>0</v>
      </c>
      <c r="J238" s="512">
        <f>Time!J$32</f>
        <v>1</v>
      </c>
      <c r="K238" s="512">
        <f>Time!K$32</f>
        <v>1</v>
      </c>
      <c r="L238" s="512">
        <f>Time!L$32</f>
        <v>1</v>
      </c>
      <c r="M238" s="512">
        <f>Time!M$32</f>
        <v>1</v>
      </c>
      <c r="N238" s="512">
        <f>Time!N$32</f>
        <v>1</v>
      </c>
      <c r="O238" s="512">
        <f>Time!O$32</f>
        <v>1</v>
      </c>
      <c r="P238" s="512">
        <f>Time!P$32</f>
        <v>1</v>
      </c>
      <c r="Q238" s="512">
        <f>Time!Q$32</f>
        <v>1</v>
      </c>
      <c r="R238" s="512">
        <f>Time!R$32</f>
        <v>1</v>
      </c>
      <c r="S238" s="512">
        <f>Time!S$32</f>
        <v>1</v>
      </c>
      <c r="T238" s="512">
        <f>Time!T$32</f>
        <v>1</v>
      </c>
      <c r="U238" s="512">
        <f>Time!U$32</f>
        <v>1</v>
      </c>
      <c r="V238" s="512">
        <f>Time!V$32</f>
        <v>1</v>
      </c>
      <c r="W238" s="512">
        <f>Time!W$32</f>
        <v>1</v>
      </c>
      <c r="X238" s="512">
        <f>Time!X$32</f>
        <v>1</v>
      </c>
      <c r="Y238" s="512">
        <f>Time!Y$32</f>
        <v>1</v>
      </c>
      <c r="Z238" s="512">
        <f>Time!Z$32</f>
        <v>1</v>
      </c>
      <c r="AA238" s="512">
        <f>Time!AA$32</f>
        <v>1</v>
      </c>
      <c r="AB238" s="512">
        <f>Time!AB$32</f>
        <v>1</v>
      </c>
      <c r="AC238" s="512">
        <f>Time!AC$32</f>
        <v>1</v>
      </c>
      <c r="AD238" s="512">
        <f>Time!AD$32</f>
        <v>1</v>
      </c>
      <c r="AE238" s="512">
        <f>Time!AE$32</f>
        <v>1</v>
      </c>
      <c r="AF238" s="512">
        <f>Time!AF$32</f>
        <v>1</v>
      </c>
      <c r="AG238" s="512">
        <f>Time!AG$32</f>
        <v>1</v>
      </c>
      <c r="AH238" s="512">
        <f>Time!AH$32</f>
        <v>1</v>
      </c>
      <c r="AI238" s="512">
        <f>Time!AI$32</f>
        <v>1</v>
      </c>
      <c r="AJ238" s="512">
        <f>Time!AJ$32</f>
        <v>1</v>
      </c>
      <c r="AK238" s="512">
        <f>Time!AK$32</f>
        <v>1</v>
      </c>
      <c r="AL238" s="512">
        <f>Time!AL$32</f>
        <v>1</v>
      </c>
      <c r="AM238" s="512">
        <f>Time!AM$32</f>
        <v>1</v>
      </c>
      <c r="AN238" s="512">
        <f>Time!AN$32</f>
        <v>1</v>
      </c>
      <c r="AO238" s="512">
        <f>Time!AO$32</f>
        <v>1</v>
      </c>
      <c r="AP238" s="512">
        <f>Time!AP$32</f>
        <v>1</v>
      </c>
      <c r="AQ238" s="512">
        <f>Time!AQ$32</f>
        <v>1</v>
      </c>
      <c r="AR238" s="512">
        <f>Time!AR$32</f>
        <v>1</v>
      </c>
      <c r="AS238" s="512">
        <f>Time!AS$32</f>
        <v>1</v>
      </c>
      <c r="AT238" s="512">
        <f>Time!AT$32</f>
        <v>1</v>
      </c>
      <c r="AU238" s="512">
        <f>Time!AU$32</f>
        <v>1</v>
      </c>
      <c r="AV238" s="512">
        <f>Time!AV$32</f>
        <v>1</v>
      </c>
      <c r="AW238" s="512">
        <f>Time!AW$32</f>
        <v>1</v>
      </c>
      <c r="AX238" s="512">
        <f>Time!AX$32</f>
        <v>1</v>
      </c>
      <c r="AY238" s="512">
        <f>Time!AY$32</f>
        <v>1</v>
      </c>
      <c r="AZ238" s="512">
        <f>Time!AZ$32</f>
        <v>1</v>
      </c>
      <c r="BA238" s="512">
        <f>Time!BA$32</f>
        <v>1</v>
      </c>
      <c r="BB238" s="512">
        <f>Time!BB$32</f>
        <v>1</v>
      </c>
      <c r="BC238" s="512">
        <f>Time!BC$32</f>
        <v>1</v>
      </c>
      <c r="BD238" s="512">
        <f>Time!BD$32</f>
        <v>1</v>
      </c>
      <c r="BE238" s="512">
        <f>Time!BE$32</f>
        <v>1</v>
      </c>
      <c r="BF238" s="512">
        <f>Time!BF$32</f>
        <v>3</v>
      </c>
      <c r="BG238" s="512">
        <f>Time!BG$32</f>
        <v>3</v>
      </c>
      <c r="BH238" s="512">
        <f>Time!BH$32</f>
        <v>3</v>
      </c>
      <c r="BI238" s="512">
        <f>Time!BI$32</f>
        <v>3</v>
      </c>
      <c r="BJ238" s="512">
        <f>Time!BJ$32</f>
        <v>3</v>
      </c>
      <c r="BK238" s="512">
        <f>Time!BK$32</f>
        <v>3</v>
      </c>
      <c r="BL238" s="512">
        <f>Time!BL$32</f>
        <v>3</v>
      </c>
      <c r="BM238" s="512">
        <f>Time!BM$32</f>
        <v>3</v>
      </c>
      <c r="BN238" s="512">
        <f>Time!BN$32</f>
        <v>3</v>
      </c>
      <c r="BO238" s="512">
        <f>Time!BO$32</f>
        <v>3</v>
      </c>
      <c r="BP238" s="512">
        <f>Time!BP$32</f>
        <v>3</v>
      </c>
      <c r="BQ238" s="512">
        <f>Time!BQ$32</f>
        <v>3</v>
      </c>
      <c r="BR238" s="512">
        <f>Time!BR$32</f>
        <v>3</v>
      </c>
      <c r="BS238" s="512">
        <f>Time!BS$32</f>
        <v>3</v>
      </c>
      <c r="BT238" s="512">
        <f>Time!BT$32</f>
        <v>3</v>
      </c>
      <c r="BU238" s="512">
        <f>Time!BU$32</f>
        <v>3</v>
      </c>
      <c r="BV238" s="512">
        <f>Time!BV$32</f>
        <v>3</v>
      </c>
      <c r="BW238" s="512">
        <f>Time!BW$32</f>
        <v>3</v>
      </c>
      <c r="BX238" s="512">
        <f>Time!BX$32</f>
        <v>3</v>
      </c>
      <c r="BY238" s="512">
        <f>Time!BY$32</f>
        <v>3</v>
      </c>
      <c r="BZ238" s="512">
        <f>Time!BZ$32</f>
        <v>3</v>
      </c>
      <c r="CA238" s="512">
        <f>Time!CA$32</f>
        <v>3</v>
      </c>
      <c r="CB238" s="512">
        <f>Time!CB$32</f>
        <v>3</v>
      </c>
      <c r="CC238" s="512">
        <f>Time!CC$32</f>
        <v>3</v>
      </c>
      <c r="CD238" s="512">
        <f>Time!CD$32</f>
        <v>3</v>
      </c>
      <c r="CE238" s="512">
        <f>Time!CE$32</f>
        <v>3</v>
      </c>
      <c r="CF238" s="512">
        <f>Time!CF$32</f>
        <v>3</v>
      </c>
      <c r="CG238" s="512">
        <f>Time!CG$32</f>
        <v>3</v>
      </c>
      <c r="CH238" s="512">
        <f>Time!CH$32</f>
        <v>3</v>
      </c>
      <c r="CI238" s="512">
        <f>Time!CI$32</f>
        <v>3</v>
      </c>
      <c r="CJ238" s="512">
        <f>Time!CJ$32</f>
        <v>3</v>
      </c>
      <c r="CK238" s="512">
        <f>Time!CK$32</f>
        <v>3</v>
      </c>
      <c r="CL238" s="512">
        <f>Time!CL$32</f>
        <v>3</v>
      </c>
      <c r="CM238" s="512">
        <f>Time!CM$32</f>
        <v>3</v>
      </c>
      <c r="CN238" s="512">
        <f>Time!CN$32</f>
        <v>3</v>
      </c>
      <c r="CO238" s="512">
        <f>Time!CO$32</f>
        <v>3</v>
      </c>
      <c r="CP238" s="512">
        <f>Time!CP$32</f>
        <v>3</v>
      </c>
      <c r="CQ238" s="512">
        <f>Time!CQ$32</f>
        <v>3</v>
      </c>
      <c r="CR238" s="512">
        <f>Time!CR$32</f>
        <v>3</v>
      </c>
      <c r="CS238" s="512">
        <f>Time!CS$32</f>
        <v>3</v>
      </c>
      <c r="CT238" s="512">
        <f>Time!CT$32</f>
        <v>3</v>
      </c>
      <c r="CU238" s="512">
        <f>Time!CU$32</f>
        <v>3</v>
      </c>
      <c r="CV238" s="512">
        <f>Time!CV$32</f>
        <v>3</v>
      </c>
      <c r="CW238" s="512">
        <f>Time!CW$32</f>
        <v>3</v>
      </c>
      <c r="CX238" s="512">
        <f>Time!CX$32</f>
        <v>3</v>
      </c>
      <c r="CY238" s="512">
        <f>Time!CY$32</f>
        <v>3</v>
      </c>
      <c r="CZ238" s="512">
        <f>Time!CZ$32</f>
        <v>3</v>
      </c>
      <c r="DA238" s="512">
        <f>Time!DA$32</f>
        <v>3</v>
      </c>
      <c r="DB238" s="512">
        <f>Time!DB$32</f>
        <v>3</v>
      </c>
      <c r="DC238" s="512">
        <f>Time!DC$32</f>
        <v>3</v>
      </c>
      <c r="DD238" s="512">
        <f>Time!DD$32</f>
        <v>3</v>
      </c>
      <c r="DE238" s="512">
        <f>Time!DE$32</f>
        <v>3</v>
      </c>
      <c r="DF238" s="512">
        <f>Time!DF$32</f>
        <v>3</v>
      </c>
      <c r="DG238" s="512">
        <f>Time!DG$32</f>
        <v>3</v>
      </c>
      <c r="DH238" s="512">
        <f>Time!DH$32</f>
        <v>3</v>
      </c>
      <c r="DI238" s="512">
        <f>Time!DI$32</f>
        <v>3</v>
      </c>
      <c r="DJ238" s="512">
        <f>Time!DJ$32</f>
        <v>3</v>
      </c>
      <c r="DK238" s="512">
        <f>Time!DK$32</f>
        <v>3</v>
      </c>
      <c r="DL238" s="512">
        <f>Time!DL$32</f>
        <v>3</v>
      </c>
      <c r="DM238" s="512">
        <f>Time!DM$32</f>
        <v>3</v>
      </c>
      <c r="DN238" s="512">
        <f>Time!DN$32</f>
        <v>3</v>
      </c>
      <c r="DO238" s="512">
        <f>Time!DO$32</f>
        <v>3</v>
      </c>
      <c r="DP238" s="512">
        <f>Time!DP$32</f>
        <v>3</v>
      </c>
      <c r="DQ238" s="512">
        <f>Time!DQ$32</f>
        <v>3</v>
      </c>
      <c r="DR238" s="512">
        <f>Time!DR$32</f>
        <v>3</v>
      </c>
      <c r="DS238" s="512">
        <f>Time!DS$32</f>
        <v>3</v>
      </c>
      <c r="DT238" s="512">
        <f>Time!DT$32</f>
        <v>3</v>
      </c>
      <c r="DU238" s="512">
        <f>Time!DU$32</f>
        <v>3</v>
      </c>
      <c r="DV238" s="512">
        <f>Time!DV$32</f>
        <v>3</v>
      </c>
      <c r="DW238" s="512">
        <f>Time!DW$32</f>
        <v>3</v>
      </c>
      <c r="DX238" s="512">
        <f>Time!DX$32</f>
        <v>3</v>
      </c>
      <c r="DY238" s="512">
        <f>Time!DY$32</f>
        <v>3</v>
      </c>
      <c r="DZ238" s="512">
        <f>Time!DZ$32</f>
        <v>3</v>
      </c>
      <c r="EA238" s="512">
        <f>Time!EA$32</f>
        <v>3</v>
      </c>
      <c r="EB238" s="512">
        <f>Time!EB$32</f>
        <v>3</v>
      </c>
      <c r="EC238" s="512">
        <f>Time!EC$32</f>
        <v>3</v>
      </c>
      <c r="ED238" s="512">
        <f>Time!ED$32</f>
        <v>3</v>
      </c>
      <c r="EE238" s="512">
        <f>Time!EE$32</f>
        <v>3</v>
      </c>
      <c r="EF238" s="512">
        <f>Time!EF$32</f>
        <v>3</v>
      </c>
      <c r="EG238" s="512">
        <f>Time!EG$32</f>
        <v>3</v>
      </c>
      <c r="EH238" s="512">
        <f>Time!EH$32</f>
        <v>3</v>
      </c>
      <c r="EI238" s="512">
        <f>Time!EI$32</f>
        <v>3</v>
      </c>
      <c r="EJ238" s="512">
        <f>Time!EJ$32</f>
        <v>3</v>
      </c>
      <c r="EK238" s="512">
        <f>Time!EK$32</f>
        <v>3</v>
      </c>
      <c r="EL238" s="512">
        <f>Time!EL$32</f>
        <v>3</v>
      </c>
      <c r="EM238" s="512">
        <f>Time!EM$32</f>
        <v>3</v>
      </c>
      <c r="EN238" s="512">
        <f>Time!EN$32</f>
        <v>3</v>
      </c>
      <c r="EO238" s="512">
        <f>Time!EO$32</f>
        <v>3</v>
      </c>
      <c r="EP238" s="512">
        <f>Time!EP$32</f>
        <v>3</v>
      </c>
      <c r="EQ238" s="512">
        <f>Time!EQ$32</f>
        <v>3</v>
      </c>
      <c r="ER238" s="512">
        <f>Time!ER$32</f>
        <v>3</v>
      </c>
      <c r="ES238" s="512">
        <f>Time!ES$32</f>
        <v>3</v>
      </c>
      <c r="ET238" s="512">
        <f>Time!ET$32</f>
        <v>3</v>
      </c>
      <c r="EU238" s="512">
        <f>Time!EU$32</f>
        <v>3</v>
      </c>
      <c r="EV238" s="512">
        <f>Time!EV$32</f>
        <v>3</v>
      </c>
      <c r="EW238" s="512">
        <f>Time!EW$32</f>
        <v>3</v>
      </c>
      <c r="EX238" s="512">
        <f>Time!EX$32</f>
        <v>3</v>
      </c>
      <c r="EY238" s="512">
        <f>Time!EY$32</f>
        <v>3</v>
      </c>
      <c r="EZ238" s="512">
        <f>Time!EZ$32</f>
        <v>3</v>
      </c>
      <c r="FA238" s="512">
        <f>Time!FA$32</f>
        <v>3</v>
      </c>
      <c r="FB238" s="512">
        <f>Time!FB$32</f>
        <v>3</v>
      </c>
      <c r="FC238" s="512">
        <f>Time!FC$32</f>
        <v>3</v>
      </c>
      <c r="FD238" s="512">
        <f>Time!FD$32</f>
        <v>3</v>
      </c>
      <c r="FE238" s="512">
        <f>Time!FE$32</f>
        <v>3</v>
      </c>
      <c r="FF238" s="512">
        <f>Time!FF$32</f>
        <v>3</v>
      </c>
      <c r="FG238" s="512">
        <f>Time!FG$32</f>
        <v>3</v>
      </c>
      <c r="FH238" s="512">
        <f>Time!FH$32</f>
        <v>3</v>
      </c>
      <c r="FI238" s="512">
        <f>Time!FI$32</f>
        <v>3</v>
      </c>
      <c r="FJ238" s="512">
        <f>Time!FJ$32</f>
        <v>3</v>
      </c>
      <c r="FK238" s="512">
        <f>Time!FK$32</f>
        <v>3</v>
      </c>
      <c r="FL238" s="512">
        <f>Time!FL$32</f>
        <v>3</v>
      </c>
      <c r="FM238" s="512">
        <f>Time!FM$32</f>
        <v>3</v>
      </c>
      <c r="FN238" s="512">
        <f>Time!FN$32</f>
        <v>3</v>
      </c>
      <c r="FO238" s="512">
        <f>Time!FO$32</f>
        <v>3</v>
      </c>
      <c r="FP238" s="512">
        <f>Time!FP$32</f>
        <v>3</v>
      </c>
      <c r="FQ238" s="512">
        <f>Time!FQ$32</f>
        <v>3</v>
      </c>
      <c r="FR238" s="512">
        <f>Time!FR$32</f>
        <v>3</v>
      </c>
      <c r="FS238" s="512">
        <f>Time!FS$32</f>
        <v>3</v>
      </c>
      <c r="FT238" s="512">
        <f>Time!FT$32</f>
        <v>3</v>
      </c>
      <c r="FU238" s="512">
        <f>Time!FU$32</f>
        <v>3</v>
      </c>
      <c r="FV238" s="512">
        <f>Time!FV$32</f>
        <v>3</v>
      </c>
      <c r="FW238" s="512">
        <f>Time!FW$32</f>
        <v>3</v>
      </c>
      <c r="FX238" s="512">
        <f>Time!FX$32</f>
        <v>3</v>
      </c>
      <c r="FY238" s="512">
        <f>Time!FY$32</f>
        <v>3</v>
      </c>
      <c r="FZ238" s="512">
        <f>Time!FZ$32</f>
        <v>3</v>
      </c>
      <c r="GA238" s="512">
        <f>Time!GA$32</f>
        <v>3</v>
      </c>
      <c r="GB238" s="512">
        <f>Time!GB$32</f>
        <v>3</v>
      </c>
      <c r="GC238" s="512">
        <f>Time!GC$32</f>
        <v>3</v>
      </c>
      <c r="GD238" s="512">
        <f>Time!GD$32</f>
        <v>3</v>
      </c>
      <c r="GE238" s="512">
        <f>Time!GE$32</f>
        <v>3</v>
      </c>
      <c r="GF238" s="512">
        <f>Time!GF$32</f>
        <v>3</v>
      </c>
      <c r="GG238" s="512">
        <f>Time!GG$32</f>
        <v>3</v>
      </c>
      <c r="GH238" s="512">
        <f>Time!GH$32</f>
        <v>3</v>
      </c>
      <c r="GI238" s="512">
        <f>Time!GI$32</f>
        <v>3</v>
      </c>
      <c r="GJ238" s="512">
        <f>Time!GJ$32</f>
        <v>3</v>
      </c>
    </row>
    <row r="239" spans="1:192" s="512" customFormat="1" outlineLevel="2" x14ac:dyDescent="0.35">
      <c r="A239" s="519"/>
      <c r="E239" s="512" t="str">
        <f>Time!$E$88</f>
        <v>Operating period flag</v>
      </c>
      <c r="G239" s="512" t="str">
        <f>Time!$G$88</f>
        <v>flag</v>
      </c>
      <c r="H239" s="512">
        <f>Time!$H$88</f>
        <v>100</v>
      </c>
      <c r="J239" s="512">
        <f>Time!J$88</f>
        <v>0</v>
      </c>
      <c r="K239" s="512">
        <f>Time!K$88</f>
        <v>0</v>
      </c>
      <c r="L239" s="512">
        <f>Time!L$88</f>
        <v>0</v>
      </c>
      <c r="M239" s="512">
        <f>Time!M$88</f>
        <v>0</v>
      </c>
      <c r="N239" s="512">
        <f>Time!N$88</f>
        <v>0</v>
      </c>
      <c r="O239" s="512">
        <f>Time!O$88</f>
        <v>0</v>
      </c>
      <c r="P239" s="512">
        <f>Time!P$88</f>
        <v>0</v>
      </c>
      <c r="Q239" s="512">
        <f>Time!Q$88</f>
        <v>0</v>
      </c>
      <c r="R239" s="512">
        <f>Time!R$88</f>
        <v>0</v>
      </c>
      <c r="S239" s="512">
        <f>Time!S$88</f>
        <v>0</v>
      </c>
      <c r="T239" s="512">
        <f>Time!T$88</f>
        <v>0</v>
      </c>
      <c r="U239" s="512">
        <f>Time!U$88</f>
        <v>0</v>
      </c>
      <c r="V239" s="512">
        <f>Time!V$88</f>
        <v>0</v>
      </c>
      <c r="W239" s="512">
        <f>Time!W$88</f>
        <v>0</v>
      </c>
      <c r="X239" s="512">
        <f>Time!X$88</f>
        <v>0</v>
      </c>
      <c r="Y239" s="512">
        <f>Time!Y$88</f>
        <v>0</v>
      </c>
      <c r="Z239" s="512">
        <f>Time!Z$88</f>
        <v>0</v>
      </c>
      <c r="AA239" s="512">
        <f>Time!AA$88</f>
        <v>0</v>
      </c>
      <c r="AB239" s="512">
        <f>Time!AB$88</f>
        <v>0</v>
      </c>
      <c r="AC239" s="512">
        <f>Time!AC$88</f>
        <v>0</v>
      </c>
      <c r="AD239" s="512">
        <f>Time!AD$88</f>
        <v>0</v>
      </c>
      <c r="AE239" s="512">
        <f>Time!AE$88</f>
        <v>0</v>
      </c>
      <c r="AF239" s="512">
        <f>Time!AF$88</f>
        <v>0</v>
      </c>
      <c r="AG239" s="512">
        <f>Time!AG$88</f>
        <v>0</v>
      </c>
      <c r="AH239" s="512">
        <f>Time!AH$88</f>
        <v>0</v>
      </c>
      <c r="AI239" s="512">
        <f>Time!AI$88</f>
        <v>0</v>
      </c>
      <c r="AJ239" s="512">
        <f>Time!AJ$88</f>
        <v>0</v>
      </c>
      <c r="AK239" s="512">
        <f>Time!AK$88</f>
        <v>0</v>
      </c>
      <c r="AL239" s="512">
        <f>Time!AL$88</f>
        <v>0</v>
      </c>
      <c r="AM239" s="512">
        <f>Time!AM$88</f>
        <v>0</v>
      </c>
      <c r="AN239" s="512">
        <f>Time!AN$88</f>
        <v>0</v>
      </c>
      <c r="AO239" s="512">
        <f>Time!AO$88</f>
        <v>0</v>
      </c>
      <c r="AP239" s="512">
        <f>Time!AP$88</f>
        <v>0</v>
      </c>
      <c r="AQ239" s="512">
        <f>Time!AQ$88</f>
        <v>0</v>
      </c>
      <c r="AR239" s="512">
        <f>Time!AR$88</f>
        <v>0</v>
      </c>
      <c r="AS239" s="512">
        <f>Time!AS$88</f>
        <v>0</v>
      </c>
      <c r="AT239" s="512">
        <f>Time!AT$88</f>
        <v>0</v>
      </c>
      <c r="AU239" s="512">
        <f>Time!AU$88</f>
        <v>0</v>
      </c>
      <c r="AV239" s="512">
        <f>Time!AV$88</f>
        <v>0</v>
      </c>
      <c r="AW239" s="512">
        <f>Time!AW$88</f>
        <v>0</v>
      </c>
      <c r="AX239" s="512">
        <f>Time!AX$88</f>
        <v>0</v>
      </c>
      <c r="AY239" s="512">
        <f>Time!AY$88</f>
        <v>0</v>
      </c>
      <c r="AZ239" s="512">
        <f>Time!AZ$88</f>
        <v>0</v>
      </c>
      <c r="BA239" s="512">
        <f>Time!BA$88</f>
        <v>0</v>
      </c>
      <c r="BB239" s="512">
        <f>Time!BB$88</f>
        <v>0</v>
      </c>
      <c r="BC239" s="512">
        <f>Time!BC$88</f>
        <v>0</v>
      </c>
      <c r="BD239" s="512">
        <f>Time!BD$88</f>
        <v>0</v>
      </c>
      <c r="BE239" s="512">
        <f>Time!BE$88</f>
        <v>0</v>
      </c>
      <c r="BF239" s="512">
        <f>Time!BF$88</f>
        <v>1</v>
      </c>
      <c r="BG239" s="512">
        <f>Time!BG$88</f>
        <v>1</v>
      </c>
      <c r="BH239" s="512">
        <f>Time!BH$88</f>
        <v>1</v>
      </c>
      <c r="BI239" s="512">
        <f>Time!BI$88</f>
        <v>1</v>
      </c>
      <c r="BJ239" s="512">
        <f>Time!BJ$88</f>
        <v>1</v>
      </c>
      <c r="BK239" s="512">
        <f>Time!BK$88</f>
        <v>1</v>
      </c>
      <c r="BL239" s="512">
        <f>Time!BL$88</f>
        <v>1</v>
      </c>
      <c r="BM239" s="512">
        <f>Time!BM$88</f>
        <v>1</v>
      </c>
      <c r="BN239" s="512">
        <f>Time!BN$88</f>
        <v>1</v>
      </c>
      <c r="BO239" s="512">
        <f>Time!BO$88</f>
        <v>1</v>
      </c>
      <c r="BP239" s="512">
        <f>Time!BP$88</f>
        <v>1</v>
      </c>
      <c r="BQ239" s="512">
        <f>Time!BQ$88</f>
        <v>1</v>
      </c>
      <c r="BR239" s="512">
        <f>Time!BR$88</f>
        <v>1</v>
      </c>
      <c r="BS239" s="512">
        <f>Time!BS$88</f>
        <v>1</v>
      </c>
      <c r="BT239" s="512">
        <f>Time!BT$88</f>
        <v>1</v>
      </c>
      <c r="BU239" s="512">
        <f>Time!BU$88</f>
        <v>1</v>
      </c>
      <c r="BV239" s="512">
        <f>Time!BV$88</f>
        <v>1</v>
      </c>
      <c r="BW239" s="512">
        <f>Time!BW$88</f>
        <v>1</v>
      </c>
      <c r="BX239" s="512">
        <f>Time!BX$88</f>
        <v>1</v>
      </c>
      <c r="BY239" s="512">
        <f>Time!BY$88</f>
        <v>1</v>
      </c>
      <c r="BZ239" s="512">
        <f>Time!BZ$88</f>
        <v>1</v>
      </c>
      <c r="CA239" s="512">
        <f>Time!CA$88</f>
        <v>1</v>
      </c>
      <c r="CB239" s="512">
        <f>Time!CB$88</f>
        <v>1</v>
      </c>
      <c r="CC239" s="512">
        <f>Time!CC$88</f>
        <v>1</v>
      </c>
      <c r="CD239" s="512">
        <f>Time!CD$88</f>
        <v>1</v>
      </c>
      <c r="CE239" s="512">
        <f>Time!CE$88</f>
        <v>1</v>
      </c>
      <c r="CF239" s="512">
        <f>Time!CF$88</f>
        <v>1</v>
      </c>
      <c r="CG239" s="512">
        <f>Time!CG$88</f>
        <v>1</v>
      </c>
      <c r="CH239" s="512">
        <f>Time!CH$88</f>
        <v>1</v>
      </c>
      <c r="CI239" s="512">
        <f>Time!CI$88</f>
        <v>1</v>
      </c>
      <c r="CJ239" s="512">
        <f>Time!CJ$88</f>
        <v>1</v>
      </c>
      <c r="CK239" s="512">
        <f>Time!CK$88</f>
        <v>1</v>
      </c>
      <c r="CL239" s="512">
        <f>Time!CL$88</f>
        <v>1</v>
      </c>
      <c r="CM239" s="512">
        <f>Time!CM$88</f>
        <v>1</v>
      </c>
      <c r="CN239" s="512">
        <f>Time!CN$88</f>
        <v>1</v>
      </c>
      <c r="CO239" s="512">
        <f>Time!CO$88</f>
        <v>1</v>
      </c>
      <c r="CP239" s="512">
        <f>Time!CP$88</f>
        <v>1</v>
      </c>
      <c r="CQ239" s="512">
        <f>Time!CQ$88</f>
        <v>1</v>
      </c>
      <c r="CR239" s="512">
        <f>Time!CR$88</f>
        <v>1</v>
      </c>
      <c r="CS239" s="512">
        <f>Time!CS$88</f>
        <v>1</v>
      </c>
      <c r="CT239" s="512">
        <f>Time!CT$88</f>
        <v>1</v>
      </c>
      <c r="CU239" s="512">
        <f>Time!CU$88</f>
        <v>1</v>
      </c>
      <c r="CV239" s="512">
        <f>Time!CV$88</f>
        <v>1</v>
      </c>
      <c r="CW239" s="512">
        <f>Time!CW$88</f>
        <v>1</v>
      </c>
      <c r="CX239" s="512">
        <f>Time!CX$88</f>
        <v>1</v>
      </c>
      <c r="CY239" s="512">
        <f>Time!CY$88</f>
        <v>1</v>
      </c>
      <c r="CZ239" s="512">
        <f>Time!CZ$88</f>
        <v>1</v>
      </c>
      <c r="DA239" s="512">
        <f>Time!DA$88</f>
        <v>1</v>
      </c>
      <c r="DB239" s="512">
        <f>Time!DB$88</f>
        <v>1</v>
      </c>
      <c r="DC239" s="512">
        <f>Time!DC$88</f>
        <v>1</v>
      </c>
      <c r="DD239" s="512">
        <f>Time!DD$88</f>
        <v>1</v>
      </c>
      <c r="DE239" s="512">
        <f>Time!DE$88</f>
        <v>1</v>
      </c>
      <c r="DF239" s="512">
        <f>Time!DF$88</f>
        <v>1</v>
      </c>
      <c r="DG239" s="512">
        <f>Time!DG$88</f>
        <v>1</v>
      </c>
      <c r="DH239" s="512">
        <f>Time!DH$88</f>
        <v>1</v>
      </c>
      <c r="DI239" s="512">
        <f>Time!DI$88</f>
        <v>1</v>
      </c>
      <c r="DJ239" s="512">
        <f>Time!DJ$88</f>
        <v>1</v>
      </c>
      <c r="DK239" s="512">
        <f>Time!DK$88</f>
        <v>1</v>
      </c>
      <c r="DL239" s="512">
        <f>Time!DL$88</f>
        <v>1</v>
      </c>
      <c r="DM239" s="512">
        <f>Time!DM$88</f>
        <v>1</v>
      </c>
      <c r="DN239" s="512">
        <f>Time!DN$88</f>
        <v>1</v>
      </c>
      <c r="DO239" s="512">
        <f>Time!DO$88</f>
        <v>1</v>
      </c>
      <c r="DP239" s="512">
        <f>Time!DP$88</f>
        <v>1</v>
      </c>
      <c r="DQ239" s="512">
        <f>Time!DQ$88</f>
        <v>1</v>
      </c>
      <c r="DR239" s="512">
        <f>Time!DR$88</f>
        <v>1</v>
      </c>
      <c r="DS239" s="512">
        <f>Time!DS$88</f>
        <v>1</v>
      </c>
      <c r="DT239" s="512">
        <f>Time!DT$88</f>
        <v>1</v>
      </c>
      <c r="DU239" s="512">
        <f>Time!DU$88</f>
        <v>1</v>
      </c>
      <c r="DV239" s="512">
        <f>Time!DV$88</f>
        <v>1</v>
      </c>
      <c r="DW239" s="512">
        <f>Time!DW$88</f>
        <v>1</v>
      </c>
      <c r="DX239" s="512">
        <f>Time!DX$88</f>
        <v>1</v>
      </c>
      <c r="DY239" s="512">
        <f>Time!DY$88</f>
        <v>1</v>
      </c>
      <c r="DZ239" s="512">
        <f>Time!DZ$88</f>
        <v>1</v>
      </c>
      <c r="EA239" s="512">
        <f>Time!EA$88</f>
        <v>1</v>
      </c>
      <c r="EB239" s="512">
        <f>Time!EB$88</f>
        <v>1</v>
      </c>
      <c r="EC239" s="512">
        <f>Time!EC$88</f>
        <v>1</v>
      </c>
      <c r="ED239" s="512">
        <f>Time!ED$88</f>
        <v>1</v>
      </c>
      <c r="EE239" s="512">
        <f>Time!EE$88</f>
        <v>1</v>
      </c>
      <c r="EF239" s="512">
        <f>Time!EF$88</f>
        <v>1</v>
      </c>
      <c r="EG239" s="512">
        <f>Time!EG$88</f>
        <v>1</v>
      </c>
      <c r="EH239" s="512">
        <f>Time!EH$88</f>
        <v>1</v>
      </c>
      <c r="EI239" s="512">
        <f>Time!EI$88</f>
        <v>1</v>
      </c>
      <c r="EJ239" s="512">
        <f>Time!EJ$88</f>
        <v>1</v>
      </c>
      <c r="EK239" s="512">
        <f>Time!EK$88</f>
        <v>1</v>
      </c>
      <c r="EL239" s="512">
        <f>Time!EL$88</f>
        <v>1</v>
      </c>
      <c r="EM239" s="512">
        <f>Time!EM$88</f>
        <v>1</v>
      </c>
      <c r="EN239" s="512">
        <f>Time!EN$88</f>
        <v>1</v>
      </c>
      <c r="EO239" s="512">
        <f>Time!EO$88</f>
        <v>1</v>
      </c>
      <c r="EP239" s="512">
        <f>Time!EP$88</f>
        <v>1</v>
      </c>
      <c r="EQ239" s="512">
        <f>Time!EQ$88</f>
        <v>1</v>
      </c>
      <c r="ER239" s="512">
        <f>Time!ER$88</f>
        <v>1</v>
      </c>
      <c r="ES239" s="512">
        <f>Time!ES$88</f>
        <v>1</v>
      </c>
      <c r="ET239" s="512">
        <f>Time!ET$88</f>
        <v>1</v>
      </c>
      <c r="EU239" s="512">
        <f>Time!EU$88</f>
        <v>1</v>
      </c>
      <c r="EV239" s="512">
        <f>Time!EV$88</f>
        <v>1</v>
      </c>
      <c r="EW239" s="512">
        <f>Time!EW$88</f>
        <v>1</v>
      </c>
      <c r="EX239" s="512">
        <f>Time!EX$88</f>
        <v>1</v>
      </c>
      <c r="EY239" s="512">
        <f>Time!EY$88</f>
        <v>1</v>
      </c>
      <c r="EZ239" s="512">
        <f>Time!EZ$88</f>
        <v>1</v>
      </c>
      <c r="FA239" s="512">
        <f>Time!FA$88</f>
        <v>1</v>
      </c>
      <c r="FB239" s="512">
        <f>Time!FB$88</f>
        <v>0</v>
      </c>
      <c r="FC239" s="512">
        <f>Time!FC$88</f>
        <v>0</v>
      </c>
      <c r="FD239" s="512">
        <f>Time!FD$88</f>
        <v>0</v>
      </c>
      <c r="FE239" s="512">
        <f>Time!FE$88</f>
        <v>0</v>
      </c>
      <c r="FF239" s="512">
        <f>Time!FF$88</f>
        <v>0</v>
      </c>
      <c r="FG239" s="512">
        <f>Time!FG$88</f>
        <v>0</v>
      </c>
      <c r="FH239" s="512">
        <f>Time!FH$88</f>
        <v>0</v>
      </c>
      <c r="FI239" s="512">
        <f>Time!FI$88</f>
        <v>0</v>
      </c>
      <c r="FJ239" s="512">
        <f>Time!FJ$88</f>
        <v>0</v>
      </c>
      <c r="FK239" s="512">
        <f>Time!FK$88</f>
        <v>0</v>
      </c>
      <c r="FL239" s="512">
        <f>Time!FL$88</f>
        <v>0</v>
      </c>
      <c r="FM239" s="512">
        <f>Time!FM$88</f>
        <v>0</v>
      </c>
      <c r="FN239" s="512">
        <f>Time!FN$88</f>
        <v>0</v>
      </c>
      <c r="FO239" s="512">
        <f>Time!FO$88</f>
        <v>0</v>
      </c>
      <c r="FP239" s="512">
        <f>Time!FP$88</f>
        <v>0</v>
      </c>
      <c r="FQ239" s="512">
        <f>Time!FQ$88</f>
        <v>0</v>
      </c>
      <c r="FR239" s="512">
        <f>Time!FR$88</f>
        <v>0</v>
      </c>
      <c r="FS239" s="512">
        <f>Time!FS$88</f>
        <v>0</v>
      </c>
      <c r="FT239" s="512">
        <f>Time!FT$88</f>
        <v>0</v>
      </c>
      <c r="FU239" s="512">
        <f>Time!FU$88</f>
        <v>0</v>
      </c>
      <c r="FV239" s="512">
        <f>Time!FV$88</f>
        <v>0</v>
      </c>
      <c r="FW239" s="512">
        <f>Time!FW$88</f>
        <v>0</v>
      </c>
      <c r="FX239" s="512">
        <f>Time!FX$88</f>
        <v>0</v>
      </c>
      <c r="FY239" s="512">
        <f>Time!FY$88</f>
        <v>0</v>
      </c>
      <c r="FZ239" s="512">
        <f>Time!FZ$88</f>
        <v>0</v>
      </c>
      <c r="GA239" s="512">
        <f>Time!GA$88</f>
        <v>0</v>
      </c>
      <c r="GB239" s="512">
        <f>Time!GB$88</f>
        <v>0</v>
      </c>
      <c r="GC239" s="512">
        <f>Time!GC$88</f>
        <v>0</v>
      </c>
      <c r="GD239" s="512">
        <f>Time!GD$88</f>
        <v>0</v>
      </c>
      <c r="GE239" s="512">
        <f>Time!GE$88</f>
        <v>0</v>
      </c>
      <c r="GF239" s="512">
        <f>Time!GF$88</f>
        <v>0</v>
      </c>
      <c r="GG239" s="512">
        <f>Time!GG$88</f>
        <v>0</v>
      </c>
      <c r="GH239" s="512">
        <f>Time!GH$88</f>
        <v>0</v>
      </c>
      <c r="GI239" s="512">
        <f>Time!GI$88</f>
        <v>0</v>
      </c>
      <c r="GJ239" s="512">
        <f>Time!GJ$88</f>
        <v>0</v>
      </c>
    </row>
    <row r="240" spans="1:192" s="513" customFormat="1" outlineLevel="2" x14ac:dyDescent="0.35">
      <c r="A240" s="518"/>
      <c r="E240" s="513" t="str">
        <f>Esc!$E$14</f>
        <v>CPI escalation factor</v>
      </c>
      <c r="G240" s="513" t="str">
        <f>Esc!$G$14</f>
        <v>factor</v>
      </c>
      <c r="H240" s="513">
        <f>Esc!$H$14</f>
        <v>277.83505167495679</v>
      </c>
      <c r="J240" s="513">
        <f>Esc!J$14</f>
        <v>1</v>
      </c>
      <c r="K240" s="513">
        <f>Esc!K$14</f>
        <v>1</v>
      </c>
      <c r="L240" s="513">
        <f>Esc!L$14</f>
        <v>1</v>
      </c>
      <c r="M240" s="513">
        <f>Esc!M$14</f>
        <v>1</v>
      </c>
      <c r="N240" s="513">
        <f>Esc!N$14</f>
        <v>1</v>
      </c>
      <c r="O240" s="513">
        <f>Esc!O$14</f>
        <v>1</v>
      </c>
      <c r="P240" s="513">
        <f>Esc!P$14</f>
        <v>1</v>
      </c>
      <c r="Q240" s="513">
        <f>Esc!Q$14</f>
        <v>1</v>
      </c>
      <c r="R240" s="513">
        <f>Esc!R$14</f>
        <v>1</v>
      </c>
      <c r="S240" s="513">
        <f>Esc!S$14</f>
        <v>1</v>
      </c>
      <c r="T240" s="513">
        <f>Esc!T$14</f>
        <v>1</v>
      </c>
      <c r="U240" s="513">
        <f>Esc!U$14</f>
        <v>1</v>
      </c>
      <c r="V240" s="513">
        <f>Esc!V$14</f>
        <v>1</v>
      </c>
      <c r="W240" s="513">
        <f>Esc!W$14</f>
        <v>1</v>
      </c>
      <c r="X240" s="513">
        <f>Esc!X$14</f>
        <v>1</v>
      </c>
      <c r="Y240" s="513">
        <f>Esc!Y$14</f>
        <v>1</v>
      </c>
      <c r="Z240" s="513">
        <f>Esc!Z$14</f>
        <v>1</v>
      </c>
      <c r="AA240" s="513">
        <f>Esc!AA$14</f>
        <v>1.0249999999999999</v>
      </c>
      <c r="AB240" s="513">
        <f>Esc!AB$14</f>
        <v>1.0249999999999999</v>
      </c>
      <c r="AC240" s="513">
        <f>Esc!AC$14</f>
        <v>1.0249999999999999</v>
      </c>
      <c r="AD240" s="513">
        <f>Esc!AD$14</f>
        <v>1.0249999999999999</v>
      </c>
      <c r="AE240" s="513">
        <f>Esc!AE$14</f>
        <v>1.0249999999999999</v>
      </c>
      <c r="AF240" s="513">
        <f>Esc!AF$14</f>
        <v>1.0249999999999999</v>
      </c>
      <c r="AG240" s="513">
        <f>Esc!AG$14</f>
        <v>1.0249999999999999</v>
      </c>
      <c r="AH240" s="513">
        <f>Esc!AH$14</f>
        <v>1.0249999999999999</v>
      </c>
      <c r="AI240" s="513">
        <f>Esc!AI$14</f>
        <v>1.0249999999999999</v>
      </c>
      <c r="AJ240" s="513">
        <f>Esc!AJ$14</f>
        <v>1.0249999999999999</v>
      </c>
      <c r="AK240" s="513">
        <f>Esc!AK$14</f>
        <v>1.0249999999999999</v>
      </c>
      <c r="AL240" s="513">
        <f>Esc!AL$14</f>
        <v>1.0249999999999999</v>
      </c>
      <c r="AM240" s="513">
        <f>Esc!AM$14</f>
        <v>1.0506249999999999</v>
      </c>
      <c r="AN240" s="513">
        <f>Esc!AN$14</f>
        <v>1.0506249999999999</v>
      </c>
      <c r="AO240" s="513">
        <f>Esc!AO$14</f>
        <v>1.0506249999999999</v>
      </c>
      <c r="AP240" s="513">
        <f>Esc!AP$14</f>
        <v>1.0506249999999999</v>
      </c>
      <c r="AQ240" s="513">
        <f>Esc!AQ$14</f>
        <v>1.0506249999999999</v>
      </c>
      <c r="AR240" s="513">
        <f>Esc!AR$14</f>
        <v>1.0506249999999999</v>
      </c>
      <c r="AS240" s="513">
        <f>Esc!AS$14</f>
        <v>1.0506249999999999</v>
      </c>
      <c r="AT240" s="513">
        <f>Esc!AT$14</f>
        <v>1.0506249999999999</v>
      </c>
      <c r="AU240" s="513">
        <f>Esc!AU$14</f>
        <v>1.0506249999999999</v>
      </c>
      <c r="AV240" s="513">
        <f>Esc!AV$14</f>
        <v>1.0506249999999999</v>
      </c>
      <c r="AW240" s="513">
        <f>Esc!AW$14</f>
        <v>1.0506249999999999</v>
      </c>
      <c r="AX240" s="513">
        <f>Esc!AX$14</f>
        <v>1.0506249999999999</v>
      </c>
      <c r="AY240" s="513">
        <f>Esc!AY$14</f>
        <v>1.0768906249999999</v>
      </c>
      <c r="AZ240" s="513">
        <f>Esc!AZ$14</f>
        <v>1.0768906249999999</v>
      </c>
      <c r="BA240" s="513">
        <f>Esc!BA$14</f>
        <v>1.0768906249999999</v>
      </c>
      <c r="BB240" s="513">
        <f>Esc!BB$14</f>
        <v>1.0768906249999999</v>
      </c>
      <c r="BC240" s="513">
        <f>Esc!BC$14</f>
        <v>1.0768906249999999</v>
      </c>
      <c r="BD240" s="513">
        <f>Esc!BD$14</f>
        <v>1.0768906249999999</v>
      </c>
      <c r="BE240" s="513">
        <f>Esc!BE$14</f>
        <v>1.0768906249999999</v>
      </c>
      <c r="BF240" s="513">
        <f>Esc!BF$14</f>
        <v>1.0768906249999999</v>
      </c>
      <c r="BG240" s="513">
        <f>Esc!BG$14</f>
        <v>1.1038128906249998</v>
      </c>
      <c r="BH240" s="513">
        <f>Esc!BH$14</f>
        <v>1.1038128906249998</v>
      </c>
      <c r="BI240" s="513">
        <f>Esc!BI$14</f>
        <v>1.1038128906249998</v>
      </c>
      <c r="BJ240" s="513">
        <f>Esc!BJ$14</f>
        <v>1.1038128906249998</v>
      </c>
      <c r="BK240" s="513">
        <f>Esc!BK$14</f>
        <v>1.1314082128906247</v>
      </c>
      <c r="BL240" s="513">
        <f>Esc!BL$14</f>
        <v>1.1314082128906247</v>
      </c>
      <c r="BM240" s="513">
        <f>Esc!BM$14</f>
        <v>1.1314082128906247</v>
      </c>
      <c r="BN240" s="513">
        <f>Esc!BN$14</f>
        <v>1.1314082128906247</v>
      </c>
      <c r="BO240" s="513">
        <f>Esc!BO$14</f>
        <v>1.1596934182128902</v>
      </c>
      <c r="BP240" s="513">
        <f>Esc!BP$14</f>
        <v>1.1596934182128902</v>
      </c>
      <c r="BQ240" s="513">
        <f>Esc!BQ$14</f>
        <v>1.1596934182128902</v>
      </c>
      <c r="BR240" s="513">
        <f>Esc!BR$14</f>
        <v>1.1596934182128902</v>
      </c>
      <c r="BS240" s="513">
        <f>Esc!BS$14</f>
        <v>1.1886857536682125</v>
      </c>
      <c r="BT240" s="513">
        <f>Esc!BT$14</f>
        <v>1.1886857536682125</v>
      </c>
      <c r="BU240" s="513">
        <f>Esc!BU$14</f>
        <v>1.1886857536682125</v>
      </c>
      <c r="BV240" s="513">
        <f>Esc!BV$14</f>
        <v>1.1886857536682125</v>
      </c>
      <c r="BW240" s="513">
        <f>Esc!BW$14</f>
        <v>1.2184028975099177</v>
      </c>
      <c r="BX240" s="513">
        <f>Esc!BX$14</f>
        <v>1.2184028975099177</v>
      </c>
      <c r="BY240" s="513">
        <f>Esc!BY$14</f>
        <v>1.2184028975099177</v>
      </c>
      <c r="BZ240" s="513">
        <f>Esc!BZ$14</f>
        <v>1.2184028975099177</v>
      </c>
      <c r="CA240" s="513">
        <f>Esc!CA$14</f>
        <v>1.2488629699476654</v>
      </c>
      <c r="CB240" s="513">
        <f>Esc!CB$14</f>
        <v>1.2488629699476654</v>
      </c>
      <c r="CC240" s="513">
        <f>Esc!CC$14</f>
        <v>1.2488629699476654</v>
      </c>
      <c r="CD240" s="513">
        <f>Esc!CD$14</f>
        <v>1.2488629699476654</v>
      </c>
      <c r="CE240" s="513">
        <f>Esc!CE$14</f>
        <v>1.2800845441963571</v>
      </c>
      <c r="CF240" s="513">
        <f>Esc!CF$14</f>
        <v>1.2800845441963571</v>
      </c>
      <c r="CG240" s="513">
        <f>Esc!CG$14</f>
        <v>1.2800845441963571</v>
      </c>
      <c r="CH240" s="513">
        <f>Esc!CH$14</f>
        <v>1.2800845441963571</v>
      </c>
      <c r="CI240" s="513">
        <f>Esc!CI$14</f>
        <v>1.312086657801266</v>
      </c>
      <c r="CJ240" s="513">
        <f>Esc!CJ$14</f>
        <v>1.312086657801266</v>
      </c>
      <c r="CK240" s="513">
        <f>Esc!CK$14</f>
        <v>1.312086657801266</v>
      </c>
      <c r="CL240" s="513">
        <f>Esc!CL$14</f>
        <v>1.312086657801266</v>
      </c>
      <c r="CM240" s="513">
        <f>Esc!CM$14</f>
        <v>1.3448888242462975</v>
      </c>
      <c r="CN240" s="513">
        <f>Esc!CN$14</f>
        <v>1.3448888242462975</v>
      </c>
      <c r="CO240" s="513">
        <f>Esc!CO$14</f>
        <v>1.3448888242462975</v>
      </c>
      <c r="CP240" s="513">
        <f>Esc!CP$14</f>
        <v>1.3448888242462975</v>
      </c>
      <c r="CQ240" s="513">
        <f>Esc!CQ$14</f>
        <v>1.3785110448524549</v>
      </c>
      <c r="CR240" s="513">
        <f>Esc!CR$14</f>
        <v>1.3785110448524549</v>
      </c>
      <c r="CS240" s="513">
        <f>Esc!CS$14</f>
        <v>1.3785110448524549</v>
      </c>
      <c r="CT240" s="513">
        <f>Esc!CT$14</f>
        <v>1.3785110448524549</v>
      </c>
      <c r="CU240" s="513">
        <f>Esc!CU$14</f>
        <v>1.4129738209737661</v>
      </c>
      <c r="CV240" s="513">
        <f>Esc!CV$14</f>
        <v>1.4129738209737661</v>
      </c>
      <c r="CW240" s="513">
        <f>Esc!CW$14</f>
        <v>1.4129738209737661</v>
      </c>
      <c r="CX240" s="513">
        <f>Esc!CX$14</f>
        <v>1.4129738209737661</v>
      </c>
      <c r="CY240" s="513">
        <f>Esc!CY$14</f>
        <v>1.4482981664981105</v>
      </c>
      <c r="CZ240" s="513">
        <f>Esc!CZ$14</f>
        <v>1.4482981664981105</v>
      </c>
      <c r="DA240" s="513">
        <f>Esc!DA$14</f>
        <v>1.4482981664981105</v>
      </c>
      <c r="DB240" s="513">
        <f>Esc!DB$14</f>
        <v>1.4482981664981105</v>
      </c>
      <c r="DC240" s="513">
        <f>Esc!DC$14</f>
        <v>1.4845056206605631</v>
      </c>
      <c r="DD240" s="513">
        <f>Esc!DD$14</f>
        <v>1.4845056206605631</v>
      </c>
      <c r="DE240" s="513">
        <f>Esc!DE$14</f>
        <v>1.4845056206605631</v>
      </c>
      <c r="DF240" s="513">
        <f>Esc!DF$14</f>
        <v>1.4845056206605631</v>
      </c>
      <c r="DG240" s="513">
        <f>Esc!DG$14</f>
        <v>1.521618261177077</v>
      </c>
      <c r="DH240" s="513">
        <f>Esc!DH$14</f>
        <v>1.521618261177077</v>
      </c>
      <c r="DI240" s="513">
        <f>Esc!DI$14</f>
        <v>1.521618261177077</v>
      </c>
      <c r="DJ240" s="513">
        <f>Esc!DJ$14</f>
        <v>1.521618261177077</v>
      </c>
      <c r="DK240" s="513">
        <f>Esc!DK$14</f>
        <v>1.559658717706504</v>
      </c>
      <c r="DL240" s="513">
        <f>Esc!DL$14</f>
        <v>1.559658717706504</v>
      </c>
      <c r="DM240" s="513">
        <f>Esc!DM$14</f>
        <v>1.559658717706504</v>
      </c>
      <c r="DN240" s="513">
        <f>Esc!DN$14</f>
        <v>1.559658717706504</v>
      </c>
      <c r="DO240" s="513">
        <f>Esc!DO$14</f>
        <v>1.5986501856491666</v>
      </c>
      <c r="DP240" s="513">
        <f>Esc!DP$14</f>
        <v>1.5986501856491666</v>
      </c>
      <c r="DQ240" s="513">
        <f>Esc!DQ$14</f>
        <v>1.5986501856491666</v>
      </c>
      <c r="DR240" s="513">
        <f>Esc!DR$14</f>
        <v>1.5986501856491666</v>
      </c>
      <c r="DS240" s="513">
        <f>Esc!DS$14</f>
        <v>1.6386164402903955</v>
      </c>
      <c r="DT240" s="513">
        <f>Esc!DT$14</f>
        <v>1.6386164402903955</v>
      </c>
      <c r="DU240" s="513">
        <f>Esc!DU$14</f>
        <v>1.6386164402903955</v>
      </c>
      <c r="DV240" s="513">
        <f>Esc!DV$14</f>
        <v>1.6386164402903955</v>
      </c>
      <c r="DW240" s="513">
        <f>Esc!DW$14</f>
        <v>1.6795818512976552</v>
      </c>
      <c r="DX240" s="513">
        <f>Esc!DX$14</f>
        <v>1.6795818512976552</v>
      </c>
      <c r="DY240" s="513">
        <f>Esc!DY$14</f>
        <v>1.6795818512976552</v>
      </c>
      <c r="DZ240" s="513">
        <f>Esc!DZ$14</f>
        <v>1.6795818512976552</v>
      </c>
      <c r="EA240" s="513">
        <f>Esc!EA$14</f>
        <v>1.7215713975800966</v>
      </c>
      <c r="EB240" s="513">
        <f>Esc!EB$14</f>
        <v>1.7215713975800966</v>
      </c>
      <c r="EC240" s="513">
        <f>Esc!EC$14</f>
        <v>1.7215713975800966</v>
      </c>
      <c r="ED240" s="513">
        <f>Esc!ED$14</f>
        <v>1.7215713975800966</v>
      </c>
      <c r="EE240" s="513">
        <f>Esc!EE$14</f>
        <v>1.7646106825195991</v>
      </c>
      <c r="EF240" s="513">
        <f>Esc!EF$14</f>
        <v>1.7646106825195991</v>
      </c>
      <c r="EG240" s="513">
        <f>Esc!EG$14</f>
        <v>1.7646106825195991</v>
      </c>
      <c r="EH240" s="513">
        <f>Esc!EH$14</f>
        <v>1.7646106825195991</v>
      </c>
      <c r="EI240" s="513">
        <f>Esc!EI$14</f>
        <v>1.8087259495825889</v>
      </c>
      <c r="EJ240" s="513">
        <f>Esc!EJ$14</f>
        <v>1.8087259495825889</v>
      </c>
      <c r="EK240" s="513">
        <f>Esc!EK$14</f>
        <v>1.8087259495825889</v>
      </c>
      <c r="EL240" s="513">
        <f>Esc!EL$14</f>
        <v>1.8087259495825889</v>
      </c>
      <c r="EM240" s="513">
        <f>Esc!EM$14</f>
        <v>1.8539440983221533</v>
      </c>
      <c r="EN240" s="513">
        <f>Esc!EN$14</f>
        <v>1.8539440983221533</v>
      </c>
      <c r="EO240" s="513">
        <f>Esc!EO$14</f>
        <v>1.8539440983221533</v>
      </c>
      <c r="EP240" s="513">
        <f>Esc!EP$14</f>
        <v>1.8539440983221533</v>
      </c>
      <c r="EQ240" s="513">
        <f>Esc!EQ$14</f>
        <v>1.9002927007802071</v>
      </c>
      <c r="ER240" s="513">
        <f>Esc!ER$14</f>
        <v>1.9002927007802071</v>
      </c>
      <c r="ES240" s="513">
        <f>Esc!ES$14</f>
        <v>1.9002927007802071</v>
      </c>
      <c r="ET240" s="513">
        <f>Esc!ET$14</f>
        <v>1.9002927007802071</v>
      </c>
      <c r="EU240" s="513">
        <f>Esc!EU$14</f>
        <v>1.9478000182997122</v>
      </c>
      <c r="EV240" s="513">
        <f>Esc!EV$14</f>
        <v>1.9478000182997122</v>
      </c>
      <c r="EW240" s="513">
        <f>Esc!EW$14</f>
        <v>1.9478000182997122</v>
      </c>
      <c r="EX240" s="513">
        <f>Esc!EX$14</f>
        <v>1.9478000182997122</v>
      </c>
      <c r="EY240" s="513">
        <f>Esc!EY$14</f>
        <v>1.9964950187572048</v>
      </c>
      <c r="EZ240" s="513">
        <f>Esc!EZ$14</f>
        <v>1.9964950187572048</v>
      </c>
      <c r="FA240" s="513">
        <f>Esc!FA$14</f>
        <v>1.9964950187572048</v>
      </c>
      <c r="FB240" s="513">
        <f>Esc!FB$14</f>
        <v>1.9964950187572048</v>
      </c>
      <c r="FC240" s="513">
        <f>Esc!FC$14</f>
        <v>2.0464073942261352</v>
      </c>
      <c r="FD240" s="513">
        <f>Esc!FD$14</f>
        <v>2.0464073942261352</v>
      </c>
      <c r="FE240" s="513">
        <f>Esc!FE$14</f>
        <v>2.0464073942261352</v>
      </c>
      <c r="FF240" s="513">
        <f>Esc!FF$14</f>
        <v>2.0464073942261352</v>
      </c>
      <c r="FG240" s="513">
        <f>Esc!FG$14</f>
        <v>2.097567579081788</v>
      </c>
      <c r="FH240" s="513">
        <f>Esc!FH$14</f>
        <v>2.097567579081788</v>
      </c>
      <c r="FI240" s="513">
        <f>Esc!FI$14</f>
        <v>2.097567579081788</v>
      </c>
      <c r="FJ240" s="513">
        <f>Esc!FJ$14</f>
        <v>2.097567579081788</v>
      </c>
      <c r="FK240" s="513">
        <f>Esc!FK$14</f>
        <v>2.1500067685588333</v>
      </c>
      <c r="FL240" s="513">
        <f>Esc!FL$14</f>
        <v>2.1500067685588333</v>
      </c>
      <c r="FM240" s="513">
        <f>Esc!FM$14</f>
        <v>2.1500067685588333</v>
      </c>
      <c r="FN240" s="513">
        <f>Esc!FN$14</f>
        <v>2.1500067685588333</v>
      </c>
      <c r="FO240" s="513">
        <f>Esc!FO$14</f>
        <v>2.2037569377728037</v>
      </c>
      <c r="FP240" s="513">
        <f>Esc!FP$14</f>
        <v>2.2037569377728037</v>
      </c>
      <c r="FQ240" s="513">
        <f>Esc!FQ$14</f>
        <v>2.2037569377728037</v>
      </c>
      <c r="FR240" s="513">
        <f>Esc!FR$14</f>
        <v>2.2037569377728037</v>
      </c>
      <c r="FS240" s="513">
        <f>Esc!FS$14</f>
        <v>2.2588508612171236</v>
      </c>
      <c r="FT240" s="513">
        <f>Esc!FT$14</f>
        <v>2.2588508612171236</v>
      </c>
      <c r="FU240" s="513">
        <f>Esc!FU$14</f>
        <v>2.2588508612171236</v>
      </c>
      <c r="FV240" s="513">
        <f>Esc!FV$14</f>
        <v>2.2588508612171236</v>
      </c>
      <c r="FW240" s="513">
        <f>Esc!FW$14</f>
        <v>2.3153221327475517</v>
      </c>
      <c r="FX240" s="513">
        <f>Esc!FX$14</f>
        <v>2.3153221327475517</v>
      </c>
      <c r="FY240" s="513">
        <f>Esc!FY$14</f>
        <v>2.3153221327475517</v>
      </c>
      <c r="FZ240" s="513">
        <f>Esc!FZ$14</f>
        <v>2.3153221327475517</v>
      </c>
      <c r="GA240" s="513">
        <f>Esc!GA$14</f>
        <v>2.3732051860662402</v>
      </c>
      <c r="GB240" s="513">
        <f>Esc!GB$14</f>
        <v>2.3732051860662402</v>
      </c>
      <c r="GC240" s="513">
        <f>Esc!GC$14</f>
        <v>2.3732051860662402</v>
      </c>
      <c r="GD240" s="513">
        <f>Esc!GD$14</f>
        <v>2.3732051860662402</v>
      </c>
      <c r="GE240" s="513">
        <f>Esc!GE$14</f>
        <v>2.4325353157178964</v>
      </c>
      <c r="GF240" s="513">
        <f>Esc!GF$14</f>
        <v>2.4325353157178964</v>
      </c>
      <c r="GG240" s="513">
        <f>Esc!GG$14</f>
        <v>2.4325353157178964</v>
      </c>
      <c r="GH240" s="513">
        <f>Esc!GH$14</f>
        <v>2.4325353157178964</v>
      </c>
      <c r="GI240" s="513">
        <f>Esc!GI$14</f>
        <v>2.4933486986108435</v>
      </c>
      <c r="GJ240" s="513">
        <f>Esc!GJ$14</f>
        <v>2.4933486986108435</v>
      </c>
    </row>
    <row r="241" spans="1:192" outlineLevel="2" x14ac:dyDescent="0.35">
      <c r="A241" s="76"/>
      <c r="B241"/>
      <c r="C241"/>
      <c r="D241"/>
      <c r="E241" t="s">
        <v>771</v>
      </c>
      <c r="F241"/>
      <c r="G241" t="s">
        <v>101</v>
      </c>
      <c r="H241">
        <f>SUM(J241:GJ241)</f>
        <v>245.45390774872058</v>
      </c>
      <c r="I241"/>
      <c r="J241">
        <f t="shared" ref="J241:AO241" si="300">$F236/$F237*J238/$F235*J240*J239</f>
        <v>0</v>
      </c>
      <c r="K241">
        <f t="shared" si="300"/>
        <v>0</v>
      </c>
      <c r="L241">
        <f t="shared" si="300"/>
        <v>0</v>
      </c>
      <c r="M241">
        <f t="shared" si="300"/>
        <v>0</v>
      </c>
      <c r="N241">
        <f t="shared" si="300"/>
        <v>0</v>
      </c>
      <c r="O241">
        <f t="shared" si="300"/>
        <v>0</v>
      </c>
      <c r="P241">
        <f t="shared" si="300"/>
        <v>0</v>
      </c>
      <c r="Q241">
        <f t="shared" si="300"/>
        <v>0</v>
      </c>
      <c r="R241">
        <f t="shared" si="300"/>
        <v>0</v>
      </c>
      <c r="S241">
        <f t="shared" si="300"/>
        <v>0</v>
      </c>
      <c r="T241">
        <f t="shared" si="300"/>
        <v>0</v>
      </c>
      <c r="U241">
        <f t="shared" si="300"/>
        <v>0</v>
      </c>
      <c r="V241">
        <f t="shared" si="300"/>
        <v>0</v>
      </c>
      <c r="W241">
        <f t="shared" si="300"/>
        <v>0</v>
      </c>
      <c r="X241">
        <f t="shared" si="300"/>
        <v>0</v>
      </c>
      <c r="Y241">
        <f t="shared" si="300"/>
        <v>0</v>
      </c>
      <c r="Z241">
        <f t="shared" si="300"/>
        <v>0</v>
      </c>
      <c r="AA241">
        <f t="shared" si="300"/>
        <v>0</v>
      </c>
      <c r="AB241">
        <f t="shared" si="300"/>
        <v>0</v>
      </c>
      <c r="AC241">
        <f t="shared" si="300"/>
        <v>0</v>
      </c>
      <c r="AD241">
        <f t="shared" si="300"/>
        <v>0</v>
      </c>
      <c r="AE241">
        <f t="shared" si="300"/>
        <v>0</v>
      </c>
      <c r="AF241">
        <f t="shared" si="300"/>
        <v>0</v>
      </c>
      <c r="AG241">
        <f t="shared" si="300"/>
        <v>0</v>
      </c>
      <c r="AH241">
        <f t="shared" si="300"/>
        <v>0</v>
      </c>
      <c r="AI241">
        <f t="shared" si="300"/>
        <v>0</v>
      </c>
      <c r="AJ241">
        <f t="shared" si="300"/>
        <v>0</v>
      </c>
      <c r="AK241">
        <f t="shared" si="300"/>
        <v>0</v>
      </c>
      <c r="AL241">
        <f t="shared" si="300"/>
        <v>0</v>
      </c>
      <c r="AM241">
        <f t="shared" si="300"/>
        <v>0</v>
      </c>
      <c r="AN241">
        <f t="shared" si="300"/>
        <v>0</v>
      </c>
      <c r="AO241">
        <f t="shared" si="300"/>
        <v>0</v>
      </c>
      <c r="AP241">
        <f t="shared" ref="AP241:BU241" si="301">$F236/$F237*AP238/$F235*AP240*AP239</f>
        <v>0</v>
      </c>
      <c r="AQ241">
        <f t="shared" si="301"/>
        <v>0</v>
      </c>
      <c r="AR241">
        <f t="shared" si="301"/>
        <v>0</v>
      </c>
      <c r="AS241">
        <f t="shared" si="301"/>
        <v>0</v>
      </c>
      <c r="AT241">
        <f t="shared" si="301"/>
        <v>0</v>
      </c>
      <c r="AU241">
        <f t="shared" si="301"/>
        <v>0</v>
      </c>
      <c r="AV241">
        <f t="shared" si="301"/>
        <v>0</v>
      </c>
      <c r="AW241">
        <f t="shared" si="301"/>
        <v>0</v>
      </c>
      <c r="AX241">
        <f t="shared" si="301"/>
        <v>0</v>
      </c>
      <c r="AY241">
        <f t="shared" si="301"/>
        <v>0</v>
      </c>
      <c r="AZ241">
        <f t="shared" si="301"/>
        <v>0</v>
      </c>
      <c r="BA241">
        <f t="shared" si="301"/>
        <v>0</v>
      </c>
      <c r="BB241">
        <f t="shared" si="301"/>
        <v>0</v>
      </c>
      <c r="BC241">
        <f t="shared" si="301"/>
        <v>0</v>
      </c>
      <c r="BD241">
        <f t="shared" si="301"/>
        <v>0</v>
      </c>
      <c r="BE241">
        <f t="shared" si="301"/>
        <v>0</v>
      </c>
      <c r="BF241">
        <f t="shared" si="301"/>
        <v>1.7634083984374997</v>
      </c>
      <c r="BG241">
        <f t="shared" si="301"/>
        <v>1.807493608398437</v>
      </c>
      <c r="BH241">
        <f t="shared" si="301"/>
        <v>1.807493608398437</v>
      </c>
      <c r="BI241">
        <f t="shared" si="301"/>
        <v>1.807493608398437</v>
      </c>
      <c r="BJ241">
        <f t="shared" si="301"/>
        <v>1.807493608398437</v>
      </c>
      <c r="BK241">
        <f t="shared" si="301"/>
        <v>1.8526809486083977</v>
      </c>
      <c r="BL241">
        <f t="shared" si="301"/>
        <v>1.8526809486083977</v>
      </c>
      <c r="BM241">
        <f t="shared" si="301"/>
        <v>1.8526809486083977</v>
      </c>
      <c r="BN241">
        <f t="shared" si="301"/>
        <v>1.8526809486083977</v>
      </c>
      <c r="BO241">
        <f t="shared" si="301"/>
        <v>1.8989979723236077</v>
      </c>
      <c r="BP241">
        <f t="shared" si="301"/>
        <v>1.8989979723236077</v>
      </c>
      <c r="BQ241">
        <f t="shared" si="301"/>
        <v>1.8989979723236077</v>
      </c>
      <c r="BR241">
        <f t="shared" si="301"/>
        <v>1.8989979723236077</v>
      </c>
      <c r="BS241">
        <f t="shared" si="301"/>
        <v>1.9464729216316978</v>
      </c>
      <c r="BT241">
        <f t="shared" si="301"/>
        <v>1.9464729216316978</v>
      </c>
      <c r="BU241">
        <f t="shared" si="301"/>
        <v>1.9464729216316978</v>
      </c>
      <c r="BV241">
        <f t="shared" ref="BV241:DA241" si="302">$F236/$F237*BV238/$F235*BV240*BV239</f>
        <v>1.9464729216316978</v>
      </c>
      <c r="BW241">
        <f t="shared" si="302"/>
        <v>1.9951347446724901</v>
      </c>
      <c r="BX241">
        <f t="shared" si="302"/>
        <v>1.9951347446724901</v>
      </c>
      <c r="BY241">
        <f t="shared" si="302"/>
        <v>1.9951347446724901</v>
      </c>
      <c r="BZ241">
        <f t="shared" si="302"/>
        <v>1.9951347446724901</v>
      </c>
      <c r="CA241">
        <f t="shared" si="302"/>
        <v>2.0450131132893019</v>
      </c>
      <c r="CB241">
        <f t="shared" si="302"/>
        <v>2.0450131132893019</v>
      </c>
      <c r="CC241">
        <f t="shared" si="302"/>
        <v>2.0450131132893019</v>
      </c>
      <c r="CD241">
        <f t="shared" si="302"/>
        <v>2.0450131132893019</v>
      </c>
      <c r="CE241">
        <f t="shared" si="302"/>
        <v>2.0961384411215347</v>
      </c>
      <c r="CF241">
        <f t="shared" si="302"/>
        <v>2.0961384411215347</v>
      </c>
      <c r="CG241">
        <f t="shared" si="302"/>
        <v>2.0961384411215347</v>
      </c>
      <c r="CH241">
        <f t="shared" si="302"/>
        <v>2.0961384411215347</v>
      </c>
      <c r="CI241">
        <f t="shared" si="302"/>
        <v>2.1485419021495731</v>
      </c>
      <c r="CJ241">
        <f t="shared" si="302"/>
        <v>2.1485419021495731</v>
      </c>
      <c r="CK241">
        <f t="shared" si="302"/>
        <v>2.1485419021495731</v>
      </c>
      <c r="CL241">
        <f t="shared" si="302"/>
        <v>2.1485419021495731</v>
      </c>
      <c r="CM241">
        <f t="shared" si="302"/>
        <v>2.202255449703312</v>
      </c>
      <c r="CN241">
        <f t="shared" si="302"/>
        <v>2.202255449703312</v>
      </c>
      <c r="CO241">
        <f t="shared" si="302"/>
        <v>2.202255449703312</v>
      </c>
      <c r="CP241">
        <f t="shared" si="302"/>
        <v>2.202255449703312</v>
      </c>
      <c r="CQ241">
        <f t="shared" si="302"/>
        <v>2.2573118359458948</v>
      </c>
      <c r="CR241">
        <f t="shared" si="302"/>
        <v>2.2573118359458948</v>
      </c>
      <c r="CS241">
        <f t="shared" si="302"/>
        <v>2.2573118359458948</v>
      </c>
      <c r="CT241">
        <f t="shared" si="302"/>
        <v>2.2573118359458948</v>
      </c>
      <c r="CU241">
        <f t="shared" si="302"/>
        <v>2.3137446318445418</v>
      </c>
      <c r="CV241">
        <f t="shared" si="302"/>
        <v>2.3137446318445418</v>
      </c>
      <c r="CW241">
        <f t="shared" si="302"/>
        <v>2.3137446318445418</v>
      </c>
      <c r="CX241">
        <f t="shared" si="302"/>
        <v>2.3137446318445418</v>
      </c>
      <c r="CY241">
        <f t="shared" si="302"/>
        <v>2.371588247640656</v>
      </c>
      <c r="CZ241">
        <f t="shared" si="302"/>
        <v>2.371588247640656</v>
      </c>
      <c r="DA241">
        <f t="shared" si="302"/>
        <v>2.371588247640656</v>
      </c>
      <c r="DB241">
        <f t="shared" ref="DB241:EG241" si="303">$F236/$F237*DB238/$F235*DB240*DB239</f>
        <v>2.371588247640656</v>
      </c>
      <c r="DC241">
        <f t="shared" si="303"/>
        <v>2.430877953831672</v>
      </c>
      <c r="DD241">
        <f t="shared" si="303"/>
        <v>2.430877953831672</v>
      </c>
      <c r="DE241">
        <f t="shared" si="303"/>
        <v>2.430877953831672</v>
      </c>
      <c r="DF241">
        <f t="shared" si="303"/>
        <v>2.430877953831672</v>
      </c>
      <c r="DG241">
        <f t="shared" si="303"/>
        <v>2.4916499026774637</v>
      </c>
      <c r="DH241">
        <f t="shared" si="303"/>
        <v>2.4916499026774637</v>
      </c>
      <c r="DI241">
        <f t="shared" si="303"/>
        <v>2.4916499026774637</v>
      </c>
      <c r="DJ241">
        <f t="shared" si="303"/>
        <v>2.4916499026774637</v>
      </c>
      <c r="DK241">
        <f t="shared" si="303"/>
        <v>2.5539411502444</v>
      </c>
      <c r="DL241">
        <f t="shared" si="303"/>
        <v>2.5539411502444</v>
      </c>
      <c r="DM241">
        <f t="shared" si="303"/>
        <v>2.5539411502444</v>
      </c>
      <c r="DN241">
        <f t="shared" si="303"/>
        <v>2.5539411502444</v>
      </c>
      <c r="DO241">
        <f t="shared" si="303"/>
        <v>2.6177896790005102</v>
      </c>
      <c r="DP241">
        <f t="shared" si="303"/>
        <v>2.6177896790005102</v>
      </c>
      <c r="DQ241">
        <f t="shared" si="303"/>
        <v>2.6177896790005102</v>
      </c>
      <c r="DR241">
        <f t="shared" si="303"/>
        <v>2.6177896790005102</v>
      </c>
      <c r="DS241">
        <f t="shared" si="303"/>
        <v>2.6832344209755226</v>
      </c>
      <c r="DT241">
        <f t="shared" si="303"/>
        <v>2.6832344209755226</v>
      </c>
      <c r="DU241">
        <f t="shared" si="303"/>
        <v>2.6832344209755226</v>
      </c>
      <c r="DV241">
        <f t="shared" si="303"/>
        <v>2.6832344209755226</v>
      </c>
      <c r="DW241">
        <f t="shared" si="303"/>
        <v>2.7503152814999106</v>
      </c>
      <c r="DX241">
        <f t="shared" si="303"/>
        <v>2.7503152814999106</v>
      </c>
      <c r="DY241">
        <f t="shared" si="303"/>
        <v>2.7503152814999106</v>
      </c>
      <c r="DZ241">
        <f t="shared" si="303"/>
        <v>2.7503152814999106</v>
      </c>
      <c r="EA241">
        <f t="shared" si="303"/>
        <v>2.819073163537408</v>
      </c>
      <c r="EB241">
        <f t="shared" si="303"/>
        <v>2.819073163537408</v>
      </c>
      <c r="EC241">
        <f t="shared" si="303"/>
        <v>2.819073163537408</v>
      </c>
      <c r="ED241">
        <f t="shared" si="303"/>
        <v>2.819073163537408</v>
      </c>
      <c r="EE241">
        <f t="shared" si="303"/>
        <v>2.8895499926258434</v>
      </c>
      <c r="EF241">
        <f t="shared" si="303"/>
        <v>2.8895499926258434</v>
      </c>
      <c r="EG241">
        <f t="shared" si="303"/>
        <v>2.8895499926258434</v>
      </c>
      <c r="EH241">
        <f t="shared" ref="EH241:FM241" si="304">$F236/$F237*EH238/$F235*EH240*EH239</f>
        <v>2.8895499926258434</v>
      </c>
      <c r="EI241">
        <f t="shared" si="304"/>
        <v>2.9617887424414895</v>
      </c>
      <c r="EJ241">
        <f t="shared" si="304"/>
        <v>2.9617887424414895</v>
      </c>
      <c r="EK241">
        <f t="shared" si="304"/>
        <v>2.9617887424414895</v>
      </c>
      <c r="EL241">
        <f t="shared" si="304"/>
        <v>2.9617887424414895</v>
      </c>
      <c r="EM241">
        <f t="shared" si="304"/>
        <v>3.0358334610025262</v>
      </c>
      <c r="EN241">
        <f t="shared" si="304"/>
        <v>3.0358334610025262</v>
      </c>
      <c r="EO241">
        <f t="shared" si="304"/>
        <v>3.0358334610025262</v>
      </c>
      <c r="EP241">
        <f t="shared" si="304"/>
        <v>3.0358334610025262</v>
      </c>
      <c r="EQ241">
        <f t="shared" si="304"/>
        <v>3.1117292975275892</v>
      </c>
      <c r="ER241">
        <f t="shared" si="304"/>
        <v>3.1117292975275892</v>
      </c>
      <c r="ES241">
        <f t="shared" si="304"/>
        <v>3.1117292975275892</v>
      </c>
      <c r="ET241">
        <f t="shared" si="304"/>
        <v>3.1117292975275892</v>
      </c>
      <c r="EU241">
        <f t="shared" si="304"/>
        <v>3.1895225299657786</v>
      </c>
      <c r="EV241">
        <f t="shared" si="304"/>
        <v>3.1895225299657786</v>
      </c>
      <c r="EW241">
        <f t="shared" si="304"/>
        <v>3.1895225299657786</v>
      </c>
      <c r="EX241">
        <f t="shared" si="304"/>
        <v>3.1895225299657786</v>
      </c>
      <c r="EY241">
        <f t="shared" si="304"/>
        <v>3.2692605932149226</v>
      </c>
      <c r="EZ241">
        <f t="shared" si="304"/>
        <v>3.2692605932149226</v>
      </c>
      <c r="FA241">
        <f t="shared" si="304"/>
        <v>3.2692605932149226</v>
      </c>
      <c r="FB241">
        <f t="shared" si="304"/>
        <v>0</v>
      </c>
      <c r="FC241">
        <f t="shared" si="304"/>
        <v>0</v>
      </c>
      <c r="FD241">
        <f t="shared" si="304"/>
        <v>0</v>
      </c>
      <c r="FE241">
        <f t="shared" si="304"/>
        <v>0</v>
      </c>
      <c r="FF241">
        <f t="shared" si="304"/>
        <v>0</v>
      </c>
      <c r="FG241">
        <f t="shared" si="304"/>
        <v>0</v>
      </c>
      <c r="FH241">
        <f t="shared" si="304"/>
        <v>0</v>
      </c>
      <c r="FI241">
        <f t="shared" si="304"/>
        <v>0</v>
      </c>
      <c r="FJ241">
        <f t="shared" si="304"/>
        <v>0</v>
      </c>
      <c r="FK241">
        <f t="shared" si="304"/>
        <v>0</v>
      </c>
      <c r="FL241">
        <f t="shared" si="304"/>
        <v>0</v>
      </c>
      <c r="FM241">
        <f t="shared" si="304"/>
        <v>0</v>
      </c>
      <c r="FN241">
        <f t="shared" ref="FN241:GJ241" si="305">$F236/$F237*FN238/$F235*FN240*FN239</f>
        <v>0</v>
      </c>
      <c r="FO241">
        <f t="shared" si="305"/>
        <v>0</v>
      </c>
      <c r="FP241">
        <f t="shared" si="305"/>
        <v>0</v>
      </c>
      <c r="FQ241">
        <f t="shared" si="305"/>
        <v>0</v>
      </c>
      <c r="FR241">
        <f t="shared" si="305"/>
        <v>0</v>
      </c>
      <c r="FS241">
        <f t="shared" si="305"/>
        <v>0</v>
      </c>
      <c r="FT241">
        <f t="shared" si="305"/>
        <v>0</v>
      </c>
      <c r="FU241">
        <f t="shared" si="305"/>
        <v>0</v>
      </c>
      <c r="FV241">
        <f t="shared" si="305"/>
        <v>0</v>
      </c>
      <c r="FW241">
        <f t="shared" si="305"/>
        <v>0</v>
      </c>
      <c r="FX241">
        <f t="shared" si="305"/>
        <v>0</v>
      </c>
      <c r="FY241">
        <f t="shared" si="305"/>
        <v>0</v>
      </c>
      <c r="FZ241">
        <f t="shared" si="305"/>
        <v>0</v>
      </c>
      <c r="GA241">
        <f t="shared" si="305"/>
        <v>0</v>
      </c>
      <c r="GB241">
        <f t="shared" si="305"/>
        <v>0</v>
      </c>
      <c r="GC241">
        <f t="shared" si="305"/>
        <v>0</v>
      </c>
      <c r="GD241">
        <f t="shared" si="305"/>
        <v>0</v>
      </c>
      <c r="GE241">
        <f t="shared" si="305"/>
        <v>0</v>
      </c>
      <c r="GF241">
        <f t="shared" si="305"/>
        <v>0</v>
      </c>
      <c r="GG241">
        <f t="shared" si="305"/>
        <v>0</v>
      </c>
      <c r="GH241">
        <f t="shared" si="305"/>
        <v>0</v>
      </c>
      <c r="GI241">
        <f t="shared" si="305"/>
        <v>0</v>
      </c>
      <c r="GJ241">
        <f t="shared" si="305"/>
        <v>0</v>
      </c>
    </row>
    <row r="242" spans="1:192" outlineLevel="2" x14ac:dyDescent="0.35">
      <c r="A242" s="76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</row>
    <row r="243" spans="1:192" s="512" customFormat="1" outlineLevel="2" x14ac:dyDescent="0.35">
      <c r="A243" s="519"/>
      <c r="E243" s="512" t="str">
        <f>InpC!$E$16</f>
        <v>Length of operating period</v>
      </c>
      <c r="F243" s="512">
        <f>InpC!$F$16</f>
        <v>3</v>
      </c>
      <c r="G243" s="512" t="str">
        <f>InpC!$G$16</f>
        <v>months</v>
      </c>
    </row>
    <row r="244" spans="1:192" s="512" customFormat="1" outlineLevel="2" x14ac:dyDescent="0.35">
      <c r="A244" s="519"/>
      <c r="E244" s="512" t="str">
        <f>InpC!$E$88</f>
        <v>Telephones/bank charges</v>
      </c>
      <c r="F244" s="512">
        <f>InpC!$F$88</f>
        <v>6</v>
      </c>
      <c r="G244" s="512" t="str">
        <f>InpC!$G$88</f>
        <v>$ 000s p.a.</v>
      </c>
    </row>
    <row r="245" spans="1:192" s="512" customFormat="1" outlineLevel="2" x14ac:dyDescent="0.35">
      <c r="A245" s="519"/>
      <c r="E245" s="512" t="str">
        <f>InpC!$E$134</f>
        <v>Number of periods in a year</v>
      </c>
      <c r="F245" s="512">
        <f>InpC!$F$134</f>
        <v>4</v>
      </c>
      <c r="G245" s="512" t="str">
        <f>InpC!$G$134</f>
        <v>periods</v>
      </c>
    </row>
    <row r="246" spans="1:192" s="512" customFormat="1" outlineLevel="2" x14ac:dyDescent="0.35">
      <c r="A246" s="519"/>
      <c r="E246" s="512" t="str">
        <f>Time!$E$32</f>
        <v>Months per model period</v>
      </c>
      <c r="G246" s="512" t="str">
        <f>Time!$G$32</f>
        <v>months</v>
      </c>
      <c r="H246" s="512">
        <f>Time!$H$32</f>
        <v>0</v>
      </c>
      <c r="J246" s="512">
        <f>Time!J$32</f>
        <v>1</v>
      </c>
      <c r="K246" s="512">
        <f>Time!K$32</f>
        <v>1</v>
      </c>
      <c r="L246" s="512">
        <f>Time!L$32</f>
        <v>1</v>
      </c>
      <c r="M246" s="512">
        <f>Time!M$32</f>
        <v>1</v>
      </c>
      <c r="N246" s="512">
        <f>Time!N$32</f>
        <v>1</v>
      </c>
      <c r="O246" s="512">
        <f>Time!O$32</f>
        <v>1</v>
      </c>
      <c r="P246" s="512">
        <f>Time!P$32</f>
        <v>1</v>
      </c>
      <c r="Q246" s="512">
        <f>Time!Q$32</f>
        <v>1</v>
      </c>
      <c r="R246" s="512">
        <f>Time!R$32</f>
        <v>1</v>
      </c>
      <c r="S246" s="512">
        <f>Time!S$32</f>
        <v>1</v>
      </c>
      <c r="T246" s="512">
        <f>Time!T$32</f>
        <v>1</v>
      </c>
      <c r="U246" s="512">
        <f>Time!U$32</f>
        <v>1</v>
      </c>
      <c r="V246" s="512">
        <f>Time!V$32</f>
        <v>1</v>
      </c>
      <c r="W246" s="512">
        <f>Time!W$32</f>
        <v>1</v>
      </c>
      <c r="X246" s="512">
        <f>Time!X$32</f>
        <v>1</v>
      </c>
      <c r="Y246" s="512">
        <f>Time!Y$32</f>
        <v>1</v>
      </c>
      <c r="Z246" s="512">
        <f>Time!Z$32</f>
        <v>1</v>
      </c>
      <c r="AA246" s="512">
        <f>Time!AA$32</f>
        <v>1</v>
      </c>
      <c r="AB246" s="512">
        <f>Time!AB$32</f>
        <v>1</v>
      </c>
      <c r="AC246" s="512">
        <f>Time!AC$32</f>
        <v>1</v>
      </c>
      <c r="AD246" s="512">
        <f>Time!AD$32</f>
        <v>1</v>
      </c>
      <c r="AE246" s="512">
        <f>Time!AE$32</f>
        <v>1</v>
      </c>
      <c r="AF246" s="512">
        <f>Time!AF$32</f>
        <v>1</v>
      </c>
      <c r="AG246" s="512">
        <f>Time!AG$32</f>
        <v>1</v>
      </c>
      <c r="AH246" s="512">
        <f>Time!AH$32</f>
        <v>1</v>
      </c>
      <c r="AI246" s="512">
        <f>Time!AI$32</f>
        <v>1</v>
      </c>
      <c r="AJ246" s="512">
        <f>Time!AJ$32</f>
        <v>1</v>
      </c>
      <c r="AK246" s="512">
        <f>Time!AK$32</f>
        <v>1</v>
      </c>
      <c r="AL246" s="512">
        <f>Time!AL$32</f>
        <v>1</v>
      </c>
      <c r="AM246" s="512">
        <f>Time!AM$32</f>
        <v>1</v>
      </c>
      <c r="AN246" s="512">
        <f>Time!AN$32</f>
        <v>1</v>
      </c>
      <c r="AO246" s="512">
        <f>Time!AO$32</f>
        <v>1</v>
      </c>
      <c r="AP246" s="512">
        <f>Time!AP$32</f>
        <v>1</v>
      </c>
      <c r="AQ246" s="512">
        <f>Time!AQ$32</f>
        <v>1</v>
      </c>
      <c r="AR246" s="512">
        <f>Time!AR$32</f>
        <v>1</v>
      </c>
      <c r="AS246" s="512">
        <f>Time!AS$32</f>
        <v>1</v>
      </c>
      <c r="AT246" s="512">
        <f>Time!AT$32</f>
        <v>1</v>
      </c>
      <c r="AU246" s="512">
        <f>Time!AU$32</f>
        <v>1</v>
      </c>
      <c r="AV246" s="512">
        <f>Time!AV$32</f>
        <v>1</v>
      </c>
      <c r="AW246" s="512">
        <f>Time!AW$32</f>
        <v>1</v>
      </c>
      <c r="AX246" s="512">
        <f>Time!AX$32</f>
        <v>1</v>
      </c>
      <c r="AY246" s="512">
        <f>Time!AY$32</f>
        <v>1</v>
      </c>
      <c r="AZ246" s="512">
        <f>Time!AZ$32</f>
        <v>1</v>
      </c>
      <c r="BA246" s="512">
        <f>Time!BA$32</f>
        <v>1</v>
      </c>
      <c r="BB246" s="512">
        <f>Time!BB$32</f>
        <v>1</v>
      </c>
      <c r="BC246" s="512">
        <f>Time!BC$32</f>
        <v>1</v>
      </c>
      <c r="BD246" s="512">
        <f>Time!BD$32</f>
        <v>1</v>
      </c>
      <c r="BE246" s="512">
        <f>Time!BE$32</f>
        <v>1</v>
      </c>
      <c r="BF246" s="512">
        <f>Time!BF$32</f>
        <v>3</v>
      </c>
      <c r="BG246" s="512">
        <f>Time!BG$32</f>
        <v>3</v>
      </c>
      <c r="BH246" s="512">
        <f>Time!BH$32</f>
        <v>3</v>
      </c>
      <c r="BI246" s="512">
        <f>Time!BI$32</f>
        <v>3</v>
      </c>
      <c r="BJ246" s="512">
        <f>Time!BJ$32</f>
        <v>3</v>
      </c>
      <c r="BK246" s="512">
        <f>Time!BK$32</f>
        <v>3</v>
      </c>
      <c r="BL246" s="512">
        <f>Time!BL$32</f>
        <v>3</v>
      </c>
      <c r="BM246" s="512">
        <f>Time!BM$32</f>
        <v>3</v>
      </c>
      <c r="BN246" s="512">
        <f>Time!BN$32</f>
        <v>3</v>
      </c>
      <c r="BO246" s="512">
        <f>Time!BO$32</f>
        <v>3</v>
      </c>
      <c r="BP246" s="512">
        <f>Time!BP$32</f>
        <v>3</v>
      </c>
      <c r="BQ246" s="512">
        <f>Time!BQ$32</f>
        <v>3</v>
      </c>
      <c r="BR246" s="512">
        <f>Time!BR$32</f>
        <v>3</v>
      </c>
      <c r="BS246" s="512">
        <f>Time!BS$32</f>
        <v>3</v>
      </c>
      <c r="BT246" s="512">
        <f>Time!BT$32</f>
        <v>3</v>
      </c>
      <c r="BU246" s="512">
        <f>Time!BU$32</f>
        <v>3</v>
      </c>
      <c r="BV246" s="512">
        <f>Time!BV$32</f>
        <v>3</v>
      </c>
      <c r="BW246" s="512">
        <f>Time!BW$32</f>
        <v>3</v>
      </c>
      <c r="BX246" s="512">
        <f>Time!BX$32</f>
        <v>3</v>
      </c>
      <c r="BY246" s="512">
        <f>Time!BY$32</f>
        <v>3</v>
      </c>
      <c r="BZ246" s="512">
        <f>Time!BZ$32</f>
        <v>3</v>
      </c>
      <c r="CA246" s="512">
        <f>Time!CA$32</f>
        <v>3</v>
      </c>
      <c r="CB246" s="512">
        <f>Time!CB$32</f>
        <v>3</v>
      </c>
      <c r="CC246" s="512">
        <f>Time!CC$32</f>
        <v>3</v>
      </c>
      <c r="CD246" s="512">
        <f>Time!CD$32</f>
        <v>3</v>
      </c>
      <c r="CE246" s="512">
        <f>Time!CE$32</f>
        <v>3</v>
      </c>
      <c r="CF246" s="512">
        <f>Time!CF$32</f>
        <v>3</v>
      </c>
      <c r="CG246" s="512">
        <f>Time!CG$32</f>
        <v>3</v>
      </c>
      <c r="CH246" s="512">
        <f>Time!CH$32</f>
        <v>3</v>
      </c>
      <c r="CI246" s="512">
        <f>Time!CI$32</f>
        <v>3</v>
      </c>
      <c r="CJ246" s="512">
        <f>Time!CJ$32</f>
        <v>3</v>
      </c>
      <c r="CK246" s="512">
        <f>Time!CK$32</f>
        <v>3</v>
      </c>
      <c r="CL246" s="512">
        <f>Time!CL$32</f>
        <v>3</v>
      </c>
      <c r="CM246" s="512">
        <f>Time!CM$32</f>
        <v>3</v>
      </c>
      <c r="CN246" s="512">
        <f>Time!CN$32</f>
        <v>3</v>
      </c>
      <c r="CO246" s="512">
        <f>Time!CO$32</f>
        <v>3</v>
      </c>
      <c r="CP246" s="512">
        <f>Time!CP$32</f>
        <v>3</v>
      </c>
      <c r="CQ246" s="512">
        <f>Time!CQ$32</f>
        <v>3</v>
      </c>
      <c r="CR246" s="512">
        <f>Time!CR$32</f>
        <v>3</v>
      </c>
      <c r="CS246" s="512">
        <f>Time!CS$32</f>
        <v>3</v>
      </c>
      <c r="CT246" s="512">
        <f>Time!CT$32</f>
        <v>3</v>
      </c>
      <c r="CU246" s="512">
        <f>Time!CU$32</f>
        <v>3</v>
      </c>
      <c r="CV246" s="512">
        <f>Time!CV$32</f>
        <v>3</v>
      </c>
      <c r="CW246" s="512">
        <f>Time!CW$32</f>
        <v>3</v>
      </c>
      <c r="CX246" s="512">
        <f>Time!CX$32</f>
        <v>3</v>
      </c>
      <c r="CY246" s="512">
        <f>Time!CY$32</f>
        <v>3</v>
      </c>
      <c r="CZ246" s="512">
        <f>Time!CZ$32</f>
        <v>3</v>
      </c>
      <c r="DA246" s="512">
        <f>Time!DA$32</f>
        <v>3</v>
      </c>
      <c r="DB246" s="512">
        <f>Time!DB$32</f>
        <v>3</v>
      </c>
      <c r="DC246" s="512">
        <f>Time!DC$32</f>
        <v>3</v>
      </c>
      <c r="DD246" s="512">
        <f>Time!DD$32</f>
        <v>3</v>
      </c>
      <c r="DE246" s="512">
        <f>Time!DE$32</f>
        <v>3</v>
      </c>
      <c r="DF246" s="512">
        <f>Time!DF$32</f>
        <v>3</v>
      </c>
      <c r="DG246" s="512">
        <f>Time!DG$32</f>
        <v>3</v>
      </c>
      <c r="DH246" s="512">
        <f>Time!DH$32</f>
        <v>3</v>
      </c>
      <c r="DI246" s="512">
        <f>Time!DI$32</f>
        <v>3</v>
      </c>
      <c r="DJ246" s="512">
        <f>Time!DJ$32</f>
        <v>3</v>
      </c>
      <c r="DK246" s="512">
        <f>Time!DK$32</f>
        <v>3</v>
      </c>
      <c r="DL246" s="512">
        <f>Time!DL$32</f>
        <v>3</v>
      </c>
      <c r="DM246" s="512">
        <f>Time!DM$32</f>
        <v>3</v>
      </c>
      <c r="DN246" s="512">
        <f>Time!DN$32</f>
        <v>3</v>
      </c>
      <c r="DO246" s="512">
        <f>Time!DO$32</f>
        <v>3</v>
      </c>
      <c r="DP246" s="512">
        <f>Time!DP$32</f>
        <v>3</v>
      </c>
      <c r="DQ246" s="512">
        <f>Time!DQ$32</f>
        <v>3</v>
      </c>
      <c r="DR246" s="512">
        <f>Time!DR$32</f>
        <v>3</v>
      </c>
      <c r="DS246" s="512">
        <f>Time!DS$32</f>
        <v>3</v>
      </c>
      <c r="DT246" s="512">
        <f>Time!DT$32</f>
        <v>3</v>
      </c>
      <c r="DU246" s="512">
        <f>Time!DU$32</f>
        <v>3</v>
      </c>
      <c r="DV246" s="512">
        <f>Time!DV$32</f>
        <v>3</v>
      </c>
      <c r="DW246" s="512">
        <f>Time!DW$32</f>
        <v>3</v>
      </c>
      <c r="DX246" s="512">
        <f>Time!DX$32</f>
        <v>3</v>
      </c>
      <c r="DY246" s="512">
        <f>Time!DY$32</f>
        <v>3</v>
      </c>
      <c r="DZ246" s="512">
        <f>Time!DZ$32</f>
        <v>3</v>
      </c>
      <c r="EA246" s="512">
        <f>Time!EA$32</f>
        <v>3</v>
      </c>
      <c r="EB246" s="512">
        <f>Time!EB$32</f>
        <v>3</v>
      </c>
      <c r="EC246" s="512">
        <f>Time!EC$32</f>
        <v>3</v>
      </c>
      <c r="ED246" s="512">
        <f>Time!ED$32</f>
        <v>3</v>
      </c>
      <c r="EE246" s="512">
        <f>Time!EE$32</f>
        <v>3</v>
      </c>
      <c r="EF246" s="512">
        <f>Time!EF$32</f>
        <v>3</v>
      </c>
      <c r="EG246" s="512">
        <f>Time!EG$32</f>
        <v>3</v>
      </c>
      <c r="EH246" s="512">
        <f>Time!EH$32</f>
        <v>3</v>
      </c>
      <c r="EI246" s="512">
        <f>Time!EI$32</f>
        <v>3</v>
      </c>
      <c r="EJ246" s="512">
        <f>Time!EJ$32</f>
        <v>3</v>
      </c>
      <c r="EK246" s="512">
        <f>Time!EK$32</f>
        <v>3</v>
      </c>
      <c r="EL246" s="512">
        <f>Time!EL$32</f>
        <v>3</v>
      </c>
      <c r="EM246" s="512">
        <f>Time!EM$32</f>
        <v>3</v>
      </c>
      <c r="EN246" s="512">
        <f>Time!EN$32</f>
        <v>3</v>
      </c>
      <c r="EO246" s="512">
        <f>Time!EO$32</f>
        <v>3</v>
      </c>
      <c r="EP246" s="512">
        <f>Time!EP$32</f>
        <v>3</v>
      </c>
      <c r="EQ246" s="512">
        <f>Time!EQ$32</f>
        <v>3</v>
      </c>
      <c r="ER246" s="512">
        <f>Time!ER$32</f>
        <v>3</v>
      </c>
      <c r="ES246" s="512">
        <f>Time!ES$32</f>
        <v>3</v>
      </c>
      <c r="ET246" s="512">
        <f>Time!ET$32</f>
        <v>3</v>
      </c>
      <c r="EU246" s="512">
        <f>Time!EU$32</f>
        <v>3</v>
      </c>
      <c r="EV246" s="512">
        <f>Time!EV$32</f>
        <v>3</v>
      </c>
      <c r="EW246" s="512">
        <f>Time!EW$32</f>
        <v>3</v>
      </c>
      <c r="EX246" s="512">
        <f>Time!EX$32</f>
        <v>3</v>
      </c>
      <c r="EY246" s="512">
        <f>Time!EY$32</f>
        <v>3</v>
      </c>
      <c r="EZ246" s="512">
        <f>Time!EZ$32</f>
        <v>3</v>
      </c>
      <c r="FA246" s="512">
        <f>Time!FA$32</f>
        <v>3</v>
      </c>
      <c r="FB246" s="512">
        <f>Time!FB$32</f>
        <v>3</v>
      </c>
      <c r="FC246" s="512">
        <f>Time!FC$32</f>
        <v>3</v>
      </c>
      <c r="FD246" s="512">
        <f>Time!FD$32</f>
        <v>3</v>
      </c>
      <c r="FE246" s="512">
        <f>Time!FE$32</f>
        <v>3</v>
      </c>
      <c r="FF246" s="512">
        <f>Time!FF$32</f>
        <v>3</v>
      </c>
      <c r="FG246" s="512">
        <f>Time!FG$32</f>
        <v>3</v>
      </c>
      <c r="FH246" s="512">
        <f>Time!FH$32</f>
        <v>3</v>
      </c>
      <c r="FI246" s="512">
        <f>Time!FI$32</f>
        <v>3</v>
      </c>
      <c r="FJ246" s="512">
        <f>Time!FJ$32</f>
        <v>3</v>
      </c>
      <c r="FK246" s="512">
        <f>Time!FK$32</f>
        <v>3</v>
      </c>
      <c r="FL246" s="512">
        <f>Time!FL$32</f>
        <v>3</v>
      </c>
      <c r="FM246" s="512">
        <f>Time!FM$32</f>
        <v>3</v>
      </c>
      <c r="FN246" s="512">
        <f>Time!FN$32</f>
        <v>3</v>
      </c>
      <c r="FO246" s="512">
        <f>Time!FO$32</f>
        <v>3</v>
      </c>
      <c r="FP246" s="512">
        <f>Time!FP$32</f>
        <v>3</v>
      </c>
      <c r="FQ246" s="512">
        <f>Time!FQ$32</f>
        <v>3</v>
      </c>
      <c r="FR246" s="512">
        <f>Time!FR$32</f>
        <v>3</v>
      </c>
      <c r="FS246" s="512">
        <f>Time!FS$32</f>
        <v>3</v>
      </c>
      <c r="FT246" s="512">
        <f>Time!FT$32</f>
        <v>3</v>
      </c>
      <c r="FU246" s="512">
        <f>Time!FU$32</f>
        <v>3</v>
      </c>
      <c r="FV246" s="512">
        <f>Time!FV$32</f>
        <v>3</v>
      </c>
      <c r="FW246" s="512">
        <f>Time!FW$32</f>
        <v>3</v>
      </c>
      <c r="FX246" s="512">
        <f>Time!FX$32</f>
        <v>3</v>
      </c>
      <c r="FY246" s="512">
        <f>Time!FY$32</f>
        <v>3</v>
      </c>
      <c r="FZ246" s="512">
        <f>Time!FZ$32</f>
        <v>3</v>
      </c>
      <c r="GA246" s="512">
        <f>Time!GA$32</f>
        <v>3</v>
      </c>
      <c r="GB246" s="512">
        <f>Time!GB$32</f>
        <v>3</v>
      </c>
      <c r="GC246" s="512">
        <f>Time!GC$32</f>
        <v>3</v>
      </c>
      <c r="GD246" s="512">
        <f>Time!GD$32</f>
        <v>3</v>
      </c>
      <c r="GE246" s="512">
        <f>Time!GE$32</f>
        <v>3</v>
      </c>
      <c r="GF246" s="512">
        <f>Time!GF$32</f>
        <v>3</v>
      </c>
      <c r="GG246" s="512">
        <f>Time!GG$32</f>
        <v>3</v>
      </c>
      <c r="GH246" s="512">
        <f>Time!GH$32</f>
        <v>3</v>
      </c>
      <c r="GI246" s="512">
        <f>Time!GI$32</f>
        <v>3</v>
      </c>
      <c r="GJ246" s="512">
        <f>Time!GJ$32</f>
        <v>3</v>
      </c>
    </row>
    <row r="247" spans="1:192" s="512" customFormat="1" outlineLevel="2" x14ac:dyDescent="0.35">
      <c r="A247" s="519"/>
      <c r="E247" s="512" t="str">
        <f>Time!$E$88</f>
        <v>Operating period flag</v>
      </c>
      <c r="G247" s="512" t="str">
        <f>Time!$G$88</f>
        <v>flag</v>
      </c>
      <c r="H247" s="512">
        <f>Time!$H$88</f>
        <v>100</v>
      </c>
      <c r="J247" s="512">
        <f>Time!J$88</f>
        <v>0</v>
      </c>
      <c r="K247" s="512">
        <f>Time!K$88</f>
        <v>0</v>
      </c>
      <c r="L247" s="512">
        <f>Time!L$88</f>
        <v>0</v>
      </c>
      <c r="M247" s="512">
        <f>Time!M$88</f>
        <v>0</v>
      </c>
      <c r="N247" s="512">
        <f>Time!N$88</f>
        <v>0</v>
      </c>
      <c r="O247" s="512">
        <f>Time!O$88</f>
        <v>0</v>
      </c>
      <c r="P247" s="512">
        <f>Time!P$88</f>
        <v>0</v>
      </c>
      <c r="Q247" s="512">
        <f>Time!Q$88</f>
        <v>0</v>
      </c>
      <c r="R247" s="512">
        <f>Time!R$88</f>
        <v>0</v>
      </c>
      <c r="S247" s="512">
        <f>Time!S$88</f>
        <v>0</v>
      </c>
      <c r="T247" s="512">
        <f>Time!T$88</f>
        <v>0</v>
      </c>
      <c r="U247" s="512">
        <f>Time!U$88</f>
        <v>0</v>
      </c>
      <c r="V247" s="512">
        <f>Time!V$88</f>
        <v>0</v>
      </c>
      <c r="W247" s="512">
        <f>Time!W$88</f>
        <v>0</v>
      </c>
      <c r="X247" s="512">
        <f>Time!X$88</f>
        <v>0</v>
      </c>
      <c r="Y247" s="512">
        <f>Time!Y$88</f>
        <v>0</v>
      </c>
      <c r="Z247" s="512">
        <f>Time!Z$88</f>
        <v>0</v>
      </c>
      <c r="AA247" s="512">
        <f>Time!AA$88</f>
        <v>0</v>
      </c>
      <c r="AB247" s="512">
        <f>Time!AB$88</f>
        <v>0</v>
      </c>
      <c r="AC247" s="512">
        <f>Time!AC$88</f>
        <v>0</v>
      </c>
      <c r="AD247" s="512">
        <f>Time!AD$88</f>
        <v>0</v>
      </c>
      <c r="AE247" s="512">
        <f>Time!AE$88</f>
        <v>0</v>
      </c>
      <c r="AF247" s="512">
        <f>Time!AF$88</f>
        <v>0</v>
      </c>
      <c r="AG247" s="512">
        <f>Time!AG$88</f>
        <v>0</v>
      </c>
      <c r="AH247" s="512">
        <f>Time!AH$88</f>
        <v>0</v>
      </c>
      <c r="AI247" s="512">
        <f>Time!AI$88</f>
        <v>0</v>
      </c>
      <c r="AJ247" s="512">
        <f>Time!AJ$88</f>
        <v>0</v>
      </c>
      <c r="AK247" s="512">
        <f>Time!AK$88</f>
        <v>0</v>
      </c>
      <c r="AL247" s="512">
        <f>Time!AL$88</f>
        <v>0</v>
      </c>
      <c r="AM247" s="512">
        <f>Time!AM$88</f>
        <v>0</v>
      </c>
      <c r="AN247" s="512">
        <f>Time!AN$88</f>
        <v>0</v>
      </c>
      <c r="AO247" s="512">
        <f>Time!AO$88</f>
        <v>0</v>
      </c>
      <c r="AP247" s="512">
        <f>Time!AP$88</f>
        <v>0</v>
      </c>
      <c r="AQ247" s="512">
        <f>Time!AQ$88</f>
        <v>0</v>
      </c>
      <c r="AR247" s="512">
        <f>Time!AR$88</f>
        <v>0</v>
      </c>
      <c r="AS247" s="512">
        <f>Time!AS$88</f>
        <v>0</v>
      </c>
      <c r="AT247" s="512">
        <f>Time!AT$88</f>
        <v>0</v>
      </c>
      <c r="AU247" s="512">
        <f>Time!AU$88</f>
        <v>0</v>
      </c>
      <c r="AV247" s="512">
        <f>Time!AV$88</f>
        <v>0</v>
      </c>
      <c r="AW247" s="512">
        <f>Time!AW$88</f>
        <v>0</v>
      </c>
      <c r="AX247" s="512">
        <f>Time!AX$88</f>
        <v>0</v>
      </c>
      <c r="AY247" s="512">
        <f>Time!AY$88</f>
        <v>0</v>
      </c>
      <c r="AZ247" s="512">
        <f>Time!AZ$88</f>
        <v>0</v>
      </c>
      <c r="BA247" s="512">
        <f>Time!BA$88</f>
        <v>0</v>
      </c>
      <c r="BB247" s="512">
        <f>Time!BB$88</f>
        <v>0</v>
      </c>
      <c r="BC247" s="512">
        <f>Time!BC$88</f>
        <v>0</v>
      </c>
      <c r="BD247" s="512">
        <f>Time!BD$88</f>
        <v>0</v>
      </c>
      <c r="BE247" s="512">
        <f>Time!BE$88</f>
        <v>0</v>
      </c>
      <c r="BF247" s="512">
        <f>Time!BF$88</f>
        <v>1</v>
      </c>
      <c r="BG247" s="512">
        <f>Time!BG$88</f>
        <v>1</v>
      </c>
      <c r="BH247" s="512">
        <f>Time!BH$88</f>
        <v>1</v>
      </c>
      <c r="BI247" s="512">
        <f>Time!BI$88</f>
        <v>1</v>
      </c>
      <c r="BJ247" s="512">
        <f>Time!BJ$88</f>
        <v>1</v>
      </c>
      <c r="BK247" s="512">
        <f>Time!BK$88</f>
        <v>1</v>
      </c>
      <c r="BL247" s="512">
        <f>Time!BL$88</f>
        <v>1</v>
      </c>
      <c r="BM247" s="512">
        <f>Time!BM$88</f>
        <v>1</v>
      </c>
      <c r="BN247" s="512">
        <f>Time!BN$88</f>
        <v>1</v>
      </c>
      <c r="BO247" s="512">
        <f>Time!BO$88</f>
        <v>1</v>
      </c>
      <c r="BP247" s="512">
        <f>Time!BP$88</f>
        <v>1</v>
      </c>
      <c r="BQ247" s="512">
        <f>Time!BQ$88</f>
        <v>1</v>
      </c>
      <c r="BR247" s="512">
        <f>Time!BR$88</f>
        <v>1</v>
      </c>
      <c r="BS247" s="512">
        <f>Time!BS$88</f>
        <v>1</v>
      </c>
      <c r="BT247" s="512">
        <f>Time!BT$88</f>
        <v>1</v>
      </c>
      <c r="BU247" s="512">
        <f>Time!BU$88</f>
        <v>1</v>
      </c>
      <c r="BV247" s="512">
        <f>Time!BV$88</f>
        <v>1</v>
      </c>
      <c r="BW247" s="512">
        <f>Time!BW$88</f>
        <v>1</v>
      </c>
      <c r="BX247" s="512">
        <f>Time!BX$88</f>
        <v>1</v>
      </c>
      <c r="BY247" s="512">
        <f>Time!BY$88</f>
        <v>1</v>
      </c>
      <c r="BZ247" s="512">
        <f>Time!BZ$88</f>
        <v>1</v>
      </c>
      <c r="CA247" s="512">
        <f>Time!CA$88</f>
        <v>1</v>
      </c>
      <c r="CB247" s="512">
        <f>Time!CB$88</f>
        <v>1</v>
      </c>
      <c r="CC247" s="512">
        <f>Time!CC$88</f>
        <v>1</v>
      </c>
      <c r="CD247" s="512">
        <f>Time!CD$88</f>
        <v>1</v>
      </c>
      <c r="CE247" s="512">
        <f>Time!CE$88</f>
        <v>1</v>
      </c>
      <c r="CF247" s="512">
        <f>Time!CF$88</f>
        <v>1</v>
      </c>
      <c r="CG247" s="512">
        <f>Time!CG$88</f>
        <v>1</v>
      </c>
      <c r="CH247" s="512">
        <f>Time!CH$88</f>
        <v>1</v>
      </c>
      <c r="CI247" s="512">
        <f>Time!CI$88</f>
        <v>1</v>
      </c>
      <c r="CJ247" s="512">
        <f>Time!CJ$88</f>
        <v>1</v>
      </c>
      <c r="CK247" s="512">
        <f>Time!CK$88</f>
        <v>1</v>
      </c>
      <c r="CL247" s="512">
        <f>Time!CL$88</f>
        <v>1</v>
      </c>
      <c r="CM247" s="512">
        <f>Time!CM$88</f>
        <v>1</v>
      </c>
      <c r="CN247" s="512">
        <f>Time!CN$88</f>
        <v>1</v>
      </c>
      <c r="CO247" s="512">
        <f>Time!CO$88</f>
        <v>1</v>
      </c>
      <c r="CP247" s="512">
        <f>Time!CP$88</f>
        <v>1</v>
      </c>
      <c r="CQ247" s="512">
        <f>Time!CQ$88</f>
        <v>1</v>
      </c>
      <c r="CR247" s="512">
        <f>Time!CR$88</f>
        <v>1</v>
      </c>
      <c r="CS247" s="512">
        <f>Time!CS$88</f>
        <v>1</v>
      </c>
      <c r="CT247" s="512">
        <f>Time!CT$88</f>
        <v>1</v>
      </c>
      <c r="CU247" s="512">
        <f>Time!CU$88</f>
        <v>1</v>
      </c>
      <c r="CV247" s="512">
        <f>Time!CV$88</f>
        <v>1</v>
      </c>
      <c r="CW247" s="512">
        <f>Time!CW$88</f>
        <v>1</v>
      </c>
      <c r="CX247" s="512">
        <f>Time!CX$88</f>
        <v>1</v>
      </c>
      <c r="CY247" s="512">
        <f>Time!CY$88</f>
        <v>1</v>
      </c>
      <c r="CZ247" s="512">
        <f>Time!CZ$88</f>
        <v>1</v>
      </c>
      <c r="DA247" s="512">
        <f>Time!DA$88</f>
        <v>1</v>
      </c>
      <c r="DB247" s="512">
        <f>Time!DB$88</f>
        <v>1</v>
      </c>
      <c r="DC247" s="512">
        <f>Time!DC$88</f>
        <v>1</v>
      </c>
      <c r="DD247" s="512">
        <f>Time!DD$88</f>
        <v>1</v>
      </c>
      <c r="DE247" s="512">
        <f>Time!DE$88</f>
        <v>1</v>
      </c>
      <c r="DF247" s="512">
        <f>Time!DF$88</f>
        <v>1</v>
      </c>
      <c r="DG247" s="512">
        <f>Time!DG$88</f>
        <v>1</v>
      </c>
      <c r="DH247" s="512">
        <f>Time!DH$88</f>
        <v>1</v>
      </c>
      <c r="DI247" s="512">
        <f>Time!DI$88</f>
        <v>1</v>
      </c>
      <c r="DJ247" s="512">
        <f>Time!DJ$88</f>
        <v>1</v>
      </c>
      <c r="DK247" s="512">
        <f>Time!DK$88</f>
        <v>1</v>
      </c>
      <c r="DL247" s="512">
        <f>Time!DL$88</f>
        <v>1</v>
      </c>
      <c r="DM247" s="512">
        <f>Time!DM$88</f>
        <v>1</v>
      </c>
      <c r="DN247" s="512">
        <f>Time!DN$88</f>
        <v>1</v>
      </c>
      <c r="DO247" s="512">
        <f>Time!DO$88</f>
        <v>1</v>
      </c>
      <c r="DP247" s="512">
        <f>Time!DP$88</f>
        <v>1</v>
      </c>
      <c r="DQ247" s="512">
        <f>Time!DQ$88</f>
        <v>1</v>
      </c>
      <c r="DR247" s="512">
        <f>Time!DR$88</f>
        <v>1</v>
      </c>
      <c r="DS247" s="512">
        <f>Time!DS$88</f>
        <v>1</v>
      </c>
      <c r="DT247" s="512">
        <f>Time!DT$88</f>
        <v>1</v>
      </c>
      <c r="DU247" s="512">
        <f>Time!DU$88</f>
        <v>1</v>
      </c>
      <c r="DV247" s="512">
        <f>Time!DV$88</f>
        <v>1</v>
      </c>
      <c r="DW247" s="512">
        <f>Time!DW$88</f>
        <v>1</v>
      </c>
      <c r="DX247" s="512">
        <f>Time!DX$88</f>
        <v>1</v>
      </c>
      <c r="DY247" s="512">
        <f>Time!DY$88</f>
        <v>1</v>
      </c>
      <c r="DZ247" s="512">
        <f>Time!DZ$88</f>
        <v>1</v>
      </c>
      <c r="EA247" s="512">
        <f>Time!EA$88</f>
        <v>1</v>
      </c>
      <c r="EB247" s="512">
        <f>Time!EB$88</f>
        <v>1</v>
      </c>
      <c r="EC247" s="512">
        <f>Time!EC$88</f>
        <v>1</v>
      </c>
      <c r="ED247" s="512">
        <f>Time!ED$88</f>
        <v>1</v>
      </c>
      <c r="EE247" s="512">
        <f>Time!EE$88</f>
        <v>1</v>
      </c>
      <c r="EF247" s="512">
        <f>Time!EF$88</f>
        <v>1</v>
      </c>
      <c r="EG247" s="512">
        <f>Time!EG$88</f>
        <v>1</v>
      </c>
      <c r="EH247" s="512">
        <f>Time!EH$88</f>
        <v>1</v>
      </c>
      <c r="EI247" s="512">
        <f>Time!EI$88</f>
        <v>1</v>
      </c>
      <c r="EJ247" s="512">
        <f>Time!EJ$88</f>
        <v>1</v>
      </c>
      <c r="EK247" s="512">
        <f>Time!EK$88</f>
        <v>1</v>
      </c>
      <c r="EL247" s="512">
        <f>Time!EL$88</f>
        <v>1</v>
      </c>
      <c r="EM247" s="512">
        <f>Time!EM$88</f>
        <v>1</v>
      </c>
      <c r="EN247" s="512">
        <f>Time!EN$88</f>
        <v>1</v>
      </c>
      <c r="EO247" s="512">
        <f>Time!EO$88</f>
        <v>1</v>
      </c>
      <c r="EP247" s="512">
        <f>Time!EP$88</f>
        <v>1</v>
      </c>
      <c r="EQ247" s="512">
        <f>Time!EQ$88</f>
        <v>1</v>
      </c>
      <c r="ER247" s="512">
        <f>Time!ER$88</f>
        <v>1</v>
      </c>
      <c r="ES247" s="512">
        <f>Time!ES$88</f>
        <v>1</v>
      </c>
      <c r="ET247" s="512">
        <f>Time!ET$88</f>
        <v>1</v>
      </c>
      <c r="EU247" s="512">
        <f>Time!EU$88</f>
        <v>1</v>
      </c>
      <c r="EV247" s="512">
        <f>Time!EV$88</f>
        <v>1</v>
      </c>
      <c r="EW247" s="512">
        <f>Time!EW$88</f>
        <v>1</v>
      </c>
      <c r="EX247" s="512">
        <f>Time!EX$88</f>
        <v>1</v>
      </c>
      <c r="EY247" s="512">
        <f>Time!EY$88</f>
        <v>1</v>
      </c>
      <c r="EZ247" s="512">
        <f>Time!EZ$88</f>
        <v>1</v>
      </c>
      <c r="FA247" s="512">
        <f>Time!FA$88</f>
        <v>1</v>
      </c>
      <c r="FB247" s="512">
        <f>Time!FB$88</f>
        <v>0</v>
      </c>
      <c r="FC247" s="512">
        <f>Time!FC$88</f>
        <v>0</v>
      </c>
      <c r="FD247" s="512">
        <f>Time!FD$88</f>
        <v>0</v>
      </c>
      <c r="FE247" s="512">
        <f>Time!FE$88</f>
        <v>0</v>
      </c>
      <c r="FF247" s="512">
        <f>Time!FF$88</f>
        <v>0</v>
      </c>
      <c r="FG247" s="512">
        <f>Time!FG$88</f>
        <v>0</v>
      </c>
      <c r="FH247" s="512">
        <f>Time!FH$88</f>
        <v>0</v>
      </c>
      <c r="FI247" s="512">
        <f>Time!FI$88</f>
        <v>0</v>
      </c>
      <c r="FJ247" s="512">
        <f>Time!FJ$88</f>
        <v>0</v>
      </c>
      <c r="FK247" s="512">
        <f>Time!FK$88</f>
        <v>0</v>
      </c>
      <c r="FL247" s="512">
        <f>Time!FL$88</f>
        <v>0</v>
      </c>
      <c r="FM247" s="512">
        <f>Time!FM$88</f>
        <v>0</v>
      </c>
      <c r="FN247" s="512">
        <f>Time!FN$88</f>
        <v>0</v>
      </c>
      <c r="FO247" s="512">
        <f>Time!FO$88</f>
        <v>0</v>
      </c>
      <c r="FP247" s="512">
        <f>Time!FP$88</f>
        <v>0</v>
      </c>
      <c r="FQ247" s="512">
        <f>Time!FQ$88</f>
        <v>0</v>
      </c>
      <c r="FR247" s="512">
        <f>Time!FR$88</f>
        <v>0</v>
      </c>
      <c r="FS247" s="512">
        <f>Time!FS$88</f>
        <v>0</v>
      </c>
      <c r="FT247" s="512">
        <f>Time!FT$88</f>
        <v>0</v>
      </c>
      <c r="FU247" s="512">
        <f>Time!FU$88</f>
        <v>0</v>
      </c>
      <c r="FV247" s="512">
        <f>Time!FV$88</f>
        <v>0</v>
      </c>
      <c r="FW247" s="512">
        <f>Time!FW$88</f>
        <v>0</v>
      </c>
      <c r="FX247" s="512">
        <f>Time!FX$88</f>
        <v>0</v>
      </c>
      <c r="FY247" s="512">
        <f>Time!FY$88</f>
        <v>0</v>
      </c>
      <c r="FZ247" s="512">
        <f>Time!FZ$88</f>
        <v>0</v>
      </c>
      <c r="GA247" s="512">
        <f>Time!GA$88</f>
        <v>0</v>
      </c>
      <c r="GB247" s="512">
        <f>Time!GB$88</f>
        <v>0</v>
      </c>
      <c r="GC247" s="512">
        <f>Time!GC$88</f>
        <v>0</v>
      </c>
      <c r="GD247" s="512">
        <f>Time!GD$88</f>
        <v>0</v>
      </c>
      <c r="GE247" s="512">
        <f>Time!GE$88</f>
        <v>0</v>
      </c>
      <c r="GF247" s="512">
        <f>Time!GF$88</f>
        <v>0</v>
      </c>
      <c r="GG247" s="512">
        <f>Time!GG$88</f>
        <v>0</v>
      </c>
      <c r="GH247" s="512">
        <f>Time!GH$88</f>
        <v>0</v>
      </c>
      <c r="GI247" s="512">
        <f>Time!GI$88</f>
        <v>0</v>
      </c>
      <c r="GJ247" s="512">
        <f>Time!GJ$88</f>
        <v>0</v>
      </c>
    </row>
    <row r="248" spans="1:192" s="513" customFormat="1" outlineLevel="2" x14ac:dyDescent="0.35">
      <c r="A248" s="518"/>
      <c r="E248" s="513" t="str">
        <f>Esc!$E$14</f>
        <v>CPI escalation factor</v>
      </c>
      <c r="G248" s="513" t="str">
        <f>Esc!$G$14</f>
        <v>factor</v>
      </c>
      <c r="H248" s="513">
        <f>Esc!$H$14</f>
        <v>277.83505167495679</v>
      </c>
      <c r="J248" s="513">
        <f>Esc!J$14</f>
        <v>1</v>
      </c>
      <c r="K248" s="513">
        <f>Esc!K$14</f>
        <v>1</v>
      </c>
      <c r="L248" s="513">
        <f>Esc!L$14</f>
        <v>1</v>
      </c>
      <c r="M248" s="513">
        <f>Esc!M$14</f>
        <v>1</v>
      </c>
      <c r="N248" s="513">
        <f>Esc!N$14</f>
        <v>1</v>
      </c>
      <c r="O248" s="513">
        <f>Esc!O$14</f>
        <v>1</v>
      </c>
      <c r="P248" s="513">
        <f>Esc!P$14</f>
        <v>1</v>
      </c>
      <c r="Q248" s="513">
        <f>Esc!Q$14</f>
        <v>1</v>
      </c>
      <c r="R248" s="513">
        <f>Esc!R$14</f>
        <v>1</v>
      </c>
      <c r="S248" s="513">
        <f>Esc!S$14</f>
        <v>1</v>
      </c>
      <c r="T248" s="513">
        <f>Esc!T$14</f>
        <v>1</v>
      </c>
      <c r="U248" s="513">
        <f>Esc!U$14</f>
        <v>1</v>
      </c>
      <c r="V248" s="513">
        <f>Esc!V$14</f>
        <v>1</v>
      </c>
      <c r="W248" s="513">
        <f>Esc!W$14</f>
        <v>1</v>
      </c>
      <c r="X248" s="513">
        <f>Esc!X$14</f>
        <v>1</v>
      </c>
      <c r="Y248" s="513">
        <f>Esc!Y$14</f>
        <v>1</v>
      </c>
      <c r="Z248" s="513">
        <f>Esc!Z$14</f>
        <v>1</v>
      </c>
      <c r="AA248" s="513">
        <f>Esc!AA$14</f>
        <v>1.0249999999999999</v>
      </c>
      <c r="AB248" s="513">
        <f>Esc!AB$14</f>
        <v>1.0249999999999999</v>
      </c>
      <c r="AC248" s="513">
        <f>Esc!AC$14</f>
        <v>1.0249999999999999</v>
      </c>
      <c r="AD248" s="513">
        <f>Esc!AD$14</f>
        <v>1.0249999999999999</v>
      </c>
      <c r="AE248" s="513">
        <f>Esc!AE$14</f>
        <v>1.0249999999999999</v>
      </c>
      <c r="AF248" s="513">
        <f>Esc!AF$14</f>
        <v>1.0249999999999999</v>
      </c>
      <c r="AG248" s="513">
        <f>Esc!AG$14</f>
        <v>1.0249999999999999</v>
      </c>
      <c r="AH248" s="513">
        <f>Esc!AH$14</f>
        <v>1.0249999999999999</v>
      </c>
      <c r="AI248" s="513">
        <f>Esc!AI$14</f>
        <v>1.0249999999999999</v>
      </c>
      <c r="AJ248" s="513">
        <f>Esc!AJ$14</f>
        <v>1.0249999999999999</v>
      </c>
      <c r="AK248" s="513">
        <f>Esc!AK$14</f>
        <v>1.0249999999999999</v>
      </c>
      <c r="AL248" s="513">
        <f>Esc!AL$14</f>
        <v>1.0249999999999999</v>
      </c>
      <c r="AM248" s="513">
        <f>Esc!AM$14</f>
        <v>1.0506249999999999</v>
      </c>
      <c r="AN248" s="513">
        <f>Esc!AN$14</f>
        <v>1.0506249999999999</v>
      </c>
      <c r="AO248" s="513">
        <f>Esc!AO$14</f>
        <v>1.0506249999999999</v>
      </c>
      <c r="AP248" s="513">
        <f>Esc!AP$14</f>
        <v>1.0506249999999999</v>
      </c>
      <c r="AQ248" s="513">
        <f>Esc!AQ$14</f>
        <v>1.0506249999999999</v>
      </c>
      <c r="AR248" s="513">
        <f>Esc!AR$14</f>
        <v>1.0506249999999999</v>
      </c>
      <c r="AS248" s="513">
        <f>Esc!AS$14</f>
        <v>1.0506249999999999</v>
      </c>
      <c r="AT248" s="513">
        <f>Esc!AT$14</f>
        <v>1.0506249999999999</v>
      </c>
      <c r="AU248" s="513">
        <f>Esc!AU$14</f>
        <v>1.0506249999999999</v>
      </c>
      <c r="AV248" s="513">
        <f>Esc!AV$14</f>
        <v>1.0506249999999999</v>
      </c>
      <c r="AW248" s="513">
        <f>Esc!AW$14</f>
        <v>1.0506249999999999</v>
      </c>
      <c r="AX248" s="513">
        <f>Esc!AX$14</f>
        <v>1.0506249999999999</v>
      </c>
      <c r="AY248" s="513">
        <f>Esc!AY$14</f>
        <v>1.0768906249999999</v>
      </c>
      <c r="AZ248" s="513">
        <f>Esc!AZ$14</f>
        <v>1.0768906249999999</v>
      </c>
      <c r="BA248" s="513">
        <f>Esc!BA$14</f>
        <v>1.0768906249999999</v>
      </c>
      <c r="BB248" s="513">
        <f>Esc!BB$14</f>
        <v>1.0768906249999999</v>
      </c>
      <c r="BC248" s="513">
        <f>Esc!BC$14</f>
        <v>1.0768906249999999</v>
      </c>
      <c r="BD248" s="513">
        <f>Esc!BD$14</f>
        <v>1.0768906249999999</v>
      </c>
      <c r="BE248" s="513">
        <f>Esc!BE$14</f>
        <v>1.0768906249999999</v>
      </c>
      <c r="BF248" s="513">
        <f>Esc!BF$14</f>
        <v>1.0768906249999999</v>
      </c>
      <c r="BG248" s="513">
        <f>Esc!BG$14</f>
        <v>1.1038128906249998</v>
      </c>
      <c r="BH248" s="513">
        <f>Esc!BH$14</f>
        <v>1.1038128906249998</v>
      </c>
      <c r="BI248" s="513">
        <f>Esc!BI$14</f>
        <v>1.1038128906249998</v>
      </c>
      <c r="BJ248" s="513">
        <f>Esc!BJ$14</f>
        <v>1.1038128906249998</v>
      </c>
      <c r="BK248" s="513">
        <f>Esc!BK$14</f>
        <v>1.1314082128906247</v>
      </c>
      <c r="BL248" s="513">
        <f>Esc!BL$14</f>
        <v>1.1314082128906247</v>
      </c>
      <c r="BM248" s="513">
        <f>Esc!BM$14</f>
        <v>1.1314082128906247</v>
      </c>
      <c r="BN248" s="513">
        <f>Esc!BN$14</f>
        <v>1.1314082128906247</v>
      </c>
      <c r="BO248" s="513">
        <f>Esc!BO$14</f>
        <v>1.1596934182128902</v>
      </c>
      <c r="BP248" s="513">
        <f>Esc!BP$14</f>
        <v>1.1596934182128902</v>
      </c>
      <c r="BQ248" s="513">
        <f>Esc!BQ$14</f>
        <v>1.1596934182128902</v>
      </c>
      <c r="BR248" s="513">
        <f>Esc!BR$14</f>
        <v>1.1596934182128902</v>
      </c>
      <c r="BS248" s="513">
        <f>Esc!BS$14</f>
        <v>1.1886857536682125</v>
      </c>
      <c r="BT248" s="513">
        <f>Esc!BT$14</f>
        <v>1.1886857536682125</v>
      </c>
      <c r="BU248" s="513">
        <f>Esc!BU$14</f>
        <v>1.1886857536682125</v>
      </c>
      <c r="BV248" s="513">
        <f>Esc!BV$14</f>
        <v>1.1886857536682125</v>
      </c>
      <c r="BW248" s="513">
        <f>Esc!BW$14</f>
        <v>1.2184028975099177</v>
      </c>
      <c r="BX248" s="513">
        <f>Esc!BX$14</f>
        <v>1.2184028975099177</v>
      </c>
      <c r="BY248" s="513">
        <f>Esc!BY$14</f>
        <v>1.2184028975099177</v>
      </c>
      <c r="BZ248" s="513">
        <f>Esc!BZ$14</f>
        <v>1.2184028975099177</v>
      </c>
      <c r="CA248" s="513">
        <f>Esc!CA$14</f>
        <v>1.2488629699476654</v>
      </c>
      <c r="CB248" s="513">
        <f>Esc!CB$14</f>
        <v>1.2488629699476654</v>
      </c>
      <c r="CC248" s="513">
        <f>Esc!CC$14</f>
        <v>1.2488629699476654</v>
      </c>
      <c r="CD248" s="513">
        <f>Esc!CD$14</f>
        <v>1.2488629699476654</v>
      </c>
      <c r="CE248" s="513">
        <f>Esc!CE$14</f>
        <v>1.2800845441963571</v>
      </c>
      <c r="CF248" s="513">
        <f>Esc!CF$14</f>
        <v>1.2800845441963571</v>
      </c>
      <c r="CG248" s="513">
        <f>Esc!CG$14</f>
        <v>1.2800845441963571</v>
      </c>
      <c r="CH248" s="513">
        <f>Esc!CH$14</f>
        <v>1.2800845441963571</v>
      </c>
      <c r="CI248" s="513">
        <f>Esc!CI$14</f>
        <v>1.312086657801266</v>
      </c>
      <c r="CJ248" s="513">
        <f>Esc!CJ$14</f>
        <v>1.312086657801266</v>
      </c>
      <c r="CK248" s="513">
        <f>Esc!CK$14</f>
        <v>1.312086657801266</v>
      </c>
      <c r="CL248" s="513">
        <f>Esc!CL$14</f>
        <v>1.312086657801266</v>
      </c>
      <c r="CM248" s="513">
        <f>Esc!CM$14</f>
        <v>1.3448888242462975</v>
      </c>
      <c r="CN248" s="513">
        <f>Esc!CN$14</f>
        <v>1.3448888242462975</v>
      </c>
      <c r="CO248" s="513">
        <f>Esc!CO$14</f>
        <v>1.3448888242462975</v>
      </c>
      <c r="CP248" s="513">
        <f>Esc!CP$14</f>
        <v>1.3448888242462975</v>
      </c>
      <c r="CQ248" s="513">
        <f>Esc!CQ$14</f>
        <v>1.3785110448524549</v>
      </c>
      <c r="CR248" s="513">
        <f>Esc!CR$14</f>
        <v>1.3785110448524549</v>
      </c>
      <c r="CS248" s="513">
        <f>Esc!CS$14</f>
        <v>1.3785110448524549</v>
      </c>
      <c r="CT248" s="513">
        <f>Esc!CT$14</f>
        <v>1.3785110448524549</v>
      </c>
      <c r="CU248" s="513">
        <f>Esc!CU$14</f>
        <v>1.4129738209737661</v>
      </c>
      <c r="CV248" s="513">
        <f>Esc!CV$14</f>
        <v>1.4129738209737661</v>
      </c>
      <c r="CW248" s="513">
        <f>Esc!CW$14</f>
        <v>1.4129738209737661</v>
      </c>
      <c r="CX248" s="513">
        <f>Esc!CX$14</f>
        <v>1.4129738209737661</v>
      </c>
      <c r="CY248" s="513">
        <f>Esc!CY$14</f>
        <v>1.4482981664981105</v>
      </c>
      <c r="CZ248" s="513">
        <f>Esc!CZ$14</f>
        <v>1.4482981664981105</v>
      </c>
      <c r="DA248" s="513">
        <f>Esc!DA$14</f>
        <v>1.4482981664981105</v>
      </c>
      <c r="DB248" s="513">
        <f>Esc!DB$14</f>
        <v>1.4482981664981105</v>
      </c>
      <c r="DC248" s="513">
        <f>Esc!DC$14</f>
        <v>1.4845056206605631</v>
      </c>
      <c r="DD248" s="513">
        <f>Esc!DD$14</f>
        <v>1.4845056206605631</v>
      </c>
      <c r="DE248" s="513">
        <f>Esc!DE$14</f>
        <v>1.4845056206605631</v>
      </c>
      <c r="DF248" s="513">
        <f>Esc!DF$14</f>
        <v>1.4845056206605631</v>
      </c>
      <c r="DG248" s="513">
        <f>Esc!DG$14</f>
        <v>1.521618261177077</v>
      </c>
      <c r="DH248" s="513">
        <f>Esc!DH$14</f>
        <v>1.521618261177077</v>
      </c>
      <c r="DI248" s="513">
        <f>Esc!DI$14</f>
        <v>1.521618261177077</v>
      </c>
      <c r="DJ248" s="513">
        <f>Esc!DJ$14</f>
        <v>1.521618261177077</v>
      </c>
      <c r="DK248" s="513">
        <f>Esc!DK$14</f>
        <v>1.559658717706504</v>
      </c>
      <c r="DL248" s="513">
        <f>Esc!DL$14</f>
        <v>1.559658717706504</v>
      </c>
      <c r="DM248" s="513">
        <f>Esc!DM$14</f>
        <v>1.559658717706504</v>
      </c>
      <c r="DN248" s="513">
        <f>Esc!DN$14</f>
        <v>1.559658717706504</v>
      </c>
      <c r="DO248" s="513">
        <f>Esc!DO$14</f>
        <v>1.5986501856491666</v>
      </c>
      <c r="DP248" s="513">
        <f>Esc!DP$14</f>
        <v>1.5986501856491666</v>
      </c>
      <c r="DQ248" s="513">
        <f>Esc!DQ$14</f>
        <v>1.5986501856491666</v>
      </c>
      <c r="DR248" s="513">
        <f>Esc!DR$14</f>
        <v>1.5986501856491666</v>
      </c>
      <c r="DS248" s="513">
        <f>Esc!DS$14</f>
        <v>1.6386164402903955</v>
      </c>
      <c r="DT248" s="513">
        <f>Esc!DT$14</f>
        <v>1.6386164402903955</v>
      </c>
      <c r="DU248" s="513">
        <f>Esc!DU$14</f>
        <v>1.6386164402903955</v>
      </c>
      <c r="DV248" s="513">
        <f>Esc!DV$14</f>
        <v>1.6386164402903955</v>
      </c>
      <c r="DW248" s="513">
        <f>Esc!DW$14</f>
        <v>1.6795818512976552</v>
      </c>
      <c r="DX248" s="513">
        <f>Esc!DX$14</f>
        <v>1.6795818512976552</v>
      </c>
      <c r="DY248" s="513">
        <f>Esc!DY$14</f>
        <v>1.6795818512976552</v>
      </c>
      <c r="DZ248" s="513">
        <f>Esc!DZ$14</f>
        <v>1.6795818512976552</v>
      </c>
      <c r="EA248" s="513">
        <f>Esc!EA$14</f>
        <v>1.7215713975800966</v>
      </c>
      <c r="EB248" s="513">
        <f>Esc!EB$14</f>
        <v>1.7215713975800966</v>
      </c>
      <c r="EC248" s="513">
        <f>Esc!EC$14</f>
        <v>1.7215713975800966</v>
      </c>
      <c r="ED248" s="513">
        <f>Esc!ED$14</f>
        <v>1.7215713975800966</v>
      </c>
      <c r="EE248" s="513">
        <f>Esc!EE$14</f>
        <v>1.7646106825195991</v>
      </c>
      <c r="EF248" s="513">
        <f>Esc!EF$14</f>
        <v>1.7646106825195991</v>
      </c>
      <c r="EG248" s="513">
        <f>Esc!EG$14</f>
        <v>1.7646106825195991</v>
      </c>
      <c r="EH248" s="513">
        <f>Esc!EH$14</f>
        <v>1.7646106825195991</v>
      </c>
      <c r="EI248" s="513">
        <f>Esc!EI$14</f>
        <v>1.8087259495825889</v>
      </c>
      <c r="EJ248" s="513">
        <f>Esc!EJ$14</f>
        <v>1.8087259495825889</v>
      </c>
      <c r="EK248" s="513">
        <f>Esc!EK$14</f>
        <v>1.8087259495825889</v>
      </c>
      <c r="EL248" s="513">
        <f>Esc!EL$14</f>
        <v>1.8087259495825889</v>
      </c>
      <c r="EM248" s="513">
        <f>Esc!EM$14</f>
        <v>1.8539440983221533</v>
      </c>
      <c r="EN248" s="513">
        <f>Esc!EN$14</f>
        <v>1.8539440983221533</v>
      </c>
      <c r="EO248" s="513">
        <f>Esc!EO$14</f>
        <v>1.8539440983221533</v>
      </c>
      <c r="EP248" s="513">
        <f>Esc!EP$14</f>
        <v>1.8539440983221533</v>
      </c>
      <c r="EQ248" s="513">
        <f>Esc!EQ$14</f>
        <v>1.9002927007802071</v>
      </c>
      <c r="ER248" s="513">
        <f>Esc!ER$14</f>
        <v>1.9002927007802071</v>
      </c>
      <c r="ES248" s="513">
        <f>Esc!ES$14</f>
        <v>1.9002927007802071</v>
      </c>
      <c r="ET248" s="513">
        <f>Esc!ET$14</f>
        <v>1.9002927007802071</v>
      </c>
      <c r="EU248" s="513">
        <f>Esc!EU$14</f>
        <v>1.9478000182997122</v>
      </c>
      <c r="EV248" s="513">
        <f>Esc!EV$14</f>
        <v>1.9478000182997122</v>
      </c>
      <c r="EW248" s="513">
        <f>Esc!EW$14</f>
        <v>1.9478000182997122</v>
      </c>
      <c r="EX248" s="513">
        <f>Esc!EX$14</f>
        <v>1.9478000182997122</v>
      </c>
      <c r="EY248" s="513">
        <f>Esc!EY$14</f>
        <v>1.9964950187572048</v>
      </c>
      <c r="EZ248" s="513">
        <f>Esc!EZ$14</f>
        <v>1.9964950187572048</v>
      </c>
      <c r="FA248" s="513">
        <f>Esc!FA$14</f>
        <v>1.9964950187572048</v>
      </c>
      <c r="FB248" s="513">
        <f>Esc!FB$14</f>
        <v>1.9964950187572048</v>
      </c>
      <c r="FC248" s="513">
        <f>Esc!FC$14</f>
        <v>2.0464073942261352</v>
      </c>
      <c r="FD248" s="513">
        <f>Esc!FD$14</f>
        <v>2.0464073942261352</v>
      </c>
      <c r="FE248" s="513">
        <f>Esc!FE$14</f>
        <v>2.0464073942261352</v>
      </c>
      <c r="FF248" s="513">
        <f>Esc!FF$14</f>
        <v>2.0464073942261352</v>
      </c>
      <c r="FG248" s="513">
        <f>Esc!FG$14</f>
        <v>2.097567579081788</v>
      </c>
      <c r="FH248" s="513">
        <f>Esc!FH$14</f>
        <v>2.097567579081788</v>
      </c>
      <c r="FI248" s="513">
        <f>Esc!FI$14</f>
        <v>2.097567579081788</v>
      </c>
      <c r="FJ248" s="513">
        <f>Esc!FJ$14</f>
        <v>2.097567579081788</v>
      </c>
      <c r="FK248" s="513">
        <f>Esc!FK$14</f>
        <v>2.1500067685588333</v>
      </c>
      <c r="FL248" s="513">
        <f>Esc!FL$14</f>
        <v>2.1500067685588333</v>
      </c>
      <c r="FM248" s="513">
        <f>Esc!FM$14</f>
        <v>2.1500067685588333</v>
      </c>
      <c r="FN248" s="513">
        <f>Esc!FN$14</f>
        <v>2.1500067685588333</v>
      </c>
      <c r="FO248" s="513">
        <f>Esc!FO$14</f>
        <v>2.2037569377728037</v>
      </c>
      <c r="FP248" s="513">
        <f>Esc!FP$14</f>
        <v>2.2037569377728037</v>
      </c>
      <c r="FQ248" s="513">
        <f>Esc!FQ$14</f>
        <v>2.2037569377728037</v>
      </c>
      <c r="FR248" s="513">
        <f>Esc!FR$14</f>
        <v>2.2037569377728037</v>
      </c>
      <c r="FS248" s="513">
        <f>Esc!FS$14</f>
        <v>2.2588508612171236</v>
      </c>
      <c r="FT248" s="513">
        <f>Esc!FT$14</f>
        <v>2.2588508612171236</v>
      </c>
      <c r="FU248" s="513">
        <f>Esc!FU$14</f>
        <v>2.2588508612171236</v>
      </c>
      <c r="FV248" s="513">
        <f>Esc!FV$14</f>
        <v>2.2588508612171236</v>
      </c>
      <c r="FW248" s="513">
        <f>Esc!FW$14</f>
        <v>2.3153221327475517</v>
      </c>
      <c r="FX248" s="513">
        <f>Esc!FX$14</f>
        <v>2.3153221327475517</v>
      </c>
      <c r="FY248" s="513">
        <f>Esc!FY$14</f>
        <v>2.3153221327475517</v>
      </c>
      <c r="FZ248" s="513">
        <f>Esc!FZ$14</f>
        <v>2.3153221327475517</v>
      </c>
      <c r="GA248" s="513">
        <f>Esc!GA$14</f>
        <v>2.3732051860662402</v>
      </c>
      <c r="GB248" s="513">
        <f>Esc!GB$14</f>
        <v>2.3732051860662402</v>
      </c>
      <c r="GC248" s="513">
        <f>Esc!GC$14</f>
        <v>2.3732051860662402</v>
      </c>
      <c r="GD248" s="513">
        <f>Esc!GD$14</f>
        <v>2.3732051860662402</v>
      </c>
      <c r="GE248" s="513">
        <f>Esc!GE$14</f>
        <v>2.4325353157178964</v>
      </c>
      <c r="GF248" s="513">
        <f>Esc!GF$14</f>
        <v>2.4325353157178964</v>
      </c>
      <c r="GG248" s="513">
        <f>Esc!GG$14</f>
        <v>2.4325353157178964</v>
      </c>
      <c r="GH248" s="513">
        <f>Esc!GH$14</f>
        <v>2.4325353157178964</v>
      </c>
      <c r="GI248" s="513">
        <f>Esc!GI$14</f>
        <v>2.4933486986108435</v>
      </c>
      <c r="GJ248" s="513">
        <f>Esc!GJ$14</f>
        <v>2.4933486986108435</v>
      </c>
    </row>
    <row r="249" spans="1:192" outlineLevel="2" x14ac:dyDescent="0.35">
      <c r="A249" s="76"/>
      <c r="B249"/>
      <c r="C249"/>
      <c r="D249"/>
      <c r="E249" t="s">
        <v>772</v>
      </c>
      <c r="F249"/>
      <c r="G249" t="s">
        <v>101</v>
      </c>
      <c r="H249">
        <f>SUM(J249:GJ249)</f>
        <v>224.84327427363709</v>
      </c>
      <c r="I249"/>
      <c r="J249">
        <f t="shared" ref="J249:AO249" si="306">$F244/$F245*J246/$F243*J248*J247</f>
        <v>0</v>
      </c>
      <c r="K249">
        <f t="shared" si="306"/>
        <v>0</v>
      </c>
      <c r="L249">
        <f t="shared" si="306"/>
        <v>0</v>
      </c>
      <c r="M249">
        <f t="shared" si="306"/>
        <v>0</v>
      </c>
      <c r="N249">
        <f t="shared" si="306"/>
        <v>0</v>
      </c>
      <c r="O249">
        <f t="shared" si="306"/>
        <v>0</v>
      </c>
      <c r="P249">
        <f t="shared" si="306"/>
        <v>0</v>
      </c>
      <c r="Q249">
        <f t="shared" si="306"/>
        <v>0</v>
      </c>
      <c r="R249">
        <f t="shared" si="306"/>
        <v>0</v>
      </c>
      <c r="S249">
        <f t="shared" si="306"/>
        <v>0</v>
      </c>
      <c r="T249">
        <f t="shared" si="306"/>
        <v>0</v>
      </c>
      <c r="U249">
        <f t="shared" si="306"/>
        <v>0</v>
      </c>
      <c r="V249">
        <f t="shared" si="306"/>
        <v>0</v>
      </c>
      <c r="W249">
        <f t="shared" si="306"/>
        <v>0</v>
      </c>
      <c r="X249">
        <f t="shared" si="306"/>
        <v>0</v>
      </c>
      <c r="Y249">
        <f t="shared" si="306"/>
        <v>0</v>
      </c>
      <c r="Z249">
        <f t="shared" si="306"/>
        <v>0</v>
      </c>
      <c r="AA249">
        <f t="shared" si="306"/>
        <v>0</v>
      </c>
      <c r="AB249">
        <f t="shared" si="306"/>
        <v>0</v>
      </c>
      <c r="AC249">
        <f t="shared" si="306"/>
        <v>0</v>
      </c>
      <c r="AD249">
        <f t="shared" si="306"/>
        <v>0</v>
      </c>
      <c r="AE249">
        <f t="shared" si="306"/>
        <v>0</v>
      </c>
      <c r="AF249">
        <f t="shared" si="306"/>
        <v>0</v>
      </c>
      <c r="AG249">
        <f t="shared" si="306"/>
        <v>0</v>
      </c>
      <c r="AH249">
        <f t="shared" si="306"/>
        <v>0</v>
      </c>
      <c r="AI249">
        <f t="shared" si="306"/>
        <v>0</v>
      </c>
      <c r="AJ249">
        <f t="shared" si="306"/>
        <v>0</v>
      </c>
      <c r="AK249">
        <f t="shared" si="306"/>
        <v>0</v>
      </c>
      <c r="AL249">
        <f t="shared" si="306"/>
        <v>0</v>
      </c>
      <c r="AM249">
        <f t="shared" si="306"/>
        <v>0</v>
      </c>
      <c r="AN249">
        <f t="shared" si="306"/>
        <v>0</v>
      </c>
      <c r="AO249">
        <f t="shared" si="306"/>
        <v>0</v>
      </c>
      <c r="AP249">
        <f t="shared" ref="AP249:BU249" si="307">$F244/$F245*AP246/$F243*AP248*AP247</f>
        <v>0</v>
      </c>
      <c r="AQ249">
        <f t="shared" si="307"/>
        <v>0</v>
      </c>
      <c r="AR249">
        <f t="shared" si="307"/>
        <v>0</v>
      </c>
      <c r="AS249">
        <f t="shared" si="307"/>
        <v>0</v>
      </c>
      <c r="AT249">
        <f t="shared" si="307"/>
        <v>0</v>
      </c>
      <c r="AU249">
        <f t="shared" si="307"/>
        <v>0</v>
      </c>
      <c r="AV249">
        <f t="shared" si="307"/>
        <v>0</v>
      </c>
      <c r="AW249">
        <f t="shared" si="307"/>
        <v>0</v>
      </c>
      <c r="AX249">
        <f t="shared" si="307"/>
        <v>0</v>
      </c>
      <c r="AY249">
        <f t="shared" si="307"/>
        <v>0</v>
      </c>
      <c r="AZ249">
        <f t="shared" si="307"/>
        <v>0</v>
      </c>
      <c r="BA249">
        <f t="shared" si="307"/>
        <v>0</v>
      </c>
      <c r="BB249">
        <f t="shared" si="307"/>
        <v>0</v>
      </c>
      <c r="BC249">
        <f t="shared" si="307"/>
        <v>0</v>
      </c>
      <c r="BD249">
        <f t="shared" si="307"/>
        <v>0</v>
      </c>
      <c r="BE249">
        <f t="shared" si="307"/>
        <v>0</v>
      </c>
      <c r="BF249">
        <f t="shared" si="307"/>
        <v>1.6153359374999998</v>
      </c>
      <c r="BG249">
        <f t="shared" si="307"/>
        <v>1.6557193359374995</v>
      </c>
      <c r="BH249">
        <f t="shared" si="307"/>
        <v>1.6557193359374995</v>
      </c>
      <c r="BI249">
        <f t="shared" si="307"/>
        <v>1.6557193359374995</v>
      </c>
      <c r="BJ249">
        <f t="shared" si="307"/>
        <v>1.6557193359374995</v>
      </c>
      <c r="BK249">
        <f t="shared" si="307"/>
        <v>1.697112319335937</v>
      </c>
      <c r="BL249">
        <f t="shared" si="307"/>
        <v>1.697112319335937</v>
      </c>
      <c r="BM249">
        <f t="shared" si="307"/>
        <v>1.697112319335937</v>
      </c>
      <c r="BN249">
        <f t="shared" si="307"/>
        <v>1.697112319335937</v>
      </c>
      <c r="BO249">
        <f t="shared" si="307"/>
        <v>1.7395401273193354</v>
      </c>
      <c r="BP249">
        <f t="shared" si="307"/>
        <v>1.7395401273193354</v>
      </c>
      <c r="BQ249">
        <f t="shared" si="307"/>
        <v>1.7395401273193354</v>
      </c>
      <c r="BR249">
        <f t="shared" si="307"/>
        <v>1.7395401273193354</v>
      </c>
      <c r="BS249">
        <f t="shared" si="307"/>
        <v>1.7830286305023186</v>
      </c>
      <c r="BT249">
        <f t="shared" si="307"/>
        <v>1.7830286305023186</v>
      </c>
      <c r="BU249">
        <f t="shared" si="307"/>
        <v>1.7830286305023186</v>
      </c>
      <c r="BV249">
        <f t="shared" ref="BV249:DA249" si="308">$F244/$F245*BV246/$F243*BV248*BV247</f>
        <v>1.7830286305023186</v>
      </c>
      <c r="BW249">
        <f t="shared" si="308"/>
        <v>1.8276043462648766</v>
      </c>
      <c r="BX249">
        <f t="shared" si="308"/>
        <v>1.8276043462648766</v>
      </c>
      <c r="BY249">
        <f t="shared" si="308"/>
        <v>1.8276043462648766</v>
      </c>
      <c r="BZ249">
        <f t="shared" si="308"/>
        <v>1.8276043462648766</v>
      </c>
      <c r="CA249">
        <f t="shared" si="308"/>
        <v>1.8732944549214983</v>
      </c>
      <c r="CB249">
        <f t="shared" si="308"/>
        <v>1.8732944549214983</v>
      </c>
      <c r="CC249">
        <f t="shared" si="308"/>
        <v>1.8732944549214983</v>
      </c>
      <c r="CD249">
        <f t="shared" si="308"/>
        <v>1.8732944549214983</v>
      </c>
      <c r="CE249">
        <f t="shared" si="308"/>
        <v>1.9201268162945357</v>
      </c>
      <c r="CF249">
        <f t="shared" si="308"/>
        <v>1.9201268162945357</v>
      </c>
      <c r="CG249">
        <f t="shared" si="308"/>
        <v>1.9201268162945357</v>
      </c>
      <c r="CH249">
        <f t="shared" si="308"/>
        <v>1.9201268162945357</v>
      </c>
      <c r="CI249">
        <f t="shared" si="308"/>
        <v>1.9681299867018991</v>
      </c>
      <c r="CJ249">
        <f t="shared" si="308"/>
        <v>1.9681299867018991</v>
      </c>
      <c r="CK249">
        <f t="shared" si="308"/>
        <v>1.9681299867018991</v>
      </c>
      <c r="CL249">
        <f t="shared" si="308"/>
        <v>1.9681299867018991</v>
      </c>
      <c r="CM249">
        <f t="shared" si="308"/>
        <v>2.0173332363694465</v>
      </c>
      <c r="CN249">
        <f t="shared" si="308"/>
        <v>2.0173332363694465</v>
      </c>
      <c r="CO249">
        <f t="shared" si="308"/>
        <v>2.0173332363694465</v>
      </c>
      <c r="CP249">
        <f t="shared" si="308"/>
        <v>2.0173332363694465</v>
      </c>
      <c r="CQ249">
        <f t="shared" si="308"/>
        <v>2.0677665672786825</v>
      </c>
      <c r="CR249">
        <f t="shared" si="308"/>
        <v>2.0677665672786825</v>
      </c>
      <c r="CS249">
        <f t="shared" si="308"/>
        <v>2.0677665672786825</v>
      </c>
      <c r="CT249">
        <f t="shared" si="308"/>
        <v>2.0677665672786825</v>
      </c>
      <c r="CU249">
        <f t="shared" si="308"/>
        <v>2.1194607314606491</v>
      </c>
      <c r="CV249">
        <f t="shared" si="308"/>
        <v>2.1194607314606491</v>
      </c>
      <c r="CW249">
        <f t="shared" si="308"/>
        <v>2.1194607314606491</v>
      </c>
      <c r="CX249">
        <f t="shared" si="308"/>
        <v>2.1194607314606491</v>
      </c>
      <c r="CY249">
        <f t="shared" si="308"/>
        <v>2.1724472497471656</v>
      </c>
      <c r="CZ249">
        <f t="shared" si="308"/>
        <v>2.1724472497471656</v>
      </c>
      <c r="DA249">
        <f t="shared" si="308"/>
        <v>2.1724472497471656</v>
      </c>
      <c r="DB249">
        <f t="shared" ref="DB249:EG249" si="309">$F244/$F245*DB246/$F243*DB248*DB247</f>
        <v>2.1724472497471656</v>
      </c>
      <c r="DC249">
        <f t="shared" si="309"/>
        <v>2.2267584309908446</v>
      </c>
      <c r="DD249">
        <f t="shared" si="309"/>
        <v>2.2267584309908446</v>
      </c>
      <c r="DE249">
        <f t="shared" si="309"/>
        <v>2.2267584309908446</v>
      </c>
      <c r="DF249">
        <f t="shared" si="309"/>
        <v>2.2267584309908446</v>
      </c>
      <c r="DG249">
        <f t="shared" si="309"/>
        <v>2.2824273917656157</v>
      </c>
      <c r="DH249">
        <f t="shared" si="309"/>
        <v>2.2824273917656157</v>
      </c>
      <c r="DI249">
        <f t="shared" si="309"/>
        <v>2.2824273917656157</v>
      </c>
      <c r="DJ249">
        <f t="shared" si="309"/>
        <v>2.2824273917656157</v>
      </c>
      <c r="DK249">
        <f t="shared" si="309"/>
        <v>2.3394880765597561</v>
      </c>
      <c r="DL249">
        <f t="shared" si="309"/>
        <v>2.3394880765597561</v>
      </c>
      <c r="DM249">
        <f t="shared" si="309"/>
        <v>2.3394880765597561</v>
      </c>
      <c r="DN249">
        <f t="shared" si="309"/>
        <v>2.3394880765597561</v>
      </c>
      <c r="DO249">
        <f t="shared" si="309"/>
        <v>2.39797527847375</v>
      </c>
      <c r="DP249">
        <f t="shared" si="309"/>
        <v>2.39797527847375</v>
      </c>
      <c r="DQ249">
        <f t="shared" si="309"/>
        <v>2.39797527847375</v>
      </c>
      <c r="DR249">
        <f t="shared" si="309"/>
        <v>2.39797527847375</v>
      </c>
      <c r="DS249">
        <f t="shared" si="309"/>
        <v>2.4579246604355935</v>
      </c>
      <c r="DT249">
        <f t="shared" si="309"/>
        <v>2.4579246604355935</v>
      </c>
      <c r="DU249">
        <f t="shared" si="309"/>
        <v>2.4579246604355935</v>
      </c>
      <c r="DV249">
        <f t="shared" si="309"/>
        <v>2.4579246604355935</v>
      </c>
      <c r="DW249">
        <f t="shared" si="309"/>
        <v>2.5193727769464829</v>
      </c>
      <c r="DX249">
        <f t="shared" si="309"/>
        <v>2.5193727769464829</v>
      </c>
      <c r="DY249">
        <f t="shared" si="309"/>
        <v>2.5193727769464829</v>
      </c>
      <c r="DZ249">
        <f t="shared" si="309"/>
        <v>2.5193727769464829</v>
      </c>
      <c r="EA249">
        <f t="shared" si="309"/>
        <v>2.5823570963701448</v>
      </c>
      <c r="EB249">
        <f t="shared" si="309"/>
        <v>2.5823570963701448</v>
      </c>
      <c r="EC249">
        <f t="shared" si="309"/>
        <v>2.5823570963701448</v>
      </c>
      <c r="ED249">
        <f t="shared" si="309"/>
        <v>2.5823570963701448</v>
      </c>
      <c r="EE249">
        <f t="shared" si="309"/>
        <v>2.6469160237793985</v>
      </c>
      <c r="EF249">
        <f t="shared" si="309"/>
        <v>2.6469160237793985</v>
      </c>
      <c r="EG249">
        <f t="shared" si="309"/>
        <v>2.6469160237793985</v>
      </c>
      <c r="EH249">
        <f t="shared" ref="EH249:FM249" si="310">$F244/$F245*EH246/$F243*EH248*EH247</f>
        <v>2.6469160237793985</v>
      </c>
      <c r="EI249">
        <f t="shared" si="310"/>
        <v>2.7130889243738832</v>
      </c>
      <c r="EJ249">
        <f t="shared" si="310"/>
        <v>2.7130889243738832</v>
      </c>
      <c r="EK249">
        <f t="shared" si="310"/>
        <v>2.7130889243738832</v>
      </c>
      <c r="EL249">
        <f t="shared" si="310"/>
        <v>2.7130889243738832</v>
      </c>
      <c r="EM249">
        <f t="shared" si="310"/>
        <v>2.78091614748323</v>
      </c>
      <c r="EN249">
        <f t="shared" si="310"/>
        <v>2.78091614748323</v>
      </c>
      <c r="EO249">
        <f t="shared" si="310"/>
        <v>2.78091614748323</v>
      </c>
      <c r="EP249">
        <f t="shared" si="310"/>
        <v>2.78091614748323</v>
      </c>
      <c r="EQ249">
        <f t="shared" si="310"/>
        <v>2.8504390511703104</v>
      </c>
      <c r="ER249">
        <f t="shared" si="310"/>
        <v>2.8504390511703104</v>
      </c>
      <c r="ES249">
        <f t="shared" si="310"/>
        <v>2.8504390511703104</v>
      </c>
      <c r="ET249">
        <f t="shared" si="310"/>
        <v>2.8504390511703104</v>
      </c>
      <c r="EU249">
        <f t="shared" si="310"/>
        <v>2.9217000274495684</v>
      </c>
      <c r="EV249">
        <f t="shared" si="310"/>
        <v>2.9217000274495684</v>
      </c>
      <c r="EW249">
        <f t="shared" si="310"/>
        <v>2.9217000274495684</v>
      </c>
      <c r="EX249">
        <f t="shared" si="310"/>
        <v>2.9217000274495684</v>
      </c>
      <c r="EY249">
        <f t="shared" si="310"/>
        <v>2.9947425281358071</v>
      </c>
      <c r="EZ249">
        <f t="shared" si="310"/>
        <v>2.9947425281358071</v>
      </c>
      <c r="FA249">
        <f t="shared" si="310"/>
        <v>2.9947425281358071</v>
      </c>
      <c r="FB249">
        <f t="shared" si="310"/>
        <v>0</v>
      </c>
      <c r="FC249">
        <f t="shared" si="310"/>
        <v>0</v>
      </c>
      <c r="FD249">
        <f t="shared" si="310"/>
        <v>0</v>
      </c>
      <c r="FE249">
        <f t="shared" si="310"/>
        <v>0</v>
      </c>
      <c r="FF249">
        <f t="shared" si="310"/>
        <v>0</v>
      </c>
      <c r="FG249">
        <f t="shared" si="310"/>
        <v>0</v>
      </c>
      <c r="FH249">
        <f t="shared" si="310"/>
        <v>0</v>
      </c>
      <c r="FI249">
        <f t="shared" si="310"/>
        <v>0</v>
      </c>
      <c r="FJ249">
        <f t="shared" si="310"/>
        <v>0</v>
      </c>
      <c r="FK249">
        <f t="shared" si="310"/>
        <v>0</v>
      </c>
      <c r="FL249">
        <f t="shared" si="310"/>
        <v>0</v>
      </c>
      <c r="FM249">
        <f t="shared" si="310"/>
        <v>0</v>
      </c>
      <c r="FN249">
        <f t="shared" ref="FN249:GJ249" si="311">$F244/$F245*FN246/$F243*FN248*FN247</f>
        <v>0</v>
      </c>
      <c r="FO249">
        <f t="shared" si="311"/>
        <v>0</v>
      </c>
      <c r="FP249">
        <f t="shared" si="311"/>
        <v>0</v>
      </c>
      <c r="FQ249">
        <f t="shared" si="311"/>
        <v>0</v>
      </c>
      <c r="FR249">
        <f t="shared" si="311"/>
        <v>0</v>
      </c>
      <c r="FS249">
        <f t="shared" si="311"/>
        <v>0</v>
      </c>
      <c r="FT249">
        <f t="shared" si="311"/>
        <v>0</v>
      </c>
      <c r="FU249">
        <f t="shared" si="311"/>
        <v>0</v>
      </c>
      <c r="FV249">
        <f t="shared" si="311"/>
        <v>0</v>
      </c>
      <c r="FW249">
        <f t="shared" si="311"/>
        <v>0</v>
      </c>
      <c r="FX249">
        <f t="shared" si="311"/>
        <v>0</v>
      </c>
      <c r="FY249">
        <f t="shared" si="311"/>
        <v>0</v>
      </c>
      <c r="FZ249">
        <f t="shared" si="311"/>
        <v>0</v>
      </c>
      <c r="GA249">
        <f t="shared" si="311"/>
        <v>0</v>
      </c>
      <c r="GB249">
        <f t="shared" si="311"/>
        <v>0</v>
      </c>
      <c r="GC249">
        <f t="shared" si="311"/>
        <v>0</v>
      </c>
      <c r="GD249">
        <f t="shared" si="311"/>
        <v>0</v>
      </c>
      <c r="GE249">
        <f t="shared" si="311"/>
        <v>0</v>
      </c>
      <c r="GF249">
        <f t="shared" si="311"/>
        <v>0</v>
      </c>
      <c r="GG249">
        <f t="shared" si="311"/>
        <v>0</v>
      </c>
      <c r="GH249">
        <f t="shared" si="311"/>
        <v>0</v>
      </c>
      <c r="GI249">
        <f t="shared" si="311"/>
        <v>0</v>
      </c>
      <c r="GJ249">
        <f t="shared" si="311"/>
        <v>0</v>
      </c>
    </row>
    <row r="250" spans="1:192" outlineLevel="2" x14ac:dyDescent="0.35">
      <c r="A250" s="76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</row>
    <row r="251" spans="1:192" s="512" customFormat="1" outlineLevel="2" x14ac:dyDescent="0.35">
      <c r="A251" s="519"/>
      <c r="E251" s="512" t="str">
        <f>InpC!$E$16</f>
        <v>Length of operating period</v>
      </c>
      <c r="F251" s="512">
        <f>InpC!$F$16</f>
        <v>3</v>
      </c>
      <c r="G251" s="512" t="str">
        <f>InpC!$G$16</f>
        <v>months</v>
      </c>
    </row>
    <row r="252" spans="1:192" s="512" customFormat="1" outlineLevel="2" x14ac:dyDescent="0.35">
      <c r="A252" s="519"/>
      <c r="E252" s="512" t="str">
        <f>InpC!$E$89</f>
        <v>Bank charges</v>
      </c>
      <c r="F252" s="512">
        <f>InpC!$F$89</f>
        <v>2.5</v>
      </c>
      <c r="G252" s="512" t="str">
        <f>InpC!$G$89</f>
        <v>$ 000s p.a.</v>
      </c>
    </row>
    <row r="253" spans="1:192" s="512" customFormat="1" outlineLevel="2" x14ac:dyDescent="0.35">
      <c r="A253" s="519"/>
      <c r="E253" s="512" t="str">
        <f>InpC!$E$134</f>
        <v>Number of periods in a year</v>
      </c>
      <c r="F253" s="512">
        <f>InpC!$F$134</f>
        <v>4</v>
      </c>
      <c r="G253" s="512" t="str">
        <f>InpC!$G$134</f>
        <v>periods</v>
      </c>
    </row>
    <row r="254" spans="1:192" s="512" customFormat="1" outlineLevel="2" x14ac:dyDescent="0.35">
      <c r="A254" s="519"/>
      <c r="E254" s="512" t="str">
        <f>Time!$E$32</f>
        <v>Months per model period</v>
      </c>
      <c r="G254" s="512" t="str">
        <f>Time!$G$32</f>
        <v>months</v>
      </c>
      <c r="H254" s="512">
        <f>Time!$H$32</f>
        <v>0</v>
      </c>
      <c r="J254" s="512">
        <f>Time!J$32</f>
        <v>1</v>
      </c>
      <c r="K254" s="512">
        <f>Time!K$32</f>
        <v>1</v>
      </c>
      <c r="L254" s="512">
        <f>Time!L$32</f>
        <v>1</v>
      </c>
      <c r="M254" s="512">
        <f>Time!M$32</f>
        <v>1</v>
      </c>
      <c r="N254" s="512">
        <f>Time!N$32</f>
        <v>1</v>
      </c>
      <c r="O254" s="512">
        <f>Time!O$32</f>
        <v>1</v>
      </c>
      <c r="P254" s="512">
        <f>Time!P$32</f>
        <v>1</v>
      </c>
      <c r="Q254" s="512">
        <f>Time!Q$32</f>
        <v>1</v>
      </c>
      <c r="R254" s="512">
        <f>Time!R$32</f>
        <v>1</v>
      </c>
      <c r="S254" s="512">
        <f>Time!S$32</f>
        <v>1</v>
      </c>
      <c r="T254" s="512">
        <f>Time!T$32</f>
        <v>1</v>
      </c>
      <c r="U254" s="512">
        <f>Time!U$32</f>
        <v>1</v>
      </c>
      <c r="V254" s="512">
        <f>Time!V$32</f>
        <v>1</v>
      </c>
      <c r="W254" s="512">
        <f>Time!W$32</f>
        <v>1</v>
      </c>
      <c r="X254" s="512">
        <f>Time!X$32</f>
        <v>1</v>
      </c>
      <c r="Y254" s="512">
        <f>Time!Y$32</f>
        <v>1</v>
      </c>
      <c r="Z254" s="512">
        <f>Time!Z$32</f>
        <v>1</v>
      </c>
      <c r="AA254" s="512">
        <f>Time!AA$32</f>
        <v>1</v>
      </c>
      <c r="AB254" s="512">
        <f>Time!AB$32</f>
        <v>1</v>
      </c>
      <c r="AC254" s="512">
        <f>Time!AC$32</f>
        <v>1</v>
      </c>
      <c r="AD254" s="512">
        <f>Time!AD$32</f>
        <v>1</v>
      </c>
      <c r="AE254" s="512">
        <f>Time!AE$32</f>
        <v>1</v>
      </c>
      <c r="AF254" s="512">
        <f>Time!AF$32</f>
        <v>1</v>
      </c>
      <c r="AG254" s="512">
        <f>Time!AG$32</f>
        <v>1</v>
      </c>
      <c r="AH254" s="512">
        <f>Time!AH$32</f>
        <v>1</v>
      </c>
      <c r="AI254" s="512">
        <f>Time!AI$32</f>
        <v>1</v>
      </c>
      <c r="AJ254" s="512">
        <f>Time!AJ$32</f>
        <v>1</v>
      </c>
      <c r="AK254" s="512">
        <f>Time!AK$32</f>
        <v>1</v>
      </c>
      <c r="AL254" s="512">
        <f>Time!AL$32</f>
        <v>1</v>
      </c>
      <c r="AM254" s="512">
        <f>Time!AM$32</f>
        <v>1</v>
      </c>
      <c r="AN254" s="512">
        <f>Time!AN$32</f>
        <v>1</v>
      </c>
      <c r="AO254" s="512">
        <f>Time!AO$32</f>
        <v>1</v>
      </c>
      <c r="AP254" s="512">
        <f>Time!AP$32</f>
        <v>1</v>
      </c>
      <c r="AQ254" s="512">
        <f>Time!AQ$32</f>
        <v>1</v>
      </c>
      <c r="AR254" s="512">
        <f>Time!AR$32</f>
        <v>1</v>
      </c>
      <c r="AS254" s="512">
        <f>Time!AS$32</f>
        <v>1</v>
      </c>
      <c r="AT254" s="512">
        <f>Time!AT$32</f>
        <v>1</v>
      </c>
      <c r="AU254" s="512">
        <f>Time!AU$32</f>
        <v>1</v>
      </c>
      <c r="AV254" s="512">
        <f>Time!AV$32</f>
        <v>1</v>
      </c>
      <c r="AW254" s="512">
        <f>Time!AW$32</f>
        <v>1</v>
      </c>
      <c r="AX254" s="512">
        <f>Time!AX$32</f>
        <v>1</v>
      </c>
      <c r="AY254" s="512">
        <f>Time!AY$32</f>
        <v>1</v>
      </c>
      <c r="AZ254" s="512">
        <f>Time!AZ$32</f>
        <v>1</v>
      </c>
      <c r="BA254" s="512">
        <f>Time!BA$32</f>
        <v>1</v>
      </c>
      <c r="BB254" s="512">
        <f>Time!BB$32</f>
        <v>1</v>
      </c>
      <c r="BC254" s="512">
        <f>Time!BC$32</f>
        <v>1</v>
      </c>
      <c r="BD254" s="512">
        <f>Time!BD$32</f>
        <v>1</v>
      </c>
      <c r="BE254" s="512">
        <f>Time!BE$32</f>
        <v>1</v>
      </c>
      <c r="BF254" s="512">
        <f>Time!BF$32</f>
        <v>3</v>
      </c>
      <c r="BG254" s="512">
        <f>Time!BG$32</f>
        <v>3</v>
      </c>
      <c r="BH254" s="512">
        <f>Time!BH$32</f>
        <v>3</v>
      </c>
      <c r="BI254" s="512">
        <f>Time!BI$32</f>
        <v>3</v>
      </c>
      <c r="BJ254" s="512">
        <f>Time!BJ$32</f>
        <v>3</v>
      </c>
      <c r="BK254" s="512">
        <f>Time!BK$32</f>
        <v>3</v>
      </c>
      <c r="BL254" s="512">
        <f>Time!BL$32</f>
        <v>3</v>
      </c>
      <c r="BM254" s="512">
        <f>Time!BM$32</f>
        <v>3</v>
      </c>
      <c r="BN254" s="512">
        <f>Time!BN$32</f>
        <v>3</v>
      </c>
      <c r="BO254" s="512">
        <f>Time!BO$32</f>
        <v>3</v>
      </c>
      <c r="BP254" s="512">
        <f>Time!BP$32</f>
        <v>3</v>
      </c>
      <c r="BQ254" s="512">
        <f>Time!BQ$32</f>
        <v>3</v>
      </c>
      <c r="BR254" s="512">
        <f>Time!BR$32</f>
        <v>3</v>
      </c>
      <c r="BS254" s="512">
        <f>Time!BS$32</f>
        <v>3</v>
      </c>
      <c r="BT254" s="512">
        <f>Time!BT$32</f>
        <v>3</v>
      </c>
      <c r="BU254" s="512">
        <f>Time!BU$32</f>
        <v>3</v>
      </c>
      <c r="BV254" s="512">
        <f>Time!BV$32</f>
        <v>3</v>
      </c>
      <c r="BW254" s="512">
        <f>Time!BW$32</f>
        <v>3</v>
      </c>
      <c r="BX254" s="512">
        <f>Time!BX$32</f>
        <v>3</v>
      </c>
      <c r="BY254" s="512">
        <f>Time!BY$32</f>
        <v>3</v>
      </c>
      <c r="BZ254" s="512">
        <f>Time!BZ$32</f>
        <v>3</v>
      </c>
      <c r="CA254" s="512">
        <f>Time!CA$32</f>
        <v>3</v>
      </c>
      <c r="CB254" s="512">
        <f>Time!CB$32</f>
        <v>3</v>
      </c>
      <c r="CC254" s="512">
        <f>Time!CC$32</f>
        <v>3</v>
      </c>
      <c r="CD254" s="512">
        <f>Time!CD$32</f>
        <v>3</v>
      </c>
      <c r="CE254" s="512">
        <f>Time!CE$32</f>
        <v>3</v>
      </c>
      <c r="CF254" s="512">
        <f>Time!CF$32</f>
        <v>3</v>
      </c>
      <c r="CG254" s="512">
        <f>Time!CG$32</f>
        <v>3</v>
      </c>
      <c r="CH254" s="512">
        <f>Time!CH$32</f>
        <v>3</v>
      </c>
      <c r="CI254" s="512">
        <f>Time!CI$32</f>
        <v>3</v>
      </c>
      <c r="CJ254" s="512">
        <f>Time!CJ$32</f>
        <v>3</v>
      </c>
      <c r="CK254" s="512">
        <f>Time!CK$32</f>
        <v>3</v>
      </c>
      <c r="CL254" s="512">
        <f>Time!CL$32</f>
        <v>3</v>
      </c>
      <c r="CM254" s="512">
        <f>Time!CM$32</f>
        <v>3</v>
      </c>
      <c r="CN254" s="512">
        <f>Time!CN$32</f>
        <v>3</v>
      </c>
      <c r="CO254" s="512">
        <f>Time!CO$32</f>
        <v>3</v>
      </c>
      <c r="CP254" s="512">
        <f>Time!CP$32</f>
        <v>3</v>
      </c>
      <c r="CQ254" s="512">
        <f>Time!CQ$32</f>
        <v>3</v>
      </c>
      <c r="CR254" s="512">
        <f>Time!CR$32</f>
        <v>3</v>
      </c>
      <c r="CS254" s="512">
        <f>Time!CS$32</f>
        <v>3</v>
      </c>
      <c r="CT254" s="512">
        <f>Time!CT$32</f>
        <v>3</v>
      </c>
      <c r="CU254" s="512">
        <f>Time!CU$32</f>
        <v>3</v>
      </c>
      <c r="CV254" s="512">
        <f>Time!CV$32</f>
        <v>3</v>
      </c>
      <c r="CW254" s="512">
        <f>Time!CW$32</f>
        <v>3</v>
      </c>
      <c r="CX254" s="512">
        <f>Time!CX$32</f>
        <v>3</v>
      </c>
      <c r="CY254" s="512">
        <f>Time!CY$32</f>
        <v>3</v>
      </c>
      <c r="CZ254" s="512">
        <f>Time!CZ$32</f>
        <v>3</v>
      </c>
      <c r="DA254" s="512">
        <f>Time!DA$32</f>
        <v>3</v>
      </c>
      <c r="DB254" s="512">
        <f>Time!DB$32</f>
        <v>3</v>
      </c>
      <c r="DC254" s="512">
        <f>Time!DC$32</f>
        <v>3</v>
      </c>
      <c r="DD254" s="512">
        <f>Time!DD$32</f>
        <v>3</v>
      </c>
      <c r="DE254" s="512">
        <f>Time!DE$32</f>
        <v>3</v>
      </c>
      <c r="DF254" s="512">
        <f>Time!DF$32</f>
        <v>3</v>
      </c>
      <c r="DG254" s="512">
        <f>Time!DG$32</f>
        <v>3</v>
      </c>
      <c r="DH254" s="512">
        <f>Time!DH$32</f>
        <v>3</v>
      </c>
      <c r="DI254" s="512">
        <f>Time!DI$32</f>
        <v>3</v>
      </c>
      <c r="DJ254" s="512">
        <f>Time!DJ$32</f>
        <v>3</v>
      </c>
      <c r="DK254" s="512">
        <f>Time!DK$32</f>
        <v>3</v>
      </c>
      <c r="DL254" s="512">
        <f>Time!DL$32</f>
        <v>3</v>
      </c>
      <c r="DM254" s="512">
        <f>Time!DM$32</f>
        <v>3</v>
      </c>
      <c r="DN254" s="512">
        <f>Time!DN$32</f>
        <v>3</v>
      </c>
      <c r="DO254" s="512">
        <f>Time!DO$32</f>
        <v>3</v>
      </c>
      <c r="DP254" s="512">
        <f>Time!DP$32</f>
        <v>3</v>
      </c>
      <c r="DQ254" s="512">
        <f>Time!DQ$32</f>
        <v>3</v>
      </c>
      <c r="DR254" s="512">
        <f>Time!DR$32</f>
        <v>3</v>
      </c>
      <c r="DS254" s="512">
        <f>Time!DS$32</f>
        <v>3</v>
      </c>
      <c r="DT254" s="512">
        <f>Time!DT$32</f>
        <v>3</v>
      </c>
      <c r="DU254" s="512">
        <f>Time!DU$32</f>
        <v>3</v>
      </c>
      <c r="DV254" s="512">
        <f>Time!DV$32</f>
        <v>3</v>
      </c>
      <c r="DW254" s="512">
        <f>Time!DW$32</f>
        <v>3</v>
      </c>
      <c r="DX254" s="512">
        <f>Time!DX$32</f>
        <v>3</v>
      </c>
      <c r="DY254" s="512">
        <f>Time!DY$32</f>
        <v>3</v>
      </c>
      <c r="DZ254" s="512">
        <f>Time!DZ$32</f>
        <v>3</v>
      </c>
      <c r="EA254" s="512">
        <f>Time!EA$32</f>
        <v>3</v>
      </c>
      <c r="EB254" s="512">
        <f>Time!EB$32</f>
        <v>3</v>
      </c>
      <c r="EC254" s="512">
        <f>Time!EC$32</f>
        <v>3</v>
      </c>
      <c r="ED254" s="512">
        <f>Time!ED$32</f>
        <v>3</v>
      </c>
      <c r="EE254" s="512">
        <f>Time!EE$32</f>
        <v>3</v>
      </c>
      <c r="EF254" s="512">
        <f>Time!EF$32</f>
        <v>3</v>
      </c>
      <c r="EG254" s="512">
        <f>Time!EG$32</f>
        <v>3</v>
      </c>
      <c r="EH254" s="512">
        <f>Time!EH$32</f>
        <v>3</v>
      </c>
      <c r="EI254" s="512">
        <f>Time!EI$32</f>
        <v>3</v>
      </c>
      <c r="EJ254" s="512">
        <f>Time!EJ$32</f>
        <v>3</v>
      </c>
      <c r="EK254" s="512">
        <f>Time!EK$32</f>
        <v>3</v>
      </c>
      <c r="EL254" s="512">
        <f>Time!EL$32</f>
        <v>3</v>
      </c>
      <c r="EM254" s="512">
        <f>Time!EM$32</f>
        <v>3</v>
      </c>
      <c r="EN254" s="512">
        <f>Time!EN$32</f>
        <v>3</v>
      </c>
      <c r="EO254" s="512">
        <f>Time!EO$32</f>
        <v>3</v>
      </c>
      <c r="EP254" s="512">
        <f>Time!EP$32</f>
        <v>3</v>
      </c>
      <c r="EQ254" s="512">
        <f>Time!EQ$32</f>
        <v>3</v>
      </c>
      <c r="ER254" s="512">
        <f>Time!ER$32</f>
        <v>3</v>
      </c>
      <c r="ES254" s="512">
        <f>Time!ES$32</f>
        <v>3</v>
      </c>
      <c r="ET254" s="512">
        <f>Time!ET$32</f>
        <v>3</v>
      </c>
      <c r="EU254" s="512">
        <f>Time!EU$32</f>
        <v>3</v>
      </c>
      <c r="EV254" s="512">
        <f>Time!EV$32</f>
        <v>3</v>
      </c>
      <c r="EW254" s="512">
        <f>Time!EW$32</f>
        <v>3</v>
      </c>
      <c r="EX254" s="512">
        <f>Time!EX$32</f>
        <v>3</v>
      </c>
      <c r="EY254" s="512">
        <f>Time!EY$32</f>
        <v>3</v>
      </c>
      <c r="EZ254" s="512">
        <f>Time!EZ$32</f>
        <v>3</v>
      </c>
      <c r="FA254" s="512">
        <f>Time!FA$32</f>
        <v>3</v>
      </c>
      <c r="FB254" s="512">
        <f>Time!FB$32</f>
        <v>3</v>
      </c>
      <c r="FC254" s="512">
        <f>Time!FC$32</f>
        <v>3</v>
      </c>
      <c r="FD254" s="512">
        <f>Time!FD$32</f>
        <v>3</v>
      </c>
      <c r="FE254" s="512">
        <f>Time!FE$32</f>
        <v>3</v>
      </c>
      <c r="FF254" s="512">
        <f>Time!FF$32</f>
        <v>3</v>
      </c>
      <c r="FG254" s="512">
        <f>Time!FG$32</f>
        <v>3</v>
      </c>
      <c r="FH254" s="512">
        <f>Time!FH$32</f>
        <v>3</v>
      </c>
      <c r="FI254" s="512">
        <f>Time!FI$32</f>
        <v>3</v>
      </c>
      <c r="FJ254" s="512">
        <f>Time!FJ$32</f>
        <v>3</v>
      </c>
      <c r="FK254" s="512">
        <f>Time!FK$32</f>
        <v>3</v>
      </c>
      <c r="FL254" s="512">
        <f>Time!FL$32</f>
        <v>3</v>
      </c>
      <c r="FM254" s="512">
        <f>Time!FM$32</f>
        <v>3</v>
      </c>
      <c r="FN254" s="512">
        <f>Time!FN$32</f>
        <v>3</v>
      </c>
      <c r="FO254" s="512">
        <f>Time!FO$32</f>
        <v>3</v>
      </c>
      <c r="FP254" s="512">
        <f>Time!FP$32</f>
        <v>3</v>
      </c>
      <c r="FQ254" s="512">
        <f>Time!FQ$32</f>
        <v>3</v>
      </c>
      <c r="FR254" s="512">
        <f>Time!FR$32</f>
        <v>3</v>
      </c>
      <c r="FS254" s="512">
        <f>Time!FS$32</f>
        <v>3</v>
      </c>
      <c r="FT254" s="512">
        <f>Time!FT$32</f>
        <v>3</v>
      </c>
      <c r="FU254" s="512">
        <f>Time!FU$32</f>
        <v>3</v>
      </c>
      <c r="FV254" s="512">
        <f>Time!FV$32</f>
        <v>3</v>
      </c>
      <c r="FW254" s="512">
        <f>Time!FW$32</f>
        <v>3</v>
      </c>
      <c r="FX254" s="512">
        <f>Time!FX$32</f>
        <v>3</v>
      </c>
      <c r="FY254" s="512">
        <f>Time!FY$32</f>
        <v>3</v>
      </c>
      <c r="FZ254" s="512">
        <f>Time!FZ$32</f>
        <v>3</v>
      </c>
      <c r="GA254" s="512">
        <f>Time!GA$32</f>
        <v>3</v>
      </c>
      <c r="GB254" s="512">
        <f>Time!GB$32</f>
        <v>3</v>
      </c>
      <c r="GC254" s="512">
        <f>Time!GC$32</f>
        <v>3</v>
      </c>
      <c r="GD254" s="512">
        <f>Time!GD$32</f>
        <v>3</v>
      </c>
      <c r="GE254" s="512">
        <f>Time!GE$32</f>
        <v>3</v>
      </c>
      <c r="GF254" s="512">
        <f>Time!GF$32</f>
        <v>3</v>
      </c>
      <c r="GG254" s="512">
        <f>Time!GG$32</f>
        <v>3</v>
      </c>
      <c r="GH254" s="512">
        <f>Time!GH$32</f>
        <v>3</v>
      </c>
      <c r="GI254" s="512">
        <f>Time!GI$32</f>
        <v>3</v>
      </c>
      <c r="GJ254" s="512">
        <f>Time!GJ$32</f>
        <v>3</v>
      </c>
    </row>
    <row r="255" spans="1:192" s="512" customFormat="1" outlineLevel="2" x14ac:dyDescent="0.35">
      <c r="A255" s="519"/>
      <c r="E255" s="512" t="str">
        <f>Time!$E$88</f>
        <v>Operating period flag</v>
      </c>
      <c r="G255" s="512" t="str">
        <f>Time!$G$88</f>
        <v>flag</v>
      </c>
      <c r="H255" s="512">
        <f>Time!$H$88</f>
        <v>100</v>
      </c>
      <c r="J255" s="512">
        <f>Time!J$88</f>
        <v>0</v>
      </c>
      <c r="K255" s="512">
        <f>Time!K$88</f>
        <v>0</v>
      </c>
      <c r="L255" s="512">
        <f>Time!L$88</f>
        <v>0</v>
      </c>
      <c r="M255" s="512">
        <f>Time!M$88</f>
        <v>0</v>
      </c>
      <c r="N255" s="512">
        <f>Time!N$88</f>
        <v>0</v>
      </c>
      <c r="O255" s="512">
        <f>Time!O$88</f>
        <v>0</v>
      </c>
      <c r="P255" s="512">
        <f>Time!P$88</f>
        <v>0</v>
      </c>
      <c r="Q255" s="512">
        <f>Time!Q$88</f>
        <v>0</v>
      </c>
      <c r="R255" s="512">
        <f>Time!R$88</f>
        <v>0</v>
      </c>
      <c r="S255" s="512">
        <f>Time!S$88</f>
        <v>0</v>
      </c>
      <c r="T255" s="512">
        <f>Time!T$88</f>
        <v>0</v>
      </c>
      <c r="U255" s="512">
        <f>Time!U$88</f>
        <v>0</v>
      </c>
      <c r="V255" s="512">
        <f>Time!V$88</f>
        <v>0</v>
      </c>
      <c r="W255" s="512">
        <f>Time!W$88</f>
        <v>0</v>
      </c>
      <c r="X255" s="512">
        <f>Time!X$88</f>
        <v>0</v>
      </c>
      <c r="Y255" s="512">
        <f>Time!Y$88</f>
        <v>0</v>
      </c>
      <c r="Z255" s="512">
        <f>Time!Z$88</f>
        <v>0</v>
      </c>
      <c r="AA255" s="512">
        <f>Time!AA$88</f>
        <v>0</v>
      </c>
      <c r="AB255" s="512">
        <f>Time!AB$88</f>
        <v>0</v>
      </c>
      <c r="AC255" s="512">
        <f>Time!AC$88</f>
        <v>0</v>
      </c>
      <c r="AD255" s="512">
        <f>Time!AD$88</f>
        <v>0</v>
      </c>
      <c r="AE255" s="512">
        <f>Time!AE$88</f>
        <v>0</v>
      </c>
      <c r="AF255" s="512">
        <f>Time!AF$88</f>
        <v>0</v>
      </c>
      <c r="AG255" s="512">
        <f>Time!AG$88</f>
        <v>0</v>
      </c>
      <c r="AH255" s="512">
        <f>Time!AH$88</f>
        <v>0</v>
      </c>
      <c r="AI255" s="512">
        <f>Time!AI$88</f>
        <v>0</v>
      </c>
      <c r="AJ255" s="512">
        <f>Time!AJ$88</f>
        <v>0</v>
      </c>
      <c r="AK255" s="512">
        <f>Time!AK$88</f>
        <v>0</v>
      </c>
      <c r="AL255" s="512">
        <f>Time!AL$88</f>
        <v>0</v>
      </c>
      <c r="AM255" s="512">
        <f>Time!AM$88</f>
        <v>0</v>
      </c>
      <c r="AN255" s="512">
        <f>Time!AN$88</f>
        <v>0</v>
      </c>
      <c r="AO255" s="512">
        <f>Time!AO$88</f>
        <v>0</v>
      </c>
      <c r="AP255" s="512">
        <f>Time!AP$88</f>
        <v>0</v>
      </c>
      <c r="AQ255" s="512">
        <f>Time!AQ$88</f>
        <v>0</v>
      </c>
      <c r="AR255" s="512">
        <f>Time!AR$88</f>
        <v>0</v>
      </c>
      <c r="AS255" s="512">
        <f>Time!AS$88</f>
        <v>0</v>
      </c>
      <c r="AT255" s="512">
        <f>Time!AT$88</f>
        <v>0</v>
      </c>
      <c r="AU255" s="512">
        <f>Time!AU$88</f>
        <v>0</v>
      </c>
      <c r="AV255" s="512">
        <f>Time!AV$88</f>
        <v>0</v>
      </c>
      <c r="AW255" s="512">
        <f>Time!AW$88</f>
        <v>0</v>
      </c>
      <c r="AX255" s="512">
        <f>Time!AX$88</f>
        <v>0</v>
      </c>
      <c r="AY255" s="512">
        <f>Time!AY$88</f>
        <v>0</v>
      </c>
      <c r="AZ255" s="512">
        <f>Time!AZ$88</f>
        <v>0</v>
      </c>
      <c r="BA255" s="512">
        <f>Time!BA$88</f>
        <v>0</v>
      </c>
      <c r="BB255" s="512">
        <f>Time!BB$88</f>
        <v>0</v>
      </c>
      <c r="BC255" s="512">
        <f>Time!BC$88</f>
        <v>0</v>
      </c>
      <c r="BD255" s="512">
        <f>Time!BD$88</f>
        <v>0</v>
      </c>
      <c r="BE255" s="512">
        <f>Time!BE$88</f>
        <v>0</v>
      </c>
      <c r="BF255" s="512">
        <f>Time!BF$88</f>
        <v>1</v>
      </c>
      <c r="BG255" s="512">
        <f>Time!BG$88</f>
        <v>1</v>
      </c>
      <c r="BH255" s="512">
        <f>Time!BH$88</f>
        <v>1</v>
      </c>
      <c r="BI255" s="512">
        <f>Time!BI$88</f>
        <v>1</v>
      </c>
      <c r="BJ255" s="512">
        <f>Time!BJ$88</f>
        <v>1</v>
      </c>
      <c r="BK255" s="512">
        <f>Time!BK$88</f>
        <v>1</v>
      </c>
      <c r="BL255" s="512">
        <f>Time!BL$88</f>
        <v>1</v>
      </c>
      <c r="BM255" s="512">
        <f>Time!BM$88</f>
        <v>1</v>
      </c>
      <c r="BN255" s="512">
        <f>Time!BN$88</f>
        <v>1</v>
      </c>
      <c r="BO255" s="512">
        <f>Time!BO$88</f>
        <v>1</v>
      </c>
      <c r="BP255" s="512">
        <f>Time!BP$88</f>
        <v>1</v>
      </c>
      <c r="BQ255" s="512">
        <f>Time!BQ$88</f>
        <v>1</v>
      </c>
      <c r="BR255" s="512">
        <f>Time!BR$88</f>
        <v>1</v>
      </c>
      <c r="BS255" s="512">
        <f>Time!BS$88</f>
        <v>1</v>
      </c>
      <c r="BT255" s="512">
        <f>Time!BT$88</f>
        <v>1</v>
      </c>
      <c r="BU255" s="512">
        <f>Time!BU$88</f>
        <v>1</v>
      </c>
      <c r="BV255" s="512">
        <f>Time!BV$88</f>
        <v>1</v>
      </c>
      <c r="BW255" s="512">
        <f>Time!BW$88</f>
        <v>1</v>
      </c>
      <c r="BX255" s="512">
        <f>Time!BX$88</f>
        <v>1</v>
      </c>
      <c r="BY255" s="512">
        <f>Time!BY$88</f>
        <v>1</v>
      </c>
      <c r="BZ255" s="512">
        <f>Time!BZ$88</f>
        <v>1</v>
      </c>
      <c r="CA255" s="512">
        <f>Time!CA$88</f>
        <v>1</v>
      </c>
      <c r="CB255" s="512">
        <f>Time!CB$88</f>
        <v>1</v>
      </c>
      <c r="CC255" s="512">
        <f>Time!CC$88</f>
        <v>1</v>
      </c>
      <c r="CD255" s="512">
        <f>Time!CD$88</f>
        <v>1</v>
      </c>
      <c r="CE255" s="512">
        <f>Time!CE$88</f>
        <v>1</v>
      </c>
      <c r="CF255" s="512">
        <f>Time!CF$88</f>
        <v>1</v>
      </c>
      <c r="CG255" s="512">
        <f>Time!CG$88</f>
        <v>1</v>
      </c>
      <c r="CH255" s="512">
        <f>Time!CH$88</f>
        <v>1</v>
      </c>
      <c r="CI255" s="512">
        <f>Time!CI$88</f>
        <v>1</v>
      </c>
      <c r="CJ255" s="512">
        <f>Time!CJ$88</f>
        <v>1</v>
      </c>
      <c r="CK255" s="512">
        <f>Time!CK$88</f>
        <v>1</v>
      </c>
      <c r="CL255" s="512">
        <f>Time!CL$88</f>
        <v>1</v>
      </c>
      <c r="CM255" s="512">
        <f>Time!CM$88</f>
        <v>1</v>
      </c>
      <c r="CN255" s="512">
        <f>Time!CN$88</f>
        <v>1</v>
      </c>
      <c r="CO255" s="512">
        <f>Time!CO$88</f>
        <v>1</v>
      </c>
      <c r="CP255" s="512">
        <f>Time!CP$88</f>
        <v>1</v>
      </c>
      <c r="CQ255" s="512">
        <f>Time!CQ$88</f>
        <v>1</v>
      </c>
      <c r="CR255" s="512">
        <f>Time!CR$88</f>
        <v>1</v>
      </c>
      <c r="CS255" s="512">
        <f>Time!CS$88</f>
        <v>1</v>
      </c>
      <c r="CT255" s="512">
        <f>Time!CT$88</f>
        <v>1</v>
      </c>
      <c r="CU255" s="512">
        <f>Time!CU$88</f>
        <v>1</v>
      </c>
      <c r="CV255" s="512">
        <f>Time!CV$88</f>
        <v>1</v>
      </c>
      <c r="CW255" s="512">
        <f>Time!CW$88</f>
        <v>1</v>
      </c>
      <c r="CX255" s="512">
        <f>Time!CX$88</f>
        <v>1</v>
      </c>
      <c r="CY255" s="512">
        <f>Time!CY$88</f>
        <v>1</v>
      </c>
      <c r="CZ255" s="512">
        <f>Time!CZ$88</f>
        <v>1</v>
      </c>
      <c r="DA255" s="512">
        <f>Time!DA$88</f>
        <v>1</v>
      </c>
      <c r="DB255" s="512">
        <f>Time!DB$88</f>
        <v>1</v>
      </c>
      <c r="DC255" s="512">
        <f>Time!DC$88</f>
        <v>1</v>
      </c>
      <c r="DD255" s="512">
        <f>Time!DD$88</f>
        <v>1</v>
      </c>
      <c r="DE255" s="512">
        <f>Time!DE$88</f>
        <v>1</v>
      </c>
      <c r="DF255" s="512">
        <f>Time!DF$88</f>
        <v>1</v>
      </c>
      <c r="DG255" s="512">
        <f>Time!DG$88</f>
        <v>1</v>
      </c>
      <c r="DH255" s="512">
        <f>Time!DH$88</f>
        <v>1</v>
      </c>
      <c r="DI255" s="512">
        <f>Time!DI$88</f>
        <v>1</v>
      </c>
      <c r="DJ255" s="512">
        <f>Time!DJ$88</f>
        <v>1</v>
      </c>
      <c r="DK255" s="512">
        <f>Time!DK$88</f>
        <v>1</v>
      </c>
      <c r="DL255" s="512">
        <f>Time!DL$88</f>
        <v>1</v>
      </c>
      <c r="DM255" s="512">
        <f>Time!DM$88</f>
        <v>1</v>
      </c>
      <c r="DN255" s="512">
        <f>Time!DN$88</f>
        <v>1</v>
      </c>
      <c r="DO255" s="512">
        <f>Time!DO$88</f>
        <v>1</v>
      </c>
      <c r="DP255" s="512">
        <f>Time!DP$88</f>
        <v>1</v>
      </c>
      <c r="DQ255" s="512">
        <f>Time!DQ$88</f>
        <v>1</v>
      </c>
      <c r="DR255" s="512">
        <f>Time!DR$88</f>
        <v>1</v>
      </c>
      <c r="DS255" s="512">
        <f>Time!DS$88</f>
        <v>1</v>
      </c>
      <c r="DT255" s="512">
        <f>Time!DT$88</f>
        <v>1</v>
      </c>
      <c r="DU255" s="512">
        <f>Time!DU$88</f>
        <v>1</v>
      </c>
      <c r="DV255" s="512">
        <f>Time!DV$88</f>
        <v>1</v>
      </c>
      <c r="DW255" s="512">
        <f>Time!DW$88</f>
        <v>1</v>
      </c>
      <c r="DX255" s="512">
        <f>Time!DX$88</f>
        <v>1</v>
      </c>
      <c r="DY255" s="512">
        <f>Time!DY$88</f>
        <v>1</v>
      </c>
      <c r="DZ255" s="512">
        <f>Time!DZ$88</f>
        <v>1</v>
      </c>
      <c r="EA255" s="512">
        <f>Time!EA$88</f>
        <v>1</v>
      </c>
      <c r="EB255" s="512">
        <f>Time!EB$88</f>
        <v>1</v>
      </c>
      <c r="EC255" s="512">
        <f>Time!EC$88</f>
        <v>1</v>
      </c>
      <c r="ED255" s="512">
        <f>Time!ED$88</f>
        <v>1</v>
      </c>
      <c r="EE255" s="512">
        <f>Time!EE$88</f>
        <v>1</v>
      </c>
      <c r="EF255" s="512">
        <f>Time!EF$88</f>
        <v>1</v>
      </c>
      <c r="EG255" s="512">
        <f>Time!EG$88</f>
        <v>1</v>
      </c>
      <c r="EH255" s="512">
        <f>Time!EH$88</f>
        <v>1</v>
      </c>
      <c r="EI255" s="512">
        <f>Time!EI$88</f>
        <v>1</v>
      </c>
      <c r="EJ255" s="512">
        <f>Time!EJ$88</f>
        <v>1</v>
      </c>
      <c r="EK255" s="512">
        <f>Time!EK$88</f>
        <v>1</v>
      </c>
      <c r="EL255" s="512">
        <f>Time!EL$88</f>
        <v>1</v>
      </c>
      <c r="EM255" s="512">
        <f>Time!EM$88</f>
        <v>1</v>
      </c>
      <c r="EN255" s="512">
        <f>Time!EN$88</f>
        <v>1</v>
      </c>
      <c r="EO255" s="512">
        <f>Time!EO$88</f>
        <v>1</v>
      </c>
      <c r="EP255" s="512">
        <f>Time!EP$88</f>
        <v>1</v>
      </c>
      <c r="EQ255" s="512">
        <f>Time!EQ$88</f>
        <v>1</v>
      </c>
      <c r="ER255" s="512">
        <f>Time!ER$88</f>
        <v>1</v>
      </c>
      <c r="ES255" s="512">
        <f>Time!ES$88</f>
        <v>1</v>
      </c>
      <c r="ET255" s="512">
        <f>Time!ET$88</f>
        <v>1</v>
      </c>
      <c r="EU255" s="512">
        <f>Time!EU$88</f>
        <v>1</v>
      </c>
      <c r="EV255" s="512">
        <f>Time!EV$88</f>
        <v>1</v>
      </c>
      <c r="EW255" s="512">
        <f>Time!EW$88</f>
        <v>1</v>
      </c>
      <c r="EX255" s="512">
        <f>Time!EX$88</f>
        <v>1</v>
      </c>
      <c r="EY255" s="512">
        <f>Time!EY$88</f>
        <v>1</v>
      </c>
      <c r="EZ255" s="512">
        <f>Time!EZ$88</f>
        <v>1</v>
      </c>
      <c r="FA255" s="512">
        <f>Time!FA$88</f>
        <v>1</v>
      </c>
      <c r="FB255" s="512">
        <f>Time!FB$88</f>
        <v>0</v>
      </c>
      <c r="FC255" s="512">
        <f>Time!FC$88</f>
        <v>0</v>
      </c>
      <c r="FD255" s="512">
        <f>Time!FD$88</f>
        <v>0</v>
      </c>
      <c r="FE255" s="512">
        <f>Time!FE$88</f>
        <v>0</v>
      </c>
      <c r="FF255" s="512">
        <f>Time!FF$88</f>
        <v>0</v>
      </c>
      <c r="FG255" s="512">
        <f>Time!FG$88</f>
        <v>0</v>
      </c>
      <c r="FH255" s="512">
        <f>Time!FH$88</f>
        <v>0</v>
      </c>
      <c r="FI255" s="512">
        <f>Time!FI$88</f>
        <v>0</v>
      </c>
      <c r="FJ255" s="512">
        <f>Time!FJ$88</f>
        <v>0</v>
      </c>
      <c r="FK255" s="512">
        <f>Time!FK$88</f>
        <v>0</v>
      </c>
      <c r="FL255" s="512">
        <f>Time!FL$88</f>
        <v>0</v>
      </c>
      <c r="FM255" s="512">
        <f>Time!FM$88</f>
        <v>0</v>
      </c>
      <c r="FN255" s="512">
        <f>Time!FN$88</f>
        <v>0</v>
      </c>
      <c r="FO255" s="512">
        <f>Time!FO$88</f>
        <v>0</v>
      </c>
      <c r="FP255" s="512">
        <f>Time!FP$88</f>
        <v>0</v>
      </c>
      <c r="FQ255" s="512">
        <f>Time!FQ$88</f>
        <v>0</v>
      </c>
      <c r="FR255" s="512">
        <f>Time!FR$88</f>
        <v>0</v>
      </c>
      <c r="FS255" s="512">
        <f>Time!FS$88</f>
        <v>0</v>
      </c>
      <c r="FT255" s="512">
        <f>Time!FT$88</f>
        <v>0</v>
      </c>
      <c r="FU255" s="512">
        <f>Time!FU$88</f>
        <v>0</v>
      </c>
      <c r="FV255" s="512">
        <f>Time!FV$88</f>
        <v>0</v>
      </c>
      <c r="FW255" s="512">
        <f>Time!FW$88</f>
        <v>0</v>
      </c>
      <c r="FX255" s="512">
        <f>Time!FX$88</f>
        <v>0</v>
      </c>
      <c r="FY255" s="512">
        <f>Time!FY$88</f>
        <v>0</v>
      </c>
      <c r="FZ255" s="512">
        <f>Time!FZ$88</f>
        <v>0</v>
      </c>
      <c r="GA255" s="512">
        <f>Time!GA$88</f>
        <v>0</v>
      </c>
      <c r="GB255" s="512">
        <f>Time!GB$88</f>
        <v>0</v>
      </c>
      <c r="GC255" s="512">
        <f>Time!GC$88</f>
        <v>0</v>
      </c>
      <c r="GD255" s="512">
        <f>Time!GD$88</f>
        <v>0</v>
      </c>
      <c r="GE255" s="512">
        <f>Time!GE$88</f>
        <v>0</v>
      </c>
      <c r="GF255" s="512">
        <f>Time!GF$88</f>
        <v>0</v>
      </c>
      <c r="GG255" s="512">
        <f>Time!GG$88</f>
        <v>0</v>
      </c>
      <c r="GH255" s="512">
        <f>Time!GH$88</f>
        <v>0</v>
      </c>
      <c r="GI255" s="512">
        <f>Time!GI$88</f>
        <v>0</v>
      </c>
      <c r="GJ255" s="512">
        <f>Time!GJ$88</f>
        <v>0</v>
      </c>
    </row>
    <row r="256" spans="1:192" s="513" customFormat="1" outlineLevel="2" x14ac:dyDescent="0.35">
      <c r="A256" s="518"/>
      <c r="E256" s="513" t="str">
        <f>Esc!$E$14</f>
        <v>CPI escalation factor</v>
      </c>
      <c r="G256" s="513" t="str">
        <f>Esc!$G$14</f>
        <v>factor</v>
      </c>
      <c r="H256" s="513">
        <f>Esc!$H$14</f>
        <v>277.83505167495679</v>
      </c>
      <c r="J256" s="513">
        <f>Esc!J$14</f>
        <v>1</v>
      </c>
      <c r="K256" s="513">
        <f>Esc!K$14</f>
        <v>1</v>
      </c>
      <c r="L256" s="513">
        <f>Esc!L$14</f>
        <v>1</v>
      </c>
      <c r="M256" s="513">
        <f>Esc!M$14</f>
        <v>1</v>
      </c>
      <c r="N256" s="513">
        <f>Esc!N$14</f>
        <v>1</v>
      </c>
      <c r="O256" s="513">
        <f>Esc!O$14</f>
        <v>1</v>
      </c>
      <c r="P256" s="513">
        <f>Esc!P$14</f>
        <v>1</v>
      </c>
      <c r="Q256" s="513">
        <f>Esc!Q$14</f>
        <v>1</v>
      </c>
      <c r="R256" s="513">
        <f>Esc!R$14</f>
        <v>1</v>
      </c>
      <c r="S256" s="513">
        <f>Esc!S$14</f>
        <v>1</v>
      </c>
      <c r="T256" s="513">
        <f>Esc!T$14</f>
        <v>1</v>
      </c>
      <c r="U256" s="513">
        <f>Esc!U$14</f>
        <v>1</v>
      </c>
      <c r="V256" s="513">
        <f>Esc!V$14</f>
        <v>1</v>
      </c>
      <c r="W256" s="513">
        <f>Esc!W$14</f>
        <v>1</v>
      </c>
      <c r="X256" s="513">
        <f>Esc!X$14</f>
        <v>1</v>
      </c>
      <c r="Y256" s="513">
        <f>Esc!Y$14</f>
        <v>1</v>
      </c>
      <c r="Z256" s="513">
        <f>Esc!Z$14</f>
        <v>1</v>
      </c>
      <c r="AA256" s="513">
        <f>Esc!AA$14</f>
        <v>1.0249999999999999</v>
      </c>
      <c r="AB256" s="513">
        <f>Esc!AB$14</f>
        <v>1.0249999999999999</v>
      </c>
      <c r="AC256" s="513">
        <f>Esc!AC$14</f>
        <v>1.0249999999999999</v>
      </c>
      <c r="AD256" s="513">
        <f>Esc!AD$14</f>
        <v>1.0249999999999999</v>
      </c>
      <c r="AE256" s="513">
        <f>Esc!AE$14</f>
        <v>1.0249999999999999</v>
      </c>
      <c r="AF256" s="513">
        <f>Esc!AF$14</f>
        <v>1.0249999999999999</v>
      </c>
      <c r="AG256" s="513">
        <f>Esc!AG$14</f>
        <v>1.0249999999999999</v>
      </c>
      <c r="AH256" s="513">
        <f>Esc!AH$14</f>
        <v>1.0249999999999999</v>
      </c>
      <c r="AI256" s="513">
        <f>Esc!AI$14</f>
        <v>1.0249999999999999</v>
      </c>
      <c r="AJ256" s="513">
        <f>Esc!AJ$14</f>
        <v>1.0249999999999999</v>
      </c>
      <c r="AK256" s="513">
        <f>Esc!AK$14</f>
        <v>1.0249999999999999</v>
      </c>
      <c r="AL256" s="513">
        <f>Esc!AL$14</f>
        <v>1.0249999999999999</v>
      </c>
      <c r="AM256" s="513">
        <f>Esc!AM$14</f>
        <v>1.0506249999999999</v>
      </c>
      <c r="AN256" s="513">
        <f>Esc!AN$14</f>
        <v>1.0506249999999999</v>
      </c>
      <c r="AO256" s="513">
        <f>Esc!AO$14</f>
        <v>1.0506249999999999</v>
      </c>
      <c r="AP256" s="513">
        <f>Esc!AP$14</f>
        <v>1.0506249999999999</v>
      </c>
      <c r="AQ256" s="513">
        <f>Esc!AQ$14</f>
        <v>1.0506249999999999</v>
      </c>
      <c r="AR256" s="513">
        <f>Esc!AR$14</f>
        <v>1.0506249999999999</v>
      </c>
      <c r="AS256" s="513">
        <f>Esc!AS$14</f>
        <v>1.0506249999999999</v>
      </c>
      <c r="AT256" s="513">
        <f>Esc!AT$14</f>
        <v>1.0506249999999999</v>
      </c>
      <c r="AU256" s="513">
        <f>Esc!AU$14</f>
        <v>1.0506249999999999</v>
      </c>
      <c r="AV256" s="513">
        <f>Esc!AV$14</f>
        <v>1.0506249999999999</v>
      </c>
      <c r="AW256" s="513">
        <f>Esc!AW$14</f>
        <v>1.0506249999999999</v>
      </c>
      <c r="AX256" s="513">
        <f>Esc!AX$14</f>
        <v>1.0506249999999999</v>
      </c>
      <c r="AY256" s="513">
        <f>Esc!AY$14</f>
        <v>1.0768906249999999</v>
      </c>
      <c r="AZ256" s="513">
        <f>Esc!AZ$14</f>
        <v>1.0768906249999999</v>
      </c>
      <c r="BA256" s="513">
        <f>Esc!BA$14</f>
        <v>1.0768906249999999</v>
      </c>
      <c r="BB256" s="513">
        <f>Esc!BB$14</f>
        <v>1.0768906249999999</v>
      </c>
      <c r="BC256" s="513">
        <f>Esc!BC$14</f>
        <v>1.0768906249999999</v>
      </c>
      <c r="BD256" s="513">
        <f>Esc!BD$14</f>
        <v>1.0768906249999999</v>
      </c>
      <c r="BE256" s="513">
        <f>Esc!BE$14</f>
        <v>1.0768906249999999</v>
      </c>
      <c r="BF256" s="513">
        <f>Esc!BF$14</f>
        <v>1.0768906249999999</v>
      </c>
      <c r="BG256" s="513">
        <f>Esc!BG$14</f>
        <v>1.1038128906249998</v>
      </c>
      <c r="BH256" s="513">
        <f>Esc!BH$14</f>
        <v>1.1038128906249998</v>
      </c>
      <c r="BI256" s="513">
        <f>Esc!BI$14</f>
        <v>1.1038128906249998</v>
      </c>
      <c r="BJ256" s="513">
        <f>Esc!BJ$14</f>
        <v>1.1038128906249998</v>
      </c>
      <c r="BK256" s="513">
        <f>Esc!BK$14</f>
        <v>1.1314082128906247</v>
      </c>
      <c r="BL256" s="513">
        <f>Esc!BL$14</f>
        <v>1.1314082128906247</v>
      </c>
      <c r="BM256" s="513">
        <f>Esc!BM$14</f>
        <v>1.1314082128906247</v>
      </c>
      <c r="BN256" s="513">
        <f>Esc!BN$14</f>
        <v>1.1314082128906247</v>
      </c>
      <c r="BO256" s="513">
        <f>Esc!BO$14</f>
        <v>1.1596934182128902</v>
      </c>
      <c r="BP256" s="513">
        <f>Esc!BP$14</f>
        <v>1.1596934182128902</v>
      </c>
      <c r="BQ256" s="513">
        <f>Esc!BQ$14</f>
        <v>1.1596934182128902</v>
      </c>
      <c r="BR256" s="513">
        <f>Esc!BR$14</f>
        <v>1.1596934182128902</v>
      </c>
      <c r="BS256" s="513">
        <f>Esc!BS$14</f>
        <v>1.1886857536682125</v>
      </c>
      <c r="BT256" s="513">
        <f>Esc!BT$14</f>
        <v>1.1886857536682125</v>
      </c>
      <c r="BU256" s="513">
        <f>Esc!BU$14</f>
        <v>1.1886857536682125</v>
      </c>
      <c r="BV256" s="513">
        <f>Esc!BV$14</f>
        <v>1.1886857536682125</v>
      </c>
      <c r="BW256" s="513">
        <f>Esc!BW$14</f>
        <v>1.2184028975099177</v>
      </c>
      <c r="BX256" s="513">
        <f>Esc!BX$14</f>
        <v>1.2184028975099177</v>
      </c>
      <c r="BY256" s="513">
        <f>Esc!BY$14</f>
        <v>1.2184028975099177</v>
      </c>
      <c r="BZ256" s="513">
        <f>Esc!BZ$14</f>
        <v>1.2184028975099177</v>
      </c>
      <c r="CA256" s="513">
        <f>Esc!CA$14</f>
        <v>1.2488629699476654</v>
      </c>
      <c r="CB256" s="513">
        <f>Esc!CB$14</f>
        <v>1.2488629699476654</v>
      </c>
      <c r="CC256" s="513">
        <f>Esc!CC$14</f>
        <v>1.2488629699476654</v>
      </c>
      <c r="CD256" s="513">
        <f>Esc!CD$14</f>
        <v>1.2488629699476654</v>
      </c>
      <c r="CE256" s="513">
        <f>Esc!CE$14</f>
        <v>1.2800845441963571</v>
      </c>
      <c r="CF256" s="513">
        <f>Esc!CF$14</f>
        <v>1.2800845441963571</v>
      </c>
      <c r="CG256" s="513">
        <f>Esc!CG$14</f>
        <v>1.2800845441963571</v>
      </c>
      <c r="CH256" s="513">
        <f>Esc!CH$14</f>
        <v>1.2800845441963571</v>
      </c>
      <c r="CI256" s="513">
        <f>Esc!CI$14</f>
        <v>1.312086657801266</v>
      </c>
      <c r="CJ256" s="513">
        <f>Esc!CJ$14</f>
        <v>1.312086657801266</v>
      </c>
      <c r="CK256" s="513">
        <f>Esc!CK$14</f>
        <v>1.312086657801266</v>
      </c>
      <c r="CL256" s="513">
        <f>Esc!CL$14</f>
        <v>1.312086657801266</v>
      </c>
      <c r="CM256" s="513">
        <f>Esc!CM$14</f>
        <v>1.3448888242462975</v>
      </c>
      <c r="CN256" s="513">
        <f>Esc!CN$14</f>
        <v>1.3448888242462975</v>
      </c>
      <c r="CO256" s="513">
        <f>Esc!CO$14</f>
        <v>1.3448888242462975</v>
      </c>
      <c r="CP256" s="513">
        <f>Esc!CP$14</f>
        <v>1.3448888242462975</v>
      </c>
      <c r="CQ256" s="513">
        <f>Esc!CQ$14</f>
        <v>1.3785110448524549</v>
      </c>
      <c r="CR256" s="513">
        <f>Esc!CR$14</f>
        <v>1.3785110448524549</v>
      </c>
      <c r="CS256" s="513">
        <f>Esc!CS$14</f>
        <v>1.3785110448524549</v>
      </c>
      <c r="CT256" s="513">
        <f>Esc!CT$14</f>
        <v>1.3785110448524549</v>
      </c>
      <c r="CU256" s="513">
        <f>Esc!CU$14</f>
        <v>1.4129738209737661</v>
      </c>
      <c r="CV256" s="513">
        <f>Esc!CV$14</f>
        <v>1.4129738209737661</v>
      </c>
      <c r="CW256" s="513">
        <f>Esc!CW$14</f>
        <v>1.4129738209737661</v>
      </c>
      <c r="CX256" s="513">
        <f>Esc!CX$14</f>
        <v>1.4129738209737661</v>
      </c>
      <c r="CY256" s="513">
        <f>Esc!CY$14</f>
        <v>1.4482981664981105</v>
      </c>
      <c r="CZ256" s="513">
        <f>Esc!CZ$14</f>
        <v>1.4482981664981105</v>
      </c>
      <c r="DA256" s="513">
        <f>Esc!DA$14</f>
        <v>1.4482981664981105</v>
      </c>
      <c r="DB256" s="513">
        <f>Esc!DB$14</f>
        <v>1.4482981664981105</v>
      </c>
      <c r="DC256" s="513">
        <f>Esc!DC$14</f>
        <v>1.4845056206605631</v>
      </c>
      <c r="DD256" s="513">
        <f>Esc!DD$14</f>
        <v>1.4845056206605631</v>
      </c>
      <c r="DE256" s="513">
        <f>Esc!DE$14</f>
        <v>1.4845056206605631</v>
      </c>
      <c r="DF256" s="513">
        <f>Esc!DF$14</f>
        <v>1.4845056206605631</v>
      </c>
      <c r="DG256" s="513">
        <f>Esc!DG$14</f>
        <v>1.521618261177077</v>
      </c>
      <c r="DH256" s="513">
        <f>Esc!DH$14</f>
        <v>1.521618261177077</v>
      </c>
      <c r="DI256" s="513">
        <f>Esc!DI$14</f>
        <v>1.521618261177077</v>
      </c>
      <c r="DJ256" s="513">
        <f>Esc!DJ$14</f>
        <v>1.521618261177077</v>
      </c>
      <c r="DK256" s="513">
        <f>Esc!DK$14</f>
        <v>1.559658717706504</v>
      </c>
      <c r="DL256" s="513">
        <f>Esc!DL$14</f>
        <v>1.559658717706504</v>
      </c>
      <c r="DM256" s="513">
        <f>Esc!DM$14</f>
        <v>1.559658717706504</v>
      </c>
      <c r="DN256" s="513">
        <f>Esc!DN$14</f>
        <v>1.559658717706504</v>
      </c>
      <c r="DO256" s="513">
        <f>Esc!DO$14</f>
        <v>1.5986501856491666</v>
      </c>
      <c r="DP256" s="513">
        <f>Esc!DP$14</f>
        <v>1.5986501856491666</v>
      </c>
      <c r="DQ256" s="513">
        <f>Esc!DQ$14</f>
        <v>1.5986501856491666</v>
      </c>
      <c r="DR256" s="513">
        <f>Esc!DR$14</f>
        <v>1.5986501856491666</v>
      </c>
      <c r="DS256" s="513">
        <f>Esc!DS$14</f>
        <v>1.6386164402903955</v>
      </c>
      <c r="DT256" s="513">
        <f>Esc!DT$14</f>
        <v>1.6386164402903955</v>
      </c>
      <c r="DU256" s="513">
        <f>Esc!DU$14</f>
        <v>1.6386164402903955</v>
      </c>
      <c r="DV256" s="513">
        <f>Esc!DV$14</f>
        <v>1.6386164402903955</v>
      </c>
      <c r="DW256" s="513">
        <f>Esc!DW$14</f>
        <v>1.6795818512976552</v>
      </c>
      <c r="DX256" s="513">
        <f>Esc!DX$14</f>
        <v>1.6795818512976552</v>
      </c>
      <c r="DY256" s="513">
        <f>Esc!DY$14</f>
        <v>1.6795818512976552</v>
      </c>
      <c r="DZ256" s="513">
        <f>Esc!DZ$14</f>
        <v>1.6795818512976552</v>
      </c>
      <c r="EA256" s="513">
        <f>Esc!EA$14</f>
        <v>1.7215713975800966</v>
      </c>
      <c r="EB256" s="513">
        <f>Esc!EB$14</f>
        <v>1.7215713975800966</v>
      </c>
      <c r="EC256" s="513">
        <f>Esc!EC$14</f>
        <v>1.7215713975800966</v>
      </c>
      <c r="ED256" s="513">
        <f>Esc!ED$14</f>
        <v>1.7215713975800966</v>
      </c>
      <c r="EE256" s="513">
        <f>Esc!EE$14</f>
        <v>1.7646106825195991</v>
      </c>
      <c r="EF256" s="513">
        <f>Esc!EF$14</f>
        <v>1.7646106825195991</v>
      </c>
      <c r="EG256" s="513">
        <f>Esc!EG$14</f>
        <v>1.7646106825195991</v>
      </c>
      <c r="EH256" s="513">
        <f>Esc!EH$14</f>
        <v>1.7646106825195991</v>
      </c>
      <c r="EI256" s="513">
        <f>Esc!EI$14</f>
        <v>1.8087259495825889</v>
      </c>
      <c r="EJ256" s="513">
        <f>Esc!EJ$14</f>
        <v>1.8087259495825889</v>
      </c>
      <c r="EK256" s="513">
        <f>Esc!EK$14</f>
        <v>1.8087259495825889</v>
      </c>
      <c r="EL256" s="513">
        <f>Esc!EL$14</f>
        <v>1.8087259495825889</v>
      </c>
      <c r="EM256" s="513">
        <f>Esc!EM$14</f>
        <v>1.8539440983221533</v>
      </c>
      <c r="EN256" s="513">
        <f>Esc!EN$14</f>
        <v>1.8539440983221533</v>
      </c>
      <c r="EO256" s="513">
        <f>Esc!EO$14</f>
        <v>1.8539440983221533</v>
      </c>
      <c r="EP256" s="513">
        <f>Esc!EP$14</f>
        <v>1.8539440983221533</v>
      </c>
      <c r="EQ256" s="513">
        <f>Esc!EQ$14</f>
        <v>1.9002927007802071</v>
      </c>
      <c r="ER256" s="513">
        <f>Esc!ER$14</f>
        <v>1.9002927007802071</v>
      </c>
      <c r="ES256" s="513">
        <f>Esc!ES$14</f>
        <v>1.9002927007802071</v>
      </c>
      <c r="ET256" s="513">
        <f>Esc!ET$14</f>
        <v>1.9002927007802071</v>
      </c>
      <c r="EU256" s="513">
        <f>Esc!EU$14</f>
        <v>1.9478000182997122</v>
      </c>
      <c r="EV256" s="513">
        <f>Esc!EV$14</f>
        <v>1.9478000182997122</v>
      </c>
      <c r="EW256" s="513">
        <f>Esc!EW$14</f>
        <v>1.9478000182997122</v>
      </c>
      <c r="EX256" s="513">
        <f>Esc!EX$14</f>
        <v>1.9478000182997122</v>
      </c>
      <c r="EY256" s="513">
        <f>Esc!EY$14</f>
        <v>1.9964950187572048</v>
      </c>
      <c r="EZ256" s="513">
        <f>Esc!EZ$14</f>
        <v>1.9964950187572048</v>
      </c>
      <c r="FA256" s="513">
        <f>Esc!FA$14</f>
        <v>1.9964950187572048</v>
      </c>
      <c r="FB256" s="513">
        <f>Esc!FB$14</f>
        <v>1.9964950187572048</v>
      </c>
      <c r="FC256" s="513">
        <f>Esc!FC$14</f>
        <v>2.0464073942261352</v>
      </c>
      <c r="FD256" s="513">
        <f>Esc!FD$14</f>
        <v>2.0464073942261352</v>
      </c>
      <c r="FE256" s="513">
        <f>Esc!FE$14</f>
        <v>2.0464073942261352</v>
      </c>
      <c r="FF256" s="513">
        <f>Esc!FF$14</f>
        <v>2.0464073942261352</v>
      </c>
      <c r="FG256" s="513">
        <f>Esc!FG$14</f>
        <v>2.097567579081788</v>
      </c>
      <c r="FH256" s="513">
        <f>Esc!FH$14</f>
        <v>2.097567579081788</v>
      </c>
      <c r="FI256" s="513">
        <f>Esc!FI$14</f>
        <v>2.097567579081788</v>
      </c>
      <c r="FJ256" s="513">
        <f>Esc!FJ$14</f>
        <v>2.097567579081788</v>
      </c>
      <c r="FK256" s="513">
        <f>Esc!FK$14</f>
        <v>2.1500067685588333</v>
      </c>
      <c r="FL256" s="513">
        <f>Esc!FL$14</f>
        <v>2.1500067685588333</v>
      </c>
      <c r="FM256" s="513">
        <f>Esc!FM$14</f>
        <v>2.1500067685588333</v>
      </c>
      <c r="FN256" s="513">
        <f>Esc!FN$14</f>
        <v>2.1500067685588333</v>
      </c>
      <c r="FO256" s="513">
        <f>Esc!FO$14</f>
        <v>2.2037569377728037</v>
      </c>
      <c r="FP256" s="513">
        <f>Esc!FP$14</f>
        <v>2.2037569377728037</v>
      </c>
      <c r="FQ256" s="513">
        <f>Esc!FQ$14</f>
        <v>2.2037569377728037</v>
      </c>
      <c r="FR256" s="513">
        <f>Esc!FR$14</f>
        <v>2.2037569377728037</v>
      </c>
      <c r="FS256" s="513">
        <f>Esc!FS$14</f>
        <v>2.2588508612171236</v>
      </c>
      <c r="FT256" s="513">
        <f>Esc!FT$14</f>
        <v>2.2588508612171236</v>
      </c>
      <c r="FU256" s="513">
        <f>Esc!FU$14</f>
        <v>2.2588508612171236</v>
      </c>
      <c r="FV256" s="513">
        <f>Esc!FV$14</f>
        <v>2.2588508612171236</v>
      </c>
      <c r="FW256" s="513">
        <f>Esc!FW$14</f>
        <v>2.3153221327475517</v>
      </c>
      <c r="FX256" s="513">
        <f>Esc!FX$14</f>
        <v>2.3153221327475517</v>
      </c>
      <c r="FY256" s="513">
        <f>Esc!FY$14</f>
        <v>2.3153221327475517</v>
      </c>
      <c r="FZ256" s="513">
        <f>Esc!FZ$14</f>
        <v>2.3153221327475517</v>
      </c>
      <c r="GA256" s="513">
        <f>Esc!GA$14</f>
        <v>2.3732051860662402</v>
      </c>
      <c r="GB256" s="513">
        <f>Esc!GB$14</f>
        <v>2.3732051860662402</v>
      </c>
      <c r="GC256" s="513">
        <f>Esc!GC$14</f>
        <v>2.3732051860662402</v>
      </c>
      <c r="GD256" s="513">
        <f>Esc!GD$14</f>
        <v>2.3732051860662402</v>
      </c>
      <c r="GE256" s="513">
        <f>Esc!GE$14</f>
        <v>2.4325353157178964</v>
      </c>
      <c r="GF256" s="513">
        <f>Esc!GF$14</f>
        <v>2.4325353157178964</v>
      </c>
      <c r="GG256" s="513">
        <f>Esc!GG$14</f>
        <v>2.4325353157178964</v>
      </c>
      <c r="GH256" s="513">
        <f>Esc!GH$14</f>
        <v>2.4325353157178964</v>
      </c>
      <c r="GI256" s="513">
        <f>Esc!GI$14</f>
        <v>2.4933486986108435</v>
      </c>
      <c r="GJ256" s="513">
        <f>Esc!GJ$14</f>
        <v>2.4933486986108435</v>
      </c>
    </row>
    <row r="257" spans="1:192" outlineLevel="2" x14ac:dyDescent="0.35">
      <c r="A257" s="76"/>
      <c r="B257"/>
      <c r="C257"/>
      <c r="D257"/>
      <c r="E257" t="s">
        <v>773</v>
      </c>
      <c r="F257"/>
      <c r="G257" t="s">
        <v>101</v>
      </c>
      <c r="H257">
        <f>SUM(J257:GJ257)</f>
        <v>93.684697614015576</v>
      </c>
      <c r="I257"/>
      <c r="J257">
        <f t="shared" ref="J257:AO257" si="312">$F252/$F253*J254/$F251*J256*J255</f>
        <v>0</v>
      </c>
      <c r="K257">
        <f t="shared" si="312"/>
        <v>0</v>
      </c>
      <c r="L257">
        <f t="shared" si="312"/>
        <v>0</v>
      </c>
      <c r="M257">
        <f t="shared" si="312"/>
        <v>0</v>
      </c>
      <c r="N257">
        <f t="shared" si="312"/>
        <v>0</v>
      </c>
      <c r="O257">
        <f t="shared" si="312"/>
        <v>0</v>
      </c>
      <c r="P257">
        <f t="shared" si="312"/>
        <v>0</v>
      </c>
      <c r="Q257">
        <f t="shared" si="312"/>
        <v>0</v>
      </c>
      <c r="R257">
        <f t="shared" si="312"/>
        <v>0</v>
      </c>
      <c r="S257">
        <f t="shared" si="312"/>
        <v>0</v>
      </c>
      <c r="T257">
        <f t="shared" si="312"/>
        <v>0</v>
      </c>
      <c r="U257">
        <f t="shared" si="312"/>
        <v>0</v>
      </c>
      <c r="V257">
        <f t="shared" si="312"/>
        <v>0</v>
      </c>
      <c r="W257">
        <f t="shared" si="312"/>
        <v>0</v>
      </c>
      <c r="X257">
        <f t="shared" si="312"/>
        <v>0</v>
      </c>
      <c r="Y257">
        <f t="shared" si="312"/>
        <v>0</v>
      </c>
      <c r="Z257">
        <f t="shared" si="312"/>
        <v>0</v>
      </c>
      <c r="AA257">
        <f t="shared" si="312"/>
        <v>0</v>
      </c>
      <c r="AB257">
        <f t="shared" si="312"/>
        <v>0</v>
      </c>
      <c r="AC257">
        <f t="shared" si="312"/>
        <v>0</v>
      </c>
      <c r="AD257">
        <f t="shared" si="312"/>
        <v>0</v>
      </c>
      <c r="AE257">
        <f t="shared" si="312"/>
        <v>0</v>
      </c>
      <c r="AF257">
        <f t="shared" si="312"/>
        <v>0</v>
      </c>
      <c r="AG257">
        <f t="shared" si="312"/>
        <v>0</v>
      </c>
      <c r="AH257">
        <f t="shared" si="312"/>
        <v>0</v>
      </c>
      <c r="AI257">
        <f t="shared" si="312"/>
        <v>0</v>
      </c>
      <c r="AJ257">
        <f t="shared" si="312"/>
        <v>0</v>
      </c>
      <c r="AK257">
        <f t="shared" si="312"/>
        <v>0</v>
      </c>
      <c r="AL257">
        <f t="shared" si="312"/>
        <v>0</v>
      </c>
      <c r="AM257">
        <f t="shared" si="312"/>
        <v>0</v>
      </c>
      <c r="AN257">
        <f t="shared" si="312"/>
        <v>0</v>
      </c>
      <c r="AO257">
        <f t="shared" si="312"/>
        <v>0</v>
      </c>
      <c r="AP257">
        <f t="shared" ref="AP257:BU257" si="313">$F252/$F253*AP254/$F251*AP256*AP255</f>
        <v>0</v>
      </c>
      <c r="AQ257">
        <f t="shared" si="313"/>
        <v>0</v>
      </c>
      <c r="AR257">
        <f t="shared" si="313"/>
        <v>0</v>
      </c>
      <c r="AS257">
        <f t="shared" si="313"/>
        <v>0</v>
      </c>
      <c r="AT257">
        <f t="shared" si="313"/>
        <v>0</v>
      </c>
      <c r="AU257">
        <f t="shared" si="313"/>
        <v>0</v>
      </c>
      <c r="AV257">
        <f t="shared" si="313"/>
        <v>0</v>
      </c>
      <c r="AW257">
        <f t="shared" si="313"/>
        <v>0</v>
      </c>
      <c r="AX257">
        <f t="shared" si="313"/>
        <v>0</v>
      </c>
      <c r="AY257">
        <f t="shared" si="313"/>
        <v>0</v>
      </c>
      <c r="AZ257">
        <f t="shared" si="313"/>
        <v>0</v>
      </c>
      <c r="BA257">
        <f t="shared" si="313"/>
        <v>0</v>
      </c>
      <c r="BB257">
        <f t="shared" si="313"/>
        <v>0</v>
      </c>
      <c r="BC257">
        <f t="shared" si="313"/>
        <v>0</v>
      </c>
      <c r="BD257">
        <f t="shared" si="313"/>
        <v>0</v>
      </c>
      <c r="BE257">
        <f t="shared" si="313"/>
        <v>0</v>
      </c>
      <c r="BF257">
        <f t="shared" si="313"/>
        <v>0.67305664062499992</v>
      </c>
      <c r="BG257">
        <f t="shared" si="313"/>
        <v>0.68988305664062488</v>
      </c>
      <c r="BH257">
        <f t="shared" si="313"/>
        <v>0.68988305664062488</v>
      </c>
      <c r="BI257">
        <f t="shared" si="313"/>
        <v>0.68988305664062488</v>
      </c>
      <c r="BJ257">
        <f t="shared" si="313"/>
        <v>0.68988305664062488</v>
      </c>
      <c r="BK257">
        <f t="shared" si="313"/>
        <v>0.70713013305664041</v>
      </c>
      <c r="BL257">
        <f t="shared" si="313"/>
        <v>0.70713013305664041</v>
      </c>
      <c r="BM257">
        <f t="shared" si="313"/>
        <v>0.70713013305664041</v>
      </c>
      <c r="BN257">
        <f t="shared" si="313"/>
        <v>0.70713013305664041</v>
      </c>
      <c r="BO257">
        <f t="shared" si="313"/>
        <v>0.72480838638305634</v>
      </c>
      <c r="BP257">
        <f t="shared" si="313"/>
        <v>0.72480838638305634</v>
      </c>
      <c r="BQ257">
        <f t="shared" si="313"/>
        <v>0.72480838638305634</v>
      </c>
      <c r="BR257">
        <f t="shared" si="313"/>
        <v>0.72480838638305634</v>
      </c>
      <c r="BS257">
        <f t="shared" si="313"/>
        <v>0.74292859604263284</v>
      </c>
      <c r="BT257">
        <f t="shared" si="313"/>
        <v>0.74292859604263284</v>
      </c>
      <c r="BU257">
        <f t="shared" si="313"/>
        <v>0.74292859604263284</v>
      </c>
      <c r="BV257">
        <f t="shared" ref="BV257:DA257" si="314">$F252/$F253*BV254/$F251*BV256*BV255</f>
        <v>0.74292859604263284</v>
      </c>
      <c r="BW257">
        <f t="shared" si="314"/>
        <v>0.76150181094369862</v>
      </c>
      <c r="BX257">
        <f t="shared" si="314"/>
        <v>0.76150181094369862</v>
      </c>
      <c r="BY257">
        <f t="shared" si="314"/>
        <v>0.76150181094369862</v>
      </c>
      <c r="BZ257">
        <f t="shared" si="314"/>
        <v>0.76150181094369862</v>
      </c>
      <c r="CA257">
        <f t="shared" si="314"/>
        <v>0.78053935621729087</v>
      </c>
      <c r="CB257">
        <f t="shared" si="314"/>
        <v>0.78053935621729087</v>
      </c>
      <c r="CC257">
        <f t="shared" si="314"/>
        <v>0.78053935621729087</v>
      </c>
      <c r="CD257">
        <f t="shared" si="314"/>
        <v>0.78053935621729087</v>
      </c>
      <c r="CE257">
        <f t="shared" si="314"/>
        <v>0.80005284012272315</v>
      </c>
      <c r="CF257">
        <f t="shared" si="314"/>
        <v>0.80005284012272315</v>
      </c>
      <c r="CG257">
        <f t="shared" si="314"/>
        <v>0.80005284012272315</v>
      </c>
      <c r="CH257">
        <f t="shared" si="314"/>
        <v>0.80005284012272315</v>
      </c>
      <c r="CI257">
        <f t="shared" si="314"/>
        <v>0.82005416112579121</v>
      </c>
      <c r="CJ257">
        <f t="shared" si="314"/>
        <v>0.82005416112579121</v>
      </c>
      <c r="CK257">
        <f t="shared" si="314"/>
        <v>0.82005416112579121</v>
      </c>
      <c r="CL257">
        <f t="shared" si="314"/>
        <v>0.82005416112579121</v>
      </c>
      <c r="CM257">
        <f t="shared" si="314"/>
        <v>0.84055551515393589</v>
      </c>
      <c r="CN257">
        <f t="shared" si="314"/>
        <v>0.84055551515393589</v>
      </c>
      <c r="CO257">
        <f t="shared" si="314"/>
        <v>0.84055551515393589</v>
      </c>
      <c r="CP257">
        <f t="shared" si="314"/>
        <v>0.84055551515393589</v>
      </c>
      <c r="CQ257">
        <f t="shared" si="314"/>
        <v>0.86156940303278429</v>
      </c>
      <c r="CR257">
        <f t="shared" si="314"/>
        <v>0.86156940303278429</v>
      </c>
      <c r="CS257">
        <f t="shared" si="314"/>
        <v>0.86156940303278429</v>
      </c>
      <c r="CT257">
        <f t="shared" si="314"/>
        <v>0.86156940303278429</v>
      </c>
      <c r="CU257">
        <f t="shared" si="314"/>
        <v>0.88310863810860385</v>
      </c>
      <c r="CV257">
        <f t="shared" si="314"/>
        <v>0.88310863810860385</v>
      </c>
      <c r="CW257">
        <f t="shared" si="314"/>
        <v>0.88310863810860385</v>
      </c>
      <c r="CX257">
        <f t="shared" si="314"/>
        <v>0.88310863810860385</v>
      </c>
      <c r="CY257">
        <f t="shared" si="314"/>
        <v>0.90518635406131909</v>
      </c>
      <c r="CZ257">
        <f t="shared" si="314"/>
        <v>0.90518635406131909</v>
      </c>
      <c r="DA257">
        <f t="shared" si="314"/>
        <v>0.90518635406131909</v>
      </c>
      <c r="DB257">
        <f t="shared" ref="DB257:EG257" si="315">$F252/$F253*DB254/$F251*DB256*DB255</f>
        <v>0.90518635406131909</v>
      </c>
      <c r="DC257">
        <f t="shared" si="315"/>
        <v>0.92781601291285198</v>
      </c>
      <c r="DD257">
        <f t="shared" si="315"/>
        <v>0.92781601291285198</v>
      </c>
      <c r="DE257">
        <f t="shared" si="315"/>
        <v>0.92781601291285198</v>
      </c>
      <c r="DF257">
        <f t="shared" si="315"/>
        <v>0.92781601291285198</v>
      </c>
      <c r="DG257">
        <f t="shared" si="315"/>
        <v>0.95101141323567306</v>
      </c>
      <c r="DH257">
        <f t="shared" si="315"/>
        <v>0.95101141323567306</v>
      </c>
      <c r="DI257">
        <f t="shared" si="315"/>
        <v>0.95101141323567306</v>
      </c>
      <c r="DJ257">
        <f t="shared" si="315"/>
        <v>0.95101141323567306</v>
      </c>
      <c r="DK257">
        <f t="shared" si="315"/>
        <v>0.97478669856656497</v>
      </c>
      <c r="DL257">
        <f t="shared" si="315"/>
        <v>0.97478669856656497</v>
      </c>
      <c r="DM257">
        <f t="shared" si="315"/>
        <v>0.97478669856656497</v>
      </c>
      <c r="DN257">
        <f t="shared" si="315"/>
        <v>0.97478669856656497</v>
      </c>
      <c r="DO257">
        <f t="shared" si="315"/>
        <v>0.9991563660307291</v>
      </c>
      <c r="DP257">
        <f t="shared" si="315"/>
        <v>0.9991563660307291</v>
      </c>
      <c r="DQ257">
        <f t="shared" si="315"/>
        <v>0.9991563660307291</v>
      </c>
      <c r="DR257">
        <f t="shared" si="315"/>
        <v>0.9991563660307291</v>
      </c>
      <c r="DS257">
        <f t="shared" si="315"/>
        <v>1.0241352751814972</v>
      </c>
      <c r="DT257">
        <f t="shared" si="315"/>
        <v>1.0241352751814972</v>
      </c>
      <c r="DU257">
        <f t="shared" si="315"/>
        <v>1.0241352751814972</v>
      </c>
      <c r="DV257">
        <f t="shared" si="315"/>
        <v>1.0241352751814972</v>
      </c>
      <c r="DW257">
        <f t="shared" si="315"/>
        <v>1.0497386570610345</v>
      </c>
      <c r="DX257">
        <f t="shared" si="315"/>
        <v>1.0497386570610345</v>
      </c>
      <c r="DY257">
        <f t="shared" si="315"/>
        <v>1.0497386570610345</v>
      </c>
      <c r="DZ257">
        <f t="shared" si="315"/>
        <v>1.0497386570610345</v>
      </c>
      <c r="EA257">
        <f t="shared" si="315"/>
        <v>1.0759821234875604</v>
      </c>
      <c r="EB257">
        <f t="shared" si="315"/>
        <v>1.0759821234875604</v>
      </c>
      <c r="EC257">
        <f t="shared" si="315"/>
        <v>1.0759821234875604</v>
      </c>
      <c r="ED257">
        <f t="shared" si="315"/>
        <v>1.0759821234875604</v>
      </c>
      <c r="EE257">
        <f t="shared" si="315"/>
        <v>1.1028816765747493</v>
      </c>
      <c r="EF257">
        <f t="shared" si="315"/>
        <v>1.1028816765747493</v>
      </c>
      <c r="EG257">
        <f t="shared" si="315"/>
        <v>1.1028816765747493</v>
      </c>
      <c r="EH257">
        <f t="shared" ref="EH257:FM257" si="316">$F252/$F253*EH254/$F251*EH256*EH255</f>
        <v>1.1028816765747493</v>
      </c>
      <c r="EI257">
        <f t="shared" si="316"/>
        <v>1.1304537184891181</v>
      </c>
      <c r="EJ257">
        <f t="shared" si="316"/>
        <v>1.1304537184891181</v>
      </c>
      <c r="EK257">
        <f t="shared" si="316"/>
        <v>1.1304537184891181</v>
      </c>
      <c r="EL257">
        <f t="shared" si="316"/>
        <v>1.1304537184891181</v>
      </c>
      <c r="EM257">
        <f t="shared" si="316"/>
        <v>1.1587150614513457</v>
      </c>
      <c r="EN257">
        <f t="shared" si="316"/>
        <v>1.1587150614513457</v>
      </c>
      <c r="EO257">
        <f t="shared" si="316"/>
        <v>1.1587150614513457</v>
      </c>
      <c r="EP257">
        <f t="shared" si="316"/>
        <v>1.1587150614513457</v>
      </c>
      <c r="EQ257">
        <f t="shared" si="316"/>
        <v>1.1876829379876295</v>
      </c>
      <c r="ER257">
        <f t="shared" si="316"/>
        <v>1.1876829379876295</v>
      </c>
      <c r="ES257">
        <f t="shared" si="316"/>
        <v>1.1876829379876295</v>
      </c>
      <c r="ET257">
        <f t="shared" si="316"/>
        <v>1.1876829379876295</v>
      </c>
      <c r="EU257">
        <f t="shared" si="316"/>
        <v>1.2173750114373201</v>
      </c>
      <c r="EV257">
        <f t="shared" si="316"/>
        <v>1.2173750114373201</v>
      </c>
      <c r="EW257">
        <f t="shared" si="316"/>
        <v>1.2173750114373201</v>
      </c>
      <c r="EX257">
        <f t="shared" si="316"/>
        <v>1.2173750114373201</v>
      </c>
      <c r="EY257">
        <f t="shared" si="316"/>
        <v>1.2478093867232529</v>
      </c>
      <c r="EZ257">
        <f t="shared" si="316"/>
        <v>1.2478093867232529</v>
      </c>
      <c r="FA257">
        <f t="shared" si="316"/>
        <v>1.2478093867232529</v>
      </c>
      <c r="FB257">
        <f t="shared" si="316"/>
        <v>0</v>
      </c>
      <c r="FC257">
        <f t="shared" si="316"/>
        <v>0</v>
      </c>
      <c r="FD257">
        <f t="shared" si="316"/>
        <v>0</v>
      </c>
      <c r="FE257">
        <f t="shared" si="316"/>
        <v>0</v>
      </c>
      <c r="FF257">
        <f t="shared" si="316"/>
        <v>0</v>
      </c>
      <c r="FG257">
        <f t="shared" si="316"/>
        <v>0</v>
      </c>
      <c r="FH257">
        <f t="shared" si="316"/>
        <v>0</v>
      </c>
      <c r="FI257">
        <f t="shared" si="316"/>
        <v>0</v>
      </c>
      <c r="FJ257">
        <f t="shared" si="316"/>
        <v>0</v>
      </c>
      <c r="FK257">
        <f t="shared" si="316"/>
        <v>0</v>
      </c>
      <c r="FL257">
        <f t="shared" si="316"/>
        <v>0</v>
      </c>
      <c r="FM257">
        <f t="shared" si="316"/>
        <v>0</v>
      </c>
      <c r="FN257">
        <f t="shared" ref="FN257:GJ257" si="317">$F252/$F253*FN254/$F251*FN256*FN255</f>
        <v>0</v>
      </c>
      <c r="FO257">
        <f t="shared" si="317"/>
        <v>0</v>
      </c>
      <c r="FP257">
        <f t="shared" si="317"/>
        <v>0</v>
      </c>
      <c r="FQ257">
        <f t="shared" si="317"/>
        <v>0</v>
      </c>
      <c r="FR257">
        <f t="shared" si="317"/>
        <v>0</v>
      </c>
      <c r="FS257">
        <f t="shared" si="317"/>
        <v>0</v>
      </c>
      <c r="FT257">
        <f t="shared" si="317"/>
        <v>0</v>
      </c>
      <c r="FU257">
        <f t="shared" si="317"/>
        <v>0</v>
      </c>
      <c r="FV257">
        <f t="shared" si="317"/>
        <v>0</v>
      </c>
      <c r="FW257">
        <f t="shared" si="317"/>
        <v>0</v>
      </c>
      <c r="FX257">
        <f t="shared" si="317"/>
        <v>0</v>
      </c>
      <c r="FY257">
        <f t="shared" si="317"/>
        <v>0</v>
      </c>
      <c r="FZ257">
        <f t="shared" si="317"/>
        <v>0</v>
      </c>
      <c r="GA257">
        <f t="shared" si="317"/>
        <v>0</v>
      </c>
      <c r="GB257">
        <f t="shared" si="317"/>
        <v>0</v>
      </c>
      <c r="GC257">
        <f t="shared" si="317"/>
        <v>0</v>
      </c>
      <c r="GD257">
        <f t="shared" si="317"/>
        <v>0</v>
      </c>
      <c r="GE257">
        <f t="shared" si="317"/>
        <v>0</v>
      </c>
      <c r="GF257">
        <f t="shared" si="317"/>
        <v>0</v>
      </c>
      <c r="GG257">
        <f t="shared" si="317"/>
        <v>0</v>
      </c>
      <c r="GH257">
        <f t="shared" si="317"/>
        <v>0</v>
      </c>
      <c r="GI257">
        <f t="shared" si="317"/>
        <v>0</v>
      </c>
      <c r="GJ257">
        <f t="shared" si="317"/>
        <v>0</v>
      </c>
    </row>
    <row r="258" spans="1:192" outlineLevel="1" x14ac:dyDescent="0.35">
      <c r="A258" s="76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</row>
    <row r="259" spans="1:192" outlineLevel="1" x14ac:dyDescent="0.35">
      <c r="A259" s="76"/>
      <c r="B259" s="492" t="s">
        <v>1065</v>
      </c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</row>
    <row r="260" spans="1:192" outlineLevel="2" x14ac:dyDescent="0.35">
      <c r="A260" s="76"/>
      <c r="B260"/>
      <c r="C260"/>
      <c r="D260"/>
      <c r="E260" t="str">
        <f>$E$153</f>
        <v>Rates</v>
      </c>
      <c r="F260"/>
      <c r="G260" t="str">
        <f>$G$153</f>
        <v>$ 000s</v>
      </c>
      <c r="H260">
        <f>$H$153</f>
        <v>37473.879045606212</v>
      </c>
      <c r="I260"/>
      <c r="J260">
        <f t="shared" ref="J260:AO260" si="318">J$153</f>
        <v>0</v>
      </c>
      <c r="K260">
        <f t="shared" si="318"/>
        <v>0</v>
      </c>
      <c r="L260">
        <f t="shared" si="318"/>
        <v>0</v>
      </c>
      <c r="M260">
        <f t="shared" si="318"/>
        <v>0</v>
      </c>
      <c r="N260">
        <f t="shared" si="318"/>
        <v>0</v>
      </c>
      <c r="O260">
        <f t="shared" si="318"/>
        <v>0</v>
      </c>
      <c r="P260">
        <f t="shared" si="318"/>
        <v>0</v>
      </c>
      <c r="Q260">
        <f t="shared" si="318"/>
        <v>0</v>
      </c>
      <c r="R260">
        <f t="shared" si="318"/>
        <v>0</v>
      </c>
      <c r="S260">
        <f t="shared" si="318"/>
        <v>0</v>
      </c>
      <c r="T260">
        <f t="shared" si="318"/>
        <v>0</v>
      </c>
      <c r="U260">
        <f t="shared" si="318"/>
        <v>0</v>
      </c>
      <c r="V260">
        <f t="shared" si="318"/>
        <v>0</v>
      </c>
      <c r="W260">
        <f t="shared" si="318"/>
        <v>0</v>
      </c>
      <c r="X260">
        <f t="shared" si="318"/>
        <v>0</v>
      </c>
      <c r="Y260">
        <f t="shared" si="318"/>
        <v>0</v>
      </c>
      <c r="Z260">
        <f t="shared" si="318"/>
        <v>0</v>
      </c>
      <c r="AA260">
        <f t="shared" si="318"/>
        <v>0</v>
      </c>
      <c r="AB260">
        <f t="shared" si="318"/>
        <v>0</v>
      </c>
      <c r="AC260">
        <f t="shared" si="318"/>
        <v>0</v>
      </c>
      <c r="AD260">
        <f t="shared" si="318"/>
        <v>0</v>
      </c>
      <c r="AE260">
        <f t="shared" si="318"/>
        <v>0</v>
      </c>
      <c r="AF260">
        <f t="shared" si="318"/>
        <v>0</v>
      </c>
      <c r="AG260">
        <f t="shared" si="318"/>
        <v>0</v>
      </c>
      <c r="AH260">
        <f t="shared" si="318"/>
        <v>0</v>
      </c>
      <c r="AI260">
        <f t="shared" si="318"/>
        <v>0</v>
      </c>
      <c r="AJ260">
        <f t="shared" si="318"/>
        <v>0</v>
      </c>
      <c r="AK260">
        <f t="shared" si="318"/>
        <v>0</v>
      </c>
      <c r="AL260">
        <f t="shared" si="318"/>
        <v>0</v>
      </c>
      <c r="AM260">
        <f t="shared" si="318"/>
        <v>0</v>
      </c>
      <c r="AN260">
        <f t="shared" si="318"/>
        <v>0</v>
      </c>
      <c r="AO260">
        <f t="shared" si="318"/>
        <v>0</v>
      </c>
      <c r="AP260">
        <f t="shared" ref="AP260:BU260" si="319">AP$153</f>
        <v>0</v>
      </c>
      <c r="AQ260">
        <f t="shared" si="319"/>
        <v>0</v>
      </c>
      <c r="AR260">
        <f t="shared" si="319"/>
        <v>0</v>
      </c>
      <c r="AS260">
        <f t="shared" si="319"/>
        <v>0</v>
      </c>
      <c r="AT260">
        <f t="shared" si="319"/>
        <v>0</v>
      </c>
      <c r="AU260">
        <f t="shared" si="319"/>
        <v>0</v>
      </c>
      <c r="AV260">
        <f t="shared" si="319"/>
        <v>0</v>
      </c>
      <c r="AW260">
        <f t="shared" si="319"/>
        <v>0</v>
      </c>
      <c r="AX260">
        <f t="shared" si="319"/>
        <v>0</v>
      </c>
      <c r="AY260">
        <f t="shared" si="319"/>
        <v>0</v>
      </c>
      <c r="AZ260">
        <f t="shared" si="319"/>
        <v>0</v>
      </c>
      <c r="BA260">
        <f t="shared" si="319"/>
        <v>0</v>
      </c>
      <c r="BB260">
        <f t="shared" si="319"/>
        <v>0</v>
      </c>
      <c r="BC260">
        <f t="shared" si="319"/>
        <v>0</v>
      </c>
      <c r="BD260">
        <f t="shared" si="319"/>
        <v>0</v>
      </c>
      <c r="BE260">
        <f t="shared" si="319"/>
        <v>0</v>
      </c>
      <c r="BF260">
        <f t="shared" si="319"/>
        <v>269.22265624999994</v>
      </c>
      <c r="BG260">
        <f t="shared" si="319"/>
        <v>275.95322265624992</v>
      </c>
      <c r="BH260">
        <f t="shared" si="319"/>
        <v>275.95322265624992</v>
      </c>
      <c r="BI260">
        <f t="shared" si="319"/>
        <v>275.95322265624992</v>
      </c>
      <c r="BJ260">
        <f t="shared" si="319"/>
        <v>275.95322265624992</v>
      </c>
      <c r="BK260">
        <f t="shared" si="319"/>
        <v>282.85205322265614</v>
      </c>
      <c r="BL260">
        <f t="shared" si="319"/>
        <v>282.85205322265614</v>
      </c>
      <c r="BM260">
        <f t="shared" si="319"/>
        <v>282.85205322265614</v>
      </c>
      <c r="BN260">
        <f t="shared" si="319"/>
        <v>282.85205322265614</v>
      </c>
      <c r="BO260">
        <f t="shared" si="319"/>
        <v>289.92335455322257</v>
      </c>
      <c r="BP260">
        <f t="shared" si="319"/>
        <v>289.92335455322257</v>
      </c>
      <c r="BQ260">
        <f t="shared" si="319"/>
        <v>289.92335455322257</v>
      </c>
      <c r="BR260">
        <f t="shared" si="319"/>
        <v>289.92335455322257</v>
      </c>
      <c r="BS260">
        <f t="shared" si="319"/>
        <v>297.17143841705314</v>
      </c>
      <c r="BT260">
        <f t="shared" si="319"/>
        <v>297.17143841705314</v>
      </c>
      <c r="BU260">
        <f t="shared" si="319"/>
        <v>297.17143841705314</v>
      </c>
      <c r="BV260">
        <f t="shared" ref="BV260:DA260" si="320">BV$153</f>
        <v>297.17143841705314</v>
      </c>
      <c r="BW260">
        <f t="shared" si="320"/>
        <v>304.60072437747942</v>
      </c>
      <c r="BX260">
        <f t="shared" si="320"/>
        <v>304.60072437747942</v>
      </c>
      <c r="BY260">
        <f t="shared" si="320"/>
        <v>304.60072437747942</v>
      </c>
      <c r="BZ260">
        <f t="shared" si="320"/>
        <v>304.60072437747942</v>
      </c>
      <c r="CA260">
        <f t="shared" si="320"/>
        <v>312.21574248691638</v>
      </c>
      <c r="CB260">
        <f t="shared" si="320"/>
        <v>312.21574248691638</v>
      </c>
      <c r="CC260">
        <f t="shared" si="320"/>
        <v>312.21574248691638</v>
      </c>
      <c r="CD260">
        <f t="shared" si="320"/>
        <v>312.21574248691638</v>
      </c>
      <c r="CE260">
        <f t="shared" si="320"/>
        <v>320.02113604908925</v>
      </c>
      <c r="CF260">
        <f t="shared" si="320"/>
        <v>320.02113604908925</v>
      </c>
      <c r="CG260">
        <f t="shared" si="320"/>
        <v>320.02113604908925</v>
      </c>
      <c r="CH260">
        <f t="shared" si="320"/>
        <v>320.02113604908925</v>
      </c>
      <c r="CI260">
        <f t="shared" si="320"/>
        <v>328.02166445031651</v>
      </c>
      <c r="CJ260">
        <f t="shared" si="320"/>
        <v>328.02166445031651</v>
      </c>
      <c r="CK260">
        <f t="shared" si="320"/>
        <v>328.02166445031651</v>
      </c>
      <c r="CL260">
        <f t="shared" si="320"/>
        <v>328.02166445031651</v>
      </c>
      <c r="CM260">
        <f t="shared" si="320"/>
        <v>336.22220606157435</v>
      </c>
      <c r="CN260">
        <f t="shared" si="320"/>
        <v>336.22220606157435</v>
      </c>
      <c r="CO260">
        <f t="shared" si="320"/>
        <v>336.22220606157435</v>
      </c>
      <c r="CP260">
        <f t="shared" si="320"/>
        <v>336.22220606157435</v>
      </c>
      <c r="CQ260">
        <f t="shared" si="320"/>
        <v>344.62776121311373</v>
      </c>
      <c r="CR260">
        <f t="shared" si="320"/>
        <v>344.62776121311373</v>
      </c>
      <c r="CS260">
        <f t="shared" si="320"/>
        <v>344.62776121311373</v>
      </c>
      <c r="CT260">
        <f t="shared" si="320"/>
        <v>344.62776121311373</v>
      </c>
      <c r="CU260">
        <f t="shared" si="320"/>
        <v>353.24345524344153</v>
      </c>
      <c r="CV260">
        <f t="shared" si="320"/>
        <v>353.24345524344153</v>
      </c>
      <c r="CW260">
        <f t="shared" si="320"/>
        <v>353.24345524344153</v>
      </c>
      <c r="CX260">
        <f t="shared" si="320"/>
        <v>353.24345524344153</v>
      </c>
      <c r="CY260">
        <f t="shared" si="320"/>
        <v>362.07454162452763</v>
      </c>
      <c r="CZ260">
        <f t="shared" si="320"/>
        <v>362.07454162452763</v>
      </c>
      <c r="DA260">
        <f t="shared" si="320"/>
        <v>362.07454162452763</v>
      </c>
      <c r="DB260">
        <f t="shared" ref="DB260:EG260" si="321">DB$153</f>
        <v>362.07454162452763</v>
      </c>
      <c r="DC260">
        <f t="shared" si="321"/>
        <v>371.1264051651408</v>
      </c>
      <c r="DD260">
        <f t="shared" si="321"/>
        <v>371.1264051651408</v>
      </c>
      <c r="DE260">
        <f t="shared" si="321"/>
        <v>371.1264051651408</v>
      </c>
      <c r="DF260">
        <f t="shared" si="321"/>
        <v>371.1264051651408</v>
      </c>
      <c r="DG260">
        <f t="shared" si="321"/>
        <v>380.40456529426928</v>
      </c>
      <c r="DH260">
        <f t="shared" si="321"/>
        <v>380.40456529426928</v>
      </c>
      <c r="DI260">
        <f t="shared" si="321"/>
        <v>380.40456529426928</v>
      </c>
      <c r="DJ260">
        <f t="shared" si="321"/>
        <v>380.40456529426928</v>
      </c>
      <c r="DK260">
        <f t="shared" si="321"/>
        <v>389.91467942662598</v>
      </c>
      <c r="DL260">
        <f t="shared" si="321"/>
        <v>389.91467942662598</v>
      </c>
      <c r="DM260">
        <f t="shared" si="321"/>
        <v>389.91467942662598</v>
      </c>
      <c r="DN260">
        <f t="shared" si="321"/>
        <v>389.91467942662598</v>
      </c>
      <c r="DO260">
        <f t="shared" si="321"/>
        <v>399.66254641229165</v>
      </c>
      <c r="DP260">
        <f t="shared" si="321"/>
        <v>399.66254641229165</v>
      </c>
      <c r="DQ260">
        <f t="shared" si="321"/>
        <v>399.66254641229165</v>
      </c>
      <c r="DR260">
        <f t="shared" si="321"/>
        <v>399.66254641229165</v>
      </c>
      <c r="DS260">
        <f t="shared" si="321"/>
        <v>409.65411007259888</v>
      </c>
      <c r="DT260">
        <f t="shared" si="321"/>
        <v>409.65411007259888</v>
      </c>
      <c r="DU260">
        <f t="shared" si="321"/>
        <v>409.65411007259888</v>
      </c>
      <c r="DV260">
        <f t="shared" si="321"/>
        <v>409.65411007259888</v>
      </c>
      <c r="DW260">
        <f t="shared" si="321"/>
        <v>419.89546282441381</v>
      </c>
      <c r="DX260">
        <f t="shared" si="321"/>
        <v>419.89546282441381</v>
      </c>
      <c r="DY260">
        <f t="shared" si="321"/>
        <v>419.89546282441381</v>
      </c>
      <c r="DZ260">
        <f t="shared" si="321"/>
        <v>419.89546282441381</v>
      </c>
      <c r="EA260">
        <f t="shared" si="321"/>
        <v>430.39284939502414</v>
      </c>
      <c r="EB260">
        <f t="shared" si="321"/>
        <v>430.39284939502414</v>
      </c>
      <c r="EC260">
        <f t="shared" si="321"/>
        <v>430.39284939502414</v>
      </c>
      <c r="ED260">
        <f t="shared" si="321"/>
        <v>430.39284939502414</v>
      </c>
      <c r="EE260">
        <f t="shared" si="321"/>
        <v>441.15267062989977</v>
      </c>
      <c r="EF260">
        <f t="shared" si="321"/>
        <v>441.15267062989977</v>
      </c>
      <c r="EG260">
        <f t="shared" si="321"/>
        <v>441.15267062989977</v>
      </c>
      <c r="EH260">
        <f t="shared" ref="EH260:FM260" si="322">EH$153</f>
        <v>441.15267062989977</v>
      </c>
      <c r="EI260">
        <f t="shared" si="322"/>
        <v>452.18148739564725</v>
      </c>
      <c r="EJ260">
        <f t="shared" si="322"/>
        <v>452.18148739564725</v>
      </c>
      <c r="EK260">
        <f t="shared" si="322"/>
        <v>452.18148739564725</v>
      </c>
      <c r="EL260">
        <f t="shared" si="322"/>
        <v>452.18148739564725</v>
      </c>
      <c r="EM260">
        <f t="shared" si="322"/>
        <v>463.48602458053836</v>
      </c>
      <c r="EN260">
        <f t="shared" si="322"/>
        <v>463.48602458053836</v>
      </c>
      <c r="EO260">
        <f t="shared" si="322"/>
        <v>463.48602458053836</v>
      </c>
      <c r="EP260">
        <f t="shared" si="322"/>
        <v>463.48602458053836</v>
      </c>
      <c r="EQ260">
        <f t="shared" si="322"/>
        <v>475.07317519505176</v>
      </c>
      <c r="ER260">
        <f t="shared" si="322"/>
        <v>475.07317519505176</v>
      </c>
      <c r="ES260">
        <f t="shared" si="322"/>
        <v>475.07317519505176</v>
      </c>
      <c r="ET260">
        <f t="shared" si="322"/>
        <v>475.07317519505176</v>
      </c>
      <c r="EU260">
        <f t="shared" si="322"/>
        <v>486.95000457492802</v>
      </c>
      <c r="EV260">
        <f t="shared" si="322"/>
        <v>486.95000457492802</v>
      </c>
      <c r="EW260">
        <f t="shared" si="322"/>
        <v>486.95000457492802</v>
      </c>
      <c r="EX260">
        <f t="shared" si="322"/>
        <v>486.95000457492802</v>
      </c>
      <c r="EY260">
        <f t="shared" si="322"/>
        <v>499.12375468930122</v>
      </c>
      <c r="EZ260">
        <f t="shared" si="322"/>
        <v>499.12375468930122</v>
      </c>
      <c r="FA260">
        <f t="shared" si="322"/>
        <v>499.12375468930122</v>
      </c>
      <c r="FB260">
        <f t="shared" si="322"/>
        <v>0</v>
      </c>
      <c r="FC260">
        <f t="shared" si="322"/>
        <v>0</v>
      </c>
      <c r="FD260">
        <f t="shared" si="322"/>
        <v>0</v>
      </c>
      <c r="FE260">
        <f t="shared" si="322"/>
        <v>0</v>
      </c>
      <c r="FF260">
        <f t="shared" si="322"/>
        <v>0</v>
      </c>
      <c r="FG260">
        <f t="shared" si="322"/>
        <v>0</v>
      </c>
      <c r="FH260">
        <f t="shared" si="322"/>
        <v>0</v>
      </c>
      <c r="FI260">
        <f t="shared" si="322"/>
        <v>0</v>
      </c>
      <c r="FJ260">
        <f t="shared" si="322"/>
        <v>0</v>
      </c>
      <c r="FK260">
        <f t="shared" si="322"/>
        <v>0</v>
      </c>
      <c r="FL260">
        <f t="shared" si="322"/>
        <v>0</v>
      </c>
      <c r="FM260">
        <f t="shared" si="322"/>
        <v>0</v>
      </c>
      <c r="FN260">
        <f t="shared" ref="FN260:GJ260" si="323">FN$153</f>
        <v>0</v>
      </c>
      <c r="FO260">
        <f t="shared" si="323"/>
        <v>0</v>
      </c>
      <c r="FP260">
        <f t="shared" si="323"/>
        <v>0</v>
      </c>
      <c r="FQ260">
        <f t="shared" si="323"/>
        <v>0</v>
      </c>
      <c r="FR260">
        <f t="shared" si="323"/>
        <v>0</v>
      </c>
      <c r="FS260">
        <f t="shared" si="323"/>
        <v>0</v>
      </c>
      <c r="FT260">
        <f t="shared" si="323"/>
        <v>0</v>
      </c>
      <c r="FU260">
        <f t="shared" si="323"/>
        <v>0</v>
      </c>
      <c r="FV260">
        <f t="shared" si="323"/>
        <v>0</v>
      </c>
      <c r="FW260">
        <f t="shared" si="323"/>
        <v>0</v>
      </c>
      <c r="FX260">
        <f t="shared" si="323"/>
        <v>0</v>
      </c>
      <c r="FY260">
        <f t="shared" si="323"/>
        <v>0</v>
      </c>
      <c r="FZ260">
        <f t="shared" si="323"/>
        <v>0</v>
      </c>
      <c r="GA260">
        <f t="shared" si="323"/>
        <v>0</v>
      </c>
      <c r="GB260">
        <f t="shared" si="323"/>
        <v>0</v>
      </c>
      <c r="GC260">
        <f t="shared" si="323"/>
        <v>0</v>
      </c>
      <c r="GD260">
        <f t="shared" si="323"/>
        <v>0</v>
      </c>
      <c r="GE260">
        <f t="shared" si="323"/>
        <v>0</v>
      </c>
      <c r="GF260">
        <f t="shared" si="323"/>
        <v>0</v>
      </c>
      <c r="GG260">
        <f t="shared" si="323"/>
        <v>0</v>
      </c>
      <c r="GH260">
        <f t="shared" si="323"/>
        <v>0</v>
      </c>
      <c r="GI260">
        <f t="shared" si="323"/>
        <v>0</v>
      </c>
      <c r="GJ260">
        <f t="shared" si="323"/>
        <v>0</v>
      </c>
    </row>
    <row r="261" spans="1:192" outlineLevel="2" x14ac:dyDescent="0.35">
      <c r="A261" s="76"/>
      <c r="B261"/>
      <c r="C261"/>
      <c r="D261"/>
      <c r="E261" t="str">
        <f>$E$161</f>
        <v>MSA</v>
      </c>
      <c r="F261"/>
      <c r="G261" t="str">
        <f>$G$161</f>
        <v>$ 000s</v>
      </c>
      <c r="H261">
        <f>$H$161</f>
        <v>25294.868355784172</v>
      </c>
      <c r="I261"/>
      <c r="J261">
        <f t="shared" ref="J261:AO261" si="324">J$161</f>
        <v>0</v>
      </c>
      <c r="K261">
        <f t="shared" si="324"/>
        <v>0</v>
      </c>
      <c r="L261">
        <f t="shared" si="324"/>
        <v>0</v>
      </c>
      <c r="M261">
        <f t="shared" si="324"/>
        <v>0</v>
      </c>
      <c r="N261">
        <f t="shared" si="324"/>
        <v>0</v>
      </c>
      <c r="O261">
        <f t="shared" si="324"/>
        <v>0</v>
      </c>
      <c r="P261">
        <f t="shared" si="324"/>
        <v>0</v>
      </c>
      <c r="Q261">
        <f t="shared" si="324"/>
        <v>0</v>
      </c>
      <c r="R261">
        <f t="shared" si="324"/>
        <v>0</v>
      </c>
      <c r="S261">
        <f t="shared" si="324"/>
        <v>0</v>
      </c>
      <c r="T261">
        <f t="shared" si="324"/>
        <v>0</v>
      </c>
      <c r="U261">
        <f t="shared" si="324"/>
        <v>0</v>
      </c>
      <c r="V261">
        <f t="shared" si="324"/>
        <v>0</v>
      </c>
      <c r="W261">
        <f t="shared" si="324"/>
        <v>0</v>
      </c>
      <c r="X261">
        <f t="shared" si="324"/>
        <v>0</v>
      </c>
      <c r="Y261">
        <f t="shared" si="324"/>
        <v>0</v>
      </c>
      <c r="Z261">
        <f t="shared" si="324"/>
        <v>0</v>
      </c>
      <c r="AA261">
        <f t="shared" si="324"/>
        <v>0</v>
      </c>
      <c r="AB261">
        <f t="shared" si="324"/>
        <v>0</v>
      </c>
      <c r="AC261">
        <f t="shared" si="324"/>
        <v>0</v>
      </c>
      <c r="AD261">
        <f t="shared" si="324"/>
        <v>0</v>
      </c>
      <c r="AE261">
        <f t="shared" si="324"/>
        <v>0</v>
      </c>
      <c r="AF261">
        <f t="shared" si="324"/>
        <v>0</v>
      </c>
      <c r="AG261">
        <f t="shared" si="324"/>
        <v>0</v>
      </c>
      <c r="AH261">
        <f t="shared" si="324"/>
        <v>0</v>
      </c>
      <c r="AI261">
        <f t="shared" si="324"/>
        <v>0</v>
      </c>
      <c r="AJ261">
        <f t="shared" si="324"/>
        <v>0</v>
      </c>
      <c r="AK261">
        <f t="shared" si="324"/>
        <v>0</v>
      </c>
      <c r="AL261">
        <f t="shared" si="324"/>
        <v>0</v>
      </c>
      <c r="AM261">
        <f t="shared" si="324"/>
        <v>0</v>
      </c>
      <c r="AN261">
        <f t="shared" si="324"/>
        <v>0</v>
      </c>
      <c r="AO261">
        <f t="shared" si="324"/>
        <v>0</v>
      </c>
      <c r="AP261">
        <f t="shared" ref="AP261:BU261" si="325">AP$161</f>
        <v>0</v>
      </c>
      <c r="AQ261">
        <f t="shared" si="325"/>
        <v>0</v>
      </c>
      <c r="AR261">
        <f t="shared" si="325"/>
        <v>0</v>
      </c>
      <c r="AS261">
        <f t="shared" si="325"/>
        <v>0</v>
      </c>
      <c r="AT261">
        <f t="shared" si="325"/>
        <v>0</v>
      </c>
      <c r="AU261">
        <f t="shared" si="325"/>
        <v>0</v>
      </c>
      <c r="AV261">
        <f t="shared" si="325"/>
        <v>0</v>
      </c>
      <c r="AW261">
        <f t="shared" si="325"/>
        <v>0</v>
      </c>
      <c r="AX261">
        <f t="shared" si="325"/>
        <v>0</v>
      </c>
      <c r="AY261">
        <f t="shared" si="325"/>
        <v>0</v>
      </c>
      <c r="AZ261">
        <f t="shared" si="325"/>
        <v>0</v>
      </c>
      <c r="BA261">
        <f t="shared" si="325"/>
        <v>0</v>
      </c>
      <c r="BB261">
        <f t="shared" si="325"/>
        <v>0</v>
      </c>
      <c r="BC261">
        <f t="shared" si="325"/>
        <v>0</v>
      </c>
      <c r="BD261">
        <f t="shared" si="325"/>
        <v>0</v>
      </c>
      <c r="BE261">
        <f t="shared" si="325"/>
        <v>0</v>
      </c>
      <c r="BF261">
        <f t="shared" si="325"/>
        <v>181.72529296874998</v>
      </c>
      <c r="BG261">
        <f t="shared" si="325"/>
        <v>186.26842529296871</v>
      </c>
      <c r="BH261">
        <f t="shared" si="325"/>
        <v>186.26842529296871</v>
      </c>
      <c r="BI261">
        <f t="shared" si="325"/>
        <v>186.26842529296871</v>
      </c>
      <c r="BJ261">
        <f t="shared" si="325"/>
        <v>186.26842529296871</v>
      </c>
      <c r="BK261">
        <f t="shared" si="325"/>
        <v>190.92513592529292</v>
      </c>
      <c r="BL261">
        <f t="shared" si="325"/>
        <v>190.92513592529292</v>
      </c>
      <c r="BM261">
        <f t="shared" si="325"/>
        <v>190.92513592529292</v>
      </c>
      <c r="BN261">
        <f t="shared" si="325"/>
        <v>190.92513592529292</v>
      </c>
      <c r="BO261">
        <f t="shared" si="325"/>
        <v>195.69826432342521</v>
      </c>
      <c r="BP261">
        <f t="shared" si="325"/>
        <v>195.69826432342521</v>
      </c>
      <c r="BQ261">
        <f t="shared" si="325"/>
        <v>195.69826432342521</v>
      </c>
      <c r="BR261">
        <f t="shared" si="325"/>
        <v>195.69826432342521</v>
      </c>
      <c r="BS261">
        <f t="shared" si="325"/>
        <v>200.59072093151087</v>
      </c>
      <c r="BT261">
        <f t="shared" si="325"/>
        <v>200.59072093151087</v>
      </c>
      <c r="BU261">
        <f t="shared" si="325"/>
        <v>200.59072093151087</v>
      </c>
      <c r="BV261">
        <f t="shared" ref="BV261:DA261" si="326">BV$161</f>
        <v>200.59072093151087</v>
      </c>
      <c r="BW261">
        <f t="shared" si="326"/>
        <v>205.6054889547986</v>
      </c>
      <c r="BX261">
        <f t="shared" si="326"/>
        <v>205.6054889547986</v>
      </c>
      <c r="BY261">
        <f t="shared" si="326"/>
        <v>205.6054889547986</v>
      </c>
      <c r="BZ261">
        <f t="shared" si="326"/>
        <v>205.6054889547986</v>
      </c>
      <c r="CA261">
        <f t="shared" si="326"/>
        <v>210.74562617866854</v>
      </c>
      <c r="CB261">
        <f t="shared" si="326"/>
        <v>210.74562617866854</v>
      </c>
      <c r="CC261">
        <f t="shared" si="326"/>
        <v>210.74562617866854</v>
      </c>
      <c r="CD261">
        <f t="shared" si="326"/>
        <v>210.74562617866854</v>
      </c>
      <c r="CE261">
        <f t="shared" si="326"/>
        <v>216.01426683313525</v>
      </c>
      <c r="CF261">
        <f t="shared" si="326"/>
        <v>216.01426683313525</v>
      </c>
      <c r="CG261">
        <f t="shared" si="326"/>
        <v>216.01426683313525</v>
      </c>
      <c r="CH261">
        <f t="shared" si="326"/>
        <v>216.01426683313525</v>
      </c>
      <c r="CI261">
        <f t="shared" si="326"/>
        <v>221.41462350396364</v>
      </c>
      <c r="CJ261">
        <f t="shared" si="326"/>
        <v>221.41462350396364</v>
      </c>
      <c r="CK261">
        <f t="shared" si="326"/>
        <v>221.41462350396364</v>
      </c>
      <c r="CL261">
        <f t="shared" si="326"/>
        <v>221.41462350396364</v>
      </c>
      <c r="CM261">
        <f t="shared" si="326"/>
        <v>226.94998909156271</v>
      </c>
      <c r="CN261">
        <f t="shared" si="326"/>
        <v>226.94998909156271</v>
      </c>
      <c r="CO261">
        <f t="shared" si="326"/>
        <v>226.94998909156271</v>
      </c>
      <c r="CP261">
        <f t="shared" si="326"/>
        <v>226.94998909156271</v>
      </c>
      <c r="CQ261">
        <f t="shared" si="326"/>
        <v>232.62373881885176</v>
      </c>
      <c r="CR261">
        <f t="shared" si="326"/>
        <v>232.62373881885176</v>
      </c>
      <c r="CS261">
        <f t="shared" si="326"/>
        <v>232.62373881885176</v>
      </c>
      <c r="CT261">
        <f t="shared" si="326"/>
        <v>232.62373881885176</v>
      </c>
      <c r="CU261">
        <f t="shared" si="326"/>
        <v>238.43933228932303</v>
      </c>
      <c r="CV261">
        <f t="shared" si="326"/>
        <v>238.43933228932303</v>
      </c>
      <c r="CW261">
        <f t="shared" si="326"/>
        <v>238.43933228932303</v>
      </c>
      <c r="CX261">
        <f t="shared" si="326"/>
        <v>238.43933228932303</v>
      </c>
      <c r="CY261">
        <f t="shared" si="326"/>
        <v>244.40031559655614</v>
      </c>
      <c r="CZ261">
        <f t="shared" si="326"/>
        <v>244.40031559655614</v>
      </c>
      <c r="DA261">
        <f t="shared" si="326"/>
        <v>244.40031559655614</v>
      </c>
      <c r="DB261">
        <f t="shared" ref="DB261:EG261" si="327">DB$161</f>
        <v>244.40031559655614</v>
      </c>
      <c r="DC261">
        <f t="shared" si="327"/>
        <v>250.51032348647001</v>
      </c>
      <c r="DD261">
        <f t="shared" si="327"/>
        <v>250.51032348647001</v>
      </c>
      <c r="DE261">
        <f t="shared" si="327"/>
        <v>250.51032348647001</v>
      </c>
      <c r="DF261">
        <f t="shared" si="327"/>
        <v>250.51032348647001</v>
      </c>
      <c r="DG261">
        <f t="shared" si="327"/>
        <v>256.77308157363171</v>
      </c>
      <c r="DH261">
        <f t="shared" si="327"/>
        <v>256.77308157363171</v>
      </c>
      <c r="DI261">
        <f t="shared" si="327"/>
        <v>256.77308157363171</v>
      </c>
      <c r="DJ261">
        <f t="shared" si="327"/>
        <v>256.77308157363171</v>
      </c>
      <c r="DK261">
        <f t="shared" si="327"/>
        <v>263.19240861297254</v>
      </c>
      <c r="DL261">
        <f t="shared" si="327"/>
        <v>263.19240861297254</v>
      </c>
      <c r="DM261">
        <f t="shared" si="327"/>
        <v>263.19240861297254</v>
      </c>
      <c r="DN261">
        <f t="shared" si="327"/>
        <v>263.19240861297254</v>
      </c>
      <c r="DO261">
        <f t="shared" si="327"/>
        <v>269.77221882829684</v>
      </c>
      <c r="DP261">
        <f t="shared" si="327"/>
        <v>269.77221882829684</v>
      </c>
      <c r="DQ261">
        <f t="shared" si="327"/>
        <v>269.77221882829684</v>
      </c>
      <c r="DR261">
        <f t="shared" si="327"/>
        <v>269.77221882829684</v>
      </c>
      <c r="DS261">
        <f t="shared" si="327"/>
        <v>276.51652429900423</v>
      </c>
      <c r="DT261">
        <f t="shared" si="327"/>
        <v>276.51652429900423</v>
      </c>
      <c r="DU261">
        <f t="shared" si="327"/>
        <v>276.51652429900423</v>
      </c>
      <c r="DV261">
        <f t="shared" si="327"/>
        <v>276.51652429900423</v>
      </c>
      <c r="DW261">
        <f t="shared" si="327"/>
        <v>283.42943740647934</v>
      </c>
      <c r="DX261">
        <f t="shared" si="327"/>
        <v>283.42943740647934</v>
      </c>
      <c r="DY261">
        <f t="shared" si="327"/>
        <v>283.42943740647934</v>
      </c>
      <c r="DZ261">
        <f t="shared" si="327"/>
        <v>283.42943740647934</v>
      </c>
      <c r="EA261">
        <f t="shared" si="327"/>
        <v>290.51517334164129</v>
      </c>
      <c r="EB261">
        <f t="shared" si="327"/>
        <v>290.51517334164129</v>
      </c>
      <c r="EC261">
        <f t="shared" si="327"/>
        <v>290.51517334164129</v>
      </c>
      <c r="ED261">
        <f t="shared" si="327"/>
        <v>290.51517334164129</v>
      </c>
      <c r="EE261">
        <f t="shared" si="327"/>
        <v>297.77805267518232</v>
      </c>
      <c r="EF261">
        <f t="shared" si="327"/>
        <v>297.77805267518232</v>
      </c>
      <c r="EG261">
        <f t="shared" si="327"/>
        <v>297.77805267518232</v>
      </c>
      <c r="EH261">
        <f t="shared" ref="EH261:FM261" si="328">EH$161</f>
        <v>297.77805267518232</v>
      </c>
      <c r="EI261">
        <f t="shared" si="328"/>
        <v>305.22250399206189</v>
      </c>
      <c r="EJ261">
        <f t="shared" si="328"/>
        <v>305.22250399206189</v>
      </c>
      <c r="EK261">
        <f t="shared" si="328"/>
        <v>305.22250399206189</v>
      </c>
      <c r="EL261">
        <f t="shared" si="328"/>
        <v>305.22250399206189</v>
      </c>
      <c r="EM261">
        <f t="shared" si="328"/>
        <v>312.85306659186335</v>
      </c>
      <c r="EN261">
        <f t="shared" si="328"/>
        <v>312.85306659186335</v>
      </c>
      <c r="EO261">
        <f t="shared" si="328"/>
        <v>312.85306659186335</v>
      </c>
      <c r="EP261">
        <f t="shared" si="328"/>
        <v>312.85306659186335</v>
      </c>
      <c r="EQ261">
        <f t="shared" si="328"/>
        <v>320.67439325665993</v>
      </c>
      <c r="ER261">
        <f t="shared" si="328"/>
        <v>320.67439325665993</v>
      </c>
      <c r="ES261">
        <f t="shared" si="328"/>
        <v>320.67439325665993</v>
      </c>
      <c r="ET261">
        <f t="shared" si="328"/>
        <v>320.67439325665993</v>
      </c>
      <c r="EU261">
        <f t="shared" si="328"/>
        <v>328.69125308807645</v>
      </c>
      <c r="EV261">
        <f t="shared" si="328"/>
        <v>328.69125308807645</v>
      </c>
      <c r="EW261">
        <f t="shared" si="328"/>
        <v>328.69125308807645</v>
      </c>
      <c r="EX261">
        <f t="shared" si="328"/>
        <v>328.69125308807645</v>
      </c>
      <c r="EY261">
        <f t="shared" si="328"/>
        <v>336.90853441527833</v>
      </c>
      <c r="EZ261">
        <f t="shared" si="328"/>
        <v>336.90853441527833</v>
      </c>
      <c r="FA261">
        <f t="shared" si="328"/>
        <v>336.90853441527833</v>
      </c>
      <c r="FB261">
        <f t="shared" si="328"/>
        <v>0</v>
      </c>
      <c r="FC261">
        <f t="shared" si="328"/>
        <v>0</v>
      </c>
      <c r="FD261">
        <f t="shared" si="328"/>
        <v>0</v>
      </c>
      <c r="FE261">
        <f t="shared" si="328"/>
        <v>0</v>
      </c>
      <c r="FF261">
        <f t="shared" si="328"/>
        <v>0</v>
      </c>
      <c r="FG261">
        <f t="shared" si="328"/>
        <v>0</v>
      </c>
      <c r="FH261">
        <f t="shared" si="328"/>
        <v>0</v>
      </c>
      <c r="FI261">
        <f t="shared" si="328"/>
        <v>0</v>
      </c>
      <c r="FJ261">
        <f t="shared" si="328"/>
        <v>0</v>
      </c>
      <c r="FK261">
        <f t="shared" si="328"/>
        <v>0</v>
      </c>
      <c r="FL261">
        <f t="shared" si="328"/>
        <v>0</v>
      </c>
      <c r="FM261">
        <f t="shared" si="328"/>
        <v>0</v>
      </c>
      <c r="FN261">
        <f t="shared" ref="FN261:GJ261" si="329">FN$161</f>
        <v>0</v>
      </c>
      <c r="FO261">
        <f t="shared" si="329"/>
        <v>0</v>
      </c>
      <c r="FP261">
        <f t="shared" si="329"/>
        <v>0</v>
      </c>
      <c r="FQ261">
        <f t="shared" si="329"/>
        <v>0</v>
      </c>
      <c r="FR261">
        <f t="shared" si="329"/>
        <v>0</v>
      </c>
      <c r="FS261">
        <f t="shared" si="329"/>
        <v>0</v>
      </c>
      <c r="FT261">
        <f t="shared" si="329"/>
        <v>0</v>
      </c>
      <c r="FU261">
        <f t="shared" si="329"/>
        <v>0</v>
      </c>
      <c r="FV261">
        <f t="shared" si="329"/>
        <v>0</v>
      </c>
      <c r="FW261">
        <f t="shared" si="329"/>
        <v>0</v>
      </c>
      <c r="FX261">
        <f t="shared" si="329"/>
        <v>0</v>
      </c>
      <c r="FY261">
        <f t="shared" si="329"/>
        <v>0</v>
      </c>
      <c r="FZ261">
        <f t="shared" si="329"/>
        <v>0</v>
      </c>
      <c r="GA261">
        <f t="shared" si="329"/>
        <v>0</v>
      </c>
      <c r="GB261">
        <f t="shared" si="329"/>
        <v>0</v>
      </c>
      <c r="GC261">
        <f t="shared" si="329"/>
        <v>0</v>
      </c>
      <c r="GD261">
        <f t="shared" si="329"/>
        <v>0</v>
      </c>
      <c r="GE261">
        <f t="shared" si="329"/>
        <v>0</v>
      </c>
      <c r="GF261">
        <f t="shared" si="329"/>
        <v>0</v>
      </c>
      <c r="GG261">
        <f t="shared" si="329"/>
        <v>0</v>
      </c>
      <c r="GH261">
        <f t="shared" si="329"/>
        <v>0</v>
      </c>
      <c r="GI261">
        <f t="shared" si="329"/>
        <v>0</v>
      </c>
      <c r="GJ261">
        <f t="shared" si="329"/>
        <v>0</v>
      </c>
    </row>
    <row r="262" spans="1:192" outlineLevel="2" x14ac:dyDescent="0.35">
      <c r="A262" s="76"/>
      <c r="B262"/>
      <c r="C262"/>
      <c r="D262"/>
      <c r="E262" t="str">
        <f>$E$169</f>
        <v>Insurance</v>
      </c>
      <c r="F262"/>
      <c r="G262" t="str">
        <f>$G$169</f>
        <v>$ 000s</v>
      </c>
      <c r="H262">
        <f>$H$169</f>
        <v>56210.818568409268</v>
      </c>
      <c r="I262"/>
      <c r="J262">
        <f t="shared" ref="J262:AO262" si="330">J$169</f>
        <v>0</v>
      </c>
      <c r="K262">
        <f t="shared" si="330"/>
        <v>0</v>
      </c>
      <c r="L262">
        <f t="shared" si="330"/>
        <v>0</v>
      </c>
      <c r="M262">
        <f t="shared" si="330"/>
        <v>0</v>
      </c>
      <c r="N262">
        <f t="shared" si="330"/>
        <v>0</v>
      </c>
      <c r="O262">
        <f t="shared" si="330"/>
        <v>0</v>
      </c>
      <c r="P262">
        <f t="shared" si="330"/>
        <v>0</v>
      </c>
      <c r="Q262">
        <f t="shared" si="330"/>
        <v>0</v>
      </c>
      <c r="R262">
        <f t="shared" si="330"/>
        <v>0</v>
      </c>
      <c r="S262">
        <f t="shared" si="330"/>
        <v>0</v>
      </c>
      <c r="T262">
        <f t="shared" si="330"/>
        <v>0</v>
      </c>
      <c r="U262">
        <f t="shared" si="330"/>
        <v>0</v>
      </c>
      <c r="V262">
        <f t="shared" si="330"/>
        <v>0</v>
      </c>
      <c r="W262">
        <f t="shared" si="330"/>
        <v>0</v>
      </c>
      <c r="X262">
        <f t="shared" si="330"/>
        <v>0</v>
      </c>
      <c r="Y262">
        <f t="shared" si="330"/>
        <v>0</v>
      </c>
      <c r="Z262">
        <f t="shared" si="330"/>
        <v>0</v>
      </c>
      <c r="AA262">
        <f t="shared" si="330"/>
        <v>0</v>
      </c>
      <c r="AB262">
        <f t="shared" si="330"/>
        <v>0</v>
      </c>
      <c r="AC262">
        <f t="shared" si="330"/>
        <v>0</v>
      </c>
      <c r="AD262">
        <f t="shared" si="330"/>
        <v>0</v>
      </c>
      <c r="AE262">
        <f t="shared" si="330"/>
        <v>0</v>
      </c>
      <c r="AF262">
        <f t="shared" si="330"/>
        <v>0</v>
      </c>
      <c r="AG262">
        <f t="shared" si="330"/>
        <v>0</v>
      </c>
      <c r="AH262">
        <f t="shared" si="330"/>
        <v>0</v>
      </c>
      <c r="AI262">
        <f t="shared" si="330"/>
        <v>0</v>
      </c>
      <c r="AJ262">
        <f t="shared" si="330"/>
        <v>0</v>
      </c>
      <c r="AK262">
        <f t="shared" si="330"/>
        <v>0</v>
      </c>
      <c r="AL262">
        <f t="shared" si="330"/>
        <v>0</v>
      </c>
      <c r="AM262">
        <f t="shared" si="330"/>
        <v>0</v>
      </c>
      <c r="AN262">
        <f t="shared" si="330"/>
        <v>0</v>
      </c>
      <c r="AO262">
        <f t="shared" si="330"/>
        <v>0</v>
      </c>
      <c r="AP262">
        <f t="shared" ref="AP262:BU262" si="331">AP$169</f>
        <v>0</v>
      </c>
      <c r="AQ262">
        <f t="shared" si="331"/>
        <v>0</v>
      </c>
      <c r="AR262">
        <f t="shared" si="331"/>
        <v>0</v>
      </c>
      <c r="AS262">
        <f t="shared" si="331"/>
        <v>0</v>
      </c>
      <c r="AT262">
        <f t="shared" si="331"/>
        <v>0</v>
      </c>
      <c r="AU262">
        <f t="shared" si="331"/>
        <v>0</v>
      </c>
      <c r="AV262">
        <f t="shared" si="331"/>
        <v>0</v>
      </c>
      <c r="AW262">
        <f t="shared" si="331"/>
        <v>0</v>
      </c>
      <c r="AX262">
        <f t="shared" si="331"/>
        <v>0</v>
      </c>
      <c r="AY262">
        <f t="shared" si="331"/>
        <v>0</v>
      </c>
      <c r="AZ262">
        <f t="shared" si="331"/>
        <v>0</v>
      </c>
      <c r="BA262">
        <f t="shared" si="331"/>
        <v>0</v>
      </c>
      <c r="BB262">
        <f t="shared" si="331"/>
        <v>0</v>
      </c>
      <c r="BC262">
        <f t="shared" si="331"/>
        <v>0</v>
      </c>
      <c r="BD262">
        <f t="shared" si="331"/>
        <v>0</v>
      </c>
      <c r="BE262">
        <f t="shared" si="331"/>
        <v>0</v>
      </c>
      <c r="BF262">
        <f t="shared" si="331"/>
        <v>403.83398437499994</v>
      </c>
      <c r="BG262">
        <f t="shared" si="331"/>
        <v>413.92983398437491</v>
      </c>
      <c r="BH262">
        <f t="shared" si="331"/>
        <v>413.92983398437491</v>
      </c>
      <c r="BI262">
        <f t="shared" si="331"/>
        <v>413.92983398437491</v>
      </c>
      <c r="BJ262">
        <f t="shared" si="331"/>
        <v>413.92983398437491</v>
      </c>
      <c r="BK262">
        <f t="shared" si="331"/>
        <v>424.27807983398424</v>
      </c>
      <c r="BL262">
        <f t="shared" si="331"/>
        <v>424.27807983398424</v>
      </c>
      <c r="BM262">
        <f t="shared" si="331"/>
        <v>424.27807983398424</v>
      </c>
      <c r="BN262">
        <f t="shared" si="331"/>
        <v>424.27807983398424</v>
      </c>
      <c r="BO262">
        <f t="shared" si="331"/>
        <v>434.88503182983379</v>
      </c>
      <c r="BP262">
        <f t="shared" si="331"/>
        <v>434.88503182983379</v>
      </c>
      <c r="BQ262">
        <f t="shared" si="331"/>
        <v>434.88503182983379</v>
      </c>
      <c r="BR262">
        <f t="shared" si="331"/>
        <v>434.88503182983379</v>
      </c>
      <c r="BS262">
        <f t="shared" si="331"/>
        <v>445.75715762557968</v>
      </c>
      <c r="BT262">
        <f t="shared" si="331"/>
        <v>445.75715762557968</v>
      </c>
      <c r="BU262">
        <f t="shared" si="331"/>
        <v>445.75715762557968</v>
      </c>
      <c r="BV262">
        <f t="shared" ref="BV262:DA262" si="332">BV$169</f>
        <v>445.75715762557968</v>
      </c>
      <c r="BW262">
        <f t="shared" si="332"/>
        <v>456.90108656621913</v>
      </c>
      <c r="BX262">
        <f t="shared" si="332"/>
        <v>456.90108656621913</v>
      </c>
      <c r="BY262">
        <f t="shared" si="332"/>
        <v>456.90108656621913</v>
      </c>
      <c r="BZ262">
        <f t="shared" si="332"/>
        <v>456.90108656621913</v>
      </c>
      <c r="CA262">
        <f t="shared" si="332"/>
        <v>468.32361373037452</v>
      </c>
      <c r="CB262">
        <f t="shared" si="332"/>
        <v>468.32361373037452</v>
      </c>
      <c r="CC262">
        <f t="shared" si="332"/>
        <v>468.32361373037452</v>
      </c>
      <c r="CD262">
        <f t="shared" si="332"/>
        <v>468.32361373037452</v>
      </c>
      <c r="CE262">
        <f t="shared" si="332"/>
        <v>480.03170407363393</v>
      </c>
      <c r="CF262">
        <f t="shared" si="332"/>
        <v>480.03170407363393</v>
      </c>
      <c r="CG262">
        <f t="shared" si="332"/>
        <v>480.03170407363393</v>
      </c>
      <c r="CH262">
        <f t="shared" si="332"/>
        <v>480.03170407363393</v>
      </c>
      <c r="CI262">
        <f t="shared" si="332"/>
        <v>492.03249667547476</v>
      </c>
      <c r="CJ262">
        <f t="shared" si="332"/>
        <v>492.03249667547476</v>
      </c>
      <c r="CK262">
        <f t="shared" si="332"/>
        <v>492.03249667547476</v>
      </c>
      <c r="CL262">
        <f t="shared" si="332"/>
        <v>492.03249667547476</v>
      </c>
      <c r="CM262">
        <f t="shared" si="332"/>
        <v>504.33330909236156</v>
      </c>
      <c r="CN262">
        <f t="shared" si="332"/>
        <v>504.33330909236156</v>
      </c>
      <c r="CO262">
        <f t="shared" si="332"/>
        <v>504.33330909236156</v>
      </c>
      <c r="CP262">
        <f t="shared" si="332"/>
        <v>504.33330909236156</v>
      </c>
      <c r="CQ262">
        <f t="shared" si="332"/>
        <v>516.94164181967062</v>
      </c>
      <c r="CR262">
        <f t="shared" si="332"/>
        <v>516.94164181967062</v>
      </c>
      <c r="CS262">
        <f t="shared" si="332"/>
        <v>516.94164181967062</v>
      </c>
      <c r="CT262">
        <f t="shared" si="332"/>
        <v>516.94164181967062</v>
      </c>
      <c r="CU262">
        <f t="shared" si="332"/>
        <v>529.8651828651623</v>
      </c>
      <c r="CV262">
        <f t="shared" si="332"/>
        <v>529.8651828651623</v>
      </c>
      <c r="CW262">
        <f t="shared" si="332"/>
        <v>529.8651828651623</v>
      </c>
      <c r="CX262">
        <f t="shared" si="332"/>
        <v>529.8651828651623</v>
      </c>
      <c r="CY262">
        <f t="shared" si="332"/>
        <v>543.11181243679141</v>
      </c>
      <c r="CZ262">
        <f t="shared" si="332"/>
        <v>543.11181243679141</v>
      </c>
      <c r="DA262">
        <f t="shared" si="332"/>
        <v>543.11181243679141</v>
      </c>
      <c r="DB262">
        <f t="shared" ref="DB262:EG262" si="333">DB$169</f>
        <v>543.11181243679141</v>
      </c>
      <c r="DC262">
        <f t="shared" si="333"/>
        <v>556.68960774771119</v>
      </c>
      <c r="DD262">
        <f t="shared" si="333"/>
        <v>556.68960774771119</v>
      </c>
      <c r="DE262">
        <f t="shared" si="333"/>
        <v>556.68960774771119</v>
      </c>
      <c r="DF262">
        <f t="shared" si="333"/>
        <v>556.68960774771119</v>
      </c>
      <c r="DG262">
        <f t="shared" si="333"/>
        <v>570.60684794140388</v>
      </c>
      <c r="DH262">
        <f t="shared" si="333"/>
        <v>570.60684794140388</v>
      </c>
      <c r="DI262">
        <f t="shared" si="333"/>
        <v>570.60684794140388</v>
      </c>
      <c r="DJ262">
        <f t="shared" si="333"/>
        <v>570.60684794140388</v>
      </c>
      <c r="DK262">
        <f t="shared" si="333"/>
        <v>584.87201913993897</v>
      </c>
      <c r="DL262">
        <f t="shared" si="333"/>
        <v>584.87201913993897</v>
      </c>
      <c r="DM262">
        <f t="shared" si="333"/>
        <v>584.87201913993897</v>
      </c>
      <c r="DN262">
        <f t="shared" si="333"/>
        <v>584.87201913993897</v>
      </c>
      <c r="DO262">
        <f t="shared" si="333"/>
        <v>599.49381961843744</v>
      </c>
      <c r="DP262">
        <f t="shared" si="333"/>
        <v>599.49381961843744</v>
      </c>
      <c r="DQ262">
        <f t="shared" si="333"/>
        <v>599.49381961843744</v>
      </c>
      <c r="DR262">
        <f t="shared" si="333"/>
        <v>599.49381961843744</v>
      </c>
      <c r="DS262">
        <f t="shared" si="333"/>
        <v>614.48116510889838</v>
      </c>
      <c r="DT262">
        <f t="shared" si="333"/>
        <v>614.48116510889838</v>
      </c>
      <c r="DU262">
        <f t="shared" si="333"/>
        <v>614.48116510889838</v>
      </c>
      <c r="DV262">
        <f t="shared" si="333"/>
        <v>614.48116510889838</v>
      </c>
      <c r="DW262">
        <f t="shared" si="333"/>
        <v>629.84319423662077</v>
      </c>
      <c r="DX262">
        <f t="shared" si="333"/>
        <v>629.84319423662077</v>
      </c>
      <c r="DY262">
        <f t="shared" si="333"/>
        <v>629.84319423662077</v>
      </c>
      <c r="DZ262">
        <f t="shared" si="333"/>
        <v>629.84319423662077</v>
      </c>
      <c r="EA262">
        <f t="shared" si="333"/>
        <v>645.58927409253624</v>
      </c>
      <c r="EB262">
        <f t="shared" si="333"/>
        <v>645.58927409253624</v>
      </c>
      <c r="EC262">
        <f t="shared" si="333"/>
        <v>645.58927409253624</v>
      </c>
      <c r="ED262">
        <f t="shared" si="333"/>
        <v>645.58927409253624</v>
      </c>
      <c r="EE262">
        <f t="shared" si="333"/>
        <v>661.72900594484963</v>
      </c>
      <c r="EF262">
        <f t="shared" si="333"/>
        <v>661.72900594484963</v>
      </c>
      <c r="EG262">
        <f t="shared" si="333"/>
        <v>661.72900594484963</v>
      </c>
      <c r="EH262">
        <f t="shared" ref="EH262:FM262" si="334">EH$169</f>
        <v>661.72900594484963</v>
      </c>
      <c r="EI262">
        <f t="shared" si="334"/>
        <v>678.27223109347085</v>
      </c>
      <c r="EJ262">
        <f t="shared" si="334"/>
        <v>678.27223109347085</v>
      </c>
      <c r="EK262">
        <f t="shared" si="334"/>
        <v>678.27223109347085</v>
      </c>
      <c r="EL262">
        <f t="shared" si="334"/>
        <v>678.27223109347085</v>
      </c>
      <c r="EM262">
        <f t="shared" si="334"/>
        <v>695.22903687080748</v>
      </c>
      <c r="EN262">
        <f t="shared" si="334"/>
        <v>695.22903687080748</v>
      </c>
      <c r="EO262">
        <f t="shared" si="334"/>
        <v>695.22903687080748</v>
      </c>
      <c r="EP262">
        <f t="shared" si="334"/>
        <v>695.22903687080748</v>
      </c>
      <c r="EQ262">
        <f t="shared" si="334"/>
        <v>712.60976279257761</v>
      </c>
      <c r="ER262">
        <f t="shared" si="334"/>
        <v>712.60976279257761</v>
      </c>
      <c r="ES262">
        <f t="shared" si="334"/>
        <v>712.60976279257761</v>
      </c>
      <c r="ET262">
        <f t="shared" si="334"/>
        <v>712.60976279257761</v>
      </c>
      <c r="EU262">
        <f t="shared" si="334"/>
        <v>730.42500686239202</v>
      </c>
      <c r="EV262">
        <f t="shared" si="334"/>
        <v>730.42500686239202</v>
      </c>
      <c r="EW262">
        <f t="shared" si="334"/>
        <v>730.42500686239202</v>
      </c>
      <c r="EX262">
        <f t="shared" si="334"/>
        <v>730.42500686239202</v>
      </c>
      <c r="EY262">
        <f t="shared" si="334"/>
        <v>748.68563203395183</v>
      </c>
      <c r="EZ262">
        <f t="shared" si="334"/>
        <v>748.68563203395183</v>
      </c>
      <c r="FA262">
        <f t="shared" si="334"/>
        <v>748.68563203395183</v>
      </c>
      <c r="FB262">
        <f t="shared" si="334"/>
        <v>0</v>
      </c>
      <c r="FC262">
        <f t="shared" si="334"/>
        <v>0</v>
      </c>
      <c r="FD262">
        <f t="shared" si="334"/>
        <v>0</v>
      </c>
      <c r="FE262">
        <f t="shared" si="334"/>
        <v>0</v>
      </c>
      <c r="FF262">
        <f t="shared" si="334"/>
        <v>0</v>
      </c>
      <c r="FG262">
        <f t="shared" si="334"/>
        <v>0</v>
      </c>
      <c r="FH262">
        <f t="shared" si="334"/>
        <v>0</v>
      </c>
      <c r="FI262">
        <f t="shared" si="334"/>
        <v>0</v>
      </c>
      <c r="FJ262">
        <f t="shared" si="334"/>
        <v>0</v>
      </c>
      <c r="FK262">
        <f t="shared" si="334"/>
        <v>0</v>
      </c>
      <c r="FL262">
        <f t="shared" si="334"/>
        <v>0</v>
      </c>
      <c r="FM262">
        <f t="shared" si="334"/>
        <v>0</v>
      </c>
      <c r="FN262">
        <f t="shared" ref="FN262:GJ262" si="335">FN$169</f>
        <v>0</v>
      </c>
      <c r="FO262">
        <f t="shared" si="335"/>
        <v>0</v>
      </c>
      <c r="FP262">
        <f t="shared" si="335"/>
        <v>0</v>
      </c>
      <c r="FQ262">
        <f t="shared" si="335"/>
        <v>0</v>
      </c>
      <c r="FR262">
        <f t="shared" si="335"/>
        <v>0</v>
      </c>
      <c r="FS262">
        <f t="shared" si="335"/>
        <v>0</v>
      </c>
      <c r="FT262">
        <f t="shared" si="335"/>
        <v>0</v>
      </c>
      <c r="FU262">
        <f t="shared" si="335"/>
        <v>0</v>
      </c>
      <c r="FV262">
        <f t="shared" si="335"/>
        <v>0</v>
      </c>
      <c r="FW262">
        <f t="shared" si="335"/>
        <v>0</v>
      </c>
      <c r="FX262">
        <f t="shared" si="335"/>
        <v>0</v>
      </c>
      <c r="FY262">
        <f t="shared" si="335"/>
        <v>0</v>
      </c>
      <c r="FZ262">
        <f t="shared" si="335"/>
        <v>0</v>
      </c>
      <c r="GA262">
        <f t="shared" si="335"/>
        <v>0</v>
      </c>
      <c r="GB262">
        <f t="shared" si="335"/>
        <v>0</v>
      </c>
      <c r="GC262">
        <f t="shared" si="335"/>
        <v>0</v>
      </c>
      <c r="GD262">
        <f t="shared" si="335"/>
        <v>0</v>
      </c>
      <c r="GE262">
        <f t="shared" si="335"/>
        <v>0</v>
      </c>
      <c r="GF262">
        <f t="shared" si="335"/>
        <v>0</v>
      </c>
      <c r="GG262">
        <f t="shared" si="335"/>
        <v>0</v>
      </c>
      <c r="GH262">
        <f t="shared" si="335"/>
        <v>0</v>
      </c>
      <c r="GI262">
        <f t="shared" si="335"/>
        <v>0</v>
      </c>
      <c r="GJ262">
        <f t="shared" si="335"/>
        <v>0</v>
      </c>
    </row>
    <row r="263" spans="1:192" outlineLevel="2" x14ac:dyDescent="0.35">
      <c r="A263" s="76"/>
      <c r="B263"/>
      <c r="C263"/>
      <c r="D263"/>
      <c r="E263" t="str">
        <f>$E$177</f>
        <v>Contingency</v>
      </c>
      <c r="F263"/>
      <c r="G263" t="str">
        <f>$G$177</f>
        <v>$ 000s</v>
      </c>
      <c r="H263">
        <f>$H$177</f>
        <v>3747.3879045606182</v>
      </c>
      <c r="I263"/>
      <c r="J263">
        <f t="shared" ref="J263:AO263" si="336">J$177</f>
        <v>0</v>
      </c>
      <c r="K263">
        <f t="shared" si="336"/>
        <v>0</v>
      </c>
      <c r="L263">
        <f t="shared" si="336"/>
        <v>0</v>
      </c>
      <c r="M263">
        <f t="shared" si="336"/>
        <v>0</v>
      </c>
      <c r="N263">
        <f t="shared" si="336"/>
        <v>0</v>
      </c>
      <c r="O263">
        <f t="shared" si="336"/>
        <v>0</v>
      </c>
      <c r="P263">
        <f t="shared" si="336"/>
        <v>0</v>
      </c>
      <c r="Q263">
        <f t="shared" si="336"/>
        <v>0</v>
      </c>
      <c r="R263">
        <f t="shared" si="336"/>
        <v>0</v>
      </c>
      <c r="S263">
        <f t="shared" si="336"/>
        <v>0</v>
      </c>
      <c r="T263">
        <f t="shared" si="336"/>
        <v>0</v>
      </c>
      <c r="U263">
        <f t="shared" si="336"/>
        <v>0</v>
      </c>
      <c r="V263">
        <f t="shared" si="336"/>
        <v>0</v>
      </c>
      <c r="W263">
        <f t="shared" si="336"/>
        <v>0</v>
      </c>
      <c r="X263">
        <f t="shared" si="336"/>
        <v>0</v>
      </c>
      <c r="Y263">
        <f t="shared" si="336"/>
        <v>0</v>
      </c>
      <c r="Z263">
        <f t="shared" si="336"/>
        <v>0</v>
      </c>
      <c r="AA263">
        <f t="shared" si="336"/>
        <v>0</v>
      </c>
      <c r="AB263">
        <f t="shared" si="336"/>
        <v>0</v>
      </c>
      <c r="AC263">
        <f t="shared" si="336"/>
        <v>0</v>
      </c>
      <c r="AD263">
        <f t="shared" si="336"/>
        <v>0</v>
      </c>
      <c r="AE263">
        <f t="shared" si="336"/>
        <v>0</v>
      </c>
      <c r="AF263">
        <f t="shared" si="336"/>
        <v>0</v>
      </c>
      <c r="AG263">
        <f t="shared" si="336"/>
        <v>0</v>
      </c>
      <c r="AH263">
        <f t="shared" si="336"/>
        <v>0</v>
      </c>
      <c r="AI263">
        <f t="shared" si="336"/>
        <v>0</v>
      </c>
      <c r="AJ263">
        <f t="shared" si="336"/>
        <v>0</v>
      </c>
      <c r="AK263">
        <f t="shared" si="336"/>
        <v>0</v>
      </c>
      <c r="AL263">
        <f t="shared" si="336"/>
        <v>0</v>
      </c>
      <c r="AM263">
        <f t="shared" si="336"/>
        <v>0</v>
      </c>
      <c r="AN263">
        <f t="shared" si="336"/>
        <v>0</v>
      </c>
      <c r="AO263">
        <f t="shared" si="336"/>
        <v>0</v>
      </c>
      <c r="AP263">
        <f t="shared" ref="AP263:BU263" si="337">AP$177</f>
        <v>0</v>
      </c>
      <c r="AQ263">
        <f t="shared" si="337"/>
        <v>0</v>
      </c>
      <c r="AR263">
        <f t="shared" si="337"/>
        <v>0</v>
      </c>
      <c r="AS263">
        <f t="shared" si="337"/>
        <v>0</v>
      </c>
      <c r="AT263">
        <f t="shared" si="337"/>
        <v>0</v>
      </c>
      <c r="AU263">
        <f t="shared" si="337"/>
        <v>0</v>
      </c>
      <c r="AV263">
        <f t="shared" si="337"/>
        <v>0</v>
      </c>
      <c r="AW263">
        <f t="shared" si="337"/>
        <v>0</v>
      </c>
      <c r="AX263">
        <f t="shared" si="337"/>
        <v>0</v>
      </c>
      <c r="AY263">
        <f t="shared" si="337"/>
        <v>0</v>
      </c>
      <c r="AZ263">
        <f t="shared" si="337"/>
        <v>0</v>
      </c>
      <c r="BA263">
        <f t="shared" si="337"/>
        <v>0</v>
      </c>
      <c r="BB263">
        <f t="shared" si="337"/>
        <v>0</v>
      </c>
      <c r="BC263">
        <f t="shared" si="337"/>
        <v>0</v>
      </c>
      <c r="BD263">
        <f t="shared" si="337"/>
        <v>0</v>
      </c>
      <c r="BE263">
        <f t="shared" si="337"/>
        <v>0</v>
      </c>
      <c r="BF263">
        <f t="shared" si="337"/>
        <v>26.922265624999998</v>
      </c>
      <c r="BG263">
        <f t="shared" si="337"/>
        <v>27.595322265624993</v>
      </c>
      <c r="BH263">
        <f t="shared" si="337"/>
        <v>27.595322265624993</v>
      </c>
      <c r="BI263">
        <f t="shared" si="337"/>
        <v>27.595322265624993</v>
      </c>
      <c r="BJ263">
        <f t="shared" si="337"/>
        <v>27.595322265624993</v>
      </c>
      <c r="BK263">
        <f t="shared" si="337"/>
        <v>28.285205322265618</v>
      </c>
      <c r="BL263">
        <f t="shared" si="337"/>
        <v>28.285205322265618</v>
      </c>
      <c r="BM263">
        <f t="shared" si="337"/>
        <v>28.285205322265618</v>
      </c>
      <c r="BN263">
        <f t="shared" si="337"/>
        <v>28.285205322265618</v>
      </c>
      <c r="BO263">
        <f t="shared" si="337"/>
        <v>28.992335455322255</v>
      </c>
      <c r="BP263">
        <f t="shared" si="337"/>
        <v>28.992335455322255</v>
      </c>
      <c r="BQ263">
        <f t="shared" si="337"/>
        <v>28.992335455322255</v>
      </c>
      <c r="BR263">
        <f t="shared" si="337"/>
        <v>28.992335455322255</v>
      </c>
      <c r="BS263">
        <f t="shared" si="337"/>
        <v>29.717143841705312</v>
      </c>
      <c r="BT263">
        <f t="shared" si="337"/>
        <v>29.717143841705312</v>
      </c>
      <c r="BU263">
        <f t="shared" si="337"/>
        <v>29.717143841705312</v>
      </c>
      <c r="BV263">
        <f t="shared" ref="BV263:DA263" si="338">BV$177</f>
        <v>29.717143841705312</v>
      </c>
      <c r="BW263">
        <f t="shared" si="338"/>
        <v>30.460072437747943</v>
      </c>
      <c r="BX263">
        <f t="shared" si="338"/>
        <v>30.460072437747943</v>
      </c>
      <c r="BY263">
        <f t="shared" si="338"/>
        <v>30.460072437747943</v>
      </c>
      <c r="BZ263">
        <f t="shared" si="338"/>
        <v>30.460072437747943</v>
      </c>
      <c r="CA263">
        <f t="shared" si="338"/>
        <v>31.221574248691635</v>
      </c>
      <c r="CB263">
        <f t="shared" si="338"/>
        <v>31.221574248691635</v>
      </c>
      <c r="CC263">
        <f t="shared" si="338"/>
        <v>31.221574248691635</v>
      </c>
      <c r="CD263">
        <f t="shared" si="338"/>
        <v>31.221574248691635</v>
      </c>
      <c r="CE263">
        <f t="shared" si="338"/>
        <v>32.002113604908928</v>
      </c>
      <c r="CF263">
        <f t="shared" si="338"/>
        <v>32.002113604908928</v>
      </c>
      <c r="CG263">
        <f t="shared" si="338"/>
        <v>32.002113604908928</v>
      </c>
      <c r="CH263">
        <f t="shared" si="338"/>
        <v>32.002113604908928</v>
      </c>
      <c r="CI263">
        <f t="shared" si="338"/>
        <v>32.802166445031652</v>
      </c>
      <c r="CJ263">
        <f t="shared" si="338"/>
        <v>32.802166445031652</v>
      </c>
      <c r="CK263">
        <f t="shared" si="338"/>
        <v>32.802166445031652</v>
      </c>
      <c r="CL263">
        <f t="shared" si="338"/>
        <v>32.802166445031652</v>
      </c>
      <c r="CM263">
        <f t="shared" si="338"/>
        <v>33.622220606157441</v>
      </c>
      <c r="CN263">
        <f t="shared" si="338"/>
        <v>33.622220606157441</v>
      </c>
      <c r="CO263">
        <f t="shared" si="338"/>
        <v>33.622220606157441</v>
      </c>
      <c r="CP263">
        <f t="shared" si="338"/>
        <v>33.622220606157441</v>
      </c>
      <c r="CQ263">
        <f t="shared" si="338"/>
        <v>34.462776121311371</v>
      </c>
      <c r="CR263">
        <f t="shared" si="338"/>
        <v>34.462776121311371</v>
      </c>
      <c r="CS263">
        <f t="shared" si="338"/>
        <v>34.462776121311371</v>
      </c>
      <c r="CT263">
        <f t="shared" si="338"/>
        <v>34.462776121311371</v>
      </c>
      <c r="CU263">
        <f t="shared" si="338"/>
        <v>35.324345524344153</v>
      </c>
      <c r="CV263">
        <f t="shared" si="338"/>
        <v>35.324345524344153</v>
      </c>
      <c r="CW263">
        <f t="shared" si="338"/>
        <v>35.324345524344153</v>
      </c>
      <c r="CX263">
        <f t="shared" si="338"/>
        <v>35.324345524344153</v>
      </c>
      <c r="CY263">
        <f t="shared" si="338"/>
        <v>36.207454162452763</v>
      </c>
      <c r="CZ263">
        <f t="shared" si="338"/>
        <v>36.207454162452763</v>
      </c>
      <c r="DA263">
        <f t="shared" si="338"/>
        <v>36.207454162452763</v>
      </c>
      <c r="DB263">
        <f t="shared" ref="DB263:EG263" si="339">DB$177</f>
        <v>36.207454162452763</v>
      </c>
      <c r="DC263">
        <f t="shared" si="339"/>
        <v>37.112640516514077</v>
      </c>
      <c r="DD263">
        <f t="shared" si="339"/>
        <v>37.112640516514077</v>
      </c>
      <c r="DE263">
        <f t="shared" si="339"/>
        <v>37.112640516514077</v>
      </c>
      <c r="DF263">
        <f t="shared" si="339"/>
        <v>37.112640516514077</v>
      </c>
      <c r="DG263">
        <f t="shared" si="339"/>
        <v>38.040456529426926</v>
      </c>
      <c r="DH263">
        <f t="shared" si="339"/>
        <v>38.040456529426926</v>
      </c>
      <c r="DI263">
        <f t="shared" si="339"/>
        <v>38.040456529426926</v>
      </c>
      <c r="DJ263">
        <f t="shared" si="339"/>
        <v>38.040456529426926</v>
      </c>
      <c r="DK263">
        <f t="shared" si="339"/>
        <v>38.991467942662602</v>
      </c>
      <c r="DL263">
        <f t="shared" si="339"/>
        <v>38.991467942662602</v>
      </c>
      <c r="DM263">
        <f t="shared" si="339"/>
        <v>38.991467942662602</v>
      </c>
      <c r="DN263">
        <f t="shared" si="339"/>
        <v>38.991467942662602</v>
      </c>
      <c r="DO263">
        <f t="shared" si="339"/>
        <v>39.966254641229163</v>
      </c>
      <c r="DP263">
        <f t="shared" si="339"/>
        <v>39.966254641229163</v>
      </c>
      <c r="DQ263">
        <f t="shared" si="339"/>
        <v>39.966254641229163</v>
      </c>
      <c r="DR263">
        <f t="shared" si="339"/>
        <v>39.966254641229163</v>
      </c>
      <c r="DS263">
        <f t="shared" si="339"/>
        <v>40.965411007259888</v>
      </c>
      <c r="DT263">
        <f t="shared" si="339"/>
        <v>40.965411007259888</v>
      </c>
      <c r="DU263">
        <f t="shared" si="339"/>
        <v>40.965411007259888</v>
      </c>
      <c r="DV263">
        <f t="shared" si="339"/>
        <v>40.965411007259888</v>
      </c>
      <c r="DW263">
        <f t="shared" si="339"/>
        <v>41.989546282441381</v>
      </c>
      <c r="DX263">
        <f t="shared" si="339"/>
        <v>41.989546282441381</v>
      </c>
      <c r="DY263">
        <f t="shared" si="339"/>
        <v>41.989546282441381</v>
      </c>
      <c r="DZ263">
        <f t="shared" si="339"/>
        <v>41.989546282441381</v>
      </c>
      <c r="EA263">
        <f t="shared" si="339"/>
        <v>43.039284939502416</v>
      </c>
      <c r="EB263">
        <f t="shared" si="339"/>
        <v>43.039284939502416</v>
      </c>
      <c r="EC263">
        <f t="shared" si="339"/>
        <v>43.039284939502416</v>
      </c>
      <c r="ED263">
        <f t="shared" si="339"/>
        <v>43.039284939502416</v>
      </c>
      <c r="EE263">
        <f t="shared" si="339"/>
        <v>44.115267062989979</v>
      </c>
      <c r="EF263">
        <f t="shared" si="339"/>
        <v>44.115267062989979</v>
      </c>
      <c r="EG263">
        <f t="shared" si="339"/>
        <v>44.115267062989979</v>
      </c>
      <c r="EH263">
        <f t="shared" ref="EH263:FM263" si="340">EH$177</f>
        <v>44.115267062989979</v>
      </c>
      <c r="EI263">
        <f t="shared" si="340"/>
        <v>45.218148739564725</v>
      </c>
      <c r="EJ263">
        <f t="shared" si="340"/>
        <v>45.218148739564725</v>
      </c>
      <c r="EK263">
        <f t="shared" si="340"/>
        <v>45.218148739564725</v>
      </c>
      <c r="EL263">
        <f t="shared" si="340"/>
        <v>45.218148739564725</v>
      </c>
      <c r="EM263">
        <f t="shared" si="340"/>
        <v>46.348602458053833</v>
      </c>
      <c r="EN263">
        <f t="shared" si="340"/>
        <v>46.348602458053833</v>
      </c>
      <c r="EO263">
        <f t="shared" si="340"/>
        <v>46.348602458053833</v>
      </c>
      <c r="EP263">
        <f t="shared" si="340"/>
        <v>46.348602458053833</v>
      </c>
      <c r="EQ263">
        <f t="shared" si="340"/>
        <v>47.507317519505179</v>
      </c>
      <c r="ER263">
        <f t="shared" si="340"/>
        <v>47.507317519505179</v>
      </c>
      <c r="ES263">
        <f t="shared" si="340"/>
        <v>47.507317519505179</v>
      </c>
      <c r="ET263">
        <f t="shared" si="340"/>
        <v>47.507317519505179</v>
      </c>
      <c r="EU263">
        <f t="shared" si="340"/>
        <v>48.695000457492803</v>
      </c>
      <c r="EV263">
        <f t="shared" si="340"/>
        <v>48.695000457492803</v>
      </c>
      <c r="EW263">
        <f t="shared" si="340"/>
        <v>48.695000457492803</v>
      </c>
      <c r="EX263">
        <f t="shared" si="340"/>
        <v>48.695000457492803</v>
      </c>
      <c r="EY263">
        <f t="shared" si="340"/>
        <v>49.912375468930122</v>
      </c>
      <c r="EZ263">
        <f t="shared" si="340"/>
        <v>49.912375468930122</v>
      </c>
      <c r="FA263">
        <f t="shared" si="340"/>
        <v>49.912375468930122</v>
      </c>
      <c r="FB263">
        <f t="shared" si="340"/>
        <v>0</v>
      </c>
      <c r="FC263">
        <f t="shared" si="340"/>
        <v>0</v>
      </c>
      <c r="FD263">
        <f t="shared" si="340"/>
        <v>0</v>
      </c>
      <c r="FE263">
        <f t="shared" si="340"/>
        <v>0</v>
      </c>
      <c r="FF263">
        <f t="shared" si="340"/>
        <v>0</v>
      </c>
      <c r="FG263">
        <f t="shared" si="340"/>
        <v>0</v>
      </c>
      <c r="FH263">
        <f t="shared" si="340"/>
        <v>0</v>
      </c>
      <c r="FI263">
        <f t="shared" si="340"/>
        <v>0</v>
      </c>
      <c r="FJ263">
        <f t="shared" si="340"/>
        <v>0</v>
      </c>
      <c r="FK263">
        <f t="shared" si="340"/>
        <v>0</v>
      </c>
      <c r="FL263">
        <f t="shared" si="340"/>
        <v>0</v>
      </c>
      <c r="FM263">
        <f t="shared" si="340"/>
        <v>0</v>
      </c>
      <c r="FN263">
        <f t="shared" ref="FN263:GJ263" si="341">FN$177</f>
        <v>0</v>
      </c>
      <c r="FO263">
        <f t="shared" si="341"/>
        <v>0</v>
      </c>
      <c r="FP263">
        <f t="shared" si="341"/>
        <v>0</v>
      </c>
      <c r="FQ263">
        <f t="shared" si="341"/>
        <v>0</v>
      </c>
      <c r="FR263">
        <f t="shared" si="341"/>
        <v>0</v>
      </c>
      <c r="FS263">
        <f t="shared" si="341"/>
        <v>0</v>
      </c>
      <c r="FT263">
        <f t="shared" si="341"/>
        <v>0</v>
      </c>
      <c r="FU263">
        <f t="shared" si="341"/>
        <v>0</v>
      </c>
      <c r="FV263">
        <f t="shared" si="341"/>
        <v>0</v>
      </c>
      <c r="FW263">
        <f t="shared" si="341"/>
        <v>0</v>
      </c>
      <c r="FX263">
        <f t="shared" si="341"/>
        <v>0</v>
      </c>
      <c r="FY263">
        <f t="shared" si="341"/>
        <v>0</v>
      </c>
      <c r="FZ263">
        <f t="shared" si="341"/>
        <v>0</v>
      </c>
      <c r="GA263">
        <f t="shared" si="341"/>
        <v>0</v>
      </c>
      <c r="GB263">
        <f t="shared" si="341"/>
        <v>0</v>
      </c>
      <c r="GC263">
        <f t="shared" si="341"/>
        <v>0</v>
      </c>
      <c r="GD263">
        <f t="shared" si="341"/>
        <v>0</v>
      </c>
      <c r="GE263">
        <f t="shared" si="341"/>
        <v>0</v>
      </c>
      <c r="GF263">
        <f t="shared" si="341"/>
        <v>0</v>
      </c>
      <c r="GG263">
        <f t="shared" si="341"/>
        <v>0</v>
      </c>
      <c r="GH263">
        <f t="shared" si="341"/>
        <v>0</v>
      </c>
      <c r="GI263">
        <f t="shared" si="341"/>
        <v>0</v>
      </c>
      <c r="GJ263">
        <f t="shared" si="341"/>
        <v>0</v>
      </c>
    </row>
    <row r="264" spans="1:192" outlineLevel="2" x14ac:dyDescent="0.35">
      <c r="A264" s="76"/>
      <c r="B264"/>
      <c r="C264"/>
      <c r="D264"/>
      <c r="E264" t="str">
        <f>$E$185</f>
        <v>Rent</v>
      </c>
      <c r="F264"/>
      <c r="G264" t="str">
        <f>$G$185</f>
        <v>$ 000s</v>
      </c>
      <c r="H264">
        <f>$H$185</f>
        <v>18399.674611392642</v>
      </c>
      <c r="I264"/>
      <c r="J264">
        <f t="shared" ref="J264:AO264" si="342">J$185</f>
        <v>0</v>
      </c>
      <c r="K264">
        <f t="shared" si="342"/>
        <v>0</v>
      </c>
      <c r="L264">
        <f t="shared" si="342"/>
        <v>0</v>
      </c>
      <c r="M264">
        <f t="shared" si="342"/>
        <v>0</v>
      </c>
      <c r="N264">
        <f t="shared" si="342"/>
        <v>0</v>
      </c>
      <c r="O264">
        <f t="shared" si="342"/>
        <v>0</v>
      </c>
      <c r="P264">
        <f t="shared" si="342"/>
        <v>0</v>
      </c>
      <c r="Q264">
        <f t="shared" si="342"/>
        <v>0</v>
      </c>
      <c r="R264">
        <f t="shared" si="342"/>
        <v>0</v>
      </c>
      <c r="S264">
        <f t="shared" si="342"/>
        <v>0</v>
      </c>
      <c r="T264">
        <f t="shared" si="342"/>
        <v>0</v>
      </c>
      <c r="U264">
        <f t="shared" si="342"/>
        <v>0</v>
      </c>
      <c r="V264">
        <f t="shared" si="342"/>
        <v>0</v>
      </c>
      <c r="W264">
        <f t="shared" si="342"/>
        <v>0</v>
      </c>
      <c r="X264">
        <f t="shared" si="342"/>
        <v>0</v>
      </c>
      <c r="Y264">
        <f t="shared" si="342"/>
        <v>0</v>
      </c>
      <c r="Z264">
        <f t="shared" si="342"/>
        <v>0</v>
      </c>
      <c r="AA264">
        <f t="shared" si="342"/>
        <v>0</v>
      </c>
      <c r="AB264">
        <f t="shared" si="342"/>
        <v>0</v>
      </c>
      <c r="AC264">
        <f t="shared" si="342"/>
        <v>0</v>
      </c>
      <c r="AD264">
        <f t="shared" si="342"/>
        <v>0</v>
      </c>
      <c r="AE264">
        <f t="shared" si="342"/>
        <v>0</v>
      </c>
      <c r="AF264">
        <f t="shared" si="342"/>
        <v>0</v>
      </c>
      <c r="AG264">
        <f t="shared" si="342"/>
        <v>0</v>
      </c>
      <c r="AH264">
        <f t="shared" si="342"/>
        <v>0</v>
      </c>
      <c r="AI264">
        <f t="shared" si="342"/>
        <v>0</v>
      </c>
      <c r="AJ264">
        <f t="shared" si="342"/>
        <v>0</v>
      </c>
      <c r="AK264">
        <f t="shared" si="342"/>
        <v>0</v>
      </c>
      <c r="AL264">
        <f t="shared" si="342"/>
        <v>0</v>
      </c>
      <c r="AM264">
        <f t="shared" si="342"/>
        <v>0</v>
      </c>
      <c r="AN264">
        <f t="shared" si="342"/>
        <v>0</v>
      </c>
      <c r="AO264">
        <f t="shared" si="342"/>
        <v>0</v>
      </c>
      <c r="AP264">
        <f t="shared" ref="AP264:BU264" si="343">AP$185</f>
        <v>0</v>
      </c>
      <c r="AQ264">
        <f t="shared" si="343"/>
        <v>0</v>
      </c>
      <c r="AR264">
        <f t="shared" si="343"/>
        <v>0</v>
      </c>
      <c r="AS264">
        <f t="shared" si="343"/>
        <v>0</v>
      </c>
      <c r="AT264">
        <f t="shared" si="343"/>
        <v>0</v>
      </c>
      <c r="AU264">
        <f t="shared" si="343"/>
        <v>0</v>
      </c>
      <c r="AV264">
        <f t="shared" si="343"/>
        <v>0</v>
      </c>
      <c r="AW264">
        <f t="shared" si="343"/>
        <v>0</v>
      </c>
      <c r="AX264">
        <f t="shared" si="343"/>
        <v>0</v>
      </c>
      <c r="AY264">
        <f t="shared" si="343"/>
        <v>0</v>
      </c>
      <c r="AZ264">
        <f t="shared" si="343"/>
        <v>0</v>
      </c>
      <c r="BA264">
        <f t="shared" si="343"/>
        <v>0</v>
      </c>
      <c r="BB264">
        <f t="shared" si="343"/>
        <v>0</v>
      </c>
      <c r="BC264">
        <f t="shared" si="343"/>
        <v>0</v>
      </c>
      <c r="BD264">
        <f t="shared" si="343"/>
        <v>0</v>
      </c>
      <c r="BE264">
        <f t="shared" si="343"/>
        <v>0</v>
      </c>
      <c r="BF264">
        <f t="shared" si="343"/>
        <v>132.18832421874998</v>
      </c>
      <c r="BG264">
        <f t="shared" si="343"/>
        <v>135.49303232421872</v>
      </c>
      <c r="BH264">
        <f t="shared" si="343"/>
        <v>135.49303232421872</v>
      </c>
      <c r="BI264">
        <f t="shared" si="343"/>
        <v>135.49303232421872</v>
      </c>
      <c r="BJ264">
        <f t="shared" si="343"/>
        <v>135.49303232421872</v>
      </c>
      <c r="BK264">
        <f t="shared" si="343"/>
        <v>138.88035813232418</v>
      </c>
      <c r="BL264">
        <f t="shared" si="343"/>
        <v>138.88035813232418</v>
      </c>
      <c r="BM264">
        <f t="shared" si="343"/>
        <v>138.88035813232418</v>
      </c>
      <c r="BN264">
        <f t="shared" si="343"/>
        <v>138.88035813232418</v>
      </c>
      <c r="BO264">
        <f t="shared" si="343"/>
        <v>142.35236708563227</v>
      </c>
      <c r="BP264">
        <f t="shared" si="343"/>
        <v>142.35236708563227</v>
      </c>
      <c r="BQ264">
        <f t="shared" si="343"/>
        <v>142.35236708563227</v>
      </c>
      <c r="BR264">
        <f t="shared" si="343"/>
        <v>142.35236708563227</v>
      </c>
      <c r="BS264">
        <f t="shared" si="343"/>
        <v>145.9111762627731</v>
      </c>
      <c r="BT264">
        <f t="shared" si="343"/>
        <v>145.9111762627731</v>
      </c>
      <c r="BU264">
        <f t="shared" si="343"/>
        <v>145.9111762627731</v>
      </c>
      <c r="BV264">
        <f t="shared" ref="BV264:DA264" si="344">BV$185</f>
        <v>145.9111762627731</v>
      </c>
      <c r="BW264">
        <f t="shared" si="344"/>
        <v>149.5589556693424</v>
      </c>
      <c r="BX264">
        <f t="shared" si="344"/>
        <v>149.5589556693424</v>
      </c>
      <c r="BY264">
        <f t="shared" si="344"/>
        <v>149.5589556693424</v>
      </c>
      <c r="BZ264">
        <f t="shared" si="344"/>
        <v>149.5589556693424</v>
      </c>
      <c r="CA264">
        <f t="shared" si="344"/>
        <v>153.29792956107593</v>
      </c>
      <c r="CB264">
        <f t="shared" si="344"/>
        <v>153.29792956107593</v>
      </c>
      <c r="CC264">
        <f t="shared" si="344"/>
        <v>153.29792956107593</v>
      </c>
      <c r="CD264">
        <f t="shared" si="344"/>
        <v>153.29792956107593</v>
      </c>
      <c r="CE264">
        <f t="shared" si="344"/>
        <v>157.13037780010282</v>
      </c>
      <c r="CF264">
        <f t="shared" si="344"/>
        <v>157.13037780010282</v>
      </c>
      <c r="CG264">
        <f t="shared" si="344"/>
        <v>157.13037780010282</v>
      </c>
      <c r="CH264">
        <f t="shared" si="344"/>
        <v>157.13037780010282</v>
      </c>
      <c r="CI264">
        <f t="shared" si="344"/>
        <v>161.05863724510539</v>
      </c>
      <c r="CJ264">
        <f t="shared" si="344"/>
        <v>161.05863724510539</v>
      </c>
      <c r="CK264">
        <f t="shared" si="344"/>
        <v>161.05863724510539</v>
      </c>
      <c r="CL264">
        <f t="shared" si="344"/>
        <v>161.05863724510539</v>
      </c>
      <c r="CM264">
        <f t="shared" si="344"/>
        <v>165.08510317623302</v>
      </c>
      <c r="CN264">
        <f t="shared" si="344"/>
        <v>165.08510317623302</v>
      </c>
      <c r="CO264">
        <f t="shared" si="344"/>
        <v>165.08510317623302</v>
      </c>
      <c r="CP264">
        <f t="shared" si="344"/>
        <v>165.08510317623302</v>
      </c>
      <c r="CQ264">
        <f t="shared" si="344"/>
        <v>169.21223075563884</v>
      </c>
      <c r="CR264">
        <f t="shared" si="344"/>
        <v>169.21223075563884</v>
      </c>
      <c r="CS264">
        <f t="shared" si="344"/>
        <v>169.21223075563884</v>
      </c>
      <c r="CT264">
        <f t="shared" si="344"/>
        <v>169.21223075563884</v>
      </c>
      <c r="CU264">
        <f t="shared" si="344"/>
        <v>173.4425365245298</v>
      </c>
      <c r="CV264">
        <f t="shared" si="344"/>
        <v>173.4425365245298</v>
      </c>
      <c r="CW264">
        <f t="shared" si="344"/>
        <v>173.4425365245298</v>
      </c>
      <c r="CX264">
        <f t="shared" si="344"/>
        <v>173.4425365245298</v>
      </c>
      <c r="CY264">
        <f t="shared" si="344"/>
        <v>177.77859993764307</v>
      </c>
      <c r="CZ264">
        <f t="shared" si="344"/>
        <v>177.77859993764307</v>
      </c>
      <c r="DA264">
        <f t="shared" si="344"/>
        <v>177.77859993764307</v>
      </c>
      <c r="DB264">
        <f t="shared" ref="DB264:EG264" si="345">DB$185</f>
        <v>177.77859993764307</v>
      </c>
      <c r="DC264">
        <f t="shared" si="345"/>
        <v>182.22306493608411</v>
      </c>
      <c r="DD264">
        <f t="shared" si="345"/>
        <v>182.22306493608411</v>
      </c>
      <c r="DE264">
        <f t="shared" si="345"/>
        <v>182.22306493608411</v>
      </c>
      <c r="DF264">
        <f t="shared" si="345"/>
        <v>182.22306493608411</v>
      </c>
      <c r="DG264">
        <f t="shared" si="345"/>
        <v>186.7786415594862</v>
      </c>
      <c r="DH264">
        <f t="shared" si="345"/>
        <v>186.7786415594862</v>
      </c>
      <c r="DI264">
        <f t="shared" si="345"/>
        <v>186.7786415594862</v>
      </c>
      <c r="DJ264">
        <f t="shared" si="345"/>
        <v>186.7786415594862</v>
      </c>
      <c r="DK264">
        <f t="shared" si="345"/>
        <v>191.44810759847337</v>
      </c>
      <c r="DL264">
        <f t="shared" si="345"/>
        <v>191.44810759847337</v>
      </c>
      <c r="DM264">
        <f t="shared" si="345"/>
        <v>191.44810759847337</v>
      </c>
      <c r="DN264">
        <f t="shared" si="345"/>
        <v>191.44810759847337</v>
      </c>
      <c r="DO264">
        <f t="shared" si="345"/>
        <v>196.23431028843521</v>
      </c>
      <c r="DP264">
        <f t="shared" si="345"/>
        <v>196.23431028843521</v>
      </c>
      <c r="DQ264">
        <f t="shared" si="345"/>
        <v>196.23431028843521</v>
      </c>
      <c r="DR264">
        <f t="shared" si="345"/>
        <v>196.23431028843521</v>
      </c>
      <c r="DS264">
        <f t="shared" si="345"/>
        <v>201.14016804564605</v>
      </c>
      <c r="DT264">
        <f t="shared" si="345"/>
        <v>201.14016804564605</v>
      </c>
      <c r="DU264">
        <f t="shared" si="345"/>
        <v>201.14016804564605</v>
      </c>
      <c r="DV264">
        <f t="shared" si="345"/>
        <v>201.14016804564605</v>
      </c>
      <c r="DW264">
        <f t="shared" si="345"/>
        <v>206.1686722467872</v>
      </c>
      <c r="DX264">
        <f t="shared" si="345"/>
        <v>206.1686722467872</v>
      </c>
      <c r="DY264">
        <f t="shared" si="345"/>
        <v>206.1686722467872</v>
      </c>
      <c r="DZ264">
        <f t="shared" si="345"/>
        <v>206.1686722467872</v>
      </c>
      <c r="EA264">
        <f t="shared" si="345"/>
        <v>211.32288905295687</v>
      </c>
      <c r="EB264">
        <f t="shared" si="345"/>
        <v>211.32288905295687</v>
      </c>
      <c r="EC264">
        <f t="shared" si="345"/>
        <v>211.32288905295687</v>
      </c>
      <c r="ED264">
        <f t="shared" si="345"/>
        <v>211.32288905295687</v>
      </c>
      <c r="EE264">
        <f t="shared" si="345"/>
        <v>216.60596127928079</v>
      </c>
      <c r="EF264">
        <f t="shared" si="345"/>
        <v>216.60596127928079</v>
      </c>
      <c r="EG264">
        <f t="shared" si="345"/>
        <v>216.60596127928079</v>
      </c>
      <c r="EH264">
        <f t="shared" ref="EH264:FM264" si="346">EH$185</f>
        <v>216.60596127928079</v>
      </c>
      <c r="EI264">
        <f t="shared" si="346"/>
        <v>222.02111031126279</v>
      </c>
      <c r="EJ264">
        <f t="shared" si="346"/>
        <v>222.02111031126279</v>
      </c>
      <c r="EK264">
        <f t="shared" si="346"/>
        <v>222.02111031126279</v>
      </c>
      <c r="EL264">
        <f t="shared" si="346"/>
        <v>222.02111031126279</v>
      </c>
      <c r="EM264">
        <f t="shared" si="346"/>
        <v>227.57163806904433</v>
      </c>
      <c r="EN264">
        <f t="shared" si="346"/>
        <v>227.57163806904433</v>
      </c>
      <c r="EO264">
        <f t="shared" si="346"/>
        <v>227.57163806904433</v>
      </c>
      <c r="EP264">
        <f t="shared" si="346"/>
        <v>227.57163806904433</v>
      </c>
      <c r="EQ264">
        <f t="shared" si="346"/>
        <v>233.26092902077042</v>
      </c>
      <c r="ER264">
        <f t="shared" si="346"/>
        <v>233.26092902077042</v>
      </c>
      <c r="ES264">
        <f t="shared" si="346"/>
        <v>233.26092902077042</v>
      </c>
      <c r="ET264">
        <f t="shared" si="346"/>
        <v>233.26092902077042</v>
      </c>
      <c r="EU264">
        <f t="shared" si="346"/>
        <v>239.09245224628967</v>
      </c>
      <c r="EV264">
        <f t="shared" si="346"/>
        <v>239.09245224628967</v>
      </c>
      <c r="EW264">
        <f t="shared" si="346"/>
        <v>239.09245224628967</v>
      </c>
      <c r="EX264">
        <f t="shared" si="346"/>
        <v>239.09245224628967</v>
      </c>
      <c r="EY264">
        <f t="shared" si="346"/>
        <v>245.06976355244689</v>
      </c>
      <c r="EZ264">
        <f t="shared" si="346"/>
        <v>245.06976355244689</v>
      </c>
      <c r="FA264">
        <f t="shared" si="346"/>
        <v>245.06976355244689</v>
      </c>
      <c r="FB264">
        <f t="shared" si="346"/>
        <v>0</v>
      </c>
      <c r="FC264">
        <f t="shared" si="346"/>
        <v>0</v>
      </c>
      <c r="FD264">
        <f t="shared" si="346"/>
        <v>0</v>
      </c>
      <c r="FE264">
        <f t="shared" si="346"/>
        <v>0</v>
      </c>
      <c r="FF264">
        <f t="shared" si="346"/>
        <v>0</v>
      </c>
      <c r="FG264">
        <f t="shared" si="346"/>
        <v>0</v>
      </c>
      <c r="FH264">
        <f t="shared" si="346"/>
        <v>0</v>
      </c>
      <c r="FI264">
        <f t="shared" si="346"/>
        <v>0</v>
      </c>
      <c r="FJ264">
        <f t="shared" si="346"/>
        <v>0</v>
      </c>
      <c r="FK264">
        <f t="shared" si="346"/>
        <v>0</v>
      </c>
      <c r="FL264">
        <f t="shared" si="346"/>
        <v>0</v>
      </c>
      <c r="FM264">
        <f t="shared" si="346"/>
        <v>0</v>
      </c>
      <c r="FN264">
        <f t="shared" ref="FN264:GJ264" si="347">FN$185</f>
        <v>0</v>
      </c>
      <c r="FO264">
        <f t="shared" si="347"/>
        <v>0</v>
      </c>
      <c r="FP264">
        <f t="shared" si="347"/>
        <v>0</v>
      </c>
      <c r="FQ264">
        <f t="shared" si="347"/>
        <v>0</v>
      </c>
      <c r="FR264">
        <f t="shared" si="347"/>
        <v>0</v>
      </c>
      <c r="FS264">
        <f t="shared" si="347"/>
        <v>0</v>
      </c>
      <c r="FT264">
        <f t="shared" si="347"/>
        <v>0</v>
      </c>
      <c r="FU264">
        <f t="shared" si="347"/>
        <v>0</v>
      </c>
      <c r="FV264">
        <f t="shared" si="347"/>
        <v>0</v>
      </c>
      <c r="FW264">
        <f t="shared" si="347"/>
        <v>0</v>
      </c>
      <c r="FX264">
        <f t="shared" si="347"/>
        <v>0</v>
      </c>
      <c r="FY264">
        <f t="shared" si="347"/>
        <v>0</v>
      </c>
      <c r="FZ264">
        <f t="shared" si="347"/>
        <v>0</v>
      </c>
      <c r="GA264">
        <f t="shared" si="347"/>
        <v>0</v>
      </c>
      <c r="GB264">
        <f t="shared" si="347"/>
        <v>0</v>
      </c>
      <c r="GC264">
        <f t="shared" si="347"/>
        <v>0</v>
      </c>
      <c r="GD264">
        <f t="shared" si="347"/>
        <v>0</v>
      </c>
      <c r="GE264">
        <f t="shared" si="347"/>
        <v>0</v>
      </c>
      <c r="GF264">
        <f t="shared" si="347"/>
        <v>0</v>
      </c>
      <c r="GG264">
        <f t="shared" si="347"/>
        <v>0</v>
      </c>
      <c r="GH264">
        <f t="shared" si="347"/>
        <v>0</v>
      </c>
      <c r="GI264">
        <f t="shared" si="347"/>
        <v>0</v>
      </c>
      <c r="GJ264">
        <f t="shared" si="347"/>
        <v>0</v>
      </c>
    </row>
    <row r="265" spans="1:192" outlineLevel="2" x14ac:dyDescent="0.35">
      <c r="A265" s="76"/>
      <c r="B265"/>
      <c r="C265"/>
      <c r="D265"/>
      <c r="E265" t="str">
        <f>$E$193</f>
        <v>Legals and professional</v>
      </c>
      <c r="F265"/>
      <c r="G265" t="str">
        <f>$G$193</f>
        <v>$ 000s</v>
      </c>
      <c r="H265">
        <f>$H$193</f>
        <v>1498.9551618242492</v>
      </c>
      <c r="I265"/>
      <c r="J265">
        <f t="shared" ref="J265:AO265" si="348">J$193</f>
        <v>0</v>
      </c>
      <c r="K265">
        <f t="shared" si="348"/>
        <v>0</v>
      </c>
      <c r="L265">
        <f t="shared" si="348"/>
        <v>0</v>
      </c>
      <c r="M265">
        <f t="shared" si="348"/>
        <v>0</v>
      </c>
      <c r="N265">
        <f t="shared" si="348"/>
        <v>0</v>
      </c>
      <c r="O265">
        <f t="shared" si="348"/>
        <v>0</v>
      </c>
      <c r="P265">
        <f t="shared" si="348"/>
        <v>0</v>
      </c>
      <c r="Q265">
        <f t="shared" si="348"/>
        <v>0</v>
      </c>
      <c r="R265">
        <f t="shared" si="348"/>
        <v>0</v>
      </c>
      <c r="S265">
        <f t="shared" si="348"/>
        <v>0</v>
      </c>
      <c r="T265">
        <f t="shared" si="348"/>
        <v>0</v>
      </c>
      <c r="U265">
        <f t="shared" si="348"/>
        <v>0</v>
      </c>
      <c r="V265">
        <f t="shared" si="348"/>
        <v>0</v>
      </c>
      <c r="W265">
        <f t="shared" si="348"/>
        <v>0</v>
      </c>
      <c r="X265">
        <f t="shared" si="348"/>
        <v>0</v>
      </c>
      <c r="Y265">
        <f t="shared" si="348"/>
        <v>0</v>
      </c>
      <c r="Z265">
        <f t="shared" si="348"/>
        <v>0</v>
      </c>
      <c r="AA265">
        <f t="shared" si="348"/>
        <v>0</v>
      </c>
      <c r="AB265">
        <f t="shared" si="348"/>
        <v>0</v>
      </c>
      <c r="AC265">
        <f t="shared" si="348"/>
        <v>0</v>
      </c>
      <c r="AD265">
        <f t="shared" si="348"/>
        <v>0</v>
      </c>
      <c r="AE265">
        <f t="shared" si="348"/>
        <v>0</v>
      </c>
      <c r="AF265">
        <f t="shared" si="348"/>
        <v>0</v>
      </c>
      <c r="AG265">
        <f t="shared" si="348"/>
        <v>0</v>
      </c>
      <c r="AH265">
        <f t="shared" si="348"/>
        <v>0</v>
      </c>
      <c r="AI265">
        <f t="shared" si="348"/>
        <v>0</v>
      </c>
      <c r="AJ265">
        <f t="shared" si="348"/>
        <v>0</v>
      </c>
      <c r="AK265">
        <f t="shared" si="348"/>
        <v>0</v>
      </c>
      <c r="AL265">
        <f t="shared" si="348"/>
        <v>0</v>
      </c>
      <c r="AM265">
        <f t="shared" si="348"/>
        <v>0</v>
      </c>
      <c r="AN265">
        <f t="shared" si="348"/>
        <v>0</v>
      </c>
      <c r="AO265">
        <f t="shared" si="348"/>
        <v>0</v>
      </c>
      <c r="AP265">
        <f t="shared" ref="AP265:BU265" si="349">AP$193</f>
        <v>0</v>
      </c>
      <c r="AQ265">
        <f t="shared" si="349"/>
        <v>0</v>
      </c>
      <c r="AR265">
        <f t="shared" si="349"/>
        <v>0</v>
      </c>
      <c r="AS265">
        <f t="shared" si="349"/>
        <v>0</v>
      </c>
      <c r="AT265">
        <f t="shared" si="349"/>
        <v>0</v>
      </c>
      <c r="AU265">
        <f t="shared" si="349"/>
        <v>0</v>
      </c>
      <c r="AV265">
        <f t="shared" si="349"/>
        <v>0</v>
      </c>
      <c r="AW265">
        <f t="shared" si="349"/>
        <v>0</v>
      </c>
      <c r="AX265">
        <f t="shared" si="349"/>
        <v>0</v>
      </c>
      <c r="AY265">
        <f t="shared" si="349"/>
        <v>0</v>
      </c>
      <c r="AZ265">
        <f t="shared" si="349"/>
        <v>0</v>
      </c>
      <c r="BA265">
        <f t="shared" si="349"/>
        <v>0</v>
      </c>
      <c r="BB265">
        <f t="shared" si="349"/>
        <v>0</v>
      </c>
      <c r="BC265">
        <f t="shared" si="349"/>
        <v>0</v>
      </c>
      <c r="BD265">
        <f t="shared" si="349"/>
        <v>0</v>
      </c>
      <c r="BE265">
        <f t="shared" si="349"/>
        <v>0</v>
      </c>
      <c r="BF265">
        <f t="shared" si="349"/>
        <v>10.768906249999999</v>
      </c>
      <c r="BG265">
        <f t="shared" si="349"/>
        <v>11.038128906249998</v>
      </c>
      <c r="BH265">
        <f t="shared" si="349"/>
        <v>11.038128906249998</v>
      </c>
      <c r="BI265">
        <f t="shared" si="349"/>
        <v>11.038128906249998</v>
      </c>
      <c r="BJ265">
        <f t="shared" si="349"/>
        <v>11.038128906249998</v>
      </c>
      <c r="BK265">
        <f t="shared" si="349"/>
        <v>11.314082128906247</v>
      </c>
      <c r="BL265">
        <f t="shared" si="349"/>
        <v>11.314082128906247</v>
      </c>
      <c r="BM265">
        <f t="shared" si="349"/>
        <v>11.314082128906247</v>
      </c>
      <c r="BN265">
        <f t="shared" si="349"/>
        <v>11.314082128906247</v>
      </c>
      <c r="BO265">
        <f t="shared" si="349"/>
        <v>11.596934182128901</v>
      </c>
      <c r="BP265">
        <f t="shared" si="349"/>
        <v>11.596934182128901</v>
      </c>
      <c r="BQ265">
        <f t="shared" si="349"/>
        <v>11.596934182128901</v>
      </c>
      <c r="BR265">
        <f t="shared" si="349"/>
        <v>11.596934182128901</v>
      </c>
      <c r="BS265">
        <f t="shared" si="349"/>
        <v>11.886857536682125</v>
      </c>
      <c r="BT265">
        <f t="shared" si="349"/>
        <v>11.886857536682125</v>
      </c>
      <c r="BU265">
        <f t="shared" si="349"/>
        <v>11.886857536682125</v>
      </c>
      <c r="BV265">
        <f t="shared" ref="BV265:DA265" si="350">BV$193</f>
        <v>11.886857536682125</v>
      </c>
      <c r="BW265">
        <f t="shared" si="350"/>
        <v>12.184028975099178</v>
      </c>
      <c r="BX265">
        <f t="shared" si="350"/>
        <v>12.184028975099178</v>
      </c>
      <c r="BY265">
        <f t="shared" si="350"/>
        <v>12.184028975099178</v>
      </c>
      <c r="BZ265">
        <f t="shared" si="350"/>
        <v>12.184028975099178</v>
      </c>
      <c r="CA265">
        <f t="shared" si="350"/>
        <v>12.488629699476654</v>
      </c>
      <c r="CB265">
        <f t="shared" si="350"/>
        <v>12.488629699476654</v>
      </c>
      <c r="CC265">
        <f t="shared" si="350"/>
        <v>12.488629699476654</v>
      </c>
      <c r="CD265">
        <f t="shared" si="350"/>
        <v>12.488629699476654</v>
      </c>
      <c r="CE265">
        <f t="shared" si="350"/>
        <v>12.80084544196357</v>
      </c>
      <c r="CF265">
        <f t="shared" si="350"/>
        <v>12.80084544196357</v>
      </c>
      <c r="CG265">
        <f t="shared" si="350"/>
        <v>12.80084544196357</v>
      </c>
      <c r="CH265">
        <f t="shared" si="350"/>
        <v>12.80084544196357</v>
      </c>
      <c r="CI265">
        <f t="shared" si="350"/>
        <v>13.120866578012659</v>
      </c>
      <c r="CJ265">
        <f t="shared" si="350"/>
        <v>13.120866578012659</v>
      </c>
      <c r="CK265">
        <f t="shared" si="350"/>
        <v>13.120866578012659</v>
      </c>
      <c r="CL265">
        <f t="shared" si="350"/>
        <v>13.120866578012659</v>
      </c>
      <c r="CM265">
        <f t="shared" si="350"/>
        <v>13.448888242462974</v>
      </c>
      <c r="CN265">
        <f t="shared" si="350"/>
        <v>13.448888242462974</v>
      </c>
      <c r="CO265">
        <f t="shared" si="350"/>
        <v>13.448888242462974</v>
      </c>
      <c r="CP265">
        <f t="shared" si="350"/>
        <v>13.448888242462974</v>
      </c>
      <c r="CQ265">
        <f t="shared" si="350"/>
        <v>13.785110448524549</v>
      </c>
      <c r="CR265">
        <f t="shared" si="350"/>
        <v>13.785110448524549</v>
      </c>
      <c r="CS265">
        <f t="shared" si="350"/>
        <v>13.785110448524549</v>
      </c>
      <c r="CT265">
        <f t="shared" si="350"/>
        <v>13.785110448524549</v>
      </c>
      <c r="CU265">
        <f t="shared" si="350"/>
        <v>14.129738209737662</v>
      </c>
      <c r="CV265">
        <f t="shared" si="350"/>
        <v>14.129738209737662</v>
      </c>
      <c r="CW265">
        <f t="shared" si="350"/>
        <v>14.129738209737662</v>
      </c>
      <c r="CX265">
        <f t="shared" si="350"/>
        <v>14.129738209737662</v>
      </c>
      <c r="CY265">
        <f t="shared" si="350"/>
        <v>14.482981664981105</v>
      </c>
      <c r="CZ265">
        <f t="shared" si="350"/>
        <v>14.482981664981105</v>
      </c>
      <c r="DA265">
        <f t="shared" si="350"/>
        <v>14.482981664981105</v>
      </c>
      <c r="DB265">
        <f t="shared" ref="DB265:EG265" si="351">DB$193</f>
        <v>14.482981664981105</v>
      </c>
      <c r="DC265">
        <f t="shared" si="351"/>
        <v>14.845056206605632</v>
      </c>
      <c r="DD265">
        <f t="shared" si="351"/>
        <v>14.845056206605632</v>
      </c>
      <c r="DE265">
        <f t="shared" si="351"/>
        <v>14.845056206605632</v>
      </c>
      <c r="DF265">
        <f t="shared" si="351"/>
        <v>14.845056206605632</v>
      </c>
      <c r="DG265">
        <f t="shared" si="351"/>
        <v>15.216182611770769</v>
      </c>
      <c r="DH265">
        <f t="shared" si="351"/>
        <v>15.216182611770769</v>
      </c>
      <c r="DI265">
        <f t="shared" si="351"/>
        <v>15.216182611770769</v>
      </c>
      <c r="DJ265">
        <f t="shared" si="351"/>
        <v>15.216182611770769</v>
      </c>
      <c r="DK265">
        <f t="shared" si="351"/>
        <v>15.596587177065039</v>
      </c>
      <c r="DL265">
        <f t="shared" si="351"/>
        <v>15.596587177065039</v>
      </c>
      <c r="DM265">
        <f t="shared" si="351"/>
        <v>15.596587177065039</v>
      </c>
      <c r="DN265">
        <f t="shared" si="351"/>
        <v>15.596587177065039</v>
      </c>
      <c r="DO265">
        <f t="shared" si="351"/>
        <v>15.986501856491666</v>
      </c>
      <c r="DP265">
        <f t="shared" si="351"/>
        <v>15.986501856491666</v>
      </c>
      <c r="DQ265">
        <f t="shared" si="351"/>
        <v>15.986501856491666</v>
      </c>
      <c r="DR265">
        <f t="shared" si="351"/>
        <v>15.986501856491666</v>
      </c>
      <c r="DS265">
        <f t="shared" si="351"/>
        <v>16.386164402903955</v>
      </c>
      <c r="DT265">
        <f t="shared" si="351"/>
        <v>16.386164402903955</v>
      </c>
      <c r="DU265">
        <f t="shared" si="351"/>
        <v>16.386164402903955</v>
      </c>
      <c r="DV265">
        <f t="shared" si="351"/>
        <v>16.386164402903955</v>
      </c>
      <c r="DW265">
        <f t="shared" si="351"/>
        <v>16.795818512976552</v>
      </c>
      <c r="DX265">
        <f t="shared" si="351"/>
        <v>16.795818512976552</v>
      </c>
      <c r="DY265">
        <f t="shared" si="351"/>
        <v>16.795818512976552</v>
      </c>
      <c r="DZ265">
        <f t="shared" si="351"/>
        <v>16.795818512976552</v>
      </c>
      <c r="EA265">
        <f t="shared" si="351"/>
        <v>17.215713975800966</v>
      </c>
      <c r="EB265">
        <f t="shared" si="351"/>
        <v>17.215713975800966</v>
      </c>
      <c r="EC265">
        <f t="shared" si="351"/>
        <v>17.215713975800966</v>
      </c>
      <c r="ED265">
        <f t="shared" si="351"/>
        <v>17.215713975800966</v>
      </c>
      <c r="EE265">
        <f t="shared" si="351"/>
        <v>17.646106825195989</v>
      </c>
      <c r="EF265">
        <f t="shared" si="351"/>
        <v>17.646106825195989</v>
      </c>
      <c r="EG265">
        <f t="shared" si="351"/>
        <v>17.646106825195989</v>
      </c>
      <c r="EH265">
        <f t="shared" ref="EH265:FM265" si="352">EH$193</f>
        <v>17.646106825195989</v>
      </c>
      <c r="EI265">
        <f t="shared" si="352"/>
        <v>18.08725949582589</v>
      </c>
      <c r="EJ265">
        <f t="shared" si="352"/>
        <v>18.08725949582589</v>
      </c>
      <c r="EK265">
        <f t="shared" si="352"/>
        <v>18.08725949582589</v>
      </c>
      <c r="EL265">
        <f t="shared" si="352"/>
        <v>18.08725949582589</v>
      </c>
      <c r="EM265">
        <f t="shared" si="352"/>
        <v>18.539440983221532</v>
      </c>
      <c r="EN265">
        <f t="shared" si="352"/>
        <v>18.539440983221532</v>
      </c>
      <c r="EO265">
        <f t="shared" si="352"/>
        <v>18.539440983221532</v>
      </c>
      <c r="EP265">
        <f t="shared" si="352"/>
        <v>18.539440983221532</v>
      </c>
      <c r="EQ265">
        <f t="shared" si="352"/>
        <v>19.002927007802072</v>
      </c>
      <c r="ER265">
        <f t="shared" si="352"/>
        <v>19.002927007802072</v>
      </c>
      <c r="ES265">
        <f t="shared" si="352"/>
        <v>19.002927007802072</v>
      </c>
      <c r="ET265">
        <f t="shared" si="352"/>
        <v>19.002927007802072</v>
      </c>
      <c r="EU265">
        <f t="shared" si="352"/>
        <v>19.478000182997121</v>
      </c>
      <c r="EV265">
        <f t="shared" si="352"/>
        <v>19.478000182997121</v>
      </c>
      <c r="EW265">
        <f t="shared" si="352"/>
        <v>19.478000182997121</v>
      </c>
      <c r="EX265">
        <f t="shared" si="352"/>
        <v>19.478000182997121</v>
      </c>
      <c r="EY265">
        <f t="shared" si="352"/>
        <v>19.964950187572047</v>
      </c>
      <c r="EZ265">
        <f t="shared" si="352"/>
        <v>19.964950187572047</v>
      </c>
      <c r="FA265">
        <f t="shared" si="352"/>
        <v>19.964950187572047</v>
      </c>
      <c r="FB265">
        <f t="shared" si="352"/>
        <v>0</v>
      </c>
      <c r="FC265">
        <f t="shared" si="352"/>
        <v>0</v>
      </c>
      <c r="FD265">
        <f t="shared" si="352"/>
        <v>0</v>
      </c>
      <c r="FE265">
        <f t="shared" si="352"/>
        <v>0</v>
      </c>
      <c r="FF265">
        <f t="shared" si="352"/>
        <v>0</v>
      </c>
      <c r="FG265">
        <f t="shared" si="352"/>
        <v>0</v>
      </c>
      <c r="FH265">
        <f t="shared" si="352"/>
        <v>0</v>
      </c>
      <c r="FI265">
        <f t="shared" si="352"/>
        <v>0</v>
      </c>
      <c r="FJ265">
        <f t="shared" si="352"/>
        <v>0</v>
      </c>
      <c r="FK265">
        <f t="shared" si="352"/>
        <v>0</v>
      </c>
      <c r="FL265">
        <f t="shared" si="352"/>
        <v>0</v>
      </c>
      <c r="FM265">
        <f t="shared" si="352"/>
        <v>0</v>
      </c>
      <c r="FN265">
        <f t="shared" ref="FN265:GJ265" si="353">FN$193</f>
        <v>0</v>
      </c>
      <c r="FO265">
        <f t="shared" si="353"/>
        <v>0</v>
      </c>
      <c r="FP265">
        <f t="shared" si="353"/>
        <v>0</v>
      </c>
      <c r="FQ265">
        <f t="shared" si="353"/>
        <v>0</v>
      </c>
      <c r="FR265">
        <f t="shared" si="353"/>
        <v>0</v>
      </c>
      <c r="FS265">
        <f t="shared" si="353"/>
        <v>0</v>
      </c>
      <c r="FT265">
        <f t="shared" si="353"/>
        <v>0</v>
      </c>
      <c r="FU265">
        <f t="shared" si="353"/>
        <v>0</v>
      </c>
      <c r="FV265">
        <f t="shared" si="353"/>
        <v>0</v>
      </c>
      <c r="FW265">
        <f t="shared" si="353"/>
        <v>0</v>
      </c>
      <c r="FX265">
        <f t="shared" si="353"/>
        <v>0</v>
      </c>
      <c r="FY265">
        <f t="shared" si="353"/>
        <v>0</v>
      </c>
      <c r="FZ265">
        <f t="shared" si="353"/>
        <v>0</v>
      </c>
      <c r="GA265">
        <f t="shared" si="353"/>
        <v>0</v>
      </c>
      <c r="GB265">
        <f t="shared" si="353"/>
        <v>0</v>
      </c>
      <c r="GC265">
        <f t="shared" si="353"/>
        <v>0</v>
      </c>
      <c r="GD265">
        <f t="shared" si="353"/>
        <v>0</v>
      </c>
      <c r="GE265">
        <f t="shared" si="353"/>
        <v>0</v>
      </c>
      <c r="GF265">
        <f t="shared" si="353"/>
        <v>0</v>
      </c>
      <c r="GG265">
        <f t="shared" si="353"/>
        <v>0</v>
      </c>
      <c r="GH265">
        <f t="shared" si="353"/>
        <v>0</v>
      </c>
      <c r="GI265">
        <f t="shared" si="353"/>
        <v>0</v>
      </c>
      <c r="GJ265">
        <f t="shared" si="353"/>
        <v>0</v>
      </c>
    </row>
    <row r="266" spans="1:192" outlineLevel="2" x14ac:dyDescent="0.35">
      <c r="A266" s="76"/>
      <c r="B266"/>
      <c r="C266"/>
      <c r="D266"/>
      <c r="E266" t="str">
        <f>$E$201</f>
        <v>Water costs</v>
      </c>
      <c r="F266"/>
      <c r="G266" t="str">
        <f>$G$201</f>
        <v>$ 000s</v>
      </c>
      <c r="H266">
        <f>$H$201</f>
        <v>1311.585766596216</v>
      </c>
      <c r="I266"/>
      <c r="J266">
        <f t="shared" ref="J266:AO266" si="354">J$201</f>
        <v>0</v>
      </c>
      <c r="K266">
        <f t="shared" si="354"/>
        <v>0</v>
      </c>
      <c r="L266">
        <f t="shared" si="354"/>
        <v>0</v>
      </c>
      <c r="M266">
        <f t="shared" si="354"/>
        <v>0</v>
      </c>
      <c r="N266">
        <f t="shared" si="354"/>
        <v>0</v>
      </c>
      <c r="O266">
        <f t="shared" si="354"/>
        <v>0</v>
      </c>
      <c r="P266">
        <f t="shared" si="354"/>
        <v>0</v>
      </c>
      <c r="Q266">
        <f t="shared" si="354"/>
        <v>0</v>
      </c>
      <c r="R266">
        <f t="shared" si="354"/>
        <v>0</v>
      </c>
      <c r="S266">
        <f t="shared" si="354"/>
        <v>0</v>
      </c>
      <c r="T266">
        <f t="shared" si="354"/>
        <v>0</v>
      </c>
      <c r="U266">
        <f t="shared" si="354"/>
        <v>0</v>
      </c>
      <c r="V266">
        <f t="shared" si="354"/>
        <v>0</v>
      </c>
      <c r="W266">
        <f t="shared" si="354"/>
        <v>0</v>
      </c>
      <c r="X266">
        <f t="shared" si="354"/>
        <v>0</v>
      </c>
      <c r="Y266">
        <f t="shared" si="354"/>
        <v>0</v>
      </c>
      <c r="Z266">
        <f t="shared" si="354"/>
        <v>0</v>
      </c>
      <c r="AA266">
        <f t="shared" si="354"/>
        <v>0</v>
      </c>
      <c r="AB266">
        <f t="shared" si="354"/>
        <v>0</v>
      </c>
      <c r="AC266">
        <f t="shared" si="354"/>
        <v>0</v>
      </c>
      <c r="AD266">
        <f t="shared" si="354"/>
        <v>0</v>
      </c>
      <c r="AE266">
        <f t="shared" si="354"/>
        <v>0</v>
      </c>
      <c r="AF266">
        <f t="shared" si="354"/>
        <v>0</v>
      </c>
      <c r="AG266">
        <f t="shared" si="354"/>
        <v>0</v>
      </c>
      <c r="AH266">
        <f t="shared" si="354"/>
        <v>0</v>
      </c>
      <c r="AI266">
        <f t="shared" si="354"/>
        <v>0</v>
      </c>
      <c r="AJ266">
        <f t="shared" si="354"/>
        <v>0</v>
      </c>
      <c r="AK266">
        <f t="shared" si="354"/>
        <v>0</v>
      </c>
      <c r="AL266">
        <f t="shared" si="354"/>
        <v>0</v>
      </c>
      <c r="AM266">
        <f t="shared" si="354"/>
        <v>0</v>
      </c>
      <c r="AN266">
        <f t="shared" si="354"/>
        <v>0</v>
      </c>
      <c r="AO266">
        <f t="shared" si="354"/>
        <v>0</v>
      </c>
      <c r="AP266">
        <f t="shared" ref="AP266:BU266" si="355">AP$201</f>
        <v>0</v>
      </c>
      <c r="AQ266">
        <f t="shared" si="355"/>
        <v>0</v>
      </c>
      <c r="AR266">
        <f t="shared" si="355"/>
        <v>0</v>
      </c>
      <c r="AS266">
        <f t="shared" si="355"/>
        <v>0</v>
      </c>
      <c r="AT266">
        <f t="shared" si="355"/>
        <v>0</v>
      </c>
      <c r="AU266">
        <f t="shared" si="355"/>
        <v>0</v>
      </c>
      <c r="AV266">
        <f t="shared" si="355"/>
        <v>0</v>
      </c>
      <c r="AW266">
        <f t="shared" si="355"/>
        <v>0</v>
      </c>
      <c r="AX266">
        <f t="shared" si="355"/>
        <v>0</v>
      </c>
      <c r="AY266">
        <f t="shared" si="355"/>
        <v>0</v>
      </c>
      <c r="AZ266">
        <f t="shared" si="355"/>
        <v>0</v>
      </c>
      <c r="BA266">
        <f t="shared" si="355"/>
        <v>0</v>
      </c>
      <c r="BB266">
        <f t="shared" si="355"/>
        <v>0</v>
      </c>
      <c r="BC266">
        <f t="shared" si="355"/>
        <v>0</v>
      </c>
      <c r="BD266">
        <f t="shared" si="355"/>
        <v>0</v>
      </c>
      <c r="BE266">
        <f t="shared" si="355"/>
        <v>0</v>
      </c>
      <c r="BF266">
        <f t="shared" si="355"/>
        <v>9.4227929687499987</v>
      </c>
      <c r="BG266">
        <f t="shared" si="355"/>
        <v>9.6583627929687488</v>
      </c>
      <c r="BH266">
        <f t="shared" si="355"/>
        <v>9.6583627929687488</v>
      </c>
      <c r="BI266">
        <f t="shared" si="355"/>
        <v>9.6583627929687488</v>
      </c>
      <c r="BJ266">
        <f t="shared" si="355"/>
        <v>9.6583627929687488</v>
      </c>
      <c r="BK266">
        <f t="shared" si="355"/>
        <v>9.8998218627929653</v>
      </c>
      <c r="BL266">
        <f t="shared" si="355"/>
        <v>9.8998218627929653</v>
      </c>
      <c r="BM266">
        <f t="shared" si="355"/>
        <v>9.8998218627929653</v>
      </c>
      <c r="BN266">
        <f t="shared" si="355"/>
        <v>9.8998218627929653</v>
      </c>
      <c r="BO266">
        <f t="shared" si="355"/>
        <v>10.147317409362788</v>
      </c>
      <c r="BP266">
        <f t="shared" si="355"/>
        <v>10.147317409362788</v>
      </c>
      <c r="BQ266">
        <f t="shared" si="355"/>
        <v>10.147317409362788</v>
      </c>
      <c r="BR266">
        <f t="shared" si="355"/>
        <v>10.147317409362788</v>
      </c>
      <c r="BS266">
        <f t="shared" si="355"/>
        <v>10.401000344596859</v>
      </c>
      <c r="BT266">
        <f t="shared" si="355"/>
        <v>10.401000344596859</v>
      </c>
      <c r="BU266">
        <f t="shared" si="355"/>
        <v>10.401000344596859</v>
      </c>
      <c r="BV266">
        <f t="shared" ref="BV266:DA266" si="356">BV$201</f>
        <v>10.401000344596859</v>
      </c>
      <c r="BW266">
        <f t="shared" si="356"/>
        <v>10.66102535321178</v>
      </c>
      <c r="BX266">
        <f t="shared" si="356"/>
        <v>10.66102535321178</v>
      </c>
      <c r="BY266">
        <f t="shared" si="356"/>
        <v>10.66102535321178</v>
      </c>
      <c r="BZ266">
        <f t="shared" si="356"/>
        <v>10.66102535321178</v>
      </c>
      <c r="CA266">
        <f t="shared" si="356"/>
        <v>10.927550987042073</v>
      </c>
      <c r="CB266">
        <f t="shared" si="356"/>
        <v>10.927550987042073</v>
      </c>
      <c r="CC266">
        <f t="shared" si="356"/>
        <v>10.927550987042073</v>
      </c>
      <c r="CD266">
        <f t="shared" si="356"/>
        <v>10.927550987042073</v>
      </c>
      <c r="CE266">
        <f t="shared" si="356"/>
        <v>11.200739761718124</v>
      </c>
      <c r="CF266">
        <f t="shared" si="356"/>
        <v>11.200739761718124</v>
      </c>
      <c r="CG266">
        <f t="shared" si="356"/>
        <v>11.200739761718124</v>
      </c>
      <c r="CH266">
        <f t="shared" si="356"/>
        <v>11.200739761718124</v>
      </c>
      <c r="CI266">
        <f t="shared" si="356"/>
        <v>11.480758255761078</v>
      </c>
      <c r="CJ266">
        <f t="shared" si="356"/>
        <v>11.480758255761078</v>
      </c>
      <c r="CK266">
        <f t="shared" si="356"/>
        <v>11.480758255761078</v>
      </c>
      <c r="CL266">
        <f t="shared" si="356"/>
        <v>11.480758255761078</v>
      </c>
      <c r="CM266">
        <f t="shared" si="356"/>
        <v>11.767777212155103</v>
      </c>
      <c r="CN266">
        <f t="shared" si="356"/>
        <v>11.767777212155103</v>
      </c>
      <c r="CO266">
        <f t="shared" si="356"/>
        <v>11.767777212155103</v>
      </c>
      <c r="CP266">
        <f t="shared" si="356"/>
        <v>11.767777212155103</v>
      </c>
      <c r="CQ266">
        <f t="shared" si="356"/>
        <v>12.06197164245898</v>
      </c>
      <c r="CR266">
        <f t="shared" si="356"/>
        <v>12.06197164245898</v>
      </c>
      <c r="CS266">
        <f t="shared" si="356"/>
        <v>12.06197164245898</v>
      </c>
      <c r="CT266">
        <f t="shared" si="356"/>
        <v>12.06197164245898</v>
      </c>
      <c r="CU266">
        <f t="shared" si="356"/>
        <v>12.363520933520453</v>
      </c>
      <c r="CV266">
        <f t="shared" si="356"/>
        <v>12.363520933520453</v>
      </c>
      <c r="CW266">
        <f t="shared" si="356"/>
        <v>12.363520933520453</v>
      </c>
      <c r="CX266">
        <f t="shared" si="356"/>
        <v>12.363520933520453</v>
      </c>
      <c r="CY266">
        <f t="shared" si="356"/>
        <v>12.672608956858467</v>
      </c>
      <c r="CZ266">
        <f t="shared" si="356"/>
        <v>12.672608956858467</v>
      </c>
      <c r="DA266">
        <f t="shared" si="356"/>
        <v>12.672608956858467</v>
      </c>
      <c r="DB266">
        <f t="shared" ref="DB266:EG266" si="357">DB$201</f>
        <v>12.672608956858467</v>
      </c>
      <c r="DC266">
        <f t="shared" si="357"/>
        <v>12.989424180779928</v>
      </c>
      <c r="DD266">
        <f t="shared" si="357"/>
        <v>12.989424180779928</v>
      </c>
      <c r="DE266">
        <f t="shared" si="357"/>
        <v>12.989424180779928</v>
      </c>
      <c r="DF266">
        <f t="shared" si="357"/>
        <v>12.989424180779928</v>
      </c>
      <c r="DG266">
        <f t="shared" si="357"/>
        <v>13.314159785299424</v>
      </c>
      <c r="DH266">
        <f t="shared" si="357"/>
        <v>13.314159785299424</v>
      </c>
      <c r="DI266">
        <f t="shared" si="357"/>
        <v>13.314159785299424</v>
      </c>
      <c r="DJ266">
        <f t="shared" si="357"/>
        <v>13.314159785299424</v>
      </c>
      <c r="DK266">
        <f t="shared" si="357"/>
        <v>13.64701377993191</v>
      </c>
      <c r="DL266">
        <f t="shared" si="357"/>
        <v>13.64701377993191</v>
      </c>
      <c r="DM266">
        <f t="shared" si="357"/>
        <v>13.64701377993191</v>
      </c>
      <c r="DN266">
        <f t="shared" si="357"/>
        <v>13.64701377993191</v>
      </c>
      <c r="DO266">
        <f t="shared" si="357"/>
        <v>13.988189124430209</v>
      </c>
      <c r="DP266">
        <f t="shared" si="357"/>
        <v>13.988189124430209</v>
      </c>
      <c r="DQ266">
        <f t="shared" si="357"/>
        <v>13.988189124430209</v>
      </c>
      <c r="DR266">
        <f t="shared" si="357"/>
        <v>13.988189124430209</v>
      </c>
      <c r="DS266">
        <f t="shared" si="357"/>
        <v>14.337893852540962</v>
      </c>
      <c r="DT266">
        <f t="shared" si="357"/>
        <v>14.337893852540962</v>
      </c>
      <c r="DU266">
        <f t="shared" si="357"/>
        <v>14.337893852540962</v>
      </c>
      <c r="DV266">
        <f t="shared" si="357"/>
        <v>14.337893852540962</v>
      </c>
      <c r="DW266">
        <f t="shared" si="357"/>
        <v>14.696341198854483</v>
      </c>
      <c r="DX266">
        <f t="shared" si="357"/>
        <v>14.696341198854483</v>
      </c>
      <c r="DY266">
        <f t="shared" si="357"/>
        <v>14.696341198854483</v>
      </c>
      <c r="DZ266">
        <f t="shared" si="357"/>
        <v>14.696341198854483</v>
      </c>
      <c r="EA266">
        <f t="shared" si="357"/>
        <v>15.063749728825846</v>
      </c>
      <c r="EB266">
        <f t="shared" si="357"/>
        <v>15.063749728825846</v>
      </c>
      <c r="EC266">
        <f t="shared" si="357"/>
        <v>15.063749728825846</v>
      </c>
      <c r="ED266">
        <f t="shared" si="357"/>
        <v>15.063749728825846</v>
      </c>
      <c r="EE266">
        <f t="shared" si="357"/>
        <v>15.440343472046491</v>
      </c>
      <c r="EF266">
        <f t="shared" si="357"/>
        <v>15.440343472046491</v>
      </c>
      <c r="EG266">
        <f t="shared" si="357"/>
        <v>15.440343472046491</v>
      </c>
      <c r="EH266">
        <f t="shared" ref="EH266:FM266" si="358">EH$201</f>
        <v>15.440343472046491</v>
      </c>
      <c r="EI266">
        <f t="shared" si="358"/>
        <v>15.826352058847654</v>
      </c>
      <c r="EJ266">
        <f t="shared" si="358"/>
        <v>15.826352058847654</v>
      </c>
      <c r="EK266">
        <f t="shared" si="358"/>
        <v>15.826352058847654</v>
      </c>
      <c r="EL266">
        <f t="shared" si="358"/>
        <v>15.826352058847654</v>
      </c>
      <c r="EM266">
        <f t="shared" si="358"/>
        <v>16.222010860318843</v>
      </c>
      <c r="EN266">
        <f t="shared" si="358"/>
        <v>16.222010860318843</v>
      </c>
      <c r="EO266">
        <f t="shared" si="358"/>
        <v>16.222010860318843</v>
      </c>
      <c r="EP266">
        <f t="shared" si="358"/>
        <v>16.222010860318843</v>
      </c>
      <c r="EQ266">
        <f t="shared" si="358"/>
        <v>16.627561131826813</v>
      </c>
      <c r="ER266">
        <f t="shared" si="358"/>
        <v>16.627561131826813</v>
      </c>
      <c r="ES266">
        <f t="shared" si="358"/>
        <v>16.627561131826813</v>
      </c>
      <c r="ET266">
        <f t="shared" si="358"/>
        <v>16.627561131826813</v>
      </c>
      <c r="EU266">
        <f t="shared" si="358"/>
        <v>17.043250160122483</v>
      </c>
      <c r="EV266">
        <f t="shared" si="358"/>
        <v>17.043250160122483</v>
      </c>
      <c r="EW266">
        <f t="shared" si="358"/>
        <v>17.043250160122483</v>
      </c>
      <c r="EX266">
        <f t="shared" si="358"/>
        <v>17.043250160122483</v>
      </c>
      <c r="EY266">
        <f t="shared" si="358"/>
        <v>17.469331414125541</v>
      </c>
      <c r="EZ266">
        <f t="shared" si="358"/>
        <v>17.469331414125541</v>
      </c>
      <c r="FA266">
        <f t="shared" si="358"/>
        <v>17.469331414125541</v>
      </c>
      <c r="FB266">
        <f t="shared" si="358"/>
        <v>0</v>
      </c>
      <c r="FC266">
        <f t="shared" si="358"/>
        <v>0</v>
      </c>
      <c r="FD266">
        <f t="shared" si="358"/>
        <v>0</v>
      </c>
      <c r="FE266">
        <f t="shared" si="358"/>
        <v>0</v>
      </c>
      <c r="FF266">
        <f t="shared" si="358"/>
        <v>0</v>
      </c>
      <c r="FG266">
        <f t="shared" si="358"/>
        <v>0</v>
      </c>
      <c r="FH266">
        <f t="shared" si="358"/>
        <v>0</v>
      </c>
      <c r="FI266">
        <f t="shared" si="358"/>
        <v>0</v>
      </c>
      <c r="FJ266">
        <f t="shared" si="358"/>
        <v>0</v>
      </c>
      <c r="FK266">
        <f t="shared" si="358"/>
        <v>0</v>
      </c>
      <c r="FL266">
        <f t="shared" si="358"/>
        <v>0</v>
      </c>
      <c r="FM266">
        <f t="shared" si="358"/>
        <v>0</v>
      </c>
      <c r="FN266">
        <f t="shared" ref="FN266:GJ266" si="359">FN$201</f>
        <v>0</v>
      </c>
      <c r="FO266">
        <f t="shared" si="359"/>
        <v>0</v>
      </c>
      <c r="FP266">
        <f t="shared" si="359"/>
        <v>0</v>
      </c>
      <c r="FQ266">
        <f t="shared" si="359"/>
        <v>0</v>
      </c>
      <c r="FR266">
        <f t="shared" si="359"/>
        <v>0</v>
      </c>
      <c r="FS266">
        <f t="shared" si="359"/>
        <v>0</v>
      </c>
      <c r="FT266">
        <f t="shared" si="359"/>
        <v>0</v>
      </c>
      <c r="FU266">
        <f t="shared" si="359"/>
        <v>0</v>
      </c>
      <c r="FV266">
        <f t="shared" si="359"/>
        <v>0</v>
      </c>
      <c r="FW266">
        <f t="shared" si="359"/>
        <v>0</v>
      </c>
      <c r="FX266">
        <f t="shared" si="359"/>
        <v>0</v>
      </c>
      <c r="FY266">
        <f t="shared" si="359"/>
        <v>0</v>
      </c>
      <c r="FZ266">
        <f t="shared" si="359"/>
        <v>0</v>
      </c>
      <c r="GA266">
        <f t="shared" si="359"/>
        <v>0</v>
      </c>
      <c r="GB266">
        <f t="shared" si="359"/>
        <v>0</v>
      </c>
      <c r="GC266">
        <f t="shared" si="359"/>
        <v>0</v>
      </c>
      <c r="GD266">
        <f t="shared" si="359"/>
        <v>0</v>
      </c>
      <c r="GE266">
        <f t="shared" si="359"/>
        <v>0</v>
      </c>
      <c r="GF266">
        <f t="shared" si="359"/>
        <v>0</v>
      </c>
      <c r="GG266">
        <f t="shared" si="359"/>
        <v>0</v>
      </c>
      <c r="GH266">
        <f t="shared" si="359"/>
        <v>0</v>
      </c>
      <c r="GI266">
        <f t="shared" si="359"/>
        <v>0</v>
      </c>
      <c r="GJ266">
        <f t="shared" si="359"/>
        <v>0</v>
      </c>
    </row>
    <row r="267" spans="1:192" outlineLevel="2" x14ac:dyDescent="0.35">
      <c r="A267" s="76"/>
      <c r="B267"/>
      <c r="C267"/>
      <c r="D267"/>
      <c r="E267" t="str">
        <f>$E$209</f>
        <v>Fuel testing</v>
      </c>
      <c r="F267"/>
      <c r="G267" t="str">
        <f>$G$209</f>
        <v>$ 000s</v>
      </c>
      <c r="H267">
        <f>$H$209</f>
        <v>1124.2163713681857</v>
      </c>
      <c r="I267"/>
      <c r="J267">
        <f t="shared" ref="J267:AO267" si="360">J$209</f>
        <v>0</v>
      </c>
      <c r="K267">
        <f t="shared" si="360"/>
        <v>0</v>
      </c>
      <c r="L267">
        <f t="shared" si="360"/>
        <v>0</v>
      </c>
      <c r="M267">
        <f t="shared" si="360"/>
        <v>0</v>
      </c>
      <c r="N267">
        <f t="shared" si="360"/>
        <v>0</v>
      </c>
      <c r="O267">
        <f t="shared" si="360"/>
        <v>0</v>
      </c>
      <c r="P267">
        <f t="shared" si="360"/>
        <v>0</v>
      </c>
      <c r="Q267">
        <f t="shared" si="360"/>
        <v>0</v>
      </c>
      <c r="R267">
        <f t="shared" si="360"/>
        <v>0</v>
      </c>
      <c r="S267">
        <f t="shared" si="360"/>
        <v>0</v>
      </c>
      <c r="T267">
        <f t="shared" si="360"/>
        <v>0</v>
      </c>
      <c r="U267">
        <f t="shared" si="360"/>
        <v>0</v>
      </c>
      <c r="V267">
        <f t="shared" si="360"/>
        <v>0</v>
      </c>
      <c r="W267">
        <f t="shared" si="360"/>
        <v>0</v>
      </c>
      <c r="X267">
        <f t="shared" si="360"/>
        <v>0</v>
      </c>
      <c r="Y267">
        <f t="shared" si="360"/>
        <v>0</v>
      </c>
      <c r="Z267">
        <f t="shared" si="360"/>
        <v>0</v>
      </c>
      <c r="AA267">
        <f t="shared" si="360"/>
        <v>0</v>
      </c>
      <c r="AB267">
        <f t="shared" si="360"/>
        <v>0</v>
      </c>
      <c r="AC267">
        <f t="shared" si="360"/>
        <v>0</v>
      </c>
      <c r="AD267">
        <f t="shared" si="360"/>
        <v>0</v>
      </c>
      <c r="AE267">
        <f t="shared" si="360"/>
        <v>0</v>
      </c>
      <c r="AF267">
        <f t="shared" si="360"/>
        <v>0</v>
      </c>
      <c r="AG267">
        <f t="shared" si="360"/>
        <v>0</v>
      </c>
      <c r="AH267">
        <f t="shared" si="360"/>
        <v>0</v>
      </c>
      <c r="AI267">
        <f t="shared" si="360"/>
        <v>0</v>
      </c>
      <c r="AJ267">
        <f t="shared" si="360"/>
        <v>0</v>
      </c>
      <c r="AK267">
        <f t="shared" si="360"/>
        <v>0</v>
      </c>
      <c r="AL267">
        <f t="shared" si="360"/>
        <v>0</v>
      </c>
      <c r="AM267">
        <f t="shared" si="360"/>
        <v>0</v>
      </c>
      <c r="AN267">
        <f t="shared" si="360"/>
        <v>0</v>
      </c>
      <c r="AO267">
        <f t="shared" si="360"/>
        <v>0</v>
      </c>
      <c r="AP267">
        <f t="shared" ref="AP267:BU267" si="361">AP$209</f>
        <v>0</v>
      </c>
      <c r="AQ267">
        <f t="shared" si="361"/>
        <v>0</v>
      </c>
      <c r="AR267">
        <f t="shared" si="361"/>
        <v>0</v>
      </c>
      <c r="AS267">
        <f t="shared" si="361"/>
        <v>0</v>
      </c>
      <c r="AT267">
        <f t="shared" si="361"/>
        <v>0</v>
      </c>
      <c r="AU267">
        <f t="shared" si="361"/>
        <v>0</v>
      </c>
      <c r="AV267">
        <f t="shared" si="361"/>
        <v>0</v>
      </c>
      <c r="AW267">
        <f t="shared" si="361"/>
        <v>0</v>
      </c>
      <c r="AX267">
        <f t="shared" si="361"/>
        <v>0</v>
      </c>
      <c r="AY267">
        <f t="shared" si="361"/>
        <v>0</v>
      </c>
      <c r="AZ267">
        <f t="shared" si="361"/>
        <v>0</v>
      </c>
      <c r="BA267">
        <f t="shared" si="361"/>
        <v>0</v>
      </c>
      <c r="BB267">
        <f t="shared" si="361"/>
        <v>0</v>
      </c>
      <c r="BC267">
        <f t="shared" si="361"/>
        <v>0</v>
      </c>
      <c r="BD267">
        <f t="shared" si="361"/>
        <v>0</v>
      </c>
      <c r="BE267">
        <f t="shared" si="361"/>
        <v>0</v>
      </c>
      <c r="BF267">
        <f t="shared" si="361"/>
        <v>8.0766796874999986</v>
      </c>
      <c r="BG267">
        <f t="shared" si="361"/>
        <v>8.2785966796874977</v>
      </c>
      <c r="BH267">
        <f t="shared" si="361"/>
        <v>8.2785966796874977</v>
      </c>
      <c r="BI267">
        <f t="shared" si="361"/>
        <v>8.2785966796874977</v>
      </c>
      <c r="BJ267">
        <f t="shared" si="361"/>
        <v>8.2785966796874977</v>
      </c>
      <c r="BK267">
        <f t="shared" si="361"/>
        <v>8.485561596679684</v>
      </c>
      <c r="BL267">
        <f t="shared" si="361"/>
        <v>8.485561596679684</v>
      </c>
      <c r="BM267">
        <f t="shared" si="361"/>
        <v>8.485561596679684</v>
      </c>
      <c r="BN267">
        <f t="shared" si="361"/>
        <v>8.485561596679684</v>
      </c>
      <c r="BO267">
        <f t="shared" si="361"/>
        <v>8.6977006365966769</v>
      </c>
      <c r="BP267">
        <f t="shared" si="361"/>
        <v>8.6977006365966769</v>
      </c>
      <c r="BQ267">
        <f t="shared" si="361"/>
        <v>8.6977006365966769</v>
      </c>
      <c r="BR267">
        <f t="shared" si="361"/>
        <v>8.6977006365966769</v>
      </c>
      <c r="BS267">
        <f t="shared" si="361"/>
        <v>8.9151431525115932</v>
      </c>
      <c r="BT267">
        <f t="shared" si="361"/>
        <v>8.9151431525115932</v>
      </c>
      <c r="BU267">
        <f t="shared" si="361"/>
        <v>8.9151431525115932</v>
      </c>
      <c r="BV267">
        <f t="shared" ref="BV267:DA267" si="362">BV$209</f>
        <v>8.9151431525115932</v>
      </c>
      <c r="BW267">
        <f t="shared" si="362"/>
        <v>9.1380217313243826</v>
      </c>
      <c r="BX267">
        <f t="shared" si="362"/>
        <v>9.1380217313243826</v>
      </c>
      <c r="BY267">
        <f t="shared" si="362"/>
        <v>9.1380217313243826</v>
      </c>
      <c r="BZ267">
        <f t="shared" si="362"/>
        <v>9.1380217313243826</v>
      </c>
      <c r="CA267">
        <f t="shared" si="362"/>
        <v>9.3664722746074904</v>
      </c>
      <c r="CB267">
        <f t="shared" si="362"/>
        <v>9.3664722746074904</v>
      </c>
      <c r="CC267">
        <f t="shared" si="362"/>
        <v>9.3664722746074904</v>
      </c>
      <c r="CD267">
        <f t="shared" si="362"/>
        <v>9.3664722746074904</v>
      </c>
      <c r="CE267">
        <f t="shared" si="362"/>
        <v>9.6006340814726787</v>
      </c>
      <c r="CF267">
        <f t="shared" si="362"/>
        <v>9.6006340814726787</v>
      </c>
      <c r="CG267">
        <f t="shared" si="362"/>
        <v>9.6006340814726787</v>
      </c>
      <c r="CH267">
        <f t="shared" si="362"/>
        <v>9.6006340814726787</v>
      </c>
      <c r="CI267">
        <f t="shared" si="362"/>
        <v>9.8406499335094946</v>
      </c>
      <c r="CJ267">
        <f t="shared" si="362"/>
        <v>9.8406499335094946</v>
      </c>
      <c r="CK267">
        <f t="shared" si="362"/>
        <v>9.8406499335094946</v>
      </c>
      <c r="CL267">
        <f t="shared" si="362"/>
        <v>9.8406499335094946</v>
      </c>
      <c r="CM267">
        <f t="shared" si="362"/>
        <v>10.086666181847232</v>
      </c>
      <c r="CN267">
        <f t="shared" si="362"/>
        <v>10.086666181847232</v>
      </c>
      <c r="CO267">
        <f t="shared" si="362"/>
        <v>10.086666181847232</v>
      </c>
      <c r="CP267">
        <f t="shared" si="362"/>
        <v>10.086666181847232</v>
      </c>
      <c r="CQ267">
        <f t="shared" si="362"/>
        <v>10.338832836393411</v>
      </c>
      <c r="CR267">
        <f t="shared" si="362"/>
        <v>10.338832836393411</v>
      </c>
      <c r="CS267">
        <f t="shared" si="362"/>
        <v>10.338832836393411</v>
      </c>
      <c r="CT267">
        <f t="shared" si="362"/>
        <v>10.338832836393411</v>
      </c>
      <c r="CU267">
        <f t="shared" si="362"/>
        <v>10.597303657303247</v>
      </c>
      <c r="CV267">
        <f t="shared" si="362"/>
        <v>10.597303657303247</v>
      </c>
      <c r="CW267">
        <f t="shared" si="362"/>
        <v>10.597303657303247</v>
      </c>
      <c r="CX267">
        <f t="shared" si="362"/>
        <v>10.597303657303247</v>
      </c>
      <c r="CY267">
        <f t="shared" si="362"/>
        <v>10.862236248735829</v>
      </c>
      <c r="CZ267">
        <f t="shared" si="362"/>
        <v>10.862236248735829</v>
      </c>
      <c r="DA267">
        <f t="shared" si="362"/>
        <v>10.862236248735829</v>
      </c>
      <c r="DB267">
        <f t="shared" ref="DB267:EG267" si="363">DB$209</f>
        <v>10.862236248735829</v>
      </c>
      <c r="DC267">
        <f t="shared" si="363"/>
        <v>11.133792154954223</v>
      </c>
      <c r="DD267">
        <f t="shared" si="363"/>
        <v>11.133792154954223</v>
      </c>
      <c r="DE267">
        <f t="shared" si="363"/>
        <v>11.133792154954223</v>
      </c>
      <c r="DF267">
        <f t="shared" si="363"/>
        <v>11.133792154954223</v>
      </c>
      <c r="DG267">
        <f t="shared" si="363"/>
        <v>11.412136958828077</v>
      </c>
      <c r="DH267">
        <f t="shared" si="363"/>
        <v>11.412136958828077</v>
      </c>
      <c r="DI267">
        <f t="shared" si="363"/>
        <v>11.412136958828077</v>
      </c>
      <c r="DJ267">
        <f t="shared" si="363"/>
        <v>11.412136958828077</v>
      </c>
      <c r="DK267">
        <f t="shared" si="363"/>
        <v>11.69744038279878</v>
      </c>
      <c r="DL267">
        <f t="shared" si="363"/>
        <v>11.69744038279878</v>
      </c>
      <c r="DM267">
        <f t="shared" si="363"/>
        <v>11.69744038279878</v>
      </c>
      <c r="DN267">
        <f t="shared" si="363"/>
        <v>11.69744038279878</v>
      </c>
      <c r="DO267">
        <f t="shared" si="363"/>
        <v>11.98987639236875</v>
      </c>
      <c r="DP267">
        <f t="shared" si="363"/>
        <v>11.98987639236875</v>
      </c>
      <c r="DQ267">
        <f t="shared" si="363"/>
        <v>11.98987639236875</v>
      </c>
      <c r="DR267">
        <f t="shared" si="363"/>
        <v>11.98987639236875</v>
      </c>
      <c r="DS267">
        <f t="shared" si="363"/>
        <v>12.289623302177967</v>
      </c>
      <c r="DT267">
        <f t="shared" si="363"/>
        <v>12.289623302177967</v>
      </c>
      <c r="DU267">
        <f t="shared" si="363"/>
        <v>12.289623302177967</v>
      </c>
      <c r="DV267">
        <f t="shared" si="363"/>
        <v>12.289623302177967</v>
      </c>
      <c r="DW267">
        <f t="shared" si="363"/>
        <v>12.596863884732414</v>
      </c>
      <c r="DX267">
        <f t="shared" si="363"/>
        <v>12.596863884732414</v>
      </c>
      <c r="DY267">
        <f t="shared" si="363"/>
        <v>12.596863884732414</v>
      </c>
      <c r="DZ267">
        <f t="shared" si="363"/>
        <v>12.596863884732414</v>
      </c>
      <c r="EA267">
        <f t="shared" si="363"/>
        <v>12.911785481850725</v>
      </c>
      <c r="EB267">
        <f t="shared" si="363"/>
        <v>12.911785481850725</v>
      </c>
      <c r="EC267">
        <f t="shared" si="363"/>
        <v>12.911785481850725</v>
      </c>
      <c r="ED267">
        <f t="shared" si="363"/>
        <v>12.911785481850725</v>
      </c>
      <c r="EE267">
        <f t="shared" si="363"/>
        <v>13.234580118896993</v>
      </c>
      <c r="EF267">
        <f t="shared" si="363"/>
        <v>13.234580118896993</v>
      </c>
      <c r="EG267">
        <f t="shared" si="363"/>
        <v>13.234580118896993</v>
      </c>
      <c r="EH267">
        <f t="shared" ref="EH267:FM267" si="364">EH$209</f>
        <v>13.234580118896993</v>
      </c>
      <c r="EI267">
        <f t="shared" si="364"/>
        <v>13.565444621869418</v>
      </c>
      <c r="EJ267">
        <f t="shared" si="364"/>
        <v>13.565444621869418</v>
      </c>
      <c r="EK267">
        <f t="shared" si="364"/>
        <v>13.565444621869418</v>
      </c>
      <c r="EL267">
        <f t="shared" si="364"/>
        <v>13.565444621869418</v>
      </c>
      <c r="EM267">
        <f t="shared" si="364"/>
        <v>13.904580737416151</v>
      </c>
      <c r="EN267">
        <f t="shared" si="364"/>
        <v>13.904580737416151</v>
      </c>
      <c r="EO267">
        <f t="shared" si="364"/>
        <v>13.904580737416151</v>
      </c>
      <c r="EP267">
        <f t="shared" si="364"/>
        <v>13.904580737416151</v>
      </c>
      <c r="EQ267">
        <f t="shared" si="364"/>
        <v>14.252195255851554</v>
      </c>
      <c r="ER267">
        <f t="shared" si="364"/>
        <v>14.252195255851554</v>
      </c>
      <c r="ES267">
        <f t="shared" si="364"/>
        <v>14.252195255851554</v>
      </c>
      <c r="ET267">
        <f t="shared" si="364"/>
        <v>14.252195255851554</v>
      </c>
      <c r="EU267">
        <f t="shared" si="364"/>
        <v>14.608500137247841</v>
      </c>
      <c r="EV267">
        <f t="shared" si="364"/>
        <v>14.608500137247841</v>
      </c>
      <c r="EW267">
        <f t="shared" si="364"/>
        <v>14.608500137247841</v>
      </c>
      <c r="EX267">
        <f t="shared" si="364"/>
        <v>14.608500137247841</v>
      </c>
      <c r="EY267">
        <f t="shared" si="364"/>
        <v>14.973712640679036</v>
      </c>
      <c r="EZ267">
        <f t="shared" si="364"/>
        <v>14.973712640679036</v>
      </c>
      <c r="FA267">
        <f t="shared" si="364"/>
        <v>14.973712640679036</v>
      </c>
      <c r="FB267">
        <f t="shared" si="364"/>
        <v>0</v>
      </c>
      <c r="FC267">
        <f t="shared" si="364"/>
        <v>0</v>
      </c>
      <c r="FD267">
        <f t="shared" si="364"/>
        <v>0</v>
      </c>
      <c r="FE267">
        <f t="shared" si="364"/>
        <v>0</v>
      </c>
      <c r="FF267">
        <f t="shared" si="364"/>
        <v>0</v>
      </c>
      <c r="FG267">
        <f t="shared" si="364"/>
        <v>0</v>
      </c>
      <c r="FH267">
        <f t="shared" si="364"/>
        <v>0</v>
      </c>
      <c r="FI267">
        <f t="shared" si="364"/>
        <v>0</v>
      </c>
      <c r="FJ267">
        <f t="shared" si="364"/>
        <v>0</v>
      </c>
      <c r="FK267">
        <f t="shared" si="364"/>
        <v>0</v>
      </c>
      <c r="FL267">
        <f t="shared" si="364"/>
        <v>0</v>
      </c>
      <c r="FM267">
        <f t="shared" si="364"/>
        <v>0</v>
      </c>
      <c r="FN267">
        <f t="shared" ref="FN267:GJ267" si="365">FN$209</f>
        <v>0</v>
      </c>
      <c r="FO267">
        <f t="shared" si="365"/>
        <v>0</v>
      </c>
      <c r="FP267">
        <f t="shared" si="365"/>
        <v>0</v>
      </c>
      <c r="FQ267">
        <f t="shared" si="365"/>
        <v>0</v>
      </c>
      <c r="FR267">
        <f t="shared" si="365"/>
        <v>0</v>
      </c>
      <c r="FS267">
        <f t="shared" si="365"/>
        <v>0</v>
      </c>
      <c r="FT267">
        <f t="shared" si="365"/>
        <v>0</v>
      </c>
      <c r="FU267">
        <f t="shared" si="365"/>
        <v>0</v>
      </c>
      <c r="FV267">
        <f t="shared" si="365"/>
        <v>0</v>
      </c>
      <c r="FW267">
        <f t="shared" si="365"/>
        <v>0</v>
      </c>
      <c r="FX267">
        <f t="shared" si="365"/>
        <v>0</v>
      </c>
      <c r="FY267">
        <f t="shared" si="365"/>
        <v>0</v>
      </c>
      <c r="FZ267">
        <f t="shared" si="365"/>
        <v>0</v>
      </c>
      <c r="GA267">
        <f t="shared" si="365"/>
        <v>0</v>
      </c>
      <c r="GB267">
        <f t="shared" si="365"/>
        <v>0</v>
      </c>
      <c r="GC267">
        <f t="shared" si="365"/>
        <v>0</v>
      </c>
      <c r="GD267">
        <f t="shared" si="365"/>
        <v>0</v>
      </c>
      <c r="GE267">
        <f t="shared" si="365"/>
        <v>0</v>
      </c>
      <c r="GF267">
        <f t="shared" si="365"/>
        <v>0</v>
      </c>
      <c r="GG267">
        <f t="shared" si="365"/>
        <v>0</v>
      </c>
      <c r="GH267">
        <f t="shared" si="365"/>
        <v>0</v>
      </c>
      <c r="GI267">
        <f t="shared" si="365"/>
        <v>0</v>
      </c>
      <c r="GJ267">
        <f t="shared" si="365"/>
        <v>0</v>
      </c>
    </row>
    <row r="268" spans="1:192" outlineLevel="2" x14ac:dyDescent="0.35">
      <c r="A268" s="76"/>
      <c r="B268"/>
      <c r="C268"/>
      <c r="D268"/>
      <c r="E268" t="str">
        <f>$E$217</f>
        <v>EA permit fee</v>
      </c>
      <c r="F268"/>
      <c r="G268" t="str">
        <f>$G$217</f>
        <v>$ 000s</v>
      </c>
      <c r="H268">
        <f>$H$217</f>
        <v>1115.5973791876963</v>
      </c>
      <c r="I268"/>
      <c r="J268">
        <f t="shared" ref="J268:AO268" si="366">J$217</f>
        <v>0</v>
      </c>
      <c r="K268">
        <f t="shared" si="366"/>
        <v>0</v>
      </c>
      <c r="L268">
        <f t="shared" si="366"/>
        <v>0</v>
      </c>
      <c r="M268">
        <f t="shared" si="366"/>
        <v>0</v>
      </c>
      <c r="N268">
        <f t="shared" si="366"/>
        <v>0</v>
      </c>
      <c r="O268">
        <f t="shared" si="366"/>
        <v>0</v>
      </c>
      <c r="P268">
        <f t="shared" si="366"/>
        <v>0</v>
      </c>
      <c r="Q268">
        <f t="shared" si="366"/>
        <v>0</v>
      </c>
      <c r="R268">
        <f t="shared" si="366"/>
        <v>0</v>
      </c>
      <c r="S268">
        <f t="shared" si="366"/>
        <v>0</v>
      </c>
      <c r="T268">
        <f t="shared" si="366"/>
        <v>0</v>
      </c>
      <c r="U268">
        <f t="shared" si="366"/>
        <v>0</v>
      </c>
      <c r="V268">
        <f t="shared" si="366"/>
        <v>0</v>
      </c>
      <c r="W268">
        <f t="shared" si="366"/>
        <v>0</v>
      </c>
      <c r="X268">
        <f t="shared" si="366"/>
        <v>0</v>
      </c>
      <c r="Y268">
        <f t="shared" si="366"/>
        <v>0</v>
      </c>
      <c r="Z268">
        <f t="shared" si="366"/>
        <v>0</v>
      </c>
      <c r="AA268">
        <f t="shared" si="366"/>
        <v>0</v>
      </c>
      <c r="AB268">
        <f t="shared" si="366"/>
        <v>0</v>
      </c>
      <c r="AC268">
        <f t="shared" si="366"/>
        <v>0</v>
      </c>
      <c r="AD268">
        <f t="shared" si="366"/>
        <v>0</v>
      </c>
      <c r="AE268">
        <f t="shared" si="366"/>
        <v>0</v>
      </c>
      <c r="AF268">
        <f t="shared" si="366"/>
        <v>0</v>
      </c>
      <c r="AG268">
        <f t="shared" si="366"/>
        <v>0</v>
      </c>
      <c r="AH268">
        <f t="shared" si="366"/>
        <v>0</v>
      </c>
      <c r="AI268">
        <f t="shared" si="366"/>
        <v>0</v>
      </c>
      <c r="AJ268">
        <f t="shared" si="366"/>
        <v>0</v>
      </c>
      <c r="AK268">
        <f t="shared" si="366"/>
        <v>0</v>
      </c>
      <c r="AL268">
        <f t="shared" si="366"/>
        <v>0</v>
      </c>
      <c r="AM268">
        <f t="shared" si="366"/>
        <v>0</v>
      </c>
      <c r="AN268">
        <f t="shared" si="366"/>
        <v>0</v>
      </c>
      <c r="AO268">
        <f t="shared" si="366"/>
        <v>0</v>
      </c>
      <c r="AP268">
        <f t="shared" ref="AP268:BU268" si="367">AP$217</f>
        <v>0</v>
      </c>
      <c r="AQ268">
        <f t="shared" si="367"/>
        <v>0</v>
      </c>
      <c r="AR268">
        <f t="shared" si="367"/>
        <v>0</v>
      </c>
      <c r="AS268">
        <f t="shared" si="367"/>
        <v>0</v>
      </c>
      <c r="AT268">
        <f t="shared" si="367"/>
        <v>0</v>
      </c>
      <c r="AU268">
        <f t="shared" si="367"/>
        <v>0</v>
      </c>
      <c r="AV268">
        <f t="shared" si="367"/>
        <v>0</v>
      </c>
      <c r="AW268">
        <f t="shared" si="367"/>
        <v>0</v>
      </c>
      <c r="AX268">
        <f t="shared" si="367"/>
        <v>0</v>
      </c>
      <c r="AY268">
        <f t="shared" si="367"/>
        <v>0</v>
      </c>
      <c r="AZ268">
        <f t="shared" si="367"/>
        <v>0</v>
      </c>
      <c r="BA268">
        <f t="shared" si="367"/>
        <v>0</v>
      </c>
      <c r="BB268">
        <f t="shared" si="367"/>
        <v>0</v>
      </c>
      <c r="BC268">
        <f t="shared" si="367"/>
        <v>0</v>
      </c>
      <c r="BD268">
        <f t="shared" si="367"/>
        <v>0</v>
      </c>
      <c r="BE268">
        <f t="shared" si="367"/>
        <v>0</v>
      </c>
      <c r="BF268">
        <f t="shared" si="367"/>
        <v>8.0147584765624984</v>
      </c>
      <c r="BG268">
        <f t="shared" si="367"/>
        <v>8.2151274384765607</v>
      </c>
      <c r="BH268">
        <f t="shared" si="367"/>
        <v>8.2151274384765607</v>
      </c>
      <c r="BI268">
        <f t="shared" si="367"/>
        <v>8.2151274384765607</v>
      </c>
      <c r="BJ268">
        <f t="shared" si="367"/>
        <v>8.2151274384765607</v>
      </c>
      <c r="BK268">
        <f t="shared" si="367"/>
        <v>8.4205056244384746</v>
      </c>
      <c r="BL268">
        <f t="shared" si="367"/>
        <v>8.4205056244384746</v>
      </c>
      <c r="BM268">
        <f t="shared" si="367"/>
        <v>8.4205056244384746</v>
      </c>
      <c r="BN268">
        <f t="shared" si="367"/>
        <v>8.4205056244384746</v>
      </c>
      <c r="BO268">
        <f t="shared" si="367"/>
        <v>8.6310182650494358</v>
      </c>
      <c r="BP268">
        <f t="shared" si="367"/>
        <v>8.6310182650494358</v>
      </c>
      <c r="BQ268">
        <f t="shared" si="367"/>
        <v>8.6310182650494358</v>
      </c>
      <c r="BR268">
        <f t="shared" si="367"/>
        <v>8.6310182650494358</v>
      </c>
      <c r="BS268">
        <f t="shared" si="367"/>
        <v>8.846793721675672</v>
      </c>
      <c r="BT268">
        <f t="shared" si="367"/>
        <v>8.846793721675672</v>
      </c>
      <c r="BU268">
        <f t="shared" si="367"/>
        <v>8.846793721675672</v>
      </c>
      <c r="BV268">
        <f t="shared" ref="BV268:DA268" si="368">BV$217</f>
        <v>8.846793721675672</v>
      </c>
      <c r="BW268">
        <f t="shared" si="368"/>
        <v>9.0679635647175623</v>
      </c>
      <c r="BX268">
        <f t="shared" si="368"/>
        <v>9.0679635647175623</v>
      </c>
      <c r="BY268">
        <f t="shared" si="368"/>
        <v>9.0679635647175623</v>
      </c>
      <c r="BZ268">
        <f t="shared" si="368"/>
        <v>9.0679635647175623</v>
      </c>
      <c r="CA268">
        <f t="shared" si="368"/>
        <v>9.2946626538355002</v>
      </c>
      <c r="CB268">
        <f t="shared" si="368"/>
        <v>9.2946626538355002</v>
      </c>
      <c r="CC268">
        <f t="shared" si="368"/>
        <v>9.2946626538355002</v>
      </c>
      <c r="CD268">
        <f t="shared" si="368"/>
        <v>9.2946626538355002</v>
      </c>
      <c r="CE268">
        <f t="shared" si="368"/>
        <v>9.5270292201813866</v>
      </c>
      <c r="CF268">
        <f t="shared" si="368"/>
        <v>9.5270292201813866</v>
      </c>
      <c r="CG268">
        <f t="shared" si="368"/>
        <v>9.5270292201813866</v>
      </c>
      <c r="CH268">
        <f t="shared" si="368"/>
        <v>9.5270292201813866</v>
      </c>
      <c r="CI268">
        <f t="shared" si="368"/>
        <v>9.7652049506859218</v>
      </c>
      <c r="CJ268">
        <f t="shared" si="368"/>
        <v>9.7652049506859218</v>
      </c>
      <c r="CK268">
        <f t="shared" si="368"/>
        <v>9.7652049506859218</v>
      </c>
      <c r="CL268">
        <f t="shared" si="368"/>
        <v>9.7652049506859218</v>
      </c>
      <c r="CM268">
        <f t="shared" si="368"/>
        <v>10.00933507445307</v>
      </c>
      <c r="CN268">
        <f t="shared" si="368"/>
        <v>10.00933507445307</v>
      </c>
      <c r="CO268">
        <f t="shared" si="368"/>
        <v>10.00933507445307</v>
      </c>
      <c r="CP268">
        <f t="shared" si="368"/>
        <v>10.00933507445307</v>
      </c>
      <c r="CQ268">
        <f t="shared" si="368"/>
        <v>10.259568451314395</v>
      </c>
      <c r="CR268">
        <f t="shared" si="368"/>
        <v>10.259568451314395</v>
      </c>
      <c r="CS268">
        <f t="shared" si="368"/>
        <v>10.259568451314395</v>
      </c>
      <c r="CT268">
        <f t="shared" si="368"/>
        <v>10.259568451314395</v>
      </c>
      <c r="CU268">
        <f t="shared" si="368"/>
        <v>10.516057662597253</v>
      </c>
      <c r="CV268">
        <f t="shared" si="368"/>
        <v>10.516057662597253</v>
      </c>
      <c r="CW268">
        <f t="shared" si="368"/>
        <v>10.516057662597253</v>
      </c>
      <c r="CX268">
        <f t="shared" si="368"/>
        <v>10.516057662597253</v>
      </c>
      <c r="CY268">
        <f t="shared" si="368"/>
        <v>10.778959104162187</v>
      </c>
      <c r="CZ268">
        <f t="shared" si="368"/>
        <v>10.778959104162187</v>
      </c>
      <c r="DA268">
        <f t="shared" si="368"/>
        <v>10.778959104162187</v>
      </c>
      <c r="DB268">
        <f t="shared" ref="DB268:EG268" si="369">DB$217</f>
        <v>10.778959104162187</v>
      </c>
      <c r="DC268">
        <f t="shared" si="369"/>
        <v>11.048433081766241</v>
      </c>
      <c r="DD268">
        <f t="shared" si="369"/>
        <v>11.048433081766241</v>
      </c>
      <c r="DE268">
        <f t="shared" si="369"/>
        <v>11.048433081766241</v>
      </c>
      <c r="DF268">
        <f t="shared" si="369"/>
        <v>11.048433081766241</v>
      </c>
      <c r="DG268">
        <f t="shared" si="369"/>
        <v>11.324643908810396</v>
      </c>
      <c r="DH268">
        <f t="shared" si="369"/>
        <v>11.324643908810396</v>
      </c>
      <c r="DI268">
        <f t="shared" si="369"/>
        <v>11.324643908810396</v>
      </c>
      <c r="DJ268">
        <f t="shared" si="369"/>
        <v>11.324643908810396</v>
      </c>
      <c r="DK268">
        <f t="shared" si="369"/>
        <v>11.607760006530656</v>
      </c>
      <c r="DL268">
        <f t="shared" si="369"/>
        <v>11.607760006530656</v>
      </c>
      <c r="DM268">
        <f t="shared" si="369"/>
        <v>11.607760006530656</v>
      </c>
      <c r="DN268">
        <f t="shared" si="369"/>
        <v>11.607760006530656</v>
      </c>
      <c r="DO268">
        <f t="shared" si="369"/>
        <v>11.897954006693922</v>
      </c>
      <c r="DP268">
        <f t="shared" si="369"/>
        <v>11.897954006693922</v>
      </c>
      <c r="DQ268">
        <f t="shared" si="369"/>
        <v>11.897954006693922</v>
      </c>
      <c r="DR268">
        <f t="shared" si="369"/>
        <v>11.897954006693922</v>
      </c>
      <c r="DS268">
        <f t="shared" si="369"/>
        <v>12.19540285686127</v>
      </c>
      <c r="DT268">
        <f t="shared" si="369"/>
        <v>12.19540285686127</v>
      </c>
      <c r="DU268">
        <f t="shared" si="369"/>
        <v>12.19540285686127</v>
      </c>
      <c r="DV268">
        <f t="shared" si="369"/>
        <v>12.19540285686127</v>
      </c>
      <c r="DW268">
        <f t="shared" si="369"/>
        <v>12.500287928282798</v>
      </c>
      <c r="DX268">
        <f t="shared" si="369"/>
        <v>12.500287928282798</v>
      </c>
      <c r="DY268">
        <f t="shared" si="369"/>
        <v>12.500287928282798</v>
      </c>
      <c r="DZ268">
        <f t="shared" si="369"/>
        <v>12.500287928282798</v>
      </c>
      <c r="EA268">
        <f t="shared" si="369"/>
        <v>12.812795126489869</v>
      </c>
      <c r="EB268">
        <f t="shared" si="369"/>
        <v>12.812795126489869</v>
      </c>
      <c r="EC268">
        <f t="shared" si="369"/>
        <v>12.812795126489869</v>
      </c>
      <c r="ED268">
        <f t="shared" si="369"/>
        <v>12.812795126489869</v>
      </c>
      <c r="EE268">
        <f t="shared" si="369"/>
        <v>13.133115004652115</v>
      </c>
      <c r="EF268">
        <f t="shared" si="369"/>
        <v>13.133115004652115</v>
      </c>
      <c r="EG268">
        <f t="shared" si="369"/>
        <v>13.133115004652115</v>
      </c>
      <c r="EH268">
        <f t="shared" ref="EH268:FM268" si="370">EH$217</f>
        <v>13.133115004652115</v>
      </c>
      <c r="EI268">
        <f t="shared" si="370"/>
        <v>13.461442879768418</v>
      </c>
      <c r="EJ268">
        <f t="shared" si="370"/>
        <v>13.461442879768418</v>
      </c>
      <c r="EK268">
        <f t="shared" si="370"/>
        <v>13.461442879768418</v>
      </c>
      <c r="EL268">
        <f t="shared" si="370"/>
        <v>13.461442879768418</v>
      </c>
      <c r="EM268">
        <f t="shared" si="370"/>
        <v>13.797978951762627</v>
      </c>
      <c r="EN268">
        <f t="shared" si="370"/>
        <v>13.797978951762627</v>
      </c>
      <c r="EO268">
        <f t="shared" si="370"/>
        <v>13.797978951762627</v>
      </c>
      <c r="EP268">
        <f t="shared" si="370"/>
        <v>13.797978951762627</v>
      </c>
      <c r="EQ268">
        <f t="shared" si="370"/>
        <v>14.142928425556692</v>
      </c>
      <c r="ER268">
        <f t="shared" si="370"/>
        <v>14.142928425556692</v>
      </c>
      <c r="ES268">
        <f t="shared" si="370"/>
        <v>14.142928425556692</v>
      </c>
      <c r="ET268">
        <f t="shared" si="370"/>
        <v>14.142928425556692</v>
      </c>
      <c r="EU268">
        <f t="shared" si="370"/>
        <v>14.496501636195607</v>
      </c>
      <c r="EV268">
        <f t="shared" si="370"/>
        <v>14.496501636195607</v>
      </c>
      <c r="EW268">
        <f t="shared" si="370"/>
        <v>14.496501636195607</v>
      </c>
      <c r="EX268">
        <f t="shared" si="370"/>
        <v>14.496501636195607</v>
      </c>
      <c r="EY268">
        <f t="shared" si="370"/>
        <v>14.858914177100496</v>
      </c>
      <c r="EZ268">
        <f t="shared" si="370"/>
        <v>14.858914177100496</v>
      </c>
      <c r="FA268">
        <f t="shared" si="370"/>
        <v>14.858914177100496</v>
      </c>
      <c r="FB268">
        <f t="shared" si="370"/>
        <v>0</v>
      </c>
      <c r="FC268">
        <f t="shared" si="370"/>
        <v>0</v>
      </c>
      <c r="FD268">
        <f t="shared" si="370"/>
        <v>0</v>
      </c>
      <c r="FE268">
        <f t="shared" si="370"/>
        <v>0</v>
      </c>
      <c r="FF268">
        <f t="shared" si="370"/>
        <v>0</v>
      </c>
      <c r="FG268">
        <f t="shared" si="370"/>
        <v>0</v>
      </c>
      <c r="FH268">
        <f t="shared" si="370"/>
        <v>0</v>
      </c>
      <c r="FI268">
        <f t="shared" si="370"/>
        <v>0</v>
      </c>
      <c r="FJ268">
        <f t="shared" si="370"/>
        <v>0</v>
      </c>
      <c r="FK268">
        <f t="shared" si="370"/>
        <v>0</v>
      </c>
      <c r="FL268">
        <f t="shared" si="370"/>
        <v>0</v>
      </c>
      <c r="FM268">
        <f t="shared" si="370"/>
        <v>0</v>
      </c>
      <c r="FN268">
        <f t="shared" ref="FN268:GJ268" si="371">FN$217</f>
        <v>0</v>
      </c>
      <c r="FO268">
        <f t="shared" si="371"/>
        <v>0</v>
      </c>
      <c r="FP268">
        <f t="shared" si="371"/>
        <v>0</v>
      </c>
      <c r="FQ268">
        <f t="shared" si="371"/>
        <v>0</v>
      </c>
      <c r="FR268">
        <f t="shared" si="371"/>
        <v>0</v>
      </c>
      <c r="FS268">
        <f t="shared" si="371"/>
        <v>0</v>
      </c>
      <c r="FT268">
        <f t="shared" si="371"/>
        <v>0</v>
      </c>
      <c r="FU268">
        <f t="shared" si="371"/>
        <v>0</v>
      </c>
      <c r="FV268">
        <f t="shared" si="371"/>
        <v>0</v>
      </c>
      <c r="FW268">
        <f t="shared" si="371"/>
        <v>0</v>
      </c>
      <c r="FX268">
        <f t="shared" si="371"/>
        <v>0</v>
      </c>
      <c r="FY268">
        <f t="shared" si="371"/>
        <v>0</v>
      </c>
      <c r="FZ268">
        <f t="shared" si="371"/>
        <v>0</v>
      </c>
      <c r="GA268">
        <f t="shared" si="371"/>
        <v>0</v>
      </c>
      <c r="GB268">
        <f t="shared" si="371"/>
        <v>0</v>
      </c>
      <c r="GC268">
        <f t="shared" si="371"/>
        <v>0</v>
      </c>
      <c r="GD268">
        <f t="shared" si="371"/>
        <v>0</v>
      </c>
      <c r="GE268">
        <f t="shared" si="371"/>
        <v>0</v>
      </c>
      <c r="GF268">
        <f t="shared" si="371"/>
        <v>0</v>
      </c>
      <c r="GG268">
        <f t="shared" si="371"/>
        <v>0</v>
      </c>
      <c r="GH268">
        <f t="shared" si="371"/>
        <v>0</v>
      </c>
      <c r="GI268">
        <f t="shared" si="371"/>
        <v>0</v>
      </c>
      <c r="GJ268">
        <f t="shared" si="371"/>
        <v>0</v>
      </c>
    </row>
    <row r="269" spans="1:192" outlineLevel="2" x14ac:dyDescent="0.35">
      <c r="A269" s="76"/>
      <c r="B269"/>
      <c r="C269"/>
      <c r="D269"/>
      <c r="E269" t="str">
        <f>$E$225</f>
        <v>Annual audit</v>
      </c>
      <c r="F269"/>
      <c r="G269" t="str">
        <f>$G$225</f>
        <v>$ 000s</v>
      </c>
      <c r="H269">
        <f>$H$225</f>
        <v>936.84697614015454</v>
      </c>
      <c r="I269"/>
      <c r="J269">
        <f t="shared" ref="J269:AO269" si="372">J$225</f>
        <v>0</v>
      </c>
      <c r="K269">
        <f t="shared" si="372"/>
        <v>0</v>
      </c>
      <c r="L269">
        <f t="shared" si="372"/>
        <v>0</v>
      </c>
      <c r="M269">
        <f t="shared" si="372"/>
        <v>0</v>
      </c>
      <c r="N269">
        <f t="shared" si="372"/>
        <v>0</v>
      </c>
      <c r="O269">
        <f t="shared" si="372"/>
        <v>0</v>
      </c>
      <c r="P269">
        <f t="shared" si="372"/>
        <v>0</v>
      </c>
      <c r="Q269">
        <f t="shared" si="372"/>
        <v>0</v>
      </c>
      <c r="R269">
        <f t="shared" si="372"/>
        <v>0</v>
      </c>
      <c r="S269">
        <f t="shared" si="372"/>
        <v>0</v>
      </c>
      <c r="T269">
        <f t="shared" si="372"/>
        <v>0</v>
      </c>
      <c r="U269">
        <f t="shared" si="372"/>
        <v>0</v>
      </c>
      <c r="V269">
        <f t="shared" si="372"/>
        <v>0</v>
      </c>
      <c r="W269">
        <f t="shared" si="372"/>
        <v>0</v>
      </c>
      <c r="X269">
        <f t="shared" si="372"/>
        <v>0</v>
      </c>
      <c r="Y269">
        <f t="shared" si="372"/>
        <v>0</v>
      </c>
      <c r="Z269">
        <f t="shared" si="372"/>
        <v>0</v>
      </c>
      <c r="AA269">
        <f t="shared" si="372"/>
        <v>0</v>
      </c>
      <c r="AB269">
        <f t="shared" si="372"/>
        <v>0</v>
      </c>
      <c r="AC269">
        <f t="shared" si="372"/>
        <v>0</v>
      </c>
      <c r="AD269">
        <f t="shared" si="372"/>
        <v>0</v>
      </c>
      <c r="AE269">
        <f t="shared" si="372"/>
        <v>0</v>
      </c>
      <c r="AF269">
        <f t="shared" si="372"/>
        <v>0</v>
      </c>
      <c r="AG269">
        <f t="shared" si="372"/>
        <v>0</v>
      </c>
      <c r="AH269">
        <f t="shared" si="372"/>
        <v>0</v>
      </c>
      <c r="AI269">
        <f t="shared" si="372"/>
        <v>0</v>
      </c>
      <c r="AJ269">
        <f t="shared" si="372"/>
        <v>0</v>
      </c>
      <c r="AK269">
        <f t="shared" si="372"/>
        <v>0</v>
      </c>
      <c r="AL269">
        <f t="shared" si="372"/>
        <v>0</v>
      </c>
      <c r="AM269">
        <f t="shared" si="372"/>
        <v>0</v>
      </c>
      <c r="AN269">
        <f t="shared" si="372"/>
        <v>0</v>
      </c>
      <c r="AO269">
        <f t="shared" si="372"/>
        <v>0</v>
      </c>
      <c r="AP269">
        <f t="shared" ref="AP269:BU269" si="373">AP$225</f>
        <v>0</v>
      </c>
      <c r="AQ269">
        <f t="shared" si="373"/>
        <v>0</v>
      </c>
      <c r="AR269">
        <f t="shared" si="373"/>
        <v>0</v>
      </c>
      <c r="AS269">
        <f t="shared" si="373"/>
        <v>0</v>
      </c>
      <c r="AT269">
        <f t="shared" si="373"/>
        <v>0</v>
      </c>
      <c r="AU269">
        <f t="shared" si="373"/>
        <v>0</v>
      </c>
      <c r="AV269">
        <f t="shared" si="373"/>
        <v>0</v>
      </c>
      <c r="AW269">
        <f t="shared" si="373"/>
        <v>0</v>
      </c>
      <c r="AX269">
        <f t="shared" si="373"/>
        <v>0</v>
      </c>
      <c r="AY269">
        <f t="shared" si="373"/>
        <v>0</v>
      </c>
      <c r="AZ269">
        <f t="shared" si="373"/>
        <v>0</v>
      </c>
      <c r="BA269">
        <f t="shared" si="373"/>
        <v>0</v>
      </c>
      <c r="BB269">
        <f t="shared" si="373"/>
        <v>0</v>
      </c>
      <c r="BC269">
        <f t="shared" si="373"/>
        <v>0</v>
      </c>
      <c r="BD269">
        <f t="shared" si="373"/>
        <v>0</v>
      </c>
      <c r="BE269">
        <f t="shared" si="373"/>
        <v>0</v>
      </c>
      <c r="BF269">
        <f t="shared" si="373"/>
        <v>6.7305664062499995</v>
      </c>
      <c r="BG269">
        <f t="shared" si="373"/>
        <v>6.8988305664062484</v>
      </c>
      <c r="BH269">
        <f t="shared" si="373"/>
        <v>6.8988305664062484</v>
      </c>
      <c r="BI269">
        <f t="shared" si="373"/>
        <v>6.8988305664062484</v>
      </c>
      <c r="BJ269">
        <f t="shared" si="373"/>
        <v>6.8988305664062484</v>
      </c>
      <c r="BK269">
        <f t="shared" si="373"/>
        <v>7.0713013305664045</v>
      </c>
      <c r="BL269">
        <f t="shared" si="373"/>
        <v>7.0713013305664045</v>
      </c>
      <c r="BM269">
        <f t="shared" si="373"/>
        <v>7.0713013305664045</v>
      </c>
      <c r="BN269">
        <f t="shared" si="373"/>
        <v>7.0713013305664045</v>
      </c>
      <c r="BO269">
        <f t="shared" si="373"/>
        <v>7.2480838638305638</v>
      </c>
      <c r="BP269">
        <f t="shared" si="373"/>
        <v>7.2480838638305638</v>
      </c>
      <c r="BQ269">
        <f t="shared" si="373"/>
        <v>7.2480838638305638</v>
      </c>
      <c r="BR269">
        <f t="shared" si="373"/>
        <v>7.2480838638305638</v>
      </c>
      <c r="BS269">
        <f t="shared" si="373"/>
        <v>7.4292859604263279</v>
      </c>
      <c r="BT269">
        <f t="shared" si="373"/>
        <v>7.4292859604263279</v>
      </c>
      <c r="BU269">
        <f t="shared" si="373"/>
        <v>7.4292859604263279</v>
      </c>
      <c r="BV269">
        <f t="shared" ref="BV269:DA269" si="374">BV$225</f>
        <v>7.4292859604263279</v>
      </c>
      <c r="BW269">
        <f t="shared" si="374"/>
        <v>7.6150181094369858</v>
      </c>
      <c r="BX269">
        <f t="shared" si="374"/>
        <v>7.6150181094369858</v>
      </c>
      <c r="BY269">
        <f t="shared" si="374"/>
        <v>7.6150181094369858</v>
      </c>
      <c r="BZ269">
        <f t="shared" si="374"/>
        <v>7.6150181094369858</v>
      </c>
      <c r="CA269">
        <f t="shared" si="374"/>
        <v>7.8053935621729087</v>
      </c>
      <c r="CB269">
        <f t="shared" si="374"/>
        <v>7.8053935621729087</v>
      </c>
      <c r="CC269">
        <f t="shared" si="374"/>
        <v>7.8053935621729087</v>
      </c>
      <c r="CD269">
        <f t="shared" si="374"/>
        <v>7.8053935621729087</v>
      </c>
      <c r="CE269">
        <f t="shared" si="374"/>
        <v>8.000528401227232</v>
      </c>
      <c r="CF269">
        <f t="shared" si="374"/>
        <v>8.000528401227232</v>
      </c>
      <c r="CG269">
        <f t="shared" si="374"/>
        <v>8.000528401227232</v>
      </c>
      <c r="CH269">
        <f t="shared" si="374"/>
        <v>8.000528401227232</v>
      </c>
      <c r="CI269">
        <f t="shared" si="374"/>
        <v>8.200541611257913</v>
      </c>
      <c r="CJ269">
        <f t="shared" si="374"/>
        <v>8.200541611257913</v>
      </c>
      <c r="CK269">
        <f t="shared" si="374"/>
        <v>8.200541611257913</v>
      </c>
      <c r="CL269">
        <f t="shared" si="374"/>
        <v>8.200541611257913</v>
      </c>
      <c r="CM269">
        <f t="shared" si="374"/>
        <v>8.4055551515393603</v>
      </c>
      <c r="CN269">
        <f t="shared" si="374"/>
        <v>8.4055551515393603</v>
      </c>
      <c r="CO269">
        <f t="shared" si="374"/>
        <v>8.4055551515393603</v>
      </c>
      <c r="CP269">
        <f t="shared" si="374"/>
        <v>8.4055551515393603</v>
      </c>
      <c r="CQ269">
        <f t="shared" si="374"/>
        <v>8.6156940303278429</v>
      </c>
      <c r="CR269">
        <f t="shared" si="374"/>
        <v>8.6156940303278429</v>
      </c>
      <c r="CS269">
        <f t="shared" si="374"/>
        <v>8.6156940303278429</v>
      </c>
      <c r="CT269">
        <f t="shared" si="374"/>
        <v>8.6156940303278429</v>
      </c>
      <c r="CU269">
        <f t="shared" si="374"/>
        <v>8.8310863810860383</v>
      </c>
      <c r="CV269">
        <f t="shared" si="374"/>
        <v>8.8310863810860383</v>
      </c>
      <c r="CW269">
        <f t="shared" si="374"/>
        <v>8.8310863810860383</v>
      </c>
      <c r="CX269">
        <f t="shared" si="374"/>
        <v>8.8310863810860383</v>
      </c>
      <c r="CY269">
        <f t="shared" si="374"/>
        <v>9.0518635406131907</v>
      </c>
      <c r="CZ269">
        <f t="shared" si="374"/>
        <v>9.0518635406131907</v>
      </c>
      <c r="DA269">
        <f t="shared" si="374"/>
        <v>9.0518635406131907</v>
      </c>
      <c r="DB269">
        <f t="shared" ref="DB269:EG269" si="375">DB$225</f>
        <v>9.0518635406131907</v>
      </c>
      <c r="DC269">
        <f t="shared" si="375"/>
        <v>9.2781601291285192</v>
      </c>
      <c r="DD269">
        <f t="shared" si="375"/>
        <v>9.2781601291285192</v>
      </c>
      <c r="DE269">
        <f t="shared" si="375"/>
        <v>9.2781601291285192</v>
      </c>
      <c r="DF269">
        <f t="shared" si="375"/>
        <v>9.2781601291285192</v>
      </c>
      <c r="DG269">
        <f t="shared" si="375"/>
        <v>9.5101141323567315</v>
      </c>
      <c r="DH269">
        <f t="shared" si="375"/>
        <v>9.5101141323567315</v>
      </c>
      <c r="DI269">
        <f t="shared" si="375"/>
        <v>9.5101141323567315</v>
      </c>
      <c r="DJ269">
        <f t="shared" si="375"/>
        <v>9.5101141323567315</v>
      </c>
      <c r="DK269">
        <f t="shared" si="375"/>
        <v>9.7478669856656506</v>
      </c>
      <c r="DL269">
        <f t="shared" si="375"/>
        <v>9.7478669856656506</v>
      </c>
      <c r="DM269">
        <f t="shared" si="375"/>
        <v>9.7478669856656506</v>
      </c>
      <c r="DN269">
        <f t="shared" si="375"/>
        <v>9.7478669856656506</v>
      </c>
      <c r="DO269">
        <f t="shared" si="375"/>
        <v>9.9915636603072908</v>
      </c>
      <c r="DP269">
        <f t="shared" si="375"/>
        <v>9.9915636603072908</v>
      </c>
      <c r="DQ269">
        <f t="shared" si="375"/>
        <v>9.9915636603072908</v>
      </c>
      <c r="DR269">
        <f t="shared" si="375"/>
        <v>9.9915636603072908</v>
      </c>
      <c r="DS269">
        <f t="shared" si="375"/>
        <v>10.241352751814972</v>
      </c>
      <c r="DT269">
        <f t="shared" si="375"/>
        <v>10.241352751814972</v>
      </c>
      <c r="DU269">
        <f t="shared" si="375"/>
        <v>10.241352751814972</v>
      </c>
      <c r="DV269">
        <f t="shared" si="375"/>
        <v>10.241352751814972</v>
      </c>
      <c r="DW269">
        <f t="shared" si="375"/>
        <v>10.497386570610345</v>
      </c>
      <c r="DX269">
        <f t="shared" si="375"/>
        <v>10.497386570610345</v>
      </c>
      <c r="DY269">
        <f t="shared" si="375"/>
        <v>10.497386570610345</v>
      </c>
      <c r="DZ269">
        <f t="shared" si="375"/>
        <v>10.497386570610345</v>
      </c>
      <c r="EA269">
        <f t="shared" si="375"/>
        <v>10.759821234875604</v>
      </c>
      <c r="EB269">
        <f t="shared" si="375"/>
        <v>10.759821234875604</v>
      </c>
      <c r="EC269">
        <f t="shared" si="375"/>
        <v>10.759821234875604</v>
      </c>
      <c r="ED269">
        <f t="shared" si="375"/>
        <v>10.759821234875604</v>
      </c>
      <c r="EE269">
        <f t="shared" si="375"/>
        <v>11.028816765747495</v>
      </c>
      <c r="EF269">
        <f t="shared" si="375"/>
        <v>11.028816765747495</v>
      </c>
      <c r="EG269">
        <f t="shared" si="375"/>
        <v>11.028816765747495</v>
      </c>
      <c r="EH269">
        <f t="shared" ref="EH269:FM269" si="376">EH$225</f>
        <v>11.028816765747495</v>
      </c>
      <c r="EI269">
        <f t="shared" si="376"/>
        <v>11.304537184891181</v>
      </c>
      <c r="EJ269">
        <f t="shared" si="376"/>
        <v>11.304537184891181</v>
      </c>
      <c r="EK269">
        <f t="shared" si="376"/>
        <v>11.304537184891181</v>
      </c>
      <c r="EL269">
        <f t="shared" si="376"/>
        <v>11.304537184891181</v>
      </c>
      <c r="EM269">
        <f t="shared" si="376"/>
        <v>11.587150614513458</v>
      </c>
      <c r="EN269">
        <f t="shared" si="376"/>
        <v>11.587150614513458</v>
      </c>
      <c r="EO269">
        <f t="shared" si="376"/>
        <v>11.587150614513458</v>
      </c>
      <c r="EP269">
        <f t="shared" si="376"/>
        <v>11.587150614513458</v>
      </c>
      <c r="EQ269">
        <f t="shared" si="376"/>
        <v>11.876829379876295</v>
      </c>
      <c r="ER269">
        <f t="shared" si="376"/>
        <v>11.876829379876295</v>
      </c>
      <c r="ES269">
        <f t="shared" si="376"/>
        <v>11.876829379876295</v>
      </c>
      <c r="ET269">
        <f t="shared" si="376"/>
        <v>11.876829379876295</v>
      </c>
      <c r="EU269">
        <f t="shared" si="376"/>
        <v>12.173750114373201</v>
      </c>
      <c r="EV269">
        <f t="shared" si="376"/>
        <v>12.173750114373201</v>
      </c>
      <c r="EW269">
        <f t="shared" si="376"/>
        <v>12.173750114373201</v>
      </c>
      <c r="EX269">
        <f t="shared" si="376"/>
        <v>12.173750114373201</v>
      </c>
      <c r="EY269">
        <f t="shared" si="376"/>
        <v>12.478093867232531</v>
      </c>
      <c r="EZ269">
        <f t="shared" si="376"/>
        <v>12.478093867232531</v>
      </c>
      <c r="FA269">
        <f t="shared" si="376"/>
        <v>12.478093867232531</v>
      </c>
      <c r="FB269">
        <f t="shared" si="376"/>
        <v>0</v>
      </c>
      <c r="FC269">
        <f t="shared" si="376"/>
        <v>0</v>
      </c>
      <c r="FD269">
        <f t="shared" si="376"/>
        <v>0</v>
      </c>
      <c r="FE269">
        <f t="shared" si="376"/>
        <v>0</v>
      </c>
      <c r="FF269">
        <f t="shared" si="376"/>
        <v>0</v>
      </c>
      <c r="FG269">
        <f t="shared" si="376"/>
        <v>0</v>
      </c>
      <c r="FH269">
        <f t="shared" si="376"/>
        <v>0</v>
      </c>
      <c r="FI269">
        <f t="shared" si="376"/>
        <v>0</v>
      </c>
      <c r="FJ269">
        <f t="shared" si="376"/>
        <v>0</v>
      </c>
      <c r="FK269">
        <f t="shared" si="376"/>
        <v>0</v>
      </c>
      <c r="FL269">
        <f t="shared" si="376"/>
        <v>0</v>
      </c>
      <c r="FM269">
        <f t="shared" si="376"/>
        <v>0</v>
      </c>
      <c r="FN269">
        <f t="shared" ref="FN269:GJ269" si="377">FN$225</f>
        <v>0</v>
      </c>
      <c r="FO269">
        <f t="shared" si="377"/>
        <v>0</v>
      </c>
      <c r="FP269">
        <f t="shared" si="377"/>
        <v>0</v>
      </c>
      <c r="FQ269">
        <f t="shared" si="377"/>
        <v>0</v>
      </c>
      <c r="FR269">
        <f t="shared" si="377"/>
        <v>0</v>
      </c>
      <c r="FS269">
        <f t="shared" si="377"/>
        <v>0</v>
      </c>
      <c r="FT269">
        <f t="shared" si="377"/>
        <v>0</v>
      </c>
      <c r="FU269">
        <f t="shared" si="377"/>
        <v>0</v>
      </c>
      <c r="FV269">
        <f t="shared" si="377"/>
        <v>0</v>
      </c>
      <c r="FW269">
        <f t="shared" si="377"/>
        <v>0</v>
      </c>
      <c r="FX269">
        <f t="shared" si="377"/>
        <v>0</v>
      </c>
      <c r="FY269">
        <f t="shared" si="377"/>
        <v>0</v>
      </c>
      <c r="FZ269">
        <f t="shared" si="377"/>
        <v>0</v>
      </c>
      <c r="GA269">
        <f t="shared" si="377"/>
        <v>0</v>
      </c>
      <c r="GB269">
        <f t="shared" si="377"/>
        <v>0</v>
      </c>
      <c r="GC269">
        <f t="shared" si="377"/>
        <v>0</v>
      </c>
      <c r="GD269">
        <f t="shared" si="377"/>
        <v>0</v>
      </c>
      <c r="GE269">
        <f t="shared" si="377"/>
        <v>0</v>
      </c>
      <c r="GF269">
        <f t="shared" si="377"/>
        <v>0</v>
      </c>
      <c r="GG269">
        <f t="shared" si="377"/>
        <v>0</v>
      </c>
      <c r="GH269">
        <f t="shared" si="377"/>
        <v>0</v>
      </c>
      <c r="GI269">
        <f t="shared" si="377"/>
        <v>0</v>
      </c>
      <c r="GJ269">
        <f t="shared" si="377"/>
        <v>0</v>
      </c>
    </row>
    <row r="270" spans="1:192" outlineLevel="2" x14ac:dyDescent="0.35">
      <c r="A270" s="76"/>
      <c r="B270"/>
      <c r="C270"/>
      <c r="D270"/>
      <c r="E270" t="str">
        <f>$E$233</f>
        <v>Opex contingency</v>
      </c>
      <c r="F270"/>
      <c r="G270" t="str">
        <f>$G$233</f>
        <v>$ 000s</v>
      </c>
      <c r="H270">
        <f>$H$233</f>
        <v>936.84697614015454</v>
      </c>
      <c r="I270"/>
      <c r="J270">
        <f t="shared" ref="J270:AO270" si="378">J$233</f>
        <v>0</v>
      </c>
      <c r="K270">
        <f t="shared" si="378"/>
        <v>0</v>
      </c>
      <c r="L270">
        <f t="shared" si="378"/>
        <v>0</v>
      </c>
      <c r="M270">
        <f t="shared" si="378"/>
        <v>0</v>
      </c>
      <c r="N270">
        <f t="shared" si="378"/>
        <v>0</v>
      </c>
      <c r="O270">
        <f t="shared" si="378"/>
        <v>0</v>
      </c>
      <c r="P270">
        <f t="shared" si="378"/>
        <v>0</v>
      </c>
      <c r="Q270">
        <f t="shared" si="378"/>
        <v>0</v>
      </c>
      <c r="R270">
        <f t="shared" si="378"/>
        <v>0</v>
      </c>
      <c r="S270">
        <f t="shared" si="378"/>
        <v>0</v>
      </c>
      <c r="T270">
        <f t="shared" si="378"/>
        <v>0</v>
      </c>
      <c r="U270">
        <f t="shared" si="378"/>
        <v>0</v>
      </c>
      <c r="V270">
        <f t="shared" si="378"/>
        <v>0</v>
      </c>
      <c r="W270">
        <f t="shared" si="378"/>
        <v>0</v>
      </c>
      <c r="X270">
        <f t="shared" si="378"/>
        <v>0</v>
      </c>
      <c r="Y270">
        <f t="shared" si="378"/>
        <v>0</v>
      </c>
      <c r="Z270">
        <f t="shared" si="378"/>
        <v>0</v>
      </c>
      <c r="AA270">
        <f t="shared" si="378"/>
        <v>0</v>
      </c>
      <c r="AB270">
        <f t="shared" si="378"/>
        <v>0</v>
      </c>
      <c r="AC270">
        <f t="shared" si="378"/>
        <v>0</v>
      </c>
      <c r="AD270">
        <f t="shared" si="378"/>
        <v>0</v>
      </c>
      <c r="AE270">
        <f t="shared" si="378"/>
        <v>0</v>
      </c>
      <c r="AF270">
        <f t="shared" si="378"/>
        <v>0</v>
      </c>
      <c r="AG270">
        <f t="shared" si="378"/>
        <v>0</v>
      </c>
      <c r="AH270">
        <f t="shared" si="378"/>
        <v>0</v>
      </c>
      <c r="AI270">
        <f t="shared" si="378"/>
        <v>0</v>
      </c>
      <c r="AJ270">
        <f t="shared" si="378"/>
        <v>0</v>
      </c>
      <c r="AK270">
        <f t="shared" si="378"/>
        <v>0</v>
      </c>
      <c r="AL270">
        <f t="shared" si="378"/>
        <v>0</v>
      </c>
      <c r="AM270">
        <f t="shared" si="378"/>
        <v>0</v>
      </c>
      <c r="AN270">
        <f t="shared" si="378"/>
        <v>0</v>
      </c>
      <c r="AO270">
        <f t="shared" si="378"/>
        <v>0</v>
      </c>
      <c r="AP270">
        <f t="shared" ref="AP270:BU270" si="379">AP$233</f>
        <v>0</v>
      </c>
      <c r="AQ270">
        <f t="shared" si="379"/>
        <v>0</v>
      </c>
      <c r="AR270">
        <f t="shared" si="379"/>
        <v>0</v>
      </c>
      <c r="AS270">
        <f t="shared" si="379"/>
        <v>0</v>
      </c>
      <c r="AT270">
        <f t="shared" si="379"/>
        <v>0</v>
      </c>
      <c r="AU270">
        <f t="shared" si="379"/>
        <v>0</v>
      </c>
      <c r="AV270">
        <f t="shared" si="379"/>
        <v>0</v>
      </c>
      <c r="AW270">
        <f t="shared" si="379"/>
        <v>0</v>
      </c>
      <c r="AX270">
        <f t="shared" si="379"/>
        <v>0</v>
      </c>
      <c r="AY270">
        <f t="shared" si="379"/>
        <v>0</v>
      </c>
      <c r="AZ270">
        <f t="shared" si="379"/>
        <v>0</v>
      </c>
      <c r="BA270">
        <f t="shared" si="379"/>
        <v>0</v>
      </c>
      <c r="BB270">
        <f t="shared" si="379"/>
        <v>0</v>
      </c>
      <c r="BC270">
        <f t="shared" si="379"/>
        <v>0</v>
      </c>
      <c r="BD270">
        <f t="shared" si="379"/>
        <v>0</v>
      </c>
      <c r="BE270">
        <f t="shared" si="379"/>
        <v>0</v>
      </c>
      <c r="BF270">
        <f t="shared" si="379"/>
        <v>6.7305664062499995</v>
      </c>
      <c r="BG270">
        <f t="shared" si="379"/>
        <v>6.8988305664062484</v>
      </c>
      <c r="BH270">
        <f t="shared" si="379"/>
        <v>6.8988305664062484</v>
      </c>
      <c r="BI270">
        <f t="shared" si="379"/>
        <v>6.8988305664062484</v>
      </c>
      <c r="BJ270">
        <f t="shared" si="379"/>
        <v>6.8988305664062484</v>
      </c>
      <c r="BK270">
        <f t="shared" si="379"/>
        <v>7.0713013305664045</v>
      </c>
      <c r="BL270">
        <f t="shared" si="379"/>
        <v>7.0713013305664045</v>
      </c>
      <c r="BM270">
        <f t="shared" si="379"/>
        <v>7.0713013305664045</v>
      </c>
      <c r="BN270">
        <f t="shared" si="379"/>
        <v>7.0713013305664045</v>
      </c>
      <c r="BO270">
        <f t="shared" si="379"/>
        <v>7.2480838638305638</v>
      </c>
      <c r="BP270">
        <f t="shared" si="379"/>
        <v>7.2480838638305638</v>
      </c>
      <c r="BQ270">
        <f t="shared" si="379"/>
        <v>7.2480838638305638</v>
      </c>
      <c r="BR270">
        <f t="shared" si="379"/>
        <v>7.2480838638305638</v>
      </c>
      <c r="BS270">
        <f t="shared" si="379"/>
        <v>7.4292859604263279</v>
      </c>
      <c r="BT270">
        <f t="shared" si="379"/>
        <v>7.4292859604263279</v>
      </c>
      <c r="BU270">
        <f t="shared" si="379"/>
        <v>7.4292859604263279</v>
      </c>
      <c r="BV270">
        <f t="shared" ref="BV270:DA270" si="380">BV$233</f>
        <v>7.4292859604263279</v>
      </c>
      <c r="BW270">
        <f t="shared" si="380"/>
        <v>7.6150181094369858</v>
      </c>
      <c r="BX270">
        <f t="shared" si="380"/>
        <v>7.6150181094369858</v>
      </c>
      <c r="BY270">
        <f t="shared" si="380"/>
        <v>7.6150181094369858</v>
      </c>
      <c r="BZ270">
        <f t="shared" si="380"/>
        <v>7.6150181094369858</v>
      </c>
      <c r="CA270">
        <f t="shared" si="380"/>
        <v>7.8053935621729087</v>
      </c>
      <c r="CB270">
        <f t="shared" si="380"/>
        <v>7.8053935621729087</v>
      </c>
      <c r="CC270">
        <f t="shared" si="380"/>
        <v>7.8053935621729087</v>
      </c>
      <c r="CD270">
        <f t="shared" si="380"/>
        <v>7.8053935621729087</v>
      </c>
      <c r="CE270">
        <f t="shared" si="380"/>
        <v>8.000528401227232</v>
      </c>
      <c r="CF270">
        <f t="shared" si="380"/>
        <v>8.000528401227232</v>
      </c>
      <c r="CG270">
        <f t="shared" si="380"/>
        <v>8.000528401227232</v>
      </c>
      <c r="CH270">
        <f t="shared" si="380"/>
        <v>8.000528401227232</v>
      </c>
      <c r="CI270">
        <f t="shared" si="380"/>
        <v>8.200541611257913</v>
      </c>
      <c r="CJ270">
        <f t="shared" si="380"/>
        <v>8.200541611257913</v>
      </c>
      <c r="CK270">
        <f t="shared" si="380"/>
        <v>8.200541611257913</v>
      </c>
      <c r="CL270">
        <f t="shared" si="380"/>
        <v>8.200541611257913</v>
      </c>
      <c r="CM270">
        <f t="shared" si="380"/>
        <v>8.4055551515393603</v>
      </c>
      <c r="CN270">
        <f t="shared" si="380"/>
        <v>8.4055551515393603</v>
      </c>
      <c r="CO270">
        <f t="shared" si="380"/>
        <v>8.4055551515393603</v>
      </c>
      <c r="CP270">
        <f t="shared" si="380"/>
        <v>8.4055551515393603</v>
      </c>
      <c r="CQ270">
        <f t="shared" si="380"/>
        <v>8.6156940303278429</v>
      </c>
      <c r="CR270">
        <f t="shared" si="380"/>
        <v>8.6156940303278429</v>
      </c>
      <c r="CS270">
        <f t="shared" si="380"/>
        <v>8.6156940303278429</v>
      </c>
      <c r="CT270">
        <f t="shared" si="380"/>
        <v>8.6156940303278429</v>
      </c>
      <c r="CU270">
        <f t="shared" si="380"/>
        <v>8.8310863810860383</v>
      </c>
      <c r="CV270">
        <f t="shared" si="380"/>
        <v>8.8310863810860383</v>
      </c>
      <c r="CW270">
        <f t="shared" si="380"/>
        <v>8.8310863810860383</v>
      </c>
      <c r="CX270">
        <f t="shared" si="380"/>
        <v>8.8310863810860383</v>
      </c>
      <c r="CY270">
        <f t="shared" si="380"/>
        <v>9.0518635406131907</v>
      </c>
      <c r="CZ270">
        <f t="shared" si="380"/>
        <v>9.0518635406131907</v>
      </c>
      <c r="DA270">
        <f t="shared" si="380"/>
        <v>9.0518635406131907</v>
      </c>
      <c r="DB270">
        <f t="shared" ref="DB270:EG270" si="381">DB$233</f>
        <v>9.0518635406131907</v>
      </c>
      <c r="DC270">
        <f t="shared" si="381"/>
        <v>9.2781601291285192</v>
      </c>
      <c r="DD270">
        <f t="shared" si="381"/>
        <v>9.2781601291285192</v>
      </c>
      <c r="DE270">
        <f t="shared" si="381"/>
        <v>9.2781601291285192</v>
      </c>
      <c r="DF270">
        <f t="shared" si="381"/>
        <v>9.2781601291285192</v>
      </c>
      <c r="DG270">
        <f t="shared" si="381"/>
        <v>9.5101141323567315</v>
      </c>
      <c r="DH270">
        <f t="shared" si="381"/>
        <v>9.5101141323567315</v>
      </c>
      <c r="DI270">
        <f t="shared" si="381"/>
        <v>9.5101141323567315</v>
      </c>
      <c r="DJ270">
        <f t="shared" si="381"/>
        <v>9.5101141323567315</v>
      </c>
      <c r="DK270">
        <f t="shared" si="381"/>
        <v>9.7478669856656506</v>
      </c>
      <c r="DL270">
        <f t="shared" si="381"/>
        <v>9.7478669856656506</v>
      </c>
      <c r="DM270">
        <f t="shared" si="381"/>
        <v>9.7478669856656506</v>
      </c>
      <c r="DN270">
        <f t="shared" si="381"/>
        <v>9.7478669856656506</v>
      </c>
      <c r="DO270">
        <f t="shared" si="381"/>
        <v>9.9915636603072908</v>
      </c>
      <c r="DP270">
        <f t="shared" si="381"/>
        <v>9.9915636603072908</v>
      </c>
      <c r="DQ270">
        <f t="shared" si="381"/>
        <v>9.9915636603072908</v>
      </c>
      <c r="DR270">
        <f t="shared" si="381"/>
        <v>9.9915636603072908</v>
      </c>
      <c r="DS270">
        <f t="shared" si="381"/>
        <v>10.241352751814972</v>
      </c>
      <c r="DT270">
        <f t="shared" si="381"/>
        <v>10.241352751814972</v>
      </c>
      <c r="DU270">
        <f t="shared" si="381"/>
        <v>10.241352751814972</v>
      </c>
      <c r="DV270">
        <f t="shared" si="381"/>
        <v>10.241352751814972</v>
      </c>
      <c r="DW270">
        <f t="shared" si="381"/>
        <v>10.497386570610345</v>
      </c>
      <c r="DX270">
        <f t="shared" si="381"/>
        <v>10.497386570610345</v>
      </c>
      <c r="DY270">
        <f t="shared" si="381"/>
        <v>10.497386570610345</v>
      </c>
      <c r="DZ270">
        <f t="shared" si="381"/>
        <v>10.497386570610345</v>
      </c>
      <c r="EA270">
        <f t="shared" si="381"/>
        <v>10.759821234875604</v>
      </c>
      <c r="EB270">
        <f t="shared" si="381"/>
        <v>10.759821234875604</v>
      </c>
      <c r="EC270">
        <f t="shared" si="381"/>
        <v>10.759821234875604</v>
      </c>
      <c r="ED270">
        <f t="shared" si="381"/>
        <v>10.759821234875604</v>
      </c>
      <c r="EE270">
        <f t="shared" si="381"/>
        <v>11.028816765747495</v>
      </c>
      <c r="EF270">
        <f t="shared" si="381"/>
        <v>11.028816765747495</v>
      </c>
      <c r="EG270">
        <f t="shared" si="381"/>
        <v>11.028816765747495</v>
      </c>
      <c r="EH270">
        <f t="shared" ref="EH270:FM270" si="382">EH$233</f>
        <v>11.028816765747495</v>
      </c>
      <c r="EI270">
        <f t="shared" si="382"/>
        <v>11.304537184891181</v>
      </c>
      <c r="EJ270">
        <f t="shared" si="382"/>
        <v>11.304537184891181</v>
      </c>
      <c r="EK270">
        <f t="shared" si="382"/>
        <v>11.304537184891181</v>
      </c>
      <c r="EL270">
        <f t="shared" si="382"/>
        <v>11.304537184891181</v>
      </c>
      <c r="EM270">
        <f t="shared" si="382"/>
        <v>11.587150614513458</v>
      </c>
      <c r="EN270">
        <f t="shared" si="382"/>
        <v>11.587150614513458</v>
      </c>
      <c r="EO270">
        <f t="shared" si="382"/>
        <v>11.587150614513458</v>
      </c>
      <c r="EP270">
        <f t="shared" si="382"/>
        <v>11.587150614513458</v>
      </c>
      <c r="EQ270">
        <f t="shared" si="382"/>
        <v>11.876829379876295</v>
      </c>
      <c r="ER270">
        <f t="shared" si="382"/>
        <v>11.876829379876295</v>
      </c>
      <c r="ES270">
        <f t="shared" si="382"/>
        <v>11.876829379876295</v>
      </c>
      <c r="ET270">
        <f t="shared" si="382"/>
        <v>11.876829379876295</v>
      </c>
      <c r="EU270">
        <f t="shared" si="382"/>
        <v>12.173750114373201</v>
      </c>
      <c r="EV270">
        <f t="shared" si="382"/>
        <v>12.173750114373201</v>
      </c>
      <c r="EW270">
        <f t="shared" si="382"/>
        <v>12.173750114373201</v>
      </c>
      <c r="EX270">
        <f t="shared" si="382"/>
        <v>12.173750114373201</v>
      </c>
      <c r="EY270">
        <f t="shared" si="382"/>
        <v>12.478093867232531</v>
      </c>
      <c r="EZ270">
        <f t="shared" si="382"/>
        <v>12.478093867232531</v>
      </c>
      <c r="FA270">
        <f t="shared" si="382"/>
        <v>12.478093867232531</v>
      </c>
      <c r="FB270">
        <f t="shared" si="382"/>
        <v>0</v>
      </c>
      <c r="FC270">
        <f t="shared" si="382"/>
        <v>0</v>
      </c>
      <c r="FD270">
        <f t="shared" si="382"/>
        <v>0</v>
      </c>
      <c r="FE270">
        <f t="shared" si="382"/>
        <v>0</v>
      </c>
      <c r="FF270">
        <f t="shared" si="382"/>
        <v>0</v>
      </c>
      <c r="FG270">
        <f t="shared" si="382"/>
        <v>0</v>
      </c>
      <c r="FH270">
        <f t="shared" si="382"/>
        <v>0</v>
      </c>
      <c r="FI270">
        <f t="shared" si="382"/>
        <v>0</v>
      </c>
      <c r="FJ270">
        <f t="shared" si="382"/>
        <v>0</v>
      </c>
      <c r="FK270">
        <f t="shared" si="382"/>
        <v>0</v>
      </c>
      <c r="FL270">
        <f t="shared" si="382"/>
        <v>0</v>
      </c>
      <c r="FM270">
        <f t="shared" si="382"/>
        <v>0</v>
      </c>
      <c r="FN270">
        <f t="shared" ref="FN270:GJ270" si="383">FN$233</f>
        <v>0</v>
      </c>
      <c r="FO270">
        <f t="shared" si="383"/>
        <v>0</v>
      </c>
      <c r="FP270">
        <f t="shared" si="383"/>
        <v>0</v>
      </c>
      <c r="FQ270">
        <f t="shared" si="383"/>
        <v>0</v>
      </c>
      <c r="FR270">
        <f t="shared" si="383"/>
        <v>0</v>
      </c>
      <c r="FS270">
        <f t="shared" si="383"/>
        <v>0</v>
      </c>
      <c r="FT270">
        <f t="shared" si="383"/>
        <v>0</v>
      </c>
      <c r="FU270">
        <f t="shared" si="383"/>
        <v>0</v>
      </c>
      <c r="FV270">
        <f t="shared" si="383"/>
        <v>0</v>
      </c>
      <c r="FW270">
        <f t="shared" si="383"/>
        <v>0</v>
      </c>
      <c r="FX270">
        <f t="shared" si="383"/>
        <v>0</v>
      </c>
      <c r="FY270">
        <f t="shared" si="383"/>
        <v>0</v>
      </c>
      <c r="FZ270">
        <f t="shared" si="383"/>
        <v>0</v>
      </c>
      <c r="GA270">
        <f t="shared" si="383"/>
        <v>0</v>
      </c>
      <c r="GB270">
        <f t="shared" si="383"/>
        <v>0</v>
      </c>
      <c r="GC270">
        <f t="shared" si="383"/>
        <v>0</v>
      </c>
      <c r="GD270">
        <f t="shared" si="383"/>
        <v>0</v>
      </c>
      <c r="GE270">
        <f t="shared" si="383"/>
        <v>0</v>
      </c>
      <c r="GF270">
        <f t="shared" si="383"/>
        <v>0</v>
      </c>
      <c r="GG270">
        <f t="shared" si="383"/>
        <v>0</v>
      </c>
      <c r="GH270">
        <f t="shared" si="383"/>
        <v>0</v>
      </c>
      <c r="GI270">
        <f t="shared" si="383"/>
        <v>0</v>
      </c>
      <c r="GJ270">
        <f t="shared" si="383"/>
        <v>0</v>
      </c>
    </row>
    <row r="271" spans="1:192" outlineLevel="2" x14ac:dyDescent="0.35">
      <c r="A271" s="76"/>
      <c r="B271"/>
      <c r="C271"/>
      <c r="D271"/>
      <c r="E271" t="str">
        <f>$E$241</f>
        <v>Rent for surface water drainage</v>
      </c>
      <c r="F271"/>
      <c r="G271" t="str">
        <f>$G$241</f>
        <v>$ 000s</v>
      </c>
      <c r="H271">
        <f>$H$241</f>
        <v>245.45390774872058</v>
      </c>
      <c r="I271"/>
      <c r="J271">
        <f t="shared" ref="J271:AO271" si="384">J$241</f>
        <v>0</v>
      </c>
      <c r="K271">
        <f t="shared" si="384"/>
        <v>0</v>
      </c>
      <c r="L271">
        <f t="shared" si="384"/>
        <v>0</v>
      </c>
      <c r="M271">
        <f t="shared" si="384"/>
        <v>0</v>
      </c>
      <c r="N271">
        <f t="shared" si="384"/>
        <v>0</v>
      </c>
      <c r="O271">
        <f t="shared" si="384"/>
        <v>0</v>
      </c>
      <c r="P271">
        <f t="shared" si="384"/>
        <v>0</v>
      </c>
      <c r="Q271">
        <f t="shared" si="384"/>
        <v>0</v>
      </c>
      <c r="R271">
        <f t="shared" si="384"/>
        <v>0</v>
      </c>
      <c r="S271">
        <f t="shared" si="384"/>
        <v>0</v>
      </c>
      <c r="T271">
        <f t="shared" si="384"/>
        <v>0</v>
      </c>
      <c r="U271">
        <f t="shared" si="384"/>
        <v>0</v>
      </c>
      <c r="V271">
        <f t="shared" si="384"/>
        <v>0</v>
      </c>
      <c r="W271">
        <f t="shared" si="384"/>
        <v>0</v>
      </c>
      <c r="X271">
        <f t="shared" si="384"/>
        <v>0</v>
      </c>
      <c r="Y271">
        <f t="shared" si="384"/>
        <v>0</v>
      </c>
      <c r="Z271">
        <f t="shared" si="384"/>
        <v>0</v>
      </c>
      <c r="AA271">
        <f t="shared" si="384"/>
        <v>0</v>
      </c>
      <c r="AB271">
        <f t="shared" si="384"/>
        <v>0</v>
      </c>
      <c r="AC271">
        <f t="shared" si="384"/>
        <v>0</v>
      </c>
      <c r="AD271">
        <f t="shared" si="384"/>
        <v>0</v>
      </c>
      <c r="AE271">
        <f t="shared" si="384"/>
        <v>0</v>
      </c>
      <c r="AF271">
        <f t="shared" si="384"/>
        <v>0</v>
      </c>
      <c r="AG271">
        <f t="shared" si="384"/>
        <v>0</v>
      </c>
      <c r="AH271">
        <f t="shared" si="384"/>
        <v>0</v>
      </c>
      <c r="AI271">
        <f t="shared" si="384"/>
        <v>0</v>
      </c>
      <c r="AJ271">
        <f t="shared" si="384"/>
        <v>0</v>
      </c>
      <c r="AK271">
        <f t="shared" si="384"/>
        <v>0</v>
      </c>
      <c r="AL271">
        <f t="shared" si="384"/>
        <v>0</v>
      </c>
      <c r="AM271">
        <f t="shared" si="384"/>
        <v>0</v>
      </c>
      <c r="AN271">
        <f t="shared" si="384"/>
        <v>0</v>
      </c>
      <c r="AO271">
        <f t="shared" si="384"/>
        <v>0</v>
      </c>
      <c r="AP271">
        <f t="shared" ref="AP271:BU271" si="385">AP$241</f>
        <v>0</v>
      </c>
      <c r="AQ271">
        <f t="shared" si="385"/>
        <v>0</v>
      </c>
      <c r="AR271">
        <f t="shared" si="385"/>
        <v>0</v>
      </c>
      <c r="AS271">
        <f t="shared" si="385"/>
        <v>0</v>
      </c>
      <c r="AT271">
        <f t="shared" si="385"/>
        <v>0</v>
      </c>
      <c r="AU271">
        <f t="shared" si="385"/>
        <v>0</v>
      </c>
      <c r="AV271">
        <f t="shared" si="385"/>
        <v>0</v>
      </c>
      <c r="AW271">
        <f t="shared" si="385"/>
        <v>0</v>
      </c>
      <c r="AX271">
        <f t="shared" si="385"/>
        <v>0</v>
      </c>
      <c r="AY271">
        <f t="shared" si="385"/>
        <v>0</v>
      </c>
      <c r="AZ271">
        <f t="shared" si="385"/>
        <v>0</v>
      </c>
      <c r="BA271">
        <f t="shared" si="385"/>
        <v>0</v>
      </c>
      <c r="BB271">
        <f t="shared" si="385"/>
        <v>0</v>
      </c>
      <c r="BC271">
        <f t="shared" si="385"/>
        <v>0</v>
      </c>
      <c r="BD271">
        <f t="shared" si="385"/>
        <v>0</v>
      </c>
      <c r="BE271">
        <f t="shared" si="385"/>
        <v>0</v>
      </c>
      <c r="BF271">
        <f t="shared" si="385"/>
        <v>1.7634083984374997</v>
      </c>
      <c r="BG271">
        <f t="shared" si="385"/>
        <v>1.807493608398437</v>
      </c>
      <c r="BH271">
        <f t="shared" si="385"/>
        <v>1.807493608398437</v>
      </c>
      <c r="BI271">
        <f t="shared" si="385"/>
        <v>1.807493608398437</v>
      </c>
      <c r="BJ271">
        <f t="shared" si="385"/>
        <v>1.807493608398437</v>
      </c>
      <c r="BK271">
        <f t="shared" si="385"/>
        <v>1.8526809486083977</v>
      </c>
      <c r="BL271">
        <f t="shared" si="385"/>
        <v>1.8526809486083977</v>
      </c>
      <c r="BM271">
        <f t="shared" si="385"/>
        <v>1.8526809486083977</v>
      </c>
      <c r="BN271">
        <f t="shared" si="385"/>
        <v>1.8526809486083977</v>
      </c>
      <c r="BO271">
        <f t="shared" si="385"/>
        <v>1.8989979723236077</v>
      </c>
      <c r="BP271">
        <f t="shared" si="385"/>
        <v>1.8989979723236077</v>
      </c>
      <c r="BQ271">
        <f t="shared" si="385"/>
        <v>1.8989979723236077</v>
      </c>
      <c r="BR271">
        <f t="shared" si="385"/>
        <v>1.8989979723236077</v>
      </c>
      <c r="BS271">
        <f t="shared" si="385"/>
        <v>1.9464729216316978</v>
      </c>
      <c r="BT271">
        <f t="shared" si="385"/>
        <v>1.9464729216316978</v>
      </c>
      <c r="BU271">
        <f t="shared" si="385"/>
        <v>1.9464729216316978</v>
      </c>
      <c r="BV271">
        <f t="shared" ref="BV271:DA271" si="386">BV$241</f>
        <v>1.9464729216316978</v>
      </c>
      <c r="BW271">
        <f t="shared" si="386"/>
        <v>1.9951347446724901</v>
      </c>
      <c r="BX271">
        <f t="shared" si="386"/>
        <v>1.9951347446724901</v>
      </c>
      <c r="BY271">
        <f t="shared" si="386"/>
        <v>1.9951347446724901</v>
      </c>
      <c r="BZ271">
        <f t="shared" si="386"/>
        <v>1.9951347446724901</v>
      </c>
      <c r="CA271">
        <f t="shared" si="386"/>
        <v>2.0450131132893019</v>
      </c>
      <c r="CB271">
        <f t="shared" si="386"/>
        <v>2.0450131132893019</v>
      </c>
      <c r="CC271">
        <f t="shared" si="386"/>
        <v>2.0450131132893019</v>
      </c>
      <c r="CD271">
        <f t="shared" si="386"/>
        <v>2.0450131132893019</v>
      </c>
      <c r="CE271">
        <f t="shared" si="386"/>
        <v>2.0961384411215347</v>
      </c>
      <c r="CF271">
        <f t="shared" si="386"/>
        <v>2.0961384411215347</v>
      </c>
      <c r="CG271">
        <f t="shared" si="386"/>
        <v>2.0961384411215347</v>
      </c>
      <c r="CH271">
        <f t="shared" si="386"/>
        <v>2.0961384411215347</v>
      </c>
      <c r="CI271">
        <f t="shared" si="386"/>
        <v>2.1485419021495731</v>
      </c>
      <c r="CJ271">
        <f t="shared" si="386"/>
        <v>2.1485419021495731</v>
      </c>
      <c r="CK271">
        <f t="shared" si="386"/>
        <v>2.1485419021495731</v>
      </c>
      <c r="CL271">
        <f t="shared" si="386"/>
        <v>2.1485419021495731</v>
      </c>
      <c r="CM271">
        <f t="shared" si="386"/>
        <v>2.202255449703312</v>
      </c>
      <c r="CN271">
        <f t="shared" si="386"/>
        <v>2.202255449703312</v>
      </c>
      <c r="CO271">
        <f t="shared" si="386"/>
        <v>2.202255449703312</v>
      </c>
      <c r="CP271">
        <f t="shared" si="386"/>
        <v>2.202255449703312</v>
      </c>
      <c r="CQ271">
        <f t="shared" si="386"/>
        <v>2.2573118359458948</v>
      </c>
      <c r="CR271">
        <f t="shared" si="386"/>
        <v>2.2573118359458948</v>
      </c>
      <c r="CS271">
        <f t="shared" si="386"/>
        <v>2.2573118359458948</v>
      </c>
      <c r="CT271">
        <f t="shared" si="386"/>
        <v>2.2573118359458948</v>
      </c>
      <c r="CU271">
        <f t="shared" si="386"/>
        <v>2.3137446318445418</v>
      </c>
      <c r="CV271">
        <f t="shared" si="386"/>
        <v>2.3137446318445418</v>
      </c>
      <c r="CW271">
        <f t="shared" si="386"/>
        <v>2.3137446318445418</v>
      </c>
      <c r="CX271">
        <f t="shared" si="386"/>
        <v>2.3137446318445418</v>
      </c>
      <c r="CY271">
        <f t="shared" si="386"/>
        <v>2.371588247640656</v>
      </c>
      <c r="CZ271">
        <f t="shared" si="386"/>
        <v>2.371588247640656</v>
      </c>
      <c r="DA271">
        <f t="shared" si="386"/>
        <v>2.371588247640656</v>
      </c>
      <c r="DB271">
        <f t="shared" ref="DB271:EG271" si="387">DB$241</f>
        <v>2.371588247640656</v>
      </c>
      <c r="DC271">
        <f t="shared" si="387"/>
        <v>2.430877953831672</v>
      </c>
      <c r="DD271">
        <f t="shared" si="387"/>
        <v>2.430877953831672</v>
      </c>
      <c r="DE271">
        <f t="shared" si="387"/>
        <v>2.430877953831672</v>
      </c>
      <c r="DF271">
        <f t="shared" si="387"/>
        <v>2.430877953831672</v>
      </c>
      <c r="DG271">
        <f t="shared" si="387"/>
        <v>2.4916499026774637</v>
      </c>
      <c r="DH271">
        <f t="shared" si="387"/>
        <v>2.4916499026774637</v>
      </c>
      <c r="DI271">
        <f t="shared" si="387"/>
        <v>2.4916499026774637</v>
      </c>
      <c r="DJ271">
        <f t="shared" si="387"/>
        <v>2.4916499026774637</v>
      </c>
      <c r="DK271">
        <f t="shared" si="387"/>
        <v>2.5539411502444</v>
      </c>
      <c r="DL271">
        <f t="shared" si="387"/>
        <v>2.5539411502444</v>
      </c>
      <c r="DM271">
        <f t="shared" si="387"/>
        <v>2.5539411502444</v>
      </c>
      <c r="DN271">
        <f t="shared" si="387"/>
        <v>2.5539411502444</v>
      </c>
      <c r="DO271">
        <f t="shared" si="387"/>
        <v>2.6177896790005102</v>
      </c>
      <c r="DP271">
        <f t="shared" si="387"/>
        <v>2.6177896790005102</v>
      </c>
      <c r="DQ271">
        <f t="shared" si="387"/>
        <v>2.6177896790005102</v>
      </c>
      <c r="DR271">
        <f t="shared" si="387"/>
        <v>2.6177896790005102</v>
      </c>
      <c r="DS271">
        <f t="shared" si="387"/>
        <v>2.6832344209755226</v>
      </c>
      <c r="DT271">
        <f t="shared" si="387"/>
        <v>2.6832344209755226</v>
      </c>
      <c r="DU271">
        <f t="shared" si="387"/>
        <v>2.6832344209755226</v>
      </c>
      <c r="DV271">
        <f t="shared" si="387"/>
        <v>2.6832344209755226</v>
      </c>
      <c r="DW271">
        <f t="shared" si="387"/>
        <v>2.7503152814999106</v>
      </c>
      <c r="DX271">
        <f t="shared" si="387"/>
        <v>2.7503152814999106</v>
      </c>
      <c r="DY271">
        <f t="shared" si="387"/>
        <v>2.7503152814999106</v>
      </c>
      <c r="DZ271">
        <f t="shared" si="387"/>
        <v>2.7503152814999106</v>
      </c>
      <c r="EA271">
        <f t="shared" si="387"/>
        <v>2.819073163537408</v>
      </c>
      <c r="EB271">
        <f t="shared" si="387"/>
        <v>2.819073163537408</v>
      </c>
      <c r="EC271">
        <f t="shared" si="387"/>
        <v>2.819073163537408</v>
      </c>
      <c r="ED271">
        <f t="shared" si="387"/>
        <v>2.819073163537408</v>
      </c>
      <c r="EE271">
        <f t="shared" si="387"/>
        <v>2.8895499926258434</v>
      </c>
      <c r="EF271">
        <f t="shared" si="387"/>
        <v>2.8895499926258434</v>
      </c>
      <c r="EG271">
        <f t="shared" si="387"/>
        <v>2.8895499926258434</v>
      </c>
      <c r="EH271">
        <f t="shared" ref="EH271:FM271" si="388">EH$241</f>
        <v>2.8895499926258434</v>
      </c>
      <c r="EI271">
        <f t="shared" si="388"/>
        <v>2.9617887424414895</v>
      </c>
      <c r="EJ271">
        <f t="shared" si="388"/>
        <v>2.9617887424414895</v>
      </c>
      <c r="EK271">
        <f t="shared" si="388"/>
        <v>2.9617887424414895</v>
      </c>
      <c r="EL271">
        <f t="shared" si="388"/>
        <v>2.9617887424414895</v>
      </c>
      <c r="EM271">
        <f t="shared" si="388"/>
        <v>3.0358334610025262</v>
      </c>
      <c r="EN271">
        <f t="shared" si="388"/>
        <v>3.0358334610025262</v>
      </c>
      <c r="EO271">
        <f t="shared" si="388"/>
        <v>3.0358334610025262</v>
      </c>
      <c r="EP271">
        <f t="shared" si="388"/>
        <v>3.0358334610025262</v>
      </c>
      <c r="EQ271">
        <f t="shared" si="388"/>
        <v>3.1117292975275892</v>
      </c>
      <c r="ER271">
        <f t="shared" si="388"/>
        <v>3.1117292975275892</v>
      </c>
      <c r="ES271">
        <f t="shared" si="388"/>
        <v>3.1117292975275892</v>
      </c>
      <c r="ET271">
        <f t="shared" si="388"/>
        <v>3.1117292975275892</v>
      </c>
      <c r="EU271">
        <f t="shared" si="388"/>
        <v>3.1895225299657786</v>
      </c>
      <c r="EV271">
        <f t="shared" si="388"/>
        <v>3.1895225299657786</v>
      </c>
      <c r="EW271">
        <f t="shared" si="388"/>
        <v>3.1895225299657786</v>
      </c>
      <c r="EX271">
        <f t="shared" si="388"/>
        <v>3.1895225299657786</v>
      </c>
      <c r="EY271">
        <f t="shared" si="388"/>
        <v>3.2692605932149226</v>
      </c>
      <c r="EZ271">
        <f t="shared" si="388"/>
        <v>3.2692605932149226</v>
      </c>
      <c r="FA271">
        <f t="shared" si="388"/>
        <v>3.2692605932149226</v>
      </c>
      <c r="FB271">
        <f t="shared" si="388"/>
        <v>0</v>
      </c>
      <c r="FC271">
        <f t="shared" si="388"/>
        <v>0</v>
      </c>
      <c r="FD271">
        <f t="shared" si="388"/>
        <v>0</v>
      </c>
      <c r="FE271">
        <f t="shared" si="388"/>
        <v>0</v>
      </c>
      <c r="FF271">
        <f t="shared" si="388"/>
        <v>0</v>
      </c>
      <c r="FG271">
        <f t="shared" si="388"/>
        <v>0</v>
      </c>
      <c r="FH271">
        <f t="shared" si="388"/>
        <v>0</v>
      </c>
      <c r="FI271">
        <f t="shared" si="388"/>
        <v>0</v>
      </c>
      <c r="FJ271">
        <f t="shared" si="388"/>
        <v>0</v>
      </c>
      <c r="FK271">
        <f t="shared" si="388"/>
        <v>0</v>
      </c>
      <c r="FL271">
        <f t="shared" si="388"/>
        <v>0</v>
      </c>
      <c r="FM271">
        <f t="shared" si="388"/>
        <v>0</v>
      </c>
      <c r="FN271">
        <f t="shared" ref="FN271:GJ271" si="389">FN$241</f>
        <v>0</v>
      </c>
      <c r="FO271">
        <f t="shared" si="389"/>
        <v>0</v>
      </c>
      <c r="FP271">
        <f t="shared" si="389"/>
        <v>0</v>
      </c>
      <c r="FQ271">
        <f t="shared" si="389"/>
        <v>0</v>
      </c>
      <c r="FR271">
        <f t="shared" si="389"/>
        <v>0</v>
      </c>
      <c r="FS271">
        <f t="shared" si="389"/>
        <v>0</v>
      </c>
      <c r="FT271">
        <f t="shared" si="389"/>
        <v>0</v>
      </c>
      <c r="FU271">
        <f t="shared" si="389"/>
        <v>0</v>
      </c>
      <c r="FV271">
        <f t="shared" si="389"/>
        <v>0</v>
      </c>
      <c r="FW271">
        <f t="shared" si="389"/>
        <v>0</v>
      </c>
      <c r="FX271">
        <f t="shared" si="389"/>
        <v>0</v>
      </c>
      <c r="FY271">
        <f t="shared" si="389"/>
        <v>0</v>
      </c>
      <c r="FZ271">
        <f t="shared" si="389"/>
        <v>0</v>
      </c>
      <c r="GA271">
        <f t="shared" si="389"/>
        <v>0</v>
      </c>
      <c r="GB271">
        <f t="shared" si="389"/>
        <v>0</v>
      </c>
      <c r="GC271">
        <f t="shared" si="389"/>
        <v>0</v>
      </c>
      <c r="GD271">
        <f t="shared" si="389"/>
        <v>0</v>
      </c>
      <c r="GE271">
        <f t="shared" si="389"/>
        <v>0</v>
      </c>
      <c r="GF271">
        <f t="shared" si="389"/>
        <v>0</v>
      </c>
      <c r="GG271">
        <f t="shared" si="389"/>
        <v>0</v>
      </c>
      <c r="GH271">
        <f t="shared" si="389"/>
        <v>0</v>
      </c>
      <c r="GI271">
        <f t="shared" si="389"/>
        <v>0</v>
      </c>
      <c r="GJ271">
        <f t="shared" si="389"/>
        <v>0</v>
      </c>
    </row>
    <row r="272" spans="1:192" outlineLevel="2" x14ac:dyDescent="0.35">
      <c r="A272" s="76"/>
      <c r="B272"/>
      <c r="C272"/>
      <c r="D272"/>
      <c r="E272" t="str">
        <f>$E$249</f>
        <v>Telephones/bank charges</v>
      </c>
      <c r="F272"/>
      <c r="G272" t="str">
        <f>$G$249</f>
        <v>$ 000s</v>
      </c>
      <c r="H272">
        <f>$H$249</f>
        <v>224.84327427363709</v>
      </c>
      <c r="I272"/>
      <c r="J272">
        <f t="shared" ref="J272:AO272" si="390">J$249</f>
        <v>0</v>
      </c>
      <c r="K272">
        <f t="shared" si="390"/>
        <v>0</v>
      </c>
      <c r="L272">
        <f t="shared" si="390"/>
        <v>0</v>
      </c>
      <c r="M272">
        <f t="shared" si="390"/>
        <v>0</v>
      </c>
      <c r="N272">
        <f t="shared" si="390"/>
        <v>0</v>
      </c>
      <c r="O272">
        <f t="shared" si="390"/>
        <v>0</v>
      </c>
      <c r="P272">
        <f t="shared" si="390"/>
        <v>0</v>
      </c>
      <c r="Q272">
        <f t="shared" si="390"/>
        <v>0</v>
      </c>
      <c r="R272">
        <f t="shared" si="390"/>
        <v>0</v>
      </c>
      <c r="S272">
        <f t="shared" si="390"/>
        <v>0</v>
      </c>
      <c r="T272">
        <f t="shared" si="390"/>
        <v>0</v>
      </c>
      <c r="U272">
        <f t="shared" si="390"/>
        <v>0</v>
      </c>
      <c r="V272">
        <f t="shared" si="390"/>
        <v>0</v>
      </c>
      <c r="W272">
        <f t="shared" si="390"/>
        <v>0</v>
      </c>
      <c r="X272">
        <f t="shared" si="390"/>
        <v>0</v>
      </c>
      <c r="Y272">
        <f t="shared" si="390"/>
        <v>0</v>
      </c>
      <c r="Z272">
        <f t="shared" si="390"/>
        <v>0</v>
      </c>
      <c r="AA272">
        <f t="shared" si="390"/>
        <v>0</v>
      </c>
      <c r="AB272">
        <f t="shared" si="390"/>
        <v>0</v>
      </c>
      <c r="AC272">
        <f t="shared" si="390"/>
        <v>0</v>
      </c>
      <c r="AD272">
        <f t="shared" si="390"/>
        <v>0</v>
      </c>
      <c r="AE272">
        <f t="shared" si="390"/>
        <v>0</v>
      </c>
      <c r="AF272">
        <f t="shared" si="390"/>
        <v>0</v>
      </c>
      <c r="AG272">
        <f t="shared" si="390"/>
        <v>0</v>
      </c>
      <c r="AH272">
        <f t="shared" si="390"/>
        <v>0</v>
      </c>
      <c r="AI272">
        <f t="shared" si="390"/>
        <v>0</v>
      </c>
      <c r="AJ272">
        <f t="shared" si="390"/>
        <v>0</v>
      </c>
      <c r="AK272">
        <f t="shared" si="390"/>
        <v>0</v>
      </c>
      <c r="AL272">
        <f t="shared" si="390"/>
        <v>0</v>
      </c>
      <c r="AM272">
        <f t="shared" si="390"/>
        <v>0</v>
      </c>
      <c r="AN272">
        <f t="shared" si="390"/>
        <v>0</v>
      </c>
      <c r="AO272">
        <f t="shared" si="390"/>
        <v>0</v>
      </c>
      <c r="AP272">
        <f t="shared" ref="AP272:BU272" si="391">AP$249</f>
        <v>0</v>
      </c>
      <c r="AQ272">
        <f t="shared" si="391"/>
        <v>0</v>
      </c>
      <c r="AR272">
        <f t="shared" si="391"/>
        <v>0</v>
      </c>
      <c r="AS272">
        <f t="shared" si="391"/>
        <v>0</v>
      </c>
      <c r="AT272">
        <f t="shared" si="391"/>
        <v>0</v>
      </c>
      <c r="AU272">
        <f t="shared" si="391"/>
        <v>0</v>
      </c>
      <c r="AV272">
        <f t="shared" si="391"/>
        <v>0</v>
      </c>
      <c r="AW272">
        <f t="shared" si="391"/>
        <v>0</v>
      </c>
      <c r="AX272">
        <f t="shared" si="391"/>
        <v>0</v>
      </c>
      <c r="AY272">
        <f t="shared" si="391"/>
        <v>0</v>
      </c>
      <c r="AZ272">
        <f t="shared" si="391"/>
        <v>0</v>
      </c>
      <c r="BA272">
        <f t="shared" si="391"/>
        <v>0</v>
      </c>
      <c r="BB272">
        <f t="shared" si="391"/>
        <v>0</v>
      </c>
      <c r="BC272">
        <f t="shared" si="391"/>
        <v>0</v>
      </c>
      <c r="BD272">
        <f t="shared" si="391"/>
        <v>0</v>
      </c>
      <c r="BE272">
        <f t="shared" si="391"/>
        <v>0</v>
      </c>
      <c r="BF272">
        <f t="shared" si="391"/>
        <v>1.6153359374999998</v>
      </c>
      <c r="BG272">
        <f t="shared" si="391"/>
        <v>1.6557193359374995</v>
      </c>
      <c r="BH272">
        <f t="shared" si="391"/>
        <v>1.6557193359374995</v>
      </c>
      <c r="BI272">
        <f t="shared" si="391"/>
        <v>1.6557193359374995</v>
      </c>
      <c r="BJ272">
        <f t="shared" si="391"/>
        <v>1.6557193359374995</v>
      </c>
      <c r="BK272">
        <f t="shared" si="391"/>
        <v>1.697112319335937</v>
      </c>
      <c r="BL272">
        <f t="shared" si="391"/>
        <v>1.697112319335937</v>
      </c>
      <c r="BM272">
        <f t="shared" si="391"/>
        <v>1.697112319335937</v>
      </c>
      <c r="BN272">
        <f t="shared" si="391"/>
        <v>1.697112319335937</v>
      </c>
      <c r="BO272">
        <f t="shared" si="391"/>
        <v>1.7395401273193354</v>
      </c>
      <c r="BP272">
        <f t="shared" si="391"/>
        <v>1.7395401273193354</v>
      </c>
      <c r="BQ272">
        <f t="shared" si="391"/>
        <v>1.7395401273193354</v>
      </c>
      <c r="BR272">
        <f t="shared" si="391"/>
        <v>1.7395401273193354</v>
      </c>
      <c r="BS272">
        <f t="shared" si="391"/>
        <v>1.7830286305023186</v>
      </c>
      <c r="BT272">
        <f t="shared" si="391"/>
        <v>1.7830286305023186</v>
      </c>
      <c r="BU272">
        <f t="shared" si="391"/>
        <v>1.7830286305023186</v>
      </c>
      <c r="BV272">
        <f t="shared" ref="BV272:DA272" si="392">BV$249</f>
        <v>1.7830286305023186</v>
      </c>
      <c r="BW272">
        <f t="shared" si="392"/>
        <v>1.8276043462648766</v>
      </c>
      <c r="BX272">
        <f t="shared" si="392"/>
        <v>1.8276043462648766</v>
      </c>
      <c r="BY272">
        <f t="shared" si="392"/>
        <v>1.8276043462648766</v>
      </c>
      <c r="BZ272">
        <f t="shared" si="392"/>
        <v>1.8276043462648766</v>
      </c>
      <c r="CA272">
        <f t="shared" si="392"/>
        <v>1.8732944549214983</v>
      </c>
      <c r="CB272">
        <f t="shared" si="392"/>
        <v>1.8732944549214983</v>
      </c>
      <c r="CC272">
        <f t="shared" si="392"/>
        <v>1.8732944549214983</v>
      </c>
      <c r="CD272">
        <f t="shared" si="392"/>
        <v>1.8732944549214983</v>
      </c>
      <c r="CE272">
        <f t="shared" si="392"/>
        <v>1.9201268162945357</v>
      </c>
      <c r="CF272">
        <f t="shared" si="392"/>
        <v>1.9201268162945357</v>
      </c>
      <c r="CG272">
        <f t="shared" si="392"/>
        <v>1.9201268162945357</v>
      </c>
      <c r="CH272">
        <f t="shared" si="392"/>
        <v>1.9201268162945357</v>
      </c>
      <c r="CI272">
        <f t="shared" si="392"/>
        <v>1.9681299867018991</v>
      </c>
      <c r="CJ272">
        <f t="shared" si="392"/>
        <v>1.9681299867018991</v>
      </c>
      <c r="CK272">
        <f t="shared" si="392"/>
        <v>1.9681299867018991</v>
      </c>
      <c r="CL272">
        <f t="shared" si="392"/>
        <v>1.9681299867018991</v>
      </c>
      <c r="CM272">
        <f t="shared" si="392"/>
        <v>2.0173332363694465</v>
      </c>
      <c r="CN272">
        <f t="shared" si="392"/>
        <v>2.0173332363694465</v>
      </c>
      <c r="CO272">
        <f t="shared" si="392"/>
        <v>2.0173332363694465</v>
      </c>
      <c r="CP272">
        <f t="shared" si="392"/>
        <v>2.0173332363694465</v>
      </c>
      <c r="CQ272">
        <f t="shared" si="392"/>
        <v>2.0677665672786825</v>
      </c>
      <c r="CR272">
        <f t="shared" si="392"/>
        <v>2.0677665672786825</v>
      </c>
      <c r="CS272">
        <f t="shared" si="392"/>
        <v>2.0677665672786825</v>
      </c>
      <c r="CT272">
        <f t="shared" si="392"/>
        <v>2.0677665672786825</v>
      </c>
      <c r="CU272">
        <f t="shared" si="392"/>
        <v>2.1194607314606491</v>
      </c>
      <c r="CV272">
        <f t="shared" si="392"/>
        <v>2.1194607314606491</v>
      </c>
      <c r="CW272">
        <f t="shared" si="392"/>
        <v>2.1194607314606491</v>
      </c>
      <c r="CX272">
        <f t="shared" si="392"/>
        <v>2.1194607314606491</v>
      </c>
      <c r="CY272">
        <f t="shared" si="392"/>
        <v>2.1724472497471656</v>
      </c>
      <c r="CZ272">
        <f t="shared" si="392"/>
        <v>2.1724472497471656</v>
      </c>
      <c r="DA272">
        <f t="shared" si="392"/>
        <v>2.1724472497471656</v>
      </c>
      <c r="DB272">
        <f t="shared" ref="DB272:EG272" si="393">DB$249</f>
        <v>2.1724472497471656</v>
      </c>
      <c r="DC272">
        <f t="shared" si="393"/>
        <v>2.2267584309908446</v>
      </c>
      <c r="DD272">
        <f t="shared" si="393"/>
        <v>2.2267584309908446</v>
      </c>
      <c r="DE272">
        <f t="shared" si="393"/>
        <v>2.2267584309908446</v>
      </c>
      <c r="DF272">
        <f t="shared" si="393"/>
        <v>2.2267584309908446</v>
      </c>
      <c r="DG272">
        <f t="shared" si="393"/>
        <v>2.2824273917656157</v>
      </c>
      <c r="DH272">
        <f t="shared" si="393"/>
        <v>2.2824273917656157</v>
      </c>
      <c r="DI272">
        <f t="shared" si="393"/>
        <v>2.2824273917656157</v>
      </c>
      <c r="DJ272">
        <f t="shared" si="393"/>
        <v>2.2824273917656157</v>
      </c>
      <c r="DK272">
        <f t="shared" si="393"/>
        <v>2.3394880765597561</v>
      </c>
      <c r="DL272">
        <f t="shared" si="393"/>
        <v>2.3394880765597561</v>
      </c>
      <c r="DM272">
        <f t="shared" si="393"/>
        <v>2.3394880765597561</v>
      </c>
      <c r="DN272">
        <f t="shared" si="393"/>
        <v>2.3394880765597561</v>
      </c>
      <c r="DO272">
        <f t="shared" si="393"/>
        <v>2.39797527847375</v>
      </c>
      <c r="DP272">
        <f t="shared" si="393"/>
        <v>2.39797527847375</v>
      </c>
      <c r="DQ272">
        <f t="shared" si="393"/>
        <v>2.39797527847375</v>
      </c>
      <c r="DR272">
        <f t="shared" si="393"/>
        <v>2.39797527847375</v>
      </c>
      <c r="DS272">
        <f t="shared" si="393"/>
        <v>2.4579246604355935</v>
      </c>
      <c r="DT272">
        <f t="shared" si="393"/>
        <v>2.4579246604355935</v>
      </c>
      <c r="DU272">
        <f t="shared" si="393"/>
        <v>2.4579246604355935</v>
      </c>
      <c r="DV272">
        <f t="shared" si="393"/>
        <v>2.4579246604355935</v>
      </c>
      <c r="DW272">
        <f t="shared" si="393"/>
        <v>2.5193727769464829</v>
      </c>
      <c r="DX272">
        <f t="shared" si="393"/>
        <v>2.5193727769464829</v>
      </c>
      <c r="DY272">
        <f t="shared" si="393"/>
        <v>2.5193727769464829</v>
      </c>
      <c r="DZ272">
        <f t="shared" si="393"/>
        <v>2.5193727769464829</v>
      </c>
      <c r="EA272">
        <f t="shared" si="393"/>
        <v>2.5823570963701448</v>
      </c>
      <c r="EB272">
        <f t="shared" si="393"/>
        <v>2.5823570963701448</v>
      </c>
      <c r="EC272">
        <f t="shared" si="393"/>
        <v>2.5823570963701448</v>
      </c>
      <c r="ED272">
        <f t="shared" si="393"/>
        <v>2.5823570963701448</v>
      </c>
      <c r="EE272">
        <f t="shared" si="393"/>
        <v>2.6469160237793985</v>
      </c>
      <c r="EF272">
        <f t="shared" si="393"/>
        <v>2.6469160237793985</v>
      </c>
      <c r="EG272">
        <f t="shared" si="393"/>
        <v>2.6469160237793985</v>
      </c>
      <c r="EH272">
        <f t="shared" ref="EH272:FM272" si="394">EH$249</f>
        <v>2.6469160237793985</v>
      </c>
      <c r="EI272">
        <f t="shared" si="394"/>
        <v>2.7130889243738832</v>
      </c>
      <c r="EJ272">
        <f t="shared" si="394"/>
        <v>2.7130889243738832</v>
      </c>
      <c r="EK272">
        <f t="shared" si="394"/>
        <v>2.7130889243738832</v>
      </c>
      <c r="EL272">
        <f t="shared" si="394"/>
        <v>2.7130889243738832</v>
      </c>
      <c r="EM272">
        <f t="shared" si="394"/>
        <v>2.78091614748323</v>
      </c>
      <c r="EN272">
        <f t="shared" si="394"/>
        <v>2.78091614748323</v>
      </c>
      <c r="EO272">
        <f t="shared" si="394"/>
        <v>2.78091614748323</v>
      </c>
      <c r="EP272">
        <f t="shared" si="394"/>
        <v>2.78091614748323</v>
      </c>
      <c r="EQ272">
        <f t="shared" si="394"/>
        <v>2.8504390511703104</v>
      </c>
      <c r="ER272">
        <f t="shared" si="394"/>
        <v>2.8504390511703104</v>
      </c>
      <c r="ES272">
        <f t="shared" si="394"/>
        <v>2.8504390511703104</v>
      </c>
      <c r="ET272">
        <f t="shared" si="394"/>
        <v>2.8504390511703104</v>
      </c>
      <c r="EU272">
        <f t="shared" si="394"/>
        <v>2.9217000274495684</v>
      </c>
      <c r="EV272">
        <f t="shared" si="394"/>
        <v>2.9217000274495684</v>
      </c>
      <c r="EW272">
        <f t="shared" si="394"/>
        <v>2.9217000274495684</v>
      </c>
      <c r="EX272">
        <f t="shared" si="394"/>
        <v>2.9217000274495684</v>
      </c>
      <c r="EY272">
        <f t="shared" si="394"/>
        <v>2.9947425281358071</v>
      </c>
      <c r="EZ272">
        <f t="shared" si="394"/>
        <v>2.9947425281358071</v>
      </c>
      <c r="FA272">
        <f t="shared" si="394"/>
        <v>2.9947425281358071</v>
      </c>
      <c r="FB272">
        <f t="shared" si="394"/>
        <v>0</v>
      </c>
      <c r="FC272">
        <f t="shared" si="394"/>
        <v>0</v>
      </c>
      <c r="FD272">
        <f t="shared" si="394"/>
        <v>0</v>
      </c>
      <c r="FE272">
        <f t="shared" si="394"/>
        <v>0</v>
      </c>
      <c r="FF272">
        <f t="shared" si="394"/>
        <v>0</v>
      </c>
      <c r="FG272">
        <f t="shared" si="394"/>
        <v>0</v>
      </c>
      <c r="FH272">
        <f t="shared" si="394"/>
        <v>0</v>
      </c>
      <c r="FI272">
        <f t="shared" si="394"/>
        <v>0</v>
      </c>
      <c r="FJ272">
        <f t="shared" si="394"/>
        <v>0</v>
      </c>
      <c r="FK272">
        <f t="shared" si="394"/>
        <v>0</v>
      </c>
      <c r="FL272">
        <f t="shared" si="394"/>
        <v>0</v>
      </c>
      <c r="FM272">
        <f t="shared" si="394"/>
        <v>0</v>
      </c>
      <c r="FN272">
        <f t="shared" ref="FN272:GJ272" si="395">FN$249</f>
        <v>0</v>
      </c>
      <c r="FO272">
        <f t="shared" si="395"/>
        <v>0</v>
      </c>
      <c r="FP272">
        <f t="shared" si="395"/>
        <v>0</v>
      </c>
      <c r="FQ272">
        <f t="shared" si="395"/>
        <v>0</v>
      </c>
      <c r="FR272">
        <f t="shared" si="395"/>
        <v>0</v>
      </c>
      <c r="FS272">
        <f t="shared" si="395"/>
        <v>0</v>
      </c>
      <c r="FT272">
        <f t="shared" si="395"/>
        <v>0</v>
      </c>
      <c r="FU272">
        <f t="shared" si="395"/>
        <v>0</v>
      </c>
      <c r="FV272">
        <f t="shared" si="395"/>
        <v>0</v>
      </c>
      <c r="FW272">
        <f t="shared" si="395"/>
        <v>0</v>
      </c>
      <c r="FX272">
        <f t="shared" si="395"/>
        <v>0</v>
      </c>
      <c r="FY272">
        <f t="shared" si="395"/>
        <v>0</v>
      </c>
      <c r="FZ272">
        <f t="shared" si="395"/>
        <v>0</v>
      </c>
      <c r="GA272">
        <f t="shared" si="395"/>
        <v>0</v>
      </c>
      <c r="GB272">
        <f t="shared" si="395"/>
        <v>0</v>
      </c>
      <c r="GC272">
        <f t="shared" si="395"/>
        <v>0</v>
      </c>
      <c r="GD272">
        <f t="shared" si="395"/>
        <v>0</v>
      </c>
      <c r="GE272">
        <f t="shared" si="395"/>
        <v>0</v>
      </c>
      <c r="GF272">
        <f t="shared" si="395"/>
        <v>0</v>
      </c>
      <c r="GG272">
        <f t="shared" si="395"/>
        <v>0</v>
      </c>
      <c r="GH272">
        <f t="shared" si="395"/>
        <v>0</v>
      </c>
      <c r="GI272">
        <f t="shared" si="395"/>
        <v>0</v>
      </c>
      <c r="GJ272">
        <f t="shared" si="395"/>
        <v>0</v>
      </c>
    </row>
    <row r="273" spans="1:192" outlineLevel="2" x14ac:dyDescent="0.35">
      <c r="A273" s="76"/>
      <c r="B273"/>
      <c r="C273"/>
      <c r="D273"/>
      <c r="E273" t="str">
        <f>$E$257</f>
        <v>Bank charges</v>
      </c>
      <c r="F273"/>
      <c r="G273" t="str">
        <f>$G$257</f>
        <v>$ 000s</v>
      </c>
      <c r="H273">
        <f>$H$257</f>
        <v>93.684697614015576</v>
      </c>
      <c r="I273"/>
      <c r="J273">
        <f t="shared" ref="J273:AO273" si="396">J$257</f>
        <v>0</v>
      </c>
      <c r="K273">
        <f t="shared" si="396"/>
        <v>0</v>
      </c>
      <c r="L273">
        <f t="shared" si="396"/>
        <v>0</v>
      </c>
      <c r="M273">
        <f t="shared" si="396"/>
        <v>0</v>
      </c>
      <c r="N273">
        <f t="shared" si="396"/>
        <v>0</v>
      </c>
      <c r="O273">
        <f t="shared" si="396"/>
        <v>0</v>
      </c>
      <c r="P273">
        <f t="shared" si="396"/>
        <v>0</v>
      </c>
      <c r="Q273">
        <f t="shared" si="396"/>
        <v>0</v>
      </c>
      <c r="R273">
        <f t="shared" si="396"/>
        <v>0</v>
      </c>
      <c r="S273">
        <f t="shared" si="396"/>
        <v>0</v>
      </c>
      <c r="T273">
        <f t="shared" si="396"/>
        <v>0</v>
      </c>
      <c r="U273">
        <f t="shared" si="396"/>
        <v>0</v>
      </c>
      <c r="V273">
        <f t="shared" si="396"/>
        <v>0</v>
      </c>
      <c r="W273">
        <f t="shared" si="396"/>
        <v>0</v>
      </c>
      <c r="X273">
        <f t="shared" si="396"/>
        <v>0</v>
      </c>
      <c r="Y273">
        <f t="shared" si="396"/>
        <v>0</v>
      </c>
      <c r="Z273">
        <f t="shared" si="396"/>
        <v>0</v>
      </c>
      <c r="AA273">
        <f t="shared" si="396"/>
        <v>0</v>
      </c>
      <c r="AB273">
        <f t="shared" si="396"/>
        <v>0</v>
      </c>
      <c r="AC273">
        <f t="shared" si="396"/>
        <v>0</v>
      </c>
      <c r="AD273">
        <f t="shared" si="396"/>
        <v>0</v>
      </c>
      <c r="AE273">
        <f t="shared" si="396"/>
        <v>0</v>
      </c>
      <c r="AF273">
        <f t="shared" si="396"/>
        <v>0</v>
      </c>
      <c r="AG273">
        <f t="shared" si="396"/>
        <v>0</v>
      </c>
      <c r="AH273">
        <f t="shared" si="396"/>
        <v>0</v>
      </c>
      <c r="AI273">
        <f t="shared" si="396"/>
        <v>0</v>
      </c>
      <c r="AJ273">
        <f t="shared" si="396"/>
        <v>0</v>
      </c>
      <c r="AK273">
        <f t="shared" si="396"/>
        <v>0</v>
      </c>
      <c r="AL273">
        <f t="shared" si="396"/>
        <v>0</v>
      </c>
      <c r="AM273">
        <f t="shared" si="396"/>
        <v>0</v>
      </c>
      <c r="AN273">
        <f t="shared" si="396"/>
        <v>0</v>
      </c>
      <c r="AO273">
        <f t="shared" si="396"/>
        <v>0</v>
      </c>
      <c r="AP273">
        <f t="shared" ref="AP273:BU273" si="397">AP$257</f>
        <v>0</v>
      </c>
      <c r="AQ273">
        <f t="shared" si="397"/>
        <v>0</v>
      </c>
      <c r="AR273">
        <f t="shared" si="397"/>
        <v>0</v>
      </c>
      <c r="AS273">
        <f t="shared" si="397"/>
        <v>0</v>
      </c>
      <c r="AT273">
        <f t="shared" si="397"/>
        <v>0</v>
      </c>
      <c r="AU273">
        <f t="shared" si="397"/>
        <v>0</v>
      </c>
      <c r="AV273">
        <f t="shared" si="397"/>
        <v>0</v>
      </c>
      <c r="AW273">
        <f t="shared" si="397"/>
        <v>0</v>
      </c>
      <c r="AX273">
        <f t="shared" si="397"/>
        <v>0</v>
      </c>
      <c r="AY273">
        <f t="shared" si="397"/>
        <v>0</v>
      </c>
      <c r="AZ273">
        <f t="shared" si="397"/>
        <v>0</v>
      </c>
      <c r="BA273">
        <f t="shared" si="397"/>
        <v>0</v>
      </c>
      <c r="BB273">
        <f t="shared" si="397"/>
        <v>0</v>
      </c>
      <c r="BC273">
        <f t="shared" si="397"/>
        <v>0</v>
      </c>
      <c r="BD273">
        <f t="shared" si="397"/>
        <v>0</v>
      </c>
      <c r="BE273">
        <f t="shared" si="397"/>
        <v>0</v>
      </c>
      <c r="BF273">
        <f t="shared" si="397"/>
        <v>0.67305664062499992</v>
      </c>
      <c r="BG273">
        <f t="shared" si="397"/>
        <v>0.68988305664062488</v>
      </c>
      <c r="BH273">
        <f t="shared" si="397"/>
        <v>0.68988305664062488</v>
      </c>
      <c r="BI273">
        <f t="shared" si="397"/>
        <v>0.68988305664062488</v>
      </c>
      <c r="BJ273">
        <f t="shared" si="397"/>
        <v>0.68988305664062488</v>
      </c>
      <c r="BK273">
        <f t="shared" si="397"/>
        <v>0.70713013305664041</v>
      </c>
      <c r="BL273">
        <f t="shared" si="397"/>
        <v>0.70713013305664041</v>
      </c>
      <c r="BM273">
        <f t="shared" si="397"/>
        <v>0.70713013305664041</v>
      </c>
      <c r="BN273">
        <f t="shared" si="397"/>
        <v>0.70713013305664041</v>
      </c>
      <c r="BO273">
        <f t="shared" si="397"/>
        <v>0.72480838638305634</v>
      </c>
      <c r="BP273">
        <f t="shared" si="397"/>
        <v>0.72480838638305634</v>
      </c>
      <c r="BQ273">
        <f t="shared" si="397"/>
        <v>0.72480838638305634</v>
      </c>
      <c r="BR273">
        <f t="shared" si="397"/>
        <v>0.72480838638305634</v>
      </c>
      <c r="BS273">
        <f t="shared" si="397"/>
        <v>0.74292859604263284</v>
      </c>
      <c r="BT273">
        <f t="shared" si="397"/>
        <v>0.74292859604263284</v>
      </c>
      <c r="BU273">
        <f t="shared" si="397"/>
        <v>0.74292859604263284</v>
      </c>
      <c r="BV273">
        <f t="shared" ref="BV273:DA273" si="398">BV$257</f>
        <v>0.74292859604263284</v>
      </c>
      <c r="BW273">
        <f t="shared" si="398"/>
        <v>0.76150181094369862</v>
      </c>
      <c r="BX273">
        <f t="shared" si="398"/>
        <v>0.76150181094369862</v>
      </c>
      <c r="BY273">
        <f t="shared" si="398"/>
        <v>0.76150181094369862</v>
      </c>
      <c r="BZ273">
        <f t="shared" si="398"/>
        <v>0.76150181094369862</v>
      </c>
      <c r="CA273">
        <f t="shared" si="398"/>
        <v>0.78053935621729087</v>
      </c>
      <c r="CB273">
        <f t="shared" si="398"/>
        <v>0.78053935621729087</v>
      </c>
      <c r="CC273">
        <f t="shared" si="398"/>
        <v>0.78053935621729087</v>
      </c>
      <c r="CD273">
        <f t="shared" si="398"/>
        <v>0.78053935621729087</v>
      </c>
      <c r="CE273">
        <f t="shared" si="398"/>
        <v>0.80005284012272315</v>
      </c>
      <c r="CF273">
        <f t="shared" si="398"/>
        <v>0.80005284012272315</v>
      </c>
      <c r="CG273">
        <f t="shared" si="398"/>
        <v>0.80005284012272315</v>
      </c>
      <c r="CH273">
        <f t="shared" si="398"/>
        <v>0.80005284012272315</v>
      </c>
      <c r="CI273">
        <f t="shared" si="398"/>
        <v>0.82005416112579121</v>
      </c>
      <c r="CJ273">
        <f t="shared" si="398"/>
        <v>0.82005416112579121</v>
      </c>
      <c r="CK273">
        <f t="shared" si="398"/>
        <v>0.82005416112579121</v>
      </c>
      <c r="CL273">
        <f t="shared" si="398"/>
        <v>0.82005416112579121</v>
      </c>
      <c r="CM273">
        <f t="shared" si="398"/>
        <v>0.84055551515393589</v>
      </c>
      <c r="CN273">
        <f t="shared" si="398"/>
        <v>0.84055551515393589</v>
      </c>
      <c r="CO273">
        <f t="shared" si="398"/>
        <v>0.84055551515393589</v>
      </c>
      <c r="CP273">
        <f t="shared" si="398"/>
        <v>0.84055551515393589</v>
      </c>
      <c r="CQ273">
        <f t="shared" si="398"/>
        <v>0.86156940303278429</v>
      </c>
      <c r="CR273">
        <f t="shared" si="398"/>
        <v>0.86156940303278429</v>
      </c>
      <c r="CS273">
        <f t="shared" si="398"/>
        <v>0.86156940303278429</v>
      </c>
      <c r="CT273">
        <f t="shared" si="398"/>
        <v>0.86156940303278429</v>
      </c>
      <c r="CU273">
        <f t="shared" si="398"/>
        <v>0.88310863810860385</v>
      </c>
      <c r="CV273">
        <f t="shared" si="398"/>
        <v>0.88310863810860385</v>
      </c>
      <c r="CW273">
        <f t="shared" si="398"/>
        <v>0.88310863810860385</v>
      </c>
      <c r="CX273">
        <f t="shared" si="398"/>
        <v>0.88310863810860385</v>
      </c>
      <c r="CY273">
        <f t="shared" si="398"/>
        <v>0.90518635406131909</v>
      </c>
      <c r="CZ273">
        <f t="shared" si="398"/>
        <v>0.90518635406131909</v>
      </c>
      <c r="DA273">
        <f t="shared" si="398"/>
        <v>0.90518635406131909</v>
      </c>
      <c r="DB273">
        <f t="shared" ref="DB273:EG273" si="399">DB$257</f>
        <v>0.90518635406131909</v>
      </c>
      <c r="DC273">
        <f t="shared" si="399"/>
        <v>0.92781601291285198</v>
      </c>
      <c r="DD273">
        <f t="shared" si="399"/>
        <v>0.92781601291285198</v>
      </c>
      <c r="DE273">
        <f t="shared" si="399"/>
        <v>0.92781601291285198</v>
      </c>
      <c r="DF273">
        <f t="shared" si="399"/>
        <v>0.92781601291285198</v>
      </c>
      <c r="DG273">
        <f t="shared" si="399"/>
        <v>0.95101141323567306</v>
      </c>
      <c r="DH273">
        <f t="shared" si="399"/>
        <v>0.95101141323567306</v>
      </c>
      <c r="DI273">
        <f t="shared" si="399"/>
        <v>0.95101141323567306</v>
      </c>
      <c r="DJ273">
        <f t="shared" si="399"/>
        <v>0.95101141323567306</v>
      </c>
      <c r="DK273">
        <f t="shared" si="399"/>
        <v>0.97478669856656497</v>
      </c>
      <c r="DL273">
        <f t="shared" si="399"/>
        <v>0.97478669856656497</v>
      </c>
      <c r="DM273">
        <f t="shared" si="399"/>
        <v>0.97478669856656497</v>
      </c>
      <c r="DN273">
        <f t="shared" si="399"/>
        <v>0.97478669856656497</v>
      </c>
      <c r="DO273">
        <f t="shared" si="399"/>
        <v>0.9991563660307291</v>
      </c>
      <c r="DP273">
        <f t="shared" si="399"/>
        <v>0.9991563660307291</v>
      </c>
      <c r="DQ273">
        <f t="shared" si="399"/>
        <v>0.9991563660307291</v>
      </c>
      <c r="DR273">
        <f t="shared" si="399"/>
        <v>0.9991563660307291</v>
      </c>
      <c r="DS273">
        <f t="shared" si="399"/>
        <v>1.0241352751814972</v>
      </c>
      <c r="DT273">
        <f t="shared" si="399"/>
        <v>1.0241352751814972</v>
      </c>
      <c r="DU273">
        <f t="shared" si="399"/>
        <v>1.0241352751814972</v>
      </c>
      <c r="DV273">
        <f t="shared" si="399"/>
        <v>1.0241352751814972</v>
      </c>
      <c r="DW273">
        <f t="shared" si="399"/>
        <v>1.0497386570610345</v>
      </c>
      <c r="DX273">
        <f t="shared" si="399"/>
        <v>1.0497386570610345</v>
      </c>
      <c r="DY273">
        <f t="shared" si="399"/>
        <v>1.0497386570610345</v>
      </c>
      <c r="DZ273">
        <f t="shared" si="399"/>
        <v>1.0497386570610345</v>
      </c>
      <c r="EA273">
        <f t="shared" si="399"/>
        <v>1.0759821234875604</v>
      </c>
      <c r="EB273">
        <f t="shared" si="399"/>
        <v>1.0759821234875604</v>
      </c>
      <c r="EC273">
        <f t="shared" si="399"/>
        <v>1.0759821234875604</v>
      </c>
      <c r="ED273">
        <f t="shared" si="399"/>
        <v>1.0759821234875604</v>
      </c>
      <c r="EE273">
        <f t="shared" si="399"/>
        <v>1.1028816765747493</v>
      </c>
      <c r="EF273">
        <f t="shared" si="399"/>
        <v>1.1028816765747493</v>
      </c>
      <c r="EG273">
        <f t="shared" si="399"/>
        <v>1.1028816765747493</v>
      </c>
      <c r="EH273">
        <f t="shared" ref="EH273:FM273" si="400">EH$257</f>
        <v>1.1028816765747493</v>
      </c>
      <c r="EI273">
        <f t="shared" si="400"/>
        <v>1.1304537184891181</v>
      </c>
      <c r="EJ273">
        <f t="shared" si="400"/>
        <v>1.1304537184891181</v>
      </c>
      <c r="EK273">
        <f t="shared" si="400"/>
        <v>1.1304537184891181</v>
      </c>
      <c r="EL273">
        <f t="shared" si="400"/>
        <v>1.1304537184891181</v>
      </c>
      <c r="EM273">
        <f t="shared" si="400"/>
        <v>1.1587150614513457</v>
      </c>
      <c r="EN273">
        <f t="shared" si="400"/>
        <v>1.1587150614513457</v>
      </c>
      <c r="EO273">
        <f t="shared" si="400"/>
        <v>1.1587150614513457</v>
      </c>
      <c r="EP273">
        <f t="shared" si="400"/>
        <v>1.1587150614513457</v>
      </c>
      <c r="EQ273">
        <f t="shared" si="400"/>
        <v>1.1876829379876295</v>
      </c>
      <c r="ER273">
        <f t="shared" si="400"/>
        <v>1.1876829379876295</v>
      </c>
      <c r="ES273">
        <f t="shared" si="400"/>
        <v>1.1876829379876295</v>
      </c>
      <c r="ET273">
        <f t="shared" si="400"/>
        <v>1.1876829379876295</v>
      </c>
      <c r="EU273">
        <f t="shared" si="400"/>
        <v>1.2173750114373201</v>
      </c>
      <c r="EV273">
        <f t="shared" si="400"/>
        <v>1.2173750114373201</v>
      </c>
      <c r="EW273">
        <f t="shared" si="400"/>
        <v>1.2173750114373201</v>
      </c>
      <c r="EX273">
        <f t="shared" si="400"/>
        <v>1.2173750114373201</v>
      </c>
      <c r="EY273">
        <f t="shared" si="400"/>
        <v>1.2478093867232529</v>
      </c>
      <c r="EZ273">
        <f t="shared" si="400"/>
        <v>1.2478093867232529</v>
      </c>
      <c r="FA273">
        <f t="shared" si="400"/>
        <v>1.2478093867232529</v>
      </c>
      <c r="FB273">
        <f t="shared" si="400"/>
        <v>0</v>
      </c>
      <c r="FC273">
        <f t="shared" si="400"/>
        <v>0</v>
      </c>
      <c r="FD273">
        <f t="shared" si="400"/>
        <v>0</v>
      </c>
      <c r="FE273">
        <f t="shared" si="400"/>
        <v>0</v>
      </c>
      <c r="FF273">
        <f t="shared" si="400"/>
        <v>0</v>
      </c>
      <c r="FG273">
        <f t="shared" si="400"/>
        <v>0</v>
      </c>
      <c r="FH273">
        <f t="shared" si="400"/>
        <v>0</v>
      </c>
      <c r="FI273">
        <f t="shared" si="400"/>
        <v>0</v>
      </c>
      <c r="FJ273">
        <f t="shared" si="400"/>
        <v>0</v>
      </c>
      <c r="FK273">
        <f t="shared" si="400"/>
        <v>0</v>
      </c>
      <c r="FL273">
        <f t="shared" si="400"/>
        <v>0</v>
      </c>
      <c r="FM273">
        <f t="shared" si="400"/>
        <v>0</v>
      </c>
      <c r="FN273">
        <f t="shared" ref="FN273:GJ273" si="401">FN$257</f>
        <v>0</v>
      </c>
      <c r="FO273">
        <f t="shared" si="401"/>
        <v>0</v>
      </c>
      <c r="FP273">
        <f t="shared" si="401"/>
        <v>0</v>
      </c>
      <c r="FQ273">
        <f t="shared" si="401"/>
        <v>0</v>
      </c>
      <c r="FR273">
        <f t="shared" si="401"/>
        <v>0</v>
      </c>
      <c r="FS273">
        <f t="shared" si="401"/>
        <v>0</v>
      </c>
      <c r="FT273">
        <f t="shared" si="401"/>
        <v>0</v>
      </c>
      <c r="FU273">
        <f t="shared" si="401"/>
        <v>0</v>
      </c>
      <c r="FV273">
        <f t="shared" si="401"/>
        <v>0</v>
      </c>
      <c r="FW273">
        <f t="shared" si="401"/>
        <v>0</v>
      </c>
      <c r="FX273">
        <f t="shared" si="401"/>
        <v>0</v>
      </c>
      <c r="FY273">
        <f t="shared" si="401"/>
        <v>0</v>
      </c>
      <c r="FZ273">
        <f t="shared" si="401"/>
        <v>0</v>
      </c>
      <c r="GA273">
        <f t="shared" si="401"/>
        <v>0</v>
      </c>
      <c r="GB273">
        <f t="shared" si="401"/>
        <v>0</v>
      </c>
      <c r="GC273">
        <f t="shared" si="401"/>
        <v>0</v>
      </c>
      <c r="GD273">
        <f t="shared" si="401"/>
        <v>0</v>
      </c>
      <c r="GE273">
        <f t="shared" si="401"/>
        <v>0</v>
      </c>
      <c r="GF273">
        <f t="shared" si="401"/>
        <v>0</v>
      </c>
      <c r="GG273">
        <f t="shared" si="401"/>
        <v>0</v>
      </c>
      <c r="GH273">
        <f t="shared" si="401"/>
        <v>0</v>
      </c>
      <c r="GI273">
        <f t="shared" si="401"/>
        <v>0</v>
      </c>
      <c r="GJ273">
        <f t="shared" si="401"/>
        <v>0</v>
      </c>
    </row>
    <row r="274" spans="1:192" outlineLevel="2" x14ac:dyDescent="0.35">
      <c r="A274" s="76"/>
      <c r="B274"/>
      <c r="C274"/>
      <c r="D274"/>
      <c r="E274" t="s">
        <v>1081</v>
      </c>
      <c r="F274"/>
      <c r="G274" t="s">
        <v>101</v>
      </c>
      <c r="H274">
        <f>SUM(J274:GJ274)</f>
        <v>148614.65899664586</v>
      </c>
      <c r="I274"/>
      <c r="J274">
        <f t="shared" ref="J274:AO274" si="402">SUM(J260:J273)</f>
        <v>0</v>
      </c>
      <c r="K274">
        <f t="shared" si="402"/>
        <v>0</v>
      </c>
      <c r="L274">
        <f t="shared" si="402"/>
        <v>0</v>
      </c>
      <c r="M274">
        <f t="shared" si="402"/>
        <v>0</v>
      </c>
      <c r="N274">
        <f t="shared" si="402"/>
        <v>0</v>
      </c>
      <c r="O274">
        <f t="shared" si="402"/>
        <v>0</v>
      </c>
      <c r="P274">
        <f t="shared" si="402"/>
        <v>0</v>
      </c>
      <c r="Q274">
        <f t="shared" si="402"/>
        <v>0</v>
      </c>
      <c r="R274">
        <f t="shared" si="402"/>
        <v>0</v>
      </c>
      <c r="S274">
        <f t="shared" si="402"/>
        <v>0</v>
      </c>
      <c r="T274">
        <f t="shared" si="402"/>
        <v>0</v>
      </c>
      <c r="U274">
        <f t="shared" si="402"/>
        <v>0</v>
      </c>
      <c r="V274">
        <f t="shared" si="402"/>
        <v>0</v>
      </c>
      <c r="W274">
        <f t="shared" si="402"/>
        <v>0</v>
      </c>
      <c r="X274">
        <f t="shared" si="402"/>
        <v>0</v>
      </c>
      <c r="Y274">
        <f t="shared" si="402"/>
        <v>0</v>
      </c>
      <c r="Z274">
        <f t="shared" si="402"/>
        <v>0</v>
      </c>
      <c r="AA274">
        <f t="shared" si="402"/>
        <v>0</v>
      </c>
      <c r="AB274">
        <f t="shared" si="402"/>
        <v>0</v>
      </c>
      <c r="AC274">
        <f t="shared" si="402"/>
        <v>0</v>
      </c>
      <c r="AD274">
        <f t="shared" si="402"/>
        <v>0</v>
      </c>
      <c r="AE274">
        <f t="shared" si="402"/>
        <v>0</v>
      </c>
      <c r="AF274">
        <f t="shared" si="402"/>
        <v>0</v>
      </c>
      <c r="AG274">
        <f t="shared" si="402"/>
        <v>0</v>
      </c>
      <c r="AH274">
        <f t="shared" si="402"/>
        <v>0</v>
      </c>
      <c r="AI274">
        <f t="shared" si="402"/>
        <v>0</v>
      </c>
      <c r="AJ274">
        <f t="shared" si="402"/>
        <v>0</v>
      </c>
      <c r="AK274">
        <f t="shared" si="402"/>
        <v>0</v>
      </c>
      <c r="AL274">
        <f t="shared" si="402"/>
        <v>0</v>
      </c>
      <c r="AM274">
        <f t="shared" si="402"/>
        <v>0</v>
      </c>
      <c r="AN274">
        <f t="shared" si="402"/>
        <v>0</v>
      </c>
      <c r="AO274">
        <f t="shared" si="402"/>
        <v>0</v>
      </c>
      <c r="AP274">
        <f t="shared" ref="AP274:BU274" si="403">SUM(AP260:AP273)</f>
        <v>0</v>
      </c>
      <c r="AQ274">
        <f t="shared" si="403"/>
        <v>0</v>
      </c>
      <c r="AR274">
        <f t="shared" si="403"/>
        <v>0</v>
      </c>
      <c r="AS274">
        <f t="shared" si="403"/>
        <v>0</v>
      </c>
      <c r="AT274">
        <f t="shared" si="403"/>
        <v>0</v>
      </c>
      <c r="AU274">
        <f t="shared" si="403"/>
        <v>0</v>
      </c>
      <c r="AV274">
        <f t="shared" si="403"/>
        <v>0</v>
      </c>
      <c r="AW274">
        <f t="shared" si="403"/>
        <v>0</v>
      </c>
      <c r="AX274">
        <f t="shared" si="403"/>
        <v>0</v>
      </c>
      <c r="AY274">
        <f t="shared" si="403"/>
        <v>0</v>
      </c>
      <c r="AZ274">
        <f t="shared" si="403"/>
        <v>0</v>
      </c>
      <c r="BA274">
        <f t="shared" si="403"/>
        <v>0</v>
      </c>
      <c r="BB274">
        <f t="shared" si="403"/>
        <v>0</v>
      </c>
      <c r="BC274">
        <f t="shared" si="403"/>
        <v>0</v>
      </c>
      <c r="BD274">
        <f t="shared" si="403"/>
        <v>0</v>
      </c>
      <c r="BE274">
        <f t="shared" si="403"/>
        <v>0</v>
      </c>
      <c r="BF274">
        <f t="shared" si="403"/>
        <v>1067.6885946093753</v>
      </c>
      <c r="BG274">
        <f t="shared" si="403"/>
        <v>1094.3808094746096</v>
      </c>
      <c r="BH274">
        <f t="shared" si="403"/>
        <v>1094.3808094746096</v>
      </c>
      <c r="BI274">
        <f t="shared" si="403"/>
        <v>1094.3808094746096</v>
      </c>
      <c r="BJ274">
        <f t="shared" si="403"/>
        <v>1094.3808094746096</v>
      </c>
      <c r="BK274">
        <f t="shared" si="403"/>
        <v>1121.7403297114743</v>
      </c>
      <c r="BL274">
        <f t="shared" si="403"/>
        <v>1121.7403297114743</v>
      </c>
      <c r="BM274">
        <f t="shared" si="403"/>
        <v>1121.7403297114743</v>
      </c>
      <c r="BN274">
        <f t="shared" si="403"/>
        <v>1121.7403297114743</v>
      </c>
      <c r="BO274">
        <f t="shared" si="403"/>
        <v>1149.7838379542609</v>
      </c>
      <c r="BP274">
        <f t="shared" si="403"/>
        <v>1149.7838379542609</v>
      </c>
      <c r="BQ274">
        <f t="shared" si="403"/>
        <v>1149.7838379542609</v>
      </c>
      <c r="BR274">
        <f t="shared" si="403"/>
        <v>1149.7838379542609</v>
      </c>
      <c r="BS274">
        <f t="shared" si="403"/>
        <v>1178.5284339031177</v>
      </c>
      <c r="BT274">
        <f t="shared" si="403"/>
        <v>1178.5284339031177</v>
      </c>
      <c r="BU274">
        <f t="shared" si="403"/>
        <v>1178.5284339031177</v>
      </c>
      <c r="BV274">
        <f t="shared" ref="BV274:DA274" si="404">SUM(BV260:BV273)</f>
        <v>1178.5284339031177</v>
      </c>
      <c r="BW274">
        <f t="shared" si="404"/>
        <v>1207.9916447506953</v>
      </c>
      <c r="BX274">
        <f t="shared" si="404"/>
        <v>1207.9916447506953</v>
      </c>
      <c r="BY274">
        <f t="shared" si="404"/>
        <v>1207.9916447506953</v>
      </c>
      <c r="BZ274">
        <f t="shared" si="404"/>
        <v>1207.9916447506953</v>
      </c>
      <c r="CA274">
        <f t="shared" si="404"/>
        <v>1238.1914358694626</v>
      </c>
      <c r="CB274">
        <f t="shared" si="404"/>
        <v>1238.1914358694626</v>
      </c>
      <c r="CC274">
        <f t="shared" si="404"/>
        <v>1238.1914358694626</v>
      </c>
      <c r="CD274">
        <f t="shared" si="404"/>
        <v>1238.1914358694626</v>
      </c>
      <c r="CE274">
        <f t="shared" si="404"/>
        <v>1269.1462217661995</v>
      </c>
      <c r="CF274">
        <f t="shared" si="404"/>
        <v>1269.1462217661995</v>
      </c>
      <c r="CG274">
        <f t="shared" si="404"/>
        <v>1269.1462217661995</v>
      </c>
      <c r="CH274">
        <f t="shared" si="404"/>
        <v>1269.1462217661995</v>
      </c>
      <c r="CI274">
        <f t="shared" si="404"/>
        <v>1300.8748773103543</v>
      </c>
      <c r="CJ274">
        <f t="shared" si="404"/>
        <v>1300.8748773103543</v>
      </c>
      <c r="CK274">
        <f t="shared" si="404"/>
        <v>1300.8748773103543</v>
      </c>
      <c r="CL274">
        <f t="shared" si="404"/>
        <v>1300.8748773103543</v>
      </c>
      <c r="CM274">
        <f t="shared" si="404"/>
        <v>1333.3967492431132</v>
      </c>
      <c r="CN274">
        <f t="shared" si="404"/>
        <v>1333.3967492431132</v>
      </c>
      <c r="CO274">
        <f t="shared" si="404"/>
        <v>1333.3967492431132</v>
      </c>
      <c r="CP274">
        <f t="shared" si="404"/>
        <v>1333.3967492431132</v>
      </c>
      <c r="CQ274">
        <f t="shared" si="404"/>
        <v>1366.7316679741909</v>
      </c>
      <c r="CR274">
        <f t="shared" si="404"/>
        <v>1366.7316679741909</v>
      </c>
      <c r="CS274">
        <f t="shared" si="404"/>
        <v>1366.7316679741909</v>
      </c>
      <c r="CT274">
        <f t="shared" si="404"/>
        <v>1366.7316679741909</v>
      </c>
      <c r="CU274">
        <f t="shared" si="404"/>
        <v>1400.8999596735448</v>
      </c>
      <c r="CV274">
        <f t="shared" si="404"/>
        <v>1400.8999596735448</v>
      </c>
      <c r="CW274">
        <f t="shared" si="404"/>
        <v>1400.8999596735448</v>
      </c>
      <c r="CX274">
        <f t="shared" si="404"/>
        <v>1400.8999596735448</v>
      </c>
      <c r="CY274">
        <f t="shared" si="404"/>
        <v>1435.9224586653836</v>
      </c>
      <c r="CZ274">
        <f t="shared" si="404"/>
        <v>1435.9224586653836</v>
      </c>
      <c r="DA274">
        <f t="shared" si="404"/>
        <v>1435.9224586653836</v>
      </c>
      <c r="DB274">
        <f t="shared" ref="DB274:EG274" si="405">SUM(DB260:DB273)</f>
        <v>1435.9224586653836</v>
      </c>
      <c r="DC274">
        <f t="shared" si="405"/>
        <v>1471.8205201320188</v>
      </c>
      <c r="DD274">
        <f t="shared" si="405"/>
        <v>1471.8205201320188</v>
      </c>
      <c r="DE274">
        <f t="shared" si="405"/>
        <v>1471.8205201320188</v>
      </c>
      <c r="DF274">
        <f t="shared" si="405"/>
        <v>1471.8205201320188</v>
      </c>
      <c r="DG274">
        <f t="shared" si="405"/>
        <v>1508.6160331353185</v>
      </c>
      <c r="DH274">
        <f t="shared" si="405"/>
        <v>1508.6160331353185</v>
      </c>
      <c r="DI274">
        <f t="shared" si="405"/>
        <v>1508.6160331353185</v>
      </c>
      <c r="DJ274">
        <f t="shared" si="405"/>
        <v>1508.6160331353185</v>
      </c>
      <c r="DK274">
        <f t="shared" si="405"/>
        <v>1546.331433963702</v>
      </c>
      <c r="DL274">
        <f t="shared" si="405"/>
        <v>1546.331433963702</v>
      </c>
      <c r="DM274">
        <f t="shared" si="405"/>
        <v>1546.331433963702</v>
      </c>
      <c r="DN274">
        <f t="shared" si="405"/>
        <v>1546.331433963702</v>
      </c>
      <c r="DO274">
        <f t="shared" si="405"/>
        <v>1584.9897198127944</v>
      </c>
      <c r="DP274">
        <f t="shared" si="405"/>
        <v>1584.9897198127944</v>
      </c>
      <c r="DQ274">
        <f t="shared" si="405"/>
        <v>1584.9897198127944</v>
      </c>
      <c r="DR274">
        <f t="shared" si="405"/>
        <v>1584.9897198127944</v>
      </c>
      <c r="DS274">
        <f t="shared" si="405"/>
        <v>1624.614462808114</v>
      </c>
      <c r="DT274">
        <f t="shared" si="405"/>
        <v>1624.614462808114</v>
      </c>
      <c r="DU274">
        <f t="shared" si="405"/>
        <v>1624.614462808114</v>
      </c>
      <c r="DV274">
        <f t="shared" si="405"/>
        <v>1624.614462808114</v>
      </c>
      <c r="DW274">
        <f t="shared" si="405"/>
        <v>1665.2298243783171</v>
      </c>
      <c r="DX274">
        <f t="shared" si="405"/>
        <v>1665.2298243783171</v>
      </c>
      <c r="DY274">
        <f t="shared" si="405"/>
        <v>1665.2298243783171</v>
      </c>
      <c r="DZ274">
        <f t="shared" si="405"/>
        <v>1665.2298243783171</v>
      </c>
      <c r="EA274">
        <f t="shared" si="405"/>
        <v>1706.8605699877749</v>
      </c>
      <c r="EB274">
        <f t="shared" si="405"/>
        <v>1706.8605699877749</v>
      </c>
      <c r="EC274">
        <f t="shared" si="405"/>
        <v>1706.8605699877749</v>
      </c>
      <c r="ED274">
        <f t="shared" si="405"/>
        <v>1706.8605699877749</v>
      </c>
      <c r="EE274">
        <f t="shared" si="405"/>
        <v>1749.532084237469</v>
      </c>
      <c r="EF274">
        <f t="shared" si="405"/>
        <v>1749.532084237469</v>
      </c>
      <c r="EG274">
        <f t="shared" si="405"/>
        <v>1749.532084237469</v>
      </c>
      <c r="EH274">
        <f t="shared" ref="EH274:FM274" si="406">SUM(EH260:EH273)</f>
        <v>1749.532084237469</v>
      </c>
      <c r="EI274">
        <f t="shared" si="406"/>
        <v>1793.2703863434058</v>
      </c>
      <c r="EJ274">
        <f t="shared" si="406"/>
        <v>1793.2703863434058</v>
      </c>
      <c r="EK274">
        <f t="shared" si="406"/>
        <v>1793.2703863434058</v>
      </c>
      <c r="EL274">
        <f t="shared" si="406"/>
        <v>1793.2703863434058</v>
      </c>
      <c r="EM274">
        <f t="shared" si="406"/>
        <v>1838.1021460019901</v>
      </c>
      <c r="EN274">
        <f t="shared" si="406"/>
        <v>1838.1021460019901</v>
      </c>
      <c r="EO274">
        <f t="shared" si="406"/>
        <v>1838.1021460019901</v>
      </c>
      <c r="EP274">
        <f t="shared" si="406"/>
        <v>1838.1021460019901</v>
      </c>
      <c r="EQ274">
        <f t="shared" si="406"/>
        <v>1884.0546996520397</v>
      </c>
      <c r="ER274">
        <f t="shared" si="406"/>
        <v>1884.0546996520397</v>
      </c>
      <c r="ES274">
        <f t="shared" si="406"/>
        <v>1884.0546996520397</v>
      </c>
      <c r="ET274">
        <f t="shared" si="406"/>
        <v>1884.0546996520397</v>
      </c>
      <c r="EU274">
        <f t="shared" si="406"/>
        <v>1931.1560671433413</v>
      </c>
      <c r="EV274">
        <f t="shared" si="406"/>
        <v>1931.1560671433413</v>
      </c>
      <c r="EW274">
        <f t="shared" si="406"/>
        <v>1931.1560671433413</v>
      </c>
      <c r="EX274">
        <f t="shared" si="406"/>
        <v>1931.1560671433413</v>
      </c>
      <c r="EY274">
        <f t="shared" si="406"/>
        <v>1979.4349688219243</v>
      </c>
      <c r="EZ274">
        <f t="shared" si="406"/>
        <v>1979.4349688219243</v>
      </c>
      <c r="FA274">
        <f t="shared" si="406"/>
        <v>1979.4349688219243</v>
      </c>
      <c r="FB274">
        <f t="shared" si="406"/>
        <v>0</v>
      </c>
      <c r="FC274">
        <f t="shared" si="406"/>
        <v>0</v>
      </c>
      <c r="FD274">
        <f t="shared" si="406"/>
        <v>0</v>
      </c>
      <c r="FE274">
        <f t="shared" si="406"/>
        <v>0</v>
      </c>
      <c r="FF274">
        <f t="shared" si="406"/>
        <v>0</v>
      </c>
      <c r="FG274">
        <f t="shared" si="406"/>
        <v>0</v>
      </c>
      <c r="FH274">
        <f t="shared" si="406"/>
        <v>0</v>
      </c>
      <c r="FI274">
        <f t="shared" si="406"/>
        <v>0</v>
      </c>
      <c r="FJ274">
        <f t="shared" si="406"/>
        <v>0</v>
      </c>
      <c r="FK274">
        <f t="shared" si="406"/>
        <v>0</v>
      </c>
      <c r="FL274">
        <f t="shared" si="406"/>
        <v>0</v>
      </c>
      <c r="FM274">
        <f t="shared" si="406"/>
        <v>0</v>
      </c>
      <c r="FN274">
        <f t="shared" ref="FN274:GJ274" si="407">SUM(FN260:FN273)</f>
        <v>0</v>
      </c>
      <c r="FO274">
        <f t="shared" si="407"/>
        <v>0</v>
      </c>
      <c r="FP274">
        <f t="shared" si="407"/>
        <v>0</v>
      </c>
      <c r="FQ274">
        <f t="shared" si="407"/>
        <v>0</v>
      </c>
      <c r="FR274">
        <f t="shared" si="407"/>
        <v>0</v>
      </c>
      <c r="FS274">
        <f t="shared" si="407"/>
        <v>0</v>
      </c>
      <c r="FT274">
        <f t="shared" si="407"/>
        <v>0</v>
      </c>
      <c r="FU274">
        <f t="shared" si="407"/>
        <v>0</v>
      </c>
      <c r="FV274">
        <f t="shared" si="407"/>
        <v>0</v>
      </c>
      <c r="FW274">
        <f t="shared" si="407"/>
        <v>0</v>
      </c>
      <c r="FX274">
        <f t="shared" si="407"/>
        <v>0</v>
      </c>
      <c r="FY274">
        <f t="shared" si="407"/>
        <v>0</v>
      </c>
      <c r="FZ274">
        <f t="shared" si="407"/>
        <v>0</v>
      </c>
      <c r="GA274">
        <f t="shared" si="407"/>
        <v>0</v>
      </c>
      <c r="GB274">
        <f t="shared" si="407"/>
        <v>0</v>
      </c>
      <c r="GC274">
        <f t="shared" si="407"/>
        <v>0</v>
      </c>
      <c r="GD274">
        <f t="shared" si="407"/>
        <v>0</v>
      </c>
      <c r="GE274">
        <f t="shared" si="407"/>
        <v>0</v>
      </c>
      <c r="GF274">
        <f t="shared" si="407"/>
        <v>0</v>
      </c>
      <c r="GG274">
        <f t="shared" si="407"/>
        <v>0</v>
      </c>
      <c r="GH274">
        <f t="shared" si="407"/>
        <v>0</v>
      </c>
      <c r="GI274">
        <f t="shared" si="407"/>
        <v>0</v>
      </c>
      <c r="GJ274">
        <f t="shared" si="407"/>
        <v>0</v>
      </c>
    </row>
    <row r="275" spans="1:192" outlineLevel="2" x14ac:dyDescent="0.35">
      <c r="A275" s="76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</row>
    <row r="276" spans="1:192" x14ac:dyDescent="0.35">
      <c r="A276" s="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</row>
    <row r="277" spans="1:192" x14ac:dyDescent="0.35">
      <c r="A277" s="76" t="s">
        <v>1066</v>
      </c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</row>
    <row r="278" spans="1:192" outlineLevel="1" x14ac:dyDescent="0.35">
      <c r="A278" s="76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</row>
    <row r="279" spans="1:192" outlineLevel="1" x14ac:dyDescent="0.35">
      <c r="A279" s="76"/>
      <c r="B279"/>
      <c r="C279"/>
      <c r="D279"/>
      <c r="E279" t="str">
        <f>$E$141</f>
        <v>Direct costs</v>
      </c>
      <c r="F279"/>
      <c r="G279" t="str">
        <f>$G$141</f>
        <v>$ 000s</v>
      </c>
      <c r="H279">
        <f>$H$141</f>
        <v>359322.5116392175</v>
      </c>
      <c r="I279"/>
      <c r="J279">
        <f t="shared" ref="J279:AO279" si="408">J$141</f>
        <v>0</v>
      </c>
      <c r="K279">
        <f t="shared" si="408"/>
        <v>0</v>
      </c>
      <c r="L279">
        <f t="shared" si="408"/>
        <v>0</v>
      </c>
      <c r="M279">
        <f t="shared" si="408"/>
        <v>0</v>
      </c>
      <c r="N279">
        <f t="shared" si="408"/>
        <v>0</v>
      </c>
      <c r="O279">
        <f t="shared" si="408"/>
        <v>0</v>
      </c>
      <c r="P279">
        <f t="shared" si="408"/>
        <v>0</v>
      </c>
      <c r="Q279">
        <f t="shared" si="408"/>
        <v>0</v>
      </c>
      <c r="R279">
        <f t="shared" si="408"/>
        <v>0</v>
      </c>
      <c r="S279">
        <f t="shared" si="408"/>
        <v>0</v>
      </c>
      <c r="T279">
        <f t="shared" si="408"/>
        <v>0</v>
      </c>
      <c r="U279">
        <f t="shared" si="408"/>
        <v>0</v>
      </c>
      <c r="V279">
        <f t="shared" si="408"/>
        <v>0</v>
      </c>
      <c r="W279">
        <f t="shared" si="408"/>
        <v>0</v>
      </c>
      <c r="X279">
        <f t="shared" si="408"/>
        <v>0</v>
      </c>
      <c r="Y279">
        <f t="shared" si="408"/>
        <v>0</v>
      </c>
      <c r="Z279">
        <f t="shared" si="408"/>
        <v>0</v>
      </c>
      <c r="AA279">
        <f t="shared" si="408"/>
        <v>0</v>
      </c>
      <c r="AB279">
        <f t="shared" si="408"/>
        <v>0</v>
      </c>
      <c r="AC279">
        <f t="shared" si="408"/>
        <v>0</v>
      </c>
      <c r="AD279">
        <f t="shared" si="408"/>
        <v>0</v>
      </c>
      <c r="AE279">
        <f t="shared" si="408"/>
        <v>6.9257107749999989</v>
      </c>
      <c r="AF279">
        <f t="shared" si="408"/>
        <v>13.404601499999997</v>
      </c>
      <c r="AG279">
        <f t="shared" si="408"/>
        <v>20.777132324999997</v>
      </c>
      <c r="AH279">
        <f t="shared" si="408"/>
        <v>27.702843099999996</v>
      </c>
      <c r="AI279">
        <f t="shared" si="408"/>
        <v>32.394453625000004</v>
      </c>
      <c r="AJ279">
        <f t="shared" si="408"/>
        <v>41.554264649999993</v>
      </c>
      <c r="AK279">
        <f t="shared" si="408"/>
        <v>46.916105250000001</v>
      </c>
      <c r="AL279">
        <f t="shared" si="408"/>
        <v>55.405686199999991</v>
      </c>
      <c r="AM279">
        <f t="shared" si="408"/>
        <v>61.828724418749985</v>
      </c>
      <c r="AN279">
        <f t="shared" si="408"/>
        <v>70.988535443749981</v>
      </c>
      <c r="AO279">
        <f t="shared" si="408"/>
        <v>78.087388988124985</v>
      </c>
      <c r="AP279">
        <f t="shared" ref="AP279:BU279" si="409">AP$141</f>
        <v>82.43829922499998</v>
      </c>
      <c r="AQ279">
        <f t="shared" si="409"/>
        <v>92.285096076874993</v>
      </c>
      <c r="AR279">
        <f t="shared" si="409"/>
        <v>96.17801576250001</v>
      </c>
      <c r="AS279">
        <f t="shared" si="409"/>
        <v>106.48280316562497</v>
      </c>
      <c r="AT279">
        <f t="shared" si="409"/>
        <v>113.58165670999998</v>
      </c>
      <c r="AU279">
        <f t="shared" si="409"/>
        <v>109.0017511975</v>
      </c>
      <c r="AV279">
        <f t="shared" si="409"/>
        <v>127.77936379874998</v>
      </c>
      <c r="AW279">
        <f t="shared" si="409"/>
        <v>130.52730710624999</v>
      </c>
      <c r="AX279">
        <f t="shared" si="409"/>
        <v>141.97707088749996</v>
      </c>
      <c r="AY279">
        <f t="shared" si="409"/>
        <v>147.87369923484374</v>
      </c>
      <c r="AZ279">
        <f t="shared" si="409"/>
        <v>160.0791474256562</v>
      </c>
      <c r="BA279">
        <f t="shared" si="409"/>
        <v>167.3554723086406</v>
      </c>
      <c r="BB279">
        <f t="shared" si="409"/>
        <v>168.99851341124997</v>
      </c>
      <c r="BC279">
        <f t="shared" si="409"/>
        <v>174.63179719162497</v>
      </c>
      <c r="BD279">
        <f t="shared" si="409"/>
        <v>168.99851341124997</v>
      </c>
      <c r="BE279">
        <f t="shared" si="409"/>
        <v>174.63179719162497</v>
      </c>
      <c r="BF279">
        <f t="shared" si="409"/>
        <v>2555.2415089837496</v>
      </c>
      <c r="BG279">
        <f t="shared" si="409"/>
        <v>2624.8966625832277</v>
      </c>
      <c r="BH279">
        <f t="shared" si="409"/>
        <v>2630.6707784581122</v>
      </c>
      <c r="BI279">
        <f t="shared" si="409"/>
        <v>2630.6707784581122</v>
      </c>
      <c r="BJ279">
        <f t="shared" si="409"/>
        <v>2619.1225467083432</v>
      </c>
      <c r="BK279">
        <f t="shared" si="409"/>
        <v>2690.519079147808</v>
      </c>
      <c r="BL279">
        <f t="shared" si="409"/>
        <v>2696.4375479195642</v>
      </c>
      <c r="BM279">
        <f t="shared" si="409"/>
        <v>2696.4375479195642</v>
      </c>
      <c r="BN279">
        <f t="shared" si="409"/>
        <v>2690.519079147808</v>
      </c>
      <c r="BO279">
        <f t="shared" si="409"/>
        <v>2757.782056126503</v>
      </c>
      <c r="BP279">
        <f t="shared" si="409"/>
        <v>2763.8484866175531</v>
      </c>
      <c r="BQ279">
        <f t="shared" si="409"/>
        <v>2763.8484866175531</v>
      </c>
      <c r="BR279">
        <f t="shared" si="409"/>
        <v>2751.7156256354524</v>
      </c>
      <c r="BS279">
        <f t="shared" si="409"/>
        <v>2826.7266075296657</v>
      </c>
      <c r="BT279">
        <f t="shared" si="409"/>
        <v>2832.9446987829924</v>
      </c>
      <c r="BU279">
        <f t="shared" si="409"/>
        <v>2832.9446987829924</v>
      </c>
      <c r="BV279">
        <f t="shared" ref="BV279:DA279" si="410">BV$141</f>
        <v>2820.5085162763394</v>
      </c>
      <c r="BW279">
        <f t="shared" si="410"/>
        <v>2897.394772717907</v>
      </c>
      <c r="BX279">
        <f t="shared" si="410"/>
        <v>2903.7683162525668</v>
      </c>
      <c r="BY279">
        <f t="shared" si="410"/>
        <v>2903.7683162525668</v>
      </c>
      <c r="BZ279">
        <f t="shared" si="410"/>
        <v>2891.0212291832472</v>
      </c>
      <c r="CA279">
        <f t="shared" si="410"/>
        <v>2969.8296420358542</v>
      </c>
      <c r="CB279">
        <f t="shared" si="410"/>
        <v>2976.3625241588802</v>
      </c>
      <c r="CC279">
        <f t="shared" si="410"/>
        <v>2976.3625241588802</v>
      </c>
      <c r="CD279">
        <f t="shared" si="410"/>
        <v>2969.8296420358542</v>
      </c>
      <c r="CE279">
        <f t="shared" si="410"/>
        <v>3044.0753830867507</v>
      </c>
      <c r="CF279">
        <f t="shared" si="410"/>
        <v>3050.7715872628528</v>
      </c>
      <c r="CG279">
        <f t="shared" si="410"/>
        <v>3050.7715872628528</v>
      </c>
      <c r="CH279">
        <f t="shared" si="410"/>
        <v>3037.3791789106485</v>
      </c>
      <c r="CI279">
        <f t="shared" si="410"/>
        <v>3120.1772676639198</v>
      </c>
      <c r="CJ279">
        <f t="shared" si="410"/>
        <v>3127.0408769444243</v>
      </c>
      <c r="CK279">
        <f t="shared" si="410"/>
        <v>3127.0408769444243</v>
      </c>
      <c r="CL279">
        <f t="shared" si="410"/>
        <v>3113.3136583834153</v>
      </c>
      <c r="CM279">
        <f t="shared" si="410"/>
        <v>3198.1816993555167</v>
      </c>
      <c r="CN279">
        <f t="shared" si="410"/>
        <v>3205.2168988680341</v>
      </c>
      <c r="CO279">
        <f t="shared" si="410"/>
        <v>3205.2168988680341</v>
      </c>
      <c r="CP279">
        <f t="shared" si="410"/>
        <v>3191.1464998430001</v>
      </c>
      <c r="CQ279">
        <f t="shared" si="410"/>
        <v>3278.1362418394051</v>
      </c>
      <c r="CR279">
        <f t="shared" si="410"/>
        <v>3285.3473213397351</v>
      </c>
      <c r="CS279">
        <f t="shared" si="410"/>
        <v>3285.3473213397351</v>
      </c>
      <c r="CT279">
        <f t="shared" si="410"/>
        <v>3278.1362418394051</v>
      </c>
      <c r="CU279">
        <f t="shared" si="410"/>
        <v>3360.0896478853892</v>
      </c>
      <c r="CV279">
        <f t="shared" si="410"/>
        <v>3367.4810043732277</v>
      </c>
      <c r="CW279">
        <f t="shared" si="410"/>
        <v>3367.4810043732277</v>
      </c>
      <c r="CX279">
        <f t="shared" si="410"/>
        <v>3352.6982913975517</v>
      </c>
      <c r="CY279">
        <f t="shared" si="410"/>
        <v>3444.0918890825246</v>
      </c>
      <c r="CZ279">
        <f t="shared" si="410"/>
        <v>3451.6680294825592</v>
      </c>
      <c r="DA279">
        <f t="shared" si="410"/>
        <v>3451.6680294825592</v>
      </c>
      <c r="DB279">
        <f t="shared" ref="DB279:EG279" si="411">DB$141</f>
        <v>3436.5157486824905</v>
      </c>
      <c r="DC279">
        <f t="shared" si="411"/>
        <v>3530.1941863095876</v>
      </c>
      <c r="DD279">
        <f t="shared" si="411"/>
        <v>3537.9597302196225</v>
      </c>
      <c r="DE279">
        <f t="shared" si="411"/>
        <v>3537.9597302196225</v>
      </c>
      <c r="DF279">
        <f t="shared" si="411"/>
        <v>3522.4286423995522</v>
      </c>
      <c r="DG279">
        <f t="shared" si="411"/>
        <v>3618.4490409673267</v>
      </c>
      <c r="DH279">
        <f t="shared" si="411"/>
        <v>3626.4087234751128</v>
      </c>
      <c r="DI279">
        <f t="shared" si="411"/>
        <v>3626.4087234751128</v>
      </c>
      <c r="DJ279">
        <f t="shared" si="411"/>
        <v>3618.4490409673267</v>
      </c>
      <c r="DK279">
        <f t="shared" si="411"/>
        <v>3708.9102669915101</v>
      </c>
      <c r="DL279">
        <f t="shared" si="411"/>
        <v>3717.0689415619909</v>
      </c>
      <c r="DM279">
        <f t="shared" si="411"/>
        <v>3717.0689415619909</v>
      </c>
      <c r="DN279">
        <f t="shared" si="411"/>
        <v>3700.7515924210293</v>
      </c>
      <c r="DO279">
        <f t="shared" si="411"/>
        <v>3801.6330236662984</v>
      </c>
      <c r="DP279">
        <f t="shared" si="411"/>
        <v>3809.9956651010411</v>
      </c>
      <c r="DQ279">
        <f t="shared" si="411"/>
        <v>3809.9956651010411</v>
      </c>
      <c r="DR279">
        <f t="shared" si="411"/>
        <v>3793.2703822315557</v>
      </c>
      <c r="DS279">
        <f t="shared" si="411"/>
        <v>3896.6738492579552</v>
      </c>
      <c r="DT279">
        <f t="shared" si="411"/>
        <v>3905.245556728566</v>
      </c>
      <c r="DU279">
        <f t="shared" si="411"/>
        <v>3905.245556728566</v>
      </c>
      <c r="DV279">
        <f t="shared" si="411"/>
        <v>3888.1021417873435</v>
      </c>
      <c r="DW279">
        <f t="shared" si="411"/>
        <v>3994.0906954894035</v>
      </c>
      <c r="DX279">
        <f t="shared" si="411"/>
        <v>4002.8766956467798</v>
      </c>
      <c r="DY279">
        <f t="shared" si="411"/>
        <v>4002.8766956467798</v>
      </c>
      <c r="DZ279">
        <f t="shared" si="411"/>
        <v>3994.0906954894035</v>
      </c>
      <c r="EA279">
        <f t="shared" si="411"/>
        <v>4093.9429628766379</v>
      </c>
      <c r="EB279">
        <f t="shared" si="411"/>
        <v>4102.9486130379501</v>
      </c>
      <c r="EC279">
        <f t="shared" si="411"/>
        <v>4102.9486130379501</v>
      </c>
      <c r="ED279">
        <f t="shared" si="411"/>
        <v>4084.9373127153272</v>
      </c>
      <c r="EE279">
        <f t="shared" si="411"/>
        <v>4196.2915369485545</v>
      </c>
      <c r="EF279">
        <f t="shared" si="411"/>
        <v>4205.5223283638979</v>
      </c>
      <c r="EG279">
        <f t="shared" si="411"/>
        <v>4205.5223283638979</v>
      </c>
      <c r="EH279">
        <f t="shared" ref="EH279:FM279" si="412">EH$141</f>
        <v>4187.060745533211</v>
      </c>
      <c r="EI279">
        <f t="shared" si="412"/>
        <v>4301.1988253722684</v>
      </c>
      <c r="EJ279">
        <f t="shared" si="412"/>
        <v>4310.6603865729958</v>
      </c>
      <c r="EK279">
        <f t="shared" si="412"/>
        <v>4310.6603865729958</v>
      </c>
      <c r="EL279">
        <f t="shared" si="412"/>
        <v>4291.737264171541</v>
      </c>
      <c r="EM279">
        <f t="shared" si="412"/>
        <v>4408.7287960065732</v>
      </c>
      <c r="EN279">
        <f t="shared" si="412"/>
        <v>4418.4268962373189</v>
      </c>
      <c r="EO279">
        <f t="shared" si="412"/>
        <v>4418.4268962373189</v>
      </c>
      <c r="EP279">
        <f t="shared" si="412"/>
        <v>4408.7287960065732</v>
      </c>
      <c r="EQ279">
        <f t="shared" si="412"/>
        <v>4518.9470159067387</v>
      </c>
      <c r="ER279">
        <f t="shared" si="412"/>
        <v>4528.887568643253</v>
      </c>
      <c r="ES279">
        <f t="shared" si="412"/>
        <v>4528.887568643253</v>
      </c>
      <c r="ET279">
        <f t="shared" si="412"/>
        <v>4509.0064631702244</v>
      </c>
      <c r="EU279">
        <f t="shared" si="412"/>
        <v>4631.9206913044063</v>
      </c>
      <c r="EV279">
        <f t="shared" si="412"/>
        <v>4642.1097578593335</v>
      </c>
      <c r="EW279">
        <f t="shared" si="412"/>
        <v>4642.1097578593335</v>
      </c>
      <c r="EX279">
        <f t="shared" si="412"/>
        <v>4621.73162474948</v>
      </c>
      <c r="EY279">
        <f t="shared" si="412"/>
        <v>4747.7187085870164</v>
      </c>
      <c r="EZ279">
        <f t="shared" si="412"/>
        <v>4758.1625018058157</v>
      </c>
      <c r="FA279">
        <f t="shared" si="412"/>
        <v>4758.1625018058157</v>
      </c>
      <c r="FB279">
        <f t="shared" si="412"/>
        <v>0</v>
      </c>
      <c r="FC279">
        <f t="shared" si="412"/>
        <v>0</v>
      </c>
      <c r="FD279">
        <f t="shared" si="412"/>
        <v>0</v>
      </c>
      <c r="FE279">
        <f t="shared" si="412"/>
        <v>0</v>
      </c>
      <c r="FF279">
        <f t="shared" si="412"/>
        <v>0</v>
      </c>
      <c r="FG279">
        <f t="shared" si="412"/>
        <v>0</v>
      </c>
      <c r="FH279">
        <f t="shared" si="412"/>
        <v>0</v>
      </c>
      <c r="FI279">
        <f t="shared" si="412"/>
        <v>0</v>
      </c>
      <c r="FJ279">
        <f t="shared" si="412"/>
        <v>0</v>
      </c>
      <c r="FK279">
        <f t="shared" si="412"/>
        <v>0</v>
      </c>
      <c r="FL279">
        <f t="shared" si="412"/>
        <v>0</v>
      </c>
      <c r="FM279">
        <f t="shared" si="412"/>
        <v>0</v>
      </c>
      <c r="FN279">
        <f t="shared" ref="FN279:GJ279" si="413">FN$141</f>
        <v>0</v>
      </c>
      <c r="FO279">
        <f t="shared" si="413"/>
        <v>0</v>
      </c>
      <c r="FP279">
        <f t="shared" si="413"/>
        <v>0</v>
      </c>
      <c r="FQ279">
        <f t="shared" si="413"/>
        <v>0</v>
      </c>
      <c r="FR279">
        <f t="shared" si="413"/>
        <v>0</v>
      </c>
      <c r="FS279">
        <f t="shared" si="413"/>
        <v>0</v>
      </c>
      <c r="FT279">
        <f t="shared" si="413"/>
        <v>0</v>
      </c>
      <c r="FU279">
        <f t="shared" si="413"/>
        <v>0</v>
      </c>
      <c r="FV279">
        <f t="shared" si="413"/>
        <v>0</v>
      </c>
      <c r="FW279">
        <f t="shared" si="413"/>
        <v>0</v>
      </c>
      <c r="FX279">
        <f t="shared" si="413"/>
        <v>0</v>
      </c>
      <c r="FY279">
        <f t="shared" si="413"/>
        <v>0</v>
      </c>
      <c r="FZ279">
        <f t="shared" si="413"/>
        <v>0</v>
      </c>
      <c r="GA279">
        <f t="shared" si="413"/>
        <v>0</v>
      </c>
      <c r="GB279">
        <f t="shared" si="413"/>
        <v>0</v>
      </c>
      <c r="GC279">
        <f t="shared" si="413"/>
        <v>0</v>
      </c>
      <c r="GD279">
        <f t="shared" si="413"/>
        <v>0</v>
      </c>
      <c r="GE279">
        <f t="shared" si="413"/>
        <v>0</v>
      </c>
      <c r="GF279">
        <f t="shared" si="413"/>
        <v>0</v>
      </c>
      <c r="GG279">
        <f t="shared" si="413"/>
        <v>0</v>
      </c>
      <c r="GH279">
        <f t="shared" si="413"/>
        <v>0</v>
      </c>
      <c r="GI279">
        <f t="shared" si="413"/>
        <v>0</v>
      </c>
      <c r="GJ279">
        <f t="shared" si="413"/>
        <v>0</v>
      </c>
    </row>
    <row r="280" spans="1:192" outlineLevel="1" x14ac:dyDescent="0.35">
      <c r="A280" s="76"/>
      <c r="B280"/>
      <c r="C280"/>
      <c r="D280"/>
      <c r="E280" t="str">
        <f>$E$274</f>
        <v>Overheads</v>
      </c>
      <c r="F280"/>
      <c r="G280" t="str">
        <f>$G$274</f>
        <v>$ 000s</v>
      </c>
      <c r="H280">
        <f>$H$274</f>
        <v>148614.65899664586</v>
      </c>
      <c r="I280"/>
      <c r="J280">
        <f t="shared" ref="J280:AO280" si="414">J$274</f>
        <v>0</v>
      </c>
      <c r="K280">
        <f t="shared" si="414"/>
        <v>0</v>
      </c>
      <c r="L280">
        <f t="shared" si="414"/>
        <v>0</v>
      </c>
      <c r="M280">
        <f t="shared" si="414"/>
        <v>0</v>
      </c>
      <c r="N280">
        <f t="shared" si="414"/>
        <v>0</v>
      </c>
      <c r="O280">
        <f t="shared" si="414"/>
        <v>0</v>
      </c>
      <c r="P280">
        <f t="shared" si="414"/>
        <v>0</v>
      </c>
      <c r="Q280">
        <f t="shared" si="414"/>
        <v>0</v>
      </c>
      <c r="R280">
        <f t="shared" si="414"/>
        <v>0</v>
      </c>
      <c r="S280">
        <f t="shared" si="414"/>
        <v>0</v>
      </c>
      <c r="T280">
        <f t="shared" si="414"/>
        <v>0</v>
      </c>
      <c r="U280">
        <f t="shared" si="414"/>
        <v>0</v>
      </c>
      <c r="V280">
        <f t="shared" si="414"/>
        <v>0</v>
      </c>
      <c r="W280">
        <f t="shared" si="414"/>
        <v>0</v>
      </c>
      <c r="X280">
        <f t="shared" si="414"/>
        <v>0</v>
      </c>
      <c r="Y280">
        <f t="shared" si="414"/>
        <v>0</v>
      </c>
      <c r="Z280">
        <f t="shared" si="414"/>
        <v>0</v>
      </c>
      <c r="AA280">
        <f t="shared" si="414"/>
        <v>0</v>
      </c>
      <c r="AB280">
        <f t="shared" si="414"/>
        <v>0</v>
      </c>
      <c r="AC280">
        <f t="shared" si="414"/>
        <v>0</v>
      </c>
      <c r="AD280">
        <f t="shared" si="414"/>
        <v>0</v>
      </c>
      <c r="AE280">
        <f t="shared" si="414"/>
        <v>0</v>
      </c>
      <c r="AF280">
        <f t="shared" si="414"/>
        <v>0</v>
      </c>
      <c r="AG280">
        <f t="shared" si="414"/>
        <v>0</v>
      </c>
      <c r="AH280">
        <f t="shared" si="414"/>
        <v>0</v>
      </c>
      <c r="AI280">
        <f t="shared" si="414"/>
        <v>0</v>
      </c>
      <c r="AJ280">
        <f t="shared" si="414"/>
        <v>0</v>
      </c>
      <c r="AK280">
        <f t="shared" si="414"/>
        <v>0</v>
      </c>
      <c r="AL280">
        <f t="shared" si="414"/>
        <v>0</v>
      </c>
      <c r="AM280">
        <f t="shared" si="414"/>
        <v>0</v>
      </c>
      <c r="AN280">
        <f t="shared" si="414"/>
        <v>0</v>
      </c>
      <c r="AO280">
        <f t="shared" si="414"/>
        <v>0</v>
      </c>
      <c r="AP280">
        <f t="shared" ref="AP280:BU280" si="415">AP$274</f>
        <v>0</v>
      </c>
      <c r="AQ280">
        <f t="shared" si="415"/>
        <v>0</v>
      </c>
      <c r="AR280">
        <f t="shared" si="415"/>
        <v>0</v>
      </c>
      <c r="AS280">
        <f t="shared" si="415"/>
        <v>0</v>
      </c>
      <c r="AT280">
        <f t="shared" si="415"/>
        <v>0</v>
      </c>
      <c r="AU280">
        <f t="shared" si="415"/>
        <v>0</v>
      </c>
      <c r="AV280">
        <f t="shared" si="415"/>
        <v>0</v>
      </c>
      <c r="AW280">
        <f t="shared" si="415"/>
        <v>0</v>
      </c>
      <c r="AX280">
        <f t="shared" si="415"/>
        <v>0</v>
      </c>
      <c r="AY280">
        <f t="shared" si="415"/>
        <v>0</v>
      </c>
      <c r="AZ280">
        <f t="shared" si="415"/>
        <v>0</v>
      </c>
      <c r="BA280">
        <f t="shared" si="415"/>
        <v>0</v>
      </c>
      <c r="BB280">
        <f t="shared" si="415"/>
        <v>0</v>
      </c>
      <c r="BC280">
        <f t="shared" si="415"/>
        <v>0</v>
      </c>
      <c r="BD280">
        <f t="shared" si="415"/>
        <v>0</v>
      </c>
      <c r="BE280">
        <f t="shared" si="415"/>
        <v>0</v>
      </c>
      <c r="BF280">
        <f t="shared" si="415"/>
        <v>1067.6885946093753</v>
      </c>
      <c r="BG280">
        <f t="shared" si="415"/>
        <v>1094.3808094746096</v>
      </c>
      <c r="BH280">
        <f t="shared" si="415"/>
        <v>1094.3808094746096</v>
      </c>
      <c r="BI280">
        <f t="shared" si="415"/>
        <v>1094.3808094746096</v>
      </c>
      <c r="BJ280">
        <f t="shared" si="415"/>
        <v>1094.3808094746096</v>
      </c>
      <c r="BK280">
        <f t="shared" si="415"/>
        <v>1121.7403297114743</v>
      </c>
      <c r="BL280">
        <f t="shared" si="415"/>
        <v>1121.7403297114743</v>
      </c>
      <c r="BM280">
        <f t="shared" si="415"/>
        <v>1121.7403297114743</v>
      </c>
      <c r="BN280">
        <f t="shared" si="415"/>
        <v>1121.7403297114743</v>
      </c>
      <c r="BO280">
        <f t="shared" si="415"/>
        <v>1149.7838379542609</v>
      </c>
      <c r="BP280">
        <f t="shared" si="415"/>
        <v>1149.7838379542609</v>
      </c>
      <c r="BQ280">
        <f t="shared" si="415"/>
        <v>1149.7838379542609</v>
      </c>
      <c r="BR280">
        <f t="shared" si="415"/>
        <v>1149.7838379542609</v>
      </c>
      <c r="BS280">
        <f t="shared" si="415"/>
        <v>1178.5284339031177</v>
      </c>
      <c r="BT280">
        <f t="shared" si="415"/>
        <v>1178.5284339031177</v>
      </c>
      <c r="BU280">
        <f t="shared" si="415"/>
        <v>1178.5284339031177</v>
      </c>
      <c r="BV280">
        <f t="shared" ref="BV280:DA280" si="416">BV$274</f>
        <v>1178.5284339031177</v>
      </c>
      <c r="BW280">
        <f t="shared" si="416"/>
        <v>1207.9916447506953</v>
      </c>
      <c r="BX280">
        <f t="shared" si="416"/>
        <v>1207.9916447506953</v>
      </c>
      <c r="BY280">
        <f t="shared" si="416"/>
        <v>1207.9916447506953</v>
      </c>
      <c r="BZ280">
        <f t="shared" si="416"/>
        <v>1207.9916447506953</v>
      </c>
      <c r="CA280">
        <f t="shared" si="416"/>
        <v>1238.1914358694626</v>
      </c>
      <c r="CB280">
        <f t="shared" si="416"/>
        <v>1238.1914358694626</v>
      </c>
      <c r="CC280">
        <f t="shared" si="416"/>
        <v>1238.1914358694626</v>
      </c>
      <c r="CD280">
        <f t="shared" si="416"/>
        <v>1238.1914358694626</v>
      </c>
      <c r="CE280">
        <f t="shared" si="416"/>
        <v>1269.1462217661995</v>
      </c>
      <c r="CF280">
        <f t="shared" si="416"/>
        <v>1269.1462217661995</v>
      </c>
      <c r="CG280">
        <f t="shared" si="416"/>
        <v>1269.1462217661995</v>
      </c>
      <c r="CH280">
        <f t="shared" si="416"/>
        <v>1269.1462217661995</v>
      </c>
      <c r="CI280">
        <f t="shared" si="416"/>
        <v>1300.8748773103543</v>
      </c>
      <c r="CJ280">
        <f t="shared" si="416"/>
        <v>1300.8748773103543</v>
      </c>
      <c r="CK280">
        <f t="shared" si="416"/>
        <v>1300.8748773103543</v>
      </c>
      <c r="CL280">
        <f t="shared" si="416"/>
        <v>1300.8748773103543</v>
      </c>
      <c r="CM280">
        <f t="shared" si="416"/>
        <v>1333.3967492431132</v>
      </c>
      <c r="CN280">
        <f t="shared" si="416"/>
        <v>1333.3967492431132</v>
      </c>
      <c r="CO280">
        <f t="shared" si="416"/>
        <v>1333.3967492431132</v>
      </c>
      <c r="CP280">
        <f t="shared" si="416"/>
        <v>1333.3967492431132</v>
      </c>
      <c r="CQ280">
        <f t="shared" si="416"/>
        <v>1366.7316679741909</v>
      </c>
      <c r="CR280">
        <f t="shared" si="416"/>
        <v>1366.7316679741909</v>
      </c>
      <c r="CS280">
        <f t="shared" si="416"/>
        <v>1366.7316679741909</v>
      </c>
      <c r="CT280">
        <f t="shared" si="416"/>
        <v>1366.7316679741909</v>
      </c>
      <c r="CU280">
        <f t="shared" si="416"/>
        <v>1400.8999596735448</v>
      </c>
      <c r="CV280">
        <f t="shared" si="416"/>
        <v>1400.8999596735448</v>
      </c>
      <c r="CW280">
        <f t="shared" si="416"/>
        <v>1400.8999596735448</v>
      </c>
      <c r="CX280">
        <f t="shared" si="416"/>
        <v>1400.8999596735448</v>
      </c>
      <c r="CY280">
        <f t="shared" si="416"/>
        <v>1435.9224586653836</v>
      </c>
      <c r="CZ280">
        <f t="shared" si="416"/>
        <v>1435.9224586653836</v>
      </c>
      <c r="DA280">
        <f t="shared" si="416"/>
        <v>1435.9224586653836</v>
      </c>
      <c r="DB280">
        <f t="shared" ref="DB280:EG280" si="417">DB$274</f>
        <v>1435.9224586653836</v>
      </c>
      <c r="DC280">
        <f t="shared" si="417"/>
        <v>1471.8205201320188</v>
      </c>
      <c r="DD280">
        <f t="shared" si="417"/>
        <v>1471.8205201320188</v>
      </c>
      <c r="DE280">
        <f t="shared" si="417"/>
        <v>1471.8205201320188</v>
      </c>
      <c r="DF280">
        <f t="shared" si="417"/>
        <v>1471.8205201320188</v>
      </c>
      <c r="DG280">
        <f t="shared" si="417"/>
        <v>1508.6160331353185</v>
      </c>
      <c r="DH280">
        <f t="shared" si="417"/>
        <v>1508.6160331353185</v>
      </c>
      <c r="DI280">
        <f t="shared" si="417"/>
        <v>1508.6160331353185</v>
      </c>
      <c r="DJ280">
        <f t="shared" si="417"/>
        <v>1508.6160331353185</v>
      </c>
      <c r="DK280">
        <f t="shared" si="417"/>
        <v>1546.331433963702</v>
      </c>
      <c r="DL280">
        <f t="shared" si="417"/>
        <v>1546.331433963702</v>
      </c>
      <c r="DM280">
        <f t="shared" si="417"/>
        <v>1546.331433963702</v>
      </c>
      <c r="DN280">
        <f t="shared" si="417"/>
        <v>1546.331433963702</v>
      </c>
      <c r="DO280">
        <f t="shared" si="417"/>
        <v>1584.9897198127944</v>
      </c>
      <c r="DP280">
        <f t="shared" si="417"/>
        <v>1584.9897198127944</v>
      </c>
      <c r="DQ280">
        <f t="shared" si="417"/>
        <v>1584.9897198127944</v>
      </c>
      <c r="DR280">
        <f t="shared" si="417"/>
        <v>1584.9897198127944</v>
      </c>
      <c r="DS280">
        <f t="shared" si="417"/>
        <v>1624.614462808114</v>
      </c>
      <c r="DT280">
        <f t="shared" si="417"/>
        <v>1624.614462808114</v>
      </c>
      <c r="DU280">
        <f t="shared" si="417"/>
        <v>1624.614462808114</v>
      </c>
      <c r="DV280">
        <f t="shared" si="417"/>
        <v>1624.614462808114</v>
      </c>
      <c r="DW280">
        <f t="shared" si="417"/>
        <v>1665.2298243783171</v>
      </c>
      <c r="DX280">
        <f t="shared" si="417"/>
        <v>1665.2298243783171</v>
      </c>
      <c r="DY280">
        <f t="shared" si="417"/>
        <v>1665.2298243783171</v>
      </c>
      <c r="DZ280">
        <f t="shared" si="417"/>
        <v>1665.2298243783171</v>
      </c>
      <c r="EA280">
        <f t="shared" si="417"/>
        <v>1706.8605699877749</v>
      </c>
      <c r="EB280">
        <f t="shared" si="417"/>
        <v>1706.8605699877749</v>
      </c>
      <c r="EC280">
        <f t="shared" si="417"/>
        <v>1706.8605699877749</v>
      </c>
      <c r="ED280">
        <f t="shared" si="417"/>
        <v>1706.8605699877749</v>
      </c>
      <c r="EE280">
        <f t="shared" si="417"/>
        <v>1749.532084237469</v>
      </c>
      <c r="EF280">
        <f t="shared" si="417"/>
        <v>1749.532084237469</v>
      </c>
      <c r="EG280">
        <f t="shared" si="417"/>
        <v>1749.532084237469</v>
      </c>
      <c r="EH280">
        <f t="shared" ref="EH280:FM280" si="418">EH$274</f>
        <v>1749.532084237469</v>
      </c>
      <c r="EI280">
        <f t="shared" si="418"/>
        <v>1793.2703863434058</v>
      </c>
      <c r="EJ280">
        <f t="shared" si="418"/>
        <v>1793.2703863434058</v>
      </c>
      <c r="EK280">
        <f t="shared" si="418"/>
        <v>1793.2703863434058</v>
      </c>
      <c r="EL280">
        <f t="shared" si="418"/>
        <v>1793.2703863434058</v>
      </c>
      <c r="EM280">
        <f t="shared" si="418"/>
        <v>1838.1021460019901</v>
      </c>
      <c r="EN280">
        <f t="shared" si="418"/>
        <v>1838.1021460019901</v>
      </c>
      <c r="EO280">
        <f t="shared" si="418"/>
        <v>1838.1021460019901</v>
      </c>
      <c r="EP280">
        <f t="shared" si="418"/>
        <v>1838.1021460019901</v>
      </c>
      <c r="EQ280">
        <f t="shared" si="418"/>
        <v>1884.0546996520397</v>
      </c>
      <c r="ER280">
        <f t="shared" si="418"/>
        <v>1884.0546996520397</v>
      </c>
      <c r="ES280">
        <f t="shared" si="418"/>
        <v>1884.0546996520397</v>
      </c>
      <c r="ET280">
        <f t="shared" si="418"/>
        <v>1884.0546996520397</v>
      </c>
      <c r="EU280">
        <f t="shared" si="418"/>
        <v>1931.1560671433413</v>
      </c>
      <c r="EV280">
        <f t="shared" si="418"/>
        <v>1931.1560671433413</v>
      </c>
      <c r="EW280">
        <f t="shared" si="418"/>
        <v>1931.1560671433413</v>
      </c>
      <c r="EX280">
        <f t="shared" si="418"/>
        <v>1931.1560671433413</v>
      </c>
      <c r="EY280">
        <f t="shared" si="418"/>
        <v>1979.4349688219243</v>
      </c>
      <c r="EZ280">
        <f t="shared" si="418"/>
        <v>1979.4349688219243</v>
      </c>
      <c r="FA280">
        <f t="shared" si="418"/>
        <v>1979.4349688219243</v>
      </c>
      <c r="FB280">
        <f t="shared" si="418"/>
        <v>0</v>
      </c>
      <c r="FC280">
        <f t="shared" si="418"/>
        <v>0</v>
      </c>
      <c r="FD280">
        <f t="shared" si="418"/>
        <v>0</v>
      </c>
      <c r="FE280">
        <f t="shared" si="418"/>
        <v>0</v>
      </c>
      <c r="FF280">
        <f t="shared" si="418"/>
        <v>0</v>
      </c>
      <c r="FG280">
        <f t="shared" si="418"/>
        <v>0</v>
      </c>
      <c r="FH280">
        <f t="shared" si="418"/>
        <v>0</v>
      </c>
      <c r="FI280">
        <f t="shared" si="418"/>
        <v>0</v>
      </c>
      <c r="FJ280">
        <f t="shared" si="418"/>
        <v>0</v>
      </c>
      <c r="FK280">
        <f t="shared" si="418"/>
        <v>0</v>
      </c>
      <c r="FL280">
        <f t="shared" si="418"/>
        <v>0</v>
      </c>
      <c r="FM280">
        <f t="shared" si="418"/>
        <v>0</v>
      </c>
      <c r="FN280">
        <f t="shared" ref="FN280:GJ280" si="419">FN$274</f>
        <v>0</v>
      </c>
      <c r="FO280">
        <f t="shared" si="419"/>
        <v>0</v>
      </c>
      <c r="FP280">
        <f t="shared" si="419"/>
        <v>0</v>
      </c>
      <c r="FQ280">
        <f t="shared" si="419"/>
        <v>0</v>
      </c>
      <c r="FR280">
        <f t="shared" si="419"/>
        <v>0</v>
      </c>
      <c r="FS280">
        <f t="shared" si="419"/>
        <v>0</v>
      </c>
      <c r="FT280">
        <f t="shared" si="419"/>
        <v>0</v>
      </c>
      <c r="FU280">
        <f t="shared" si="419"/>
        <v>0</v>
      </c>
      <c r="FV280">
        <f t="shared" si="419"/>
        <v>0</v>
      </c>
      <c r="FW280">
        <f t="shared" si="419"/>
        <v>0</v>
      </c>
      <c r="FX280">
        <f t="shared" si="419"/>
        <v>0</v>
      </c>
      <c r="FY280">
        <f t="shared" si="419"/>
        <v>0</v>
      </c>
      <c r="FZ280">
        <f t="shared" si="419"/>
        <v>0</v>
      </c>
      <c r="GA280">
        <f t="shared" si="419"/>
        <v>0</v>
      </c>
      <c r="GB280">
        <f t="shared" si="419"/>
        <v>0</v>
      </c>
      <c r="GC280">
        <f t="shared" si="419"/>
        <v>0</v>
      </c>
      <c r="GD280">
        <f t="shared" si="419"/>
        <v>0</v>
      </c>
      <c r="GE280">
        <f t="shared" si="419"/>
        <v>0</v>
      </c>
      <c r="GF280">
        <f t="shared" si="419"/>
        <v>0</v>
      </c>
      <c r="GG280">
        <f t="shared" si="419"/>
        <v>0</v>
      </c>
      <c r="GH280">
        <f t="shared" si="419"/>
        <v>0</v>
      </c>
      <c r="GI280">
        <f t="shared" si="419"/>
        <v>0</v>
      </c>
      <c r="GJ280">
        <f t="shared" si="419"/>
        <v>0</v>
      </c>
    </row>
    <row r="281" spans="1:192" outlineLevel="1" x14ac:dyDescent="0.35">
      <c r="A281" s="76"/>
      <c r="B281"/>
      <c r="C281"/>
      <c r="D281"/>
      <c r="E281" t="s">
        <v>1067</v>
      </c>
      <c r="F281"/>
      <c r="G281" t="s">
        <v>101</v>
      </c>
      <c r="H281">
        <f>SUM(J281:GJ281)</f>
        <v>507937.17063586338</v>
      </c>
      <c r="I281"/>
      <c r="J281">
        <f t="shared" ref="J281:AO281" si="420">J279+J280</f>
        <v>0</v>
      </c>
      <c r="K281">
        <f t="shared" si="420"/>
        <v>0</v>
      </c>
      <c r="L281">
        <f t="shared" si="420"/>
        <v>0</v>
      </c>
      <c r="M281">
        <f t="shared" si="420"/>
        <v>0</v>
      </c>
      <c r="N281">
        <f t="shared" si="420"/>
        <v>0</v>
      </c>
      <c r="O281">
        <f t="shared" si="420"/>
        <v>0</v>
      </c>
      <c r="P281">
        <f t="shared" si="420"/>
        <v>0</v>
      </c>
      <c r="Q281">
        <f t="shared" si="420"/>
        <v>0</v>
      </c>
      <c r="R281">
        <f t="shared" si="420"/>
        <v>0</v>
      </c>
      <c r="S281">
        <f t="shared" si="420"/>
        <v>0</v>
      </c>
      <c r="T281">
        <f t="shared" si="420"/>
        <v>0</v>
      </c>
      <c r="U281">
        <f t="shared" si="420"/>
        <v>0</v>
      </c>
      <c r="V281">
        <f t="shared" si="420"/>
        <v>0</v>
      </c>
      <c r="W281">
        <f t="shared" si="420"/>
        <v>0</v>
      </c>
      <c r="X281">
        <f t="shared" si="420"/>
        <v>0</v>
      </c>
      <c r="Y281">
        <f t="shared" si="420"/>
        <v>0</v>
      </c>
      <c r="Z281">
        <f t="shared" si="420"/>
        <v>0</v>
      </c>
      <c r="AA281">
        <f t="shared" si="420"/>
        <v>0</v>
      </c>
      <c r="AB281">
        <f t="shared" si="420"/>
        <v>0</v>
      </c>
      <c r="AC281">
        <f t="shared" si="420"/>
        <v>0</v>
      </c>
      <c r="AD281">
        <f t="shared" si="420"/>
        <v>0</v>
      </c>
      <c r="AE281">
        <f t="shared" si="420"/>
        <v>6.9257107749999989</v>
      </c>
      <c r="AF281">
        <f t="shared" si="420"/>
        <v>13.404601499999997</v>
      </c>
      <c r="AG281">
        <f t="shared" si="420"/>
        <v>20.777132324999997</v>
      </c>
      <c r="AH281">
        <f t="shared" si="420"/>
        <v>27.702843099999996</v>
      </c>
      <c r="AI281">
        <f t="shared" si="420"/>
        <v>32.394453625000004</v>
      </c>
      <c r="AJ281">
        <f t="shared" si="420"/>
        <v>41.554264649999993</v>
      </c>
      <c r="AK281">
        <f t="shared" si="420"/>
        <v>46.916105250000001</v>
      </c>
      <c r="AL281">
        <f t="shared" si="420"/>
        <v>55.405686199999991</v>
      </c>
      <c r="AM281">
        <f t="shared" si="420"/>
        <v>61.828724418749985</v>
      </c>
      <c r="AN281">
        <f t="shared" si="420"/>
        <v>70.988535443749981</v>
      </c>
      <c r="AO281">
        <f t="shared" si="420"/>
        <v>78.087388988124985</v>
      </c>
      <c r="AP281">
        <f t="shared" ref="AP281:BU281" si="421">AP279+AP280</f>
        <v>82.43829922499998</v>
      </c>
      <c r="AQ281">
        <f t="shared" si="421"/>
        <v>92.285096076874993</v>
      </c>
      <c r="AR281">
        <f t="shared" si="421"/>
        <v>96.17801576250001</v>
      </c>
      <c r="AS281">
        <f t="shared" si="421"/>
        <v>106.48280316562497</v>
      </c>
      <c r="AT281">
        <f t="shared" si="421"/>
        <v>113.58165670999998</v>
      </c>
      <c r="AU281">
        <f t="shared" si="421"/>
        <v>109.0017511975</v>
      </c>
      <c r="AV281">
        <f t="shared" si="421"/>
        <v>127.77936379874998</v>
      </c>
      <c r="AW281">
        <f t="shared" si="421"/>
        <v>130.52730710624999</v>
      </c>
      <c r="AX281">
        <f t="shared" si="421"/>
        <v>141.97707088749996</v>
      </c>
      <c r="AY281">
        <f t="shared" si="421"/>
        <v>147.87369923484374</v>
      </c>
      <c r="AZ281">
        <f t="shared" si="421"/>
        <v>160.0791474256562</v>
      </c>
      <c r="BA281">
        <f t="shared" si="421"/>
        <v>167.3554723086406</v>
      </c>
      <c r="BB281">
        <f t="shared" si="421"/>
        <v>168.99851341124997</v>
      </c>
      <c r="BC281">
        <f t="shared" si="421"/>
        <v>174.63179719162497</v>
      </c>
      <c r="BD281">
        <f t="shared" si="421"/>
        <v>168.99851341124997</v>
      </c>
      <c r="BE281">
        <f t="shared" si="421"/>
        <v>174.63179719162497</v>
      </c>
      <c r="BF281">
        <f t="shared" si="421"/>
        <v>3622.9301035931248</v>
      </c>
      <c r="BG281">
        <f t="shared" si="421"/>
        <v>3719.2774720578373</v>
      </c>
      <c r="BH281">
        <f t="shared" si="421"/>
        <v>3725.0515879327218</v>
      </c>
      <c r="BI281">
        <f t="shared" si="421"/>
        <v>3725.0515879327218</v>
      </c>
      <c r="BJ281">
        <f t="shared" si="421"/>
        <v>3713.5033561829528</v>
      </c>
      <c r="BK281">
        <f t="shared" si="421"/>
        <v>3812.2594088592823</v>
      </c>
      <c r="BL281">
        <f t="shared" si="421"/>
        <v>3818.1778776310384</v>
      </c>
      <c r="BM281">
        <f t="shared" si="421"/>
        <v>3818.1778776310384</v>
      </c>
      <c r="BN281">
        <f t="shared" si="421"/>
        <v>3812.2594088592823</v>
      </c>
      <c r="BO281">
        <f t="shared" si="421"/>
        <v>3907.5658940807639</v>
      </c>
      <c r="BP281">
        <f t="shared" si="421"/>
        <v>3913.632324571814</v>
      </c>
      <c r="BQ281">
        <f t="shared" si="421"/>
        <v>3913.632324571814</v>
      </c>
      <c r="BR281">
        <f t="shared" si="421"/>
        <v>3901.4994635897133</v>
      </c>
      <c r="BS281">
        <f t="shared" si="421"/>
        <v>4005.2550414327834</v>
      </c>
      <c r="BT281">
        <f t="shared" si="421"/>
        <v>4011.4731326861101</v>
      </c>
      <c r="BU281">
        <f t="shared" si="421"/>
        <v>4011.4731326861101</v>
      </c>
      <c r="BV281">
        <f t="shared" ref="BV281:DA281" si="422">BV279+BV280</f>
        <v>3999.0369501794571</v>
      </c>
      <c r="BW281">
        <f t="shared" si="422"/>
        <v>4105.3864174686023</v>
      </c>
      <c r="BX281">
        <f t="shared" si="422"/>
        <v>4111.7599610032621</v>
      </c>
      <c r="BY281">
        <f t="shared" si="422"/>
        <v>4111.7599610032621</v>
      </c>
      <c r="BZ281">
        <f t="shared" si="422"/>
        <v>4099.0128739339425</v>
      </c>
      <c r="CA281">
        <f t="shared" si="422"/>
        <v>4208.0210779053168</v>
      </c>
      <c r="CB281">
        <f t="shared" si="422"/>
        <v>4214.5539600283428</v>
      </c>
      <c r="CC281">
        <f t="shared" si="422"/>
        <v>4214.5539600283428</v>
      </c>
      <c r="CD281">
        <f t="shared" si="422"/>
        <v>4208.0210779053168</v>
      </c>
      <c r="CE281">
        <f t="shared" si="422"/>
        <v>4313.2216048529499</v>
      </c>
      <c r="CF281">
        <f t="shared" si="422"/>
        <v>4319.9178090290525</v>
      </c>
      <c r="CG281">
        <f t="shared" si="422"/>
        <v>4319.9178090290525</v>
      </c>
      <c r="CH281">
        <f t="shared" si="422"/>
        <v>4306.5254006768482</v>
      </c>
      <c r="CI281">
        <f t="shared" si="422"/>
        <v>4421.0521449742737</v>
      </c>
      <c r="CJ281">
        <f t="shared" si="422"/>
        <v>4427.9157542547782</v>
      </c>
      <c r="CK281">
        <f t="shared" si="422"/>
        <v>4427.9157542547782</v>
      </c>
      <c r="CL281">
        <f t="shared" si="422"/>
        <v>4414.1885356937692</v>
      </c>
      <c r="CM281">
        <f t="shared" si="422"/>
        <v>4531.5784485986296</v>
      </c>
      <c r="CN281">
        <f t="shared" si="422"/>
        <v>4538.6136481111471</v>
      </c>
      <c r="CO281">
        <f t="shared" si="422"/>
        <v>4538.6136481111471</v>
      </c>
      <c r="CP281">
        <f t="shared" si="422"/>
        <v>4524.5432490861131</v>
      </c>
      <c r="CQ281">
        <f t="shared" si="422"/>
        <v>4644.8679098135963</v>
      </c>
      <c r="CR281">
        <f t="shared" si="422"/>
        <v>4652.0789893139263</v>
      </c>
      <c r="CS281">
        <f t="shared" si="422"/>
        <v>4652.0789893139263</v>
      </c>
      <c r="CT281">
        <f t="shared" si="422"/>
        <v>4644.8679098135963</v>
      </c>
      <c r="CU281">
        <f t="shared" si="422"/>
        <v>4760.989607558934</v>
      </c>
      <c r="CV281">
        <f t="shared" si="422"/>
        <v>4768.3809640467725</v>
      </c>
      <c r="CW281">
        <f t="shared" si="422"/>
        <v>4768.3809640467725</v>
      </c>
      <c r="CX281">
        <f t="shared" si="422"/>
        <v>4753.5982510710965</v>
      </c>
      <c r="CY281">
        <f t="shared" si="422"/>
        <v>4880.0143477479087</v>
      </c>
      <c r="CZ281">
        <f t="shared" si="422"/>
        <v>4887.5904881479428</v>
      </c>
      <c r="DA281">
        <f t="shared" si="422"/>
        <v>4887.5904881479428</v>
      </c>
      <c r="DB281">
        <f t="shared" ref="DB281:EG281" si="423">DB279+DB280</f>
        <v>4872.4382073478737</v>
      </c>
      <c r="DC281">
        <f t="shared" si="423"/>
        <v>5002.0147064416069</v>
      </c>
      <c r="DD281">
        <f t="shared" si="423"/>
        <v>5009.7802503516414</v>
      </c>
      <c r="DE281">
        <f t="shared" si="423"/>
        <v>5009.7802503516414</v>
      </c>
      <c r="DF281">
        <f t="shared" si="423"/>
        <v>4994.2491625315706</v>
      </c>
      <c r="DG281">
        <f t="shared" si="423"/>
        <v>5127.0650741026457</v>
      </c>
      <c r="DH281">
        <f t="shared" si="423"/>
        <v>5135.0247566104317</v>
      </c>
      <c r="DI281">
        <f t="shared" si="423"/>
        <v>5135.0247566104317</v>
      </c>
      <c r="DJ281">
        <f t="shared" si="423"/>
        <v>5127.0650741026457</v>
      </c>
      <c r="DK281">
        <f t="shared" si="423"/>
        <v>5255.2417009552119</v>
      </c>
      <c r="DL281">
        <f t="shared" si="423"/>
        <v>5263.4003755256927</v>
      </c>
      <c r="DM281">
        <f t="shared" si="423"/>
        <v>5263.4003755256927</v>
      </c>
      <c r="DN281">
        <f t="shared" si="423"/>
        <v>5247.0830263847311</v>
      </c>
      <c r="DO281">
        <f t="shared" si="423"/>
        <v>5386.6227434790926</v>
      </c>
      <c r="DP281">
        <f t="shared" si="423"/>
        <v>5394.9853849138353</v>
      </c>
      <c r="DQ281">
        <f t="shared" si="423"/>
        <v>5394.9853849138353</v>
      </c>
      <c r="DR281">
        <f t="shared" si="423"/>
        <v>5378.2601020443499</v>
      </c>
      <c r="DS281">
        <f t="shared" si="423"/>
        <v>5521.288312066069</v>
      </c>
      <c r="DT281">
        <f t="shared" si="423"/>
        <v>5529.8600195366798</v>
      </c>
      <c r="DU281">
        <f t="shared" si="423"/>
        <v>5529.8600195366798</v>
      </c>
      <c r="DV281">
        <f t="shared" si="423"/>
        <v>5512.7166045954573</v>
      </c>
      <c r="DW281">
        <f t="shared" si="423"/>
        <v>5659.3205198677206</v>
      </c>
      <c r="DX281">
        <f t="shared" si="423"/>
        <v>5668.1065200250969</v>
      </c>
      <c r="DY281">
        <f t="shared" si="423"/>
        <v>5668.1065200250969</v>
      </c>
      <c r="DZ281">
        <f t="shared" si="423"/>
        <v>5659.3205198677206</v>
      </c>
      <c r="EA281">
        <f t="shared" si="423"/>
        <v>5800.8035328644128</v>
      </c>
      <c r="EB281">
        <f t="shared" si="423"/>
        <v>5809.8091830257254</v>
      </c>
      <c r="EC281">
        <f t="shared" si="423"/>
        <v>5809.8091830257254</v>
      </c>
      <c r="ED281">
        <f t="shared" si="423"/>
        <v>5791.797882703102</v>
      </c>
      <c r="EE281">
        <f t="shared" si="423"/>
        <v>5945.823621186024</v>
      </c>
      <c r="EF281">
        <f t="shared" si="423"/>
        <v>5955.0544126013665</v>
      </c>
      <c r="EG281">
        <f t="shared" si="423"/>
        <v>5955.0544126013665</v>
      </c>
      <c r="EH281">
        <f t="shared" ref="EH281:FM281" si="424">EH279+EH280</f>
        <v>5936.5928297706796</v>
      </c>
      <c r="EI281">
        <f t="shared" si="424"/>
        <v>6094.4692117156737</v>
      </c>
      <c r="EJ281">
        <f t="shared" si="424"/>
        <v>6103.9307729164011</v>
      </c>
      <c r="EK281">
        <f t="shared" si="424"/>
        <v>6103.9307729164011</v>
      </c>
      <c r="EL281">
        <f t="shared" si="424"/>
        <v>6085.0076505149464</v>
      </c>
      <c r="EM281">
        <f t="shared" si="424"/>
        <v>6246.8309420085634</v>
      </c>
      <c r="EN281">
        <f t="shared" si="424"/>
        <v>6256.5290422393091</v>
      </c>
      <c r="EO281">
        <f t="shared" si="424"/>
        <v>6256.5290422393091</v>
      </c>
      <c r="EP281">
        <f t="shared" si="424"/>
        <v>6246.8309420085634</v>
      </c>
      <c r="EQ281">
        <f t="shared" si="424"/>
        <v>6403.0017155587784</v>
      </c>
      <c r="ER281">
        <f t="shared" si="424"/>
        <v>6412.9422682952927</v>
      </c>
      <c r="ES281">
        <f t="shared" si="424"/>
        <v>6412.9422682952927</v>
      </c>
      <c r="ET281">
        <f t="shared" si="424"/>
        <v>6393.0611628222641</v>
      </c>
      <c r="EU281">
        <f t="shared" si="424"/>
        <v>6563.0767584477471</v>
      </c>
      <c r="EV281">
        <f t="shared" si="424"/>
        <v>6573.2658250026743</v>
      </c>
      <c r="EW281">
        <f t="shared" si="424"/>
        <v>6573.2658250026743</v>
      </c>
      <c r="EX281">
        <f t="shared" si="424"/>
        <v>6552.8876918928217</v>
      </c>
      <c r="EY281">
        <f t="shared" si="424"/>
        <v>6727.1536774089409</v>
      </c>
      <c r="EZ281">
        <f t="shared" si="424"/>
        <v>6737.5974706277402</v>
      </c>
      <c r="FA281">
        <f t="shared" si="424"/>
        <v>6737.5974706277402</v>
      </c>
      <c r="FB281">
        <f t="shared" si="424"/>
        <v>0</v>
      </c>
      <c r="FC281">
        <f t="shared" si="424"/>
        <v>0</v>
      </c>
      <c r="FD281">
        <f t="shared" si="424"/>
        <v>0</v>
      </c>
      <c r="FE281">
        <f t="shared" si="424"/>
        <v>0</v>
      </c>
      <c r="FF281">
        <f t="shared" si="424"/>
        <v>0</v>
      </c>
      <c r="FG281">
        <f t="shared" si="424"/>
        <v>0</v>
      </c>
      <c r="FH281">
        <f t="shared" si="424"/>
        <v>0</v>
      </c>
      <c r="FI281">
        <f t="shared" si="424"/>
        <v>0</v>
      </c>
      <c r="FJ281">
        <f t="shared" si="424"/>
        <v>0</v>
      </c>
      <c r="FK281">
        <f t="shared" si="424"/>
        <v>0</v>
      </c>
      <c r="FL281">
        <f t="shared" si="424"/>
        <v>0</v>
      </c>
      <c r="FM281">
        <f t="shared" si="424"/>
        <v>0</v>
      </c>
      <c r="FN281">
        <f t="shared" ref="FN281:GJ281" si="425">FN279+FN280</f>
        <v>0</v>
      </c>
      <c r="FO281">
        <f t="shared" si="425"/>
        <v>0</v>
      </c>
      <c r="FP281">
        <f t="shared" si="425"/>
        <v>0</v>
      </c>
      <c r="FQ281">
        <f t="shared" si="425"/>
        <v>0</v>
      </c>
      <c r="FR281">
        <f t="shared" si="425"/>
        <v>0</v>
      </c>
      <c r="FS281">
        <f t="shared" si="425"/>
        <v>0</v>
      </c>
      <c r="FT281">
        <f t="shared" si="425"/>
        <v>0</v>
      </c>
      <c r="FU281">
        <f t="shared" si="425"/>
        <v>0</v>
      </c>
      <c r="FV281">
        <f t="shared" si="425"/>
        <v>0</v>
      </c>
      <c r="FW281">
        <f t="shared" si="425"/>
        <v>0</v>
      </c>
      <c r="FX281">
        <f t="shared" si="425"/>
        <v>0</v>
      </c>
      <c r="FY281">
        <f t="shared" si="425"/>
        <v>0</v>
      </c>
      <c r="FZ281">
        <f t="shared" si="425"/>
        <v>0</v>
      </c>
      <c r="GA281">
        <f t="shared" si="425"/>
        <v>0</v>
      </c>
      <c r="GB281">
        <f t="shared" si="425"/>
        <v>0</v>
      </c>
      <c r="GC281">
        <f t="shared" si="425"/>
        <v>0</v>
      </c>
      <c r="GD281">
        <f t="shared" si="425"/>
        <v>0</v>
      </c>
      <c r="GE281">
        <f t="shared" si="425"/>
        <v>0</v>
      </c>
      <c r="GF281">
        <f t="shared" si="425"/>
        <v>0</v>
      </c>
      <c r="GG281">
        <f t="shared" si="425"/>
        <v>0</v>
      </c>
      <c r="GH281">
        <f t="shared" si="425"/>
        <v>0</v>
      </c>
      <c r="GI281">
        <f t="shared" si="425"/>
        <v>0</v>
      </c>
      <c r="GJ281">
        <f t="shared" si="425"/>
        <v>0</v>
      </c>
    </row>
    <row r="282" spans="1:192" s="181" customFormat="1" outlineLevel="1" x14ac:dyDescent="0.35">
      <c r="A282" s="373"/>
      <c r="E282" s="181" t="s">
        <v>1068</v>
      </c>
      <c r="G282" s="181" t="s">
        <v>101</v>
      </c>
      <c r="H282" s="181">
        <f>SUM(J282:GJ282)</f>
        <v>-507937.17063586338</v>
      </c>
      <c r="J282" s="181">
        <f t="shared" ref="J282:AO282" si="426">-1*J281</f>
        <v>0</v>
      </c>
      <c r="K282" s="181">
        <f t="shared" si="426"/>
        <v>0</v>
      </c>
      <c r="L282" s="181">
        <f t="shared" si="426"/>
        <v>0</v>
      </c>
      <c r="M282" s="181">
        <f t="shared" si="426"/>
        <v>0</v>
      </c>
      <c r="N282" s="181">
        <f t="shared" si="426"/>
        <v>0</v>
      </c>
      <c r="O282" s="181">
        <f t="shared" si="426"/>
        <v>0</v>
      </c>
      <c r="P282" s="181">
        <f t="shared" si="426"/>
        <v>0</v>
      </c>
      <c r="Q282" s="181">
        <f t="shared" si="426"/>
        <v>0</v>
      </c>
      <c r="R282" s="181">
        <f t="shared" si="426"/>
        <v>0</v>
      </c>
      <c r="S282" s="181">
        <f t="shared" si="426"/>
        <v>0</v>
      </c>
      <c r="T282" s="181">
        <f t="shared" si="426"/>
        <v>0</v>
      </c>
      <c r="U282" s="181">
        <f t="shared" si="426"/>
        <v>0</v>
      </c>
      <c r="V282" s="181">
        <f t="shared" si="426"/>
        <v>0</v>
      </c>
      <c r="W282" s="181">
        <f t="shared" si="426"/>
        <v>0</v>
      </c>
      <c r="X282" s="181">
        <f t="shared" si="426"/>
        <v>0</v>
      </c>
      <c r="Y282" s="181">
        <f t="shared" si="426"/>
        <v>0</v>
      </c>
      <c r="Z282" s="181">
        <f t="shared" si="426"/>
        <v>0</v>
      </c>
      <c r="AA282" s="181">
        <f t="shared" si="426"/>
        <v>0</v>
      </c>
      <c r="AB282" s="181">
        <f t="shared" si="426"/>
        <v>0</v>
      </c>
      <c r="AC282" s="181">
        <f t="shared" si="426"/>
        <v>0</v>
      </c>
      <c r="AD282" s="181">
        <f t="shared" si="426"/>
        <v>0</v>
      </c>
      <c r="AE282" s="181">
        <f t="shared" si="426"/>
        <v>-6.9257107749999989</v>
      </c>
      <c r="AF282" s="181">
        <f t="shared" si="426"/>
        <v>-13.404601499999997</v>
      </c>
      <c r="AG282" s="181">
        <f t="shared" si="426"/>
        <v>-20.777132324999997</v>
      </c>
      <c r="AH282" s="181">
        <f t="shared" si="426"/>
        <v>-27.702843099999996</v>
      </c>
      <c r="AI282" s="181">
        <f t="shared" si="426"/>
        <v>-32.394453625000004</v>
      </c>
      <c r="AJ282" s="181">
        <f t="shared" si="426"/>
        <v>-41.554264649999993</v>
      </c>
      <c r="AK282" s="181">
        <f t="shared" si="426"/>
        <v>-46.916105250000001</v>
      </c>
      <c r="AL282" s="181">
        <f t="shared" si="426"/>
        <v>-55.405686199999991</v>
      </c>
      <c r="AM282" s="181">
        <f t="shared" si="426"/>
        <v>-61.828724418749985</v>
      </c>
      <c r="AN282" s="181">
        <f t="shared" si="426"/>
        <v>-70.988535443749981</v>
      </c>
      <c r="AO282" s="181">
        <f t="shared" si="426"/>
        <v>-78.087388988124985</v>
      </c>
      <c r="AP282" s="181">
        <f t="shared" ref="AP282:BU282" si="427">-1*AP281</f>
        <v>-82.43829922499998</v>
      </c>
      <c r="AQ282" s="181">
        <f t="shared" si="427"/>
        <v>-92.285096076874993</v>
      </c>
      <c r="AR282" s="181">
        <f t="shared" si="427"/>
        <v>-96.17801576250001</v>
      </c>
      <c r="AS282" s="181">
        <f t="shared" si="427"/>
        <v>-106.48280316562497</v>
      </c>
      <c r="AT282" s="181">
        <f t="shared" si="427"/>
        <v>-113.58165670999998</v>
      </c>
      <c r="AU282" s="181">
        <f t="shared" si="427"/>
        <v>-109.0017511975</v>
      </c>
      <c r="AV282" s="181">
        <f t="shared" si="427"/>
        <v>-127.77936379874998</v>
      </c>
      <c r="AW282" s="181">
        <f t="shared" si="427"/>
        <v>-130.52730710624999</v>
      </c>
      <c r="AX282" s="181">
        <f t="shared" si="427"/>
        <v>-141.97707088749996</v>
      </c>
      <c r="AY282" s="181">
        <f t="shared" si="427"/>
        <v>-147.87369923484374</v>
      </c>
      <c r="AZ282" s="181">
        <f t="shared" si="427"/>
        <v>-160.0791474256562</v>
      </c>
      <c r="BA282" s="181">
        <f t="shared" si="427"/>
        <v>-167.3554723086406</v>
      </c>
      <c r="BB282" s="181">
        <f t="shared" si="427"/>
        <v>-168.99851341124997</v>
      </c>
      <c r="BC282" s="181">
        <f t="shared" si="427"/>
        <v>-174.63179719162497</v>
      </c>
      <c r="BD282" s="181">
        <f t="shared" si="427"/>
        <v>-168.99851341124997</v>
      </c>
      <c r="BE282" s="181">
        <f t="shared" si="427"/>
        <v>-174.63179719162497</v>
      </c>
      <c r="BF282" s="181">
        <f t="shared" si="427"/>
        <v>-3622.9301035931248</v>
      </c>
      <c r="BG282" s="181">
        <f t="shared" si="427"/>
        <v>-3719.2774720578373</v>
      </c>
      <c r="BH282" s="181">
        <f t="shared" si="427"/>
        <v>-3725.0515879327218</v>
      </c>
      <c r="BI282" s="181">
        <f t="shared" si="427"/>
        <v>-3725.0515879327218</v>
      </c>
      <c r="BJ282" s="181">
        <f t="shared" si="427"/>
        <v>-3713.5033561829528</v>
      </c>
      <c r="BK282" s="181">
        <f t="shared" si="427"/>
        <v>-3812.2594088592823</v>
      </c>
      <c r="BL282" s="181">
        <f t="shared" si="427"/>
        <v>-3818.1778776310384</v>
      </c>
      <c r="BM282" s="181">
        <f t="shared" si="427"/>
        <v>-3818.1778776310384</v>
      </c>
      <c r="BN282" s="181">
        <f t="shared" si="427"/>
        <v>-3812.2594088592823</v>
      </c>
      <c r="BO282" s="181">
        <f t="shared" si="427"/>
        <v>-3907.5658940807639</v>
      </c>
      <c r="BP282" s="181">
        <f t="shared" si="427"/>
        <v>-3913.632324571814</v>
      </c>
      <c r="BQ282" s="181">
        <f t="shared" si="427"/>
        <v>-3913.632324571814</v>
      </c>
      <c r="BR282" s="181">
        <f t="shared" si="427"/>
        <v>-3901.4994635897133</v>
      </c>
      <c r="BS282" s="181">
        <f t="shared" si="427"/>
        <v>-4005.2550414327834</v>
      </c>
      <c r="BT282" s="181">
        <f t="shared" si="427"/>
        <v>-4011.4731326861101</v>
      </c>
      <c r="BU282" s="181">
        <f t="shared" si="427"/>
        <v>-4011.4731326861101</v>
      </c>
      <c r="BV282" s="181">
        <f t="shared" ref="BV282:DA282" si="428">-1*BV281</f>
        <v>-3999.0369501794571</v>
      </c>
      <c r="BW282" s="181">
        <f t="shared" si="428"/>
        <v>-4105.3864174686023</v>
      </c>
      <c r="BX282" s="181">
        <f t="shared" si="428"/>
        <v>-4111.7599610032621</v>
      </c>
      <c r="BY282" s="181">
        <f t="shared" si="428"/>
        <v>-4111.7599610032621</v>
      </c>
      <c r="BZ282" s="181">
        <f t="shared" si="428"/>
        <v>-4099.0128739339425</v>
      </c>
      <c r="CA282" s="181">
        <f t="shared" si="428"/>
        <v>-4208.0210779053168</v>
      </c>
      <c r="CB282" s="181">
        <f t="shared" si="428"/>
        <v>-4214.5539600283428</v>
      </c>
      <c r="CC282" s="181">
        <f t="shared" si="428"/>
        <v>-4214.5539600283428</v>
      </c>
      <c r="CD282" s="181">
        <f t="shared" si="428"/>
        <v>-4208.0210779053168</v>
      </c>
      <c r="CE282" s="181">
        <f t="shared" si="428"/>
        <v>-4313.2216048529499</v>
      </c>
      <c r="CF282" s="181">
        <f t="shared" si="428"/>
        <v>-4319.9178090290525</v>
      </c>
      <c r="CG282" s="181">
        <f t="shared" si="428"/>
        <v>-4319.9178090290525</v>
      </c>
      <c r="CH282" s="181">
        <f t="shared" si="428"/>
        <v>-4306.5254006768482</v>
      </c>
      <c r="CI282" s="181">
        <f t="shared" si="428"/>
        <v>-4421.0521449742737</v>
      </c>
      <c r="CJ282" s="181">
        <f t="shared" si="428"/>
        <v>-4427.9157542547782</v>
      </c>
      <c r="CK282" s="181">
        <f t="shared" si="428"/>
        <v>-4427.9157542547782</v>
      </c>
      <c r="CL282" s="181">
        <f t="shared" si="428"/>
        <v>-4414.1885356937692</v>
      </c>
      <c r="CM282" s="181">
        <f t="shared" si="428"/>
        <v>-4531.5784485986296</v>
      </c>
      <c r="CN282" s="181">
        <f t="shared" si="428"/>
        <v>-4538.6136481111471</v>
      </c>
      <c r="CO282" s="181">
        <f t="shared" si="428"/>
        <v>-4538.6136481111471</v>
      </c>
      <c r="CP282" s="181">
        <f t="shared" si="428"/>
        <v>-4524.5432490861131</v>
      </c>
      <c r="CQ282" s="181">
        <f t="shared" si="428"/>
        <v>-4644.8679098135963</v>
      </c>
      <c r="CR282" s="181">
        <f t="shared" si="428"/>
        <v>-4652.0789893139263</v>
      </c>
      <c r="CS282" s="181">
        <f t="shared" si="428"/>
        <v>-4652.0789893139263</v>
      </c>
      <c r="CT282" s="181">
        <f t="shared" si="428"/>
        <v>-4644.8679098135963</v>
      </c>
      <c r="CU282" s="181">
        <f t="shared" si="428"/>
        <v>-4760.989607558934</v>
      </c>
      <c r="CV282" s="181">
        <f t="shared" si="428"/>
        <v>-4768.3809640467725</v>
      </c>
      <c r="CW282" s="181">
        <f t="shared" si="428"/>
        <v>-4768.3809640467725</v>
      </c>
      <c r="CX282" s="181">
        <f t="shared" si="428"/>
        <v>-4753.5982510710965</v>
      </c>
      <c r="CY282" s="181">
        <f t="shared" si="428"/>
        <v>-4880.0143477479087</v>
      </c>
      <c r="CZ282" s="181">
        <f t="shared" si="428"/>
        <v>-4887.5904881479428</v>
      </c>
      <c r="DA282" s="181">
        <f t="shared" si="428"/>
        <v>-4887.5904881479428</v>
      </c>
      <c r="DB282" s="181">
        <f t="shared" ref="DB282:EG282" si="429">-1*DB281</f>
        <v>-4872.4382073478737</v>
      </c>
      <c r="DC282" s="181">
        <f t="shared" si="429"/>
        <v>-5002.0147064416069</v>
      </c>
      <c r="DD282" s="181">
        <f t="shared" si="429"/>
        <v>-5009.7802503516414</v>
      </c>
      <c r="DE282" s="181">
        <f t="shared" si="429"/>
        <v>-5009.7802503516414</v>
      </c>
      <c r="DF282" s="181">
        <f t="shared" si="429"/>
        <v>-4994.2491625315706</v>
      </c>
      <c r="DG282" s="181">
        <f t="shared" si="429"/>
        <v>-5127.0650741026457</v>
      </c>
      <c r="DH282" s="181">
        <f t="shared" si="429"/>
        <v>-5135.0247566104317</v>
      </c>
      <c r="DI282" s="181">
        <f t="shared" si="429"/>
        <v>-5135.0247566104317</v>
      </c>
      <c r="DJ282" s="181">
        <f t="shared" si="429"/>
        <v>-5127.0650741026457</v>
      </c>
      <c r="DK282" s="181">
        <f t="shared" si="429"/>
        <v>-5255.2417009552119</v>
      </c>
      <c r="DL282" s="181">
        <f t="shared" si="429"/>
        <v>-5263.4003755256927</v>
      </c>
      <c r="DM282" s="181">
        <f t="shared" si="429"/>
        <v>-5263.4003755256927</v>
      </c>
      <c r="DN282" s="181">
        <f t="shared" si="429"/>
        <v>-5247.0830263847311</v>
      </c>
      <c r="DO282" s="181">
        <f t="shared" si="429"/>
        <v>-5386.6227434790926</v>
      </c>
      <c r="DP282" s="181">
        <f t="shared" si="429"/>
        <v>-5394.9853849138353</v>
      </c>
      <c r="DQ282" s="181">
        <f t="shared" si="429"/>
        <v>-5394.9853849138353</v>
      </c>
      <c r="DR282" s="181">
        <f t="shared" si="429"/>
        <v>-5378.2601020443499</v>
      </c>
      <c r="DS282" s="181">
        <f t="shared" si="429"/>
        <v>-5521.288312066069</v>
      </c>
      <c r="DT282" s="181">
        <f t="shared" si="429"/>
        <v>-5529.8600195366798</v>
      </c>
      <c r="DU282" s="181">
        <f t="shared" si="429"/>
        <v>-5529.8600195366798</v>
      </c>
      <c r="DV282" s="181">
        <f t="shared" si="429"/>
        <v>-5512.7166045954573</v>
      </c>
      <c r="DW282" s="181">
        <f t="shared" si="429"/>
        <v>-5659.3205198677206</v>
      </c>
      <c r="DX282" s="181">
        <f t="shared" si="429"/>
        <v>-5668.1065200250969</v>
      </c>
      <c r="DY282" s="181">
        <f t="shared" si="429"/>
        <v>-5668.1065200250969</v>
      </c>
      <c r="DZ282" s="181">
        <f t="shared" si="429"/>
        <v>-5659.3205198677206</v>
      </c>
      <c r="EA282" s="181">
        <f t="shared" si="429"/>
        <v>-5800.8035328644128</v>
      </c>
      <c r="EB282" s="181">
        <f t="shared" si="429"/>
        <v>-5809.8091830257254</v>
      </c>
      <c r="EC282" s="181">
        <f t="shared" si="429"/>
        <v>-5809.8091830257254</v>
      </c>
      <c r="ED282" s="181">
        <f t="shared" si="429"/>
        <v>-5791.797882703102</v>
      </c>
      <c r="EE282" s="181">
        <f t="shared" si="429"/>
        <v>-5945.823621186024</v>
      </c>
      <c r="EF282" s="181">
        <f t="shared" si="429"/>
        <v>-5955.0544126013665</v>
      </c>
      <c r="EG282" s="181">
        <f t="shared" si="429"/>
        <v>-5955.0544126013665</v>
      </c>
      <c r="EH282" s="181">
        <f t="shared" ref="EH282:FM282" si="430">-1*EH281</f>
        <v>-5936.5928297706796</v>
      </c>
      <c r="EI282" s="181">
        <f t="shared" si="430"/>
        <v>-6094.4692117156737</v>
      </c>
      <c r="EJ282" s="181">
        <f t="shared" si="430"/>
        <v>-6103.9307729164011</v>
      </c>
      <c r="EK282" s="181">
        <f t="shared" si="430"/>
        <v>-6103.9307729164011</v>
      </c>
      <c r="EL282" s="181">
        <f t="shared" si="430"/>
        <v>-6085.0076505149464</v>
      </c>
      <c r="EM282" s="181">
        <f t="shared" si="430"/>
        <v>-6246.8309420085634</v>
      </c>
      <c r="EN282" s="181">
        <f t="shared" si="430"/>
        <v>-6256.5290422393091</v>
      </c>
      <c r="EO282" s="181">
        <f t="shared" si="430"/>
        <v>-6256.5290422393091</v>
      </c>
      <c r="EP282" s="181">
        <f t="shared" si="430"/>
        <v>-6246.8309420085634</v>
      </c>
      <c r="EQ282" s="181">
        <f t="shared" si="430"/>
        <v>-6403.0017155587784</v>
      </c>
      <c r="ER282" s="181">
        <f t="shared" si="430"/>
        <v>-6412.9422682952927</v>
      </c>
      <c r="ES282" s="181">
        <f t="shared" si="430"/>
        <v>-6412.9422682952927</v>
      </c>
      <c r="ET282" s="181">
        <f t="shared" si="430"/>
        <v>-6393.0611628222641</v>
      </c>
      <c r="EU282" s="181">
        <f t="shared" si="430"/>
        <v>-6563.0767584477471</v>
      </c>
      <c r="EV282" s="181">
        <f t="shared" si="430"/>
        <v>-6573.2658250026743</v>
      </c>
      <c r="EW282" s="181">
        <f t="shared" si="430"/>
        <v>-6573.2658250026743</v>
      </c>
      <c r="EX282" s="181">
        <f t="shared" si="430"/>
        <v>-6552.8876918928217</v>
      </c>
      <c r="EY282" s="181">
        <f t="shared" si="430"/>
        <v>-6727.1536774089409</v>
      </c>
      <c r="EZ282" s="181">
        <f t="shared" si="430"/>
        <v>-6737.5974706277402</v>
      </c>
      <c r="FA282" s="181">
        <f t="shared" si="430"/>
        <v>-6737.5974706277402</v>
      </c>
      <c r="FB282" s="181">
        <f t="shared" si="430"/>
        <v>0</v>
      </c>
      <c r="FC282" s="181">
        <f t="shared" si="430"/>
        <v>0</v>
      </c>
      <c r="FD282" s="181">
        <f t="shared" si="430"/>
        <v>0</v>
      </c>
      <c r="FE282" s="181">
        <f t="shared" si="430"/>
        <v>0</v>
      </c>
      <c r="FF282" s="181">
        <f t="shared" si="430"/>
        <v>0</v>
      </c>
      <c r="FG282" s="181">
        <f t="shared" si="430"/>
        <v>0</v>
      </c>
      <c r="FH282" s="181">
        <f t="shared" si="430"/>
        <v>0</v>
      </c>
      <c r="FI282" s="181">
        <f t="shared" si="430"/>
        <v>0</v>
      </c>
      <c r="FJ282" s="181">
        <f t="shared" si="430"/>
        <v>0</v>
      </c>
      <c r="FK282" s="181">
        <f t="shared" si="430"/>
        <v>0</v>
      </c>
      <c r="FL282" s="181">
        <f t="shared" si="430"/>
        <v>0</v>
      </c>
      <c r="FM282" s="181">
        <f t="shared" si="430"/>
        <v>0</v>
      </c>
      <c r="FN282" s="181">
        <f t="shared" ref="FN282:GJ282" si="431">-1*FN281</f>
        <v>0</v>
      </c>
      <c r="FO282" s="181">
        <f t="shared" si="431"/>
        <v>0</v>
      </c>
      <c r="FP282" s="181">
        <f t="shared" si="431"/>
        <v>0</v>
      </c>
      <c r="FQ282" s="181">
        <f t="shared" si="431"/>
        <v>0</v>
      </c>
      <c r="FR282" s="181">
        <f t="shared" si="431"/>
        <v>0</v>
      </c>
      <c r="FS282" s="181">
        <f t="shared" si="431"/>
        <v>0</v>
      </c>
      <c r="FT282" s="181">
        <f t="shared" si="431"/>
        <v>0</v>
      </c>
      <c r="FU282" s="181">
        <f t="shared" si="431"/>
        <v>0</v>
      </c>
      <c r="FV282" s="181">
        <f t="shared" si="431"/>
        <v>0</v>
      </c>
      <c r="FW282" s="181">
        <f t="shared" si="431"/>
        <v>0</v>
      </c>
      <c r="FX282" s="181">
        <f t="shared" si="431"/>
        <v>0</v>
      </c>
      <c r="FY282" s="181">
        <f t="shared" si="431"/>
        <v>0</v>
      </c>
      <c r="FZ282" s="181">
        <f t="shared" si="431"/>
        <v>0</v>
      </c>
      <c r="GA282" s="181">
        <f t="shared" si="431"/>
        <v>0</v>
      </c>
      <c r="GB282" s="181">
        <f t="shared" si="431"/>
        <v>0</v>
      </c>
      <c r="GC282" s="181">
        <f t="shared" si="431"/>
        <v>0</v>
      </c>
      <c r="GD282" s="181">
        <f t="shared" si="431"/>
        <v>0</v>
      </c>
      <c r="GE282" s="181">
        <f t="shared" si="431"/>
        <v>0</v>
      </c>
      <c r="GF282" s="181">
        <f t="shared" si="431"/>
        <v>0</v>
      </c>
      <c r="GG282" s="181">
        <f t="shared" si="431"/>
        <v>0</v>
      </c>
      <c r="GH282" s="181">
        <f t="shared" si="431"/>
        <v>0</v>
      </c>
      <c r="GI282" s="181">
        <f t="shared" si="431"/>
        <v>0</v>
      </c>
      <c r="GJ282" s="181">
        <f t="shared" si="431"/>
        <v>0</v>
      </c>
    </row>
    <row r="283" spans="1:192" ht="12.75" outlineLevel="1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</row>
    <row r="284" spans="1:192" ht="12.75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</row>
    <row r="285" spans="1:192" x14ac:dyDescent="0.35">
      <c r="A285" s="76" t="s">
        <v>1308</v>
      </c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</row>
    <row r="286" spans="1:192" ht="12.75" outlineLevel="1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</row>
    <row r="287" spans="1:192" outlineLevel="1" x14ac:dyDescent="0.35">
      <c r="A287"/>
      <c r="B287" s="76" t="s">
        <v>1309</v>
      </c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</row>
    <row r="288" spans="1:192" s="119" customFormat="1" ht="12.75" outlineLevel="2" x14ac:dyDescent="0.35">
      <c r="E288" s="119" t="str">
        <f>InpC!$E$94</f>
        <v>Accounts receivable lag</v>
      </c>
      <c r="F288" s="119">
        <f>InpC!$F$94</f>
        <v>1</v>
      </c>
      <c r="G288" s="119" t="str">
        <f>InpC!$G$94</f>
        <v>months</v>
      </c>
    </row>
    <row r="289" spans="1:192" s="119" customFormat="1" ht="12.75" outlineLevel="2" x14ac:dyDescent="0.35">
      <c r="E289" s="119" t="str">
        <f>Time!$E$32</f>
        <v>Months per model period</v>
      </c>
      <c r="G289" s="119" t="str">
        <f>Time!$G$32</f>
        <v>months</v>
      </c>
      <c r="H289" s="119">
        <f>Time!$H$32</f>
        <v>0</v>
      </c>
      <c r="J289" s="119">
        <f>Time!J$32</f>
        <v>1</v>
      </c>
      <c r="K289" s="119">
        <f>Time!K$32</f>
        <v>1</v>
      </c>
      <c r="L289" s="119">
        <f>Time!L$32</f>
        <v>1</v>
      </c>
      <c r="M289" s="119">
        <f>Time!M$32</f>
        <v>1</v>
      </c>
      <c r="N289" s="119">
        <f>Time!N$32</f>
        <v>1</v>
      </c>
      <c r="O289" s="119">
        <f>Time!O$32</f>
        <v>1</v>
      </c>
      <c r="P289" s="119">
        <f>Time!P$32</f>
        <v>1</v>
      </c>
      <c r="Q289" s="119">
        <f>Time!Q$32</f>
        <v>1</v>
      </c>
      <c r="R289" s="119">
        <f>Time!R$32</f>
        <v>1</v>
      </c>
      <c r="S289" s="119">
        <f>Time!S$32</f>
        <v>1</v>
      </c>
      <c r="T289" s="119">
        <f>Time!T$32</f>
        <v>1</v>
      </c>
      <c r="U289" s="119">
        <f>Time!U$32</f>
        <v>1</v>
      </c>
      <c r="V289" s="119">
        <f>Time!V$32</f>
        <v>1</v>
      </c>
      <c r="W289" s="119">
        <f>Time!W$32</f>
        <v>1</v>
      </c>
      <c r="X289" s="119">
        <f>Time!X$32</f>
        <v>1</v>
      </c>
      <c r="Y289" s="119">
        <f>Time!Y$32</f>
        <v>1</v>
      </c>
      <c r="Z289" s="119">
        <f>Time!Z$32</f>
        <v>1</v>
      </c>
      <c r="AA289" s="119">
        <f>Time!AA$32</f>
        <v>1</v>
      </c>
      <c r="AB289" s="119">
        <f>Time!AB$32</f>
        <v>1</v>
      </c>
      <c r="AC289" s="119">
        <f>Time!AC$32</f>
        <v>1</v>
      </c>
      <c r="AD289" s="119">
        <f>Time!AD$32</f>
        <v>1</v>
      </c>
      <c r="AE289" s="119">
        <f>Time!AE$32</f>
        <v>1</v>
      </c>
      <c r="AF289" s="119">
        <f>Time!AF$32</f>
        <v>1</v>
      </c>
      <c r="AG289" s="119">
        <f>Time!AG$32</f>
        <v>1</v>
      </c>
      <c r="AH289" s="119">
        <f>Time!AH$32</f>
        <v>1</v>
      </c>
      <c r="AI289" s="119">
        <f>Time!AI$32</f>
        <v>1</v>
      </c>
      <c r="AJ289" s="119">
        <f>Time!AJ$32</f>
        <v>1</v>
      </c>
      <c r="AK289" s="119">
        <f>Time!AK$32</f>
        <v>1</v>
      </c>
      <c r="AL289" s="119">
        <f>Time!AL$32</f>
        <v>1</v>
      </c>
      <c r="AM289" s="119">
        <f>Time!AM$32</f>
        <v>1</v>
      </c>
      <c r="AN289" s="119">
        <f>Time!AN$32</f>
        <v>1</v>
      </c>
      <c r="AO289" s="119">
        <f>Time!AO$32</f>
        <v>1</v>
      </c>
      <c r="AP289" s="119">
        <f>Time!AP$32</f>
        <v>1</v>
      </c>
      <c r="AQ289" s="119">
        <f>Time!AQ$32</f>
        <v>1</v>
      </c>
      <c r="AR289" s="119">
        <f>Time!AR$32</f>
        <v>1</v>
      </c>
      <c r="AS289" s="119">
        <f>Time!AS$32</f>
        <v>1</v>
      </c>
      <c r="AT289" s="119">
        <f>Time!AT$32</f>
        <v>1</v>
      </c>
      <c r="AU289" s="119">
        <f>Time!AU$32</f>
        <v>1</v>
      </c>
      <c r="AV289" s="119">
        <f>Time!AV$32</f>
        <v>1</v>
      </c>
      <c r="AW289" s="119">
        <f>Time!AW$32</f>
        <v>1</v>
      </c>
      <c r="AX289" s="119">
        <f>Time!AX$32</f>
        <v>1</v>
      </c>
      <c r="AY289" s="119">
        <f>Time!AY$32</f>
        <v>1</v>
      </c>
      <c r="AZ289" s="119">
        <f>Time!AZ$32</f>
        <v>1</v>
      </c>
      <c r="BA289" s="119">
        <f>Time!BA$32</f>
        <v>1</v>
      </c>
      <c r="BB289" s="119">
        <f>Time!BB$32</f>
        <v>1</v>
      </c>
      <c r="BC289" s="119">
        <f>Time!BC$32</f>
        <v>1</v>
      </c>
      <c r="BD289" s="119">
        <f>Time!BD$32</f>
        <v>1</v>
      </c>
      <c r="BE289" s="119">
        <f>Time!BE$32</f>
        <v>1</v>
      </c>
      <c r="BF289" s="119">
        <f>Time!BF$32</f>
        <v>3</v>
      </c>
      <c r="BG289" s="119">
        <f>Time!BG$32</f>
        <v>3</v>
      </c>
      <c r="BH289" s="119">
        <f>Time!BH$32</f>
        <v>3</v>
      </c>
      <c r="BI289" s="119">
        <f>Time!BI$32</f>
        <v>3</v>
      </c>
      <c r="BJ289" s="119">
        <f>Time!BJ$32</f>
        <v>3</v>
      </c>
      <c r="BK289" s="119">
        <f>Time!BK$32</f>
        <v>3</v>
      </c>
      <c r="BL289" s="119">
        <f>Time!BL$32</f>
        <v>3</v>
      </c>
      <c r="BM289" s="119">
        <f>Time!BM$32</f>
        <v>3</v>
      </c>
      <c r="BN289" s="119">
        <f>Time!BN$32</f>
        <v>3</v>
      </c>
      <c r="BO289" s="119">
        <f>Time!BO$32</f>
        <v>3</v>
      </c>
      <c r="BP289" s="119">
        <f>Time!BP$32</f>
        <v>3</v>
      </c>
      <c r="BQ289" s="119">
        <f>Time!BQ$32</f>
        <v>3</v>
      </c>
      <c r="BR289" s="119">
        <f>Time!BR$32</f>
        <v>3</v>
      </c>
      <c r="BS289" s="119">
        <f>Time!BS$32</f>
        <v>3</v>
      </c>
      <c r="BT289" s="119">
        <f>Time!BT$32</f>
        <v>3</v>
      </c>
      <c r="BU289" s="119">
        <f>Time!BU$32</f>
        <v>3</v>
      </c>
      <c r="BV289" s="119">
        <f>Time!BV$32</f>
        <v>3</v>
      </c>
      <c r="BW289" s="119">
        <f>Time!BW$32</f>
        <v>3</v>
      </c>
      <c r="BX289" s="119">
        <f>Time!BX$32</f>
        <v>3</v>
      </c>
      <c r="BY289" s="119">
        <f>Time!BY$32</f>
        <v>3</v>
      </c>
      <c r="BZ289" s="119">
        <f>Time!BZ$32</f>
        <v>3</v>
      </c>
      <c r="CA289" s="119">
        <f>Time!CA$32</f>
        <v>3</v>
      </c>
      <c r="CB289" s="119">
        <f>Time!CB$32</f>
        <v>3</v>
      </c>
      <c r="CC289" s="119">
        <f>Time!CC$32</f>
        <v>3</v>
      </c>
      <c r="CD289" s="119">
        <f>Time!CD$32</f>
        <v>3</v>
      </c>
      <c r="CE289" s="119">
        <f>Time!CE$32</f>
        <v>3</v>
      </c>
      <c r="CF289" s="119">
        <f>Time!CF$32</f>
        <v>3</v>
      </c>
      <c r="CG289" s="119">
        <f>Time!CG$32</f>
        <v>3</v>
      </c>
      <c r="CH289" s="119">
        <f>Time!CH$32</f>
        <v>3</v>
      </c>
      <c r="CI289" s="119">
        <f>Time!CI$32</f>
        <v>3</v>
      </c>
      <c r="CJ289" s="119">
        <f>Time!CJ$32</f>
        <v>3</v>
      </c>
      <c r="CK289" s="119">
        <f>Time!CK$32</f>
        <v>3</v>
      </c>
      <c r="CL289" s="119">
        <f>Time!CL$32</f>
        <v>3</v>
      </c>
      <c r="CM289" s="119">
        <f>Time!CM$32</f>
        <v>3</v>
      </c>
      <c r="CN289" s="119">
        <f>Time!CN$32</f>
        <v>3</v>
      </c>
      <c r="CO289" s="119">
        <f>Time!CO$32</f>
        <v>3</v>
      </c>
      <c r="CP289" s="119">
        <f>Time!CP$32</f>
        <v>3</v>
      </c>
      <c r="CQ289" s="119">
        <f>Time!CQ$32</f>
        <v>3</v>
      </c>
      <c r="CR289" s="119">
        <f>Time!CR$32</f>
        <v>3</v>
      </c>
      <c r="CS289" s="119">
        <f>Time!CS$32</f>
        <v>3</v>
      </c>
      <c r="CT289" s="119">
        <f>Time!CT$32</f>
        <v>3</v>
      </c>
      <c r="CU289" s="119">
        <f>Time!CU$32</f>
        <v>3</v>
      </c>
      <c r="CV289" s="119">
        <f>Time!CV$32</f>
        <v>3</v>
      </c>
      <c r="CW289" s="119">
        <f>Time!CW$32</f>
        <v>3</v>
      </c>
      <c r="CX289" s="119">
        <f>Time!CX$32</f>
        <v>3</v>
      </c>
      <c r="CY289" s="119">
        <f>Time!CY$32</f>
        <v>3</v>
      </c>
      <c r="CZ289" s="119">
        <f>Time!CZ$32</f>
        <v>3</v>
      </c>
      <c r="DA289" s="119">
        <f>Time!DA$32</f>
        <v>3</v>
      </c>
      <c r="DB289" s="119">
        <f>Time!DB$32</f>
        <v>3</v>
      </c>
      <c r="DC289" s="119">
        <f>Time!DC$32</f>
        <v>3</v>
      </c>
      <c r="DD289" s="119">
        <f>Time!DD$32</f>
        <v>3</v>
      </c>
      <c r="DE289" s="119">
        <f>Time!DE$32</f>
        <v>3</v>
      </c>
      <c r="DF289" s="119">
        <f>Time!DF$32</f>
        <v>3</v>
      </c>
      <c r="DG289" s="119">
        <f>Time!DG$32</f>
        <v>3</v>
      </c>
      <c r="DH289" s="119">
        <f>Time!DH$32</f>
        <v>3</v>
      </c>
      <c r="DI289" s="119">
        <f>Time!DI$32</f>
        <v>3</v>
      </c>
      <c r="DJ289" s="119">
        <f>Time!DJ$32</f>
        <v>3</v>
      </c>
      <c r="DK289" s="119">
        <f>Time!DK$32</f>
        <v>3</v>
      </c>
      <c r="DL289" s="119">
        <f>Time!DL$32</f>
        <v>3</v>
      </c>
      <c r="DM289" s="119">
        <f>Time!DM$32</f>
        <v>3</v>
      </c>
      <c r="DN289" s="119">
        <f>Time!DN$32</f>
        <v>3</v>
      </c>
      <c r="DO289" s="119">
        <f>Time!DO$32</f>
        <v>3</v>
      </c>
      <c r="DP289" s="119">
        <f>Time!DP$32</f>
        <v>3</v>
      </c>
      <c r="DQ289" s="119">
        <f>Time!DQ$32</f>
        <v>3</v>
      </c>
      <c r="DR289" s="119">
        <f>Time!DR$32</f>
        <v>3</v>
      </c>
      <c r="DS289" s="119">
        <f>Time!DS$32</f>
        <v>3</v>
      </c>
      <c r="DT289" s="119">
        <f>Time!DT$32</f>
        <v>3</v>
      </c>
      <c r="DU289" s="119">
        <f>Time!DU$32</f>
        <v>3</v>
      </c>
      <c r="DV289" s="119">
        <f>Time!DV$32</f>
        <v>3</v>
      </c>
      <c r="DW289" s="119">
        <f>Time!DW$32</f>
        <v>3</v>
      </c>
      <c r="DX289" s="119">
        <f>Time!DX$32</f>
        <v>3</v>
      </c>
      <c r="DY289" s="119">
        <f>Time!DY$32</f>
        <v>3</v>
      </c>
      <c r="DZ289" s="119">
        <f>Time!DZ$32</f>
        <v>3</v>
      </c>
      <c r="EA289" s="119">
        <f>Time!EA$32</f>
        <v>3</v>
      </c>
      <c r="EB289" s="119">
        <f>Time!EB$32</f>
        <v>3</v>
      </c>
      <c r="EC289" s="119">
        <f>Time!EC$32</f>
        <v>3</v>
      </c>
      <c r="ED289" s="119">
        <f>Time!ED$32</f>
        <v>3</v>
      </c>
      <c r="EE289" s="119">
        <f>Time!EE$32</f>
        <v>3</v>
      </c>
      <c r="EF289" s="119">
        <f>Time!EF$32</f>
        <v>3</v>
      </c>
      <c r="EG289" s="119">
        <f>Time!EG$32</f>
        <v>3</v>
      </c>
      <c r="EH289" s="119">
        <f>Time!EH$32</f>
        <v>3</v>
      </c>
      <c r="EI289" s="119">
        <f>Time!EI$32</f>
        <v>3</v>
      </c>
      <c r="EJ289" s="119">
        <f>Time!EJ$32</f>
        <v>3</v>
      </c>
      <c r="EK289" s="119">
        <f>Time!EK$32</f>
        <v>3</v>
      </c>
      <c r="EL289" s="119">
        <f>Time!EL$32</f>
        <v>3</v>
      </c>
      <c r="EM289" s="119">
        <f>Time!EM$32</f>
        <v>3</v>
      </c>
      <c r="EN289" s="119">
        <f>Time!EN$32</f>
        <v>3</v>
      </c>
      <c r="EO289" s="119">
        <f>Time!EO$32</f>
        <v>3</v>
      </c>
      <c r="EP289" s="119">
        <f>Time!EP$32</f>
        <v>3</v>
      </c>
      <c r="EQ289" s="119">
        <f>Time!EQ$32</f>
        <v>3</v>
      </c>
      <c r="ER289" s="119">
        <f>Time!ER$32</f>
        <v>3</v>
      </c>
      <c r="ES289" s="119">
        <f>Time!ES$32</f>
        <v>3</v>
      </c>
      <c r="ET289" s="119">
        <f>Time!ET$32</f>
        <v>3</v>
      </c>
      <c r="EU289" s="119">
        <f>Time!EU$32</f>
        <v>3</v>
      </c>
      <c r="EV289" s="119">
        <f>Time!EV$32</f>
        <v>3</v>
      </c>
      <c r="EW289" s="119">
        <f>Time!EW$32</f>
        <v>3</v>
      </c>
      <c r="EX289" s="119">
        <f>Time!EX$32</f>
        <v>3</v>
      </c>
      <c r="EY289" s="119">
        <f>Time!EY$32</f>
        <v>3</v>
      </c>
      <c r="EZ289" s="119">
        <f>Time!EZ$32</f>
        <v>3</v>
      </c>
      <c r="FA289" s="119">
        <f>Time!FA$32</f>
        <v>3</v>
      </c>
      <c r="FB289" s="119">
        <f>Time!FB$32</f>
        <v>3</v>
      </c>
      <c r="FC289" s="119">
        <f>Time!FC$32</f>
        <v>3</v>
      </c>
      <c r="FD289" s="119">
        <f>Time!FD$32</f>
        <v>3</v>
      </c>
      <c r="FE289" s="119">
        <f>Time!FE$32</f>
        <v>3</v>
      </c>
      <c r="FF289" s="119">
        <f>Time!FF$32</f>
        <v>3</v>
      </c>
      <c r="FG289" s="119">
        <f>Time!FG$32</f>
        <v>3</v>
      </c>
      <c r="FH289" s="119">
        <f>Time!FH$32</f>
        <v>3</v>
      </c>
      <c r="FI289" s="119">
        <f>Time!FI$32</f>
        <v>3</v>
      </c>
      <c r="FJ289" s="119">
        <f>Time!FJ$32</f>
        <v>3</v>
      </c>
      <c r="FK289" s="119">
        <f>Time!FK$32</f>
        <v>3</v>
      </c>
      <c r="FL289" s="119">
        <f>Time!FL$32</f>
        <v>3</v>
      </c>
      <c r="FM289" s="119">
        <f>Time!FM$32</f>
        <v>3</v>
      </c>
      <c r="FN289" s="119">
        <f>Time!FN$32</f>
        <v>3</v>
      </c>
      <c r="FO289" s="119">
        <f>Time!FO$32</f>
        <v>3</v>
      </c>
      <c r="FP289" s="119">
        <f>Time!FP$32</f>
        <v>3</v>
      </c>
      <c r="FQ289" s="119">
        <f>Time!FQ$32</f>
        <v>3</v>
      </c>
      <c r="FR289" s="119">
        <f>Time!FR$32</f>
        <v>3</v>
      </c>
      <c r="FS289" s="119">
        <f>Time!FS$32</f>
        <v>3</v>
      </c>
      <c r="FT289" s="119">
        <f>Time!FT$32</f>
        <v>3</v>
      </c>
      <c r="FU289" s="119">
        <f>Time!FU$32</f>
        <v>3</v>
      </c>
      <c r="FV289" s="119">
        <f>Time!FV$32</f>
        <v>3</v>
      </c>
      <c r="FW289" s="119">
        <f>Time!FW$32</f>
        <v>3</v>
      </c>
      <c r="FX289" s="119">
        <f>Time!FX$32</f>
        <v>3</v>
      </c>
      <c r="FY289" s="119">
        <f>Time!FY$32</f>
        <v>3</v>
      </c>
      <c r="FZ289" s="119">
        <f>Time!FZ$32</f>
        <v>3</v>
      </c>
      <c r="GA289" s="119">
        <f>Time!GA$32</f>
        <v>3</v>
      </c>
      <c r="GB289" s="119">
        <f>Time!GB$32</f>
        <v>3</v>
      </c>
      <c r="GC289" s="119">
        <f>Time!GC$32</f>
        <v>3</v>
      </c>
      <c r="GD289" s="119">
        <f>Time!GD$32</f>
        <v>3</v>
      </c>
      <c r="GE289" s="119">
        <f>Time!GE$32</f>
        <v>3</v>
      </c>
      <c r="GF289" s="119">
        <f>Time!GF$32</f>
        <v>3</v>
      </c>
      <c r="GG289" s="119">
        <f>Time!GG$32</f>
        <v>3</v>
      </c>
      <c r="GH289" s="119">
        <f>Time!GH$32</f>
        <v>3</v>
      </c>
      <c r="GI289" s="119">
        <f>Time!GI$32</f>
        <v>3</v>
      </c>
      <c r="GJ289" s="119">
        <f>Time!GJ$32</f>
        <v>3</v>
      </c>
    </row>
    <row r="290" spans="1:192" ht="12.75" outlineLevel="2" x14ac:dyDescent="0.35">
      <c r="A290"/>
      <c r="B290"/>
      <c r="C290"/>
      <c r="D290"/>
      <c r="E290" t="str">
        <f>$E$88</f>
        <v>Revenue</v>
      </c>
      <c r="F290"/>
      <c r="G290" t="str">
        <f>$G$88</f>
        <v>$ 000s</v>
      </c>
      <c r="H290">
        <f>$H$88</f>
        <v>1244357.4243004739</v>
      </c>
      <c r="I290"/>
      <c r="J290">
        <f t="shared" ref="J290:AO290" si="432">J$88</f>
        <v>0</v>
      </c>
      <c r="K290">
        <f t="shared" si="432"/>
        <v>0</v>
      </c>
      <c r="L290">
        <f t="shared" si="432"/>
        <v>0</v>
      </c>
      <c r="M290">
        <f t="shared" si="432"/>
        <v>0</v>
      </c>
      <c r="N290">
        <f t="shared" si="432"/>
        <v>0</v>
      </c>
      <c r="O290">
        <f t="shared" si="432"/>
        <v>0</v>
      </c>
      <c r="P290">
        <f t="shared" si="432"/>
        <v>0</v>
      </c>
      <c r="Q290">
        <f t="shared" si="432"/>
        <v>0</v>
      </c>
      <c r="R290">
        <f t="shared" si="432"/>
        <v>0</v>
      </c>
      <c r="S290">
        <f t="shared" si="432"/>
        <v>0</v>
      </c>
      <c r="T290">
        <f t="shared" si="432"/>
        <v>0</v>
      </c>
      <c r="U290">
        <f t="shared" si="432"/>
        <v>0</v>
      </c>
      <c r="V290">
        <f t="shared" si="432"/>
        <v>0</v>
      </c>
      <c r="W290">
        <f t="shared" si="432"/>
        <v>0</v>
      </c>
      <c r="X290">
        <f t="shared" si="432"/>
        <v>0</v>
      </c>
      <c r="Y290">
        <f t="shared" si="432"/>
        <v>0</v>
      </c>
      <c r="Z290">
        <f t="shared" si="432"/>
        <v>0</v>
      </c>
      <c r="AA290">
        <f t="shared" si="432"/>
        <v>0</v>
      </c>
      <c r="AB290">
        <f t="shared" si="432"/>
        <v>0</v>
      </c>
      <c r="AC290">
        <f t="shared" si="432"/>
        <v>0</v>
      </c>
      <c r="AD290">
        <f t="shared" si="432"/>
        <v>0</v>
      </c>
      <c r="AE290">
        <f t="shared" si="432"/>
        <v>116.11311853124998</v>
      </c>
      <c r="AF290">
        <f t="shared" si="432"/>
        <v>224.73506812499997</v>
      </c>
      <c r="AG290">
        <f t="shared" si="432"/>
        <v>348.33935559374999</v>
      </c>
      <c r="AH290">
        <f t="shared" si="432"/>
        <v>464.45247412499992</v>
      </c>
      <c r="AI290">
        <f t="shared" si="432"/>
        <v>543.10974796874996</v>
      </c>
      <c r="AJ290">
        <f t="shared" si="432"/>
        <v>696.67871118749997</v>
      </c>
      <c r="AK290">
        <f t="shared" si="432"/>
        <v>786.57273843749999</v>
      </c>
      <c r="AL290">
        <f t="shared" si="432"/>
        <v>928.90494824999985</v>
      </c>
      <c r="AM290">
        <f t="shared" si="432"/>
        <v>1036.5905017265625</v>
      </c>
      <c r="AN290">
        <f t="shared" si="432"/>
        <v>1190.1594649453127</v>
      </c>
      <c r="AO290">
        <f t="shared" si="432"/>
        <v>1309.1754114398434</v>
      </c>
      <c r="AP290">
        <f t="shared" ref="AP290:BU290" si="433">AP$88</f>
        <v>1382.1206689687499</v>
      </c>
      <c r="AQ290">
        <f t="shared" si="433"/>
        <v>1547.2073044289059</v>
      </c>
      <c r="AR290">
        <f t="shared" si="433"/>
        <v>1612.4741137968754</v>
      </c>
      <c r="AS290">
        <f t="shared" si="433"/>
        <v>1785.2391974179686</v>
      </c>
      <c r="AT290">
        <f t="shared" si="433"/>
        <v>1904.2551439125002</v>
      </c>
      <c r="AU290">
        <f t="shared" si="433"/>
        <v>1827.470662303125</v>
      </c>
      <c r="AV290">
        <f t="shared" si="433"/>
        <v>2142.2870369015627</v>
      </c>
      <c r="AW290">
        <f t="shared" si="433"/>
        <v>2188.3577258671871</v>
      </c>
      <c r="AX290">
        <f t="shared" si="433"/>
        <v>2380.3189298906254</v>
      </c>
      <c r="AY290">
        <f t="shared" si="433"/>
        <v>2479.1789499626952</v>
      </c>
      <c r="AZ290">
        <f t="shared" si="433"/>
        <v>2683.8095934516791</v>
      </c>
      <c r="BA290">
        <f t="shared" si="433"/>
        <v>2805.8009386085741</v>
      </c>
      <c r="BB290">
        <f t="shared" si="433"/>
        <v>2833.3473713859371</v>
      </c>
      <c r="BC290">
        <f t="shared" si="433"/>
        <v>2927.7922837654683</v>
      </c>
      <c r="BD290">
        <f t="shared" si="433"/>
        <v>2833.3473713859371</v>
      </c>
      <c r="BE290">
        <f t="shared" si="433"/>
        <v>2927.7922837654683</v>
      </c>
      <c r="BF290">
        <f t="shared" si="433"/>
        <v>8500.0421141578117</v>
      </c>
      <c r="BG290">
        <f t="shared" si="433"/>
        <v>8809.3492022007777</v>
      </c>
      <c r="BH290">
        <f t="shared" si="433"/>
        <v>8906.1552373897975</v>
      </c>
      <c r="BI290">
        <f t="shared" si="433"/>
        <v>8906.1552373897975</v>
      </c>
      <c r="BJ290">
        <f t="shared" si="433"/>
        <v>8712.5431670117578</v>
      </c>
      <c r="BK290">
        <f t="shared" si="433"/>
        <v>9029.5829322557947</v>
      </c>
      <c r="BL290">
        <f t="shared" si="433"/>
        <v>9128.8091183245397</v>
      </c>
      <c r="BM290">
        <f t="shared" si="433"/>
        <v>9128.8091183245397</v>
      </c>
      <c r="BN290">
        <f t="shared" si="433"/>
        <v>9029.5829322557947</v>
      </c>
      <c r="BO290">
        <f t="shared" si="433"/>
        <v>9255.3225055621879</v>
      </c>
      <c r="BP290">
        <f t="shared" si="433"/>
        <v>9357.0293462826521</v>
      </c>
      <c r="BQ290">
        <f t="shared" si="433"/>
        <v>9357.0293462826521</v>
      </c>
      <c r="BR290">
        <f t="shared" si="433"/>
        <v>9153.6156648417236</v>
      </c>
      <c r="BS290">
        <f t="shared" si="433"/>
        <v>9486.7055682012433</v>
      </c>
      <c r="BT290">
        <f t="shared" si="433"/>
        <v>9590.9550799397202</v>
      </c>
      <c r="BU290">
        <f t="shared" si="433"/>
        <v>9590.9550799397202</v>
      </c>
      <c r="BV290">
        <f t="shared" ref="BV290:DA290" si="434">BV$88</f>
        <v>9382.4560564627682</v>
      </c>
      <c r="BW290">
        <f t="shared" si="434"/>
        <v>9723.8732074062737</v>
      </c>
      <c r="BX290">
        <f t="shared" si="434"/>
        <v>9830.7289569382101</v>
      </c>
      <c r="BY290">
        <f t="shared" si="434"/>
        <v>9830.7289569382101</v>
      </c>
      <c r="BZ290">
        <f t="shared" si="434"/>
        <v>9617.0174578743372</v>
      </c>
      <c r="CA290">
        <f t="shared" si="434"/>
        <v>9966.970037591429</v>
      </c>
      <c r="CB290">
        <f t="shared" si="434"/>
        <v>10076.497180861666</v>
      </c>
      <c r="CC290">
        <f t="shared" si="434"/>
        <v>10076.497180861666</v>
      </c>
      <c r="CD290">
        <f t="shared" si="434"/>
        <v>9966.970037591429</v>
      </c>
      <c r="CE290">
        <f t="shared" si="434"/>
        <v>10216.144288531214</v>
      </c>
      <c r="CF290">
        <f t="shared" si="434"/>
        <v>10328.409610383207</v>
      </c>
      <c r="CG290">
        <f t="shared" si="434"/>
        <v>10328.409610383207</v>
      </c>
      <c r="CH290">
        <f t="shared" si="434"/>
        <v>10103.878966679222</v>
      </c>
      <c r="CI290">
        <f t="shared" si="434"/>
        <v>10471.547895744496</v>
      </c>
      <c r="CJ290">
        <f t="shared" si="434"/>
        <v>10586.619850642786</v>
      </c>
      <c r="CK290">
        <f t="shared" si="434"/>
        <v>10586.619850642786</v>
      </c>
      <c r="CL290">
        <f t="shared" si="434"/>
        <v>10356.475940846205</v>
      </c>
      <c r="CM290">
        <f t="shared" si="434"/>
        <v>10733.336593138107</v>
      </c>
      <c r="CN290">
        <f t="shared" si="434"/>
        <v>10851.285346908855</v>
      </c>
      <c r="CO290">
        <f t="shared" si="434"/>
        <v>10851.285346908855</v>
      </c>
      <c r="CP290">
        <f t="shared" si="434"/>
        <v>10615.387839367359</v>
      </c>
      <c r="CQ290">
        <f t="shared" si="434"/>
        <v>11001.670007966559</v>
      </c>
      <c r="CR290">
        <f t="shared" si="434"/>
        <v>11122.567480581576</v>
      </c>
      <c r="CS290">
        <f t="shared" si="434"/>
        <v>11122.567480581576</v>
      </c>
      <c r="CT290">
        <f t="shared" si="434"/>
        <v>11001.670007966559</v>
      </c>
      <c r="CU290">
        <f t="shared" si="434"/>
        <v>11276.711758165722</v>
      </c>
      <c r="CV290">
        <f t="shared" si="434"/>
        <v>11400.631667596112</v>
      </c>
      <c r="CW290">
        <f t="shared" si="434"/>
        <v>11400.631667596112</v>
      </c>
      <c r="CX290">
        <f t="shared" si="434"/>
        <v>11152.791848735329</v>
      </c>
      <c r="CY290">
        <f t="shared" si="434"/>
        <v>11558.629552119864</v>
      </c>
      <c r="CZ290">
        <f t="shared" si="434"/>
        <v>11685.647459286018</v>
      </c>
      <c r="DA290">
        <f t="shared" si="434"/>
        <v>11685.647459286018</v>
      </c>
      <c r="DB290">
        <f t="shared" ref="DB290:EG290" si="435">DB$88</f>
        <v>11431.611644953713</v>
      </c>
      <c r="DC290">
        <f t="shared" si="435"/>
        <v>11847.595290922862</v>
      </c>
      <c r="DD290">
        <f t="shared" si="435"/>
        <v>11977.788645768169</v>
      </c>
      <c r="DE290">
        <f t="shared" si="435"/>
        <v>11977.788645768169</v>
      </c>
      <c r="DF290">
        <f t="shared" si="435"/>
        <v>11717.401936077555</v>
      </c>
      <c r="DG290">
        <f t="shared" si="435"/>
        <v>12143.785173195933</v>
      </c>
      <c r="DH290">
        <f t="shared" si="435"/>
        <v>12277.233361912369</v>
      </c>
      <c r="DI290">
        <f t="shared" si="435"/>
        <v>12277.233361912369</v>
      </c>
      <c r="DJ290">
        <f t="shared" si="435"/>
        <v>12143.785173195933</v>
      </c>
      <c r="DK290">
        <f t="shared" si="435"/>
        <v>12447.379802525831</v>
      </c>
      <c r="DL290">
        <f t="shared" si="435"/>
        <v>12584.16419596018</v>
      </c>
      <c r="DM290">
        <f t="shared" si="435"/>
        <v>12584.16419596018</v>
      </c>
      <c r="DN290">
        <f t="shared" si="435"/>
        <v>12310.59540909148</v>
      </c>
      <c r="DO290">
        <f t="shared" si="435"/>
        <v>12758.564297588977</v>
      </c>
      <c r="DP290">
        <f t="shared" si="435"/>
        <v>12898.768300859185</v>
      </c>
      <c r="DQ290">
        <f t="shared" si="435"/>
        <v>12898.768300859185</v>
      </c>
      <c r="DR290">
        <f t="shared" si="435"/>
        <v>12618.360294318767</v>
      </c>
      <c r="DS290">
        <f t="shared" si="435"/>
        <v>13077.528405028699</v>
      </c>
      <c r="DT290">
        <f t="shared" si="435"/>
        <v>13221.237508380664</v>
      </c>
      <c r="DU290">
        <f t="shared" si="435"/>
        <v>13221.237508380664</v>
      </c>
      <c r="DV290">
        <f t="shared" si="435"/>
        <v>12933.819301676735</v>
      </c>
      <c r="DW290">
        <f t="shared" si="435"/>
        <v>13404.466615154415</v>
      </c>
      <c r="DX290">
        <f t="shared" si="435"/>
        <v>13551.768446090176</v>
      </c>
      <c r="DY290">
        <f t="shared" si="435"/>
        <v>13551.768446090176</v>
      </c>
      <c r="DZ290">
        <f t="shared" si="435"/>
        <v>13404.466615154415</v>
      </c>
      <c r="EA290">
        <f t="shared" si="435"/>
        <v>13739.578280533275</v>
      </c>
      <c r="EB290">
        <f t="shared" si="435"/>
        <v>13890.562657242433</v>
      </c>
      <c r="EC290">
        <f t="shared" si="435"/>
        <v>13890.562657242433</v>
      </c>
      <c r="ED290">
        <f t="shared" si="435"/>
        <v>13588.593903824116</v>
      </c>
      <c r="EE290">
        <f t="shared" si="435"/>
        <v>14083.067737546608</v>
      </c>
      <c r="EF290">
        <f t="shared" si="435"/>
        <v>14237.826723673496</v>
      </c>
      <c r="EG290">
        <f t="shared" si="435"/>
        <v>14237.826723673496</v>
      </c>
      <c r="EH290">
        <f t="shared" ref="EH290:FM290" si="436">EH$88</f>
        <v>13928.30875141972</v>
      </c>
      <c r="EI290">
        <f t="shared" si="436"/>
        <v>14435.144430985274</v>
      </c>
      <c r="EJ290">
        <f t="shared" si="436"/>
        <v>14593.772391765331</v>
      </c>
      <c r="EK290">
        <f t="shared" si="436"/>
        <v>14593.772391765331</v>
      </c>
      <c r="EL290">
        <f t="shared" si="436"/>
        <v>14276.516470205213</v>
      </c>
      <c r="EM290">
        <f t="shared" si="436"/>
        <v>14796.023041759901</v>
      </c>
      <c r="EN290">
        <f t="shared" si="436"/>
        <v>14958.616701559462</v>
      </c>
      <c r="EO290">
        <f t="shared" si="436"/>
        <v>14958.616701559462</v>
      </c>
      <c r="EP290">
        <f t="shared" si="436"/>
        <v>14796.023041759901</v>
      </c>
      <c r="EQ290">
        <f t="shared" si="436"/>
        <v>15165.923617803901</v>
      </c>
      <c r="ER290">
        <f t="shared" si="436"/>
        <v>15332.582119098448</v>
      </c>
      <c r="ES290">
        <f t="shared" si="436"/>
        <v>15332.582119098448</v>
      </c>
      <c r="ET290">
        <f t="shared" si="436"/>
        <v>14999.265116509348</v>
      </c>
      <c r="EU290">
        <f t="shared" si="436"/>
        <v>15545.071708248995</v>
      </c>
      <c r="EV290">
        <f t="shared" si="436"/>
        <v>15715.896672075905</v>
      </c>
      <c r="EW290">
        <f t="shared" si="436"/>
        <v>15715.896672075905</v>
      </c>
      <c r="EX290">
        <f t="shared" si="436"/>
        <v>15374.246744422082</v>
      </c>
      <c r="EY290">
        <f t="shared" si="436"/>
        <v>15933.698500955217</v>
      </c>
      <c r="EZ290">
        <f t="shared" si="436"/>
        <v>16108.794088877803</v>
      </c>
      <c r="FA290">
        <f t="shared" si="436"/>
        <v>16108.794088877803</v>
      </c>
      <c r="FB290">
        <f t="shared" si="436"/>
        <v>0</v>
      </c>
      <c r="FC290">
        <f t="shared" si="436"/>
        <v>0</v>
      </c>
      <c r="FD290">
        <f t="shared" si="436"/>
        <v>0</v>
      </c>
      <c r="FE290">
        <f t="shared" si="436"/>
        <v>0</v>
      </c>
      <c r="FF290">
        <f t="shared" si="436"/>
        <v>0</v>
      </c>
      <c r="FG290">
        <f t="shared" si="436"/>
        <v>0</v>
      </c>
      <c r="FH290">
        <f t="shared" si="436"/>
        <v>0</v>
      </c>
      <c r="FI290">
        <f t="shared" si="436"/>
        <v>0</v>
      </c>
      <c r="FJ290">
        <f t="shared" si="436"/>
        <v>0</v>
      </c>
      <c r="FK290">
        <f t="shared" si="436"/>
        <v>0</v>
      </c>
      <c r="FL290">
        <f t="shared" si="436"/>
        <v>0</v>
      </c>
      <c r="FM290">
        <f t="shared" si="436"/>
        <v>0</v>
      </c>
      <c r="FN290">
        <f t="shared" ref="FN290:GJ290" si="437">FN$88</f>
        <v>0</v>
      </c>
      <c r="FO290">
        <f t="shared" si="437"/>
        <v>0</v>
      </c>
      <c r="FP290">
        <f t="shared" si="437"/>
        <v>0</v>
      </c>
      <c r="FQ290">
        <f t="shared" si="437"/>
        <v>0</v>
      </c>
      <c r="FR290">
        <f t="shared" si="437"/>
        <v>0</v>
      </c>
      <c r="FS290">
        <f t="shared" si="437"/>
        <v>0</v>
      </c>
      <c r="FT290">
        <f t="shared" si="437"/>
        <v>0</v>
      </c>
      <c r="FU290">
        <f t="shared" si="437"/>
        <v>0</v>
      </c>
      <c r="FV290">
        <f t="shared" si="437"/>
        <v>0</v>
      </c>
      <c r="FW290">
        <f t="shared" si="437"/>
        <v>0</v>
      </c>
      <c r="FX290">
        <f t="shared" si="437"/>
        <v>0</v>
      </c>
      <c r="FY290">
        <f t="shared" si="437"/>
        <v>0</v>
      </c>
      <c r="FZ290">
        <f t="shared" si="437"/>
        <v>0</v>
      </c>
      <c r="GA290">
        <f t="shared" si="437"/>
        <v>0</v>
      </c>
      <c r="GB290">
        <f t="shared" si="437"/>
        <v>0</v>
      </c>
      <c r="GC290">
        <f t="shared" si="437"/>
        <v>0</v>
      </c>
      <c r="GD290">
        <f t="shared" si="437"/>
        <v>0</v>
      </c>
      <c r="GE290">
        <f t="shared" si="437"/>
        <v>0</v>
      </c>
      <c r="GF290">
        <f t="shared" si="437"/>
        <v>0</v>
      </c>
      <c r="GG290">
        <f t="shared" si="437"/>
        <v>0</v>
      </c>
      <c r="GH290">
        <f t="shared" si="437"/>
        <v>0</v>
      </c>
      <c r="GI290">
        <f t="shared" si="437"/>
        <v>0</v>
      </c>
      <c r="GJ290">
        <f t="shared" si="437"/>
        <v>0</v>
      </c>
    </row>
    <row r="291" spans="1:192" s="181" customFormat="1" ht="12.75" outlineLevel="2" x14ac:dyDescent="0.35">
      <c r="E291" s="181" t="s">
        <v>1310</v>
      </c>
      <c r="G291" s="181" t="s">
        <v>101</v>
      </c>
      <c r="J291" s="181">
        <f t="shared" ref="J291:AO291" si="438">J290*$F288/J289</f>
        <v>0</v>
      </c>
      <c r="K291" s="181">
        <f t="shared" si="438"/>
        <v>0</v>
      </c>
      <c r="L291" s="181">
        <f t="shared" si="438"/>
        <v>0</v>
      </c>
      <c r="M291" s="181">
        <f t="shared" si="438"/>
        <v>0</v>
      </c>
      <c r="N291" s="181">
        <f t="shared" si="438"/>
        <v>0</v>
      </c>
      <c r="O291" s="181">
        <f t="shared" si="438"/>
        <v>0</v>
      </c>
      <c r="P291" s="181">
        <f t="shared" si="438"/>
        <v>0</v>
      </c>
      <c r="Q291" s="181">
        <f t="shared" si="438"/>
        <v>0</v>
      </c>
      <c r="R291" s="181">
        <f t="shared" si="438"/>
        <v>0</v>
      </c>
      <c r="S291" s="181">
        <f t="shared" si="438"/>
        <v>0</v>
      </c>
      <c r="T291" s="181">
        <f t="shared" si="438"/>
        <v>0</v>
      </c>
      <c r="U291" s="181">
        <f t="shared" si="438"/>
        <v>0</v>
      </c>
      <c r="V291" s="181">
        <f t="shared" si="438"/>
        <v>0</v>
      </c>
      <c r="W291" s="181">
        <f t="shared" si="438"/>
        <v>0</v>
      </c>
      <c r="X291" s="181">
        <f t="shared" si="438"/>
        <v>0</v>
      </c>
      <c r="Y291" s="181">
        <f t="shared" si="438"/>
        <v>0</v>
      </c>
      <c r="Z291" s="181">
        <f t="shared" si="438"/>
        <v>0</v>
      </c>
      <c r="AA291" s="181">
        <f t="shared" si="438"/>
        <v>0</v>
      </c>
      <c r="AB291" s="181">
        <f t="shared" si="438"/>
        <v>0</v>
      </c>
      <c r="AC291" s="181">
        <f t="shared" si="438"/>
        <v>0</v>
      </c>
      <c r="AD291" s="181">
        <f t="shared" si="438"/>
        <v>0</v>
      </c>
      <c r="AE291" s="181">
        <f t="shared" si="438"/>
        <v>116.11311853124998</v>
      </c>
      <c r="AF291" s="181">
        <f t="shared" si="438"/>
        <v>224.73506812499997</v>
      </c>
      <c r="AG291" s="181">
        <f t="shared" si="438"/>
        <v>348.33935559374999</v>
      </c>
      <c r="AH291" s="181">
        <f t="shared" si="438"/>
        <v>464.45247412499992</v>
      </c>
      <c r="AI291" s="181">
        <f t="shared" si="438"/>
        <v>543.10974796874996</v>
      </c>
      <c r="AJ291" s="181">
        <f t="shared" si="438"/>
        <v>696.67871118749997</v>
      </c>
      <c r="AK291" s="181">
        <f t="shared" si="438"/>
        <v>786.57273843749999</v>
      </c>
      <c r="AL291" s="181">
        <f t="shared" si="438"/>
        <v>928.90494824999985</v>
      </c>
      <c r="AM291" s="181">
        <f t="shared" si="438"/>
        <v>1036.5905017265625</v>
      </c>
      <c r="AN291" s="181">
        <f t="shared" si="438"/>
        <v>1190.1594649453127</v>
      </c>
      <c r="AO291" s="181">
        <f t="shared" si="438"/>
        <v>1309.1754114398434</v>
      </c>
      <c r="AP291" s="181">
        <f t="shared" ref="AP291:BU291" si="439">AP290*$F288/AP289</f>
        <v>1382.1206689687499</v>
      </c>
      <c r="AQ291" s="181">
        <f t="shared" si="439"/>
        <v>1547.2073044289059</v>
      </c>
      <c r="AR291" s="181">
        <f t="shared" si="439"/>
        <v>1612.4741137968754</v>
      </c>
      <c r="AS291" s="181">
        <f t="shared" si="439"/>
        <v>1785.2391974179686</v>
      </c>
      <c r="AT291" s="181">
        <f t="shared" si="439"/>
        <v>1904.2551439125002</v>
      </c>
      <c r="AU291" s="181">
        <f t="shared" si="439"/>
        <v>1827.470662303125</v>
      </c>
      <c r="AV291" s="181">
        <f t="shared" si="439"/>
        <v>2142.2870369015627</v>
      </c>
      <c r="AW291" s="181">
        <f t="shared" si="439"/>
        <v>2188.3577258671871</v>
      </c>
      <c r="AX291" s="181">
        <f t="shared" si="439"/>
        <v>2380.3189298906254</v>
      </c>
      <c r="AY291" s="181">
        <f t="shared" si="439"/>
        <v>2479.1789499626952</v>
      </c>
      <c r="AZ291" s="181">
        <f t="shared" si="439"/>
        <v>2683.8095934516791</v>
      </c>
      <c r="BA291" s="181">
        <f t="shared" si="439"/>
        <v>2805.8009386085741</v>
      </c>
      <c r="BB291" s="181">
        <f t="shared" si="439"/>
        <v>2833.3473713859371</v>
      </c>
      <c r="BC291" s="181">
        <f t="shared" si="439"/>
        <v>2927.7922837654683</v>
      </c>
      <c r="BD291" s="181">
        <f t="shared" si="439"/>
        <v>2833.3473713859371</v>
      </c>
      <c r="BE291" s="181">
        <f t="shared" si="439"/>
        <v>2927.7922837654683</v>
      </c>
      <c r="BF291" s="181">
        <f t="shared" si="439"/>
        <v>2833.3473713859371</v>
      </c>
      <c r="BG291" s="181">
        <f t="shared" si="439"/>
        <v>2936.4497340669259</v>
      </c>
      <c r="BH291" s="181">
        <f t="shared" si="439"/>
        <v>2968.7184124632658</v>
      </c>
      <c r="BI291" s="181">
        <f t="shared" si="439"/>
        <v>2968.7184124632658</v>
      </c>
      <c r="BJ291" s="181">
        <f t="shared" si="439"/>
        <v>2904.1810556705859</v>
      </c>
      <c r="BK291" s="181">
        <f t="shared" si="439"/>
        <v>3009.8609774185984</v>
      </c>
      <c r="BL291" s="181">
        <f t="shared" si="439"/>
        <v>3042.9363727748464</v>
      </c>
      <c r="BM291" s="181">
        <f t="shared" si="439"/>
        <v>3042.9363727748464</v>
      </c>
      <c r="BN291" s="181">
        <f t="shared" si="439"/>
        <v>3009.8609774185984</v>
      </c>
      <c r="BO291" s="181">
        <f t="shared" si="439"/>
        <v>3085.1075018540628</v>
      </c>
      <c r="BP291" s="181">
        <f t="shared" si="439"/>
        <v>3119.0097820942174</v>
      </c>
      <c r="BQ291" s="181">
        <f t="shared" si="439"/>
        <v>3119.0097820942174</v>
      </c>
      <c r="BR291" s="181">
        <f t="shared" si="439"/>
        <v>3051.2052216139077</v>
      </c>
      <c r="BS291" s="181">
        <f t="shared" si="439"/>
        <v>3162.2351894004146</v>
      </c>
      <c r="BT291" s="181">
        <f t="shared" si="439"/>
        <v>3196.9850266465733</v>
      </c>
      <c r="BU291" s="181">
        <f t="shared" si="439"/>
        <v>3196.9850266465733</v>
      </c>
      <c r="BV291" s="181">
        <f t="shared" ref="BV291:DA291" si="440">BV290*$F288/BV289</f>
        <v>3127.4853521542559</v>
      </c>
      <c r="BW291" s="181">
        <f t="shared" si="440"/>
        <v>3241.2910691354246</v>
      </c>
      <c r="BX291" s="181">
        <f t="shared" si="440"/>
        <v>3276.9096523127369</v>
      </c>
      <c r="BY291" s="181">
        <f t="shared" si="440"/>
        <v>3276.9096523127369</v>
      </c>
      <c r="BZ291" s="181">
        <f t="shared" si="440"/>
        <v>3205.6724859581122</v>
      </c>
      <c r="CA291" s="181">
        <f t="shared" si="440"/>
        <v>3322.3233458638097</v>
      </c>
      <c r="CB291" s="181">
        <f t="shared" si="440"/>
        <v>3358.8323936205556</v>
      </c>
      <c r="CC291" s="181">
        <f t="shared" si="440"/>
        <v>3358.8323936205556</v>
      </c>
      <c r="CD291" s="181">
        <f t="shared" si="440"/>
        <v>3322.3233458638097</v>
      </c>
      <c r="CE291" s="181">
        <f t="shared" si="440"/>
        <v>3405.3814295104044</v>
      </c>
      <c r="CF291" s="181">
        <f t="shared" si="440"/>
        <v>3442.8032034610692</v>
      </c>
      <c r="CG291" s="181">
        <f t="shared" si="440"/>
        <v>3442.8032034610692</v>
      </c>
      <c r="CH291" s="181">
        <f t="shared" si="440"/>
        <v>3367.9596555597404</v>
      </c>
      <c r="CI291" s="181">
        <f t="shared" si="440"/>
        <v>3490.5159652481652</v>
      </c>
      <c r="CJ291" s="181">
        <f t="shared" si="440"/>
        <v>3528.8732835475953</v>
      </c>
      <c r="CK291" s="181">
        <f t="shared" si="440"/>
        <v>3528.8732835475953</v>
      </c>
      <c r="CL291" s="181">
        <f t="shared" si="440"/>
        <v>3452.1586469487352</v>
      </c>
      <c r="CM291" s="181">
        <f t="shared" si="440"/>
        <v>3577.7788643793688</v>
      </c>
      <c r="CN291" s="181">
        <f t="shared" si="440"/>
        <v>3617.0951156362848</v>
      </c>
      <c r="CO291" s="181">
        <f t="shared" si="440"/>
        <v>3617.0951156362848</v>
      </c>
      <c r="CP291" s="181">
        <f t="shared" si="440"/>
        <v>3538.4626131224527</v>
      </c>
      <c r="CQ291" s="181">
        <f t="shared" si="440"/>
        <v>3667.2233359888528</v>
      </c>
      <c r="CR291" s="181">
        <f t="shared" si="440"/>
        <v>3707.5224935271922</v>
      </c>
      <c r="CS291" s="181">
        <f t="shared" si="440"/>
        <v>3707.5224935271922</v>
      </c>
      <c r="CT291" s="181">
        <f t="shared" si="440"/>
        <v>3667.2233359888528</v>
      </c>
      <c r="CU291" s="181">
        <f t="shared" si="440"/>
        <v>3758.9039193885742</v>
      </c>
      <c r="CV291" s="181">
        <f t="shared" si="440"/>
        <v>3800.2105558653707</v>
      </c>
      <c r="CW291" s="181">
        <f t="shared" si="440"/>
        <v>3800.2105558653707</v>
      </c>
      <c r="CX291" s="181">
        <f t="shared" si="440"/>
        <v>3717.5972829117763</v>
      </c>
      <c r="CY291" s="181">
        <f t="shared" si="440"/>
        <v>3852.8765173732882</v>
      </c>
      <c r="CZ291" s="181">
        <f t="shared" si="440"/>
        <v>3895.215819762006</v>
      </c>
      <c r="DA291" s="181">
        <f t="shared" si="440"/>
        <v>3895.215819762006</v>
      </c>
      <c r="DB291" s="181">
        <f t="shared" ref="DB291:EG291" si="441">DB290*$F288/DB289</f>
        <v>3810.5372149845712</v>
      </c>
      <c r="DC291" s="181">
        <f t="shared" si="441"/>
        <v>3949.1984303076206</v>
      </c>
      <c r="DD291" s="181">
        <f t="shared" si="441"/>
        <v>3992.5962152560564</v>
      </c>
      <c r="DE291" s="181">
        <f t="shared" si="441"/>
        <v>3992.5962152560564</v>
      </c>
      <c r="DF291" s="181">
        <f t="shared" si="441"/>
        <v>3905.8006453591847</v>
      </c>
      <c r="DG291" s="181">
        <f t="shared" si="441"/>
        <v>4047.9283910653107</v>
      </c>
      <c r="DH291" s="181">
        <f t="shared" si="441"/>
        <v>4092.4111206374564</v>
      </c>
      <c r="DI291" s="181">
        <f t="shared" si="441"/>
        <v>4092.4111206374564</v>
      </c>
      <c r="DJ291" s="181">
        <f t="shared" si="441"/>
        <v>4047.9283910653107</v>
      </c>
      <c r="DK291" s="181">
        <f t="shared" si="441"/>
        <v>4149.1266008419434</v>
      </c>
      <c r="DL291" s="181">
        <f t="shared" si="441"/>
        <v>4194.7213986533934</v>
      </c>
      <c r="DM291" s="181">
        <f t="shared" si="441"/>
        <v>4194.7213986533934</v>
      </c>
      <c r="DN291" s="181">
        <f t="shared" si="441"/>
        <v>4103.5318030304934</v>
      </c>
      <c r="DO291" s="181">
        <f t="shared" si="441"/>
        <v>4252.8547658629923</v>
      </c>
      <c r="DP291" s="181">
        <f t="shared" si="441"/>
        <v>4299.589433619728</v>
      </c>
      <c r="DQ291" s="181">
        <f t="shared" si="441"/>
        <v>4299.589433619728</v>
      </c>
      <c r="DR291" s="181">
        <f t="shared" si="441"/>
        <v>4206.1200981062557</v>
      </c>
      <c r="DS291" s="181">
        <f t="shared" si="441"/>
        <v>4359.1761350095667</v>
      </c>
      <c r="DT291" s="181">
        <f t="shared" si="441"/>
        <v>4407.0791694602212</v>
      </c>
      <c r="DU291" s="181">
        <f t="shared" si="441"/>
        <v>4407.0791694602212</v>
      </c>
      <c r="DV291" s="181">
        <f t="shared" si="441"/>
        <v>4311.2731005589112</v>
      </c>
      <c r="DW291" s="181">
        <f t="shared" si="441"/>
        <v>4468.1555383848054</v>
      </c>
      <c r="DX291" s="181">
        <f t="shared" si="441"/>
        <v>4517.2561486967252</v>
      </c>
      <c r="DY291" s="181">
        <f t="shared" si="441"/>
        <v>4517.2561486967252</v>
      </c>
      <c r="DZ291" s="181">
        <f t="shared" si="441"/>
        <v>4468.1555383848054</v>
      </c>
      <c r="EA291" s="181">
        <f t="shared" si="441"/>
        <v>4579.8594268444249</v>
      </c>
      <c r="EB291" s="181">
        <f t="shared" si="441"/>
        <v>4630.1875524141442</v>
      </c>
      <c r="EC291" s="181">
        <f t="shared" si="441"/>
        <v>4630.1875524141442</v>
      </c>
      <c r="ED291" s="181">
        <f t="shared" si="441"/>
        <v>4529.5313012747056</v>
      </c>
      <c r="EE291" s="181">
        <f t="shared" si="441"/>
        <v>4694.3559125155361</v>
      </c>
      <c r="EF291" s="181">
        <f t="shared" si="441"/>
        <v>4745.9422412244985</v>
      </c>
      <c r="EG291" s="181">
        <f t="shared" si="441"/>
        <v>4745.9422412244985</v>
      </c>
      <c r="EH291" s="181">
        <f t="shared" ref="EH291:FM291" si="442">EH290*$F288/EH289</f>
        <v>4642.7695838065729</v>
      </c>
      <c r="EI291" s="181">
        <f t="shared" si="442"/>
        <v>4811.7148103284244</v>
      </c>
      <c r="EJ291" s="181">
        <f t="shared" si="442"/>
        <v>4864.5907972551104</v>
      </c>
      <c r="EK291" s="181">
        <f t="shared" si="442"/>
        <v>4864.5907972551104</v>
      </c>
      <c r="EL291" s="181">
        <f t="shared" si="442"/>
        <v>4758.8388234017375</v>
      </c>
      <c r="EM291" s="181">
        <f t="shared" si="442"/>
        <v>4932.0076805866338</v>
      </c>
      <c r="EN291" s="181">
        <f t="shared" si="442"/>
        <v>4986.2055671864873</v>
      </c>
      <c r="EO291" s="181">
        <f t="shared" si="442"/>
        <v>4986.2055671864873</v>
      </c>
      <c r="EP291" s="181">
        <f t="shared" si="442"/>
        <v>4932.0076805866338</v>
      </c>
      <c r="EQ291" s="181">
        <f t="shared" si="442"/>
        <v>5055.3078726013</v>
      </c>
      <c r="ER291" s="181">
        <f t="shared" si="442"/>
        <v>5110.8607063661493</v>
      </c>
      <c r="ES291" s="181">
        <f t="shared" si="442"/>
        <v>5110.8607063661493</v>
      </c>
      <c r="ET291" s="181">
        <f t="shared" si="442"/>
        <v>4999.7550388364498</v>
      </c>
      <c r="EU291" s="181">
        <f t="shared" si="442"/>
        <v>5181.6905694163315</v>
      </c>
      <c r="EV291" s="181">
        <f t="shared" si="442"/>
        <v>5238.6322240253021</v>
      </c>
      <c r="EW291" s="181">
        <f t="shared" si="442"/>
        <v>5238.6322240253021</v>
      </c>
      <c r="EX291" s="181">
        <f t="shared" si="442"/>
        <v>5124.748914807361</v>
      </c>
      <c r="EY291" s="181">
        <f t="shared" si="442"/>
        <v>5311.2328336517394</v>
      </c>
      <c r="EZ291" s="181">
        <f t="shared" si="442"/>
        <v>5369.598029625934</v>
      </c>
      <c r="FA291" s="181">
        <f t="shared" si="442"/>
        <v>5369.598029625934</v>
      </c>
      <c r="FB291" s="181">
        <f t="shared" si="442"/>
        <v>0</v>
      </c>
      <c r="FC291" s="181">
        <f t="shared" si="442"/>
        <v>0</v>
      </c>
      <c r="FD291" s="181">
        <f t="shared" si="442"/>
        <v>0</v>
      </c>
      <c r="FE291" s="181">
        <f t="shared" si="442"/>
        <v>0</v>
      </c>
      <c r="FF291" s="181">
        <f t="shared" si="442"/>
        <v>0</v>
      </c>
      <c r="FG291" s="181">
        <f t="shared" si="442"/>
        <v>0</v>
      </c>
      <c r="FH291" s="181">
        <f t="shared" si="442"/>
        <v>0</v>
      </c>
      <c r="FI291" s="181">
        <f t="shared" si="442"/>
        <v>0</v>
      </c>
      <c r="FJ291" s="181">
        <f t="shared" si="442"/>
        <v>0</v>
      </c>
      <c r="FK291" s="181">
        <f t="shared" si="442"/>
        <v>0</v>
      </c>
      <c r="FL291" s="181">
        <f t="shared" si="442"/>
        <v>0</v>
      </c>
      <c r="FM291" s="181">
        <f t="shared" si="442"/>
        <v>0</v>
      </c>
      <c r="FN291" s="181">
        <f t="shared" ref="FN291:GJ291" si="443">FN290*$F288/FN289</f>
        <v>0</v>
      </c>
      <c r="FO291" s="181">
        <f t="shared" si="443"/>
        <v>0</v>
      </c>
      <c r="FP291" s="181">
        <f t="shared" si="443"/>
        <v>0</v>
      </c>
      <c r="FQ291" s="181">
        <f t="shared" si="443"/>
        <v>0</v>
      </c>
      <c r="FR291" s="181">
        <f t="shared" si="443"/>
        <v>0</v>
      </c>
      <c r="FS291" s="181">
        <f t="shared" si="443"/>
        <v>0</v>
      </c>
      <c r="FT291" s="181">
        <f t="shared" si="443"/>
        <v>0</v>
      </c>
      <c r="FU291" s="181">
        <f t="shared" si="443"/>
        <v>0</v>
      </c>
      <c r="FV291" s="181">
        <f t="shared" si="443"/>
        <v>0</v>
      </c>
      <c r="FW291" s="181">
        <f t="shared" si="443"/>
        <v>0</v>
      </c>
      <c r="FX291" s="181">
        <f t="shared" si="443"/>
        <v>0</v>
      </c>
      <c r="FY291" s="181">
        <f t="shared" si="443"/>
        <v>0</v>
      </c>
      <c r="FZ291" s="181">
        <f t="shared" si="443"/>
        <v>0</v>
      </c>
      <c r="GA291" s="181">
        <f t="shared" si="443"/>
        <v>0</v>
      </c>
      <c r="GB291" s="181">
        <f t="shared" si="443"/>
        <v>0</v>
      </c>
      <c r="GC291" s="181">
        <f t="shared" si="443"/>
        <v>0</v>
      </c>
      <c r="GD291" s="181">
        <f t="shared" si="443"/>
        <v>0</v>
      </c>
      <c r="GE291" s="181">
        <f t="shared" si="443"/>
        <v>0</v>
      </c>
      <c r="GF291" s="181">
        <f t="shared" si="443"/>
        <v>0</v>
      </c>
      <c r="GG291" s="181">
        <f t="shared" si="443"/>
        <v>0</v>
      </c>
      <c r="GH291" s="181">
        <f t="shared" si="443"/>
        <v>0</v>
      </c>
      <c r="GI291" s="181">
        <f t="shared" si="443"/>
        <v>0</v>
      </c>
      <c r="GJ291" s="181">
        <f t="shared" si="443"/>
        <v>0</v>
      </c>
    </row>
    <row r="292" spans="1:192" ht="12.75" outlineLevel="2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</row>
    <row r="293" spans="1:192" ht="12.75" outlineLevel="2" x14ac:dyDescent="0.35">
      <c r="A293"/>
      <c r="B293"/>
      <c r="C293"/>
      <c r="D293"/>
      <c r="E293" t="str">
        <f>$E$291</f>
        <v>Accounts receivable balance</v>
      </c>
      <c r="F293"/>
      <c r="G293" t="str">
        <f>$G$291</f>
        <v>$ 000s</v>
      </c>
      <c r="H293">
        <f>$H$291</f>
        <v>0</v>
      </c>
      <c r="I293"/>
      <c r="J293">
        <f t="shared" ref="J293:AO293" si="444">J$291</f>
        <v>0</v>
      </c>
      <c r="K293">
        <f t="shared" si="444"/>
        <v>0</v>
      </c>
      <c r="L293">
        <f t="shared" si="444"/>
        <v>0</v>
      </c>
      <c r="M293">
        <f t="shared" si="444"/>
        <v>0</v>
      </c>
      <c r="N293">
        <f t="shared" si="444"/>
        <v>0</v>
      </c>
      <c r="O293">
        <f t="shared" si="444"/>
        <v>0</v>
      </c>
      <c r="P293">
        <f t="shared" si="444"/>
        <v>0</v>
      </c>
      <c r="Q293">
        <f t="shared" si="444"/>
        <v>0</v>
      </c>
      <c r="R293">
        <f t="shared" si="444"/>
        <v>0</v>
      </c>
      <c r="S293">
        <f t="shared" si="444"/>
        <v>0</v>
      </c>
      <c r="T293">
        <f t="shared" si="444"/>
        <v>0</v>
      </c>
      <c r="U293">
        <f t="shared" si="444"/>
        <v>0</v>
      </c>
      <c r="V293">
        <f t="shared" si="444"/>
        <v>0</v>
      </c>
      <c r="W293">
        <f t="shared" si="444"/>
        <v>0</v>
      </c>
      <c r="X293">
        <f t="shared" si="444"/>
        <v>0</v>
      </c>
      <c r="Y293">
        <f t="shared" si="444"/>
        <v>0</v>
      </c>
      <c r="Z293">
        <f t="shared" si="444"/>
        <v>0</v>
      </c>
      <c r="AA293">
        <f t="shared" si="444"/>
        <v>0</v>
      </c>
      <c r="AB293">
        <f t="shared" si="444"/>
        <v>0</v>
      </c>
      <c r="AC293">
        <f t="shared" si="444"/>
        <v>0</v>
      </c>
      <c r="AD293">
        <f t="shared" si="444"/>
        <v>0</v>
      </c>
      <c r="AE293">
        <f t="shared" si="444"/>
        <v>116.11311853124998</v>
      </c>
      <c r="AF293">
        <f t="shared" si="444"/>
        <v>224.73506812499997</v>
      </c>
      <c r="AG293">
        <f t="shared" si="444"/>
        <v>348.33935559374999</v>
      </c>
      <c r="AH293">
        <f t="shared" si="444"/>
        <v>464.45247412499992</v>
      </c>
      <c r="AI293">
        <f t="shared" si="444"/>
        <v>543.10974796874996</v>
      </c>
      <c r="AJ293">
        <f t="shared" si="444"/>
        <v>696.67871118749997</v>
      </c>
      <c r="AK293">
        <f t="shared" si="444"/>
        <v>786.57273843749999</v>
      </c>
      <c r="AL293">
        <f t="shared" si="444"/>
        <v>928.90494824999985</v>
      </c>
      <c r="AM293">
        <f t="shared" si="444"/>
        <v>1036.5905017265625</v>
      </c>
      <c r="AN293">
        <f t="shared" si="444"/>
        <v>1190.1594649453127</v>
      </c>
      <c r="AO293">
        <f t="shared" si="444"/>
        <v>1309.1754114398434</v>
      </c>
      <c r="AP293">
        <f t="shared" ref="AP293:BU293" si="445">AP$291</f>
        <v>1382.1206689687499</v>
      </c>
      <c r="AQ293">
        <f t="shared" si="445"/>
        <v>1547.2073044289059</v>
      </c>
      <c r="AR293">
        <f t="shared" si="445"/>
        <v>1612.4741137968754</v>
      </c>
      <c r="AS293">
        <f t="shared" si="445"/>
        <v>1785.2391974179686</v>
      </c>
      <c r="AT293">
        <f t="shared" si="445"/>
        <v>1904.2551439125002</v>
      </c>
      <c r="AU293">
        <f t="shared" si="445"/>
        <v>1827.470662303125</v>
      </c>
      <c r="AV293">
        <f t="shared" si="445"/>
        <v>2142.2870369015627</v>
      </c>
      <c r="AW293">
        <f t="shared" si="445"/>
        <v>2188.3577258671871</v>
      </c>
      <c r="AX293">
        <f t="shared" si="445"/>
        <v>2380.3189298906254</v>
      </c>
      <c r="AY293">
        <f t="shared" si="445"/>
        <v>2479.1789499626952</v>
      </c>
      <c r="AZ293">
        <f t="shared" si="445"/>
        <v>2683.8095934516791</v>
      </c>
      <c r="BA293">
        <f t="shared" si="445"/>
        <v>2805.8009386085741</v>
      </c>
      <c r="BB293">
        <f t="shared" si="445"/>
        <v>2833.3473713859371</v>
      </c>
      <c r="BC293">
        <f t="shared" si="445"/>
        <v>2927.7922837654683</v>
      </c>
      <c r="BD293">
        <f t="shared" si="445"/>
        <v>2833.3473713859371</v>
      </c>
      <c r="BE293">
        <f t="shared" si="445"/>
        <v>2927.7922837654683</v>
      </c>
      <c r="BF293">
        <f t="shared" si="445"/>
        <v>2833.3473713859371</v>
      </c>
      <c r="BG293">
        <f t="shared" si="445"/>
        <v>2936.4497340669259</v>
      </c>
      <c r="BH293">
        <f t="shared" si="445"/>
        <v>2968.7184124632658</v>
      </c>
      <c r="BI293">
        <f t="shared" si="445"/>
        <v>2968.7184124632658</v>
      </c>
      <c r="BJ293">
        <f t="shared" si="445"/>
        <v>2904.1810556705859</v>
      </c>
      <c r="BK293">
        <f t="shared" si="445"/>
        <v>3009.8609774185984</v>
      </c>
      <c r="BL293">
        <f t="shared" si="445"/>
        <v>3042.9363727748464</v>
      </c>
      <c r="BM293">
        <f t="shared" si="445"/>
        <v>3042.9363727748464</v>
      </c>
      <c r="BN293">
        <f t="shared" si="445"/>
        <v>3009.8609774185984</v>
      </c>
      <c r="BO293">
        <f t="shared" si="445"/>
        <v>3085.1075018540628</v>
      </c>
      <c r="BP293">
        <f t="shared" si="445"/>
        <v>3119.0097820942174</v>
      </c>
      <c r="BQ293">
        <f t="shared" si="445"/>
        <v>3119.0097820942174</v>
      </c>
      <c r="BR293">
        <f t="shared" si="445"/>
        <v>3051.2052216139077</v>
      </c>
      <c r="BS293">
        <f t="shared" si="445"/>
        <v>3162.2351894004146</v>
      </c>
      <c r="BT293">
        <f t="shared" si="445"/>
        <v>3196.9850266465733</v>
      </c>
      <c r="BU293">
        <f t="shared" si="445"/>
        <v>3196.9850266465733</v>
      </c>
      <c r="BV293">
        <f t="shared" ref="BV293:DA293" si="446">BV$291</f>
        <v>3127.4853521542559</v>
      </c>
      <c r="BW293">
        <f t="shared" si="446"/>
        <v>3241.2910691354246</v>
      </c>
      <c r="BX293">
        <f t="shared" si="446"/>
        <v>3276.9096523127369</v>
      </c>
      <c r="BY293">
        <f t="shared" si="446"/>
        <v>3276.9096523127369</v>
      </c>
      <c r="BZ293">
        <f t="shared" si="446"/>
        <v>3205.6724859581122</v>
      </c>
      <c r="CA293">
        <f t="shared" si="446"/>
        <v>3322.3233458638097</v>
      </c>
      <c r="CB293">
        <f t="shared" si="446"/>
        <v>3358.8323936205556</v>
      </c>
      <c r="CC293">
        <f t="shared" si="446"/>
        <v>3358.8323936205556</v>
      </c>
      <c r="CD293">
        <f t="shared" si="446"/>
        <v>3322.3233458638097</v>
      </c>
      <c r="CE293">
        <f t="shared" si="446"/>
        <v>3405.3814295104044</v>
      </c>
      <c r="CF293">
        <f t="shared" si="446"/>
        <v>3442.8032034610692</v>
      </c>
      <c r="CG293">
        <f t="shared" si="446"/>
        <v>3442.8032034610692</v>
      </c>
      <c r="CH293">
        <f t="shared" si="446"/>
        <v>3367.9596555597404</v>
      </c>
      <c r="CI293">
        <f t="shared" si="446"/>
        <v>3490.5159652481652</v>
      </c>
      <c r="CJ293">
        <f t="shared" si="446"/>
        <v>3528.8732835475953</v>
      </c>
      <c r="CK293">
        <f t="shared" si="446"/>
        <v>3528.8732835475953</v>
      </c>
      <c r="CL293">
        <f t="shared" si="446"/>
        <v>3452.1586469487352</v>
      </c>
      <c r="CM293">
        <f t="shared" si="446"/>
        <v>3577.7788643793688</v>
      </c>
      <c r="CN293">
        <f t="shared" si="446"/>
        <v>3617.0951156362848</v>
      </c>
      <c r="CO293">
        <f t="shared" si="446"/>
        <v>3617.0951156362848</v>
      </c>
      <c r="CP293">
        <f t="shared" si="446"/>
        <v>3538.4626131224527</v>
      </c>
      <c r="CQ293">
        <f t="shared" si="446"/>
        <v>3667.2233359888528</v>
      </c>
      <c r="CR293">
        <f t="shared" si="446"/>
        <v>3707.5224935271922</v>
      </c>
      <c r="CS293">
        <f t="shared" si="446"/>
        <v>3707.5224935271922</v>
      </c>
      <c r="CT293">
        <f t="shared" si="446"/>
        <v>3667.2233359888528</v>
      </c>
      <c r="CU293">
        <f t="shared" si="446"/>
        <v>3758.9039193885742</v>
      </c>
      <c r="CV293">
        <f t="shared" si="446"/>
        <v>3800.2105558653707</v>
      </c>
      <c r="CW293">
        <f t="shared" si="446"/>
        <v>3800.2105558653707</v>
      </c>
      <c r="CX293">
        <f t="shared" si="446"/>
        <v>3717.5972829117763</v>
      </c>
      <c r="CY293">
        <f t="shared" si="446"/>
        <v>3852.8765173732882</v>
      </c>
      <c r="CZ293">
        <f t="shared" si="446"/>
        <v>3895.215819762006</v>
      </c>
      <c r="DA293">
        <f t="shared" si="446"/>
        <v>3895.215819762006</v>
      </c>
      <c r="DB293">
        <f t="shared" ref="DB293:EG293" si="447">DB$291</f>
        <v>3810.5372149845712</v>
      </c>
      <c r="DC293">
        <f t="shared" si="447"/>
        <v>3949.1984303076206</v>
      </c>
      <c r="DD293">
        <f t="shared" si="447"/>
        <v>3992.5962152560564</v>
      </c>
      <c r="DE293">
        <f t="shared" si="447"/>
        <v>3992.5962152560564</v>
      </c>
      <c r="DF293">
        <f t="shared" si="447"/>
        <v>3905.8006453591847</v>
      </c>
      <c r="DG293">
        <f t="shared" si="447"/>
        <v>4047.9283910653107</v>
      </c>
      <c r="DH293">
        <f t="shared" si="447"/>
        <v>4092.4111206374564</v>
      </c>
      <c r="DI293">
        <f t="shared" si="447"/>
        <v>4092.4111206374564</v>
      </c>
      <c r="DJ293">
        <f t="shared" si="447"/>
        <v>4047.9283910653107</v>
      </c>
      <c r="DK293">
        <f t="shared" si="447"/>
        <v>4149.1266008419434</v>
      </c>
      <c r="DL293">
        <f t="shared" si="447"/>
        <v>4194.7213986533934</v>
      </c>
      <c r="DM293">
        <f t="shared" si="447"/>
        <v>4194.7213986533934</v>
      </c>
      <c r="DN293">
        <f t="shared" si="447"/>
        <v>4103.5318030304934</v>
      </c>
      <c r="DO293">
        <f t="shared" si="447"/>
        <v>4252.8547658629923</v>
      </c>
      <c r="DP293">
        <f t="shared" si="447"/>
        <v>4299.589433619728</v>
      </c>
      <c r="DQ293">
        <f t="shared" si="447"/>
        <v>4299.589433619728</v>
      </c>
      <c r="DR293">
        <f t="shared" si="447"/>
        <v>4206.1200981062557</v>
      </c>
      <c r="DS293">
        <f t="shared" si="447"/>
        <v>4359.1761350095667</v>
      </c>
      <c r="DT293">
        <f t="shared" si="447"/>
        <v>4407.0791694602212</v>
      </c>
      <c r="DU293">
        <f t="shared" si="447"/>
        <v>4407.0791694602212</v>
      </c>
      <c r="DV293">
        <f t="shared" si="447"/>
        <v>4311.2731005589112</v>
      </c>
      <c r="DW293">
        <f t="shared" si="447"/>
        <v>4468.1555383848054</v>
      </c>
      <c r="DX293">
        <f t="shared" si="447"/>
        <v>4517.2561486967252</v>
      </c>
      <c r="DY293">
        <f t="shared" si="447"/>
        <v>4517.2561486967252</v>
      </c>
      <c r="DZ293">
        <f t="shared" si="447"/>
        <v>4468.1555383848054</v>
      </c>
      <c r="EA293">
        <f t="shared" si="447"/>
        <v>4579.8594268444249</v>
      </c>
      <c r="EB293">
        <f t="shared" si="447"/>
        <v>4630.1875524141442</v>
      </c>
      <c r="EC293">
        <f t="shared" si="447"/>
        <v>4630.1875524141442</v>
      </c>
      <c r="ED293">
        <f t="shared" si="447"/>
        <v>4529.5313012747056</v>
      </c>
      <c r="EE293">
        <f t="shared" si="447"/>
        <v>4694.3559125155361</v>
      </c>
      <c r="EF293">
        <f t="shared" si="447"/>
        <v>4745.9422412244985</v>
      </c>
      <c r="EG293">
        <f t="shared" si="447"/>
        <v>4745.9422412244985</v>
      </c>
      <c r="EH293">
        <f t="shared" ref="EH293:FM293" si="448">EH$291</f>
        <v>4642.7695838065729</v>
      </c>
      <c r="EI293">
        <f t="shared" si="448"/>
        <v>4811.7148103284244</v>
      </c>
      <c r="EJ293">
        <f t="shared" si="448"/>
        <v>4864.5907972551104</v>
      </c>
      <c r="EK293">
        <f t="shared" si="448"/>
        <v>4864.5907972551104</v>
      </c>
      <c r="EL293">
        <f t="shared" si="448"/>
        <v>4758.8388234017375</v>
      </c>
      <c r="EM293">
        <f t="shared" si="448"/>
        <v>4932.0076805866338</v>
      </c>
      <c r="EN293">
        <f t="shared" si="448"/>
        <v>4986.2055671864873</v>
      </c>
      <c r="EO293">
        <f t="shared" si="448"/>
        <v>4986.2055671864873</v>
      </c>
      <c r="EP293">
        <f t="shared" si="448"/>
        <v>4932.0076805866338</v>
      </c>
      <c r="EQ293">
        <f t="shared" si="448"/>
        <v>5055.3078726013</v>
      </c>
      <c r="ER293">
        <f t="shared" si="448"/>
        <v>5110.8607063661493</v>
      </c>
      <c r="ES293">
        <f t="shared" si="448"/>
        <v>5110.8607063661493</v>
      </c>
      <c r="ET293">
        <f t="shared" si="448"/>
        <v>4999.7550388364498</v>
      </c>
      <c r="EU293">
        <f t="shared" si="448"/>
        <v>5181.6905694163315</v>
      </c>
      <c r="EV293">
        <f t="shared" si="448"/>
        <v>5238.6322240253021</v>
      </c>
      <c r="EW293">
        <f t="shared" si="448"/>
        <v>5238.6322240253021</v>
      </c>
      <c r="EX293">
        <f t="shared" si="448"/>
        <v>5124.748914807361</v>
      </c>
      <c r="EY293">
        <f t="shared" si="448"/>
        <v>5311.2328336517394</v>
      </c>
      <c r="EZ293">
        <f t="shared" si="448"/>
        <v>5369.598029625934</v>
      </c>
      <c r="FA293">
        <f t="shared" si="448"/>
        <v>5369.598029625934</v>
      </c>
      <c r="FB293">
        <f t="shared" si="448"/>
        <v>0</v>
      </c>
      <c r="FC293">
        <f t="shared" si="448"/>
        <v>0</v>
      </c>
      <c r="FD293">
        <f t="shared" si="448"/>
        <v>0</v>
      </c>
      <c r="FE293">
        <f t="shared" si="448"/>
        <v>0</v>
      </c>
      <c r="FF293">
        <f t="shared" si="448"/>
        <v>0</v>
      </c>
      <c r="FG293">
        <f t="shared" si="448"/>
        <v>0</v>
      </c>
      <c r="FH293">
        <f t="shared" si="448"/>
        <v>0</v>
      </c>
      <c r="FI293">
        <f t="shared" si="448"/>
        <v>0</v>
      </c>
      <c r="FJ293">
        <f t="shared" si="448"/>
        <v>0</v>
      </c>
      <c r="FK293">
        <f t="shared" si="448"/>
        <v>0</v>
      </c>
      <c r="FL293">
        <f t="shared" si="448"/>
        <v>0</v>
      </c>
      <c r="FM293">
        <f t="shared" si="448"/>
        <v>0</v>
      </c>
      <c r="FN293">
        <f t="shared" ref="FN293:GJ293" si="449">FN$291</f>
        <v>0</v>
      </c>
      <c r="FO293">
        <f t="shared" si="449"/>
        <v>0</v>
      </c>
      <c r="FP293">
        <f t="shared" si="449"/>
        <v>0</v>
      </c>
      <c r="FQ293">
        <f t="shared" si="449"/>
        <v>0</v>
      </c>
      <c r="FR293">
        <f t="shared" si="449"/>
        <v>0</v>
      </c>
      <c r="FS293">
        <f t="shared" si="449"/>
        <v>0</v>
      </c>
      <c r="FT293">
        <f t="shared" si="449"/>
        <v>0</v>
      </c>
      <c r="FU293">
        <f t="shared" si="449"/>
        <v>0</v>
      </c>
      <c r="FV293">
        <f t="shared" si="449"/>
        <v>0</v>
      </c>
      <c r="FW293">
        <f t="shared" si="449"/>
        <v>0</v>
      </c>
      <c r="FX293">
        <f t="shared" si="449"/>
        <v>0</v>
      </c>
      <c r="FY293">
        <f t="shared" si="449"/>
        <v>0</v>
      </c>
      <c r="FZ293">
        <f t="shared" si="449"/>
        <v>0</v>
      </c>
      <c r="GA293">
        <f t="shared" si="449"/>
        <v>0</v>
      </c>
      <c r="GB293">
        <f t="shared" si="449"/>
        <v>0</v>
      </c>
      <c r="GC293">
        <f t="shared" si="449"/>
        <v>0</v>
      </c>
      <c r="GD293">
        <f t="shared" si="449"/>
        <v>0</v>
      </c>
      <c r="GE293">
        <f t="shared" si="449"/>
        <v>0</v>
      </c>
      <c r="GF293">
        <f t="shared" si="449"/>
        <v>0</v>
      </c>
      <c r="GG293">
        <f t="shared" si="449"/>
        <v>0</v>
      </c>
      <c r="GH293">
        <f t="shared" si="449"/>
        <v>0</v>
      </c>
      <c r="GI293">
        <f t="shared" si="449"/>
        <v>0</v>
      </c>
      <c r="GJ293">
        <f t="shared" si="449"/>
        <v>0</v>
      </c>
    </row>
    <row r="294" spans="1:192" ht="12.75" outlineLevel="2" x14ac:dyDescent="0.35">
      <c r="A294"/>
      <c r="B294"/>
      <c r="C294"/>
      <c r="D294"/>
      <c r="E294" t="s">
        <v>1311</v>
      </c>
      <c r="F294"/>
      <c r="G294" t="s">
        <v>101</v>
      </c>
      <c r="H294">
        <f>SUM(J294:GJ294)</f>
        <v>0</v>
      </c>
      <c r="I294"/>
      <c r="J294">
        <f t="shared" ref="J294:AO294" si="450">J293-I293</f>
        <v>0</v>
      </c>
      <c r="K294">
        <f t="shared" si="450"/>
        <v>0</v>
      </c>
      <c r="L294">
        <f t="shared" si="450"/>
        <v>0</v>
      </c>
      <c r="M294">
        <f t="shared" si="450"/>
        <v>0</v>
      </c>
      <c r="N294">
        <f t="shared" si="450"/>
        <v>0</v>
      </c>
      <c r="O294">
        <f t="shared" si="450"/>
        <v>0</v>
      </c>
      <c r="P294">
        <f t="shared" si="450"/>
        <v>0</v>
      </c>
      <c r="Q294">
        <f t="shared" si="450"/>
        <v>0</v>
      </c>
      <c r="R294">
        <f t="shared" si="450"/>
        <v>0</v>
      </c>
      <c r="S294">
        <f t="shared" si="450"/>
        <v>0</v>
      </c>
      <c r="T294">
        <f t="shared" si="450"/>
        <v>0</v>
      </c>
      <c r="U294">
        <f t="shared" si="450"/>
        <v>0</v>
      </c>
      <c r="V294">
        <f t="shared" si="450"/>
        <v>0</v>
      </c>
      <c r="W294">
        <f t="shared" si="450"/>
        <v>0</v>
      </c>
      <c r="X294">
        <f t="shared" si="450"/>
        <v>0</v>
      </c>
      <c r="Y294">
        <f t="shared" si="450"/>
        <v>0</v>
      </c>
      <c r="Z294">
        <f t="shared" si="450"/>
        <v>0</v>
      </c>
      <c r="AA294">
        <f t="shared" si="450"/>
        <v>0</v>
      </c>
      <c r="AB294">
        <f t="shared" si="450"/>
        <v>0</v>
      </c>
      <c r="AC294">
        <f t="shared" si="450"/>
        <v>0</v>
      </c>
      <c r="AD294">
        <f t="shared" si="450"/>
        <v>0</v>
      </c>
      <c r="AE294">
        <f t="shared" si="450"/>
        <v>116.11311853124998</v>
      </c>
      <c r="AF294">
        <f t="shared" si="450"/>
        <v>108.62194959374999</v>
      </c>
      <c r="AG294">
        <f t="shared" si="450"/>
        <v>123.60428746875002</v>
      </c>
      <c r="AH294">
        <f t="shared" si="450"/>
        <v>116.11311853124994</v>
      </c>
      <c r="AI294">
        <f t="shared" si="450"/>
        <v>78.657273843750033</v>
      </c>
      <c r="AJ294">
        <f t="shared" si="450"/>
        <v>153.56896321875001</v>
      </c>
      <c r="AK294">
        <f t="shared" si="450"/>
        <v>89.894027250000022</v>
      </c>
      <c r="AL294">
        <f t="shared" si="450"/>
        <v>142.33220981249985</v>
      </c>
      <c r="AM294">
        <f t="shared" si="450"/>
        <v>107.68555347656263</v>
      </c>
      <c r="AN294">
        <f t="shared" si="450"/>
        <v>153.56896321875024</v>
      </c>
      <c r="AO294">
        <f t="shared" si="450"/>
        <v>119.01594649453068</v>
      </c>
      <c r="AP294">
        <f t="shared" ref="AP294:BU294" si="451">AP293-AO293</f>
        <v>72.945257528906495</v>
      </c>
      <c r="AQ294">
        <f t="shared" si="451"/>
        <v>165.086635460156</v>
      </c>
      <c r="AR294">
        <f t="shared" si="451"/>
        <v>65.266809367969472</v>
      </c>
      <c r="AS294">
        <f t="shared" si="451"/>
        <v>172.76508362109325</v>
      </c>
      <c r="AT294">
        <f t="shared" si="451"/>
        <v>119.01594649453159</v>
      </c>
      <c r="AU294">
        <f t="shared" si="451"/>
        <v>-76.784481609375234</v>
      </c>
      <c r="AV294">
        <f t="shared" si="451"/>
        <v>314.81637459843773</v>
      </c>
      <c r="AW294">
        <f t="shared" si="451"/>
        <v>46.070688965624413</v>
      </c>
      <c r="AX294">
        <f t="shared" si="451"/>
        <v>191.96120402343831</v>
      </c>
      <c r="AY294">
        <f t="shared" si="451"/>
        <v>98.860020072069801</v>
      </c>
      <c r="AZ294">
        <f t="shared" si="451"/>
        <v>204.63064348898388</v>
      </c>
      <c r="BA294">
        <f t="shared" si="451"/>
        <v>121.99134515689502</v>
      </c>
      <c r="BB294">
        <f t="shared" si="451"/>
        <v>27.546432777362952</v>
      </c>
      <c r="BC294">
        <f t="shared" si="451"/>
        <v>94.444912379531161</v>
      </c>
      <c r="BD294">
        <f t="shared" si="451"/>
        <v>-94.444912379531161</v>
      </c>
      <c r="BE294">
        <f t="shared" si="451"/>
        <v>94.444912379531161</v>
      </c>
      <c r="BF294">
        <f t="shared" si="451"/>
        <v>-94.444912379531161</v>
      </c>
      <c r="BG294">
        <f t="shared" si="451"/>
        <v>103.10236268098879</v>
      </c>
      <c r="BH294">
        <f t="shared" si="451"/>
        <v>32.268678396339965</v>
      </c>
      <c r="BI294">
        <f t="shared" si="451"/>
        <v>0</v>
      </c>
      <c r="BJ294">
        <f t="shared" si="451"/>
        <v>-64.53735679267993</v>
      </c>
      <c r="BK294">
        <f t="shared" si="451"/>
        <v>105.67992174801248</v>
      </c>
      <c r="BL294">
        <f t="shared" si="451"/>
        <v>33.075395356248009</v>
      </c>
      <c r="BM294">
        <f t="shared" si="451"/>
        <v>0</v>
      </c>
      <c r="BN294">
        <f t="shared" si="451"/>
        <v>-33.075395356248009</v>
      </c>
      <c r="BO294">
        <f t="shared" si="451"/>
        <v>75.24652443546438</v>
      </c>
      <c r="BP294">
        <f t="shared" si="451"/>
        <v>33.902280240154596</v>
      </c>
      <c r="BQ294">
        <f t="shared" si="451"/>
        <v>0</v>
      </c>
      <c r="BR294">
        <f t="shared" si="451"/>
        <v>-67.804560480309647</v>
      </c>
      <c r="BS294">
        <f t="shared" si="451"/>
        <v>111.02996778650686</v>
      </c>
      <c r="BT294">
        <f t="shared" si="451"/>
        <v>34.749837246158677</v>
      </c>
      <c r="BU294">
        <f t="shared" si="451"/>
        <v>0</v>
      </c>
      <c r="BV294">
        <f t="shared" ref="BV294:DA294" si="452">BV293-BU293</f>
        <v>-69.499674492317354</v>
      </c>
      <c r="BW294">
        <f t="shared" si="452"/>
        <v>113.80571698116864</v>
      </c>
      <c r="BX294">
        <f t="shared" si="452"/>
        <v>35.618583177312303</v>
      </c>
      <c r="BY294">
        <f t="shared" si="452"/>
        <v>0</v>
      </c>
      <c r="BZ294">
        <f t="shared" si="452"/>
        <v>-71.237166354624605</v>
      </c>
      <c r="CA294">
        <f t="shared" si="452"/>
        <v>116.65085990569742</v>
      </c>
      <c r="CB294">
        <f t="shared" si="452"/>
        <v>36.509047756745986</v>
      </c>
      <c r="CC294">
        <f t="shared" si="452"/>
        <v>0</v>
      </c>
      <c r="CD294">
        <f t="shared" si="452"/>
        <v>-36.509047756745986</v>
      </c>
      <c r="CE294">
        <f t="shared" si="452"/>
        <v>83.058083646594696</v>
      </c>
      <c r="CF294">
        <f t="shared" si="452"/>
        <v>37.421773950664829</v>
      </c>
      <c r="CG294">
        <f t="shared" si="452"/>
        <v>0</v>
      </c>
      <c r="CH294">
        <f t="shared" si="452"/>
        <v>-74.843547901328748</v>
      </c>
      <c r="CI294">
        <f t="shared" si="452"/>
        <v>122.55630968842479</v>
      </c>
      <c r="CJ294">
        <f t="shared" si="452"/>
        <v>38.357318299430062</v>
      </c>
      <c r="CK294">
        <f t="shared" si="452"/>
        <v>0</v>
      </c>
      <c r="CL294">
        <f t="shared" si="452"/>
        <v>-76.714636598860125</v>
      </c>
      <c r="CM294">
        <f t="shared" si="452"/>
        <v>125.6202174306336</v>
      </c>
      <c r="CN294">
        <f t="shared" si="452"/>
        <v>39.316251256916075</v>
      </c>
      <c r="CO294">
        <f t="shared" si="452"/>
        <v>0</v>
      </c>
      <c r="CP294">
        <f t="shared" si="452"/>
        <v>-78.632502513832151</v>
      </c>
      <c r="CQ294">
        <f t="shared" si="452"/>
        <v>128.7607228664001</v>
      </c>
      <c r="CR294">
        <f t="shared" si="452"/>
        <v>40.299157538339387</v>
      </c>
      <c r="CS294">
        <f t="shared" si="452"/>
        <v>0</v>
      </c>
      <c r="CT294">
        <f t="shared" si="452"/>
        <v>-40.299157538339387</v>
      </c>
      <c r="CU294">
        <f t="shared" si="452"/>
        <v>91.680583399721399</v>
      </c>
      <c r="CV294">
        <f t="shared" si="452"/>
        <v>41.306636476796484</v>
      </c>
      <c r="CW294">
        <f t="shared" si="452"/>
        <v>0</v>
      </c>
      <c r="CX294">
        <f t="shared" si="452"/>
        <v>-82.613272953594333</v>
      </c>
      <c r="CY294">
        <f t="shared" si="452"/>
        <v>135.27923446151181</v>
      </c>
      <c r="CZ294">
        <f t="shared" si="452"/>
        <v>42.339302388717897</v>
      </c>
      <c r="DA294">
        <f t="shared" si="452"/>
        <v>0</v>
      </c>
      <c r="DB294">
        <f t="shared" ref="DB294:EG294" si="453">DB293-DA293</f>
        <v>-84.678604777434884</v>
      </c>
      <c r="DC294">
        <f t="shared" si="453"/>
        <v>138.66121532304942</v>
      </c>
      <c r="DD294">
        <f t="shared" si="453"/>
        <v>43.397784948435856</v>
      </c>
      <c r="DE294">
        <f t="shared" si="453"/>
        <v>0</v>
      </c>
      <c r="DF294">
        <f t="shared" si="453"/>
        <v>-86.795569896871712</v>
      </c>
      <c r="DG294">
        <f t="shared" si="453"/>
        <v>142.12774570612601</v>
      </c>
      <c r="DH294">
        <f t="shared" si="453"/>
        <v>44.482729572145672</v>
      </c>
      <c r="DI294">
        <f t="shared" si="453"/>
        <v>0</v>
      </c>
      <c r="DJ294">
        <f t="shared" si="453"/>
        <v>-44.482729572145672</v>
      </c>
      <c r="DK294">
        <f t="shared" si="453"/>
        <v>101.19820977663267</v>
      </c>
      <c r="DL294">
        <f t="shared" si="453"/>
        <v>45.594797811450007</v>
      </c>
      <c r="DM294">
        <f t="shared" si="453"/>
        <v>0</v>
      </c>
      <c r="DN294">
        <f t="shared" si="453"/>
        <v>-91.189595622900015</v>
      </c>
      <c r="DO294">
        <f t="shared" si="453"/>
        <v>149.32296283249889</v>
      </c>
      <c r="DP294">
        <f t="shared" si="453"/>
        <v>46.734667756735689</v>
      </c>
      <c r="DQ294">
        <f t="shared" si="453"/>
        <v>0</v>
      </c>
      <c r="DR294">
        <f t="shared" si="453"/>
        <v>-93.469335513472288</v>
      </c>
      <c r="DS294">
        <f t="shared" si="453"/>
        <v>153.056036903311</v>
      </c>
      <c r="DT294">
        <f t="shared" si="453"/>
        <v>47.903034450654559</v>
      </c>
      <c r="DU294">
        <f t="shared" si="453"/>
        <v>0</v>
      </c>
      <c r="DV294">
        <f t="shared" si="453"/>
        <v>-95.806068901310027</v>
      </c>
      <c r="DW294">
        <f t="shared" si="453"/>
        <v>156.88243782589416</v>
      </c>
      <c r="DX294">
        <f t="shared" si="453"/>
        <v>49.100610311919809</v>
      </c>
      <c r="DY294">
        <f t="shared" si="453"/>
        <v>0</v>
      </c>
      <c r="DZ294">
        <f t="shared" si="453"/>
        <v>-49.100610311919809</v>
      </c>
      <c r="EA294">
        <f t="shared" si="453"/>
        <v>111.70388845961952</v>
      </c>
      <c r="EB294">
        <f t="shared" si="453"/>
        <v>50.328125569719305</v>
      </c>
      <c r="EC294">
        <f t="shared" si="453"/>
        <v>0</v>
      </c>
      <c r="ED294">
        <f t="shared" si="453"/>
        <v>-100.65625113943861</v>
      </c>
      <c r="EE294">
        <f t="shared" si="453"/>
        <v>164.82461124083056</v>
      </c>
      <c r="EF294">
        <f t="shared" si="453"/>
        <v>51.586328708962355</v>
      </c>
      <c r="EG294">
        <f t="shared" si="453"/>
        <v>0</v>
      </c>
      <c r="EH294">
        <f t="shared" ref="EH294:FM294" si="454">EH293-EG293</f>
        <v>-103.17265741792562</v>
      </c>
      <c r="EI294">
        <f t="shared" si="454"/>
        <v>168.94522652185151</v>
      </c>
      <c r="EJ294">
        <f t="shared" si="454"/>
        <v>52.875986926685982</v>
      </c>
      <c r="EK294">
        <f t="shared" si="454"/>
        <v>0</v>
      </c>
      <c r="EL294">
        <f t="shared" si="454"/>
        <v>-105.75197385337287</v>
      </c>
      <c r="EM294">
        <f t="shared" si="454"/>
        <v>173.1688571848963</v>
      </c>
      <c r="EN294">
        <f t="shared" si="454"/>
        <v>54.197886599853518</v>
      </c>
      <c r="EO294">
        <f t="shared" si="454"/>
        <v>0</v>
      </c>
      <c r="EP294">
        <f t="shared" si="454"/>
        <v>-54.197886599853518</v>
      </c>
      <c r="EQ294">
        <f t="shared" si="454"/>
        <v>123.30019201466621</v>
      </c>
      <c r="ER294">
        <f t="shared" si="454"/>
        <v>55.552833764849311</v>
      </c>
      <c r="ES294">
        <f t="shared" si="454"/>
        <v>0</v>
      </c>
      <c r="ET294">
        <f t="shared" si="454"/>
        <v>-111.10566752969953</v>
      </c>
      <c r="EU294">
        <f t="shared" si="454"/>
        <v>181.93553057988174</v>
      </c>
      <c r="EV294">
        <f t="shared" si="454"/>
        <v>56.941654608970566</v>
      </c>
      <c r="EW294">
        <f t="shared" si="454"/>
        <v>0</v>
      </c>
      <c r="EX294">
        <f t="shared" si="454"/>
        <v>-113.88330921794113</v>
      </c>
      <c r="EY294">
        <f t="shared" si="454"/>
        <v>186.48391884437842</v>
      </c>
      <c r="EZ294">
        <f t="shared" si="454"/>
        <v>58.365195974194648</v>
      </c>
      <c r="FA294">
        <f t="shared" si="454"/>
        <v>0</v>
      </c>
      <c r="FB294">
        <f t="shared" si="454"/>
        <v>-5369.598029625934</v>
      </c>
      <c r="FC294">
        <f t="shared" si="454"/>
        <v>0</v>
      </c>
      <c r="FD294">
        <f t="shared" si="454"/>
        <v>0</v>
      </c>
      <c r="FE294">
        <f t="shared" si="454"/>
        <v>0</v>
      </c>
      <c r="FF294">
        <f t="shared" si="454"/>
        <v>0</v>
      </c>
      <c r="FG294">
        <f t="shared" si="454"/>
        <v>0</v>
      </c>
      <c r="FH294">
        <f t="shared" si="454"/>
        <v>0</v>
      </c>
      <c r="FI294">
        <f t="shared" si="454"/>
        <v>0</v>
      </c>
      <c r="FJ294">
        <f t="shared" si="454"/>
        <v>0</v>
      </c>
      <c r="FK294">
        <f t="shared" si="454"/>
        <v>0</v>
      </c>
      <c r="FL294">
        <f t="shared" si="454"/>
        <v>0</v>
      </c>
      <c r="FM294">
        <f t="shared" si="454"/>
        <v>0</v>
      </c>
      <c r="FN294">
        <f t="shared" ref="FN294:GJ294" si="455">FN293-FM293</f>
        <v>0</v>
      </c>
      <c r="FO294">
        <f t="shared" si="455"/>
        <v>0</v>
      </c>
      <c r="FP294">
        <f t="shared" si="455"/>
        <v>0</v>
      </c>
      <c r="FQ294">
        <f t="shared" si="455"/>
        <v>0</v>
      </c>
      <c r="FR294">
        <f t="shared" si="455"/>
        <v>0</v>
      </c>
      <c r="FS294">
        <f t="shared" si="455"/>
        <v>0</v>
      </c>
      <c r="FT294">
        <f t="shared" si="455"/>
        <v>0</v>
      </c>
      <c r="FU294">
        <f t="shared" si="455"/>
        <v>0</v>
      </c>
      <c r="FV294">
        <f t="shared" si="455"/>
        <v>0</v>
      </c>
      <c r="FW294">
        <f t="shared" si="455"/>
        <v>0</v>
      </c>
      <c r="FX294">
        <f t="shared" si="455"/>
        <v>0</v>
      </c>
      <c r="FY294">
        <f t="shared" si="455"/>
        <v>0</v>
      </c>
      <c r="FZ294">
        <f t="shared" si="455"/>
        <v>0</v>
      </c>
      <c r="GA294">
        <f t="shared" si="455"/>
        <v>0</v>
      </c>
      <c r="GB294">
        <f t="shared" si="455"/>
        <v>0</v>
      </c>
      <c r="GC294">
        <f t="shared" si="455"/>
        <v>0</v>
      </c>
      <c r="GD294">
        <f t="shared" si="455"/>
        <v>0</v>
      </c>
      <c r="GE294">
        <f t="shared" si="455"/>
        <v>0</v>
      </c>
      <c r="GF294">
        <f t="shared" si="455"/>
        <v>0</v>
      </c>
      <c r="GG294">
        <f t="shared" si="455"/>
        <v>0</v>
      </c>
      <c r="GH294">
        <f t="shared" si="455"/>
        <v>0</v>
      </c>
      <c r="GI294">
        <f t="shared" si="455"/>
        <v>0</v>
      </c>
      <c r="GJ294">
        <f t="shared" si="455"/>
        <v>0</v>
      </c>
    </row>
    <row r="295" spans="1:192" ht="12.75" outlineLevel="1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</row>
    <row r="296" spans="1:192" outlineLevel="1" x14ac:dyDescent="0.35">
      <c r="A296"/>
      <c r="B296" s="76" t="s">
        <v>1312</v>
      </c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</row>
    <row r="297" spans="1:192" s="119" customFormat="1" ht="12.75" outlineLevel="2" x14ac:dyDescent="0.35">
      <c r="E297" s="119" t="str">
        <f>InpC!$E$95</f>
        <v>Accounts payable lag</v>
      </c>
      <c r="F297" s="119">
        <f>InpC!$F$95</f>
        <v>1</v>
      </c>
      <c r="G297" s="119" t="str">
        <f>InpC!$G$95</f>
        <v>months</v>
      </c>
    </row>
    <row r="298" spans="1:192" s="119" customFormat="1" ht="12.75" outlineLevel="2" x14ac:dyDescent="0.35">
      <c r="E298" s="119" t="str">
        <f>Time!$E$32</f>
        <v>Months per model period</v>
      </c>
      <c r="G298" s="119" t="str">
        <f>Time!$G$32</f>
        <v>months</v>
      </c>
      <c r="H298" s="119">
        <f>Time!$H$32</f>
        <v>0</v>
      </c>
      <c r="J298" s="119">
        <f>Time!J$32</f>
        <v>1</v>
      </c>
      <c r="K298" s="119">
        <f>Time!K$32</f>
        <v>1</v>
      </c>
      <c r="L298" s="119">
        <f>Time!L$32</f>
        <v>1</v>
      </c>
      <c r="M298" s="119">
        <f>Time!M$32</f>
        <v>1</v>
      </c>
      <c r="N298" s="119">
        <f>Time!N$32</f>
        <v>1</v>
      </c>
      <c r="O298" s="119">
        <f>Time!O$32</f>
        <v>1</v>
      </c>
      <c r="P298" s="119">
        <f>Time!P$32</f>
        <v>1</v>
      </c>
      <c r="Q298" s="119">
        <f>Time!Q$32</f>
        <v>1</v>
      </c>
      <c r="R298" s="119">
        <f>Time!R$32</f>
        <v>1</v>
      </c>
      <c r="S298" s="119">
        <f>Time!S$32</f>
        <v>1</v>
      </c>
      <c r="T298" s="119">
        <f>Time!T$32</f>
        <v>1</v>
      </c>
      <c r="U298" s="119">
        <f>Time!U$32</f>
        <v>1</v>
      </c>
      <c r="V298" s="119">
        <f>Time!V$32</f>
        <v>1</v>
      </c>
      <c r="W298" s="119">
        <f>Time!W$32</f>
        <v>1</v>
      </c>
      <c r="X298" s="119">
        <f>Time!X$32</f>
        <v>1</v>
      </c>
      <c r="Y298" s="119">
        <f>Time!Y$32</f>
        <v>1</v>
      </c>
      <c r="Z298" s="119">
        <f>Time!Z$32</f>
        <v>1</v>
      </c>
      <c r="AA298" s="119">
        <f>Time!AA$32</f>
        <v>1</v>
      </c>
      <c r="AB298" s="119">
        <f>Time!AB$32</f>
        <v>1</v>
      </c>
      <c r="AC298" s="119">
        <f>Time!AC$32</f>
        <v>1</v>
      </c>
      <c r="AD298" s="119">
        <f>Time!AD$32</f>
        <v>1</v>
      </c>
      <c r="AE298" s="119">
        <f>Time!AE$32</f>
        <v>1</v>
      </c>
      <c r="AF298" s="119">
        <f>Time!AF$32</f>
        <v>1</v>
      </c>
      <c r="AG298" s="119">
        <f>Time!AG$32</f>
        <v>1</v>
      </c>
      <c r="AH298" s="119">
        <f>Time!AH$32</f>
        <v>1</v>
      </c>
      <c r="AI298" s="119">
        <f>Time!AI$32</f>
        <v>1</v>
      </c>
      <c r="AJ298" s="119">
        <f>Time!AJ$32</f>
        <v>1</v>
      </c>
      <c r="AK298" s="119">
        <f>Time!AK$32</f>
        <v>1</v>
      </c>
      <c r="AL298" s="119">
        <f>Time!AL$32</f>
        <v>1</v>
      </c>
      <c r="AM298" s="119">
        <f>Time!AM$32</f>
        <v>1</v>
      </c>
      <c r="AN298" s="119">
        <f>Time!AN$32</f>
        <v>1</v>
      </c>
      <c r="AO298" s="119">
        <f>Time!AO$32</f>
        <v>1</v>
      </c>
      <c r="AP298" s="119">
        <f>Time!AP$32</f>
        <v>1</v>
      </c>
      <c r="AQ298" s="119">
        <f>Time!AQ$32</f>
        <v>1</v>
      </c>
      <c r="AR298" s="119">
        <f>Time!AR$32</f>
        <v>1</v>
      </c>
      <c r="AS298" s="119">
        <f>Time!AS$32</f>
        <v>1</v>
      </c>
      <c r="AT298" s="119">
        <f>Time!AT$32</f>
        <v>1</v>
      </c>
      <c r="AU298" s="119">
        <f>Time!AU$32</f>
        <v>1</v>
      </c>
      <c r="AV298" s="119">
        <f>Time!AV$32</f>
        <v>1</v>
      </c>
      <c r="AW298" s="119">
        <f>Time!AW$32</f>
        <v>1</v>
      </c>
      <c r="AX298" s="119">
        <f>Time!AX$32</f>
        <v>1</v>
      </c>
      <c r="AY298" s="119">
        <f>Time!AY$32</f>
        <v>1</v>
      </c>
      <c r="AZ298" s="119">
        <f>Time!AZ$32</f>
        <v>1</v>
      </c>
      <c r="BA298" s="119">
        <f>Time!BA$32</f>
        <v>1</v>
      </c>
      <c r="BB298" s="119">
        <f>Time!BB$32</f>
        <v>1</v>
      </c>
      <c r="BC298" s="119">
        <f>Time!BC$32</f>
        <v>1</v>
      </c>
      <c r="BD298" s="119">
        <f>Time!BD$32</f>
        <v>1</v>
      </c>
      <c r="BE298" s="119">
        <f>Time!BE$32</f>
        <v>1</v>
      </c>
      <c r="BF298" s="119">
        <f>Time!BF$32</f>
        <v>3</v>
      </c>
      <c r="BG298" s="119">
        <f>Time!BG$32</f>
        <v>3</v>
      </c>
      <c r="BH298" s="119">
        <f>Time!BH$32</f>
        <v>3</v>
      </c>
      <c r="BI298" s="119">
        <f>Time!BI$32</f>
        <v>3</v>
      </c>
      <c r="BJ298" s="119">
        <f>Time!BJ$32</f>
        <v>3</v>
      </c>
      <c r="BK298" s="119">
        <f>Time!BK$32</f>
        <v>3</v>
      </c>
      <c r="BL298" s="119">
        <f>Time!BL$32</f>
        <v>3</v>
      </c>
      <c r="BM298" s="119">
        <f>Time!BM$32</f>
        <v>3</v>
      </c>
      <c r="BN298" s="119">
        <f>Time!BN$32</f>
        <v>3</v>
      </c>
      <c r="BO298" s="119">
        <f>Time!BO$32</f>
        <v>3</v>
      </c>
      <c r="BP298" s="119">
        <f>Time!BP$32</f>
        <v>3</v>
      </c>
      <c r="BQ298" s="119">
        <f>Time!BQ$32</f>
        <v>3</v>
      </c>
      <c r="BR298" s="119">
        <f>Time!BR$32</f>
        <v>3</v>
      </c>
      <c r="BS298" s="119">
        <f>Time!BS$32</f>
        <v>3</v>
      </c>
      <c r="BT298" s="119">
        <f>Time!BT$32</f>
        <v>3</v>
      </c>
      <c r="BU298" s="119">
        <f>Time!BU$32</f>
        <v>3</v>
      </c>
      <c r="BV298" s="119">
        <f>Time!BV$32</f>
        <v>3</v>
      </c>
      <c r="BW298" s="119">
        <f>Time!BW$32</f>
        <v>3</v>
      </c>
      <c r="BX298" s="119">
        <f>Time!BX$32</f>
        <v>3</v>
      </c>
      <c r="BY298" s="119">
        <f>Time!BY$32</f>
        <v>3</v>
      </c>
      <c r="BZ298" s="119">
        <f>Time!BZ$32</f>
        <v>3</v>
      </c>
      <c r="CA298" s="119">
        <f>Time!CA$32</f>
        <v>3</v>
      </c>
      <c r="CB298" s="119">
        <f>Time!CB$32</f>
        <v>3</v>
      </c>
      <c r="CC298" s="119">
        <f>Time!CC$32</f>
        <v>3</v>
      </c>
      <c r="CD298" s="119">
        <f>Time!CD$32</f>
        <v>3</v>
      </c>
      <c r="CE298" s="119">
        <f>Time!CE$32</f>
        <v>3</v>
      </c>
      <c r="CF298" s="119">
        <f>Time!CF$32</f>
        <v>3</v>
      </c>
      <c r="CG298" s="119">
        <f>Time!CG$32</f>
        <v>3</v>
      </c>
      <c r="CH298" s="119">
        <f>Time!CH$32</f>
        <v>3</v>
      </c>
      <c r="CI298" s="119">
        <f>Time!CI$32</f>
        <v>3</v>
      </c>
      <c r="CJ298" s="119">
        <f>Time!CJ$32</f>
        <v>3</v>
      </c>
      <c r="CK298" s="119">
        <f>Time!CK$32</f>
        <v>3</v>
      </c>
      <c r="CL298" s="119">
        <f>Time!CL$32</f>
        <v>3</v>
      </c>
      <c r="CM298" s="119">
        <f>Time!CM$32</f>
        <v>3</v>
      </c>
      <c r="CN298" s="119">
        <f>Time!CN$32</f>
        <v>3</v>
      </c>
      <c r="CO298" s="119">
        <f>Time!CO$32</f>
        <v>3</v>
      </c>
      <c r="CP298" s="119">
        <f>Time!CP$32</f>
        <v>3</v>
      </c>
      <c r="CQ298" s="119">
        <f>Time!CQ$32</f>
        <v>3</v>
      </c>
      <c r="CR298" s="119">
        <f>Time!CR$32</f>
        <v>3</v>
      </c>
      <c r="CS298" s="119">
        <f>Time!CS$32</f>
        <v>3</v>
      </c>
      <c r="CT298" s="119">
        <f>Time!CT$32</f>
        <v>3</v>
      </c>
      <c r="CU298" s="119">
        <f>Time!CU$32</f>
        <v>3</v>
      </c>
      <c r="CV298" s="119">
        <f>Time!CV$32</f>
        <v>3</v>
      </c>
      <c r="CW298" s="119">
        <f>Time!CW$32</f>
        <v>3</v>
      </c>
      <c r="CX298" s="119">
        <f>Time!CX$32</f>
        <v>3</v>
      </c>
      <c r="CY298" s="119">
        <f>Time!CY$32</f>
        <v>3</v>
      </c>
      <c r="CZ298" s="119">
        <f>Time!CZ$32</f>
        <v>3</v>
      </c>
      <c r="DA298" s="119">
        <f>Time!DA$32</f>
        <v>3</v>
      </c>
      <c r="DB298" s="119">
        <f>Time!DB$32</f>
        <v>3</v>
      </c>
      <c r="DC298" s="119">
        <f>Time!DC$32</f>
        <v>3</v>
      </c>
      <c r="DD298" s="119">
        <f>Time!DD$32</f>
        <v>3</v>
      </c>
      <c r="DE298" s="119">
        <f>Time!DE$32</f>
        <v>3</v>
      </c>
      <c r="DF298" s="119">
        <f>Time!DF$32</f>
        <v>3</v>
      </c>
      <c r="DG298" s="119">
        <f>Time!DG$32</f>
        <v>3</v>
      </c>
      <c r="DH298" s="119">
        <f>Time!DH$32</f>
        <v>3</v>
      </c>
      <c r="DI298" s="119">
        <f>Time!DI$32</f>
        <v>3</v>
      </c>
      <c r="DJ298" s="119">
        <f>Time!DJ$32</f>
        <v>3</v>
      </c>
      <c r="DK298" s="119">
        <f>Time!DK$32</f>
        <v>3</v>
      </c>
      <c r="DL298" s="119">
        <f>Time!DL$32</f>
        <v>3</v>
      </c>
      <c r="DM298" s="119">
        <f>Time!DM$32</f>
        <v>3</v>
      </c>
      <c r="DN298" s="119">
        <f>Time!DN$32</f>
        <v>3</v>
      </c>
      <c r="DO298" s="119">
        <f>Time!DO$32</f>
        <v>3</v>
      </c>
      <c r="DP298" s="119">
        <f>Time!DP$32</f>
        <v>3</v>
      </c>
      <c r="DQ298" s="119">
        <f>Time!DQ$32</f>
        <v>3</v>
      </c>
      <c r="DR298" s="119">
        <f>Time!DR$32</f>
        <v>3</v>
      </c>
      <c r="DS298" s="119">
        <f>Time!DS$32</f>
        <v>3</v>
      </c>
      <c r="DT298" s="119">
        <f>Time!DT$32</f>
        <v>3</v>
      </c>
      <c r="DU298" s="119">
        <f>Time!DU$32</f>
        <v>3</v>
      </c>
      <c r="DV298" s="119">
        <f>Time!DV$32</f>
        <v>3</v>
      </c>
      <c r="DW298" s="119">
        <f>Time!DW$32</f>
        <v>3</v>
      </c>
      <c r="DX298" s="119">
        <f>Time!DX$32</f>
        <v>3</v>
      </c>
      <c r="DY298" s="119">
        <f>Time!DY$32</f>
        <v>3</v>
      </c>
      <c r="DZ298" s="119">
        <f>Time!DZ$32</f>
        <v>3</v>
      </c>
      <c r="EA298" s="119">
        <f>Time!EA$32</f>
        <v>3</v>
      </c>
      <c r="EB298" s="119">
        <f>Time!EB$32</f>
        <v>3</v>
      </c>
      <c r="EC298" s="119">
        <f>Time!EC$32</f>
        <v>3</v>
      </c>
      <c r="ED298" s="119">
        <f>Time!ED$32</f>
        <v>3</v>
      </c>
      <c r="EE298" s="119">
        <f>Time!EE$32</f>
        <v>3</v>
      </c>
      <c r="EF298" s="119">
        <f>Time!EF$32</f>
        <v>3</v>
      </c>
      <c r="EG298" s="119">
        <f>Time!EG$32</f>
        <v>3</v>
      </c>
      <c r="EH298" s="119">
        <f>Time!EH$32</f>
        <v>3</v>
      </c>
      <c r="EI298" s="119">
        <f>Time!EI$32</f>
        <v>3</v>
      </c>
      <c r="EJ298" s="119">
        <f>Time!EJ$32</f>
        <v>3</v>
      </c>
      <c r="EK298" s="119">
        <f>Time!EK$32</f>
        <v>3</v>
      </c>
      <c r="EL298" s="119">
        <f>Time!EL$32</f>
        <v>3</v>
      </c>
      <c r="EM298" s="119">
        <f>Time!EM$32</f>
        <v>3</v>
      </c>
      <c r="EN298" s="119">
        <f>Time!EN$32</f>
        <v>3</v>
      </c>
      <c r="EO298" s="119">
        <f>Time!EO$32</f>
        <v>3</v>
      </c>
      <c r="EP298" s="119">
        <f>Time!EP$32</f>
        <v>3</v>
      </c>
      <c r="EQ298" s="119">
        <f>Time!EQ$32</f>
        <v>3</v>
      </c>
      <c r="ER298" s="119">
        <f>Time!ER$32</f>
        <v>3</v>
      </c>
      <c r="ES298" s="119">
        <f>Time!ES$32</f>
        <v>3</v>
      </c>
      <c r="ET298" s="119">
        <f>Time!ET$32</f>
        <v>3</v>
      </c>
      <c r="EU298" s="119">
        <f>Time!EU$32</f>
        <v>3</v>
      </c>
      <c r="EV298" s="119">
        <f>Time!EV$32</f>
        <v>3</v>
      </c>
      <c r="EW298" s="119">
        <f>Time!EW$32</f>
        <v>3</v>
      </c>
      <c r="EX298" s="119">
        <f>Time!EX$32</f>
        <v>3</v>
      </c>
      <c r="EY298" s="119">
        <f>Time!EY$32</f>
        <v>3</v>
      </c>
      <c r="EZ298" s="119">
        <f>Time!EZ$32</f>
        <v>3</v>
      </c>
      <c r="FA298" s="119">
        <f>Time!FA$32</f>
        <v>3</v>
      </c>
      <c r="FB298" s="119">
        <f>Time!FB$32</f>
        <v>3</v>
      </c>
      <c r="FC298" s="119">
        <f>Time!FC$32</f>
        <v>3</v>
      </c>
      <c r="FD298" s="119">
        <f>Time!FD$32</f>
        <v>3</v>
      </c>
      <c r="FE298" s="119">
        <f>Time!FE$32</f>
        <v>3</v>
      </c>
      <c r="FF298" s="119">
        <f>Time!FF$32</f>
        <v>3</v>
      </c>
      <c r="FG298" s="119">
        <f>Time!FG$32</f>
        <v>3</v>
      </c>
      <c r="FH298" s="119">
        <f>Time!FH$32</f>
        <v>3</v>
      </c>
      <c r="FI298" s="119">
        <f>Time!FI$32</f>
        <v>3</v>
      </c>
      <c r="FJ298" s="119">
        <f>Time!FJ$32</f>
        <v>3</v>
      </c>
      <c r="FK298" s="119">
        <f>Time!FK$32</f>
        <v>3</v>
      </c>
      <c r="FL298" s="119">
        <f>Time!FL$32</f>
        <v>3</v>
      </c>
      <c r="FM298" s="119">
        <f>Time!FM$32</f>
        <v>3</v>
      </c>
      <c r="FN298" s="119">
        <f>Time!FN$32</f>
        <v>3</v>
      </c>
      <c r="FO298" s="119">
        <f>Time!FO$32</f>
        <v>3</v>
      </c>
      <c r="FP298" s="119">
        <f>Time!FP$32</f>
        <v>3</v>
      </c>
      <c r="FQ298" s="119">
        <f>Time!FQ$32</f>
        <v>3</v>
      </c>
      <c r="FR298" s="119">
        <f>Time!FR$32</f>
        <v>3</v>
      </c>
      <c r="FS298" s="119">
        <f>Time!FS$32</f>
        <v>3</v>
      </c>
      <c r="FT298" s="119">
        <f>Time!FT$32</f>
        <v>3</v>
      </c>
      <c r="FU298" s="119">
        <f>Time!FU$32</f>
        <v>3</v>
      </c>
      <c r="FV298" s="119">
        <f>Time!FV$32</f>
        <v>3</v>
      </c>
      <c r="FW298" s="119">
        <f>Time!FW$32</f>
        <v>3</v>
      </c>
      <c r="FX298" s="119">
        <f>Time!FX$32</f>
        <v>3</v>
      </c>
      <c r="FY298" s="119">
        <f>Time!FY$32</f>
        <v>3</v>
      </c>
      <c r="FZ298" s="119">
        <f>Time!FZ$32</f>
        <v>3</v>
      </c>
      <c r="GA298" s="119">
        <f>Time!GA$32</f>
        <v>3</v>
      </c>
      <c r="GB298" s="119">
        <f>Time!GB$32</f>
        <v>3</v>
      </c>
      <c r="GC298" s="119">
        <f>Time!GC$32</f>
        <v>3</v>
      </c>
      <c r="GD298" s="119">
        <f>Time!GD$32</f>
        <v>3</v>
      </c>
      <c r="GE298" s="119">
        <f>Time!GE$32</f>
        <v>3</v>
      </c>
      <c r="GF298" s="119">
        <f>Time!GF$32</f>
        <v>3</v>
      </c>
      <c r="GG298" s="119">
        <f>Time!GG$32</f>
        <v>3</v>
      </c>
      <c r="GH298" s="119">
        <f>Time!GH$32</f>
        <v>3</v>
      </c>
      <c r="GI298" s="119">
        <f>Time!GI$32</f>
        <v>3</v>
      </c>
      <c r="GJ298" s="119">
        <f>Time!GJ$32</f>
        <v>3</v>
      </c>
    </row>
    <row r="299" spans="1:192" ht="12.75" outlineLevel="2" x14ac:dyDescent="0.35">
      <c r="A299"/>
      <c r="B299"/>
      <c r="C299"/>
      <c r="D299"/>
      <c r="E299" t="str">
        <f>$E$281</f>
        <v>Total operating expenditure POS</v>
      </c>
      <c r="F299"/>
      <c r="G299" t="str">
        <f>$G$281</f>
        <v>$ 000s</v>
      </c>
      <c r="H299">
        <f>$H$281</f>
        <v>507937.17063586338</v>
      </c>
      <c r="I299"/>
      <c r="J299">
        <f t="shared" ref="J299:AO299" si="456">J$281</f>
        <v>0</v>
      </c>
      <c r="K299">
        <f t="shared" si="456"/>
        <v>0</v>
      </c>
      <c r="L299">
        <f t="shared" si="456"/>
        <v>0</v>
      </c>
      <c r="M299">
        <f t="shared" si="456"/>
        <v>0</v>
      </c>
      <c r="N299">
        <f t="shared" si="456"/>
        <v>0</v>
      </c>
      <c r="O299">
        <f t="shared" si="456"/>
        <v>0</v>
      </c>
      <c r="P299">
        <f t="shared" si="456"/>
        <v>0</v>
      </c>
      <c r="Q299">
        <f t="shared" si="456"/>
        <v>0</v>
      </c>
      <c r="R299">
        <f t="shared" si="456"/>
        <v>0</v>
      </c>
      <c r="S299">
        <f t="shared" si="456"/>
        <v>0</v>
      </c>
      <c r="T299">
        <f t="shared" si="456"/>
        <v>0</v>
      </c>
      <c r="U299">
        <f t="shared" si="456"/>
        <v>0</v>
      </c>
      <c r="V299">
        <f t="shared" si="456"/>
        <v>0</v>
      </c>
      <c r="W299">
        <f t="shared" si="456"/>
        <v>0</v>
      </c>
      <c r="X299">
        <f t="shared" si="456"/>
        <v>0</v>
      </c>
      <c r="Y299">
        <f t="shared" si="456"/>
        <v>0</v>
      </c>
      <c r="Z299">
        <f t="shared" si="456"/>
        <v>0</v>
      </c>
      <c r="AA299">
        <f t="shared" si="456"/>
        <v>0</v>
      </c>
      <c r="AB299">
        <f t="shared" si="456"/>
        <v>0</v>
      </c>
      <c r="AC299">
        <f t="shared" si="456"/>
        <v>0</v>
      </c>
      <c r="AD299">
        <f t="shared" si="456"/>
        <v>0</v>
      </c>
      <c r="AE299">
        <f t="shared" si="456"/>
        <v>6.9257107749999989</v>
      </c>
      <c r="AF299">
        <f t="shared" si="456"/>
        <v>13.404601499999997</v>
      </c>
      <c r="AG299">
        <f t="shared" si="456"/>
        <v>20.777132324999997</v>
      </c>
      <c r="AH299">
        <f t="shared" si="456"/>
        <v>27.702843099999996</v>
      </c>
      <c r="AI299">
        <f t="shared" si="456"/>
        <v>32.394453625000004</v>
      </c>
      <c r="AJ299">
        <f t="shared" si="456"/>
        <v>41.554264649999993</v>
      </c>
      <c r="AK299">
        <f t="shared" si="456"/>
        <v>46.916105250000001</v>
      </c>
      <c r="AL299">
        <f t="shared" si="456"/>
        <v>55.405686199999991</v>
      </c>
      <c r="AM299">
        <f t="shared" si="456"/>
        <v>61.828724418749985</v>
      </c>
      <c r="AN299">
        <f t="shared" si="456"/>
        <v>70.988535443749981</v>
      </c>
      <c r="AO299">
        <f t="shared" si="456"/>
        <v>78.087388988124985</v>
      </c>
      <c r="AP299">
        <f t="shared" ref="AP299:BU299" si="457">AP$281</f>
        <v>82.43829922499998</v>
      </c>
      <c r="AQ299">
        <f t="shared" si="457"/>
        <v>92.285096076874993</v>
      </c>
      <c r="AR299">
        <f t="shared" si="457"/>
        <v>96.17801576250001</v>
      </c>
      <c r="AS299">
        <f t="shared" si="457"/>
        <v>106.48280316562497</v>
      </c>
      <c r="AT299">
        <f t="shared" si="457"/>
        <v>113.58165670999998</v>
      </c>
      <c r="AU299">
        <f t="shared" si="457"/>
        <v>109.0017511975</v>
      </c>
      <c r="AV299">
        <f t="shared" si="457"/>
        <v>127.77936379874998</v>
      </c>
      <c r="AW299">
        <f t="shared" si="457"/>
        <v>130.52730710624999</v>
      </c>
      <c r="AX299">
        <f t="shared" si="457"/>
        <v>141.97707088749996</v>
      </c>
      <c r="AY299">
        <f t="shared" si="457"/>
        <v>147.87369923484374</v>
      </c>
      <c r="AZ299">
        <f t="shared" si="457"/>
        <v>160.0791474256562</v>
      </c>
      <c r="BA299">
        <f t="shared" si="457"/>
        <v>167.3554723086406</v>
      </c>
      <c r="BB299">
        <f t="shared" si="457"/>
        <v>168.99851341124997</v>
      </c>
      <c r="BC299">
        <f t="shared" si="457"/>
        <v>174.63179719162497</v>
      </c>
      <c r="BD299">
        <f t="shared" si="457"/>
        <v>168.99851341124997</v>
      </c>
      <c r="BE299">
        <f t="shared" si="457"/>
        <v>174.63179719162497</v>
      </c>
      <c r="BF299">
        <f t="shared" si="457"/>
        <v>3622.9301035931248</v>
      </c>
      <c r="BG299">
        <f t="shared" si="457"/>
        <v>3719.2774720578373</v>
      </c>
      <c r="BH299">
        <f t="shared" si="457"/>
        <v>3725.0515879327218</v>
      </c>
      <c r="BI299">
        <f t="shared" si="457"/>
        <v>3725.0515879327218</v>
      </c>
      <c r="BJ299">
        <f t="shared" si="457"/>
        <v>3713.5033561829528</v>
      </c>
      <c r="BK299">
        <f t="shared" si="457"/>
        <v>3812.2594088592823</v>
      </c>
      <c r="BL299">
        <f t="shared" si="457"/>
        <v>3818.1778776310384</v>
      </c>
      <c r="BM299">
        <f t="shared" si="457"/>
        <v>3818.1778776310384</v>
      </c>
      <c r="BN299">
        <f t="shared" si="457"/>
        <v>3812.2594088592823</v>
      </c>
      <c r="BO299">
        <f t="shared" si="457"/>
        <v>3907.5658940807639</v>
      </c>
      <c r="BP299">
        <f t="shared" si="457"/>
        <v>3913.632324571814</v>
      </c>
      <c r="BQ299">
        <f t="shared" si="457"/>
        <v>3913.632324571814</v>
      </c>
      <c r="BR299">
        <f t="shared" si="457"/>
        <v>3901.4994635897133</v>
      </c>
      <c r="BS299">
        <f t="shared" si="457"/>
        <v>4005.2550414327834</v>
      </c>
      <c r="BT299">
        <f t="shared" si="457"/>
        <v>4011.4731326861101</v>
      </c>
      <c r="BU299">
        <f t="shared" si="457"/>
        <v>4011.4731326861101</v>
      </c>
      <c r="BV299">
        <f t="shared" ref="BV299:DA299" si="458">BV$281</f>
        <v>3999.0369501794571</v>
      </c>
      <c r="BW299">
        <f t="shared" si="458"/>
        <v>4105.3864174686023</v>
      </c>
      <c r="BX299">
        <f t="shared" si="458"/>
        <v>4111.7599610032621</v>
      </c>
      <c r="BY299">
        <f t="shared" si="458"/>
        <v>4111.7599610032621</v>
      </c>
      <c r="BZ299">
        <f t="shared" si="458"/>
        <v>4099.0128739339425</v>
      </c>
      <c r="CA299">
        <f t="shared" si="458"/>
        <v>4208.0210779053168</v>
      </c>
      <c r="CB299">
        <f t="shared" si="458"/>
        <v>4214.5539600283428</v>
      </c>
      <c r="CC299">
        <f t="shared" si="458"/>
        <v>4214.5539600283428</v>
      </c>
      <c r="CD299">
        <f t="shared" si="458"/>
        <v>4208.0210779053168</v>
      </c>
      <c r="CE299">
        <f t="shared" si="458"/>
        <v>4313.2216048529499</v>
      </c>
      <c r="CF299">
        <f t="shared" si="458"/>
        <v>4319.9178090290525</v>
      </c>
      <c r="CG299">
        <f t="shared" si="458"/>
        <v>4319.9178090290525</v>
      </c>
      <c r="CH299">
        <f t="shared" si="458"/>
        <v>4306.5254006768482</v>
      </c>
      <c r="CI299">
        <f t="shared" si="458"/>
        <v>4421.0521449742737</v>
      </c>
      <c r="CJ299">
        <f t="shared" si="458"/>
        <v>4427.9157542547782</v>
      </c>
      <c r="CK299">
        <f t="shared" si="458"/>
        <v>4427.9157542547782</v>
      </c>
      <c r="CL299">
        <f t="shared" si="458"/>
        <v>4414.1885356937692</v>
      </c>
      <c r="CM299">
        <f t="shared" si="458"/>
        <v>4531.5784485986296</v>
      </c>
      <c r="CN299">
        <f t="shared" si="458"/>
        <v>4538.6136481111471</v>
      </c>
      <c r="CO299">
        <f t="shared" si="458"/>
        <v>4538.6136481111471</v>
      </c>
      <c r="CP299">
        <f t="shared" si="458"/>
        <v>4524.5432490861131</v>
      </c>
      <c r="CQ299">
        <f t="shared" si="458"/>
        <v>4644.8679098135963</v>
      </c>
      <c r="CR299">
        <f t="shared" si="458"/>
        <v>4652.0789893139263</v>
      </c>
      <c r="CS299">
        <f t="shared" si="458"/>
        <v>4652.0789893139263</v>
      </c>
      <c r="CT299">
        <f t="shared" si="458"/>
        <v>4644.8679098135963</v>
      </c>
      <c r="CU299">
        <f t="shared" si="458"/>
        <v>4760.989607558934</v>
      </c>
      <c r="CV299">
        <f t="shared" si="458"/>
        <v>4768.3809640467725</v>
      </c>
      <c r="CW299">
        <f t="shared" si="458"/>
        <v>4768.3809640467725</v>
      </c>
      <c r="CX299">
        <f t="shared" si="458"/>
        <v>4753.5982510710965</v>
      </c>
      <c r="CY299">
        <f t="shared" si="458"/>
        <v>4880.0143477479087</v>
      </c>
      <c r="CZ299">
        <f t="shared" si="458"/>
        <v>4887.5904881479428</v>
      </c>
      <c r="DA299">
        <f t="shared" si="458"/>
        <v>4887.5904881479428</v>
      </c>
      <c r="DB299">
        <f t="shared" ref="DB299:EG299" si="459">DB$281</f>
        <v>4872.4382073478737</v>
      </c>
      <c r="DC299">
        <f t="shared" si="459"/>
        <v>5002.0147064416069</v>
      </c>
      <c r="DD299">
        <f t="shared" si="459"/>
        <v>5009.7802503516414</v>
      </c>
      <c r="DE299">
        <f t="shared" si="459"/>
        <v>5009.7802503516414</v>
      </c>
      <c r="DF299">
        <f t="shared" si="459"/>
        <v>4994.2491625315706</v>
      </c>
      <c r="DG299">
        <f t="shared" si="459"/>
        <v>5127.0650741026457</v>
      </c>
      <c r="DH299">
        <f t="shared" si="459"/>
        <v>5135.0247566104317</v>
      </c>
      <c r="DI299">
        <f t="shared" si="459"/>
        <v>5135.0247566104317</v>
      </c>
      <c r="DJ299">
        <f t="shared" si="459"/>
        <v>5127.0650741026457</v>
      </c>
      <c r="DK299">
        <f t="shared" si="459"/>
        <v>5255.2417009552119</v>
      </c>
      <c r="DL299">
        <f t="shared" si="459"/>
        <v>5263.4003755256927</v>
      </c>
      <c r="DM299">
        <f t="shared" si="459"/>
        <v>5263.4003755256927</v>
      </c>
      <c r="DN299">
        <f t="shared" si="459"/>
        <v>5247.0830263847311</v>
      </c>
      <c r="DO299">
        <f t="shared" si="459"/>
        <v>5386.6227434790926</v>
      </c>
      <c r="DP299">
        <f t="shared" si="459"/>
        <v>5394.9853849138353</v>
      </c>
      <c r="DQ299">
        <f t="shared" si="459"/>
        <v>5394.9853849138353</v>
      </c>
      <c r="DR299">
        <f t="shared" si="459"/>
        <v>5378.2601020443499</v>
      </c>
      <c r="DS299">
        <f t="shared" si="459"/>
        <v>5521.288312066069</v>
      </c>
      <c r="DT299">
        <f t="shared" si="459"/>
        <v>5529.8600195366798</v>
      </c>
      <c r="DU299">
        <f t="shared" si="459"/>
        <v>5529.8600195366798</v>
      </c>
      <c r="DV299">
        <f t="shared" si="459"/>
        <v>5512.7166045954573</v>
      </c>
      <c r="DW299">
        <f t="shared" si="459"/>
        <v>5659.3205198677206</v>
      </c>
      <c r="DX299">
        <f t="shared" si="459"/>
        <v>5668.1065200250969</v>
      </c>
      <c r="DY299">
        <f t="shared" si="459"/>
        <v>5668.1065200250969</v>
      </c>
      <c r="DZ299">
        <f t="shared" si="459"/>
        <v>5659.3205198677206</v>
      </c>
      <c r="EA299">
        <f t="shared" si="459"/>
        <v>5800.8035328644128</v>
      </c>
      <c r="EB299">
        <f t="shared" si="459"/>
        <v>5809.8091830257254</v>
      </c>
      <c r="EC299">
        <f t="shared" si="459"/>
        <v>5809.8091830257254</v>
      </c>
      <c r="ED299">
        <f t="shared" si="459"/>
        <v>5791.797882703102</v>
      </c>
      <c r="EE299">
        <f t="shared" si="459"/>
        <v>5945.823621186024</v>
      </c>
      <c r="EF299">
        <f t="shared" si="459"/>
        <v>5955.0544126013665</v>
      </c>
      <c r="EG299">
        <f t="shared" si="459"/>
        <v>5955.0544126013665</v>
      </c>
      <c r="EH299">
        <f t="shared" ref="EH299:FM299" si="460">EH$281</f>
        <v>5936.5928297706796</v>
      </c>
      <c r="EI299">
        <f t="shared" si="460"/>
        <v>6094.4692117156737</v>
      </c>
      <c r="EJ299">
        <f t="shared" si="460"/>
        <v>6103.9307729164011</v>
      </c>
      <c r="EK299">
        <f t="shared" si="460"/>
        <v>6103.9307729164011</v>
      </c>
      <c r="EL299">
        <f t="shared" si="460"/>
        <v>6085.0076505149464</v>
      </c>
      <c r="EM299">
        <f t="shared" si="460"/>
        <v>6246.8309420085634</v>
      </c>
      <c r="EN299">
        <f t="shared" si="460"/>
        <v>6256.5290422393091</v>
      </c>
      <c r="EO299">
        <f t="shared" si="460"/>
        <v>6256.5290422393091</v>
      </c>
      <c r="EP299">
        <f t="shared" si="460"/>
        <v>6246.8309420085634</v>
      </c>
      <c r="EQ299">
        <f t="shared" si="460"/>
        <v>6403.0017155587784</v>
      </c>
      <c r="ER299">
        <f t="shared" si="460"/>
        <v>6412.9422682952927</v>
      </c>
      <c r="ES299">
        <f t="shared" si="460"/>
        <v>6412.9422682952927</v>
      </c>
      <c r="ET299">
        <f t="shared" si="460"/>
        <v>6393.0611628222641</v>
      </c>
      <c r="EU299">
        <f t="shared" si="460"/>
        <v>6563.0767584477471</v>
      </c>
      <c r="EV299">
        <f t="shared" si="460"/>
        <v>6573.2658250026743</v>
      </c>
      <c r="EW299">
        <f t="shared" si="460"/>
        <v>6573.2658250026743</v>
      </c>
      <c r="EX299">
        <f t="shared" si="460"/>
        <v>6552.8876918928217</v>
      </c>
      <c r="EY299">
        <f t="shared" si="460"/>
        <v>6727.1536774089409</v>
      </c>
      <c r="EZ299">
        <f t="shared" si="460"/>
        <v>6737.5974706277402</v>
      </c>
      <c r="FA299">
        <f t="shared" si="460"/>
        <v>6737.5974706277402</v>
      </c>
      <c r="FB299">
        <f t="shared" si="460"/>
        <v>0</v>
      </c>
      <c r="FC299">
        <f t="shared" si="460"/>
        <v>0</v>
      </c>
      <c r="FD299">
        <f t="shared" si="460"/>
        <v>0</v>
      </c>
      <c r="FE299">
        <f t="shared" si="460"/>
        <v>0</v>
      </c>
      <c r="FF299">
        <f t="shared" si="460"/>
        <v>0</v>
      </c>
      <c r="FG299">
        <f t="shared" si="460"/>
        <v>0</v>
      </c>
      <c r="FH299">
        <f t="shared" si="460"/>
        <v>0</v>
      </c>
      <c r="FI299">
        <f t="shared" si="460"/>
        <v>0</v>
      </c>
      <c r="FJ299">
        <f t="shared" si="460"/>
        <v>0</v>
      </c>
      <c r="FK299">
        <f t="shared" si="460"/>
        <v>0</v>
      </c>
      <c r="FL299">
        <f t="shared" si="460"/>
        <v>0</v>
      </c>
      <c r="FM299">
        <f t="shared" si="460"/>
        <v>0</v>
      </c>
      <c r="FN299">
        <f t="shared" ref="FN299:GJ299" si="461">FN$281</f>
        <v>0</v>
      </c>
      <c r="FO299">
        <f t="shared" si="461"/>
        <v>0</v>
      </c>
      <c r="FP299">
        <f t="shared" si="461"/>
        <v>0</v>
      </c>
      <c r="FQ299">
        <f t="shared" si="461"/>
        <v>0</v>
      </c>
      <c r="FR299">
        <f t="shared" si="461"/>
        <v>0</v>
      </c>
      <c r="FS299">
        <f t="shared" si="461"/>
        <v>0</v>
      </c>
      <c r="FT299">
        <f t="shared" si="461"/>
        <v>0</v>
      </c>
      <c r="FU299">
        <f t="shared" si="461"/>
        <v>0</v>
      </c>
      <c r="FV299">
        <f t="shared" si="461"/>
        <v>0</v>
      </c>
      <c r="FW299">
        <f t="shared" si="461"/>
        <v>0</v>
      </c>
      <c r="FX299">
        <f t="shared" si="461"/>
        <v>0</v>
      </c>
      <c r="FY299">
        <f t="shared" si="461"/>
        <v>0</v>
      </c>
      <c r="FZ299">
        <f t="shared" si="461"/>
        <v>0</v>
      </c>
      <c r="GA299">
        <f t="shared" si="461"/>
        <v>0</v>
      </c>
      <c r="GB299">
        <f t="shared" si="461"/>
        <v>0</v>
      </c>
      <c r="GC299">
        <f t="shared" si="461"/>
        <v>0</v>
      </c>
      <c r="GD299">
        <f t="shared" si="461"/>
        <v>0</v>
      </c>
      <c r="GE299">
        <f t="shared" si="461"/>
        <v>0</v>
      </c>
      <c r="GF299">
        <f t="shared" si="461"/>
        <v>0</v>
      </c>
      <c r="GG299">
        <f t="shared" si="461"/>
        <v>0</v>
      </c>
      <c r="GH299">
        <f t="shared" si="461"/>
        <v>0</v>
      </c>
      <c r="GI299">
        <f t="shared" si="461"/>
        <v>0</v>
      </c>
      <c r="GJ299">
        <f t="shared" si="461"/>
        <v>0</v>
      </c>
    </row>
    <row r="300" spans="1:192" s="181" customFormat="1" ht="12.75" outlineLevel="2" x14ac:dyDescent="0.35">
      <c r="E300" s="181" t="s">
        <v>1313</v>
      </c>
      <c r="G300" s="181" t="s">
        <v>101</v>
      </c>
      <c r="J300" s="181">
        <f t="shared" ref="J300:AO300" si="462">J299*$F297/J298</f>
        <v>0</v>
      </c>
      <c r="K300" s="181">
        <f t="shared" si="462"/>
        <v>0</v>
      </c>
      <c r="L300" s="181">
        <f t="shared" si="462"/>
        <v>0</v>
      </c>
      <c r="M300" s="181">
        <f t="shared" si="462"/>
        <v>0</v>
      </c>
      <c r="N300" s="181">
        <f t="shared" si="462"/>
        <v>0</v>
      </c>
      <c r="O300" s="181">
        <f t="shared" si="462"/>
        <v>0</v>
      </c>
      <c r="P300" s="181">
        <f t="shared" si="462"/>
        <v>0</v>
      </c>
      <c r="Q300" s="181">
        <f t="shared" si="462"/>
        <v>0</v>
      </c>
      <c r="R300" s="181">
        <f t="shared" si="462"/>
        <v>0</v>
      </c>
      <c r="S300" s="181">
        <f t="shared" si="462"/>
        <v>0</v>
      </c>
      <c r="T300" s="181">
        <f t="shared" si="462"/>
        <v>0</v>
      </c>
      <c r="U300" s="181">
        <f t="shared" si="462"/>
        <v>0</v>
      </c>
      <c r="V300" s="181">
        <f t="shared" si="462"/>
        <v>0</v>
      </c>
      <c r="W300" s="181">
        <f t="shared" si="462"/>
        <v>0</v>
      </c>
      <c r="X300" s="181">
        <f t="shared" si="462"/>
        <v>0</v>
      </c>
      <c r="Y300" s="181">
        <f t="shared" si="462"/>
        <v>0</v>
      </c>
      <c r="Z300" s="181">
        <f t="shared" si="462"/>
        <v>0</v>
      </c>
      <c r="AA300" s="181">
        <f t="shared" si="462"/>
        <v>0</v>
      </c>
      <c r="AB300" s="181">
        <f t="shared" si="462"/>
        <v>0</v>
      </c>
      <c r="AC300" s="181">
        <f t="shared" si="462"/>
        <v>0</v>
      </c>
      <c r="AD300" s="181">
        <f t="shared" si="462"/>
        <v>0</v>
      </c>
      <c r="AE300" s="181">
        <f t="shared" si="462"/>
        <v>6.9257107749999989</v>
      </c>
      <c r="AF300" s="181">
        <f t="shared" si="462"/>
        <v>13.404601499999997</v>
      </c>
      <c r="AG300" s="181">
        <f t="shared" si="462"/>
        <v>20.777132324999997</v>
      </c>
      <c r="AH300" s="181">
        <f t="shared" si="462"/>
        <v>27.702843099999996</v>
      </c>
      <c r="AI300" s="181">
        <f t="shared" si="462"/>
        <v>32.394453625000004</v>
      </c>
      <c r="AJ300" s="181">
        <f t="shared" si="462"/>
        <v>41.554264649999993</v>
      </c>
      <c r="AK300" s="181">
        <f t="shared" si="462"/>
        <v>46.916105250000001</v>
      </c>
      <c r="AL300" s="181">
        <f t="shared" si="462"/>
        <v>55.405686199999991</v>
      </c>
      <c r="AM300" s="181">
        <f t="shared" si="462"/>
        <v>61.828724418749985</v>
      </c>
      <c r="AN300" s="181">
        <f t="shared" si="462"/>
        <v>70.988535443749981</v>
      </c>
      <c r="AO300" s="181">
        <f t="shared" si="462"/>
        <v>78.087388988124985</v>
      </c>
      <c r="AP300" s="181">
        <f t="shared" ref="AP300:BU300" si="463">AP299*$F297/AP298</f>
        <v>82.43829922499998</v>
      </c>
      <c r="AQ300" s="181">
        <f t="shared" si="463"/>
        <v>92.285096076874993</v>
      </c>
      <c r="AR300" s="181">
        <f t="shared" si="463"/>
        <v>96.17801576250001</v>
      </c>
      <c r="AS300" s="181">
        <f t="shared" si="463"/>
        <v>106.48280316562497</v>
      </c>
      <c r="AT300" s="181">
        <f t="shared" si="463"/>
        <v>113.58165670999998</v>
      </c>
      <c r="AU300" s="181">
        <f t="shared" si="463"/>
        <v>109.0017511975</v>
      </c>
      <c r="AV300" s="181">
        <f t="shared" si="463"/>
        <v>127.77936379874998</v>
      </c>
      <c r="AW300" s="181">
        <f t="shared" si="463"/>
        <v>130.52730710624999</v>
      </c>
      <c r="AX300" s="181">
        <f t="shared" si="463"/>
        <v>141.97707088749996</v>
      </c>
      <c r="AY300" s="181">
        <f t="shared" si="463"/>
        <v>147.87369923484374</v>
      </c>
      <c r="AZ300" s="181">
        <f t="shared" si="463"/>
        <v>160.0791474256562</v>
      </c>
      <c r="BA300" s="181">
        <f t="shared" si="463"/>
        <v>167.3554723086406</v>
      </c>
      <c r="BB300" s="181">
        <f t="shared" si="463"/>
        <v>168.99851341124997</v>
      </c>
      <c r="BC300" s="181">
        <f t="shared" si="463"/>
        <v>174.63179719162497</v>
      </c>
      <c r="BD300" s="181">
        <f t="shared" si="463"/>
        <v>168.99851341124997</v>
      </c>
      <c r="BE300" s="181">
        <f t="shared" si="463"/>
        <v>174.63179719162497</v>
      </c>
      <c r="BF300" s="181">
        <f t="shared" si="463"/>
        <v>1207.643367864375</v>
      </c>
      <c r="BG300" s="181">
        <f t="shared" si="463"/>
        <v>1239.7591573526124</v>
      </c>
      <c r="BH300" s="181">
        <f t="shared" si="463"/>
        <v>1241.6838626442407</v>
      </c>
      <c r="BI300" s="181">
        <f t="shared" si="463"/>
        <v>1241.6838626442407</v>
      </c>
      <c r="BJ300" s="181">
        <f t="shared" si="463"/>
        <v>1237.8344520609842</v>
      </c>
      <c r="BK300" s="181">
        <f t="shared" si="463"/>
        <v>1270.7531362864274</v>
      </c>
      <c r="BL300" s="181">
        <f t="shared" si="463"/>
        <v>1272.7259592103462</v>
      </c>
      <c r="BM300" s="181">
        <f t="shared" si="463"/>
        <v>1272.7259592103462</v>
      </c>
      <c r="BN300" s="181">
        <f t="shared" si="463"/>
        <v>1270.7531362864274</v>
      </c>
      <c r="BO300" s="181">
        <f t="shared" si="463"/>
        <v>1302.521964693588</v>
      </c>
      <c r="BP300" s="181">
        <f t="shared" si="463"/>
        <v>1304.5441081906047</v>
      </c>
      <c r="BQ300" s="181">
        <f t="shared" si="463"/>
        <v>1304.5441081906047</v>
      </c>
      <c r="BR300" s="181">
        <f t="shared" si="463"/>
        <v>1300.499821196571</v>
      </c>
      <c r="BS300" s="181">
        <f t="shared" si="463"/>
        <v>1335.0850138109279</v>
      </c>
      <c r="BT300" s="181">
        <f t="shared" si="463"/>
        <v>1337.15771089537</v>
      </c>
      <c r="BU300" s="181">
        <f t="shared" si="463"/>
        <v>1337.15771089537</v>
      </c>
      <c r="BV300" s="181">
        <f t="shared" ref="BV300:DA300" si="464">BV299*$F297/BV298</f>
        <v>1333.0123167264858</v>
      </c>
      <c r="BW300" s="181">
        <f t="shared" si="464"/>
        <v>1368.4621391562007</v>
      </c>
      <c r="BX300" s="181">
        <f t="shared" si="464"/>
        <v>1370.586653667754</v>
      </c>
      <c r="BY300" s="181">
        <f t="shared" si="464"/>
        <v>1370.586653667754</v>
      </c>
      <c r="BZ300" s="181">
        <f t="shared" si="464"/>
        <v>1366.3376246446476</v>
      </c>
      <c r="CA300" s="181">
        <f t="shared" si="464"/>
        <v>1402.6736926351057</v>
      </c>
      <c r="CB300" s="181">
        <f t="shared" si="464"/>
        <v>1404.8513200094476</v>
      </c>
      <c r="CC300" s="181">
        <f t="shared" si="464"/>
        <v>1404.8513200094476</v>
      </c>
      <c r="CD300" s="181">
        <f t="shared" si="464"/>
        <v>1402.6736926351057</v>
      </c>
      <c r="CE300" s="181">
        <f t="shared" si="464"/>
        <v>1437.7405349509834</v>
      </c>
      <c r="CF300" s="181">
        <f t="shared" si="464"/>
        <v>1439.9726030096842</v>
      </c>
      <c r="CG300" s="181">
        <f t="shared" si="464"/>
        <v>1439.9726030096842</v>
      </c>
      <c r="CH300" s="181">
        <f t="shared" si="464"/>
        <v>1435.5084668922827</v>
      </c>
      <c r="CI300" s="181">
        <f t="shared" si="464"/>
        <v>1473.6840483247579</v>
      </c>
      <c r="CJ300" s="181">
        <f t="shared" si="464"/>
        <v>1475.9719180849261</v>
      </c>
      <c r="CK300" s="181">
        <f t="shared" si="464"/>
        <v>1475.9719180849261</v>
      </c>
      <c r="CL300" s="181">
        <f t="shared" si="464"/>
        <v>1471.3961785645897</v>
      </c>
      <c r="CM300" s="181">
        <f t="shared" si="464"/>
        <v>1510.5261495328766</v>
      </c>
      <c r="CN300" s="181">
        <f t="shared" si="464"/>
        <v>1512.871216037049</v>
      </c>
      <c r="CO300" s="181">
        <f t="shared" si="464"/>
        <v>1512.871216037049</v>
      </c>
      <c r="CP300" s="181">
        <f t="shared" si="464"/>
        <v>1508.1810830287043</v>
      </c>
      <c r="CQ300" s="181">
        <f t="shared" si="464"/>
        <v>1548.2893032711988</v>
      </c>
      <c r="CR300" s="181">
        <f t="shared" si="464"/>
        <v>1550.6929964379754</v>
      </c>
      <c r="CS300" s="181">
        <f t="shared" si="464"/>
        <v>1550.6929964379754</v>
      </c>
      <c r="CT300" s="181">
        <f t="shared" si="464"/>
        <v>1548.2893032711988</v>
      </c>
      <c r="CU300" s="181">
        <f t="shared" si="464"/>
        <v>1586.996535852978</v>
      </c>
      <c r="CV300" s="181">
        <f t="shared" si="464"/>
        <v>1589.4603213489243</v>
      </c>
      <c r="CW300" s="181">
        <f t="shared" si="464"/>
        <v>1589.4603213489243</v>
      </c>
      <c r="CX300" s="181">
        <f t="shared" si="464"/>
        <v>1584.5327503570322</v>
      </c>
      <c r="CY300" s="181">
        <f t="shared" si="464"/>
        <v>1626.6714492493029</v>
      </c>
      <c r="CZ300" s="181">
        <f t="shared" si="464"/>
        <v>1629.1968293826476</v>
      </c>
      <c r="DA300" s="181">
        <f t="shared" si="464"/>
        <v>1629.1968293826476</v>
      </c>
      <c r="DB300" s="181">
        <f t="shared" ref="DB300:EG300" si="465">DB299*$F297/DB298</f>
        <v>1624.146069115958</v>
      </c>
      <c r="DC300" s="181">
        <f t="shared" si="465"/>
        <v>1667.3382354805356</v>
      </c>
      <c r="DD300" s="181">
        <f t="shared" si="465"/>
        <v>1669.9267501172137</v>
      </c>
      <c r="DE300" s="181">
        <f t="shared" si="465"/>
        <v>1669.9267501172137</v>
      </c>
      <c r="DF300" s="181">
        <f t="shared" si="465"/>
        <v>1664.7497208438569</v>
      </c>
      <c r="DG300" s="181">
        <f t="shared" si="465"/>
        <v>1709.0216913675486</v>
      </c>
      <c r="DH300" s="181">
        <f t="shared" si="465"/>
        <v>1711.674918870144</v>
      </c>
      <c r="DI300" s="181">
        <f t="shared" si="465"/>
        <v>1711.674918870144</v>
      </c>
      <c r="DJ300" s="181">
        <f t="shared" si="465"/>
        <v>1709.0216913675486</v>
      </c>
      <c r="DK300" s="181">
        <f t="shared" si="465"/>
        <v>1751.7472336517374</v>
      </c>
      <c r="DL300" s="181">
        <f t="shared" si="465"/>
        <v>1754.4667918418975</v>
      </c>
      <c r="DM300" s="181">
        <f t="shared" si="465"/>
        <v>1754.4667918418975</v>
      </c>
      <c r="DN300" s="181">
        <f t="shared" si="465"/>
        <v>1749.027675461577</v>
      </c>
      <c r="DO300" s="181">
        <f t="shared" si="465"/>
        <v>1795.5409144930309</v>
      </c>
      <c r="DP300" s="181">
        <f t="shared" si="465"/>
        <v>1798.3284616379451</v>
      </c>
      <c r="DQ300" s="181">
        <f t="shared" si="465"/>
        <v>1798.3284616379451</v>
      </c>
      <c r="DR300" s="181">
        <f t="shared" si="465"/>
        <v>1792.7533673481166</v>
      </c>
      <c r="DS300" s="181">
        <f t="shared" si="465"/>
        <v>1840.4294373553564</v>
      </c>
      <c r="DT300" s="181">
        <f t="shared" si="465"/>
        <v>1843.2866731788934</v>
      </c>
      <c r="DU300" s="181">
        <f t="shared" si="465"/>
        <v>1843.2866731788934</v>
      </c>
      <c r="DV300" s="181">
        <f t="shared" si="465"/>
        <v>1837.572201531819</v>
      </c>
      <c r="DW300" s="181">
        <f t="shared" si="465"/>
        <v>1886.4401732892402</v>
      </c>
      <c r="DX300" s="181">
        <f t="shared" si="465"/>
        <v>1889.3688400083656</v>
      </c>
      <c r="DY300" s="181">
        <f t="shared" si="465"/>
        <v>1889.3688400083656</v>
      </c>
      <c r="DZ300" s="181">
        <f t="shared" si="465"/>
        <v>1886.4401732892402</v>
      </c>
      <c r="EA300" s="181">
        <f t="shared" si="465"/>
        <v>1933.6011776214709</v>
      </c>
      <c r="EB300" s="181">
        <f t="shared" si="465"/>
        <v>1936.6030610085752</v>
      </c>
      <c r="EC300" s="181">
        <f t="shared" si="465"/>
        <v>1936.6030610085752</v>
      </c>
      <c r="ED300" s="181">
        <f t="shared" si="465"/>
        <v>1930.5992942343673</v>
      </c>
      <c r="EE300" s="181">
        <f t="shared" si="465"/>
        <v>1981.9412070620081</v>
      </c>
      <c r="EF300" s="181">
        <f t="shared" si="465"/>
        <v>1985.0181375337888</v>
      </c>
      <c r="EG300" s="181">
        <f t="shared" si="465"/>
        <v>1985.0181375337888</v>
      </c>
      <c r="EH300" s="181">
        <f t="shared" ref="EH300:FM300" si="466">EH299*$F297/EH298</f>
        <v>1978.8642765902266</v>
      </c>
      <c r="EI300" s="181">
        <f t="shared" si="466"/>
        <v>2031.4897372385578</v>
      </c>
      <c r="EJ300" s="181">
        <f t="shared" si="466"/>
        <v>2034.6435909721338</v>
      </c>
      <c r="EK300" s="181">
        <f t="shared" si="466"/>
        <v>2034.6435909721338</v>
      </c>
      <c r="EL300" s="181">
        <f t="shared" si="466"/>
        <v>2028.3358835049821</v>
      </c>
      <c r="EM300" s="181">
        <f t="shared" si="466"/>
        <v>2082.276980669521</v>
      </c>
      <c r="EN300" s="181">
        <f t="shared" si="466"/>
        <v>2085.5096807464365</v>
      </c>
      <c r="EO300" s="181">
        <f t="shared" si="466"/>
        <v>2085.5096807464365</v>
      </c>
      <c r="EP300" s="181">
        <f t="shared" si="466"/>
        <v>2082.276980669521</v>
      </c>
      <c r="EQ300" s="181">
        <f t="shared" si="466"/>
        <v>2134.3339051862595</v>
      </c>
      <c r="ER300" s="181">
        <f t="shared" si="466"/>
        <v>2137.6474227650974</v>
      </c>
      <c r="ES300" s="181">
        <f t="shared" si="466"/>
        <v>2137.6474227650974</v>
      </c>
      <c r="ET300" s="181">
        <f t="shared" si="466"/>
        <v>2131.0203876074215</v>
      </c>
      <c r="EU300" s="181">
        <f t="shared" si="466"/>
        <v>2187.6922528159157</v>
      </c>
      <c r="EV300" s="181">
        <f t="shared" si="466"/>
        <v>2191.0886083342248</v>
      </c>
      <c r="EW300" s="181">
        <f t="shared" si="466"/>
        <v>2191.0886083342248</v>
      </c>
      <c r="EX300" s="181">
        <f t="shared" si="466"/>
        <v>2184.2958972976071</v>
      </c>
      <c r="EY300" s="181">
        <f t="shared" si="466"/>
        <v>2242.3845591363138</v>
      </c>
      <c r="EZ300" s="181">
        <f t="shared" si="466"/>
        <v>2245.8658235425801</v>
      </c>
      <c r="FA300" s="181">
        <f t="shared" si="466"/>
        <v>2245.8658235425801</v>
      </c>
      <c r="FB300" s="181">
        <f t="shared" si="466"/>
        <v>0</v>
      </c>
      <c r="FC300" s="181">
        <f t="shared" si="466"/>
        <v>0</v>
      </c>
      <c r="FD300" s="181">
        <f t="shared" si="466"/>
        <v>0</v>
      </c>
      <c r="FE300" s="181">
        <f t="shared" si="466"/>
        <v>0</v>
      </c>
      <c r="FF300" s="181">
        <f t="shared" si="466"/>
        <v>0</v>
      </c>
      <c r="FG300" s="181">
        <f t="shared" si="466"/>
        <v>0</v>
      </c>
      <c r="FH300" s="181">
        <f t="shared" si="466"/>
        <v>0</v>
      </c>
      <c r="FI300" s="181">
        <f t="shared" si="466"/>
        <v>0</v>
      </c>
      <c r="FJ300" s="181">
        <f t="shared" si="466"/>
        <v>0</v>
      </c>
      <c r="FK300" s="181">
        <f t="shared" si="466"/>
        <v>0</v>
      </c>
      <c r="FL300" s="181">
        <f t="shared" si="466"/>
        <v>0</v>
      </c>
      <c r="FM300" s="181">
        <f t="shared" si="466"/>
        <v>0</v>
      </c>
      <c r="FN300" s="181">
        <f t="shared" ref="FN300:GJ300" si="467">FN299*$F297/FN298</f>
        <v>0</v>
      </c>
      <c r="FO300" s="181">
        <f t="shared" si="467"/>
        <v>0</v>
      </c>
      <c r="FP300" s="181">
        <f t="shared" si="467"/>
        <v>0</v>
      </c>
      <c r="FQ300" s="181">
        <f t="shared" si="467"/>
        <v>0</v>
      </c>
      <c r="FR300" s="181">
        <f t="shared" si="467"/>
        <v>0</v>
      </c>
      <c r="FS300" s="181">
        <f t="shared" si="467"/>
        <v>0</v>
      </c>
      <c r="FT300" s="181">
        <f t="shared" si="467"/>
        <v>0</v>
      </c>
      <c r="FU300" s="181">
        <f t="shared" si="467"/>
        <v>0</v>
      </c>
      <c r="FV300" s="181">
        <f t="shared" si="467"/>
        <v>0</v>
      </c>
      <c r="FW300" s="181">
        <f t="shared" si="467"/>
        <v>0</v>
      </c>
      <c r="FX300" s="181">
        <f t="shared" si="467"/>
        <v>0</v>
      </c>
      <c r="FY300" s="181">
        <f t="shared" si="467"/>
        <v>0</v>
      </c>
      <c r="FZ300" s="181">
        <f t="shared" si="467"/>
        <v>0</v>
      </c>
      <c r="GA300" s="181">
        <f t="shared" si="467"/>
        <v>0</v>
      </c>
      <c r="GB300" s="181">
        <f t="shared" si="467"/>
        <v>0</v>
      </c>
      <c r="GC300" s="181">
        <f t="shared" si="467"/>
        <v>0</v>
      </c>
      <c r="GD300" s="181">
        <f t="shared" si="467"/>
        <v>0</v>
      </c>
      <c r="GE300" s="181">
        <f t="shared" si="467"/>
        <v>0</v>
      </c>
      <c r="GF300" s="181">
        <f t="shared" si="467"/>
        <v>0</v>
      </c>
      <c r="GG300" s="181">
        <f t="shared" si="467"/>
        <v>0</v>
      </c>
      <c r="GH300" s="181">
        <f t="shared" si="467"/>
        <v>0</v>
      </c>
      <c r="GI300" s="181">
        <f t="shared" si="467"/>
        <v>0</v>
      </c>
      <c r="GJ300" s="181">
        <f t="shared" si="467"/>
        <v>0</v>
      </c>
    </row>
    <row r="301" spans="1:192" ht="12.75" outlineLevel="2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</row>
    <row r="302" spans="1:192" ht="12.75" outlineLevel="2" x14ac:dyDescent="0.35">
      <c r="A302"/>
      <c r="B302"/>
      <c r="C302"/>
      <c r="D302"/>
      <c r="E302" t="str">
        <f>$E$300</f>
        <v>Accounts payable balance</v>
      </c>
      <c r="F302"/>
      <c r="G302" t="str">
        <f>$G$300</f>
        <v>$ 000s</v>
      </c>
      <c r="H302">
        <f>$H$300</f>
        <v>0</v>
      </c>
      <c r="I302"/>
      <c r="J302">
        <f t="shared" ref="J302:AO302" si="468">J$300</f>
        <v>0</v>
      </c>
      <c r="K302">
        <f t="shared" si="468"/>
        <v>0</v>
      </c>
      <c r="L302">
        <f t="shared" si="468"/>
        <v>0</v>
      </c>
      <c r="M302">
        <f t="shared" si="468"/>
        <v>0</v>
      </c>
      <c r="N302">
        <f t="shared" si="468"/>
        <v>0</v>
      </c>
      <c r="O302">
        <f t="shared" si="468"/>
        <v>0</v>
      </c>
      <c r="P302">
        <f t="shared" si="468"/>
        <v>0</v>
      </c>
      <c r="Q302">
        <f t="shared" si="468"/>
        <v>0</v>
      </c>
      <c r="R302">
        <f t="shared" si="468"/>
        <v>0</v>
      </c>
      <c r="S302">
        <f t="shared" si="468"/>
        <v>0</v>
      </c>
      <c r="T302">
        <f t="shared" si="468"/>
        <v>0</v>
      </c>
      <c r="U302">
        <f t="shared" si="468"/>
        <v>0</v>
      </c>
      <c r="V302">
        <f t="shared" si="468"/>
        <v>0</v>
      </c>
      <c r="W302">
        <f t="shared" si="468"/>
        <v>0</v>
      </c>
      <c r="X302">
        <f t="shared" si="468"/>
        <v>0</v>
      </c>
      <c r="Y302">
        <f t="shared" si="468"/>
        <v>0</v>
      </c>
      <c r="Z302">
        <f t="shared" si="468"/>
        <v>0</v>
      </c>
      <c r="AA302">
        <f t="shared" si="468"/>
        <v>0</v>
      </c>
      <c r="AB302">
        <f t="shared" si="468"/>
        <v>0</v>
      </c>
      <c r="AC302">
        <f t="shared" si="468"/>
        <v>0</v>
      </c>
      <c r="AD302">
        <f t="shared" si="468"/>
        <v>0</v>
      </c>
      <c r="AE302">
        <f t="shared" si="468"/>
        <v>6.9257107749999989</v>
      </c>
      <c r="AF302">
        <f t="shared" si="468"/>
        <v>13.404601499999997</v>
      </c>
      <c r="AG302">
        <f t="shared" si="468"/>
        <v>20.777132324999997</v>
      </c>
      <c r="AH302">
        <f t="shared" si="468"/>
        <v>27.702843099999996</v>
      </c>
      <c r="AI302">
        <f t="shared" si="468"/>
        <v>32.394453625000004</v>
      </c>
      <c r="AJ302">
        <f t="shared" si="468"/>
        <v>41.554264649999993</v>
      </c>
      <c r="AK302">
        <f t="shared" si="468"/>
        <v>46.916105250000001</v>
      </c>
      <c r="AL302">
        <f t="shared" si="468"/>
        <v>55.405686199999991</v>
      </c>
      <c r="AM302">
        <f t="shared" si="468"/>
        <v>61.828724418749985</v>
      </c>
      <c r="AN302">
        <f t="shared" si="468"/>
        <v>70.988535443749981</v>
      </c>
      <c r="AO302">
        <f t="shared" si="468"/>
        <v>78.087388988124985</v>
      </c>
      <c r="AP302">
        <f t="shared" ref="AP302:BU302" si="469">AP$300</f>
        <v>82.43829922499998</v>
      </c>
      <c r="AQ302">
        <f t="shared" si="469"/>
        <v>92.285096076874993</v>
      </c>
      <c r="AR302">
        <f t="shared" si="469"/>
        <v>96.17801576250001</v>
      </c>
      <c r="AS302">
        <f t="shared" si="469"/>
        <v>106.48280316562497</v>
      </c>
      <c r="AT302">
        <f t="shared" si="469"/>
        <v>113.58165670999998</v>
      </c>
      <c r="AU302">
        <f t="shared" si="469"/>
        <v>109.0017511975</v>
      </c>
      <c r="AV302">
        <f t="shared" si="469"/>
        <v>127.77936379874998</v>
      </c>
      <c r="AW302">
        <f t="shared" si="469"/>
        <v>130.52730710624999</v>
      </c>
      <c r="AX302">
        <f t="shared" si="469"/>
        <v>141.97707088749996</v>
      </c>
      <c r="AY302">
        <f t="shared" si="469"/>
        <v>147.87369923484374</v>
      </c>
      <c r="AZ302">
        <f t="shared" si="469"/>
        <v>160.0791474256562</v>
      </c>
      <c r="BA302">
        <f t="shared" si="469"/>
        <v>167.3554723086406</v>
      </c>
      <c r="BB302">
        <f t="shared" si="469"/>
        <v>168.99851341124997</v>
      </c>
      <c r="BC302">
        <f t="shared" si="469"/>
        <v>174.63179719162497</v>
      </c>
      <c r="BD302">
        <f t="shared" si="469"/>
        <v>168.99851341124997</v>
      </c>
      <c r="BE302">
        <f t="shared" si="469"/>
        <v>174.63179719162497</v>
      </c>
      <c r="BF302">
        <f t="shared" si="469"/>
        <v>1207.643367864375</v>
      </c>
      <c r="BG302">
        <f t="shared" si="469"/>
        <v>1239.7591573526124</v>
      </c>
      <c r="BH302">
        <f t="shared" si="469"/>
        <v>1241.6838626442407</v>
      </c>
      <c r="BI302">
        <f t="shared" si="469"/>
        <v>1241.6838626442407</v>
      </c>
      <c r="BJ302">
        <f t="shared" si="469"/>
        <v>1237.8344520609842</v>
      </c>
      <c r="BK302">
        <f t="shared" si="469"/>
        <v>1270.7531362864274</v>
      </c>
      <c r="BL302">
        <f t="shared" si="469"/>
        <v>1272.7259592103462</v>
      </c>
      <c r="BM302">
        <f t="shared" si="469"/>
        <v>1272.7259592103462</v>
      </c>
      <c r="BN302">
        <f t="shared" si="469"/>
        <v>1270.7531362864274</v>
      </c>
      <c r="BO302">
        <f t="shared" si="469"/>
        <v>1302.521964693588</v>
      </c>
      <c r="BP302">
        <f t="shared" si="469"/>
        <v>1304.5441081906047</v>
      </c>
      <c r="BQ302">
        <f t="shared" si="469"/>
        <v>1304.5441081906047</v>
      </c>
      <c r="BR302">
        <f t="shared" si="469"/>
        <v>1300.499821196571</v>
      </c>
      <c r="BS302">
        <f t="shared" si="469"/>
        <v>1335.0850138109279</v>
      </c>
      <c r="BT302">
        <f t="shared" si="469"/>
        <v>1337.15771089537</v>
      </c>
      <c r="BU302">
        <f t="shared" si="469"/>
        <v>1337.15771089537</v>
      </c>
      <c r="BV302">
        <f t="shared" ref="BV302:DA302" si="470">BV$300</f>
        <v>1333.0123167264858</v>
      </c>
      <c r="BW302">
        <f t="shared" si="470"/>
        <v>1368.4621391562007</v>
      </c>
      <c r="BX302">
        <f t="shared" si="470"/>
        <v>1370.586653667754</v>
      </c>
      <c r="BY302">
        <f t="shared" si="470"/>
        <v>1370.586653667754</v>
      </c>
      <c r="BZ302">
        <f t="shared" si="470"/>
        <v>1366.3376246446476</v>
      </c>
      <c r="CA302">
        <f t="shared" si="470"/>
        <v>1402.6736926351057</v>
      </c>
      <c r="CB302">
        <f t="shared" si="470"/>
        <v>1404.8513200094476</v>
      </c>
      <c r="CC302">
        <f t="shared" si="470"/>
        <v>1404.8513200094476</v>
      </c>
      <c r="CD302">
        <f t="shared" si="470"/>
        <v>1402.6736926351057</v>
      </c>
      <c r="CE302">
        <f t="shared" si="470"/>
        <v>1437.7405349509834</v>
      </c>
      <c r="CF302">
        <f t="shared" si="470"/>
        <v>1439.9726030096842</v>
      </c>
      <c r="CG302">
        <f t="shared" si="470"/>
        <v>1439.9726030096842</v>
      </c>
      <c r="CH302">
        <f t="shared" si="470"/>
        <v>1435.5084668922827</v>
      </c>
      <c r="CI302">
        <f t="shared" si="470"/>
        <v>1473.6840483247579</v>
      </c>
      <c r="CJ302">
        <f t="shared" si="470"/>
        <v>1475.9719180849261</v>
      </c>
      <c r="CK302">
        <f t="shared" si="470"/>
        <v>1475.9719180849261</v>
      </c>
      <c r="CL302">
        <f t="shared" si="470"/>
        <v>1471.3961785645897</v>
      </c>
      <c r="CM302">
        <f t="shared" si="470"/>
        <v>1510.5261495328766</v>
      </c>
      <c r="CN302">
        <f t="shared" si="470"/>
        <v>1512.871216037049</v>
      </c>
      <c r="CO302">
        <f t="shared" si="470"/>
        <v>1512.871216037049</v>
      </c>
      <c r="CP302">
        <f t="shared" si="470"/>
        <v>1508.1810830287043</v>
      </c>
      <c r="CQ302">
        <f t="shared" si="470"/>
        <v>1548.2893032711988</v>
      </c>
      <c r="CR302">
        <f t="shared" si="470"/>
        <v>1550.6929964379754</v>
      </c>
      <c r="CS302">
        <f t="shared" si="470"/>
        <v>1550.6929964379754</v>
      </c>
      <c r="CT302">
        <f t="shared" si="470"/>
        <v>1548.2893032711988</v>
      </c>
      <c r="CU302">
        <f t="shared" si="470"/>
        <v>1586.996535852978</v>
      </c>
      <c r="CV302">
        <f t="shared" si="470"/>
        <v>1589.4603213489243</v>
      </c>
      <c r="CW302">
        <f t="shared" si="470"/>
        <v>1589.4603213489243</v>
      </c>
      <c r="CX302">
        <f t="shared" si="470"/>
        <v>1584.5327503570322</v>
      </c>
      <c r="CY302">
        <f t="shared" si="470"/>
        <v>1626.6714492493029</v>
      </c>
      <c r="CZ302">
        <f t="shared" si="470"/>
        <v>1629.1968293826476</v>
      </c>
      <c r="DA302">
        <f t="shared" si="470"/>
        <v>1629.1968293826476</v>
      </c>
      <c r="DB302">
        <f t="shared" ref="DB302:EG302" si="471">DB$300</f>
        <v>1624.146069115958</v>
      </c>
      <c r="DC302">
        <f t="shared" si="471"/>
        <v>1667.3382354805356</v>
      </c>
      <c r="DD302">
        <f t="shared" si="471"/>
        <v>1669.9267501172137</v>
      </c>
      <c r="DE302">
        <f t="shared" si="471"/>
        <v>1669.9267501172137</v>
      </c>
      <c r="DF302">
        <f t="shared" si="471"/>
        <v>1664.7497208438569</v>
      </c>
      <c r="DG302">
        <f t="shared" si="471"/>
        <v>1709.0216913675486</v>
      </c>
      <c r="DH302">
        <f t="shared" si="471"/>
        <v>1711.674918870144</v>
      </c>
      <c r="DI302">
        <f t="shared" si="471"/>
        <v>1711.674918870144</v>
      </c>
      <c r="DJ302">
        <f t="shared" si="471"/>
        <v>1709.0216913675486</v>
      </c>
      <c r="DK302">
        <f t="shared" si="471"/>
        <v>1751.7472336517374</v>
      </c>
      <c r="DL302">
        <f t="shared" si="471"/>
        <v>1754.4667918418975</v>
      </c>
      <c r="DM302">
        <f t="shared" si="471"/>
        <v>1754.4667918418975</v>
      </c>
      <c r="DN302">
        <f t="shared" si="471"/>
        <v>1749.027675461577</v>
      </c>
      <c r="DO302">
        <f t="shared" si="471"/>
        <v>1795.5409144930309</v>
      </c>
      <c r="DP302">
        <f t="shared" si="471"/>
        <v>1798.3284616379451</v>
      </c>
      <c r="DQ302">
        <f t="shared" si="471"/>
        <v>1798.3284616379451</v>
      </c>
      <c r="DR302">
        <f t="shared" si="471"/>
        <v>1792.7533673481166</v>
      </c>
      <c r="DS302">
        <f t="shared" si="471"/>
        <v>1840.4294373553564</v>
      </c>
      <c r="DT302">
        <f t="shared" si="471"/>
        <v>1843.2866731788934</v>
      </c>
      <c r="DU302">
        <f t="shared" si="471"/>
        <v>1843.2866731788934</v>
      </c>
      <c r="DV302">
        <f t="shared" si="471"/>
        <v>1837.572201531819</v>
      </c>
      <c r="DW302">
        <f t="shared" si="471"/>
        <v>1886.4401732892402</v>
      </c>
      <c r="DX302">
        <f t="shared" si="471"/>
        <v>1889.3688400083656</v>
      </c>
      <c r="DY302">
        <f t="shared" si="471"/>
        <v>1889.3688400083656</v>
      </c>
      <c r="DZ302">
        <f t="shared" si="471"/>
        <v>1886.4401732892402</v>
      </c>
      <c r="EA302">
        <f t="shared" si="471"/>
        <v>1933.6011776214709</v>
      </c>
      <c r="EB302">
        <f t="shared" si="471"/>
        <v>1936.6030610085752</v>
      </c>
      <c r="EC302">
        <f t="shared" si="471"/>
        <v>1936.6030610085752</v>
      </c>
      <c r="ED302">
        <f t="shared" si="471"/>
        <v>1930.5992942343673</v>
      </c>
      <c r="EE302">
        <f t="shared" si="471"/>
        <v>1981.9412070620081</v>
      </c>
      <c r="EF302">
        <f t="shared" si="471"/>
        <v>1985.0181375337888</v>
      </c>
      <c r="EG302">
        <f t="shared" si="471"/>
        <v>1985.0181375337888</v>
      </c>
      <c r="EH302">
        <f t="shared" ref="EH302:FM302" si="472">EH$300</f>
        <v>1978.8642765902266</v>
      </c>
      <c r="EI302">
        <f t="shared" si="472"/>
        <v>2031.4897372385578</v>
      </c>
      <c r="EJ302">
        <f t="shared" si="472"/>
        <v>2034.6435909721338</v>
      </c>
      <c r="EK302">
        <f t="shared" si="472"/>
        <v>2034.6435909721338</v>
      </c>
      <c r="EL302">
        <f t="shared" si="472"/>
        <v>2028.3358835049821</v>
      </c>
      <c r="EM302">
        <f t="shared" si="472"/>
        <v>2082.276980669521</v>
      </c>
      <c r="EN302">
        <f t="shared" si="472"/>
        <v>2085.5096807464365</v>
      </c>
      <c r="EO302">
        <f t="shared" si="472"/>
        <v>2085.5096807464365</v>
      </c>
      <c r="EP302">
        <f t="shared" si="472"/>
        <v>2082.276980669521</v>
      </c>
      <c r="EQ302">
        <f t="shared" si="472"/>
        <v>2134.3339051862595</v>
      </c>
      <c r="ER302">
        <f t="shared" si="472"/>
        <v>2137.6474227650974</v>
      </c>
      <c r="ES302">
        <f t="shared" si="472"/>
        <v>2137.6474227650974</v>
      </c>
      <c r="ET302">
        <f t="shared" si="472"/>
        <v>2131.0203876074215</v>
      </c>
      <c r="EU302">
        <f t="shared" si="472"/>
        <v>2187.6922528159157</v>
      </c>
      <c r="EV302">
        <f t="shared" si="472"/>
        <v>2191.0886083342248</v>
      </c>
      <c r="EW302">
        <f t="shared" si="472"/>
        <v>2191.0886083342248</v>
      </c>
      <c r="EX302">
        <f t="shared" si="472"/>
        <v>2184.2958972976071</v>
      </c>
      <c r="EY302">
        <f t="shared" si="472"/>
        <v>2242.3845591363138</v>
      </c>
      <c r="EZ302">
        <f t="shared" si="472"/>
        <v>2245.8658235425801</v>
      </c>
      <c r="FA302">
        <f t="shared" si="472"/>
        <v>2245.8658235425801</v>
      </c>
      <c r="FB302">
        <f t="shared" si="472"/>
        <v>0</v>
      </c>
      <c r="FC302">
        <f t="shared" si="472"/>
        <v>0</v>
      </c>
      <c r="FD302">
        <f t="shared" si="472"/>
        <v>0</v>
      </c>
      <c r="FE302">
        <f t="shared" si="472"/>
        <v>0</v>
      </c>
      <c r="FF302">
        <f t="shared" si="472"/>
        <v>0</v>
      </c>
      <c r="FG302">
        <f t="shared" si="472"/>
        <v>0</v>
      </c>
      <c r="FH302">
        <f t="shared" si="472"/>
        <v>0</v>
      </c>
      <c r="FI302">
        <f t="shared" si="472"/>
        <v>0</v>
      </c>
      <c r="FJ302">
        <f t="shared" si="472"/>
        <v>0</v>
      </c>
      <c r="FK302">
        <f t="shared" si="472"/>
        <v>0</v>
      </c>
      <c r="FL302">
        <f t="shared" si="472"/>
        <v>0</v>
      </c>
      <c r="FM302">
        <f t="shared" si="472"/>
        <v>0</v>
      </c>
      <c r="FN302">
        <f t="shared" ref="FN302:GJ302" si="473">FN$300</f>
        <v>0</v>
      </c>
      <c r="FO302">
        <f t="shared" si="473"/>
        <v>0</v>
      </c>
      <c r="FP302">
        <f t="shared" si="473"/>
        <v>0</v>
      </c>
      <c r="FQ302">
        <f t="shared" si="473"/>
        <v>0</v>
      </c>
      <c r="FR302">
        <f t="shared" si="473"/>
        <v>0</v>
      </c>
      <c r="FS302">
        <f t="shared" si="473"/>
        <v>0</v>
      </c>
      <c r="FT302">
        <f t="shared" si="473"/>
        <v>0</v>
      </c>
      <c r="FU302">
        <f t="shared" si="473"/>
        <v>0</v>
      </c>
      <c r="FV302">
        <f t="shared" si="473"/>
        <v>0</v>
      </c>
      <c r="FW302">
        <f t="shared" si="473"/>
        <v>0</v>
      </c>
      <c r="FX302">
        <f t="shared" si="473"/>
        <v>0</v>
      </c>
      <c r="FY302">
        <f t="shared" si="473"/>
        <v>0</v>
      </c>
      <c r="FZ302">
        <f t="shared" si="473"/>
        <v>0</v>
      </c>
      <c r="GA302">
        <f t="shared" si="473"/>
        <v>0</v>
      </c>
      <c r="GB302">
        <f t="shared" si="473"/>
        <v>0</v>
      </c>
      <c r="GC302">
        <f t="shared" si="473"/>
        <v>0</v>
      </c>
      <c r="GD302">
        <f t="shared" si="473"/>
        <v>0</v>
      </c>
      <c r="GE302">
        <f t="shared" si="473"/>
        <v>0</v>
      </c>
      <c r="GF302">
        <f t="shared" si="473"/>
        <v>0</v>
      </c>
      <c r="GG302">
        <f t="shared" si="473"/>
        <v>0</v>
      </c>
      <c r="GH302">
        <f t="shared" si="473"/>
        <v>0</v>
      </c>
      <c r="GI302">
        <f t="shared" si="473"/>
        <v>0</v>
      </c>
      <c r="GJ302">
        <f t="shared" si="473"/>
        <v>0</v>
      </c>
    </row>
    <row r="303" spans="1:192" ht="12.75" outlineLevel="2" x14ac:dyDescent="0.35">
      <c r="A303"/>
      <c r="B303"/>
      <c r="C303"/>
      <c r="D303"/>
      <c r="E303" t="s">
        <v>1314</v>
      </c>
      <c r="F303"/>
      <c r="G303" t="s">
        <v>101</v>
      </c>
      <c r="H303">
        <f>SUM(J303:GJ303)</f>
        <v>4.5474735088646412E-13</v>
      </c>
      <c r="I303"/>
      <c r="J303">
        <f t="shared" ref="J303:AO303" si="474">J302-I302</f>
        <v>0</v>
      </c>
      <c r="K303">
        <f t="shared" si="474"/>
        <v>0</v>
      </c>
      <c r="L303">
        <f t="shared" si="474"/>
        <v>0</v>
      </c>
      <c r="M303">
        <f t="shared" si="474"/>
        <v>0</v>
      </c>
      <c r="N303">
        <f t="shared" si="474"/>
        <v>0</v>
      </c>
      <c r="O303">
        <f t="shared" si="474"/>
        <v>0</v>
      </c>
      <c r="P303">
        <f t="shared" si="474"/>
        <v>0</v>
      </c>
      <c r="Q303">
        <f t="shared" si="474"/>
        <v>0</v>
      </c>
      <c r="R303">
        <f t="shared" si="474"/>
        <v>0</v>
      </c>
      <c r="S303">
        <f t="shared" si="474"/>
        <v>0</v>
      </c>
      <c r="T303">
        <f t="shared" si="474"/>
        <v>0</v>
      </c>
      <c r="U303">
        <f t="shared" si="474"/>
        <v>0</v>
      </c>
      <c r="V303">
        <f t="shared" si="474"/>
        <v>0</v>
      </c>
      <c r="W303">
        <f t="shared" si="474"/>
        <v>0</v>
      </c>
      <c r="X303">
        <f t="shared" si="474"/>
        <v>0</v>
      </c>
      <c r="Y303">
        <f t="shared" si="474"/>
        <v>0</v>
      </c>
      <c r="Z303">
        <f t="shared" si="474"/>
        <v>0</v>
      </c>
      <c r="AA303">
        <f t="shared" si="474"/>
        <v>0</v>
      </c>
      <c r="AB303">
        <f t="shared" si="474"/>
        <v>0</v>
      </c>
      <c r="AC303">
        <f t="shared" si="474"/>
        <v>0</v>
      </c>
      <c r="AD303">
        <f t="shared" si="474"/>
        <v>0</v>
      </c>
      <c r="AE303">
        <f t="shared" si="474"/>
        <v>6.9257107749999989</v>
      </c>
      <c r="AF303">
        <f t="shared" si="474"/>
        <v>6.4788907249999976</v>
      </c>
      <c r="AG303">
        <f t="shared" si="474"/>
        <v>7.3725308250000001</v>
      </c>
      <c r="AH303">
        <f t="shared" si="474"/>
        <v>6.9257107749999989</v>
      </c>
      <c r="AI303">
        <f t="shared" si="474"/>
        <v>4.6916105250000086</v>
      </c>
      <c r="AJ303">
        <f t="shared" si="474"/>
        <v>9.1598110249999891</v>
      </c>
      <c r="AK303">
        <f t="shared" si="474"/>
        <v>5.3618406000000078</v>
      </c>
      <c r="AL303">
        <f t="shared" si="474"/>
        <v>8.4895809499999899</v>
      </c>
      <c r="AM303">
        <f t="shared" si="474"/>
        <v>6.4230382187499941</v>
      </c>
      <c r="AN303">
        <f t="shared" si="474"/>
        <v>9.1598110249999962</v>
      </c>
      <c r="AO303">
        <f t="shared" si="474"/>
        <v>7.0988535443750038</v>
      </c>
      <c r="AP303">
        <f t="shared" ref="AP303:BU303" si="475">AP302-AO302</f>
        <v>4.350910236874995</v>
      </c>
      <c r="AQ303">
        <f t="shared" si="475"/>
        <v>9.8467968518750126</v>
      </c>
      <c r="AR303">
        <f t="shared" si="475"/>
        <v>3.8929196856250172</v>
      </c>
      <c r="AS303">
        <f t="shared" si="475"/>
        <v>10.304787403124962</v>
      </c>
      <c r="AT303">
        <f t="shared" si="475"/>
        <v>7.0988535443750038</v>
      </c>
      <c r="AU303">
        <f t="shared" si="475"/>
        <v>-4.5799055124999768</v>
      </c>
      <c r="AV303">
        <f t="shared" si="475"/>
        <v>18.777612601249984</v>
      </c>
      <c r="AW303">
        <f t="shared" si="475"/>
        <v>2.7479433075000088</v>
      </c>
      <c r="AX303">
        <f t="shared" si="475"/>
        <v>11.44976378124997</v>
      </c>
      <c r="AY303">
        <f t="shared" si="475"/>
        <v>5.8966283473437784</v>
      </c>
      <c r="AZ303">
        <f t="shared" si="475"/>
        <v>12.205448190812461</v>
      </c>
      <c r="BA303">
        <f t="shared" si="475"/>
        <v>7.2763248829843974</v>
      </c>
      <c r="BB303">
        <f t="shared" si="475"/>
        <v>1.6430411026093736</v>
      </c>
      <c r="BC303">
        <f t="shared" si="475"/>
        <v>5.6332837803749953</v>
      </c>
      <c r="BD303">
        <f t="shared" si="475"/>
        <v>-5.6332837803749953</v>
      </c>
      <c r="BE303">
        <f t="shared" si="475"/>
        <v>5.6332837803749953</v>
      </c>
      <c r="BF303">
        <f t="shared" si="475"/>
        <v>1033.0115706727502</v>
      </c>
      <c r="BG303">
        <f t="shared" si="475"/>
        <v>32.115789488237397</v>
      </c>
      <c r="BH303">
        <f t="shared" si="475"/>
        <v>1.9247052916282428</v>
      </c>
      <c r="BI303">
        <f t="shared" si="475"/>
        <v>0</v>
      </c>
      <c r="BJ303">
        <f t="shared" si="475"/>
        <v>-3.8494105832564856</v>
      </c>
      <c r="BK303">
        <f t="shared" si="475"/>
        <v>32.918684225443258</v>
      </c>
      <c r="BL303">
        <f t="shared" si="475"/>
        <v>1.972822923918784</v>
      </c>
      <c r="BM303">
        <f t="shared" si="475"/>
        <v>0</v>
      </c>
      <c r="BN303">
        <f t="shared" si="475"/>
        <v>-1.972822923918784</v>
      </c>
      <c r="BO303">
        <f t="shared" si="475"/>
        <v>31.768828407160527</v>
      </c>
      <c r="BP303">
        <f t="shared" si="475"/>
        <v>2.0221434970167138</v>
      </c>
      <c r="BQ303">
        <f t="shared" si="475"/>
        <v>0</v>
      </c>
      <c r="BR303">
        <f t="shared" si="475"/>
        <v>-4.044286994033655</v>
      </c>
      <c r="BS303">
        <f t="shared" si="475"/>
        <v>34.585192614356856</v>
      </c>
      <c r="BT303">
        <f t="shared" si="475"/>
        <v>2.0726970844420975</v>
      </c>
      <c r="BU303">
        <f t="shared" si="475"/>
        <v>0</v>
      </c>
      <c r="BV303">
        <f t="shared" ref="BV303:DA303" si="476">BV302-BU302</f>
        <v>-4.1453941688841951</v>
      </c>
      <c r="BW303">
        <f t="shared" si="476"/>
        <v>35.449822429714914</v>
      </c>
      <c r="BX303">
        <f t="shared" si="476"/>
        <v>2.1245145115533433</v>
      </c>
      <c r="BY303">
        <f t="shared" si="476"/>
        <v>0</v>
      </c>
      <c r="BZ303">
        <f t="shared" si="476"/>
        <v>-4.2490290231064591</v>
      </c>
      <c r="CA303">
        <f t="shared" si="476"/>
        <v>36.336067990458105</v>
      </c>
      <c r="CB303">
        <f t="shared" si="476"/>
        <v>2.1776273743419097</v>
      </c>
      <c r="CC303">
        <f t="shared" si="476"/>
        <v>0</v>
      </c>
      <c r="CD303">
        <f t="shared" si="476"/>
        <v>-2.1776273743419097</v>
      </c>
      <c r="CE303">
        <f t="shared" si="476"/>
        <v>35.066842315877693</v>
      </c>
      <c r="CF303">
        <f t="shared" si="476"/>
        <v>2.232068058700861</v>
      </c>
      <c r="CG303">
        <f t="shared" si="476"/>
        <v>0</v>
      </c>
      <c r="CH303">
        <f t="shared" si="476"/>
        <v>-4.4641361174014946</v>
      </c>
      <c r="CI303">
        <f t="shared" si="476"/>
        <v>38.175581432475155</v>
      </c>
      <c r="CJ303">
        <f t="shared" si="476"/>
        <v>2.2878697601681779</v>
      </c>
      <c r="CK303">
        <f t="shared" si="476"/>
        <v>0</v>
      </c>
      <c r="CL303">
        <f t="shared" si="476"/>
        <v>-4.5757395203363558</v>
      </c>
      <c r="CM303">
        <f t="shared" si="476"/>
        <v>39.129970968286898</v>
      </c>
      <c r="CN303">
        <f t="shared" si="476"/>
        <v>2.3450665041723369</v>
      </c>
      <c r="CO303">
        <f t="shared" si="476"/>
        <v>0</v>
      </c>
      <c r="CP303">
        <f t="shared" si="476"/>
        <v>-4.6901330083446737</v>
      </c>
      <c r="CQ303">
        <f t="shared" si="476"/>
        <v>40.108220242494554</v>
      </c>
      <c r="CR303">
        <f t="shared" si="476"/>
        <v>2.4036931667765202</v>
      </c>
      <c r="CS303">
        <f t="shared" si="476"/>
        <v>0</v>
      </c>
      <c r="CT303">
        <f t="shared" si="476"/>
        <v>-2.4036931667765202</v>
      </c>
      <c r="CU303">
        <f t="shared" si="476"/>
        <v>38.707232581779181</v>
      </c>
      <c r="CV303">
        <f t="shared" si="476"/>
        <v>2.4637854959462402</v>
      </c>
      <c r="CW303">
        <f t="shared" si="476"/>
        <v>0</v>
      </c>
      <c r="CX303">
        <f t="shared" si="476"/>
        <v>-4.9275709918920256</v>
      </c>
      <c r="CY303">
        <f t="shared" si="476"/>
        <v>42.138698892270668</v>
      </c>
      <c r="CZ303">
        <f t="shared" si="476"/>
        <v>2.5253801333446972</v>
      </c>
      <c r="DA303">
        <f t="shared" si="476"/>
        <v>0</v>
      </c>
      <c r="DB303">
        <f t="shared" ref="DB303:EG303" si="477">DB302-DA302</f>
        <v>-5.0507602666896219</v>
      </c>
      <c r="DC303">
        <f t="shared" si="477"/>
        <v>43.192166364577588</v>
      </c>
      <c r="DD303">
        <f t="shared" si="477"/>
        <v>2.5885146366781555</v>
      </c>
      <c r="DE303">
        <f t="shared" si="477"/>
        <v>0</v>
      </c>
      <c r="DF303">
        <f t="shared" si="477"/>
        <v>-5.1770292733567658</v>
      </c>
      <c r="DG303">
        <f t="shared" si="477"/>
        <v>44.271970523691607</v>
      </c>
      <c r="DH303">
        <f t="shared" si="477"/>
        <v>2.6532275025954277</v>
      </c>
      <c r="DI303">
        <f t="shared" si="477"/>
        <v>0</v>
      </c>
      <c r="DJ303">
        <f t="shared" si="477"/>
        <v>-2.6532275025954277</v>
      </c>
      <c r="DK303">
        <f t="shared" si="477"/>
        <v>42.725542284188805</v>
      </c>
      <c r="DL303">
        <f t="shared" si="477"/>
        <v>2.7195581901601145</v>
      </c>
      <c r="DM303">
        <f t="shared" si="477"/>
        <v>0</v>
      </c>
      <c r="DN303">
        <f t="shared" si="477"/>
        <v>-5.4391163803204563</v>
      </c>
      <c r="DO303">
        <f t="shared" si="477"/>
        <v>46.51323903145385</v>
      </c>
      <c r="DP303">
        <f t="shared" si="477"/>
        <v>2.7875471449142424</v>
      </c>
      <c r="DQ303">
        <f t="shared" si="477"/>
        <v>0</v>
      </c>
      <c r="DR303">
        <f t="shared" si="477"/>
        <v>-5.5750942898284848</v>
      </c>
      <c r="DS303">
        <f t="shared" si="477"/>
        <v>47.676070007239787</v>
      </c>
      <c r="DT303">
        <f t="shared" si="477"/>
        <v>2.8572358235369393</v>
      </c>
      <c r="DU303">
        <f t="shared" si="477"/>
        <v>0</v>
      </c>
      <c r="DV303">
        <f t="shared" si="477"/>
        <v>-5.7144716470743333</v>
      </c>
      <c r="DW303">
        <f t="shared" si="477"/>
        <v>48.867971757421174</v>
      </c>
      <c r="DX303">
        <f t="shared" si="477"/>
        <v>2.928666719125431</v>
      </c>
      <c r="DY303">
        <f t="shared" si="477"/>
        <v>0</v>
      </c>
      <c r="DZ303">
        <f t="shared" si="477"/>
        <v>-2.928666719125431</v>
      </c>
      <c r="EA303">
        <f t="shared" si="477"/>
        <v>47.161004332230732</v>
      </c>
      <c r="EB303">
        <f t="shared" si="477"/>
        <v>3.0018833871042716</v>
      </c>
      <c r="EC303">
        <f t="shared" si="477"/>
        <v>0</v>
      </c>
      <c r="ED303">
        <f t="shared" si="477"/>
        <v>-6.0037667742078611</v>
      </c>
      <c r="EE303">
        <f t="shared" si="477"/>
        <v>51.341912827640726</v>
      </c>
      <c r="EF303">
        <f t="shared" si="477"/>
        <v>3.0769304717807699</v>
      </c>
      <c r="EG303">
        <f t="shared" si="477"/>
        <v>0</v>
      </c>
      <c r="EH303">
        <f t="shared" ref="EH303:FM303" si="478">EH302-EG302</f>
        <v>-6.153860943562222</v>
      </c>
      <c r="EI303">
        <f t="shared" si="478"/>
        <v>52.625460648331227</v>
      </c>
      <c r="EJ303">
        <f t="shared" si="478"/>
        <v>3.1538537335759429</v>
      </c>
      <c r="EK303">
        <f t="shared" si="478"/>
        <v>0</v>
      </c>
      <c r="EL303">
        <f t="shared" si="478"/>
        <v>-6.3077074671516584</v>
      </c>
      <c r="EM303">
        <f t="shared" si="478"/>
        <v>53.94109716453886</v>
      </c>
      <c r="EN303">
        <f t="shared" si="478"/>
        <v>3.2327000769155347</v>
      </c>
      <c r="EO303">
        <f t="shared" si="478"/>
        <v>0</v>
      </c>
      <c r="EP303">
        <f t="shared" si="478"/>
        <v>-3.2327000769155347</v>
      </c>
      <c r="EQ303">
        <f t="shared" si="478"/>
        <v>52.056924516738491</v>
      </c>
      <c r="ER303">
        <f t="shared" si="478"/>
        <v>3.3135175788379456</v>
      </c>
      <c r="ES303">
        <f t="shared" si="478"/>
        <v>0</v>
      </c>
      <c r="ET303">
        <f t="shared" si="478"/>
        <v>-6.6270351576758912</v>
      </c>
      <c r="EU303">
        <f t="shared" si="478"/>
        <v>56.671865208494182</v>
      </c>
      <c r="EV303">
        <f t="shared" si="478"/>
        <v>3.3963555183090648</v>
      </c>
      <c r="EW303">
        <f t="shared" si="478"/>
        <v>0</v>
      </c>
      <c r="EX303">
        <f t="shared" si="478"/>
        <v>-6.7927110366176748</v>
      </c>
      <c r="EY303">
        <f t="shared" si="478"/>
        <v>58.088661838706685</v>
      </c>
      <c r="EZ303">
        <f t="shared" si="478"/>
        <v>3.4812644062662912</v>
      </c>
      <c r="FA303">
        <f t="shared" si="478"/>
        <v>0</v>
      </c>
      <c r="FB303">
        <f t="shared" si="478"/>
        <v>-2245.8658235425801</v>
      </c>
      <c r="FC303">
        <f t="shared" si="478"/>
        <v>0</v>
      </c>
      <c r="FD303">
        <f t="shared" si="478"/>
        <v>0</v>
      </c>
      <c r="FE303">
        <f t="shared" si="478"/>
        <v>0</v>
      </c>
      <c r="FF303">
        <f t="shared" si="478"/>
        <v>0</v>
      </c>
      <c r="FG303">
        <f t="shared" si="478"/>
        <v>0</v>
      </c>
      <c r="FH303">
        <f t="shared" si="478"/>
        <v>0</v>
      </c>
      <c r="FI303">
        <f t="shared" si="478"/>
        <v>0</v>
      </c>
      <c r="FJ303">
        <f t="shared" si="478"/>
        <v>0</v>
      </c>
      <c r="FK303">
        <f t="shared" si="478"/>
        <v>0</v>
      </c>
      <c r="FL303">
        <f t="shared" si="478"/>
        <v>0</v>
      </c>
      <c r="FM303">
        <f t="shared" si="478"/>
        <v>0</v>
      </c>
      <c r="FN303">
        <f t="shared" ref="FN303:GJ303" si="479">FN302-FM302</f>
        <v>0</v>
      </c>
      <c r="FO303">
        <f t="shared" si="479"/>
        <v>0</v>
      </c>
      <c r="FP303">
        <f t="shared" si="479"/>
        <v>0</v>
      </c>
      <c r="FQ303">
        <f t="shared" si="479"/>
        <v>0</v>
      </c>
      <c r="FR303">
        <f t="shared" si="479"/>
        <v>0</v>
      </c>
      <c r="FS303">
        <f t="shared" si="479"/>
        <v>0</v>
      </c>
      <c r="FT303">
        <f t="shared" si="479"/>
        <v>0</v>
      </c>
      <c r="FU303">
        <f t="shared" si="479"/>
        <v>0</v>
      </c>
      <c r="FV303">
        <f t="shared" si="479"/>
        <v>0</v>
      </c>
      <c r="FW303">
        <f t="shared" si="479"/>
        <v>0</v>
      </c>
      <c r="FX303">
        <f t="shared" si="479"/>
        <v>0</v>
      </c>
      <c r="FY303">
        <f t="shared" si="479"/>
        <v>0</v>
      </c>
      <c r="FZ303">
        <f t="shared" si="479"/>
        <v>0</v>
      </c>
      <c r="GA303">
        <f t="shared" si="479"/>
        <v>0</v>
      </c>
      <c r="GB303">
        <f t="shared" si="479"/>
        <v>0</v>
      </c>
      <c r="GC303">
        <f t="shared" si="479"/>
        <v>0</v>
      </c>
      <c r="GD303">
        <f t="shared" si="479"/>
        <v>0</v>
      </c>
      <c r="GE303">
        <f t="shared" si="479"/>
        <v>0</v>
      </c>
      <c r="GF303">
        <f t="shared" si="479"/>
        <v>0</v>
      </c>
      <c r="GG303">
        <f t="shared" si="479"/>
        <v>0</v>
      </c>
      <c r="GH303">
        <f t="shared" si="479"/>
        <v>0</v>
      </c>
      <c r="GI303">
        <f t="shared" si="479"/>
        <v>0</v>
      </c>
      <c r="GJ303">
        <f t="shared" si="479"/>
        <v>0</v>
      </c>
    </row>
    <row r="304" spans="1:192" ht="12.75" outlineLevel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</row>
    <row r="305" spans="1:192" outlineLevel="1" x14ac:dyDescent="0.35">
      <c r="A305"/>
      <c r="B305" s="76" t="s">
        <v>1315</v>
      </c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</row>
    <row r="306" spans="1:192" ht="12.75" outlineLevel="2" x14ac:dyDescent="0.35">
      <c r="A306"/>
      <c r="B306"/>
      <c r="C306"/>
      <c r="D306"/>
      <c r="E306" t="str">
        <f>$E$294</f>
        <v>Movement in accounts receivable</v>
      </c>
      <c r="F306"/>
      <c r="G306" t="str">
        <f>$G$294</f>
        <v>$ 000s</v>
      </c>
      <c r="H306">
        <f>$H$294</f>
        <v>0</v>
      </c>
      <c r="I306"/>
      <c r="J306">
        <f t="shared" ref="J306:AO306" si="480">J$294</f>
        <v>0</v>
      </c>
      <c r="K306">
        <f t="shared" si="480"/>
        <v>0</v>
      </c>
      <c r="L306">
        <f t="shared" si="480"/>
        <v>0</v>
      </c>
      <c r="M306">
        <f t="shared" si="480"/>
        <v>0</v>
      </c>
      <c r="N306">
        <f t="shared" si="480"/>
        <v>0</v>
      </c>
      <c r="O306">
        <f t="shared" si="480"/>
        <v>0</v>
      </c>
      <c r="P306">
        <f t="shared" si="480"/>
        <v>0</v>
      </c>
      <c r="Q306">
        <f t="shared" si="480"/>
        <v>0</v>
      </c>
      <c r="R306">
        <f t="shared" si="480"/>
        <v>0</v>
      </c>
      <c r="S306">
        <f t="shared" si="480"/>
        <v>0</v>
      </c>
      <c r="T306">
        <f t="shared" si="480"/>
        <v>0</v>
      </c>
      <c r="U306">
        <f t="shared" si="480"/>
        <v>0</v>
      </c>
      <c r="V306">
        <f t="shared" si="480"/>
        <v>0</v>
      </c>
      <c r="W306">
        <f t="shared" si="480"/>
        <v>0</v>
      </c>
      <c r="X306">
        <f t="shared" si="480"/>
        <v>0</v>
      </c>
      <c r="Y306">
        <f t="shared" si="480"/>
        <v>0</v>
      </c>
      <c r="Z306">
        <f t="shared" si="480"/>
        <v>0</v>
      </c>
      <c r="AA306">
        <f t="shared" si="480"/>
        <v>0</v>
      </c>
      <c r="AB306">
        <f t="shared" si="480"/>
        <v>0</v>
      </c>
      <c r="AC306">
        <f t="shared" si="480"/>
        <v>0</v>
      </c>
      <c r="AD306">
        <f t="shared" si="480"/>
        <v>0</v>
      </c>
      <c r="AE306">
        <f t="shared" si="480"/>
        <v>116.11311853124998</v>
      </c>
      <c r="AF306">
        <f t="shared" si="480"/>
        <v>108.62194959374999</v>
      </c>
      <c r="AG306">
        <f t="shared" si="480"/>
        <v>123.60428746875002</v>
      </c>
      <c r="AH306">
        <f t="shared" si="480"/>
        <v>116.11311853124994</v>
      </c>
      <c r="AI306">
        <f t="shared" si="480"/>
        <v>78.657273843750033</v>
      </c>
      <c r="AJ306">
        <f t="shared" si="480"/>
        <v>153.56896321875001</v>
      </c>
      <c r="AK306">
        <f t="shared" si="480"/>
        <v>89.894027250000022</v>
      </c>
      <c r="AL306">
        <f t="shared" si="480"/>
        <v>142.33220981249985</v>
      </c>
      <c r="AM306">
        <f t="shared" si="480"/>
        <v>107.68555347656263</v>
      </c>
      <c r="AN306">
        <f t="shared" si="480"/>
        <v>153.56896321875024</v>
      </c>
      <c r="AO306">
        <f t="shared" si="480"/>
        <v>119.01594649453068</v>
      </c>
      <c r="AP306">
        <f t="shared" ref="AP306:BU306" si="481">AP$294</f>
        <v>72.945257528906495</v>
      </c>
      <c r="AQ306">
        <f t="shared" si="481"/>
        <v>165.086635460156</v>
      </c>
      <c r="AR306">
        <f t="shared" si="481"/>
        <v>65.266809367969472</v>
      </c>
      <c r="AS306">
        <f t="shared" si="481"/>
        <v>172.76508362109325</v>
      </c>
      <c r="AT306">
        <f t="shared" si="481"/>
        <v>119.01594649453159</v>
      </c>
      <c r="AU306">
        <f t="shared" si="481"/>
        <v>-76.784481609375234</v>
      </c>
      <c r="AV306">
        <f t="shared" si="481"/>
        <v>314.81637459843773</v>
      </c>
      <c r="AW306">
        <f t="shared" si="481"/>
        <v>46.070688965624413</v>
      </c>
      <c r="AX306">
        <f t="shared" si="481"/>
        <v>191.96120402343831</v>
      </c>
      <c r="AY306">
        <f t="shared" si="481"/>
        <v>98.860020072069801</v>
      </c>
      <c r="AZ306">
        <f t="shared" si="481"/>
        <v>204.63064348898388</v>
      </c>
      <c r="BA306">
        <f t="shared" si="481"/>
        <v>121.99134515689502</v>
      </c>
      <c r="BB306">
        <f t="shared" si="481"/>
        <v>27.546432777362952</v>
      </c>
      <c r="BC306">
        <f t="shared" si="481"/>
        <v>94.444912379531161</v>
      </c>
      <c r="BD306">
        <f t="shared" si="481"/>
        <v>-94.444912379531161</v>
      </c>
      <c r="BE306">
        <f t="shared" si="481"/>
        <v>94.444912379531161</v>
      </c>
      <c r="BF306">
        <f t="shared" si="481"/>
        <v>-94.444912379531161</v>
      </c>
      <c r="BG306">
        <f t="shared" si="481"/>
        <v>103.10236268098879</v>
      </c>
      <c r="BH306">
        <f t="shared" si="481"/>
        <v>32.268678396339965</v>
      </c>
      <c r="BI306">
        <f t="shared" si="481"/>
        <v>0</v>
      </c>
      <c r="BJ306">
        <f t="shared" si="481"/>
        <v>-64.53735679267993</v>
      </c>
      <c r="BK306">
        <f t="shared" si="481"/>
        <v>105.67992174801248</v>
      </c>
      <c r="BL306">
        <f t="shared" si="481"/>
        <v>33.075395356248009</v>
      </c>
      <c r="BM306">
        <f t="shared" si="481"/>
        <v>0</v>
      </c>
      <c r="BN306">
        <f t="shared" si="481"/>
        <v>-33.075395356248009</v>
      </c>
      <c r="BO306">
        <f t="shared" si="481"/>
        <v>75.24652443546438</v>
      </c>
      <c r="BP306">
        <f t="shared" si="481"/>
        <v>33.902280240154596</v>
      </c>
      <c r="BQ306">
        <f t="shared" si="481"/>
        <v>0</v>
      </c>
      <c r="BR306">
        <f t="shared" si="481"/>
        <v>-67.804560480309647</v>
      </c>
      <c r="BS306">
        <f t="shared" si="481"/>
        <v>111.02996778650686</v>
      </c>
      <c r="BT306">
        <f t="shared" si="481"/>
        <v>34.749837246158677</v>
      </c>
      <c r="BU306">
        <f t="shared" si="481"/>
        <v>0</v>
      </c>
      <c r="BV306">
        <f t="shared" ref="BV306:DA306" si="482">BV$294</f>
        <v>-69.499674492317354</v>
      </c>
      <c r="BW306">
        <f t="shared" si="482"/>
        <v>113.80571698116864</v>
      </c>
      <c r="BX306">
        <f t="shared" si="482"/>
        <v>35.618583177312303</v>
      </c>
      <c r="BY306">
        <f t="shared" si="482"/>
        <v>0</v>
      </c>
      <c r="BZ306">
        <f t="shared" si="482"/>
        <v>-71.237166354624605</v>
      </c>
      <c r="CA306">
        <f t="shared" si="482"/>
        <v>116.65085990569742</v>
      </c>
      <c r="CB306">
        <f t="shared" si="482"/>
        <v>36.509047756745986</v>
      </c>
      <c r="CC306">
        <f t="shared" si="482"/>
        <v>0</v>
      </c>
      <c r="CD306">
        <f t="shared" si="482"/>
        <v>-36.509047756745986</v>
      </c>
      <c r="CE306">
        <f t="shared" si="482"/>
        <v>83.058083646594696</v>
      </c>
      <c r="CF306">
        <f t="shared" si="482"/>
        <v>37.421773950664829</v>
      </c>
      <c r="CG306">
        <f t="shared" si="482"/>
        <v>0</v>
      </c>
      <c r="CH306">
        <f t="shared" si="482"/>
        <v>-74.843547901328748</v>
      </c>
      <c r="CI306">
        <f t="shared" si="482"/>
        <v>122.55630968842479</v>
      </c>
      <c r="CJ306">
        <f t="shared" si="482"/>
        <v>38.357318299430062</v>
      </c>
      <c r="CK306">
        <f t="shared" si="482"/>
        <v>0</v>
      </c>
      <c r="CL306">
        <f t="shared" si="482"/>
        <v>-76.714636598860125</v>
      </c>
      <c r="CM306">
        <f t="shared" si="482"/>
        <v>125.6202174306336</v>
      </c>
      <c r="CN306">
        <f t="shared" si="482"/>
        <v>39.316251256916075</v>
      </c>
      <c r="CO306">
        <f t="shared" si="482"/>
        <v>0</v>
      </c>
      <c r="CP306">
        <f t="shared" si="482"/>
        <v>-78.632502513832151</v>
      </c>
      <c r="CQ306">
        <f t="shared" si="482"/>
        <v>128.7607228664001</v>
      </c>
      <c r="CR306">
        <f t="shared" si="482"/>
        <v>40.299157538339387</v>
      </c>
      <c r="CS306">
        <f t="shared" si="482"/>
        <v>0</v>
      </c>
      <c r="CT306">
        <f t="shared" si="482"/>
        <v>-40.299157538339387</v>
      </c>
      <c r="CU306">
        <f t="shared" si="482"/>
        <v>91.680583399721399</v>
      </c>
      <c r="CV306">
        <f t="shared" si="482"/>
        <v>41.306636476796484</v>
      </c>
      <c r="CW306">
        <f t="shared" si="482"/>
        <v>0</v>
      </c>
      <c r="CX306">
        <f t="shared" si="482"/>
        <v>-82.613272953594333</v>
      </c>
      <c r="CY306">
        <f t="shared" si="482"/>
        <v>135.27923446151181</v>
      </c>
      <c r="CZ306">
        <f t="shared" si="482"/>
        <v>42.339302388717897</v>
      </c>
      <c r="DA306">
        <f t="shared" si="482"/>
        <v>0</v>
      </c>
      <c r="DB306">
        <f t="shared" ref="DB306:EG306" si="483">DB$294</f>
        <v>-84.678604777434884</v>
      </c>
      <c r="DC306">
        <f t="shared" si="483"/>
        <v>138.66121532304942</v>
      </c>
      <c r="DD306">
        <f t="shared" si="483"/>
        <v>43.397784948435856</v>
      </c>
      <c r="DE306">
        <f t="shared" si="483"/>
        <v>0</v>
      </c>
      <c r="DF306">
        <f t="shared" si="483"/>
        <v>-86.795569896871712</v>
      </c>
      <c r="DG306">
        <f t="shared" si="483"/>
        <v>142.12774570612601</v>
      </c>
      <c r="DH306">
        <f t="shared" si="483"/>
        <v>44.482729572145672</v>
      </c>
      <c r="DI306">
        <f t="shared" si="483"/>
        <v>0</v>
      </c>
      <c r="DJ306">
        <f t="shared" si="483"/>
        <v>-44.482729572145672</v>
      </c>
      <c r="DK306">
        <f t="shared" si="483"/>
        <v>101.19820977663267</v>
      </c>
      <c r="DL306">
        <f t="shared" si="483"/>
        <v>45.594797811450007</v>
      </c>
      <c r="DM306">
        <f t="shared" si="483"/>
        <v>0</v>
      </c>
      <c r="DN306">
        <f t="shared" si="483"/>
        <v>-91.189595622900015</v>
      </c>
      <c r="DO306">
        <f t="shared" si="483"/>
        <v>149.32296283249889</v>
      </c>
      <c r="DP306">
        <f t="shared" si="483"/>
        <v>46.734667756735689</v>
      </c>
      <c r="DQ306">
        <f t="shared" si="483"/>
        <v>0</v>
      </c>
      <c r="DR306">
        <f t="shared" si="483"/>
        <v>-93.469335513472288</v>
      </c>
      <c r="DS306">
        <f t="shared" si="483"/>
        <v>153.056036903311</v>
      </c>
      <c r="DT306">
        <f t="shared" si="483"/>
        <v>47.903034450654559</v>
      </c>
      <c r="DU306">
        <f t="shared" si="483"/>
        <v>0</v>
      </c>
      <c r="DV306">
        <f t="shared" si="483"/>
        <v>-95.806068901310027</v>
      </c>
      <c r="DW306">
        <f t="shared" si="483"/>
        <v>156.88243782589416</v>
      </c>
      <c r="DX306">
        <f t="shared" si="483"/>
        <v>49.100610311919809</v>
      </c>
      <c r="DY306">
        <f t="shared" si="483"/>
        <v>0</v>
      </c>
      <c r="DZ306">
        <f t="shared" si="483"/>
        <v>-49.100610311919809</v>
      </c>
      <c r="EA306">
        <f t="shared" si="483"/>
        <v>111.70388845961952</v>
      </c>
      <c r="EB306">
        <f t="shared" si="483"/>
        <v>50.328125569719305</v>
      </c>
      <c r="EC306">
        <f t="shared" si="483"/>
        <v>0</v>
      </c>
      <c r="ED306">
        <f t="shared" si="483"/>
        <v>-100.65625113943861</v>
      </c>
      <c r="EE306">
        <f t="shared" si="483"/>
        <v>164.82461124083056</v>
      </c>
      <c r="EF306">
        <f t="shared" si="483"/>
        <v>51.586328708962355</v>
      </c>
      <c r="EG306">
        <f t="shared" si="483"/>
        <v>0</v>
      </c>
      <c r="EH306">
        <f t="shared" ref="EH306:FM306" si="484">EH$294</f>
        <v>-103.17265741792562</v>
      </c>
      <c r="EI306">
        <f t="shared" si="484"/>
        <v>168.94522652185151</v>
      </c>
      <c r="EJ306">
        <f t="shared" si="484"/>
        <v>52.875986926685982</v>
      </c>
      <c r="EK306">
        <f t="shared" si="484"/>
        <v>0</v>
      </c>
      <c r="EL306">
        <f t="shared" si="484"/>
        <v>-105.75197385337287</v>
      </c>
      <c r="EM306">
        <f t="shared" si="484"/>
        <v>173.1688571848963</v>
      </c>
      <c r="EN306">
        <f t="shared" si="484"/>
        <v>54.197886599853518</v>
      </c>
      <c r="EO306">
        <f t="shared" si="484"/>
        <v>0</v>
      </c>
      <c r="EP306">
        <f t="shared" si="484"/>
        <v>-54.197886599853518</v>
      </c>
      <c r="EQ306">
        <f t="shared" si="484"/>
        <v>123.30019201466621</v>
      </c>
      <c r="ER306">
        <f t="shared" si="484"/>
        <v>55.552833764849311</v>
      </c>
      <c r="ES306">
        <f t="shared" si="484"/>
        <v>0</v>
      </c>
      <c r="ET306">
        <f t="shared" si="484"/>
        <v>-111.10566752969953</v>
      </c>
      <c r="EU306">
        <f t="shared" si="484"/>
        <v>181.93553057988174</v>
      </c>
      <c r="EV306">
        <f t="shared" si="484"/>
        <v>56.941654608970566</v>
      </c>
      <c r="EW306">
        <f t="shared" si="484"/>
        <v>0</v>
      </c>
      <c r="EX306">
        <f t="shared" si="484"/>
        <v>-113.88330921794113</v>
      </c>
      <c r="EY306">
        <f t="shared" si="484"/>
        <v>186.48391884437842</v>
      </c>
      <c r="EZ306">
        <f t="shared" si="484"/>
        <v>58.365195974194648</v>
      </c>
      <c r="FA306">
        <f t="shared" si="484"/>
        <v>0</v>
      </c>
      <c r="FB306">
        <f t="shared" si="484"/>
        <v>-5369.598029625934</v>
      </c>
      <c r="FC306">
        <f t="shared" si="484"/>
        <v>0</v>
      </c>
      <c r="FD306">
        <f t="shared" si="484"/>
        <v>0</v>
      </c>
      <c r="FE306">
        <f t="shared" si="484"/>
        <v>0</v>
      </c>
      <c r="FF306">
        <f t="shared" si="484"/>
        <v>0</v>
      </c>
      <c r="FG306">
        <f t="shared" si="484"/>
        <v>0</v>
      </c>
      <c r="FH306">
        <f t="shared" si="484"/>
        <v>0</v>
      </c>
      <c r="FI306">
        <f t="shared" si="484"/>
        <v>0</v>
      </c>
      <c r="FJ306">
        <f t="shared" si="484"/>
        <v>0</v>
      </c>
      <c r="FK306">
        <f t="shared" si="484"/>
        <v>0</v>
      </c>
      <c r="FL306">
        <f t="shared" si="484"/>
        <v>0</v>
      </c>
      <c r="FM306">
        <f t="shared" si="484"/>
        <v>0</v>
      </c>
      <c r="FN306">
        <f t="shared" ref="FN306:GJ306" si="485">FN$294</f>
        <v>0</v>
      </c>
      <c r="FO306">
        <f t="shared" si="485"/>
        <v>0</v>
      </c>
      <c r="FP306">
        <f t="shared" si="485"/>
        <v>0</v>
      </c>
      <c r="FQ306">
        <f t="shared" si="485"/>
        <v>0</v>
      </c>
      <c r="FR306">
        <f t="shared" si="485"/>
        <v>0</v>
      </c>
      <c r="FS306">
        <f t="shared" si="485"/>
        <v>0</v>
      </c>
      <c r="FT306">
        <f t="shared" si="485"/>
        <v>0</v>
      </c>
      <c r="FU306">
        <f t="shared" si="485"/>
        <v>0</v>
      </c>
      <c r="FV306">
        <f t="shared" si="485"/>
        <v>0</v>
      </c>
      <c r="FW306">
        <f t="shared" si="485"/>
        <v>0</v>
      </c>
      <c r="FX306">
        <f t="shared" si="485"/>
        <v>0</v>
      </c>
      <c r="FY306">
        <f t="shared" si="485"/>
        <v>0</v>
      </c>
      <c r="FZ306">
        <f t="shared" si="485"/>
        <v>0</v>
      </c>
      <c r="GA306">
        <f t="shared" si="485"/>
        <v>0</v>
      </c>
      <c r="GB306">
        <f t="shared" si="485"/>
        <v>0</v>
      </c>
      <c r="GC306">
        <f t="shared" si="485"/>
        <v>0</v>
      </c>
      <c r="GD306">
        <f t="shared" si="485"/>
        <v>0</v>
      </c>
      <c r="GE306">
        <f t="shared" si="485"/>
        <v>0</v>
      </c>
      <c r="GF306">
        <f t="shared" si="485"/>
        <v>0</v>
      </c>
      <c r="GG306">
        <f t="shared" si="485"/>
        <v>0</v>
      </c>
      <c r="GH306">
        <f t="shared" si="485"/>
        <v>0</v>
      </c>
      <c r="GI306">
        <f t="shared" si="485"/>
        <v>0</v>
      </c>
      <c r="GJ306">
        <f t="shared" si="485"/>
        <v>0</v>
      </c>
    </row>
    <row r="307" spans="1:192" ht="12.75" outlineLevel="2" x14ac:dyDescent="0.35">
      <c r="A307"/>
      <c r="B307"/>
      <c r="C307"/>
      <c r="D307"/>
      <c r="E307" t="str">
        <f>$E$303</f>
        <v>Movement in accounts payable</v>
      </c>
      <c r="F307"/>
      <c r="G307" t="str">
        <f>$G$303</f>
        <v>$ 000s</v>
      </c>
      <c r="H307">
        <f>$H$303</f>
        <v>4.5474735088646412E-13</v>
      </c>
      <c r="I307"/>
      <c r="J307">
        <f t="shared" ref="J307:AO307" si="486">J$303</f>
        <v>0</v>
      </c>
      <c r="K307">
        <f t="shared" si="486"/>
        <v>0</v>
      </c>
      <c r="L307">
        <f t="shared" si="486"/>
        <v>0</v>
      </c>
      <c r="M307">
        <f t="shared" si="486"/>
        <v>0</v>
      </c>
      <c r="N307">
        <f t="shared" si="486"/>
        <v>0</v>
      </c>
      <c r="O307">
        <f t="shared" si="486"/>
        <v>0</v>
      </c>
      <c r="P307">
        <f t="shared" si="486"/>
        <v>0</v>
      </c>
      <c r="Q307">
        <f t="shared" si="486"/>
        <v>0</v>
      </c>
      <c r="R307">
        <f t="shared" si="486"/>
        <v>0</v>
      </c>
      <c r="S307">
        <f t="shared" si="486"/>
        <v>0</v>
      </c>
      <c r="T307">
        <f t="shared" si="486"/>
        <v>0</v>
      </c>
      <c r="U307">
        <f t="shared" si="486"/>
        <v>0</v>
      </c>
      <c r="V307">
        <f t="shared" si="486"/>
        <v>0</v>
      </c>
      <c r="W307">
        <f t="shared" si="486"/>
        <v>0</v>
      </c>
      <c r="X307">
        <f t="shared" si="486"/>
        <v>0</v>
      </c>
      <c r="Y307">
        <f t="shared" si="486"/>
        <v>0</v>
      </c>
      <c r="Z307">
        <f t="shared" si="486"/>
        <v>0</v>
      </c>
      <c r="AA307">
        <f t="shared" si="486"/>
        <v>0</v>
      </c>
      <c r="AB307">
        <f t="shared" si="486"/>
        <v>0</v>
      </c>
      <c r="AC307">
        <f t="shared" si="486"/>
        <v>0</v>
      </c>
      <c r="AD307">
        <f t="shared" si="486"/>
        <v>0</v>
      </c>
      <c r="AE307">
        <f t="shared" si="486"/>
        <v>6.9257107749999989</v>
      </c>
      <c r="AF307">
        <f t="shared" si="486"/>
        <v>6.4788907249999976</v>
      </c>
      <c r="AG307">
        <f t="shared" si="486"/>
        <v>7.3725308250000001</v>
      </c>
      <c r="AH307">
        <f t="shared" si="486"/>
        <v>6.9257107749999989</v>
      </c>
      <c r="AI307">
        <f t="shared" si="486"/>
        <v>4.6916105250000086</v>
      </c>
      <c r="AJ307">
        <f t="shared" si="486"/>
        <v>9.1598110249999891</v>
      </c>
      <c r="AK307">
        <f t="shared" si="486"/>
        <v>5.3618406000000078</v>
      </c>
      <c r="AL307">
        <f t="shared" si="486"/>
        <v>8.4895809499999899</v>
      </c>
      <c r="AM307">
        <f t="shared" si="486"/>
        <v>6.4230382187499941</v>
      </c>
      <c r="AN307">
        <f t="shared" si="486"/>
        <v>9.1598110249999962</v>
      </c>
      <c r="AO307">
        <f t="shared" si="486"/>
        <v>7.0988535443750038</v>
      </c>
      <c r="AP307">
        <f t="shared" ref="AP307:BU307" si="487">AP$303</f>
        <v>4.350910236874995</v>
      </c>
      <c r="AQ307">
        <f t="shared" si="487"/>
        <v>9.8467968518750126</v>
      </c>
      <c r="AR307">
        <f t="shared" si="487"/>
        <v>3.8929196856250172</v>
      </c>
      <c r="AS307">
        <f t="shared" si="487"/>
        <v>10.304787403124962</v>
      </c>
      <c r="AT307">
        <f t="shared" si="487"/>
        <v>7.0988535443750038</v>
      </c>
      <c r="AU307">
        <f t="shared" si="487"/>
        <v>-4.5799055124999768</v>
      </c>
      <c r="AV307">
        <f t="shared" si="487"/>
        <v>18.777612601249984</v>
      </c>
      <c r="AW307">
        <f t="shared" si="487"/>
        <v>2.7479433075000088</v>
      </c>
      <c r="AX307">
        <f t="shared" si="487"/>
        <v>11.44976378124997</v>
      </c>
      <c r="AY307">
        <f t="shared" si="487"/>
        <v>5.8966283473437784</v>
      </c>
      <c r="AZ307">
        <f t="shared" si="487"/>
        <v>12.205448190812461</v>
      </c>
      <c r="BA307">
        <f t="shared" si="487"/>
        <v>7.2763248829843974</v>
      </c>
      <c r="BB307">
        <f t="shared" si="487"/>
        <v>1.6430411026093736</v>
      </c>
      <c r="BC307">
        <f t="shared" si="487"/>
        <v>5.6332837803749953</v>
      </c>
      <c r="BD307">
        <f t="shared" si="487"/>
        <v>-5.6332837803749953</v>
      </c>
      <c r="BE307">
        <f t="shared" si="487"/>
        <v>5.6332837803749953</v>
      </c>
      <c r="BF307">
        <f t="shared" si="487"/>
        <v>1033.0115706727502</v>
      </c>
      <c r="BG307">
        <f t="shared" si="487"/>
        <v>32.115789488237397</v>
      </c>
      <c r="BH307">
        <f t="shared" si="487"/>
        <v>1.9247052916282428</v>
      </c>
      <c r="BI307">
        <f t="shared" si="487"/>
        <v>0</v>
      </c>
      <c r="BJ307">
        <f t="shared" si="487"/>
        <v>-3.8494105832564856</v>
      </c>
      <c r="BK307">
        <f t="shared" si="487"/>
        <v>32.918684225443258</v>
      </c>
      <c r="BL307">
        <f t="shared" si="487"/>
        <v>1.972822923918784</v>
      </c>
      <c r="BM307">
        <f t="shared" si="487"/>
        <v>0</v>
      </c>
      <c r="BN307">
        <f t="shared" si="487"/>
        <v>-1.972822923918784</v>
      </c>
      <c r="BO307">
        <f t="shared" si="487"/>
        <v>31.768828407160527</v>
      </c>
      <c r="BP307">
        <f t="shared" si="487"/>
        <v>2.0221434970167138</v>
      </c>
      <c r="BQ307">
        <f t="shared" si="487"/>
        <v>0</v>
      </c>
      <c r="BR307">
        <f t="shared" si="487"/>
        <v>-4.044286994033655</v>
      </c>
      <c r="BS307">
        <f t="shared" si="487"/>
        <v>34.585192614356856</v>
      </c>
      <c r="BT307">
        <f t="shared" si="487"/>
        <v>2.0726970844420975</v>
      </c>
      <c r="BU307">
        <f t="shared" si="487"/>
        <v>0</v>
      </c>
      <c r="BV307">
        <f t="shared" ref="BV307:DA307" si="488">BV$303</f>
        <v>-4.1453941688841951</v>
      </c>
      <c r="BW307">
        <f t="shared" si="488"/>
        <v>35.449822429714914</v>
      </c>
      <c r="BX307">
        <f t="shared" si="488"/>
        <v>2.1245145115533433</v>
      </c>
      <c r="BY307">
        <f t="shared" si="488"/>
        <v>0</v>
      </c>
      <c r="BZ307">
        <f t="shared" si="488"/>
        <v>-4.2490290231064591</v>
      </c>
      <c r="CA307">
        <f t="shared" si="488"/>
        <v>36.336067990458105</v>
      </c>
      <c r="CB307">
        <f t="shared" si="488"/>
        <v>2.1776273743419097</v>
      </c>
      <c r="CC307">
        <f t="shared" si="488"/>
        <v>0</v>
      </c>
      <c r="CD307">
        <f t="shared" si="488"/>
        <v>-2.1776273743419097</v>
      </c>
      <c r="CE307">
        <f t="shared" si="488"/>
        <v>35.066842315877693</v>
      </c>
      <c r="CF307">
        <f t="shared" si="488"/>
        <v>2.232068058700861</v>
      </c>
      <c r="CG307">
        <f t="shared" si="488"/>
        <v>0</v>
      </c>
      <c r="CH307">
        <f t="shared" si="488"/>
        <v>-4.4641361174014946</v>
      </c>
      <c r="CI307">
        <f t="shared" si="488"/>
        <v>38.175581432475155</v>
      </c>
      <c r="CJ307">
        <f t="shared" si="488"/>
        <v>2.2878697601681779</v>
      </c>
      <c r="CK307">
        <f t="shared" si="488"/>
        <v>0</v>
      </c>
      <c r="CL307">
        <f t="shared" si="488"/>
        <v>-4.5757395203363558</v>
      </c>
      <c r="CM307">
        <f t="shared" si="488"/>
        <v>39.129970968286898</v>
      </c>
      <c r="CN307">
        <f t="shared" si="488"/>
        <v>2.3450665041723369</v>
      </c>
      <c r="CO307">
        <f t="shared" si="488"/>
        <v>0</v>
      </c>
      <c r="CP307">
        <f t="shared" si="488"/>
        <v>-4.6901330083446737</v>
      </c>
      <c r="CQ307">
        <f t="shared" si="488"/>
        <v>40.108220242494554</v>
      </c>
      <c r="CR307">
        <f t="shared" si="488"/>
        <v>2.4036931667765202</v>
      </c>
      <c r="CS307">
        <f t="shared" si="488"/>
        <v>0</v>
      </c>
      <c r="CT307">
        <f t="shared" si="488"/>
        <v>-2.4036931667765202</v>
      </c>
      <c r="CU307">
        <f t="shared" si="488"/>
        <v>38.707232581779181</v>
      </c>
      <c r="CV307">
        <f t="shared" si="488"/>
        <v>2.4637854959462402</v>
      </c>
      <c r="CW307">
        <f t="shared" si="488"/>
        <v>0</v>
      </c>
      <c r="CX307">
        <f t="shared" si="488"/>
        <v>-4.9275709918920256</v>
      </c>
      <c r="CY307">
        <f t="shared" si="488"/>
        <v>42.138698892270668</v>
      </c>
      <c r="CZ307">
        <f t="shared" si="488"/>
        <v>2.5253801333446972</v>
      </c>
      <c r="DA307">
        <f t="shared" si="488"/>
        <v>0</v>
      </c>
      <c r="DB307">
        <f t="shared" ref="DB307:EG307" si="489">DB$303</f>
        <v>-5.0507602666896219</v>
      </c>
      <c r="DC307">
        <f t="shared" si="489"/>
        <v>43.192166364577588</v>
      </c>
      <c r="DD307">
        <f t="shared" si="489"/>
        <v>2.5885146366781555</v>
      </c>
      <c r="DE307">
        <f t="shared" si="489"/>
        <v>0</v>
      </c>
      <c r="DF307">
        <f t="shared" si="489"/>
        <v>-5.1770292733567658</v>
      </c>
      <c r="DG307">
        <f t="shared" si="489"/>
        <v>44.271970523691607</v>
      </c>
      <c r="DH307">
        <f t="shared" si="489"/>
        <v>2.6532275025954277</v>
      </c>
      <c r="DI307">
        <f t="shared" si="489"/>
        <v>0</v>
      </c>
      <c r="DJ307">
        <f t="shared" si="489"/>
        <v>-2.6532275025954277</v>
      </c>
      <c r="DK307">
        <f t="shared" si="489"/>
        <v>42.725542284188805</v>
      </c>
      <c r="DL307">
        <f t="shared" si="489"/>
        <v>2.7195581901601145</v>
      </c>
      <c r="DM307">
        <f t="shared" si="489"/>
        <v>0</v>
      </c>
      <c r="DN307">
        <f t="shared" si="489"/>
        <v>-5.4391163803204563</v>
      </c>
      <c r="DO307">
        <f t="shared" si="489"/>
        <v>46.51323903145385</v>
      </c>
      <c r="DP307">
        <f t="shared" si="489"/>
        <v>2.7875471449142424</v>
      </c>
      <c r="DQ307">
        <f t="shared" si="489"/>
        <v>0</v>
      </c>
      <c r="DR307">
        <f t="shared" si="489"/>
        <v>-5.5750942898284848</v>
      </c>
      <c r="DS307">
        <f t="shared" si="489"/>
        <v>47.676070007239787</v>
      </c>
      <c r="DT307">
        <f t="shared" si="489"/>
        <v>2.8572358235369393</v>
      </c>
      <c r="DU307">
        <f t="shared" si="489"/>
        <v>0</v>
      </c>
      <c r="DV307">
        <f t="shared" si="489"/>
        <v>-5.7144716470743333</v>
      </c>
      <c r="DW307">
        <f t="shared" si="489"/>
        <v>48.867971757421174</v>
      </c>
      <c r="DX307">
        <f t="shared" si="489"/>
        <v>2.928666719125431</v>
      </c>
      <c r="DY307">
        <f t="shared" si="489"/>
        <v>0</v>
      </c>
      <c r="DZ307">
        <f t="shared" si="489"/>
        <v>-2.928666719125431</v>
      </c>
      <c r="EA307">
        <f t="shared" si="489"/>
        <v>47.161004332230732</v>
      </c>
      <c r="EB307">
        <f t="shared" si="489"/>
        <v>3.0018833871042716</v>
      </c>
      <c r="EC307">
        <f t="shared" si="489"/>
        <v>0</v>
      </c>
      <c r="ED307">
        <f t="shared" si="489"/>
        <v>-6.0037667742078611</v>
      </c>
      <c r="EE307">
        <f t="shared" si="489"/>
        <v>51.341912827640726</v>
      </c>
      <c r="EF307">
        <f t="shared" si="489"/>
        <v>3.0769304717807699</v>
      </c>
      <c r="EG307">
        <f t="shared" si="489"/>
        <v>0</v>
      </c>
      <c r="EH307">
        <f t="shared" ref="EH307:FM307" si="490">EH$303</f>
        <v>-6.153860943562222</v>
      </c>
      <c r="EI307">
        <f t="shared" si="490"/>
        <v>52.625460648331227</v>
      </c>
      <c r="EJ307">
        <f t="shared" si="490"/>
        <v>3.1538537335759429</v>
      </c>
      <c r="EK307">
        <f t="shared" si="490"/>
        <v>0</v>
      </c>
      <c r="EL307">
        <f t="shared" si="490"/>
        <v>-6.3077074671516584</v>
      </c>
      <c r="EM307">
        <f t="shared" si="490"/>
        <v>53.94109716453886</v>
      </c>
      <c r="EN307">
        <f t="shared" si="490"/>
        <v>3.2327000769155347</v>
      </c>
      <c r="EO307">
        <f t="shared" si="490"/>
        <v>0</v>
      </c>
      <c r="EP307">
        <f t="shared" si="490"/>
        <v>-3.2327000769155347</v>
      </c>
      <c r="EQ307">
        <f t="shared" si="490"/>
        <v>52.056924516738491</v>
      </c>
      <c r="ER307">
        <f t="shared" si="490"/>
        <v>3.3135175788379456</v>
      </c>
      <c r="ES307">
        <f t="shared" si="490"/>
        <v>0</v>
      </c>
      <c r="ET307">
        <f t="shared" si="490"/>
        <v>-6.6270351576758912</v>
      </c>
      <c r="EU307">
        <f t="shared" si="490"/>
        <v>56.671865208494182</v>
      </c>
      <c r="EV307">
        <f t="shared" si="490"/>
        <v>3.3963555183090648</v>
      </c>
      <c r="EW307">
        <f t="shared" si="490"/>
        <v>0</v>
      </c>
      <c r="EX307">
        <f t="shared" si="490"/>
        <v>-6.7927110366176748</v>
      </c>
      <c r="EY307">
        <f t="shared" si="490"/>
        <v>58.088661838706685</v>
      </c>
      <c r="EZ307">
        <f t="shared" si="490"/>
        <v>3.4812644062662912</v>
      </c>
      <c r="FA307">
        <f t="shared" si="490"/>
        <v>0</v>
      </c>
      <c r="FB307">
        <f t="shared" si="490"/>
        <v>-2245.8658235425801</v>
      </c>
      <c r="FC307">
        <f t="shared" si="490"/>
        <v>0</v>
      </c>
      <c r="FD307">
        <f t="shared" si="490"/>
        <v>0</v>
      </c>
      <c r="FE307">
        <f t="shared" si="490"/>
        <v>0</v>
      </c>
      <c r="FF307">
        <f t="shared" si="490"/>
        <v>0</v>
      </c>
      <c r="FG307">
        <f t="shared" si="490"/>
        <v>0</v>
      </c>
      <c r="FH307">
        <f t="shared" si="490"/>
        <v>0</v>
      </c>
      <c r="FI307">
        <f t="shared" si="490"/>
        <v>0</v>
      </c>
      <c r="FJ307">
        <f t="shared" si="490"/>
        <v>0</v>
      </c>
      <c r="FK307">
        <f t="shared" si="490"/>
        <v>0</v>
      </c>
      <c r="FL307">
        <f t="shared" si="490"/>
        <v>0</v>
      </c>
      <c r="FM307">
        <f t="shared" si="490"/>
        <v>0</v>
      </c>
      <c r="FN307">
        <f t="shared" ref="FN307:GJ307" si="491">FN$303</f>
        <v>0</v>
      </c>
      <c r="FO307">
        <f t="shared" si="491"/>
        <v>0</v>
      </c>
      <c r="FP307">
        <f t="shared" si="491"/>
        <v>0</v>
      </c>
      <c r="FQ307">
        <f t="shared" si="491"/>
        <v>0</v>
      </c>
      <c r="FR307">
        <f t="shared" si="491"/>
        <v>0</v>
      </c>
      <c r="FS307">
        <f t="shared" si="491"/>
        <v>0</v>
      </c>
      <c r="FT307">
        <f t="shared" si="491"/>
        <v>0</v>
      </c>
      <c r="FU307">
        <f t="shared" si="491"/>
        <v>0</v>
      </c>
      <c r="FV307">
        <f t="shared" si="491"/>
        <v>0</v>
      </c>
      <c r="FW307">
        <f t="shared" si="491"/>
        <v>0</v>
      </c>
      <c r="FX307">
        <f t="shared" si="491"/>
        <v>0</v>
      </c>
      <c r="FY307">
        <f t="shared" si="491"/>
        <v>0</v>
      </c>
      <c r="FZ307">
        <f t="shared" si="491"/>
        <v>0</v>
      </c>
      <c r="GA307">
        <f t="shared" si="491"/>
        <v>0</v>
      </c>
      <c r="GB307">
        <f t="shared" si="491"/>
        <v>0</v>
      </c>
      <c r="GC307">
        <f t="shared" si="491"/>
        <v>0</v>
      </c>
      <c r="GD307">
        <f t="shared" si="491"/>
        <v>0</v>
      </c>
      <c r="GE307">
        <f t="shared" si="491"/>
        <v>0</v>
      </c>
      <c r="GF307">
        <f t="shared" si="491"/>
        <v>0</v>
      </c>
      <c r="GG307">
        <f t="shared" si="491"/>
        <v>0</v>
      </c>
      <c r="GH307">
        <f t="shared" si="491"/>
        <v>0</v>
      </c>
      <c r="GI307">
        <f t="shared" si="491"/>
        <v>0</v>
      </c>
      <c r="GJ307">
        <f t="shared" si="491"/>
        <v>0</v>
      </c>
    </row>
    <row r="308" spans="1:192" s="181" customFormat="1" ht="12.75" outlineLevel="2" x14ac:dyDescent="0.35">
      <c r="E308" s="181" t="s">
        <v>1315</v>
      </c>
      <c r="G308" s="181" t="s">
        <v>101</v>
      </c>
      <c r="H308" s="181">
        <f>SUM(J308:GJ308)</f>
        <v>-9.0949470177292824E-13</v>
      </c>
      <c r="J308" s="181">
        <f t="shared" ref="J308:AO308" si="492">-J306+J307</f>
        <v>0</v>
      </c>
      <c r="K308" s="181">
        <f t="shared" si="492"/>
        <v>0</v>
      </c>
      <c r="L308" s="181">
        <f t="shared" si="492"/>
        <v>0</v>
      </c>
      <c r="M308" s="181">
        <f t="shared" si="492"/>
        <v>0</v>
      </c>
      <c r="N308" s="181">
        <f t="shared" si="492"/>
        <v>0</v>
      </c>
      <c r="O308" s="181">
        <f t="shared" si="492"/>
        <v>0</v>
      </c>
      <c r="P308" s="181">
        <f t="shared" si="492"/>
        <v>0</v>
      </c>
      <c r="Q308" s="181">
        <f t="shared" si="492"/>
        <v>0</v>
      </c>
      <c r="R308" s="181">
        <f t="shared" si="492"/>
        <v>0</v>
      </c>
      <c r="S308" s="181">
        <f t="shared" si="492"/>
        <v>0</v>
      </c>
      <c r="T308" s="181">
        <f t="shared" si="492"/>
        <v>0</v>
      </c>
      <c r="U308" s="181">
        <f t="shared" si="492"/>
        <v>0</v>
      </c>
      <c r="V308" s="181">
        <f t="shared" si="492"/>
        <v>0</v>
      </c>
      <c r="W308" s="181">
        <f t="shared" si="492"/>
        <v>0</v>
      </c>
      <c r="X308" s="181">
        <f t="shared" si="492"/>
        <v>0</v>
      </c>
      <c r="Y308" s="181">
        <f t="shared" si="492"/>
        <v>0</v>
      </c>
      <c r="Z308" s="181">
        <f t="shared" si="492"/>
        <v>0</v>
      </c>
      <c r="AA308" s="181">
        <f t="shared" si="492"/>
        <v>0</v>
      </c>
      <c r="AB308" s="181">
        <f t="shared" si="492"/>
        <v>0</v>
      </c>
      <c r="AC308" s="181">
        <f t="shared" si="492"/>
        <v>0</v>
      </c>
      <c r="AD308" s="181">
        <f t="shared" si="492"/>
        <v>0</v>
      </c>
      <c r="AE308" s="181">
        <f t="shared" si="492"/>
        <v>-109.18740775624998</v>
      </c>
      <c r="AF308" s="181">
        <f t="shared" si="492"/>
        <v>-102.14305886874999</v>
      </c>
      <c r="AG308" s="181">
        <f t="shared" si="492"/>
        <v>-116.23175664375002</v>
      </c>
      <c r="AH308" s="181">
        <f t="shared" si="492"/>
        <v>-109.18740775624994</v>
      </c>
      <c r="AI308" s="181">
        <f t="shared" si="492"/>
        <v>-73.965663318750018</v>
      </c>
      <c r="AJ308" s="181">
        <f t="shared" si="492"/>
        <v>-144.40915219375003</v>
      </c>
      <c r="AK308" s="181">
        <f t="shared" si="492"/>
        <v>-84.532186650000014</v>
      </c>
      <c r="AL308" s="181">
        <f t="shared" si="492"/>
        <v>-133.84262886249985</v>
      </c>
      <c r="AM308" s="181">
        <f t="shared" si="492"/>
        <v>-101.26251525781264</v>
      </c>
      <c r="AN308" s="181">
        <f t="shared" si="492"/>
        <v>-144.40915219375023</v>
      </c>
      <c r="AO308" s="181">
        <f t="shared" si="492"/>
        <v>-111.91709295015568</v>
      </c>
      <c r="AP308" s="181">
        <f t="shared" ref="AP308:BU308" si="493">-AP306+AP307</f>
        <v>-68.5943472920315</v>
      </c>
      <c r="AQ308" s="181">
        <f t="shared" si="493"/>
        <v>-155.23983860828099</v>
      </c>
      <c r="AR308" s="181">
        <f t="shared" si="493"/>
        <v>-61.373889682344455</v>
      </c>
      <c r="AS308" s="181">
        <f t="shared" si="493"/>
        <v>-162.46029621796828</v>
      </c>
      <c r="AT308" s="181">
        <f t="shared" si="493"/>
        <v>-111.91709295015659</v>
      </c>
      <c r="AU308" s="181">
        <f t="shared" si="493"/>
        <v>72.204576096875257</v>
      </c>
      <c r="AV308" s="181">
        <f t="shared" si="493"/>
        <v>-296.03876199718775</v>
      </c>
      <c r="AW308" s="181">
        <f t="shared" si="493"/>
        <v>-43.322745658124404</v>
      </c>
      <c r="AX308" s="181">
        <f t="shared" si="493"/>
        <v>-180.51144024218834</v>
      </c>
      <c r="AY308" s="181">
        <f t="shared" si="493"/>
        <v>-92.963391724726023</v>
      </c>
      <c r="AZ308" s="181">
        <f t="shared" si="493"/>
        <v>-192.42519529817142</v>
      </c>
      <c r="BA308" s="181">
        <f t="shared" si="493"/>
        <v>-114.71502027391062</v>
      </c>
      <c r="BB308" s="181">
        <f t="shared" si="493"/>
        <v>-25.903391674753578</v>
      </c>
      <c r="BC308" s="181">
        <f t="shared" si="493"/>
        <v>-88.811628599156165</v>
      </c>
      <c r="BD308" s="181">
        <f t="shared" si="493"/>
        <v>88.811628599156165</v>
      </c>
      <c r="BE308" s="181">
        <f t="shared" si="493"/>
        <v>-88.811628599156165</v>
      </c>
      <c r="BF308" s="181">
        <f t="shared" si="493"/>
        <v>1127.4564830522813</v>
      </c>
      <c r="BG308" s="181">
        <f t="shared" si="493"/>
        <v>-70.986573192751393</v>
      </c>
      <c r="BH308" s="181">
        <f t="shared" si="493"/>
        <v>-30.343973104711722</v>
      </c>
      <c r="BI308" s="181">
        <f t="shared" si="493"/>
        <v>0</v>
      </c>
      <c r="BJ308" s="181">
        <f t="shared" si="493"/>
        <v>60.687946209423444</v>
      </c>
      <c r="BK308" s="181">
        <f t="shared" si="493"/>
        <v>-72.761237522569218</v>
      </c>
      <c r="BL308" s="181">
        <f t="shared" si="493"/>
        <v>-31.102572432329225</v>
      </c>
      <c r="BM308" s="181">
        <f t="shared" si="493"/>
        <v>0</v>
      </c>
      <c r="BN308" s="181">
        <f t="shared" si="493"/>
        <v>31.102572432329225</v>
      </c>
      <c r="BO308" s="181">
        <f t="shared" si="493"/>
        <v>-43.477696028303853</v>
      </c>
      <c r="BP308" s="181">
        <f t="shared" si="493"/>
        <v>-31.880136743137882</v>
      </c>
      <c r="BQ308" s="181">
        <f t="shared" si="493"/>
        <v>0</v>
      </c>
      <c r="BR308" s="181">
        <f t="shared" si="493"/>
        <v>63.760273486275992</v>
      </c>
      <c r="BS308" s="181">
        <f t="shared" si="493"/>
        <v>-76.444775172150003</v>
      </c>
      <c r="BT308" s="181">
        <f t="shared" si="493"/>
        <v>-32.677140161716579</v>
      </c>
      <c r="BU308" s="181">
        <f t="shared" si="493"/>
        <v>0</v>
      </c>
      <c r="BV308" s="181">
        <f t="shared" ref="BV308:DA308" si="494">-BV306+BV307</f>
        <v>65.354280323433159</v>
      </c>
      <c r="BW308" s="181">
        <f t="shared" si="494"/>
        <v>-78.35589455145373</v>
      </c>
      <c r="BX308" s="181">
        <f t="shared" si="494"/>
        <v>-33.494068665758959</v>
      </c>
      <c r="BY308" s="181">
        <f t="shared" si="494"/>
        <v>0</v>
      </c>
      <c r="BZ308" s="181">
        <f t="shared" si="494"/>
        <v>66.988137331518146</v>
      </c>
      <c r="CA308" s="181">
        <f t="shared" si="494"/>
        <v>-80.314791915239311</v>
      </c>
      <c r="CB308" s="181">
        <f t="shared" si="494"/>
        <v>-34.331420382404076</v>
      </c>
      <c r="CC308" s="181">
        <f t="shared" si="494"/>
        <v>0</v>
      </c>
      <c r="CD308" s="181">
        <f t="shared" si="494"/>
        <v>34.331420382404076</v>
      </c>
      <c r="CE308" s="181">
        <f t="shared" si="494"/>
        <v>-47.991241330717003</v>
      </c>
      <c r="CF308" s="181">
        <f t="shared" si="494"/>
        <v>-35.189705891963968</v>
      </c>
      <c r="CG308" s="181">
        <f t="shared" si="494"/>
        <v>0</v>
      </c>
      <c r="CH308" s="181">
        <f t="shared" si="494"/>
        <v>70.379411783927253</v>
      </c>
      <c r="CI308" s="181">
        <f t="shared" si="494"/>
        <v>-84.380728255949634</v>
      </c>
      <c r="CJ308" s="181">
        <f t="shared" si="494"/>
        <v>-36.069448539261884</v>
      </c>
      <c r="CK308" s="181">
        <f t="shared" si="494"/>
        <v>0</v>
      </c>
      <c r="CL308" s="181">
        <f t="shared" si="494"/>
        <v>72.138897078523769</v>
      </c>
      <c r="CM308" s="181">
        <f t="shared" si="494"/>
        <v>-86.490246462346704</v>
      </c>
      <c r="CN308" s="181">
        <f t="shared" si="494"/>
        <v>-36.971184752743738</v>
      </c>
      <c r="CO308" s="181">
        <f t="shared" si="494"/>
        <v>0</v>
      </c>
      <c r="CP308" s="181">
        <f t="shared" si="494"/>
        <v>73.942369505487477</v>
      </c>
      <c r="CQ308" s="181">
        <f t="shared" si="494"/>
        <v>-88.652502623905548</v>
      </c>
      <c r="CR308" s="181">
        <f t="shared" si="494"/>
        <v>-37.895464371562866</v>
      </c>
      <c r="CS308" s="181">
        <f t="shared" si="494"/>
        <v>0</v>
      </c>
      <c r="CT308" s="181">
        <f t="shared" si="494"/>
        <v>37.895464371562866</v>
      </c>
      <c r="CU308" s="181">
        <f t="shared" si="494"/>
        <v>-52.973350817942219</v>
      </c>
      <c r="CV308" s="181">
        <f t="shared" si="494"/>
        <v>-38.842850980850244</v>
      </c>
      <c r="CW308" s="181">
        <f t="shared" si="494"/>
        <v>0</v>
      </c>
      <c r="CX308" s="181">
        <f t="shared" si="494"/>
        <v>77.685701961702307</v>
      </c>
      <c r="CY308" s="181">
        <f t="shared" si="494"/>
        <v>-93.140535569241138</v>
      </c>
      <c r="CZ308" s="181">
        <f t="shared" si="494"/>
        <v>-39.8139222553732</v>
      </c>
      <c r="DA308" s="181">
        <f t="shared" si="494"/>
        <v>0</v>
      </c>
      <c r="DB308" s="181">
        <f t="shared" ref="DB308:EG308" si="495">-DB306+DB307</f>
        <v>79.627844510745263</v>
      </c>
      <c r="DC308" s="181">
        <f t="shared" si="495"/>
        <v>-95.469048958471831</v>
      </c>
      <c r="DD308" s="181">
        <f t="shared" si="495"/>
        <v>-40.8092703117577</v>
      </c>
      <c r="DE308" s="181">
        <f t="shared" si="495"/>
        <v>0</v>
      </c>
      <c r="DF308" s="181">
        <f t="shared" si="495"/>
        <v>81.618540623514946</v>
      </c>
      <c r="DG308" s="181">
        <f t="shared" si="495"/>
        <v>-97.8557751824344</v>
      </c>
      <c r="DH308" s="181">
        <f t="shared" si="495"/>
        <v>-41.829502069550244</v>
      </c>
      <c r="DI308" s="181">
        <f t="shared" si="495"/>
        <v>0</v>
      </c>
      <c r="DJ308" s="181">
        <f t="shared" si="495"/>
        <v>41.829502069550244</v>
      </c>
      <c r="DK308" s="181">
        <f t="shared" si="495"/>
        <v>-58.472667492443861</v>
      </c>
      <c r="DL308" s="181">
        <f t="shared" si="495"/>
        <v>-42.875239621289893</v>
      </c>
      <c r="DM308" s="181">
        <f t="shared" si="495"/>
        <v>0</v>
      </c>
      <c r="DN308" s="181">
        <f t="shared" si="495"/>
        <v>85.750479242579559</v>
      </c>
      <c r="DO308" s="181">
        <f t="shared" si="495"/>
        <v>-102.80972380104504</v>
      </c>
      <c r="DP308" s="181">
        <f t="shared" si="495"/>
        <v>-43.947120611821447</v>
      </c>
      <c r="DQ308" s="181">
        <f t="shared" si="495"/>
        <v>0</v>
      </c>
      <c r="DR308" s="181">
        <f t="shared" si="495"/>
        <v>87.894241223643803</v>
      </c>
      <c r="DS308" s="181">
        <f t="shared" si="495"/>
        <v>-105.37996689607121</v>
      </c>
      <c r="DT308" s="181">
        <f t="shared" si="495"/>
        <v>-45.04579862711762</v>
      </c>
      <c r="DU308" s="181">
        <f t="shared" si="495"/>
        <v>0</v>
      </c>
      <c r="DV308" s="181">
        <f t="shared" si="495"/>
        <v>90.091597254235694</v>
      </c>
      <c r="DW308" s="181">
        <f t="shared" si="495"/>
        <v>-108.01446606847298</v>
      </c>
      <c r="DX308" s="181">
        <f t="shared" si="495"/>
        <v>-46.171943592794378</v>
      </c>
      <c r="DY308" s="181">
        <f t="shared" si="495"/>
        <v>0</v>
      </c>
      <c r="DZ308" s="181">
        <f t="shared" si="495"/>
        <v>46.171943592794378</v>
      </c>
      <c r="EA308" s="181">
        <f t="shared" si="495"/>
        <v>-64.542884127388788</v>
      </c>
      <c r="EB308" s="181">
        <f t="shared" si="495"/>
        <v>-47.326242182615033</v>
      </c>
      <c r="EC308" s="181">
        <f t="shared" si="495"/>
        <v>0</v>
      </c>
      <c r="ED308" s="181">
        <f t="shared" si="495"/>
        <v>94.652484365230748</v>
      </c>
      <c r="EE308" s="181">
        <f t="shared" si="495"/>
        <v>-113.48269841318984</v>
      </c>
      <c r="EF308" s="181">
        <f t="shared" si="495"/>
        <v>-48.509398237181586</v>
      </c>
      <c r="EG308" s="181">
        <f t="shared" si="495"/>
        <v>0</v>
      </c>
      <c r="EH308" s="181">
        <f t="shared" ref="EH308:FM308" si="496">-EH306+EH307</f>
        <v>97.018796474363398</v>
      </c>
      <c r="EI308" s="181">
        <f t="shared" si="496"/>
        <v>-116.31976587352028</v>
      </c>
      <c r="EJ308" s="181">
        <f t="shared" si="496"/>
        <v>-49.722133193110039</v>
      </c>
      <c r="EK308" s="181">
        <f t="shared" si="496"/>
        <v>0</v>
      </c>
      <c r="EL308" s="181">
        <f t="shared" si="496"/>
        <v>99.444266386221216</v>
      </c>
      <c r="EM308" s="181">
        <f t="shared" si="496"/>
        <v>-119.22776002035744</v>
      </c>
      <c r="EN308" s="181">
        <f t="shared" si="496"/>
        <v>-50.965186522937984</v>
      </c>
      <c r="EO308" s="181">
        <f t="shared" si="496"/>
        <v>0</v>
      </c>
      <c r="EP308" s="181">
        <f t="shared" si="496"/>
        <v>50.965186522937984</v>
      </c>
      <c r="EQ308" s="181">
        <f t="shared" si="496"/>
        <v>-71.243267497927718</v>
      </c>
      <c r="ER308" s="181">
        <f t="shared" si="496"/>
        <v>-52.239316186011365</v>
      </c>
      <c r="ES308" s="181">
        <f t="shared" si="496"/>
        <v>0</v>
      </c>
      <c r="ET308" s="181">
        <f t="shared" si="496"/>
        <v>104.47863237202364</v>
      </c>
      <c r="EU308" s="181">
        <f t="shared" si="496"/>
        <v>-125.26366537138756</v>
      </c>
      <c r="EV308" s="181">
        <f t="shared" si="496"/>
        <v>-53.545299090661501</v>
      </c>
      <c r="EW308" s="181">
        <f t="shared" si="496"/>
        <v>0</v>
      </c>
      <c r="EX308" s="181">
        <f t="shared" si="496"/>
        <v>107.09059818132346</v>
      </c>
      <c r="EY308" s="181">
        <f t="shared" si="496"/>
        <v>-128.39525700567174</v>
      </c>
      <c r="EZ308" s="181">
        <f t="shared" si="496"/>
        <v>-54.883931567928357</v>
      </c>
      <c r="FA308" s="181">
        <f t="shared" si="496"/>
        <v>0</v>
      </c>
      <c r="FB308" s="181">
        <f t="shared" si="496"/>
        <v>3123.732206083354</v>
      </c>
      <c r="FC308" s="181">
        <f t="shared" si="496"/>
        <v>0</v>
      </c>
      <c r="FD308" s="181">
        <f t="shared" si="496"/>
        <v>0</v>
      </c>
      <c r="FE308" s="181">
        <f t="shared" si="496"/>
        <v>0</v>
      </c>
      <c r="FF308" s="181">
        <f t="shared" si="496"/>
        <v>0</v>
      </c>
      <c r="FG308" s="181">
        <f t="shared" si="496"/>
        <v>0</v>
      </c>
      <c r="FH308" s="181">
        <f t="shared" si="496"/>
        <v>0</v>
      </c>
      <c r="FI308" s="181">
        <f t="shared" si="496"/>
        <v>0</v>
      </c>
      <c r="FJ308" s="181">
        <f t="shared" si="496"/>
        <v>0</v>
      </c>
      <c r="FK308" s="181">
        <f t="shared" si="496"/>
        <v>0</v>
      </c>
      <c r="FL308" s="181">
        <f t="shared" si="496"/>
        <v>0</v>
      </c>
      <c r="FM308" s="181">
        <f t="shared" si="496"/>
        <v>0</v>
      </c>
      <c r="FN308" s="181">
        <f t="shared" ref="FN308:GJ308" si="497">-FN306+FN307</f>
        <v>0</v>
      </c>
      <c r="FO308" s="181">
        <f t="shared" si="497"/>
        <v>0</v>
      </c>
      <c r="FP308" s="181">
        <f t="shared" si="497"/>
        <v>0</v>
      </c>
      <c r="FQ308" s="181">
        <f t="shared" si="497"/>
        <v>0</v>
      </c>
      <c r="FR308" s="181">
        <f t="shared" si="497"/>
        <v>0</v>
      </c>
      <c r="FS308" s="181">
        <f t="shared" si="497"/>
        <v>0</v>
      </c>
      <c r="FT308" s="181">
        <f t="shared" si="497"/>
        <v>0</v>
      </c>
      <c r="FU308" s="181">
        <f t="shared" si="497"/>
        <v>0</v>
      </c>
      <c r="FV308" s="181">
        <f t="shared" si="497"/>
        <v>0</v>
      </c>
      <c r="FW308" s="181">
        <f t="shared" si="497"/>
        <v>0</v>
      </c>
      <c r="FX308" s="181">
        <f t="shared" si="497"/>
        <v>0</v>
      </c>
      <c r="FY308" s="181">
        <f t="shared" si="497"/>
        <v>0</v>
      </c>
      <c r="FZ308" s="181">
        <f t="shared" si="497"/>
        <v>0</v>
      </c>
      <c r="GA308" s="181">
        <f t="shared" si="497"/>
        <v>0</v>
      </c>
      <c r="GB308" s="181">
        <f t="shared" si="497"/>
        <v>0</v>
      </c>
      <c r="GC308" s="181">
        <f t="shared" si="497"/>
        <v>0</v>
      </c>
      <c r="GD308" s="181">
        <f t="shared" si="497"/>
        <v>0</v>
      </c>
      <c r="GE308" s="181">
        <f t="shared" si="497"/>
        <v>0</v>
      </c>
      <c r="GF308" s="181">
        <f t="shared" si="497"/>
        <v>0</v>
      </c>
      <c r="GG308" s="181">
        <f t="shared" si="497"/>
        <v>0</v>
      </c>
      <c r="GH308" s="181">
        <f t="shared" si="497"/>
        <v>0</v>
      </c>
      <c r="GI308" s="181">
        <f t="shared" si="497"/>
        <v>0</v>
      </c>
      <c r="GJ308" s="181">
        <f t="shared" si="497"/>
        <v>0</v>
      </c>
    </row>
    <row r="309" spans="1:192" ht="12.75" outlineLevel="2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</row>
    <row r="310" spans="1:192" ht="12.75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</row>
    <row r="311" spans="1:192" x14ac:dyDescent="0.35">
      <c r="A311" s="76" t="s">
        <v>1082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</row>
    <row r="312" spans="1:192" outlineLevel="1" x14ac:dyDescent="0.35">
      <c r="A312" s="76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</row>
    <row r="313" spans="1:192" outlineLevel="1" x14ac:dyDescent="0.35">
      <c r="A313" s="76"/>
      <c r="B313"/>
      <c r="C313"/>
      <c r="D313"/>
      <c r="E313" s="119" t="str">
        <f xml:space="preserve"> FS!E$32</f>
        <v>Operating cashflow</v>
      </c>
      <c r="F313" s="119">
        <f xml:space="preserve"> FS!F$32</f>
        <v>0</v>
      </c>
      <c r="G313" s="119" t="str">
        <f xml:space="preserve"> FS!G$32</f>
        <v>$ 000s</v>
      </c>
      <c r="H313" s="119">
        <f xml:space="preserve"> FS!H$32</f>
        <v>736420.25366461067</v>
      </c>
      <c r="I313" s="119">
        <f xml:space="preserve"> FS!I$32</f>
        <v>0</v>
      </c>
      <c r="J313" s="119">
        <f xml:space="preserve"> FS!J$32</f>
        <v>0</v>
      </c>
      <c r="K313" s="119">
        <f xml:space="preserve"> FS!K$32</f>
        <v>0</v>
      </c>
      <c r="L313" s="119">
        <f xml:space="preserve"> FS!L$32</f>
        <v>0</v>
      </c>
      <c r="M313" s="119">
        <f xml:space="preserve"> FS!M$32</f>
        <v>0</v>
      </c>
      <c r="N313" s="119">
        <f xml:space="preserve"> FS!N$32</f>
        <v>0</v>
      </c>
      <c r="O313" s="119">
        <f xml:space="preserve"> FS!O$32</f>
        <v>0</v>
      </c>
      <c r="P313" s="119">
        <f xml:space="preserve"> FS!P$32</f>
        <v>0</v>
      </c>
      <c r="Q313" s="119">
        <f xml:space="preserve"> FS!Q$32</f>
        <v>0</v>
      </c>
      <c r="R313" s="119">
        <f xml:space="preserve"> FS!R$32</f>
        <v>0</v>
      </c>
      <c r="S313" s="119">
        <f xml:space="preserve"> FS!S$32</f>
        <v>0</v>
      </c>
      <c r="T313" s="119">
        <f xml:space="preserve"> FS!T$32</f>
        <v>0</v>
      </c>
      <c r="U313" s="119">
        <f xml:space="preserve"> FS!U$32</f>
        <v>0</v>
      </c>
      <c r="V313" s="119">
        <f xml:space="preserve"> FS!V$32</f>
        <v>0</v>
      </c>
      <c r="W313" s="119">
        <f xml:space="preserve"> FS!W$32</f>
        <v>0</v>
      </c>
      <c r="X313" s="119">
        <f xml:space="preserve"> FS!X$32</f>
        <v>0</v>
      </c>
      <c r="Y313" s="119">
        <f xml:space="preserve"> FS!Y$32</f>
        <v>0</v>
      </c>
      <c r="Z313" s="119">
        <f xml:space="preserve"> FS!Z$32</f>
        <v>0</v>
      </c>
      <c r="AA313" s="119">
        <f xml:space="preserve"> FS!AA$32</f>
        <v>0</v>
      </c>
      <c r="AB313" s="119">
        <f xml:space="preserve"> FS!AB$32</f>
        <v>0</v>
      </c>
      <c r="AC313" s="119">
        <f xml:space="preserve"> FS!AC$32</f>
        <v>0</v>
      </c>
      <c r="AD313" s="119">
        <f xml:space="preserve"> FS!AD$32</f>
        <v>0</v>
      </c>
      <c r="AE313" s="119">
        <f xml:space="preserve"> FS!AE$32</f>
        <v>0</v>
      </c>
      <c r="AF313" s="119">
        <f xml:space="preserve"> FS!AF$32</f>
        <v>109.18740775625</v>
      </c>
      <c r="AG313" s="119">
        <f xml:space="preserve"> FS!AG$32</f>
        <v>211.33046662499999</v>
      </c>
      <c r="AH313" s="119">
        <f xml:space="preserve"> FS!AH$32</f>
        <v>327.56222326875002</v>
      </c>
      <c r="AI313" s="119">
        <f xml:space="preserve"> FS!AI$32</f>
        <v>436.74963102499999</v>
      </c>
      <c r="AJ313" s="119">
        <f xml:space="preserve"> FS!AJ$32</f>
        <v>510.71529434374997</v>
      </c>
      <c r="AK313" s="119">
        <f xml:space="preserve"> FS!AK$32</f>
        <v>655.12444653750003</v>
      </c>
      <c r="AL313" s="119">
        <f xml:space="preserve"> FS!AL$32</f>
        <v>739.65663318750001</v>
      </c>
      <c r="AM313" s="119">
        <f xml:space="preserve"> FS!AM$32</f>
        <v>873.49926204999986</v>
      </c>
      <c r="AN313" s="119">
        <f xml:space="preserve"> FS!AN$32</f>
        <v>974.76177730781251</v>
      </c>
      <c r="AO313" s="119">
        <f xml:space="preserve"> FS!AO$32</f>
        <v>1119.1709295015628</v>
      </c>
      <c r="AP313" s="119">
        <f xml:space="preserve"> FS!AP$32</f>
        <v>1231.0880224517184</v>
      </c>
      <c r="AQ313" s="119">
        <f xml:space="preserve"> FS!AQ$32</f>
        <v>1299.6823697437499</v>
      </c>
      <c r="AR313" s="119">
        <f xml:space="preserve"> FS!AR$32</f>
        <v>1454.9222083520308</v>
      </c>
      <c r="AS313" s="119">
        <f xml:space="preserve"> FS!AS$32</f>
        <v>1516.2960980343753</v>
      </c>
      <c r="AT313" s="119">
        <f xml:space="preserve"> FS!AT$32</f>
        <v>1678.7563942523436</v>
      </c>
      <c r="AU313" s="119">
        <f xml:space="preserve"> FS!AU$32</f>
        <v>1790.6734872025004</v>
      </c>
      <c r="AV313" s="119">
        <f xml:space="preserve"> FS!AV$32</f>
        <v>1718.468911105625</v>
      </c>
      <c r="AW313" s="119">
        <f xml:space="preserve"> FS!AW$32</f>
        <v>2014.5076731028125</v>
      </c>
      <c r="AX313" s="119">
        <f xml:space="preserve"> FS!AX$32</f>
        <v>2057.8304187609374</v>
      </c>
      <c r="AY313" s="119">
        <f xml:space="preserve"> FS!AY$32</f>
        <v>2238.3418590031256</v>
      </c>
      <c r="AZ313" s="119">
        <f xml:space="preserve"> FS!AZ$32</f>
        <v>2331.3052507278517</v>
      </c>
      <c r="BA313" s="119">
        <f xml:space="preserve"> FS!BA$32</f>
        <v>2523.7304460260229</v>
      </c>
      <c r="BB313" s="119">
        <f xml:space="preserve"> FS!BB$32</f>
        <v>2638.4454662999337</v>
      </c>
      <c r="BC313" s="119">
        <f xml:space="preserve"> FS!BC$32</f>
        <v>2664.3488579746872</v>
      </c>
      <c r="BD313" s="119">
        <f xml:space="preserve"> FS!BD$32</f>
        <v>2753.1604865738436</v>
      </c>
      <c r="BE313" s="119">
        <f xml:space="preserve"> FS!BE$32</f>
        <v>2664.3488579746872</v>
      </c>
      <c r="BF313" s="119">
        <f xml:space="preserve"> FS!BF$32</f>
        <v>6004.5684936169682</v>
      </c>
      <c r="BG313" s="119">
        <f xml:space="preserve"> FS!BG$32</f>
        <v>5019.0851569501892</v>
      </c>
      <c r="BH313" s="119">
        <f xml:space="preserve"> FS!BH$32</f>
        <v>5150.7596763523643</v>
      </c>
      <c r="BI313" s="119">
        <f xml:space="preserve"> FS!BI$32</f>
        <v>5181.1036494570762</v>
      </c>
      <c r="BJ313" s="119">
        <f xml:space="preserve"> FS!BJ$32</f>
        <v>5059.7277570382284</v>
      </c>
      <c r="BK313" s="119">
        <f xml:space="preserve"> FS!BK$32</f>
        <v>5144.5622858739434</v>
      </c>
      <c r="BL313" s="119">
        <f xml:space="preserve"> FS!BL$32</f>
        <v>5279.5286682611722</v>
      </c>
      <c r="BM313" s="119">
        <f xml:space="preserve"> FS!BM$32</f>
        <v>5310.6312406935012</v>
      </c>
      <c r="BN313" s="119">
        <f xml:space="preserve"> FS!BN$32</f>
        <v>5248.4260958288414</v>
      </c>
      <c r="BO313" s="119">
        <f xml:space="preserve"> FS!BO$32</f>
        <v>5304.2789154531201</v>
      </c>
      <c r="BP313" s="119">
        <f xml:space="preserve"> FS!BP$32</f>
        <v>5411.5168849677002</v>
      </c>
      <c r="BQ313" s="119">
        <f xml:space="preserve"> FS!BQ$32</f>
        <v>5443.3970217108381</v>
      </c>
      <c r="BR313" s="119">
        <f xml:space="preserve"> FS!BR$32</f>
        <v>5315.8764747382866</v>
      </c>
      <c r="BS313" s="119">
        <f xml:space="preserve"> FS!BS$32</f>
        <v>5405.0057515963099</v>
      </c>
      <c r="BT313" s="119">
        <f xml:space="preserve"> FS!BT$32</f>
        <v>5546.804807091894</v>
      </c>
      <c r="BU313" s="119">
        <f xml:space="preserve"> FS!BU$32</f>
        <v>5579.4819472536101</v>
      </c>
      <c r="BV313" s="119">
        <f xml:space="preserve"> FS!BV$32</f>
        <v>5448.7733866067438</v>
      </c>
      <c r="BW313" s="119">
        <f xml:space="preserve"> FS!BW$32</f>
        <v>5540.1308953862172</v>
      </c>
      <c r="BX313" s="119">
        <f xml:space="preserve"> FS!BX$32</f>
        <v>5685.4749272691888</v>
      </c>
      <c r="BY313" s="119">
        <f xml:space="preserve"> FS!BY$32</f>
        <v>5718.968995934948</v>
      </c>
      <c r="BZ313" s="119">
        <f xml:space="preserve"> FS!BZ$32</f>
        <v>5584.9927212719131</v>
      </c>
      <c r="CA313" s="119">
        <f xml:space="preserve"> FS!CA$32</f>
        <v>5678.6341677708733</v>
      </c>
      <c r="CB313" s="119">
        <f xml:space="preserve"> FS!CB$32</f>
        <v>5827.6118004509199</v>
      </c>
      <c r="CC313" s="119">
        <f xml:space="preserve"> FS!CC$32</f>
        <v>5861.9432208333237</v>
      </c>
      <c r="CD313" s="119">
        <f xml:space="preserve"> FS!CD$32</f>
        <v>5793.280380068516</v>
      </c>
      <c r="CE313" s="119">
        <f xml:space="preserve"> FS!CE$32</f>
        <v>5854.9314423475462</v>
      </c>
      <c r="CF313" s="119">
        <f xml:space="preserve"> FS!CF$32</f>
        <v>5973.3020954621907</v>
      </c>
      <c r="CG313" s="119">
        <f xml:space="preserve"> FS!CG$32</f>
        <v>6008.4918013541546</v>
      </c>
      <c r="CH313" s="119">
        <f xml:space="preserve"> FS!CH$32</f>
        <v>5867.7329777863006</v>
      </c>
      <c r="CI313" s="119">
        <f xml:space="preserve"> FS!CI$32</f>
        <v>5966.1150225142719</v>
      </c>
      <c r="CJ313" s="119">
        <f xml:space="preserve"> FS!CJ$32</f>
        <v>6122.6346478487467</v>
      </c>
      <c r="CK313" s="119">
        <f xml:space="preserve"> FS!CK$32</f>
        <v>6158.7040963880081</v>
      </c>
      <c r="CL313" s="119">
        <f xml:space="preserve"> FS!CL$32</f>
        <v>6014.4263022309597</v>
      </c>
      <c r="CM313" s="119">
        <f xml:space="preserve"> FS!CM$32</f>
        <v>6115.2678980771307</v>
      </c>
      <c r="CN313" s="119">
        <f xml:space="preserve"> FS!CN$32</f>
        <v>6275.7005140449637</v>
      </c>
      <c r="CO313" s="119">
        <f xml:space="preserve"> FS!CO$32</f>
        <v>6312.6716987977079</v>
      </c>
      <c r="CP313" s="119">
        <f xml:space="preserve"> FS!CP$32</f>
        <v>6164.786959786733</v>
      </c>
      <c r="CQ313" s="119">
        <f xml:space="preserve"> FS!CQ$32</f>
        <v>6268.1495955290575</v>
      </c>
      <c r="CR313" s="119">
        <f xml:space="preserve"> FS!CR$32</f>
        <v>6432.5930268960874</v>
      </c>
      <c r="CS313" s="119">
        <f xml:space="preserve"> FS!CS$32</f>
        <v>6470.4884912676498</v>
      </c>
      <c r="CT313" s="119">
        <f xml:space="preserve"> FS!CT$32</f>
        <v>6394.697562524525</v>
      </c>
      <c r="CU313" s="119">
        <f xml:space="preserve"> FS!CU$32</f>
        <v>6462.7487997888456</v>
      </c>
      <c r="CV313" s="119">
        <f xml:space="preserve"> FS!CV$32</f>
        <v>6593.407852568489</v>
      </c>
      <c r="CW313" s="119">
        <f xml:space="preserve"> FS!CW$32</f>
        <v>6632.2507035493391</v>
      </c>
      <c r="CX313" s="119">
        <f xml:space="preserve"> FS!CX$32</f>
        <v>6476.8792996259344</v>
      </c>
      <c r="CY313" s="119">
        <f xml:space="preserve"> FS!CY$32</f>
        <v>6585.4746688027144</v>
      </c>
      <c r="CZ313" s="119">
        <f xml:space="preserve"> FS!CZ$32</f>
        <v>6758.2430488827013</v>
      </c>
      <c r="DA313" s="119">
        <f xml:space="preserve"> FS!DA$32</f>
        <v>6798.0569711380749</v>
      </c>
      <c r="DB313" s="119">
        <f xml:space="preserve"> FS!DB$32</f>
        <v>6638.8012821165848</v>
      </c>
      <c r="DC313" s="119">
        <f xml:space="preserve"> FS!DC$32</f>
        <v>6750.111535522783</v>
      </c>
      <c r="DD313" s="119">
        <f xml:space="preserve"> FS!DD$32</f>
        <v>6927.1991251047693</v>
      </c>
      <c r="DE313" s="119">
        <f xml:space="preserve"> FS!DE$32</f>
        <v>6968.0083954165275</v>
      </c>
      <c r="DF313" s="119">
        <f xml:space="preserve"> FS!DF$32</f>
        <v>6804.7713141694985</v>
      </c>
      <c r="DG313" s="119">
        <f xml:space="preserve"> FS!DG$32</f>
        <v>6918.8643239108524</v>
      </c>
      <c r="DH313" s="119">
        <f xml:space="preserve"> FS!DH$32</f>
        <v>7100.379103232387</v>
      </c>
      <c r="DI313" s="119">
        <f xml:space="preserve"> FS!DI$32</f>
        <v>7142.2086053019375</v>
      </c>
      <c r="DJ313" s="119">
        <f xml:space="preserve"> FS!DJ$32</f>
        <v>7058.5496011628375</v>
      </c>
      <c r="DK313" s="119">
        <f xml:space="preserve"> FS!DK$32</f>
        <v>7133.6654340781752</v>
      </c>
      <c r="DL313" s="119">
        <f xml:space="preserve"> FS!DL$32</f>
        <v>7277.8885808131981</v>
      </c>
      <c r="DM313" s="119">
        <f xml:space="preserve"> FS!DM$32</f>
        <v>7320.7638204344876</v>
      </c>
      <c r="DN313" s="119">
        <f xml:space="preserve"> FS!DN$32</f>
        <v>7149.2628619493289</v>
      </c>
      <c r="DO313" s="119">
        <f xml:space="preserve"> FS!DO$32</f>
        <v>7269.1318303088392</v>
      </c>
      <c r="DP313" s="119">
        <f xml:space="preserve"> FS!DP$32</f>
        <v>7459.835795333528</v>
      </c>
      <c r="DQ313" s="119">
        <f xml:space="preserve"> FS!DQ$32</f>
        <v>7503.7829159453495</v>
      </c>
      <c r="DR313" s="119">
        <f xml:space="preserve"> FS!DR$32</f>
        <v>7327.994433498061</v>
      </c>
      <c r="DS313" s="119">
        <f xml:space="preserve"> FS!DS$32</f>
        <v>7450.8601260665591</v>
      </c>
      <c r="DT313" s="119">
        <f xml:space="preserve"> FS!DT$32</f>
        <v>7646.3316902168663</v>
      </c>
      <c r="DU313" s="119">
        <f xml:space="preserve"> FS!DU$32</f>
        <v>7691.3774888439839</v>
      </c>
      <c r="DV313" s="119">
        <f xml:space="preserve"> FS!DV$32</f>
        <v>7511.1942943355134</v>
      </c>
      <c r="DW313" s="119">
        <f xml:space="preserve"> FS!DW$32</f>
        <v>7637.1316292182219</v>
      </c>
      <c r="DX313" s="119">
        <f xml:space="preserve"> FS!DX$32</f>
        <v>7837.4899824722852</v>
      </c>
      <c r="DY313" s="119">
        <f xml:space="preserve"> FS!DY$32</f>
        <v>7883.6619260650796</v>
      </c>
      <c r="DZ313" s="119">
        <f xml:space="preserve"> FS!DZ$32</f>
        <v>7791.318038879489</v>
      </c>
      <c r="EA313" s="119">
        <f xml:space="preserve"> FS!EA$32</f>
        <v>7874.2318635414731</v>
      </c>
      <c r="EB313" s="119">
        <f xml:space="preserve"> FS!EB$32</f>
        <v>8033.4272320340933</v>
      </c>
      <c r="EC313" s="119">
        <f xml:space="preserve"> FS!EC$32</f>
        <v>8080.7534742167081</v>
      </c>
      <c r="ED313" s="119">
        <f xml:space="preserve"> FS!ED$32</f>
        <v>7891.4485054862444</v>
      </c>
      <c r="EE313" s="119">
        <f xml:space="preserve"> FS!EE$32</f>
        <v>8023.761417947394</v>
      </c>
      <c r="EF313" s="119">
        <f xml:space="preserve"> FS!EF$32</f>
        <v>8234.2629128349472</v>
      </c>
      <c r="EG313" s="119">
        <f xml:space="preserve"> FS!EG$32</f>
        <v>8282.772311072129</v>
      </c>
      <c r="EH313" s="119">
        <f xml:space="preserve"> FS!EH$32</f>
        <v>8088.7347181234036</v>
      </c>
      <c r="EI313" s="119">
        <f xml:space="preserve"> FS!EI$32</f>
        <v>8224.3554533960796</v>
      </c>
      <c r="EJ313" s="119">
        <f xml:space="preserve"> FS!EJ$32</f>
        <v>8440.1194856558195</v>
      </c>
      <c r="EK313" s="119">
        <f xml:space="preserve"> FS!EK$32</f>
        <v>8489.84161884893</v>
      </c>
      <c r="EL313" s="119">
        <f xml:space="preserve"> FS!EL$32</f>
        <v>8290.953086076488</v>
      </c>
      <c r="EM313" s="119">
        <f xml:space="preserve"> FS!EM$32</f>
        <v>8429.9643397309792</v>
      </c>
      <c r="EN313" s="119">
        <f xml:space="preserve"> FS!EN$32</f>
        <v>8651.1224727972149</v>
      </c>
      <c r="EO313" s="119">
        <f xml:space="preserve"> FS!EO$32</f>
        <v>8702.0876593201538</v>
      </c>
      <c r="EP313" s="119">
        <f xml:space="preserve"> FS!EP$32</f>
        <v>8600.157286274276</v>
      </c>
      <c r="EQ313" s="119">
        <f xml:space="preserve"> FS!EQ$32</f>
        <v>8691.6786347471934</v>
      </c>
      <c r="ER313" s="119">
        <f xml:space="preserve"> FS!ER$32</f>
        <v>8867.4005346171452</v>
      </c>
      <c r="ES313" s="119">
        <f xml:space="preserve"> FS!ES$32</f>
        <v>8919.6398508031562</v>
      </c>
      <c r="ET313" s="119">
        <f xml:space="preserve"> FS!ET$32</f>
        <v>8710.6825860591071</v>
      </c>
      <c r="EU313" s="119">
        <f xml:space="preserve"> FS!EU$32</f>
        <v>8856.7312844298613</v>
      </c>
      <c r="EV313" s="119">
        <f xml:space="preserve"> FS!EV$32</f>
        <v>9089.0855479825696</v>
      </c>
      <c r="EW313" s="119">
        <f xml:space="preserve"> FS!EW$32</f>
        <v>9142.6308470732311</v>
      </c>
      <c r="EX313" s="119">
        <f xml:space="preserve"> FS!EX$32</f>
        <v>8928.4496507105832</v>
      </c>
      <c r="EY313" s="119">
        <f xml:space="preserve"> FS!EY$32</f>
        <v>9078.1495665406037</v>
      </c>
      <c r="EZ313" s="119">
        <f xml:space="preserve"> FS!EZ$32</f>
        <v>9316.3126866821331</v>
      </c>
      <c r="FA313" s="119">
        <f xml:space="preserve"> FS!FA$32</f>
        <v>9371.1966182500619</v>
      </c>
      <c r="FB313" s="119">
        <f xml:space="preserve"> FS!FB$32</f>
        <v>3123.732206083354</v>
      </c>
      <c r="FC313" s="119">
        <f xml:space="preserve"> FS!FC$32</f>
        <v>0</v>
      </c>
      <c r="FD313" s="119">
        <f xml:space="preserve"> FS!FD$32</f>
        <v>0</v>
      </c>
      <c r="FE313" s="119">
        <f xml:space="preserve"> FS!FE$32</f>
        <v>0</v>
      </c>
      <c r="FF313" s="119">
        <f xml:space="preserve"> FS!FF$32</f>
        <v>0</v>
      </c>
      <c r="FG313" s="119">
        <f xml:space="preserve"> FS!FG$32</f>
        <v>0</v>
      </c>
      <c r="FH313" s="119">
        <f xml:space="preserve"> FS!FH$32</f>
        <v>0</v>
      </c>
      <c r="FI313" s="119">
        <f xml:space="preserve"> FS!FI$32</f>
        <v>0</v>
      </c>
      <c r="FJ313" s="119">
        <f xml:space="preserve"> FS!FJ$32</f>
        <v>0</v>
      </c>
      <c r="FK313" s="119">
        <f xml:space="preserve"> FS!FK$32</f>
        <v>0</v>
      </c>
      <c r="FL313" s="119">
        <f xml:space="preserve"> FS!FL$32</f>
        <v>0</v>
      </c>
      <c r="FM313" s="119">
        <f xml:space="preserve"> FS!FM$32</f>
        <v>0</v>
      </c>
      <c r="FN313" s="119">
        <f xml:space="preserve"> FS!FN$32</f>
        <v>0</v>
      </c>
      <c r="FO313" s="119">
        <f xml:space="preserve"> FS!FO$32</f>
        <v>0</v>
      </c>
      <c r="FP313" s="119">
        <f xml:space="preserve"> FS!FP$32</f>
        <v>0</v>
      </c>
      <c r="FQ313" s="119">
        <f xml:space="preserve"> FS!FQ$32</f>
        <v>0</v>
      </c>
      <c r="FR313" s="119">
        <f xml:space="preserve"> FS!FR$32</f>
        <v>0</v>
      </c>
      <c r="FS313" s="119">
        <f xml:space="preserve"> FS!FS$32</f>
        <v>0</v>
      </c>
      <c r="FT313" s="119">
        <f xml:space="preserve"> FS!FT$32</f>
        <v>0</v>
      </c>
      <c r="FU313" s="119">
        <f xml:space="preserve"> FS!FU$32</f>
        <v>0</v>
      </c>
      <c r="FV313" s="119">
        <f xml:space="preserve"> FS!FV$32</f>
        <v>0</v>
      </c>
      <c r="FW313" s="119">
        <f xml:space="preserve"> FS!FW$32</f>
        <v>0</v>
      </c>
      <c r="FX313" s="119">
        <f xml:space="preserve"> FS!FX$32</f>
        <v>0</v>
      </c>
      <c r="FY313" s="119">
        <f xml:space="preserve"> FS!FY$32</f>
        <v>0</v>
      </c>
      <c r="FZ313" s="119">
        <f xml:space="preserve"> FS!FZ$32</f>
        <v>0</v>
      </c>
      <c r="GA313" s="119">
        <f xml:space="preserve"> FS!GA$32</f>
        <v>0</v>
      </c>
      <c r="GB313" s="119">
        <f xml:space="preserve"> FS!GB$32</f>
        <v>0</v>
      </c>
      <c r="GC313" s="119">
        <f xml:space="preserve"> FS!GC$32</f>
        <v>0</v>
      </c>
      <c r="GD313" s="119">
        <f xml:space="preserve"> FS!GD$32</f>
        <v>0</v>
      </c>
      <c r="GE313" s="119">
        <f xml:space="preserve"> FS!GE$32</f>
        <v>0</v>
      </c>
      <c r="GF313" s="119">
        <f xml:space="preserve"> FS!GF$32</f>
        <v>0</v>
      </c>
      <c r="GG313" s="119">
        <f xml:space="preserve"> FS!GG$32</f>
        <v>0</v>
      </c>
      <c r="GH313" s="119">
        <f xml:space="preserve"> FS!GH$32</f>
        <v>0</v>
      </c>
      <c r="GI313" s="119">
        <f xml:space="preserve"> FS!GI$32</f>
        <v>0</v>
      </c>
      <c r="GJ313" s="119">
        <f xml:space="preserve"> FS!GJ$32</f>
        <v>0</v>
      </c>
    </row>
    <row r="314" spans="1:192" outlineLevel="1" x14ac:dyDescent="0.35">
      <c r="A314" s="76"/>
      <c r="B314"/>
      <c r="C314"/>
      <c r="D314"/>
      <c r="E314" s="119" t="str">
        <f xml:space="preserve"> Time!E$68</f>
        <v>Construction period flag</v>
      </c>
      <c r="F314" s="119">
        <f xml:space="preserve"> Time!F$68</f>
        <v>0</v>
      </c>
      <c r="G314" s="119" t="str">
        <f xml:space="preserve"> Time!G$68</f>
        <v>flag</v>
      </c>
      <c r="H314" s="119">
        <f xml:space="preserve"> Time!H$68</f>
        <v>42</v>
      </c>
      <c r="I314" s="119">
        <f xml:space="preserve"> Time!I$68</f>
        <v>0</v>
      </c>
      <c r="J314" s="119">
        <f xml:space="preserve"> Time!J$68</f>
        <v>0</v>
      </c>
      <c r="K314" s="119">
        <f xml:space="preserve"> Time!K$68</f>
        <v>0</v>
      </c>
      <c r="L314" s="119">
        <f xml:space="preserve"> Time!L$68</f>
        <v>0</v>
      </c>
      <c r="M314" s="119">
        <f xml:space="preserve"> Time!M$68</f>
        <v>0</v>
      </c>
      <c r="N314" s="119">
        <f xml:space="preserve"> Time!N$68</f>
        <v>0</v>
      </c>
      <c r="O314" s="119">
        <f xml:space="preserve"> Time!O$68</f>
        <v>0</v>
      </c>
      <c r="P314" s="119">
        <f xml:space="preserve"> Time!P$68</f>
        <v>1</v>
      </c>
      <c r="Q314" s="119">
        <f xml:space="preserve"> Time!Q$68</f>
        <v>1</v>
      </c>
      <c r="R314" s="119">
        <f xml:space="preserve"> Time!R$68</f>
        <v>1</v>
      </c>
      <c r="S314" s="119">
        <f xml:space="preserve"> Time!S$68</f>
        <v>1</v>
      </c>
      <c r="T314" s="119">
        <f xml:space="preserve"> Time!T$68</f>
        <v>1</v>
      </c>
      <c r="U314" s="119">
        <f xml:space="preserve"> Time!U$68</f>
        <v>1</v>
      </c>
      <c r="V314" s="119">
        <f xml:space="preserve"> Time!V$68</f>
        <v>1</v>
      </c>
      <c r="W314" s="119">
        <f xml:space="preserve"> Time!W$68</f>
        <v>1</v>
      </c>
      <c r="X314" s="119">
        <f xml:space="preserve"> Time!X$68</f>
        <v>1</v>
      </c>
      <c r="Y314" s="119">
        <f xml:space="preserve"> Time!Y$68</f>
        <v>1</v>
      </c>
      <c r="Z314" s="119">
        <f xml:space="preserve"> Time!Z$68</f>
        <v>1</v>
      </c>
      <c r="AA314" s="119">
        <f xml:space="preserve"> Time!AA$68</f>
        <v>1</v>
      </c>
      <c r="AB314" s="119">
        <f xml:space="preserve"> Time!AB$68</f>
        <v>1</v>
      </c>
      <c r="AC314" s="119">
        <f xml:space="preserve"> Time!AC$68</f>
        <v>1</v>
      </c>
      <c r="AD314" s="119">
        <f xml:space="preserve"> Time!AD$68</f>
        <v>1</v>
      </c>
      <c r="AE314" s="119">
        <f xml:space="preserve"> Time!AE$68</f>
        <v>1</v>
      </c>
      <c r="AF314" s="119">
        <f xml:space="preserve"> Time!AF$68</f>
        <v>1</v>
      </c>
      <c r="AG314" s="119">
        <f xml:space="preserve"> Time!AG$68</f>
        <v>1</v>
      </c>
      <c r="AH314" s="119">
        <f xml:space="preserve"> Time!AH$68</f>
        <v>1</v>
      </c>
      <c r="AI314" s="119">
        <f xml:space="preserve"> Time!AI$68</f>
        <v>1</v>
      </c>
      <c r="AJ314" s="119">
        <f xml:space="preserve"> Time!AJ$68</f>
        <v>1</v>
      </c>
      <c r="AK314" s="119">
        <f xml:space="preserve"> Time!AK$68</f>
        <v>1</v>
      </c>
      <c r="AL314" s="119">
        <f xml:space="preserve"> Time!AL$68</f>
        <v>1</v>
      </c>
      <c r="AM314" s="119">
        <f xml:space="preserve"> Time!AM$68</f>
        <v>1</v>
      </c>
      <c r="AN314" s="119">
        <f xml:space="preserve"> Time!AN$68</f>
        <v>1</v>
      </c>
      <c r="AO314" s="119">
        <f xml:space="preserve"> Time!AO$68</f>
        <v>1</v>
      </c>
      <c r="AP314" s="119">
        <f xml:space="preserve"> Time!AP$68</f>
        <v>1</v>
      </c>
      <c r="AQ314" s="119">
        <f xml:space="preserve"> Time!AQ$68</f>
        <v>1</v>
      </c>
      <c r="AR314" s="119">
        <f xml:space="preserve"> Time!AR$68</f>
        <v>1</v>
      </c>
      <c r="AS314" s="119">
        <f xml:space="preserve"> Time!AS$68</f>
        <v>1</v>
      </c>
      <c r="AT314" s="119">
        <f xml:space="preserve"> Time!AT$68</f>
        <v>1</v>
      </c>
      <c r="AU314" s="119">
        <f xml:space="preserve"> Time!AU$68</f>
        <v>1</v>
      </c>
      <c r="AV314" s="119">
        <f xml:space="preserve"> Time!AV$68</f>
        <v>1</v>
      </c>
      <c r="AW314" s="119">
        <f xml:space="preserve"> Time!AW$68</f>
        <v>1</v>
      </c>
      <c r="AX314" s="119">
        <f xml:space="preserve"> Time!AX$68</f>
        <v>1</v>
      </c>
      <c r="AY314" s="119">
        <f xml:space="preserve"> Time!AY$68</f>
        <v>1</v>
      </c>
      <c r="AZ314" s="119">
        <f xml:space="preserve"> Time!AZ$68</f>
        <v>1</v>
      </c>
      <c r="BA314" s="119">
        <f xml:space="preserve"> Time!BA$68</f>
        <v>1</v>
      </c>
      <c r="BB314" s="119">
        <f xml:space="preserve"> Time!BB$68</f>
        <v>1</v>
      </c>
      <c r="BC314" s="119">
        <f xml:space="preserve"> Time!BC$68</f>
        <v>1</v>
      </c>
      <c r="BD314" s="119">
        <f xml:space="preserve"> Time!BD$68</f>
        <v>1</v>
      </c>
      <c r="BE314" s="119">
        <f xml:space="preserve"> Time!BE$68</f>
        <v>1</v>
      </c>
      <c r="BF314" s="119">
        <f xml:space="preserve"> Time!BF$68</f>
        <v>0</v>
      </c>
      <c r="BG314" s="119">
        <f xml:space="preserve"> Time!BG$68</f>
        <v>0</v>
      </c>
      <c r="BH314" s="119">
        <f xml:space="preserve"> Time!BH$68</f>
        <v>0</v>
      </c>
      <c r="BI314" s="119">
        <f xml:space="preserve"> Time!BI$68</f>
        <v>0</v>
      </c>
      <c r="BJ314" s="119">
        <f xml:space="preserve"> Time!BJ$68</f>
        <v>0</v>
      </c>
      <c r="BK314" s="119">
        <f xml:space="preserve"> Time!BK$68</f>
        <v>0</v>
      </c>
      <c r="BL314" s="119">
        <f xml:space="preserve"> Time!BL$68</f>
        <v>0</v>
      </c>
      <c r="BM314" s="119">
        <f xml:space="preserve"> Time!BM$68</f>
        <v>0</v>
      </c>
      <c r="BN314" s="119">
        <f xml:space="preserve"> Time!BN$68</f>
        <v>0</v>
      </c>
      <c r="BO314" s="119">
        <f xml:space="preserve"> Time!BO$68</f>
        <v>0</v>
      </c>
      <c r="BP314" s="119">
        <f xml:space="preserve"> Time!BP$68</f>
        <v>0</v>
      </c>
      <c r="BQ314" s="119">
        <f xml:space="preserve"> Time!BQ$68</f>
        <v>0</v>
      </c>
      <c r="BR314" s="119">
        <f xml:space="preserve"> Time!BR$68</f>
        <v>0</v>
      </c>
      <c r="BS314" s="119">
        <f xml:space="preserve"> Time!BS$68</f>
        <v>0</v>
      </c>
      <c r="BT314" s="119">
        <f xml:space="preserve"> Time!BT$68</f>
        <v>0</v>
      </c>
      <c r="BU314" s="119">
        <f xml:space="preserve"> Time!BU$68</f>
        <v>0</v>
      </c>
      <c r="BV314" s="119">
        <f xml:space="preserve"> Time!BV$68</f>
        <v>0</v>
      </c>
      <c r="BW314" s="119">
        <f xml:space="preserve"> Time!BW$68</f>
        <v>0</v>
      </c>
      <c r="BX314" s="119">
        <f xml:space="preserve"> Time!BX$68</f>
        <v>0</v>
      </c>
      <c r="BY314" s="119">
        <f xml:space="preserve"> Time!BY$68</f>
        <v>0</v>
      </c>
      <c r="BZ314" s="119">
        <f xml:space="preserve"> Time!BZ$68</f>
        <v>0</v>
      </c>
      <c r="CA314" s="119">
        <f xml:space="preserve"> Time!CA$68</f>
        <v>0</v>
      </c>
      <c r="CB314" s="119">
        <f xml:space="preserve"> Time!CB$68</f>
        <v>0</v>
      </c>
      <c r="CC314" s="119">
        <f xml:space="preserve"> Time!CC$68</f>
        <v>0</v>
      </c>
      <c r="CD314" s="119">
        <f xml:space="preserve"> Time!CD$68</f>
        <v>0</v>
      </c>
      <c r="CE314" s="119">
        <f xml:space="preserve"> Time!CE$68</f>
        <v>0</v>
      </c>
      <c r="CF314" s="119">
        <f xml:space="preserve"> Time!CF$68</f>
        <v>0</v>
      </c>
      <c r="CG314" s="119">
        <f xml:space="preserve"> Time!CG$68</f>
        <v>0</v>
      </c>
      <c r="CH314" s="119">
        <f xml:space="preserve"> Time!CH$68</f>
        <v>0</v>
      </c>
      <c r="CI314" s="119">
        <f xml:space="preserve"> Time!CI$68</f>
        <v>0</v>
      </c>
      <c r="CJ314" s="119">
        <f xml:space="preserve"> Time!CJ$68</f>
        <v>0</v>
      </c>
      <c r="CK314" s="119">
        <f xml:space="preserve"> Time!CK$68</f>
        <v>0</v>
      </c>
      <c r="CL314" s="119">
        <f xml:space="preserve"> Time!CL$68</f>
        <v>0</v>
      </c>
      <c r="CM314" s="119">
        <f xml:space="preserve"> Time!CM$68</f>
        <v>0</v>
      </c>
      <c r="CN314" s="119">
        <f xml:space="preserve"> Time!CN$68</f>
        <v>0</v>
      </c>
      <c r="CO314" s="119">
        <f xml:space="preserve"> Time!CO$68</f>
        <v>0</v>
      </c>
      <c r="CP314" s="119">
        <f xml:space="preserve"> Time!CP$68</f>
        <v>0</v>
      </c>
      <c r="CQ314" s="119">
        <f xml:space="preserve"> Time!CQ$68</f>
        <v>0</v>
      </c>
      <c r="CR314" s="119">
        <f xml:space="preserve"> Time!CR$68</f>
        <v>0</v>
      </c>
      <c r="CS314" s="119">
        <f xml:space="preserve"> Time!CS$68</f>
        <v>0</v>
      </c>
      <c r="CT314" s="119">
        <f xml:space="preserve"> Time!CT$68</f>
        <v>0</v>
      </c>
      <c r="CU314" s="119">
        <f xml:space="preserve"> Time!CU$68</f>
        <v>0</v>
      </c>
      <c r="CV314" s="119">
        <f xml:space="preserve"> Time!CV$68</f>
        <v>0</v>
      </c>
      <c r="CW314" s="119">
        <f xml:space="preserve"> Time!CW$68</f>
        <v>0</v>
      </c>
      <c r="CX314" s="119">
        <f xml:space="preserve"> Time!CX$68</f>
        <v>0</v>
      </c>
      <c r="CY314" s="119">
        <f xml:space="preserve"> Time!CY$68</f>
        <v>0</v>
      </c>
      <c r="CZ314" s="119">
        <f xml:space="preserve"> Time!CZ$68</f>
        <v>0</v>
      </c>
      <c r="DA314" s="119">
        <f xml:space="preserve"> Time!DA$68</f>
        <v>0</v>
      </c>
      <c r="DB314" s="119">
        <f xml:space="preserve"> Time!DB$68</f>
        <v>0</v>
      </c>
      <c r="DC314" s="119">
        <f xml:space="preserve"> Time!DC$68</f>
        <v>0</v>
      </c>
      <c r="DD314" s="119">
        <f xml:space="preserve"> Time!DD$68</f>
        <v>0</v>
      </c>
      <c r="DE314" s="119">
        <f xml:space="preserve"> Time!DE$68</f>
        <v>0</v>
      </c>
      <c r="DF314" s="119">
        <f xml:space="preserve"> Time!DF$68</f>
        <v>0</v>
      </c>
      <c r="DG314" s="119">
        <f xml:space="preserve"> Time!DG$68</f>
        <v>0</v>
      </c>
      <c r="DH314" s="119">
        <f xml:space="preserve"> Time!DH$68</f>
        <v>0</v>
      </c>
      <c r="DI314" s="119">
        <f xml:space="preserve"> Time!DI$68</f>
        <v>0</v>
      </c>
      <c r="DJ314" s="119">
        <f xml:space="preserve"> Time!DJ$68</f>
        <v>0</v>
      </c>
      <c r="DK314" s="119">
        <f xml:space="preserve"> Time!DK$68</f>
        <v>0</v>
      </c>
      <c r="DL314" s="119">
        <f xml:space="preserve"> Time!DL$68</f>
        <v>0</v>
      </c>
      <c r="DM314" s="119">
        <f xml:space="preserve"> Time!DM$68</f>
        <v>0</v>
      </c>
      <c r="DN314" s="119">
        <f xml:space="preserve"> Time!DN$68</f>
        <v>0</v>
      </c>
      <c r="DO314" s="119">
        <f xml:space="preserve"> Time!DO$68</f>
        <v>0</v>
      </c>
      <c r="DP314" s="119">
        <f xml:space="preserve"> Time!DP$68</f>
        <v>0</v>
      </c>
      <c r="DQ314" s="119">
        <f xml:space="preserve"> Time!DQ$68</f>
        <v>0</v>
      </c>
      <c r="DR314" s="119">
        <f xml:space="preserve"> Time!DR$68</f>
        <v>0</v>
      </c>
      <c r="DS314" s="119">
        <f xml:space="preserve"> Time!DS$68</f>
        <v>0</v>
      </c>
      <c r="DT314" s="119">
        <f xml:space="preserve"> Time!DT$68</f>
        <v>0</v>
      </c>
      <c r="DU314" s="119">
        <f xml:space="preserve"> Time!DU$68</f>
        <v>0</v>
      </c>
      <c r="DV314" s="119">
        <f xml:space="preserve"> Time!DV$68</f>
        <v>0</v>
      </c>
      <c r="DW314" s="119">
        <f xml:space="preserve"> Time!DW$68</f>
        <v>0</v>
      </c>
      <c r="DX314" s="119">
        <f xml:space="preserve"> Time!DX$68</f>
        <v>0</v>
      </c>
      <c r="DY314" s="119">
        <f xml:space="preserve"> Time!DY$68</f>
        <v>0</v>
      </c>
      <c r="DZ314" s="119">
        <f xml:space="preserve"> Time!DZ$68</f>
        <v>0</v>
      </c>
      <c r="EA314" s="119">
        <f xml:space="preserve"> Time!EA$68</f>
        <v>0</v>
      </c>
      <c r="EB314" s="119">
        <f xml:space="preserve"> Time!EB$68</f>
        <v>0</v>
      </c>
      <c r="EC314" s="119">
        <f xml:space="preserve"> Time!EC$68</f>
        <v>0</v>
      </c>
      <c r="ED314" s="119">
        <f xml:space="preserve"> Time!ED$68</f>
        <v>0</v>
      </c>
      <c r="EE314" s="119">
        <f xml:space="preserve"> Time!EE$68</f>
        <v>0</v>
      </c>
      <c r="EF314" s="119">
        <f xml:space="preserve"> Time!EF$68</f>
        <v>0</v>
      </c>
      <c r="EG314" s="119">
        <f xml:space="preserve"> Time!EG$68</f>
        <v>0</v>
      </c>
      <c r="EH314" s="119">
        <f xml:space="preserve"> Time!EH$68</f>
        <v>0</v>
      </c>
      <c r="EI314" s="119">
        <f xml:space="preserve"> Time!EI$68</f>
        <v>0</v>
      </c>
      <c r="EJ314" s="119">
        <f xml:space="preserve"> Time!EJ$68</f>
        <v>0</v>
      </c>
      <c r="EK314" s="119">
        <f xml:space="preserve"> Time!EK$68</f>
        <v>0</v>
      </c>
      <c r="EL314" s="119">
        <f xml:space="preserve"> Time!EL$68</f>
        <v>0</v>
      </c>
      <c r="EM314" s="119">
        <f xml:space="preserve"> Time!EM$68</f>
        <v>0</v>
      </c>
      <c r="EN314" s="119">
        <f xml:space="preserve"> Time!EN$68</f>
        <v>0</v>
      </c>
      <c r="EO314" s="119">
        <f xml:space="preserve"> Time!EO$68</f>
        <v>0</v>
      </c>
      <c r="EP314" s="119">
        <f xml:space="preserve"> Time!EP$68</f>
        <v>0</v>
      </c>
      <c r="EQ314" s="119">
        <f xml:space="preserve"> Time!EQ$68</f>
        <v>0</v>
      </c>
      <c r="ER314" s="119">
        <f xml:space="preserve"> Time!ER$68</f>
        <v>0</v>
      </c>
      <c r="ES314" s="119">
        <f xml:space="preserve"> Time!ES$68</f>
        <v>0</v>
      </c>
      <c r="ET314" s="119">
        <f xml:space="preserve"> Time!ET$68</f>
        <v>0</v>
      </c>
      <c r="EU314" s="119">
        <f xml:space="preserve"> Time!EU$68</f>
        <v>0</v>
      </c>
      <c r="EV314" s="119">
        <f xml:space="preserve"> Time!EV$68</f>
        <v>0</v>
      </c>
      <c r="EW314" s="119">
        <f xml:space="preserve"> Time!EW$68</f>
        <v>0</v>
      </c>
      <c r="EX314" s="119">
        <f xml:space="preserve"> Time!EX$68</f>
        <v>0</v>
      </c>
      <c r="EY314" s="119">
        <f xml:space="preserve"> Time!EY$68</f>
        <v>0</v>
      </c>
      <c r="EZ314" s="119">
        <f xml:space="preserve"> Time!EZ$68</f>
        <v>0</v>
      </c>
      <c r="FA314" s="119">
        <f xml:space="preserve"> Time!FA$68</f>
        <v>0</v>
      </c>
      <c r="FB314" s="119">
        <f xml:space="preserve"> Time!FB$68</f>
        <v>0</v>
      </c>
      <c r="FC314" s="119">
        <f xml:space="preserve"> Time!FC$68</f>
        <v>0</v>
      </c>
      <c r="FD314" s="119">
        <f xml:space="preserve"> Time!FD$68</f>
        <v>0</v>
      </c>
      <c r="FE314" s="119">
        <f xml:space="preserve"> Time!FE$68</f>
        <v>0</v>
      </c>
      <c r="FF314" s="119">
        <f xml:space="preserve"> Time!FF$68</f>
        <v>0</v>
      </c>
      <c r="FG314" s="119">
        <f xml:space="preserve"> Time!FG$68</f>
        <v>0</v>
      </c>
      <c r="FH314" s="119">
        <f xml:space="preserve"> Time!FH$68</f>
        <v>0</v>
      </c>
      <c r="FI314" s="119">
        <f xml:space="preserve"> Time!FI$68</f>
        <v>0</v>
      </c>
      <c r="FJ314" s="119">
        <f xml:space="preserve"> Time!FJ$68</f>
        <v>0</v>
      </c>
      <c r="FK314" s="119">
        <f xml:space="preserve"> Time!FK$68</f>
        <v>0</v>
      </c>
      <c r="FL314" s="119">
        <f xml:space="preserve"> Time!FL$68</f>
        <v>0</v>
      </c>
      <c r="FM314" s="119">
        <f xml:space="preserve"> Time!FM$68</f>
        <v>0</v>
      </c>
      <c r="FN314" s="119">
        <f xml:space="preserve"> Time!FN$68</f>
        <v>0</v>
      </c>
      <c r="FO314" s="119">
        <f xml:space="preserve"> Time!FO$68</f>
        <v>0</v>
      </c>
      <c r="FP314" s="119">
        <f xml:space="preserve"> Time!FP$68</f>
        <v>0</v>
      </c>
      <c r="FQ314" s="119">
        <f xml:space="preserve"> Time!FQ$68</f>
        <v>0</v>
      </c>
      <c r="FR314" s="119">
        <f xml:space="preserve"> Time!FR$68</f>
        <v>0</v>
      </c>
      <c r="FS314" s="119">
        <f xml:space="preserve"> Time!FS$68</f>
        <v>0</v>
      </c>
      <c r="FT314" s="119">
        <f xml:space="preserve"> Time!FT$68</f>
        <v>0</v>
      </c>
      <c r="FU314" s="119">
        <f xml:space="preserve"> Time!FU$68</f>
        <v>0</v>
      </c>
      <c r="FV314" s="119">
        <f xml:space="preserve"> Time!FV$68</f>
        <v>0</v>
      </c>
      <c r="FW314" s="119">
        <f xml:space="preserve"> Time!FW$68</f>
        <v>0</v>
      </c>
      <c r="FX314" s="119">
        <f xml:space="preserve"> Time!FX$68</f>
        <v>0</v>
      </c>
      <c r="FY314" s="119">
        <f xml:space="preserve"> Time!FY$68</f>
        <v>0</v>
      </c>
      <c r="FZ314" s="119">
        <f xml:space="preserve"> Time!FZ$68</f>
        <v>0</v>
      </c>
      <c r="GA314" s="119">
        <f xml:space="preserve"> Time!GA$68</f>
        <v>0</v>
      </c>
      <c r="GB314" s="119">
        <f xml:space="preserve"> Time!GB$68</f>
        <v>0</v>
      </c>
      <c r="GC314" s="119">
        <f xml:space="preserve"> Time!GC$68</f>
        <v>0</v>
      </c>
      <c r="GD314" s="119">
        <f xml:space="preserve"> Time!GD$68</f>
        <v>0</v>
      </c>
      <c r="GE314" s="119">
        <f xml:space="preserve"> Time!GE$68</f>
        <v>0</v>
      </c>
      <c r="GF314" s="119">
        <f xml:space="preserve"> Time!GF$68</f>
        <v>0</v>
      </c>
      <c r="GG314" s="119">
        <f xml:space="preserve"> Time!GG$68</f>
        <v>0</v>
      </c>
      <c r="GH314" s="119">
        <f xml:space="preserve"> Time!GH$68</f>
        <v>0</v>
      </c>
      <c r="GI314" s="119">
        <f xml:space="preserve"> Time!GI$68</f>
        <v>0</v>
      </c>
      <c r="GJ314" s="119">
        <f xml:space="preserve"> Time!GJ$68</f>
        <v>0</v>
      </c>
    </row>
    <row r="315" spans="1:192" s="181" customFormat="1" outlineLevel="1" x14ac:dyDescent="0.35">
      <c r="A315" s="373"/>
      <c r="E315" s="181" t="s">
        <v>1318</v>
      </c>
      <c r="G315" s="181" t="str">
        <f xml:space="preserve"> SMU</f>
        <v>$ 000s</v>
      </c>
      <c r="H315" s="181">
        <f xml:space="preserve"> SUM(J315:GJ315)</f>
        <v>38533.664879189368</v>
      </c>
      <c r="J315" s="181">
        <f t="shared" ref="J315:AO315" si="498" xml:space="preserve"> J313 * J314</f>
        <v>0</v>
      </c>
      <c r="K315" s="181">
        <f t="shared" si="498"/>
        <v>0</v>
      </c>
      <c r="L315" s="181">
        <f t="shared" si="498"/>
        <v>0</v>
      </c>
      <c r="M315" s="181">
        <f t="shared" si="498"/>
        <v>0</v>
      </c>
      <c r="N315" s="181">
        <f t="shared" si="498"/>
        <v>0</v>
      </c>
      <c r="O315" s="181">
        <f t="shared" si="498"/>
        <v>0</v>
      </c>
      <c r="P315" s="181">
        <f t="shared" si="498"/>
        <v>0</v>
      </c>
      <c r="Q315" s="181">
        <f t="shared" si="498"/>
        <v>0</v>
      </c>
      <c r="R315" s="181">
        <f t="shared" si="498"/>
        <v>0</v>
      </c>
      <c r="S315" s="181">
        <f t="shared" si="498"/>
        <v>0</v>
      </c>
      <c r="T315" s="181">
        <f t="shared" si="498"/>
        <v>0</v>
      </c>
      <c r="U315" s="181">
        <f t="shared" si="498"/>
        <v>0</v>
      </c>
      <c r="V315" s="181">
        <f t="shared" si="498"/>
        <v>0</v>
      </c>
      <c r="W315" s="181">
        <f t="shared" si="498"/>
        <v>0</v>
      </c>
      <c r="X315" s="181">
        <f t="shared" si="498"/>
        <v>0</v>
      </c>
      <c r="Y315" s="181">
        <f t="shared" si="498"/>
        <v>0</v>
      </c>
      <c r="Z315" s="181">
        <f t="shared" si="498"/>
        <v>0</v>
      </c>
      <c r="AA315" s="181">
        <f t="shared" si="498"/>
        <v>0</v>
      </c>
      <c r="AB315" s="181">
        <f t="shared" si="498"/>
        <v>0</v>
      </c>
      <c r="AC315" s="181">
        <f t="shared" si="498"/>
        <v>0</v>
      </c>
      <c r="AD315" s="181">
        <f t="shared" si="498"/>
        <v>0</v>
      </c>
      <c r="AE315" s="181">
        <f t="shared" si="498"/>
        <v>0</v>
      </c>
      <c r="AF315" s="181">
        <f t="shared" si="498"/>
        <v>109.18740775625</v>
      </c>
      <c r="AG315" s="181">
        <f t="shared" si="498"/>
        <v>211.33046662499999</v>
      </c>
      <c r="AH315" s="181">
        <f t="shared" si="498"/>
        <v>327.56222326875002</v>
      </c>
      <c r="AI315" s="181">
        <f t="shared" si="498"/>
        <v>436.74963102499999</v>
      </c>
      <c r="AJ315" s="181">
        <f t="shared" si="498"/>
        <v>510.71529434374997</v>
      </c>
      <c r="AK315" s="181">
        <f t="shared" si="498"/>
        <v>655.12444653750003</v>
      </c>
      <c r="AL315" s="181">
        <f t="shared" si="498"/>
        <v>739.65663318750001</v>
      </c>
      <c r="AM315" s="181">
        <f t="shared" si="498"/>
        <v>873.49926204999986</v>
      </c>
      <c r="AN315" s="181">
        <f t="shared" si="498"/>
        <v>974.76177730781251</v>
      </c>
      <c r="AO315" s="181">
        <f t="shared" si="498"/>
        <v>1119.1709295015628</v>
      </c>
      <c r="AP315" s="181">
        <f t="shared" ref="AP315:BU315" si="499" xml:space="preserve"> AP313 * AP314</f>
        <v>1231.0880224517184</v>
      </c>
      <c r="AQ315" s="181">
        <f t="shared" si="499"/>
        <v>1299.6823697437499</v>
      </c>
      <c r="AR315" s="181">
        <f t="shared" si="499"/>
        <v>1454.9222083520308</v>
      </c>
      <c r="AS315" s="181">
        <f t="shared" si="499"/>
        <v>1516.2960980343753</v>
      </c>
      <c r="AT315" s="181">
        <f t="shared" si="499"/>
        <v>1678.7563942523436</v>
      </c>
      <c r="AU315" s="181">
        <f t="shared" si="499"/>
        <v>1790.6734872025004</v>
      </c>
      <c r="AV315" s="181">
        <f t="shared" si="499"/>
        <v>1718.468911105625</v>
      </c>
      <c r="AW315" s="181">
        <f t="shared" si="499"/>
        <v>2014.5076731028125</v>
      </c>
      <c r="AX315" s="181">
        <f t="shared" si="499"/>
        <v>2057.8304187609374</v>
      </c>
      <c r="AY315" s="181">
        <f t="shared" si="499"/>
        <v>2238.3418590031256</v>
      </c>
      <c r="AZ315" s="181">
        <f t="shared" si="499"/>
        <v>2331.3052507278517</v>
      </c>
      <c r="BA315" s="181">
        <f t="shared" si="499"/>
        <v>2523.7304460260229</v>
      </c>
      <c r="BB315" s="181">
        <f t="shared" si="499"/>
        <v>2638.4454662999337</v>
      </c>
      <c r="BC315" s="181">
        <f t="shared" si="499"/>
        <v>2664.3488579746872</v>
      </c>
      <c r="BD315" s="181">
        <f t="shared" si="499"/>
        <v>2753.1604865738436</v>
      </c>
      <c r="BE315" s="181">
        <f t="shared" si="499"/>
        <v>2664.3488579746872</v>
      </c>
      <c r="BF315" s="181">
        <f t="shared" si="499"/>
        <v>0</v>
      </c>
      <c r="BG315" s="181">
        <f t="shared" si="499"/>
        <v>0</v>
      </c>
      <c r="BH315" s="181">
        <f t="shared" si="499"/>
        <v>0</v>
      </c>
      <c r="BI315" s="181">
        <f t="shared" si="499"/>
        <v>0</v>
      </c>
      <c r="BJ315" s="181">
        <f t="shared" si="499"/>
        <v>0</v>
      </c>
      <c r="BK315" s="181">
        <f t="shared" si="499"/>
        <v>0</v>
      </c>
      <c r="BL315" s="181">
        <f t="shared" si="499"/>
        <v>0</v>
      </c>
      <c r="BM315" s="181">
        <f t="shared" si="499"/>
        <v>0</v>
      </c>
      <c r="BN315" s="181">
        <f t="shared" si="499"/>
        <v>0</v>
      </c>
      <c r="BO315" s="181">
        <f t="shared" si="499"/>
        <v>0</v>
      </c>
      <c r="BP315" s="181">
        <f t="shared" si="499"/>
        <v>0</v>
      </c>
      <c r="BQ315" s="181">
        <f t="shared" si="499"/>
        <v>0</v>
      </c>
      <c r="BR315" s="181">
        <f t="shared" si="499"/>
        <v>0</v>
      </c>
      <c r="BS315" s="181">
        <f t="shared" si="499"/>
        <v>0</v>
      </c>
      <c r="BT315" s="181">
        <f t="shared" si="499"/>
        <v>0</v>
      </c>
      <c r="BU315" s="181">
        <f t="shared" si="499"/>
        <v>0</v>
      </c>
      <c r="BV315" s="181">
        <f t="shared" ref="BV315:DA315" si="500" xml:space="preserve"> BV313 * BV314</f>
        <v>0</v>
      </c>
      <c r="BW315" s="181">
        <f t="shared" si="500"/>
        <v>0</v>
      </c>
      <c r="BX315" s="181">
        <f t="shared" si="500"/>
        <v>0</v>
      </c>
      <c r="BY315" s="181">
        <f t="shared" si="500"/>
        <v>0</v>
      </c>
      <c r="BZ315" s="181">
        <f t="shared" si="500"/>
        <v>0</v>
      </c>
      <c r="CA315" s="181">
        <f t="shared" si="500"/>
        <v>0</v>
      </c>
      <c r="CB315" s="181">
        <f t="shared" si="500"/>
        <v>0</v>
      </c>
      <c r="CC315" s="181">
        <f t="shared" si="500"/>
        <v>0</v>
      </c>
      <c r="CD315" s="181">
        <f t="shared" si="500"/>
        <v>0</v>
      </c>
      <c r="CE315" s="181">
        <f t="shared" si="500"/>
        <v>0</v>
      </c>
      <c r="CF315" s="181">
        <f t="shared" si="500"/>
        <v>0</v>
      </c>
      <c r="CG315" s="181">
        <f t="shared" si="500"/>
        <v>0</v>
      </c>
      <c r="CH315" s="181">
        <f t="shared" si="500"/>
        <v>0</v>
      </c>
      <c r="CI315" s="181">
        <f t="shared" si="500"/>
        <v>0</v>
      </c>
      <c r="CJ315" s="181">
        <f t="shared" si="500"/>
        <v>0</v>
      </c>
      <c r="CK315" s="181">
        <f t="shared" si="500"/>
        <v>0</v>
      </c>
      <c r="CL315" s="181">
        <f t="shared" si="500"/>
        <v>0</v>
      </c>
      <c r="CM315" s="181">
        <f t="shared" si="500"/>
        <v>0</v>
      </c>
      <c r="CN315" s="181">
        <f t="shared" si="500"/>
        <v>0</v>
      </c>
      <c r="CO315" s="181">
        <f t="shared" si="500"/>
        <v>0</v>
      </c>
      <c r="CP315" s="181">
        <f t="shared" si="500"/>
        <v>0</v>
      </c>
      <c r="CQ315" s="181">
        <f t="shared" si="500"/>
        <v>0</v>
      </c>
      <c r="CR315" s="181">
        <f t="shared" si="500"/>
        <v>0</v>
      </c>
      <c r="CS315" s="181">
        <f t="shared" si="500"/>
        <v>0</v>
      </c>
      <c r="CT315" s="181">
        <f t="shared" si="500"/>
        <v>0</v>
      </c>
      <c r="CU315" s="181">
        <f t="shared" si="500"/>
        <v>0</v>
      </c>
      <c r="CV315" s="181">
        <f t="shared" si="500"/>
        <v>0</v>
      </c>
      <c r="CW315" s="181">
        <f t="shared" si="500"/>
        <v>0</v>
      </c>
      <c r="CX315" s="181">
        <f t="shared" si="500"/>
        <v>0</v>
      </c>
      <c r="CY315" s="181">
        <f t="shared" si="500"/>
        <v>0</v>
      </c>
      <c r="CZ315" s="181">
        <f t="shared" si="500"/>
        <v>0</v>
      </c>
      <c r="DA315" s="181">
        <f t="shared" si="500"/>
        <v>0</v>
      </c>
      <c r="DB315" s="181">
        <f t="shared" ref="DB315:EG315" si="501" xml:space="preserve"> DB313 * DB314</f>
        <v>0</v>
      </c>
      <c r="DC315" s="181">
        <f t="shared" si="501"/>
        <v>0</v>
      </c>
      <c r="DD315" s="181">
        <f t="shared" si="501"/>
        <v>0</v>
      </c>
      <c r="DE315" s="181">
        <f t="shared" si="501"/>
        <v>0</v>
      </c>
      <c r="DF315" s="181">
        <f t="shared" si="501"/>
        <v>0</v>
      </c>
      <c r="DG315" s="181">
        <f t="shared" si="501"/>
        <v>0</v>
      </c>
      <c r="DH315" s="181">
        <f t="shared" si="501"/>
        <v>0</v>
      </c>
      <c r="DI315" s="181">
        <f t="shared" si="501"/>
        <v>0</v>
      </c>
      <c r="DJ315" s="181">
        <f t="shared" si="501"/>
        <v>0</v>
      </c>
      <c r="DK315" s="181">
        <f t="shared" si="501"/>
        <v>0</v>
      </c>
      <c r="DL315" s="181">
        <f t="shared" si="501"/>
        <v>0</v>
      </c>
      <c r="DM315" s="181">
        <f t="shared" si="501"/>
        <v>0</v>
      </c>
      <c r="DN315" s="181">
        <f t="shared" si="501"/>
        <v>0</v>
      </c>
      <c r="DO315" s="181">
        <f t="shared" si="501"/>
        <v>0</v>
      </c>
      <c r="DP315" s="181">
        <f t="shared" si="501"/>
        <v>0</v>
      </c>
      <c r="DQ315" s="181">
        <f t="shared" si="501"/>
        <v>0</v>
      </c>
      <c r="DR315" s="181">
        <f t="shared" si="501"/>
        <v>0</v>
      </c>
      <c r="DS315" s="181">
        <f t="shared" si="501"/>
        <v>0</v>
      </c>
      <c r="DT315" s="181">
        <f t="shared" si="501"/>
        <v>0</v>
      </c>
      <c r="DU315" s="181">
        <f t="shared" si="501"/>
        <v>0</v>
      </c>
      <c r="DV315" s="181">
        <f t="shared" si="501"/>
        <v>0</v>
      </c>
      <c r="DW315" s="181">
        <f t="shared" si="501"/>
        <v>0</v>
      </c>
      <c r="DX315" s="181">
        <f t="shared" si="501"/>
        <v>0</v>
      </c>
      <c r="DY315" s="181">
        <f t="shared" si="501"/>
        <v>0</v>
      </c>
      <c r="DZ315" s="181">
        <f t="shared" si="501"/>
        <v>0</v>
      </c>
      <c r="EA315" s="181">
        <f t="shared" si="501"/>
        <v>0</v>
      </c>
      <c r="EB315" s="181">
        <f t="shared" si="501"/>
        <v>0</v>
      </c>
      <c r="EC315" s="181">
        <f t="shared" si="501"/>
        <v>0</v>
      </c>
      <c r="ED315" s="181">
        <f t="shared" si="501"/>
        <v>0</v>
      </c>
      <c r="EE315" s="181">
        <f t="shared" si="501"/>
        <v>0</v>
      </c>
      <c r="EF315" s="181">
        <f t="shared" si="501"/>
        <v>0</v>
      </c>
      <c r="EG315" s="181">
        <f t="shared" si="501"/>
        <v>0</v>
      </c>
      <c r="EH315" s="181">
        <f t="shared" ref="EH315:FM315" si="502" xml:space="preserve"> EH313 * EH314</f>
        <v>0</v>
      </c>
      <c r="EI315" s="181">
        <f t="shared" si="502"/>
        <v>0</v>
      </c>
      <c r="EJ315" s="181">
        <f t="shared" si="502"/>
        <v>0</v>
      </c>
      <c r="EK315" s="181">
        <f t="shared" si="502"/>
        <v>0</v>
      </c>
      <c r="EL315" s="181">
        <f t="shared" si="502"/>
        <v>0</v>
      </c>
      <c r="EM315" s="181">
        <f t="shared" si="502"/>
        <v>0</v>
      </c>
      <c r="EN315" s="181">
        <f t="shared" si="502"/>
        <v>0</v>
      </c>
      <c r="EO315" s="181">
        <f t="shared" si="502"/>
        <v>0</v>
      </c>
      <c r="EP315" s="181">
        <f t="shared" si="502"/>
        <v>0</v>
      </c>
      <c r="EQ315" s="181">
        <f t="shared" si="502"/>
        <v>0</v>
      </c>
      <c r="ER315" s="181">
        <f t="shared" si="502"/>
        <v>0</v>
      </c>
      <c r="ES315" s="181">
        <f t="shared" si="502"/>
        <v>0</v>
      </c>
      <c r="ET315" s="181">
        <f t="shared" si="502"/>
        <v>0</v>
      </c>
      <c r="EU315" s="181">
        <f t="shared" si="502"/>
        <v>0</v>
      </c>
      <c r="EV315" s="181">
        <f t="shared" si="502"/>
        <v>0</v>
      </c>
      <c r="EW315" s="181">
        <f t="shared" si="502"/>
        <v>0</v>
      </c>
      <c r="EX315" s="181">
        <f t="shared" si="502"/>
        <v>0</v>
      </c>
      <c r="EY315" s="181">
        <f t="shared" si="502"/>
        <v>0</v>
      </c>
      <c r="EZ315" s="181">
        <f t="shared" si="502"/>
        <v>0</v>
      </c>
      <c r="FA315" s="181">
        <f t="shared" si="502"/>
        <v>0</v>
      </c>
      <c r="FB315" s="181">
        <f t="shared" si="502"/>
        <v>0</v>
      </c>
      <c r="FC315" s="181">
        <f t="shared" si="502"/>
        <v>0</v>
      </c>
      <c r="FD315" s="181">
        <f t="shared" si="502"/>
        <v>0</v>
      </c>
      <c r="FE315" s="181">
        <f t="shared" si="502"/>
        <v>0</v>
      </c>
      <c r="FF315" s="181">
        <f t="shared" si="502"/>
        <v>0</v>
      </c>
      <c r="FG315" s="181">
        <f t="shared" si="502"/>
        <v>0</v>
      </c>
      <c r="FH315" s="181">
        <f t="shared" si="502"/>
        <v>0</v>
      </c>
      <c r="FI315" s="181">
        <f t="shared" si="502"/>
        <v>0</v>
      </c>
      <c r="FJ315" s="181">
        <f t="shared" si="502"/>
        <v>0</v>
      </c>
      <c r="FK315" s="181">
        <f t="shared" si="502"/>
        <v>0</v>
      </c>
      <c r="FL315" s="181">
        <f t="shared" si="502"/>
        <v>0</v>
      </c>
      <c r="FM315" s="181">
        <f t="shared" si="502"/>
        <v>0</v>
      </c>
      <c r="FN315" s="181">
        <f t="shared" ref="FN315:GJ315" si="503" xml:space="preserve"> FN313 * FN314</f>
        <v>0</v>
      </c>
      <c r="FO315" s="181">
        <f t="shared" si="503"/>
        <v>0</v>
      </c>
      <c r="FP315" s="181">
        <f t="shared" si="503"/>
        <v>0</v>
      </c>
      <c r="FQ315" s="181">
        <f t="shared" si="503"/>
        <v>0</v>
      </c>
      <c r="FR315" s="181">
        <f t="shared" si="503"/>
        <v>0</v>
      </c>
      <c r="FS315" s="181">
        <f t="shared" si="503"/>
        <v>0</v>
      </c>
      <c r="FT315" s="181">
        <f t="shared" si="503"/>
        <v>0</v>
      </c>
      <c r="FU315" s="181">
        <f t="shared" si="503"/>
        <v>0</v>
      </c>
      <c r="FV315" s="181">
        <f t="shared" si="503"/>
        <v>0</v>
      </c>
      <c r="FW315" s="181">
        <f t="shared" si="503"/>
        <v>0</v>
      </c>
      <c r="FX315" s="181">
        <f t="shared" si="503"/>
        <v>0</v>
      </c>
      <c r="FY315" s="181">
        <f t="shared" si="503"/>
        <v>0</v>
      </c>
      <c r="FZ315" s="181">
        <f t="shared" si="503"/>
        <v>0</v>
      </c>
      <c r="GA315" s="181">
        <f t="shared" si="503"/>
        <v>0</v>
      </c>
      <c r="GB315" s="181">
        <f t="shared" si="503"/>
        <v>0</v>
      </c>
      <c r="GC315" s="181">
        <f t="shared" si="503"/>
        <v>0</v>
      </c>
      <c r="GD315" s="181">
        <f t="shared" si="503"/>
        <v>0</v>
      </c>
      <c r="GE315" s="181">
        <f t="shared" si="503"/>
        <v>0</v>
      </c>
      <c r="GF315" s="181">
        <f t="shared" si="503"/>
        <v>0</v>
      </c>
      <c r="GG315" s="181">
        <f t="shared" si="503"/>
        <v>0</v>
      </c>
      <c r="GH315" s="181">
        <f t="shared" si="503"/>
        <v>0</v>
      </c>
      <c r="GI315" s="181">
        <f t="shared" si="503"/>
        <v>0</v>
      </c>
      <c r="GJ315" s="181">
        <f t="shared" si="503"/>
        <v>0</v>
      </c>
    </row>
    <row r="316" spans="1:192" outlineLevel="1" x14ac:dyDescent="0.35">
      <c r="A316" s="7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</row>
    <row r="317" spans="1:192" outlineLevel="1" x14ac:dyDescent="0.35">
      <c r="A317" s="76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</row>
    <row r="318" spans="1:192" outlineLevel="1" x14ac:dyDescent="0.35">
      <c r="A318" s="76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</row>
    <row r="319" spans="1:192" outlineLevel="1" x14ac:dyDescent="0.35">
      <c r="A319" s="76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</row>
    <row r="320" spans="1:192" outlineLevel="1" x14ac:dyDescent="0.35">
      <c r="A320" s="76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</row>
    <row r="321" spans="1:192" outlineLevel="1" x14ac:dyDescent="0.35">
      <c r="A321" s="76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</row>
    <row r="322" spans="1:192" outlineLevel="1" x14ac:dyDescent="0.35">
      <c r="A322" s="226"/>
      <c r="B322" s="226"/>
      <c r="C322" s="227"/>
      <c r="D322" s="228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25"/>
      <c r="S322" s="225"/>
      <c r="T322" s="225"/>
      <c r="U322" s="225"/>
      <c r="V322" s="225"/>
      <c r="W322" s="225"/>
      <c r="X322" s="225"/>
      <c r="Y322" s="225"/>
      <c r="Z322" s="225"/>
      <c r="AA322" s="225"/>
      <c r="AB322" s="225"/>
      <c r="AC322" s="225"/>
      <c r="AD322" s="225"/>
      <c r="AE322" s="225"/>
      <c r="AF322" s="225"/>
      <c r="AG322" s="225"/>
      <c r="AH322" s="225"/>
      <c r="AI322" s="225"/>
      <c r="AJ322" s="225"/>
      <c r="AK322" s="225"/>
      <c r="AL322" s="225"/>
      <c r="AM322" s="225"/>
      <c r="AN322" s="225"/>
      <c r="AO322" s="225"/>
      <c r="AP322" s="225"/>
      <c r="AQ322" s="225"/>
      <c r="AR322" s="225"/>
      <c r="AS322" s="225"/>
      <c r="AT322" s="225"/>
      <c r="AU322" s="225"/>
      <c r="AV322" s="225"/>
      <c r="AW322" s="225"/>
      <c r="AX322" s="225"/>
      <c r="AY322" s="225"/>
      <c r="AZ322" s="225"/>
      <c r="BA322" s="225"/>
      <c r="BB322" s="225"/>
      <c r="BC322" s="225"/>
      <c r="BD322" s="225"/>
      <c r="BE322" s="225"/>
      <c r="BF322" s="225"/>
      <c r="BG322" s="225"/>
      <c r="BH322" s="225"/>
      <c r="BI322" s="225"/>
      <c r="BJ322" s="225"/>
      <c r="BK322" s="225"/>
      <c r="BL322" s="225"/>
      <c r="BM322" s="225"/>
      <c r="BN322" s="225"/>
      <c r="BO322" s="225"/>
      <c r="BP322" s="225"/>
      <c r="BQ322" s="225"/>
      <c r="BR322" s="225"/>
      <c r="BS322" s="225"/>
      <c r="BT322" s="225"/>
      <c r="BU322" s="225"/>
      <c r="BV322" s="225"/>
      <c r="BW322" s="225"/>
      <c r="BX322" s="225"/>
      <c r="BY322" s="225"/>
      <c r="BZ322" s="225"/>
      <c r="CA322" s="225"/>
      <c r="CB322" s="225"/>
      <c r="CC322" s="225"/>
      <c r="CD322" s="225"/>
      <c r="CE322" s="225"/>
      <c r="CF322" s="225"/>
      <c r="CG322" s="225"/>
      <c r="CH322" s="225"/>
      <c r="CI322" s="225"/>
      <c r="CJ322" s="225"/>
      <c r="CK322" s="225"/>
      <c r="CL322" s="225"/>
      <c r="CM322" s="225"/>
      <c r="CN322" s="225"/>
      <c r="CO322" s="225"/>
      <c r="CP322" s="225"/>
      <c r="CQ322" s="225"/>
      <c r="CR322" s="225"/>
      <c r="CS322" s="225"/>
      <c r="CT322" s="225"/>
      <c r="CU322" s="225"/>
      <c r="CV322" s="225"/>
      <c r="CW322" s="225"/>
      <c r="CX322" s="225"/>
      <c r="CY322" s="225"/>
      <c r="CZ322" s="225"/>
      <c r="DA322" s="225"/>
      <c r="DB322" s="225"/>
      <c r="DC322" s="225"/>
      <c r="DD322" s="225"/>
      <c r="DE322" s="225"/>
      <c r="DF322" s="225"/>
      <c r="DG322" s="225"/>
      <c r="DH322" s="225"/>
      <c r="DI322" s="225"/>
      <c r="DJ322" s="225"/>
      <c r="DK322" s="225"/>
      <c r="DL322" s="225"/>
      <c r="DM322" s="225"/>
      <c r="DN322" s="225"/>
      <c r="DO322" s="225"/>
      <c r="DP322" s="225"/>
      <c r="DQ322" s="225"/>
      <c r="DR322" s="225"/>
      <c r="DS322" s="225"/>
      <c r="DT322" s="225"/>
      <c r="DU322" s="225"/>
      <c r="DV322" s="225"/>
      <c r="DW322" s="225"/>
      <c r="DX322" s="225"/>
      <c r="DY322" s="225"/>
      <c r="DZ322" s="225"/>
      <c r="EA322" s="225"/>
      <c r="EB322" s="225"/>
      <c r="EC322" s="225"/>
      <c r="ED322" s="225"/>
      <c r="EE322" s="225"/>
      <c r="EF322" s="225"/>
      <c r="EG322" s="225"/>
      <c r="EH322" s="225"/>
      <c r="EI322" s="225"/>
      <c r="EJ322" s="225"/>
      <c r="EK322" s="225"/>
      <c r="EL322" s="225"/>
      <c r="EM322" s="225"/>
      <c r="EN322" s="225"/>
      <c r="EO322" s="225"/>
      <c r="EP322" s="225"/>
      <c r="EQ322" s="225"/>
      <c r="ER322" s="225"/>
      <c r="ES322" s="225"/>
      <c r="ET322" s="225"/>
      <c r="EU322" s="225"/>
      <c r="EV322" s="225"/>
      <c r="EW322" s="225"/>
      <c r="EX322" s="225"/>
      <c r="EY322" s="225"/>
      <c r="EZ322" s="225"/>
      <c r="FA322" s="225"/>
      <c r="FB322" s="225"/>
      <c r="FC322" s="225"/>
      <c r="FD322" s="225"/>
      <c r="FE322" s="225"/>
      <c r="FF322" s="225"/>
      <c r="FG322" s="225"/>
      <c r="FH322" s="225"/>
      <c r="FI322" s="225"/>
      <c r="FJ322" s="225"/>
      <c r="FK322" s="225"/>
      <c r="FL322" s="225"/>
      <c r="FM322" s="225"/>
      <c r="FN322" s="225"/>
      <c r="FO322" s="225"/>
      <c r="FP322" s="225"/>
      <c r="FQ322" s="225"/>
      <c r="FR322" s="225"/>
      <c r="FS322" s="225"/>
      <c r="FT322" s="225"/>
      <c r="FU322" s="225"/>
      <c r="FV322" s="225"/>
      <c r="FW322" s="225"/>
      <c r="FX322" s="225"/>
      <c r="FY322" s="225"/>
      <c r="FZ322" s="225"/>
      <c r="GA322" s="225"/>
      <c r="GB322" s="225"/>
      <c r="GC322" s="225"/>
      <c r="GD322" s="225"/>
      <c r="GE322" s="225"/>
      <c r="GF322" s="225"/>
      <c r="GG322" s="225"/>
      <c r="GH322" s="225"/>
      <c r="GI322" s="225"/>
      <c r="GJ322" s="225"/>
    </row>
    <row r="323" spans="1:192" outlineLevel="1" x14ac:dyDescent="0.35">
      <c r="A323" s="226"/>
      <c r="B323" s="226"/>
      <c r="C323" s="227"/>
      <c r="D323" s="228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25"/>
      <c r="S323" s="225"/>
      <c r="T323" s="225"/>
      <c r="U323" s="225"/>
      <c r="V323" s="225"/>
      <c r="W323" s="225"/>
      <c r="X323" s="225"/>
      <c r="Y323" s="225"/>
      <c r="Z323" s="225"/>
      <c r="AA323" s="225"/>
      <c r="AB323" s="225"/>
      <c r="AC323" s="225"/>
      <c r="AD323" s="225"/>
      <c r="AE323" s="225"/>
      <c r="AF323" s="225"/>
      <c r="AG323" s="225"/>
      <c r="AH323" s="225"/>
      <c r="AI323" s="225"/>
      <c r="AJ323" s="225"/>
      <c r="AK323" s="225"/>
      <c r="AL323" s="225"/>
      <c r="AM323" s="225"/>
      <c r="AN323" s="225"/>
      <c r="AO323" s="225"/>
      <c r="AP323" s="225"/>
      <c r="AQ323" s="225"/>
      <c r="AR323" s="225"/>
      <c r="AS323" s="225"/>
      <c r="AT323" s="225"/>
      <c r="AU323" s="225"/>
      <c r="AV323" s="225"/>
      <c r="AW323" s="225"/>
      <c r="AX323" s="225"/>
      <c r="AY323" s="225"/>
      <c r="AZ323" s="225"/>
      <c r="BA323" s="225"/>
      <c r="BB323" s="225"/>
      <c r="BC323" s="225"/>
      <c r="BD323" s="225"/>
      <c r="BE323" s="225"/>
      <c r="BF323" s="225"/>
      <c r="BG323" s="225"/>
      <c r="BH323" s="225"/>
      <c r="BI323" s="225"/>
      <c r="BJ323" s="225"/>
      <c r="BK323" s="225"/>
      <c r="BL323" s="225"/>
      <c r="BM323" s="225"/>
      <c r="BN323" s="225"/>
      <c r="BO323" s="225"/>
      <c r="BP323" s="225"/>
      <c r="BQ323" s="225"/>
      <c r="BR323" s="225"/>
      <c r="BS323" s="225"/>
      <c r="BT323" s="225"/>
      <c r="BU323" s="225"/>
      <c r="BV323" s="225"/>
      <c r="BW323" s="225"/>
      <c r="BX323" s="225"/>
      <c r="BY323" s="225"/>
      <c r="BZ323" s="225"/>
      <c r="CA323" s="225"/>
      <c r="CB323" s="225"/>
      <c r="CC323" s="225"/>
      <c r="CD323" s="225"/>
      <c r="CE323" s="225"/>
      <c r="CF323" s="225"/>
      <c r="CG323" s="225"/>
      <c r="CH323" s="225"/>
      <c r="CI323" s="225"/>
      <c r="CJ323" s="225"/>
      <c r="CK323" s="225"/>
      <c r="CL323" s="225"/>
      <c r="CM323" s="225"/>
      <c r="CN323" s="225"/>
      <c r="CO323" s="225"/>
      <c r="CP323" s="225"/>
      <c r="CQ323" s="225"/>
      <c r="CR323" s="225"/>
      <c r="CS323" s="225"/>
      <c r="CT323" s="225"/>
      <c r="CU323" s="225"/>
      <c r="CV323" s="225"/>
      <c r="CW323" s="225"/>
      <c r="CX323" s="225"/>
      <c r="CY323" s="225"/>
      <c r="CZ323" s="225"/>
      <c r="DA323" s="225"/>
      <c r="DB323" s="225"/>
      <c r="DC323" s="225"/>
      <c r="DD323" s="225"/>
      <c r="DE323" s="225"/>
      <c r="DF323" s="225"/>
      <c r="DG323" s="225"/>
      <c r="DH323" s="225"/>
      <c r="DI323" s="225"/>
      <c r="DJ323" s="225"/>
      <c r="DK323" s="225"/>
      <c r="DL323" s="225"/>
      <c r="DM323" s="225"/>
      <c r="DN323" s="225"/>
      <c r="DO323" s="225"/>
      <c r="DP323" s="225"/>
      <c r="DQ323" s="225"/>
      <c r="DR323" s="225"/>
      <c r="DS323" s="225"/>
      <c r="DT323" s="225"/>
      <c r="DU323" s="225"/>
      <c r="DV323" s="225"/>
      <c r="DW323" s="225"/>
      <c r="DX323" s="225"/>
      <c r="DY323" s="225"/>
      <c r="DZ323" s="225"/>
      <c r="EA323" s="225"/>
      <c r="EB323" s="225"/>
      <c r="EC323" s="225"/>
      <c r="ED323" s="225"/>
      <c r="EE323" s="225"/>
      <c r="EF323" s="225"/>
      <c r="EG323" s="225"/>
      <c r="EH323" s="225"/>
      <c r="EI323" s="225"/>
      <c r="EJ323" s="225"/>
      <c r="EK323" s="225"/>
      <c r="EL323" s="225"/>
      <c r="EM323" s="225"/>
      <c r="EN323" s="225"/>
      <c r="EO323" s="225"/>
      <c r="EP323" s="225"/>
      <c r="EQ323" s="225"/>
      <c r="ER323" s="225"/>
      <c r="ES323" s="225"/>
      <c r="ET323" s="225"/>
      <c r="EU323" s="225"/>
      <c r="EV323" s="225"/>
      <c r="EW323" s="225"/>
      <c r="EX323" s="225"/>
      <c r="EY323" s="225"/>
      <c r="EZ323" s="225"/>
      <c r="FA323" s="225"/>
      <c r="FB323" s="225"/>
      <c r="FC323" s="225"/>
      <c r="FD323" s="225"/>
      <c r="FE323" s="225"/>
      <c r="FF323" s="225"/>
      <c r="FG323" s="225"/>
      <c r="FH323" s="225"/>
      <c r="FI323" s="225"/>
      <c r="FJ323" s="225"/>
      <c r="FK323" s="225"/>
      <c r="FL323" s="225"/>
      <c r="FM323" s="225"/>
      <c r="FN323" s="225"/>
      <c r="FO323" s="225"/>
      <c r="FP323" s="225"/>
      <c r="FQ323" s="225"/>
      <c r="FR323" s="225"/>
      <c r="FS323" s="225"/>
      <c r="FT323" s="225"/>
      <c r="FU323" s="225"/>
      <c r="FV323" s="225"/>
      <c r="FW323" s="225"/>
      <c r="FX323" s="225"/>
      <c r="FY323" s="225"/>
      <c r="FZ323" s="225"/>
      <c r="GA323" s="225"/>
      <c r="GB323" s="225"/>
      <c r="GC323" s="225"/>
      <c r="GD323" s="225"/>
      <c r="GE323" s="225"/>
      <c r="GF323" s="225"/>
      <c r="GG323" s="225"/>
      <c r="GH323" s="225"/>
      <c r="GI323" s="225"/>
      <c r="GJ323" s="225"/>
    </row>
    <row r="324" spans="1:192" outlineLevel="1" x14ac:dyDescent="0.35">
      <c r="A324" s="226"/>
      <c r="B324" s="226"/>
      <c r="C324" s="227"/>
      <c r="D324" s="228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25"/>
      <c r="S324" s="225"/>
      <c r="T324" s="225"/>
      <c r="U324" s="225"/>
      <c r="V324" s="225"/>
      <c r="W324" s="225"/>
      <c r="X324" s="225"/>
      <c r="Y324" s="225"/>
      <c r="Z324" s="225"/>
      <c r="AA324" s="225"/>
      <c r="AB324" s="225"/>
      <c r="AC324" s="225"/>
      <c r="AD324" s="225"/>
      <c r="AE324" s="225"/>
      <c r="AF324" s="225"/>
      <c r="AG324" s="225"/>
      <c r="AH324" s="225"/>
      <c r="AI324" s="225"/>
      <c r="AJ324" s="225"/>
      <c r="AK324" s="225"/>
      <c r="AL324" s="225"/>
      <c r="AM324" s="225"/>
      <c r="AN324" s="225"/>
      <c r="AO324" s="225"/>
      <c r="AP324" s="225"/>
      <c r="AQ324" s="225"/>
      <c r="AR324" s="225"/>
      <c r="AS324" s="225"/>
      <c r="AT324" s="225"/>
      <c r="AU324" s="225"/>
      <c r="AV324" s="225"/>
      <c r="AW324" s="225"/>
      <c r="AX324" s="225"/>
      <c r="AY324" s="225"/>
      <c r="AZ324" s="225"/>
      <c r="BA324" s="225"/>
      <c r="BB324" s="225"/>
      <c r="BC324" s="225"/>
      <c r="BD324" s="225"/>
      <c r="BE324" s="225"/>
      <c r="BF324" s="225"/>
      <c r="BG324" s="225"/>
      <c r="BH324" s="225"/>
      <c r="BI324" s="225"/>
      <c r="BJ324" s="225"/>
      <c r="BK324" s="225"/>
      <c r="BL324" s="225"/>
      <c r="BM324" s="225"/>
      <c r="BN324" s="225"/>
      <c r="BO324" s="225"/>
      <c r="BP324" s="225"/>
      <c r="BQ324" s="225"/>
      <c r="BR324" s="225"/>
      <c r="BS324" s="225"/>
      <c r="BT324" s="225"/>
      <c r="BU324" s="225"/>
      <c r="BV324" s="225"/>
      <c r="BW324" s="225"/>
      <c r="BX324" s="225"/>
      <c r="BY324" s="225"/>
      <c r="BZ324" s="225"/>
      <c r="CA324" s="225"/>
      <c r="CB324" s="225"/>
      <c r="CC324" s="225"/>
      <c r="CD324" s="225"/>
      <c r="CE324" s="225"/>
      <c r="CF324" s="225"/>
      <c r="CG324" s="225"/>
      <c r="CH324" s="225"/>
      <c r="CI324" s="225"/>
      <c r="CJ324" s="225"/>
      <c r="CK324" s="225"/>
      <c r="CL324" s="225"/>
      <c r="CM324" s="225"/>
      <c r="CN324" s="225"/>
      <c r="CO324" s="225"/>
      <c r="CP324" s="225"/>
      <c r="CQ324" s="225"/>
      <c r="CR324" s="225"/>
      <c r="CS324" s="225"/>
      <c r="CT324" s="225"/>
      <c r="CU324" s="225"/>
      <c r="CV324" s="225"/>
      <c r="CW324" s="225"/>
      <c r="CX324" s="225"/>
      <c r="CY324" s="225"/>
      <c r="CZ324" s="225"/>
      <c r="DA324" s="225"/>
      <c r="DB324" s="225"/>
      <c r="DC324" s="225"/>
      <c r="DD324" s="225"/>
      <c r="DE324" s="225"/>
      <c r="DF324" s="225"/>
      <c r="DG324" s="225"/>
      <c r="DH324" s="225"/>
      <c r="DI324" s="225"/>
      <c r="DJ324" s="225"/>
      <c r="DK324" s="225"/>
      <c r="DL324" s="225"/>
      <c r="DM324" s="225"/>
      <c r="DN324" s="225"/>
      <c r="DO324" s="225"/>
      <c r="DP324" s="225"/>
      <c r="DQ324" s="225"/>
      <c r="DR324" s="225"/>
      <c r="DS324" s="225"/>
      <c r="DT324" s="225"/>
      <c r="DU324" s="225"/>
      <c r="DV324" s="225"/>
      <c r="DW324" s="225"/>
      <c r="DX324" s="225"/>
      <c r="DY324" s="225"/>
      <c r="DZ324" s="225"/>
      <c r="EA324" s="225"/>
      <c r="EB324" s="225"/>
      <c r="EC324" s="225"/>
      <c r="ED324" s="225"/>
      <c r="EE324" s="225"/>
      <c r="EF324" s="225"/>
      <c r="EG324" s="225"/>
      <c r="EH324" s="225"/>
      <c r="EI324" s="225"/>
      <c r="EJ324" s="225"/>
      <c r="EK324" s="225"/>
      <c r="EL324" s="225"/>
      <c r="EM324" s="225"/>
      <c r="EN324" s="225"/>
      <c r="EO324" s="225"/>
      <c r="EP324" s="225"/>
      <c r="EQ324" s="225"/>
      <c r="ER324" s="225"/>
      <c r="ES324" s="225"/>
      <c r="ET324" s="225"/>
      <c r="EU324" s="225"/>
      <c r="EV324" s="225"/>
      <c r="EW324" s="225"/>
      <c r="EX324" s="225"/>
      <c r="EY324" s="225"/>
      <c r="EZ324" s="225"/>
      <c r="FA324" s="225"/>
      <c r="FB324" s="225"/>
      <c r="FC324" s="225"/>
      <c r="FD324" s="225"/>
      <c r="FE324" s="225"/>
      <c r="FF324" s="225"/>
      <c r="FG324" s="225"/>
      <c r="FH324" s="225"/>
      <c r="FI324" s="225"/>
      <c r="FJ324" s="225"/>
      <c r="FK324" s="225"/>
      <c r="FL324" s="225"/>
      <c r="FM324" s="225"/>
      <c r="FN324" s="225"/>
      <c r="FO324" s="225"/>
      <c r="FP324" s="225"/>
      <c r="FQ324" s="225"/>
      <c r="FR324" s="225"/>
      <c r="FS324" s="225"/>
      <c r="FT324" s="225"/>
      <c r="FU324" s="225"/>
      <c r="FV324" s="225"/>
      <c r="FW324" s="225"/>
      <c r="FX324" s="225"/>
      <c r="FY324" s="225"/>
      <c r="FZ324" s="225"/>
      <c r="GA324" s="225"/>
      <c r="GB324" s="225"/>
      <c r="GC324" s="225"/>
      <c r="GD324" s="225"/>
      <c r="GE324" s="225"/>
      <c r="GF324" s="225"/>
      <c r="GG324" s="225"/>
      <c r="GH324" s="225"/>
      <c r="GI324" s="225"/>
      <c r="GJ324" s="225"/>
    </row>
    <row r="325" spans="1:192" outlineLevel="1" x14ac:dyDescent="0.35">
      <c r="A325" s="226"/>
      <c r="B325" s="226"/>
      <c r="C325" s="227"/>
      <c r="D325" s="228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25"/>
      <c r="S325" s="225"/>
      <c r="T325" s="225"/>
      <c r="U325" s="225"/>
      <c r="V325" s="225"/>
      <c r="W325" s="225"/>
      <c r="X325" s="225"/>
      <c r="Y325" s="225"/>
      <c r="Z325" s="225"/>
      <c r="AA325" s="225"/>
      <c r="AB325" s="225"/>
      <c r="AC325" s="225"/>
      <c r="AD325" s="225"/>
      <c r="AE325" s="225"/>
      <c r="AF325" s="225"/>
      <c r="AG325" s="225"/>
      <c r="AH325" s="225"/>
      <c r="AI325" s="225"/>
      <c r="AJ325" s="225"/>
      <c r="AK325" s="225"/>
      <c r="AL325" s="225"/>
      <c r="AM325" s="225"/>
      <c r="AN325" s="225"/>
      <c r="AO325" s="225"/>
      <c r="AP325" s="225"/>
      <c r="AQ325" s="225"/>
      <c r="AR325" s="225"/>
      <c r="AS325" s="225"/>
      <c r="AT325" s="225"/>
      <c r="AU325" s="225"/>
      <c r="AV325" s="225"/>
      <c r="AW325" s="225"/>
      <c r="AX325" s="225"/>
      <c r="AY325" s="225"/>
      <c r="AZ325" s="225"/>
      <c r="BA325" s="225"/>
      <c r="BB325" s="225"/>
      <c r="BC325" s="225"/>
      <c r="BD325" s="225"/>
      <c r="BE325" s="225"/>
      <c r="BF325" s="225"/>
      <c r="BG325" s="225"/>
      <c r="BH325" s="225"/>
      <c r="BI325" s="225"/>
      <c r="BJ325" s="225"/>
      <c r="BK325" s="225"/>
      <c r="BL325" s="225"/>
      <c r="BM325" s="225"/>
      <c r="BN325" s="225"/>
      <c r="BO325" s="225"/>
      <c r="BP325" s="225"/>
      <c r="BQ325" s="225"/>
      <c r="BR325" s="225"/>
      <c r="BS325" s="225"/>
      <c r="BT325" s="225"/>
      <c r="BU325" s="225"/>
      <c r="BV325" s="225"/>
      <c r="BW325" s="225"/>
      <c r="BX325" s="225"/>
      <c r="BY325" s="225"/>
      <c r="BZ325" s="225"/>
      <c r="CA325" s="225"/>
      <c r="CB325" s="225"/>
      <c r="CC325" s="225"/>
      <c r="CD325" s="225"/>
      <c r="CE325" s="225"/>
      <c r="CF325" s="225"/>
      <c r="CG325" s="225"/>
      <c r="CH325" s="225"/>
      <c r="CI325" s="225"/>
      <c r="CJ325" s="225"/>
      <c r="CK325" s="225"/>
      <c r="CL325" s="225"/>
      <c r="CM325" s="225"/>
      <c r="CN325" s="225"/>
      <c r="CO325" s="225"/>
      <c r="CP325" s="225"/>
      <c r="CQ325" s="225"/>
      <c r="CR325" s="225"/>
      <c r="CS325" s="225"/>
      <c r="CT325" s="225"/>
      <c r="CU325" s="225"/>
      <c r="CV325" s="225"/>
      <c r="CW325" s="225"/>
      <c r="CX325" s="225"/>
      <c r="CY325" s="225"/>
      <c r="CZ325" s="225"/>
      <c r="DA325" s="225"/>
      <c r="DB325" s="225"/>
      <c r="DC325" s="225"/>
      <c r="DD325" s="225"/>
      <c r="DE325" s="225"/>
      <c r="DF325" s="225"/>
      <c r="DG325" s="225"/>
      <c r="DH325" s="225"/>
      <c r="DI325" s="225"/>
      <c r="DJ325" s="225"/>
      <c r="DK325" s="225"/>
      <c r="DL325" s="225"/>
      <c r="DM325" s="225"/>
      <c r="DN325" s="225"/>
      <c r="DO325" s="225"/>
      <c r="DP325" s="225"/>
      <c r="DQ325" s="225"/>
      <c r="DR325" s="225"/>
      <c r="DS325" s="225"/>
      <c r="DT325" s="225"/>
      <c r="DU325" s="225"/>
      <c r="DV325" s="225"/>
      <c r="DW325" s="225"/>
      <c r="DX325" s="225"/>
      <c r="DY325" s="225"/>
      <c r="DZ325" s="225"/>
      <c r="EA325" s="225"/>
      <c r="EB325" s="225"/>
      <c r="EC325" s="225"/>
      <c r="ED325" s="225"/>
      <c r="EE325" s="225"/>
      <c r="EF325" s="225"/>
      <c r="EG325" s="225"/>
      <c r="EH325" s="225"/>
      <c r="EI325" s="225"/>
      <c r="EJ325" s="225"/>
      <c r="EK325" s="225"/>
      <c r="EL325" s="225"/>
      <c r="EM325" s="225"/>
      <c r="EN325" s="225"/>
      <c r="EO325" s="225"/>
      <c r="EP325" s="225"/>
      <c r="EQ325" s="225"/>
      <c r="ER325" s="225"/>
      <c r="ES325" s="225"/>
      <c r="ET325" s="225"/>
      <c r="EU325" s="225"/>
      <c r="EV325" s="225"/>
      <c r="EW325" s="225"/>
      <c r="EX325" s="225"/>
      <c r="EY325" s="225"/>
      <c r="EZ325" s="225"/>
      <c r="FA325" s="225"/>
      <c r="FB325" s="225"/>
      <c r="FC325" s="225"/>
      <c r="FD325" s="225"/>
      <c r="FE325" s="225"/>
      <c r="FF325" s="225"/>
      <c r="FG325" s="225"/>
      <c r="FH325" s="225"/>
      <c r="FI325" s="225"/>
      <c r="FJ325" s="225"/>
      <c r="FK325" s="225"/>
      <c r="FL325" s="225"/>
      <c r="FM325" s="225"/>
      <c r="FN325" s="225"/>
      <c r="FO325" s="225"/>
      <c r="FP325" s="225"/>
      <c r="FQ325" s="225"/>
      <c r="FR325" s="225"/>
      <c r="FS325" s="225"/>
      <c r="FT325" s="225"/>
      <c r="FU325" s="225"/>
      <c r="FV325" s="225"/>
      <c r="FW325" s="225"/>
      <c r="FX325" s="225"/>
      <c r="FY325" s="225"/>
      <c r="FZ325" s="225"/>
      <c r="GA325" s="225"/>
      <c r="GB325" s="225"/>
      <c r="GC325" s="225"/>
      <c r="GD325" s="225"/>
      <c r="GE325" s="225"/>
      <c r="GF325" s="225"/>
      <c r="GG325" s="225"/>
      <c r="GH325" s="225"/>
      <c r="GI325" s="225"/>
      <c r="GJ325" s="225"/>
    </row>
    <row r="326" spans="1:192" outlineLevel="1" x14ac:dyDescent="0.35">
      <c r="A326" s="226"/>
      <c r="B326" s="226"/>
      <c r="C326" s="227"/>
      <c r="D326" s="228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25"/>
      <c r="S326" s="225"/>
      <c r="T326" s="225"/>
      <c r="U326" s="225"/>
      <c r="V326" s="225"/>
      <c r="W326" s="225"/>
      <c r="X326" s="225"/>
      <c r="Y326" s="225"/>
      <c r="Z326" s="225"/>
      <c r="AA326" s="225"/>
      <c r="AB326" s="225"/>
      <c r="AC326" s="225"/>
      <c r="AD326" s="225"/>
      <c r="AE326" s="225"/>
      <c r="AF326" s="225"/>
      <c r="AG326" s="225"/>
      <c r="AH326" s="225"/>
      <c r="AI326" s="225"/>
      <c r="AJ326" s="225"/>
      <c r="AK326" s="225"/>
      <c r="AL326" s="225"/>
      <c r="AM326" s="225"/>
      <c r="AN326" s="225"/>
      <c r="AO326" s="225"/>
      <c r="AP326" s="225"/>
      <c r="AQ326" s="225"/>
      <c r="AR326" s="225"/>
      <c r="AS326" s="225"/>
      <c r="AT326" s="225"/>
      <c r="AU326" s="225"/>
      <c r="AV326" s="225"/>
      <c r="AW326" s="225"/>
      <c r="AX326" s="225"/>
      <c r="AY326" s="225"/>
      <c r="AZ326" s="225"/>
      <c r="BA326" s="225"/>
      <c r="BB326" s="225"/>
      <c r="BC326" s="225"/>
      <c r="BD326" s="225"/>
      <c r="BE326" s="225"/>
      <c r="BF326" s="225"/>
      <c r="BG326" s="225"/>
      <c r="BH326" s="225"/>
      <c r="BI326" s="225"/>
      <c r="BJ326" s="225"/>
      <c r="BK326" s="225"/>
      <c r="BL326" s="225"/>
      <c r="BM326" s="225"/>
      <c r="BN326" s="225"/>
      <c r="BO326" s="225"/>
      <c r="BP326" s="225"/>
      <c r="BQ326" s="225"/>
      <c r="BR326" s="225"/>
      <c r="BS326" s="225"/>
      <c r="BT326" s="225"/>
      <c r="BU326" s="225"/>
      <c r="BV326" s="225"/>
      <c r="BW326" s="225"/>
      <c r="BX326" s="225"/>
      <c r="BY326" s="225"/>
      <c r="BZ326" s="225"/>
      <c r="CA326" s="225"/>
      <c r="CB326" s="225"/>
      <c r="CC326" s="225"/>
      <c r="CD326" s="225"/>
      <c r="CE326" s="225"/>
      <c r="CF326" s="225"/>
      <c r="CG326" s="225"/>
      <c r="CH326" s="225"/>
      <c r="CI326" s="225"/>
      <c r="CJ326" s="225"/>
      <c r="CK326" s="225"/>
      <c r="CL326" s="225"/>
      <c r="CM326" s="225"/>
      <c r="CN326" s="225"/>
      <c r="CO326" s="225"/>
      <c r="CP326" s="225"/>
      <c r="CQ326" s="225"/>
      <c r="CR326" s="225"/>
      <c r="CS326" s="225"/>
      <c r="CT326" s="225"/>
      <c r="CU326" s="225"/>
      <c r="CV326" s="225"/>
      <c r="CW326" s="225"/>
      <c r="CX326" s="225"/>
      <c r="CY326" s="225"/>
      <c r="CZ326" s="225"/>
      <c r="DA326" s="225"/>
      <c r="DB326" s="225"/>
      <c r="DC326" s="225"/>
      <c r="DD326" s="225"/>
      <c r="DE326" s="225"/>
      <c r="DF326" s="225"/>
      <c r="DG326" s="225"/>
      <c r="DH326" s="225"/>
      <c r="DI326" s="225"/>
      <c r="DJ326" s="225"/>
      <c r="DK326" s="225"/>
      <c r="DL326" s="225"/>
      <c r="DM326" s="225"/>
      <c r="DN326" s="225"/>
      <c r="DO326" s="225"/>
      <c r="DP326" s="225"/>
      <c r="DQ326" s="225"/>
      <c r="DR326" s="225"/>
      <c r="DS326" s="225"/>
      <c r="DT326" s="225"/>
      <c r="DU326" s="225"/>
      <c r="DV326" s="225"/>
      <c r="DW326" s="225"/>
      <c r="DX326" s="225"/>
      <c r="DY326" s="225"/>
      <c r="DZ326" s="225"/>
      <c r="EA326" s="225"/>
      <c r="EB326" s="225"/>
      <c r="EC326" s="225"/>
      <c r="ED326" s="225"/>
      <c r="EE326" s="225"/>
      <c r="EF326" s="225"/>
      <c r="EG326" s="225"/>
      <c r="EH326" s="225"/>
      <c r="EI326" s="225"/>
      <c r="EJ326" s="225"/>
      <c r="EK326" s="225"/>
      <c r="EL326" s="225"/>
      <c r="EM326" s="225"/>
      <c r="EN326" s="225"/>
      <c r="EO326" s="225"/>
      <c r="EP326" s="225"/>
      <c r="EQ326" s="225"/>
      <c r="ER326" s="225"/>
      <c r="ES326" s="225"/>
      <c r="ET326" s="225"/>
      <c r="EU326" s="225"/>
      <c r="EV326" s="225"/>
      <c r="EW326" s="225"/>
      <c r="EX326" s="225"/>
      <c r="EY326" s="225"/>
      <c r="EZ326" s="225"/>
      <c r="FA326" s="225"/>
      <c r="FB326" s="225"/>
      <c r="FC326" s="225"/>
      <c r="FD326" s="225"/>
      <c r="FE326" s="225"/>
      <c r="FF326" s="225"/>
      <c r="FG326" s="225"/>
      <c r="FH326" s="225"/>
      <c r="FI326" s="225"/>
      <c r="FJ326" s="225"/>
      <c r="FK326" s="225"/>
      <c r="FL326" s="225"/>
      <c r="FM326" s="225"/>
      <c r="FN326" s="225"/>
      <c r="FO326" s="225"/>
      <c r="FP326" s="225"/>
      <c r="FQ326" s="225"/>
      <c r="FR326" s="225"/>
      <c r="FS326" s="225"/>
      <c r="FT326" s="225"/>
      <c r="FU326" s="225"/>
      <c r="FV326" s="225"/>
      <c r="FW326" s="225"/>
      <c r="FX326" s="225"/>
      <c r="FY326" s="225"/>
      <c r="FZ326" s="225"/>
      <c r="GA326" s="225"/>
      <c r="GB326" s="225"/>
      <c r="GC326" s="225"/>
      <c r="GD326" s="225"/>
      <c r="GE326" s="225"/>
      <c r="GF326" s="225"/>
      <c r="GG326" s="225"/>
      <c r="GH326" s="225"/>
      <c r="GI326" s="225"/>
      <c r="GJ326" s="225"/>
    </row>
    <row r="327" spans="1:192" outlineLevel="1" x14ac:dyDescent="0.35">
      <c r="A327" s="226"/>
      <c r="B327" s="226"/>
      <c r="C327" s="227"/>
      <c r="D327" s="228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25"/>
      <c r="S327" s="225"/>
      <c r="T327" s="225"/>
      <c r="U327" s="225"/>
      <c r="V327" s="225"/>
      <c r="W327" s="225"/>
      <c r="X327" s="225"/>
      <c r="Y327" s="225"/>
      <c r="Z327" s="225"/>
      <c r="AA327" s="225"/>
      <c r="AB327" s="225"/>
      <c r="AC327" s="225"/>
      <c r="AD327" s="225"/>
      <c r="AE327" s="225"/>
      <c r="AF327" s="225"/>
      <c r="AG327" s="225"/>
      <c r="AH327" s="225"/>
      <c r="AI327" s="225"/>
      <c r="AJ327" s="225"/>
      <c r="AK327" s="225"/>
      <c r="AL327" s="225"/>
      <c r="AM327" s="225"/>
      <c r="AN327" s="225"/>
      <c r="AO327" s="225"/>
      <c r="AP327" s="225"/>
      <c r="AQ327" s="225"/>
      <c r="AR327" s="225"/>
      <c r="AS327" s="225"/>
      <c r="AT327" s="225"/>
      <c r="AU327" s="225"/>
      <c r="AV327" s="225"/>
      <c r="AW327" s="225"/>
      <c r="AX327" s="225"/>
      <c r="AY327" s="225"/>
      <c r="AZ327" s="225"/>
      <c r="BA327" s="225"/>
      <c r="BB327" s="225"/>
      <c r="BC327" s="225"/>
      <c r="BD327" s="225"/>
      <c r="BE327" s="225"/>
      <c r="BF327" s="225"/>
      <c r="BG327" s="225"/>
      <c r="BH327" s="225"/>
      <c r="BI327" s="225"/>
      <c r="BJ327" s="225"/>
      <c r="BK327" s="225"/>
      <c r="BL327" s="225"/>
      <c r="BM327" s="225"/>
      <c r="BN327" s="225"/>
      <c r="BO327" s="225"/>
      <c r="BP327" s="225"/>
      <c r="BQ327" s="225"/>
      <c r="BR327" s="225"/>
      <c r="BS327" s="225"/>
      <c r="BT327" s="225"/>
      <c r="BU327" s="225"/>
      <c r="BV327" s="225"/>
      <c r="BW327" s="225"/>
      <c r="BX327" s="225"/>
      <c r="BY327" s="225"/>
      <c r="BZ327" s="225"/>
      <c r="CA327" s="225"/>
      <c r="CB327" s="225"/>
      <c r="CC327" s="225"/>
      <c r="CD327" s="225"/>
      <c r="CE327" s="225"/>
      <c r="CF327" s="225"/>
      <c r="CG327" s="225"/>
      <c r="CH327" s="225"/>
      <c r="CI327" s="225"/>
      <c r="CJ327" s="225"/>
      <c r="CK327" s="225"/>
      <c r="CL327" s="225"/>
      <c r="CM327" s="225"/>
      <c r="CN327" s="225"/>
      <c r="CO327" s="225"/>
      <c r="CP327" s="225"/>
      <c r="CQ327" s="225"/>
      <c r="CR327" s="225"/>
      <c r="CS327" s="225"/>
      <c r="CT327" s="225"/>
      <c r="CU327" s="225"/>
      <c r="CV327" s="225"/>
      <c r="CW327" s="225"/>
      <c r="CX327" s="225"/>
      <c r="CY327" s="225"/>
      <c r="CZ327" s="225"/>
      <c r="DA327" s="225"/>
      <c r="DB327" s="225"/>
      <c r="DC327" s="225"/>
      <c r="DD327" s="225"/>
      <c r="DE327" s="225"/>
      <c r="DF327" s="225"/>
      <c r="DG327" s="225"/>
      <c r="DH327" s="225"/>
      <c r="DI327" s="225"/>
      <c r="DJ327" s="225"/>
      <c r="DK327" s="225"/>
      <c r="DL327" s="225"/>
      <c r="DM327" s="225"/>
      <c r="DN327" s="225"/>
      <c r="DO327" s="225"/>
      <c r="DP327" s="225"/>
      <c r="DQ327" s="225"/>
      <c r="DR327" s="225"/>
      <c r="DS327" s="225"/>
      <c r="DT327" s="225"/>
      <c r="DU327" s="225"/>
      <c r="DV327" s="225"/>
      <c r="DW327" s="225"/>
      <c r="DX327" s="225"/>
      <c r="DY327" s="225"/>
      <c r="DZ327" s="225"/>
      <c r="EA327" s="225"/>
      <c r="EB327" s="225"/>
      <c r="EC327" s="225"/>
      <c r="ED327" s="225"/>
      <c r="EE327" s="225"/>
      <c r="EF327" s="225"/>
      <c r="EG327" s="225"/>
      <c r="EH327" s="225"/>
      <c r="EI327" s="225"/>
      <c r="EJ327" s="225"/>
      <c r="EK327" s="225"/>
      <c r="EL327" s="225"/>
      <c r="EM327" s="225"/>
      <c r="EN327" s="225"/>
      <c r="EO327" s="225"/>
      <c r="EP327" s="225"/>
      <c r="EQ327" s="225"/>
      <c r="ER327" s="225"/>
      <c r="ES327" s="225"/>
      <c r="ET327" s="225"/>
      <c r="EU327" s="225"/>
      <c r="EV327" s="225"/>
      <c r="EW327" s="225"/>
      <c r="EX327" s="225"/>
      <c r="EY327" s="225"/>
      <c r="EZ327" s="225"/>
      <c r="FA327" s="225"/>
      <c r="FB327" s="225"/>
      <c r="FC327" s="225"/>
      <c r="FD327" s="225"/>
      <c r="FE327" s="225"/>
      <c r="FF327" s="225"/>
      <c r="FG327" s="225"/>
      <c r="FH327" s="225"/>
      <c r="FI327" s="225"/>
      <c r="FJ327" s="225"/>
      <c r="FK327" s="225"/>
      <c r="FL327" s="225"/>
      <c r="FM327" s="225"/>
      <c r="FN327" s="225"/>
      <c r="FO327" s="225"/>
      <c r="FP327" s="225"/>
      <c r="FQ327" s="225"/>
      <c r="FR327" s="225"/>
      <c r="FS327" s="225"/>
      <c r="FT327" s="225"/>
      <c r="FU327" s="225"/>
      <c r="FV327" s="225"/>
      <c r="FW327" s="225"/>
      <c r="FX327" s="225"/>
      <c r="FY327" s="225"/>
      <c r="FZ327" s="225"/>
      <c r="GA327" s="225"/>
      <c r="GB327" s="225"/>
      <c r="GC327" s="225"/>
      <c r="GD327" s="225"/>
      <c r="GE327" s="225"/>
      <c r="GF327" s="225"/>
      <c r="GG327" s="225"/>
      <c r="GH327" s="225"/>
      <c r="GI327" s="225"/>
      <c r="GJ327" s="225"/>
    </row>
    <row r="328" spans="1:192" outlineLevel="1" x14ac:dyDescent="0.35">
      <c r="A328" s="226"/>
      <c r="B328" s="226"/>
      <c r="C328" s="227"/>
      <c r="D328" s="228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25"/>
      <c r="S328" s="225"/>
      <c r="T328" s="225"/>
      <c r="U328" s="225"/>
      <c r="V328" s="225"/>
      <c r="W328" s="225"/>
      <c r="X328" s="225"/>
      <c r="Y328" s="225"/>
      <c r="Z328" s="225"/>
      <c r="AA328" s="225"/>
      <c r="AB328" s="225"/>
      <c r="AC328" s="225"/>
      <c r="AD328" s="225"/>
      <c r="AE328" s="225"/>
      <c r="AF328" s="225"/>
      <c r="AG328" s="225"/>
      <c r="AH328" s="225"/>
      <c r="AI328" s="225"/>
      <c r="AJ328" s="225"/>
      <c r="AK328" s="225"/>
      <c r="AL328" s="225"/>
      <c r="AM328" s="225"/>
      <c r="AN328" s="225"/>
      <c r="AO328" s="225"/>
      <c r="AP328" s="225"/>
      <c r="AQ328" s="225"/>
      <c r="AR328" s="225"/>
      <c r="AS328" s="225"/>
      <c r="AT328" s="225"/>
      <c r="AU328" s="225"/>
      <c r="AV328" s="225"/>
      <c r="AW328" s="225"/>
      <c r="AX328" s="225"/>
      <c r="AY328" s="225"/>
      <c r="AZ328" s="225"/>
      <c r="BA328" s="225"/>
      <c r="BB328" s="225"/>
      <c r="BC328" s="225"/>
      <c r="BD328" s="225"/>
      <c r="BE328" s="225"/>
      <c r="BF328" s="225"/>
      <c r="BG328" s="225"/>
      <c r="BH328" s="225"/>
      <c r="BI328" s="225"/>
      <c r="BJ328" s="225"/>
      <c r="BK328" s="225"/>
      <c r="BL328" s="225"/>
      <c r="BM328" s="225"/>
      <c r="BN328" s="225"/>
      <c r="BO328" s="225"/>
      <c r="BP328" s="225"/>
      <c r="BQ328" s="225"/>
      <c r="BR328" s="225"/>
      <c r="BS328" s="225"/>
      <c r="BT328" s="225"/>
      <c r="BU328" s="225"/>
      <c r="BV328" s="225"/>
      <c r="BW328" s="225"/>
      <c r="BX328" s="225"/>
      <c r="BY328" s="225"/>
      <c r="BZ328" s="225"/>
      <c r="CA328" s="225"/>
      <c r="CB328" s="225"/>
      <c r="CC328" s="225"/>
      <c r="CD328" s="225"/>
      <c r="CE328" s="225"/>
      <c r="CF328" s="225"/>
      <c r="CG328" s="225"/>
      <c r="CH328" s="225"/>
      <c r="CI328" s="225"/>
      <c r="CJ328" s="225"/>
      <c r="CK328" s="225"/>
      <c r="CL328" s="225"/>
      <c r="CM328" s="225"/>
      <c r="CN328" s="225"/>
      <c r="CO328" s="225"/>
      <c r="CP328" s="225"/>
      <c r="CQ328" s="225"/>
      <c r="CR328" s="225"/>
      <c r="CS328" s="225"/>
      <c r="CT328" s="225"/>
      <c r="CU328" s="225"/>
      <c r="CV328" s="225"/>
      <c r="CW328" s="225"/>
      <c r="CX328" s="225"/>
      <c r="CY328" s="225"/>
      <c r="CZ328" s="225"/>
      <c r="DA328" s="225"/>
      <c r="DB328" s="225"/>
      <c r="DC328" s="225"/>
      <c r="DD328" s="225"/>
      <c r="DE328" s="225"/>
      <c r="DF328" s="225"/>
      <c r="DG328" s="225"/>
      <c r="DH328" s="225"/>
      <c r="DI328" s="225"/>
      <c r="DJ328" s="225"/>
      <c r="DK328" s="225"/>
      <c r="DL328" s="225"/>
      <c r="DM328" s="225"/>
      <c r="DN328" s="225"/>
      <c r="DO328" s="225"/>
      <c r="DP328" s="225"/>
      <c r="DQ328" s="225"/>
      <c r="DR328" s="225"/>
      <c r="DS328" s="225"/>
      <c r="DT328" s="225"/>
      <c r="DU328" s="225"/>
      <c r="DV328" s="225"/>
      <c r="DW328" s="225"/>
      <c r="DX328" s="225"/>
      <c r="DY328" s="225"/>
      <c r="DZ328" s="225"/>
      <c r="EA328" s="225"/>
      <c r="EB328" s="225"/>
      <c r="EC328" s="225"/>
      <c r="ED328" s="225"/>
      <c r="EE328" s="225"/>
      <c r="EF328" s="225"/>
      <c r="EG328" s="225"/>
      <c r="EH328" s="225"/>
      <c r="EI328" s="225"/>
      <c r="EJ328" s="225"/>
      <c r="EK328" s="225"/>
      <c r="EL328" s="225"/>
      <c r="EM328" s="225"/>
      <c r="EN328" s="225"/>
      <c r="EO328" s="225"/>
      <c r="EP328" s="225"/>
      <c r="EQ328" s="225"/>
      <c r="ER328" s="225"/>
      <c r="ES328" s="225"/>
      <c r="ET328" s="225"/>
      <c r="EU328" s="225"/>
      <c r="EV328" s="225"/>
      <c r="EW328" s="225"/>
      <c r="EX328" s="225"/>
      <c r="EY328" s="225"/>
      <c r="EZ328" s="225"/>
      <c r="FA328" s="225"/>
      <c r="FB328" s="225"/>
      <c r="FC328" s="225"/>
      <c r="FD328" s="225"/>
      <c r="FE328" s="225"/>
      <c r="FF328" s="225"/>
      <c r="FG328" s="225"/>
      <c r="FH328" s="225"/>
      <c r="FI328" s="225"/>
      <c r="FJ328" s="225"/>
      <c r="FK328" s="225"/>
      <c r="FL328" s="225"/>
      <c r="FM328" s="225"/>
      <c r="FN328" s="225"/>
      <c r="FO328" s="225"/>
      <c r="FP328" s="225"/>
      <c r="FQ328" s="225"/>
      <c r="FR328" s="225"/>
      <c r="FS328" s="225"/>
      <c r="FT328" s="225"/>
      <c r="FU328" s="225"/>
      <c r="FV328" s="225"/>
      <c r="FW328" s="225"/>
      <c r="FX328" s="225"/>
      <c r="FY328" s="225"/>
      <c r="FZ328" s="225"/>
      <c r="GA328" s="225"/>
      <c r="GB328" s="225"/>
      <c r="GC328" s="225"/>
      <c r="GD328" s="225"/>
      <c r="GE328" s="225"/>
      <c r="GF328" s="225"/>
      <c r="GG328" s="225"/>
      <c r="GH328" s="225"/>
      <c r="GI328" s="225"/>
      <c r="GJ328" s="225"/>
    </row>
    <row r="329" spans="1:192" outlineLevel="1" x14ac:dyDescent="0.35">
      <c r="A329" s="226"/>
      <c r="B329" s="226"/>
      <c r="C329" s="227"/>
      <c r="D329" s="228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25"/>
      <c r="S329" s="225"/>
      <c r="T329" s="225"/>
      <c r="U329" s="225"/>
      <c r="V329" s="225"/>
      <c r="W329" s="225"/>
      <c r="X329" s="225"/>
      <c r="Y329" s="225"/>
      <c r="Z329" s="225"/>
      <c r="AA329" s="225"/>
      <c r="AB329" s="225"/>
      <c r="AC329" s="225"/>
      <c r="AD329" s="225"/>
      <c r="AE329" s="225"/>
      <c r="AF329" s="225"/>
      <c r="AG329" s="225"/>
      <c r="AH329" s="225"/>
      <c r="AI329" s="225"/>
      <c r="AJ329" s="225"/>
      <c r="AK329" s="225"/>
      <c r="AL329" s="225"/>
      <c r="AM329" s="225"/>
      <c r="AN329" s="225"/>
      <c r="AO329" s="225"/>
      <c r="AP329" s="225"/>
      <c r="AQ329" s="225"/>
      <c r="AR329" s="225"/>
      <c r="AS329" s="225"/>
      <c r="AT329" s="225"/>
      <c r="AU329" s="225"/>
      <c r="AV329" s="225"/>
      <c r="AW329" s="225"/>
      <c r="AX329" s="225"/>
      <c r="AY329" s="225"/>
      <c r="AZ329" s="225"/>
      <c r="BA329" s="225"/>
      <c r="BB329" s="225"/>
      <c r="BC329" s="225"/>
      <c r="BD329" s="225"/>
      <c r="BE329" s="225"/>
      <c r="BF329" s="225"/>
      <c r="BG329" s="225"/>
      <c r="BH329" s="225"/>
      <c r="BI329" s="225"/>
      <c r="BJ329" s="225"/>
      <c r="BK329" s="225"/>
      <c r="BL329" s="225"/>
      <c r="BM329" s="225"/>
      <c r="BN329" s="225"/>
      <c r="BO329" s="225"/>
      <c r="BP329" s="225"/>
      <c r="BQ329" s="225"/>
      <c r="BR329" s="225"/>
      <c r="BS329" s="225"/>
      <c r="BT329" s="225"/>
      <c r="BU329" s="225"/>
      <c r="BV329" s="225"/>
      <c r="BW329" s="225"/>
      <c r="BX329" s="225"/>
      <c r="BY329" s="225"/>
      <c r="BZ329" s="225"/>
      <c r="CA329" s="225"/>
      <c r="CB329" s="225"/>
      <c r="CC329" s="225"/>
      <c r="CD329" s="225"/>
      <c r="CE329" s="225"/>
      <c r="CF329" s="225"/>
      <c r="CG329" s="225"/>
      <c r="CH329" s="225"/>
      <c r="CI329" s="225"/>
      <c r="CJ329" s="225"/>
      <c r="CK329" s="225"/>
      <c r="CL329" s="225"/>
      <c r="CM329" s="225"/>
      <c r="CN329" s="225"/>
      <c r="CO329" s="225"/>
      <c r="CP329" s="225"/>
      <c r="CQ329" s="225"/>
      <c r="CR329" s="225"/>
      <c r="CS329" s="225"/>
      <c r="CT329" s="225"/>
      <c r="CU329" s="225"/>
      <c r="CV329" s="225"/>
      <c r="CW329" s="225"/>
      <c r="CX329" s="225"/>
      <c r="CY329" s="225"/>
      <c r="CZ329" s="225"/>
      <c r="DA329" s="225"/>
      <c r="DB329" s="225"/>
      <c r="DC329" s="225"/>
      <c r="DD329" s="225"/>
      <c r="DE329" s="225"/>
      <c r="DF329" s="225"/>
      <c r="DG329" s="225"/>
      <c r="DH329" s="225"/>
      <c r="DI329" s="225"/>
      <c r="DJ329" s="225"/>
      <c r="DK329" s="225"/>
      <c r="DL329" s="225"/>
      <c r="DM329" s="225"/>
      <c r="DN329" s="225"/>
      <c r="DO329" s="225"/>
      <c r="DP329" s="225"/>
      <c r="DQ329" s="225"/>
      <c r="DR329" s="225"/>
      <c r="DS329" s="225"/>
      <c r="DT329" s="225"/>
      <c r="DU329" s="225"/>
      <c r="DV329" s="225"/>
      <c r="DW329" s="225"/>
      <c r="DX329" s="225"/>
      <c r="DY329" s="225"/>
      <c r="DZ329" s="225"/>
      <c r="EA329" s="225"/>
      <c r="EB329" s="225"/>
      <c r="EC329" s="225"/>
      <c r="ED329" s="225"/>
      <c r="EE329" s="225"/>
      <c r="EF329" s="225"/>
      <c r="EG329" s="225"/>
      <c r="EH329" s="225"/>
      <c r="EI329" s="225"/>
      <c r="EJ329" s="225"/>
      <c r="EK329" s="225"/>
      <c r="EL329" s="225"/>
      <c r="EM329" s="225"/>
      <c r="EN329" s="225"/>
      <c r="EO329" s="225"/>
      <c r="EP329" s="225"/>
      <c r="EQ329" s="225"/>
      <c r="ER329" s="225"/>
      <c r="ES329" s="225"/>
      <c r="ET329" s="225"/>
      <c r="EU329" s="225"/>
      <c r="EV329" s="225"/>
      <c r="EW329" s="225"/>
      <c r="EX329" s="225"/>
      <c r="EY329" s="225"/>
      <c r="EZ329" s="225"/>
      <c r="FA329" s="225"/>
      <c r="FB329" s="225"/>
      <c r="FC329" s="225"/>
      <c r="FD329" s="225"/>
      <c r="FE329" s="225"/>
      <c r="FF329" s="225"/>
      <c r="FG329" s="225"/>
      <c r="FH329" s="225"/>
      <c r="FI329" s="225"/>
      <c r="FJ329" s="225"/>
      <c r="FK329" s="225"/>
      <c r="FL329" s="225"/>
      <c r="FM329" s="225"/>
      <c r="FN329" s="225"/>
      <c r="FO329" s="225"/>
      <c r="FP329" s="225"/>
      <c r="FQ329" s="225"/>
      <c r="FR329" s="225"/>
      <c r="FS329" s="225"/>
      <c r="FT329" s="225"/>
      <c r="FU329" s="225"/>
      <c r="FV329" s="225"/>
      <c r="FW329" s="225"/>
      <c r="FX329" s="225"/>
      <c r="FY329" s="225"/>
      <c r="FZ329" s="225"/>
      <c r="GA329" s="225"/>
      <c r="GB329" s="225"/>
      <c r="GC329" s="225"/>
      <c r="GD329" s="225"/>
      <c r="GE329" s="225"/>
      <c r="GF329" s="225"/>
      <c r="GG329" s="225"/>
      <c r="GH329" s="225"/>
      <c r="GI329" s="225"/>
      <c r="GJ329" s="225"/>
    </row>
    <row r="330" spans="1:192" outlineLevel="1" x14ac:dyDescent="0.35">
      <c r="A330" s="226"/>
      <c r="B330" s="226"/>
      <c r="C330" s="227"/>
      <c r="D330" s="228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25"/>
      <c r="S330" s="225"/>
      <c r="T330" s="225"/>
      <c r="U330" s="225"/>
      <c r="V330" s="225"/>
      <c r="W330" s="225"/>
      <c r="X330" s="225"/>
      <c r="Y330" s="225"/>
      <c r="Z330" s="225"/>
      <c r="AA330" s="225"/>
      <c r="AB330" s="225"/>
      <c r="AC330" s="225"/>
      <c r="AD330" s="225"/>
      <c r="AE330" s="225"/>
      <c r="AF330" s="225"/>
      <c r="AG330" s="225"/>
      <c r="AH330" s="225"/>
      <c r="AI330" s="225"/>
      <c r="AJ330" s="225"/>
      <c r="AK330" s="225"/>
      <c r="AL330" s="225"/>
      <c r="AM330" s="225"/>
      <c r="AN330" s="225"/>
      <c r="AO330" s="225"/>
      <c r="AP330" s="225"/>
      <c r="AQ330" s="225"/>
      <c r="AR330" s="225"/>
      <c r="AS330" s="225"/>
      <c r="AT330" s="225"/>
      <c r="AU330" s="225"/>
      <c r="AV330" s="225"/>
      <c r="AW330" s="225"/>
      <c r="AX330" s="225"/>
      <c r="AY330" s="225"/>
      <c r="AZ330" s="225"/>
      <c r="BA330" s="225"/>
      <c r="BB330" s="225"/>
      <c r="BC330" s="225"/>
      <c r="BD330" s="225"/>
      <c r="BE330" s="225"/>
      <c r="BF330" s="225"/>
      <c r="BG330" s="225"/>
      <c r="BH330" s="225"/>
      <c r="BI330" s="225"/>
      <c r="BJ330" s="225"/>
      <c r="BK330" s="225"/>
      <c r="BL330" s="225"/>
      <c r="BM330" s="225"/>
      <c r="BN330" s="225"/>
      <c r="BO330" s="225"/>
      <c r="BP330" s="225"/>
      <c r="BQ330" s="225"/>
      <c r="BR330" s="225"/>
      <c r="BS330" s="225"/>
      <c r="BT330" s="225"/>
      <c r="BU330" s="225"/>
      <c r="BV330" s="225"/>
      <c r="BW330" s="225"/>
      <c r="BX330" s="225"/>
      <c r="BY330" s="225"/>
      <c r="BZ330" s="225"/>
      <c r="CA330" s="225"/>
      <c r="CB330" s="225"/>
      <c r="CC330" s="225"/>
      <c r="CD330" s="225"/>
      <c r="CE330" s="225"/>
      <c r="CF330" s="225"/>
      <c r="CG330" s="225"/>
      <c r="CH330" s="225"/>
      <c r="CI330" s="225"/>
      <c r="CJ330" s="225"/>
      <c r="CK330" s="225"/>
      <c r="CL330" s="225"/>
      <c r="CM330" s="225"/>
      <c r="CN330" s="225"/>
      <c r="CO330" s="225"/>
      <c r="CP330" s="225"/>
      <c r="CQ330" s="225"/>
      <c r="CR330" s="225"/>
      <c r="CS330" s="225"/>
      <c r="CT330" s="225"/>
      <c r="CU330" s="225"/>
      <c r="CV330" s="225"/>
      <c r="CW330" s="225"/>
      <c r="CX330" s="225"/>
      <c r="CY330" s="225"/>
      <c r="CZ330" s="225"/>
      <c r="DA330" s="225"/>
      <c r="DB330" s="225"/>
      <c r="DC330" s="225"/>
      <c r="DD330" s="225"/>
      <c r="DE330" s="225"/>
      <c r="DF330" s="225"/>
      <c r="DG330" s="225"/>
      <c r="DH330" s="225"/>
      <c r="DI330" s="225"/>
      <c r="DJ330" s="225"/>
      <c r="DK330" s="225"/>
      <c r="DL330" s="225"/>
      <c r="DM330" s="225"/>
      <c r="DN330" s="225"/>
      <c r="DO330" s="225"/>
      <c r="DP330" s="225"/>
      <c r="DQ330" s="225"/>
      <c r="DR330" s="225"/>
      <c r="DS330" s="225"/>
      <c r="DT330" s="225"/>
      <c r="DU330" s="225"/>
      <c r="DV330" s="225"/>
      <c r="DW330" s="225"/>
      <c r="DX330" s="225"/>
      <c r="DY330" s="225"/>
      <c r="DZ330" s="225"/>
      <c r="EA330" s="225"/>
      <c r="EB330" s="225"/>
      <c r="EC330" s="225"/>
      <c r="ED330" s="225"/>
      <c r="EE330" s="225"/>
      <c r="EF330" s="225"/>
      <c r="EG330" s="225"/>
      <c r="EH330" s="225"/>
      <c r="EI330" s="225"/>
      <c r="EJ330" s="225"/>
      <c r="EK330" s="225"/>
      <c r="EL330" s="225"/>
      <c r="EM330" s="225"/>
      <c r="EN330" s="225"/>
      <c r="EO330" s="225"/>
      <c r="EP330" s="225"/>
      <c r="EQ330" s="225"/>
      <c r="ER330" s="225"/>
      <c r="ES330" s="225"/>
      <c r="ET330" s="225"/>
      <c r="EU330" s="225"/>
      <c r="EV330" s="225"/>
      <c r="EW330" s="225"/>
      <c r="EX330" s="225"/>
      <c r="EY330" s="225"/>
      <c r="EZ330" s="225"/>
      <c r="FA330" s="225"/>
      <c r="FB330" s="225"/>
      <c r="FC330" s="225"/>
      <c r="FD330" s="225"/>
      <c r="FE330" s="225"/>
      <c r="FF330" s="225"/>
      <c r="FG330" s="225"/>
      <c r="FH330" s="225"/>
      <c r="FI330" s="225"/>
      <c r="FJ330" s="225"/>
      <c r="FK330" s="225"/>
      <c r="FL330" s="225"/>
      <c r="FM330" s="225"/>
      <c r="FN330" s="225"/>
      <c r="FO330" s="225"/>
      <c r="FP330" s="225"/>
      <c r="FQ330" s="225"/>
      <c r="FR330" s="225"/>
      <c r="FS330" s="225"/>
      <c r="FT330" s="225"/>
      <c r="FU330" s="225"/>
      <c r="FV330" s="225"/>
      <c r="FW330" s="225"/>
      <c r="FX330" s="225"/>
      <c r="FY330" s="225"/>
      <c r="FZ330" s="225"/>
      <c r="GA330" s="225"/>
      <c r="GB330" s="225"/>
      <c r="GC330" s="225"/>
      <c r="GD330" s="225"/>
      <c r="GE330" s="225"/>
      <c r="GF330" s="225"/>
      <c r="GG330" s="225"/>
      <c r="GH330" s="225"/>
      <c r="GI330" s="225"/>
      <c r="GJ330" s="225"/>
    </row>
    <row r="331" spans="1:192" outlineLevel="1" x14ac:dyDescent="0.35">
      <c r="A331" s="226"/>
      <c r="B331" s="226"/>
      <c r="C331" s="227"/>
      <c r="D331" s="228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25"/>
      <c r="S331" s="225"/>
      <c r="T331" s="225"/>
      <c r="U331" s="225"/>
      <c r="V331" s="225"/>
      <c r="W331" s="225"/>
      <c r="X331" s="225"/>
      <c r="Y331" s="225"/>
      <c r="Z331" s="225"/>
      <c r="AA331" s="225"/>
      <c r="AB331" s="225"/>
      <c r="AC331" s="225"/>
      <c r="AD331" s="225"/>
      <c r="AE331" s="225"/>
      <c r="AF331" s="225"/>
      <c r="AG331" s="225"/>
      <c r="AH331" s="225"/>
      <c r="AI331" s="225"/>
      <c r="AJ331" s="225"/>
      <c r="AK331" s="225"/>
      <c r="AL331" s="225"/>
      <c r="AM331" s="225"/>
      <c r="AN331" s="225"/>
      <c r="AO331" s="225"/>
      <c r="AP331" s="225"/>
      <c r="AQ331" s="225"/>
      <c r="AR331" s="225"/>
      <c r="AS331" s="225"/>
      <c r="AT331" s="225"/>
      <c r="AU331" s="225"/>
      <c r="AV331" s="225"/>
      <c r="AW331" s="225"/>
      <c r="AX331" s="225"/>
      <c r="AY331" s="225"/>
      <c r="AZ331" s="225"/>
      <c r="BA331" s="225"/>
      <c r="BB331" s="225"/>
      <c r="BC331" s="225"/>
      <c r="BD331" s="225"/>
      <c r="BE331" s="225"/>
      <c r="BF331" s="225"/>
      <c r="BG331" s="225"/>
      <c r="BH331" s="225"/>
      <c r="BI331" s="225"/>
      <c r="BJ331" s="225"/>
      <c r="BK331" s="225"/>
      <c r="BL331" s="225"/>
      <c r="BM331" s="225"/>
      <c r="BN331" s="225"/>
      <c r="BO331" s="225"/>
      <c r="BP331" s="225"/>
      <c r="BQ331" s="225"/>
      <c r="BR331" s="225"/>
      <c r="BS331" s="225"/>
      <c r="BT331" s="225"/>
      <c r="BU331" s="225"/>
      <c r="BV331" s="225"/>
      <c r="BW331" s="225"/>
      <c r="BX331" s="225"/>
      <c r="BY331" s="225"/>
      <c r="BZ331" s="225"/>
      <c r="CA331" s="225"/>
      <c r="CB331" s="225"/>
      <c r="CC331" s="225"/>
      <c r="CD331" s="225"/>
      <c r="CE331" s="225"/>
      <c r="CF331" s="225"/>
      <c r="CG331" s="225"/>
      <c r="CH331" s="225"/>
      <c r="CI331" s="225"/>
      <c r="CJ331" s="225"/>
      <c r="CK331" s="225"/>
      <c r="CL331" s="225"/>
      <c r="CM331" s="225"/>
      <c r="CN331" s="225"/>
      <c r="CO331" s="225"/>
      <c r="CP331" s="225"/>
      <c r="CQ331" s="225"/>
      <c r="CR331" s="225"/>
      <c r="CS331" s="225"/>
      <c r="CT331" s="225"/>
      <c r="CU331" s="225"/>
      <c r="CV331" s="225"/>
      <c r="CW331" s="225"/>
      <c r="CX331" s="225"/>
      <c r="CY331" s="225"/>
      <c r="CZ331" s="225"/>
      <c r="DA331" s="225"/>
      <c r="DB331" s="225"/>
      <c r="DC331" s="225"/>
      <c r="DD331" s="225"/>
      <c r="DE331" s="225"/>
      <c r="DF331" s="225"/>
      <c r="DG331" s="225"/>
      <c r="DH331" s="225"/>
      <c r="DI331" s="225"/>
      <c r="DJ331" s="225"/>
      <c r="DK331" s="225"/>
      <c r="DL331" s="225"/>
      <c r="DM331" s="225"/>
      <c r="DN331" s="225"/>
      <c r="DO331" s="225"/>
      <c r="DP331" s="225"/>
      <c r="DQ331" s="225"/>
      <c r="DR331" s="225"/>
      <c r="DS331" s="225"/>
      <c r="DT331" s="225"/>
      <c r="DU331" s="225"/>
      <c r="DV331" s="225"/>
      <c r="DW331" s="225"/>
      <c r="DX331" s="225"/>
      <c r="DY331" s="225"/>
      <c r="DZ331" s="225"/>
      <c r="EA331" s="225"/>
      <c r="EB331" s="225"/>
      <c r="EC331" s="225"/>
      <c r="ED331" s="225"/>
      <c r="EE331" s="225"/>
      <c r="EF331" s="225"/>
      <c r="EG331" s="225"/>
      <c r="EH331" s="225"/>
      <c r="EI331" s="225"/>
      <c r="EJ331" s="225"/>
      <c r="EK331" s="225"/>
      <c r="EL331" s="225"/>
      <c r="EM331" s="225"/>
      <c r="EN331" s="225"/>
      <c r="EO331" s="225"/>
      <c r="EP331" s="225"/>
      <c r="EQ331" s="225"/>
      <c r="ER331" s="225"/>
      <c r="ES331" s="225"/>
      <c r="ET331" s="225"/>
      <c r="EU331" s="225"/>
      <c r="EV331" s="225"/>
      <c r="EW331" s="225"/>
      <c r="EX331" s="225"/>
      <c r="EY331" s="225"/>
      <c r="EZ331" s="225"/>
      <c r="FA331" s="225"/>
      <c r="FB331" s="225"/>
      <c r="FC331" s="225"/>
      <c r="FD331" s="225"/>
      <c r="FE331" s="225"/>
      <c r="FF331" s="225"/>
      <c r="FG331" s="225"/>
      <c r="FH331" s="225"/>
      <c r="FI331" s="225"/>
      <c r="FJ331" s="225"/>
      <c r="FK331" s="225"/>
      <c r="FL331" s="225"/>
      <c r="FM331" s="225"/>
      <c r="FN331" s="225"/>
      <c r="FO331" s="225"/>
      <c r="FP331" s="225"/>
      <c r="FQ331" s="225"/>
      <c r="FR331" s="225"/>
      <c r="FS331" s="225"/>
      <c r="FT331" s="225"/>
      <c r="FU331" s="225"/>
      <c r="FV331" s="225"/>
      <c r="FW331" s="225"/>
      <c r="FX331" s="225"/>
      <c r="FY331" s="225"/>
      <c r="FZ331" s="225"/>
      <c r="GA331" s="225"/>
      <c r="GB331" s="225"/>
      <c r="GC331" s="225"/>
      <c r="GD331" s="225"/>
      <c r="GE331" s="225"/>
      <c r="GF331" s="225"/>
      <c r="GG331" s="225"/>
      <c r="GH331" s="225"/>
      <c r="GI331" s="225"/>
      <c r="GJ331" s="225"/>
    </row>
    <row r="332" spans="1:192" x14ac:dyDescent="0.35">
      <c r="A332" s="226"/>
      <c r="B332" s="226"/>
      <c r="C332" s="227"/>
      <c r="D332" s="228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25"/>
      <c r="S332" s="225"/>
      <c r="T332" s="225"/>
      <c r="U332" s="225"/>
      <c r="V332" s="225"/>
      <c r="W332" s="225"/>
      <c r="X332" s="225"/>
      <c r="Y332" s="225"/>
      <c r="Z332" s="225"/>
      <c r="AA332" s="225"/>
      <c r="AB332" s="225"/>
      <c r="AC332" s="225"/>
      <c r="AD332" s="225"/>
      <c r="AE332" s="225"/>
      <c r="AF332" s="225"/>
      <c r="AG332" s="225"/>
      <c r="AH332" s="225"/>
      <c r="AI332" s="225"/>
      <c r="AJ332" s="225"/>
      <c r="AK332" s="225"/>
      <c r="AL332" s="225"/>
      <c r="AM332" s="225"/>
      <c r="AN332" s="225"/>
      <c r="AO332" s="225"/>
      <c r="AP332" s="225"/>
      <c r="AQ332" s="225"/>
      <c r="AR332" s="225"/>
      <c r="AS332" s="225"/>
      <c r="AT332" s="225"/>
      <c r="AU332" s="225"/>
      <c r="AV332" s="225"/>
      <c r="AW332" s="225"/>
      <c r="AX332" s="225"/>
      <c r="AY332" s="225"/>
      <c r="AZ332" s="225"/>
      <c r="BA332" s="225"/>
      <c r="BB332" s="225"/>
      <c r="BC332" s="225"/>
      <c r="BD332" s="225"/>
      <c r="BE332" s="225"/>
      <c r="BF332" s="225"/>
      <c r="BG332" s="225"/>
      <c r="BH332" s="225"/>
      <c r="BI332" s="225"/>
      <c r="BJ332" s="225"/>
      <c r="BK332" s="225"/>
      <c r="BL332" s="225"/>
      <c r="BM332" s="225"/>
      <c r="BN332" s="225"/>
      <c r="BO332" s="225"/>
      <c r="BP332" s="225"/>
      <c r="BQ332" s="225"/>
      <c r="BR332" s="225"/>
      <c r="BS332" s="225"/>
      <c r="BT332" s="225"/>
      <c r="BU332" s="225"/>
      <c r="BV332" s="225"/>
      <c r="BW332" s="225"/>
      <c r="BX332" s="225"/>
      <c r="BY332" s="225"/>
      <c r="BZ332" s="225"/>
      <c r="CA332" s="225"/>
      <c r="CB332" s="225"/>
      <c r="CC332" s="225"/>
      <c r="CD332" s="225"/>
      <c r="CE332" s="225"/>
      <c r="CF332" s="225"/>
      <c r="CG332" s="225"/>
      <c r="CH332" s="225"/>
      <c r="CI332" s="225"/>
      <c r="CJ332" s="225"/>
      <c r="CK332" s="225"/>
      <c r="CL332" s="225"/>
      <c r="CM332" s="225"/>
      <c r="CN332" s="225"/>
      <c r="CO332" s="225"/>
      <c r="CP332" s="225"/>
      <c r="CQ332" s="225"/>
      <c r="CR332" s="225"/>
      <c r="CS332" s="225"/>
      <c r="CT332" s="225"/>
      <c r="CU332" s="225"/>
      <c r="CV332" s="225"/>
      <c r="CW332" s="225"/>
      <c r="CX332" s="225"/>
      <c r="CY332" s="225"/>
      <c r="CZ332" s="225"/>
      <c r="DA332" s="225"/>
      <c r="DB332" s="225"/>
      <c r="DC332" s="225"/>
      <c r="DD332" s="225"/>
      <c r="DE332" s="225"/>
      <c r="DF332" s="225"/>
      <c r="DG332" s="225"/>
      <c r="DH332" s="225"/>
      <c r="DI332" s="225"/>
      <c r="DJ332" s="225"/>
      <c r="DK332" s="225"/>
      <c r="DL332" s="225"/>
      <c r="DM332" s="225"/>
      <c r="DN332" s="225"/>
      <c r="DO332" s="225"/>
      <c r="DP332" s="225"/>
      <c r="DQ332" s="225"/>
      <c r="DR332" s="225"/>
      <c r="DS332" s="225"/>
      <c r="DT332" s="225"/>
      <c r="DU332" s="225"/>
      <c r="DV332" s="225"/>
      <c r="DW332" s="225"/>
      <c r="DX332" s="225"/>
      <c r="DY332" s="225"/>
      <c r="DZ332" s="225"/>
      <c r="EA332" s="225"/>
      <c r="EB332" s="225"/>
      <c r="EC332" s="225"/>
      <c r="ED332" s="225"/>
      <c r="EE332" s="225"/>
      <c r="EF332" s="225"/>
      <c r="EG332" s="225"/>
      <c r="EH332" s="225"/>
      <c r="EI332" s="225"/>
      <c r="EJ332" s="225"/>
      <c r="EK332" s="225"/>
      <c r="EL332" s="225"/>
      <c r="EM332" s="225"/>
      <c r="EN332" s="225"/>
      <c r="EO332" s="225"/>
      <c r="EP332" s="225"/>
      <c r="EQ332" s="225"/>
      <c r="ER332" s="225"/>
      <c r="ES332" s="225"/>
      <c r="ET332" s="225"/>
      <c r="EU332" s="225"/>
      <c r="EV332" s="225"/>
      <c r="EW332" s="225"/>
      <c r="EX332" s="225"/>
      <c r="EY332" s="225"/>
      <c r="EZ332" s="225"/>
      <c r="FA332" s="225"/>
      <c r="FB332" s="225"/>
      <c r="FC332" s="225"/>
      <c r="FD332" s="225"/>
      <c r="FE332" s="225"/>
      <c r="FF332" s="225"/>
      <c r="FG332" s="225"/>
      <c r="FH332" s="225"/>
      <c r="FI332" s="225"/>
      <c r="FJ332" s="225"/>
      <c r="FK332" s="225"/>
      <c r="FL332" s="225"/>
      <c r="FM332" s="225"/>
      <c r="FN332" s="225"/>
      <c r="FO332" s="225"/>
      <c r="FP332" s="225"/>
      <c r="FQ332" s="225"/>
      <c r="FR332" s="225"/>
      <c r="FS332" s="225"/>
      <c r="FT332" s="225"/>
      <c r="FU332" s="225"/>
      <c r="FV332" s="225"/>
      <c r="FW332" s="225"/>
      <c r="FX332" s="225"/>
      <c r="FY332" s="225"/>
      <c r="FZ332" s="225"/>
      <c r="GA332" s="225"/>
      <c r="GB332" s="225"/>
      <c r="GC332" s="225"/>
      <c r="GD332" s="225"/>
      <c r="GE332" s="225"/>
      <c r="GF332" s="225"/>
      <c r="GG332" s="225"/>
      <c r="GH332" s="225"/>
      <c r="GI332" s="225"/>
      <c r="GJ332" s="225"/>
    </row>
    <row r="333" spans="1:192" x14ac:dyDescent="0.35">
      <c r="A333" s="226" t="s">
        <v>61</v>
      </c>
      <c r="B333" s="226"/>
      <c r="C333" s="227"/>
      <c r="D333" s="228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25"/>
      <c r="S333" s="225"/>
      <c r="T333" s="225"/>
      <c r="U333" s="225"/>
      <c r="V333" s="225"/>
      <c r="W333" s="225"/>
      <c r="X333" s="225"/>
      <c r="Y333" s="225"/>
      <c r="Z333" s="225"/>
      <c r="AA333" s="225"/>
      <c r="AB333" s="225"/>
      <c r="AC333" s="225"/>
      <c r="AD333" s="225"/>
      <c r="AE333" s="225"/>
      <c r="AF333" s="225"/>
      <c r="AG333" s="225"/>
      <c r="AH333" s="225"/>
      <c r="AI333" s="225"/>
      <c r="AJ333" s="225"/>
      <c r="AK333" s="225"/>
      <c r="AL333" s="225"/>
      <c r="AM333" s="225"/>
      <c r="AN333" s="225"/>
      <c r="AO333" s="225"/>
      <c r="AP333" s="225"/>
      <c r="AQ333" s="225"/>
      <c r="AR333" s="225"/>
      <c r="AS333" s="225"/>
      <c r="AT333" s="225"/>
      <c r="AU333" s="225"/>
      <c r="AV333" s="225"/>
      <c r="AW333" s="225"/>
      <c r="AX333" s="225"/>
      <c r="AY333" s="225"/>
      <c r="AZ333" s="225"/>
      <c r="BA333" s="225"/>
      <c r="BB333" s="225"/>
      <c r="BC333" s="225"/>
      <c r="BD333" s="225"/>
      <c r="BE333" s="225"/>
      <c r="BF333" s="225"/>
      <c r="BG333" s="225"/>
      <c r="BH333" s="225"/>
      <c r="BI333" s="225"/>
      <c r="BJ333" s="225"/>
      <c r="BK333" s="225"/>
      <c r="BL333" s="225"/>
      <c r="BM333" s="225"/>
      <c r="BN333" s="225"/>
      <c r="BO333" s="225"/>
      <c r="BP333" s="225"/>
      <c r="BQ333" s="225"/>
      <c r="BR333" s="225"/>
      <c r="BS333" s="225"/>
      <c r="BT333" s="225"/>
      <c r="BU333" s="225"/>
      <c r="BV333" s="225"/>
      <c r="BW333" s="225"/>
      <c r="BX333" s="225"/>
      <c r="BY333" s="225"/>
      <c r="BZ333" s="225"/>
      <c r="CA333" s="225"/>
      <c r="CB333" s="225"/>
      <c r="CC333" s="225"/>
      <c r="CD333" s="225"/>
      <c r="CE333" s="225"/>
      <c r="CF333" s="225"/>
      <c r="CG333" s="225"/>
      <c r="CH333" s="225"/>
      <c r="CI333" s="225"/>
      <c r="CJ333" s="225"/>
      <c r="CK333" s="225"/>
      <c r="CL333" s="225"/>
      <c r="CM333" s="225"/>
      <c r="CN333" s="225"/>
      <c r="CO333" s="225"/>
      <c r="CP333" s="225"/>
      <c r="CQ333" s="225"/>
      <c r="CR333" s="225"/>
      <c r="CS333" s="225"/>
      <c r="CT333" s="225"/>
      <c r="CU333" s="225"/>
      <c r="CV333" s="225"/>
      <c r="CW333" s="225"/>
      <c r="CX333" s="225"/>
      <c r="CY333" s="225"/>
      <c r="CZ333" s="225"/>
      <c r="DA333" s="225"/>
      <c r="DB333" s="225"/>
      <c r="DC333" s="225"/>
      <c r="DD333" s="225"/>
      <c r="DE333" s="225"/>
      <c r="DF333" s="225"/>
      <c r="DG333" s="225"/>
      <c r="DH333" s="225"/>
      <c r="DI333" s="225"/>
      <c r="DJ333" s="225"/>
      <c r="DK333" s="225"/>
      <c r="DL333" s="225"/>
      <c r="DM333" s="225"/>
      <c r="DN333" s="225"/>
      <c r="DO333" s="225"/>
      <c r="DP333" s="225"/>
      <c r="DQ333" s="225"/>
      <c r="DR333" s="225"/>
      <c r="DS333" s="225"/>
      <c r="DT333" s="225"/>
      <c r="DU333" s="225"/>
      <c r="DV333" s="225"/>
      <c r="DW333" s="225"/>
      <c r="DX333" s="225"/>
      <c r="DY333" s="225"/>
      <c r="DZ333" s="225"/>
      <c r="EA333" s="225"/>
      <c r="EB333" s="225"/>
      <c r="EC333" s="225"/>
      <c r="ED333" s="225"/>
      <c r="EE333" s="225"/>
      <c r="EF333" s="225"/>
      <c r="EG333" s="225"/>
      <c r="EH333" s="225"/>
      <c r="EI333" s="225"/>
      <c r="EJ333" s="225"/>
      <c r="EK333" s="225"/>
      <c r="EL333" s="225"/>
      <c r="EM333" s="225"/>
      <c r="EN333" s="225"/>
      <c r="EO333" s="225"/>
      <c r="EP333" s="225"/>
      <c r="EQ333" s="225"/>
      <c r="ER333" s="225"/>
      <c r="ES333" s="225"/>
      <c r="ET333" s="225"/>
      <c r="EU333" s="225"/>
      <c r="EV333" s="225"/>
      <c r="EW333" s="225"/>
      <c r="EX333" s="225"/>
      <c r="EY333" s="225"/>
      <c r="EZ333" s="225"/>
      <c r="FA333" s="225"/>
      <c r="FB333" s="225"/>
      <c r="FC333" s="225"/>
      <c r="FD333" s="225"/>
      <c r="FE333" s="225"/>
      <c r="FF333" s="225"/>
      <c r="FG333" s="225"/>
      <c r="FH333" s="225"/>
      <c r="FI333" s="225"/>
      <c r="FJ333" s="225"/>
      <c r="FK333" s="225"/>
      <c r="FL333" s="225"/>
      <c r="FM333" s="225"/>
      <c r="FN333" s="225"/>
      <c r="FO333" s="225"/>
      <c r="FP333" s="225"/>
      <c r="FQ333" s="225"/>
      <c r="FR333" s="225"/>
      <c r="FS333" s="225"/>
      <c r="FT333" s="225"/>
      <c r="FU333" s="225"/>
      <c r="FV333" s="225"/>
      <c r="FW333" s="225"/>
      <c r="FX333" s="225"/>
      <c r="FY333" s="225"/>
      <c r="FZ333" s="225"/>
      <c r="GA333" s="225"/>
      <c r="GB333" s="225"/>
      <c r="GC333" s="225"/>
      <c r="GD333" s="225"/>
      <c r="GE333" s="225"/>
      <c r="GF333" s="225"/>
      <c r="GG333" s="225"/>
      <c r="GH333" s="225"/>
      <c r="GI333" s="225"/>
      <c r="GJ333" s="225"/>
    </row>
  </sheetData>
  <conditionalFormatting sqref="J3:GJ3">
    <cfRule type="cellIs" dxfId="128" priority="8" stopIfTrue="1" operator="equal">
      <formula>"Construction"</formula>
    </cfRule>
    <cfRule type="cellIs" dxfId="127" priority="9" stopIfTrue="1" operator="equal">
      <formula>"Operations"</formula>
    </cfRule>
  </conditionalFormatting>
  <conditionalFormatting sqref="J3:GJ3">
    <cfRule type="cellIs" dxfId="126" priority="7" operator="equal">
      <formula>"Fin Close"</formula>
    </cfRule>
  </conditionalFormatting>
  <conditionalFormatting sqref="J3:GJ3">
    <cfRule type="cellIs" dxfId="125" priority="5" operator="equal">
      <formula>"PPA ext."</formula>
    </cfRule>
    <cfRule type="cellIs" dxfId="124" priority="6" operator="equal">
      <formula>"Delay"</formula>
    </cfRule>
  </conditionalFormatting>
  <conditionalFormatting sqref="F2:F4">
    <cfRule type="cellIs" dxfId="123" priority="1" stopIfTrue="1" operator="notEqual">
      <formula>0</formula>
    </cfRule>
    <cfRule type="cellIs" dxfId="122" priority="2" stopIfTrue="1" operator="equal">
      <formula>""</formula>
    </cfRule>
  </conditionalFormatting>
  <conditionalFormatting sqref="F2:F4">
    <cfRule type="cellIs" dxfId="121" priority="3" stopIfTrue="1" operator="notEqual">
      <formula>0</formula>
    </cfRule>
    <cfRule type="cellIs" dxfId="12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3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 activeCell="E21" sqref="E21"/>
    </sheetView>
  </sheetViews>
  <sheetFormatPr defaultColWidth="0" defaultRowHeight="13.15" outlineLevelRow="1" outlineLevelCol="1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4" width="11.59765625" style="11" customWidth="1"/>
    <col min="15" max="30" width="11.59765625" style="11" customWidth="1" outlineLevel="1"/>
    <col min="31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NCA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35">
      <c r="A7" s="76" t="s">
        <v>1494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119" customFormat="1" ht="12.75" outlineLevel="1" x14ac:dyDescent="0.35">
      <c r="E9" s="119" t="str">
        <f>Fin!$E$131</f>
        <v>Financing costs POS</v>
      </c>
      <c r="G9" s="119" t="str">
        <f>Fin!$G$131</f>
        <v>$ 000s</v>
      </c>
      <c r="H9" s="119">
        <f>Fin!$H$131</f>
        <v>26979.531717728649</v>
      </c>
      <c r="J9" s="119">
        <f>Fin!J$131</f>
        <v>0</v>
      </c>
      <c r="K9" s="119">
        <f>Fin!K$131</f>
        <v>0</v>
      </c>
      <c r="L9" s="119">
        <f>Fin!L$131</f>
        <v>0</v>
      </c>
      <c r="M9" s="119">
        <f>Fin!M$131</f>
        <v>0</v>
      </c>
      <c r="N9" s="119">
        <f>Fin!N$131</f>
        <v>0</v>
      </c>
      <c r="O9" s="119">
        <f>Fin!O$131</f>
        <v>2600</v>
      </c>
      <c r="P9" s="119">
        <f>Fin!P$131</f>
        <v>208.60810995160929</v>
      </c>
      <c r="Q9" s="119">
        <f>Fin!Q$131</f>
        <v>280.13712446916276</v>
      </c>
      <c r="R9" s="119">
        <f>Fin!R$131</f>
        <v>286.97526326781951</v>
      </c>
      <c r="S9" s="119">
        <f>Fin!S$131</f>
        <v>312.96046342147883</v>
      </c>
      <c r="T9" s="119">
        <f>Fin!T$131</f>
        <v>318.81121471030207</v>
      </c>
      <c r="U9" s="119">
        <f>Fin!U$131</f>
        <v>345.92920374770279</v>
      </c>
      <c r="V9" s="119">
        <f>Fin!V$131</f>
        <v>362.48113336707866</v>
      </c>
      <c r="W9" s="119">
        <f>Fin!W$131</f>
        <v>342.3860628138558</v>
      </c>
      <c r="X9" s="119">
        <f>Fin!X$131</f>
        <v>395.61424587687191</v>
      </c>
      <c r="Y9" s="119">
        <f>Fin!Y$131</f>
        <v>398.9786165888803</v>
      </c>
      <c r="Z9" s="119">
        <f>Fin!Z$131</f>
        <v>428.94912730606472</v>
      </c>
      <c r="AA9" s="119">
        <f>Fin!AA$131</f>
        <v>431.31072235247166</v>
      </c>
      <c r="AB9" s="119">
        <f>Fin!AB$131</f>
        <v>462.43167614854269</v>
      </c>
      <c r="AC9" s="119">
        <f>Fin!AC$131</f>
        <v>479.24558853089263</v>
      </c>
      <c r="AD9" s="119">
        <f>Fin!AD$131</f>
        <v>480.09417182445173</v>
      </c>
      <c r="AE9" s="119">
        <f>Fin!AE$131</f>
        <v>512.95094147550014</v>
      </c>
      <c r="AF9" s="119">
        <f>Fin!AF$131</f>
        <v>512.78560462642554</v>
      </c>
      <c r="AG9" s="119">
        <f>Fin!AG$131</f>
        <v>546.56006980654411</v>
      </c>
      <c r="AH9" s="119">
        <f>Fin!AH$131</f>
        <v>563.08793889856759</v>
      </c>
      <c r="AI9" s="119">
        <f>Fin!AI$131</f>
        <v>542.01149745907639</v>
      </c>
      <c r="AJ9" s="119">
        <f>Fin!AJ$131</f>
        <v>595.40233416313799</v>
      </c>
      <c r="AK9" s="119">
        <f>Fin!AK$131</f>
        <v>591.64529064808812</v>
      </c>
      <c r="AL9" s="119">
        <f>Fin!AL$131</f>
        <v>626.99808053906111</v>
      </c>
      <c r="AM9" s="119">
        <f>Fin!AM$131</f>
        <v>621.79235757105721</v>
      </c>
      <c r="AN9" s="119">
        <f>Fin!AN$131</f>
        <v>657.72677605205695</v>
      </c>
      <c r="AO9" s="119">
        <f>Fin!AO$131</f>
        <v>672.78787727422616</v>
      </c>
      <c r="AP9" s="119">
        <f>Fin!AP$131</f>
        <v>665.37881562392272</v>
      </c>
      <c r="AQ9" s="119">
        <f>Fin!AQ$131</f>
        <v>702.06000921617874</v>
      </c>
      <c r="AR9" s="119">
        <f>Fin!AR$131</f>
        <v>693.37755952726445</v>
      </c>
      <c r="AS9" s="119">
        <f>Fin!AS$131</f>
        <v>730.55166328350174</v>
      </c>
      <c r="AT9" s="119">
        <f>Fin!AT$131</f>
        <v>744.55876290469018</v>
      </c>
      <c r="AU9" s="119">
        <f>Fin!AU$131</f>
        <v>684.85473782868121</v>
      </c>
      <c r="AV9" s="119">
        <f>Fin!AV$131</f>
        <v>771.51936964041738</v>
      </c>
      <c r="AW9" s="119">
        <f>Fin!AW$131</f>
        <v>759.83609253197642</v>
      </c>
      <c r="AX9" s="119">
        <f>Fin!AX$131</f>
        <v>798.11657072672494</v>
      </c>
      <c r="AY9" s="119">
        <f>Fin!AY$131</f>
        <v>784.89468432140143</v>
      </c>
      <c r="AZ9" s="119">
        <f>Fin!AZ$131</f>
        <v>823.56345599741474</v>
      </c>
      <c r="BA9" s="119">
        <f>Fin!BA$131</f>
        <v>835.94697751469835</v>
      </c>
      <c r="BB9" s="119">
        <f>Fin!BB$131</f>
        <v>820.57319387842392</v>
      </c>
      <c r="BC9" s="119">
        <f>Fin!BC$131</f>
        <v>859.61175506134441</v>
      </c>
      <c r="BD9" s="119">
        <f>Fin!BD$131</f>
        <v>843.22007798311733</v>
      </c>
      <c r="BE9" s="119">
        <f>Fin!BE$131</f>
        <v>882.8064987979717</v>
      </c>
      <c r="BF9" s="119">
        <f>Fin!BF$131</f>
        <v>0</v>
      </c>
      <c r="BG9" s="119">
        <f>Fin!BG$131</f>
        <v>0</v>
      </c>
      <c r="BH9" s="119">
        <f>Fin!BH$131</f>
        <v>0</v>
      </c>
      <c r="BI9" s="119">
        <f>Fin!BI$131</f>
        <v>0</v>
      </c>
      <c r="BJ9" s="119">
        <f>Fin!BJ$131</f>
        <v>0</v>
      </c>
      <c r="BK9" s="119">
        <f>Fin!BK$131</f>
        <v>0</v>
      </c>
      <c r="BL9" s="119">
        <f>Fin!BL$131</f>
        <v>0</v>
      </c>
      <c r="BM9" s="119">
        <f>Fin!BM$131</f>
        <v>0</v>
      </c>
      <c r="BN9" s="119">
        <f>Fin!BN$131</f>
        <v>0</v>
      </c>
      <c r="BO9" s="119">
        <f>Fin!BO$131</f>
        <v>0</v>
      </c>
      <c r="BP9" s="119">
        <f>Fin!BP$131</f>
        <v>0</v>
      </c>
      <c r="BQ9" s="119">
        <f>Fin!BQ$131</f>
        <v>0</v>
      </c>
      <c r="BR9" s="119">
        <f>Fin!BR$131</f>
        <v>0</v>
      </c>
      <c r="BS9" s="119">
        <f>Fin!BS$131</f>
        <v>0</v>
      </c>
      <c r="BT9" s="119">
        <f>Fin!BT$131</f>
        <v>0</v>
      </c>
      <c r="BU9" s="119">
        <f>Fin!BU$131</f>
        <v>0</v>
      </c>
      <c r="BV9" s="119">
        <f>Fin!BV$131</f>
        <v>0</v>
      </c>
      <c r="BW9" s="119">
        <f>Fin!BW$131</f>
        <v>0</v>
      </c>
      <c r="BX9" s="119">
        <f>Fin!BX$131</f>
        <v>0</v>
      </c>
      <c r="BY9" s="119">
        <f>Fin!BY$131</f>
        <v>0</v>
      </c>
      <c r="BZ9" s="119">
        <f>Fin!BZ$131</f>
        <v>0</v>
      </c>
      <c r="CA9" s="119">
        <f>Fin!CA$131</f>
        <v>0</v>
      </c>
      <c r="CB9" s="119">
        <f>Fin!CB$131</f>
        <v>0</v>
      </c>
      <c r="CC9" s="119">
        <f>Fin!CC$131</f>
        <v>0</v>
      </c>
      <c r="CD9" s="119">
        <f>Fin!CD$131</f>
        <v>0</v>
      </c>
      <c r="CE9" s="119">
        <f>Fin!CE$131</f>
        <v>0</v>
      </c>
      <c r="CF9" s="119">
        <f>Fin!CF$131</f>
        <v>0</v>
      </c>
      <c r="CG9" s="119">
        <f>Fin!CG$131</f>
        <v>0</v>
      </c>
      <c r="CH9" s="119">
        <f>Fin!CH$131</f>
        <v>0</v>
      </c>
      <c r="CI9" s="119">
        <f>Fin!CI$131</f>
        <v>0</v>
      </c>
      <c r="CJ9" s="119">
        <f>Fin!CJ$131</f>
        <v>0</v>
      </c>
      <c r="CK9" s="119">
        <f>Fin!CK$131</f>
        <v>0</v>
      </c>
      <c r="CL9" s="119">
        <f>Fin!CL$131</f>
        <v>0</v>
      </c>
      <c r="CM9" s="119">
        <f>Fin!CM$131</f>
        <v>0</v>
      </c>
      <c r="CN9" s="119">
        <f>Fin!CN$131</f>
        <v>0</v>
      </c>
      <c r="CO9" s="119">
        <f>Fin!CO$131</f>
        <v>0</v>
      </c>
      <c r="CP9" s="119">
        <f>Fin!CP$131</f>
        <v>0</v>
      </c>
      <c r="CQ9" s="119">
        <f>Fin!CQ$131</f>
        <v>0</v>
      </c>
      <c r="CR9" s="119">
        <f>Fin!CR$131</f>
        <v>0</v>
      </c>
      <c r="CS9" s="119">
        <f>Fin!CS$131</f>
        <v>0</v>
      </c>
      <c r="CT9" s="119">
        <f>Fin!CT$131</f>
        <v>0</v>
      </c>
      <c r="CU9" s="119">
        <f>Fin!CU$131</f>
        <v>0</v>
      </c>
      <c r="CV9" s="119">
        <f>Fin!CV$131</f>
        <v>0</v>
      </c>
      <c r="CW9" s="119">
        <f>Fin!CW$131</f>
        <v>0</v>
      </c>
      <c r="CX9" s="119">
        <f>Fin!CX$131</f>
        <v>0</v>
      </c>
      <c r="CY9" s="119">
        <f>Fin!CY$131</f>
        <v>0</v>
      </c>
      <c r="CZ9" s="119">
        <f>Fin!CZ$131</f>
        <v>0</v>
      </c>
      <c r="DA9" s="119">
        <f>Fin!DA$131</f>
        <v>0</v>
      </c>
      <c r="DB9" s="119">
        <f>Fin!DB$131</f>
        <v>0</v>
      </c>
      <c r="DC9" s="119">
        <f>Fin!DC$131</f>
        <v>0</v>
      </c>
      <c r="DD9" s="119">
        <f>Fin!DD$131</f>
        <v>0</v>
      </c>
      <c r="DE9" s="119">
        <f>Fin!DE$131</f>
        <v>0</v>
      </c>
      <c r="DF9" s="119">
        <f>Fin!DF$131</f>
        <v>0</v>
      </c>
      <c r="DG9" s="119">
        <f>Fin!DG$131</f>
        <v>0</v>
      </c>
      <c r="DH9" s="119">
        <f>Fin!DH$131</f>
        <v>0</v>
      </c>
      <c r="DI9" s="119">
        <f>Fin!DI$131</f>
        <v>0</v>
      </c>
      <c r="DJ9" s="119">
        <f>Fin!DJ$131</f>
        <v>0</v>
      </c>
      <c r="DK9" s="119">
        <f>Fin!DK$131</f>
        <v>0</v>
      </c>
      <c r="DL9" s="119">
        <f>Fin!DL$131</f>
        <v>0</v>
      </c>
      <c r="DM9" s="119">
        <f>Fin!DM$131</f>
        <v>0</v>
      </c>
      <c r="DN9" s="119">
        <f>Fin!DN$131</f>
        <v>0</v>
      </c>
      <c r="DO9" s="119">
        <f>Fin!DO$131</f>
        <v>0</v>
      </c>
      <c r="DP9" s="119">
        <f>Fin!DP$131</f>
        <v>0</v>
      </c>
      <c r="DQ9" s="119">
        <f>Fin!DQ$131</f>
        <v>0</v>
      </c>
      <c r="DR9" s="119">
        <f>Fin!DR$131</f>
        <v>0</v>
      </c>
      <c r="DS9" s="119">
        <f>Fin!DS$131</f>
        <v>0</v>
      </c>
      <c r="DT9" s="119">
        <f>Fin!DT$131</f>
        <v>0</v>
      </c>
      <c r="DU9" s="119">
        <f>Fin!DU$131</f>
        <v>0</v>
      </c>
      <c r="DV9" s="119">
        <f>Fin!DV$131</f>
        <v>0</v>
      </c>
      <c r="DW9" s="119">
        <f>Fin!DW$131</f>
        <v>0</v>
      </c>
      <c r="DX9" s="119">
        <f>Fin!DX$131</f>
        <v>0</v>
      </c>
      <c r="DY9" s="119">
        <f>Fin!DY$131</f>
        <v>0</v>
      </c>
      <c r="DZ9" s="119">
        <f>Fin!DZ$131</f>
        <v>0</v>
      </c>
      <c r="EA9" s="119">
        <f>Fin!EA$131</f>
        <v>0</v>
      </c>
      <c r="EB9" s="119">
        <f>Fin!EB$131</f>
        <v>0</v>
      </c>
      <c r="EC9" s="119">
        <f>Fin!EC$131</f>
        <v>0</v>
      </c>
      <c r="ED9" s="119">
        <f>Fin!ED$131</f>
        <v>0</v>
      </c>
      <c r="EE9" s="119">
        <f>Fin!EE$131</f>
        <v>0</v>
      </c>
      <c r="EF9" s="119">
        <f>Fin!EF$131</f>
        <v>0</v>
      </c>
      <c r="EG9" s="119">
        <f>Fin!EG$131</f>
        <v>0</v>
      </c>
      <c r="EH9" s="119">
        <f>Fin!EH$131</f>
        <v>0</v>
      </c>
      <c r="EI9" s="119">
        <f>Fin!EI$131</f>
        <v>0</v>
      </c>
      <c r="EJ9" s="119">
        <f>Fin!EJ$131</f>
        <v>0</v>
      </c>
      <c r="EK9" s="119">
        <f>Fin!EK$131</f>
        <v>0</v>
      </c>
      <c r="EL9" s="119">
        <f>Fin!EL$131</f>
        <v>0</v>
      </c>
      <c r="EM9" s="119">
        <f>Fin!EM$131</f>
        <v>0</v>
      </c>
      <c r="EN9" s="119">
        <f>Fin!EN$131</f>
        <v>0</v>
      </c>
      <c r="EO9" s="119">
        <f>Fin!EO$131</f>
        <v>0</v>
      </c>
      <c r="EP9" s="119">
        <f>Fin!EP$131</f>
        <v>0</v>
      </c>
      <c r="EQ9" s="119">
        <f>Fin!EQ$131</f>
        <v>0</v>
      </c>
      <c r="ER9" s="119">
        <f>Fin!ER$131</f>
        <v>0</v>
      </c>
      <c r="ES9" s="119">
        <f>Fin!ES$131</f>
        <v>0</v>
      </c>
      <c r="ET9" s="119">
        <f>Fin!ET$131</f>
        <v>0</v>
      </c>
      <c r="EU9" s="119">
        <f>Fin!EU$131</f>
        <v>0</v>
      </c>
      <c r="EV9" s="119">
        <f>Fin!EV$131</f>
        <v>0</v>
      </c>
      <c r="EW9" s="119">
        <f>Fin!EW$131</f>
        <v>0</v>
      </c>
      <c r="EX9" s="119">
        <f>Fin!EX$131</f>
        <v>0</v>
      </c>
      <c r="EY9" s="119">
        <f>Fin!EY$131</f>
        <v>0</v>
      </c>
      <c r="EZ9" s="119">
        <f>Fin!EZ$131</f>
        <v>0</v>
      </c>
      <c r="FA9" s="119">
        <f>Fin!FA$131</f>
        <v>0</v>
      </c>
      <c r="FB9" s="119">
        <f>Fin!FB$131</f>
        <v>0</v>
      </c>
      <c r="FC9" s="119">
        <f>Fin!FC$131</f>
        <v>0</v>
      </c>
      <c r="FD9" s="119">
        <f>Fin!FD$131</f>
        <v>0</v>
      </c>
      <c r="FE9" s="119">
        <f>Fin!FE$131</f>
        <v>0</v>
      </c>
      <c r="FF9" s="119">
        <f>Fin!FF$131</f>
        <v>0</v>
      </c>
      <c r="FG9" s="119">
        <f>Fin!FG$131</f>
        <v>0</v>
      </c>
      <c r="FH9" s="119">
        <f>Fin!FH$131</f>
        <v>0</v>
      </c>
      <c r="FI9" s="119">
        <f>Fin!FI$131</f>
        <v>0</v>
      </c>
      <c r="FJ9" s="119">
        <f>Fin!FJ$131</f>
        <v>0</v>
      </c>
      <c r="FK9" s="119">
        <f>Fin!FK$131</f>
        <v>0</v>
      </c>
      <c r="FL9" s="119">
        <f>Fin!FL$131</f>
        <v>0</v>
      </c>
      <c r="FM9" s="119">
        <f>Fin!FM$131</f>
        <v>0</v>
      </c>
      <c r="FN9" s="119">
        <f>Fin!FN$131</f>
        <v>0</v>
      </c>
      <c r="FO9" s="119">
        <f>Fin!FO$131</f>
        <v>0</v>
      </c>
      <c r="FP9" s="119">
        <f>Fin!FP$131</f>
        <v>0</v>
      </c>
      <c r="FQ9" s="119">
        <f>Fin!FQ$131</f>
        <v>0</v>
      </c>
      <c r="FR9" s="119">
        <f>Fin!FR$131</f>
        <v>0</v>
      </c>
      <c r="FS9" s="119">
        <f>Fin!FS$131</f>
        <v>0</v>
      </c>
      <c r="FT9" s="119">
        <f>Fin!FT$131</f>
        <v>0</v>
      </c>
      <c r="FU9" s="119">
        <f>Fin!FU$131</f>
        <v>0</v>
      </c>
      <c r="FV9" s="119">
        <f>Fin!FV$131</f>
        <v>0</v>
      </c>
      <c r="FW9" s="119">
        <f>Fin!FW$131</f>
        <v>0</v>
      </c>
      <c r="FX9" s="119">
        <f>Fin!FX$131</f>
        <v>0</v>
      </c>
      <c r="FY9" s="119">
        <f>Fin!FY$131</f>
        <v>0</v>
      </c>
      <c r="FZ9" s="119">
        <f>Fin!FZ$131</f>
        <v>0</v>
      </c>
      <c r="GA9" s="119">
        <f>Fin!GA$131</f>
        <v>0</v>
      </c>
      <c r="GB9" s="119">
        <f>Fin!GB$131</f>
        <v>0</v>
      </c>
      <c r="GC9" s="119">
        <f>Fin!GC$131</f>
        <v>0</v>
      </c>
      <c r="GD9" s="119">
        <f>Fin!GD$131</f>
        <v>0</v>
      </c>
      <c r="GE9" s="119">
        <f>Fin!GE$131</f>
        <v>0</v>
      </c>
      <c r="GF9" s="119">
        <f>Fin!GF$131</f>
        <v>0</v>
      </c>
      <c r="GG9" s="119">
        <f>Fin!GG$131</f>
        <v>0</v>
      </c>
      <c r="GH9" s="119">
        <f>Fin!GH$131</f>
        <v>0</v>
      </c>
      <c r="GI9" s="119">
        <f>Fin!GI$131</f>
        <v>0</v>
      </c>
      <c r="GJ9" s="119">
        <f>Fin!GJ$131</f>
        <v>0</v>
      </c>
    </row>
    <row r="10" spans="1:192" ht="12.75" outlineLevel="1" x14ac:dyDescent="0.35">
      <c r="A10"/>
      <c r="B10"/>
      <c r="C10"/>
      <c r="D10"/>
      <c r="E10" t="s">
        <v>1495</v>
      </c>
      <c r="F10">
        <f>SUM($J9:$GJ9)</f>
        <v>26979.531717728649</v>
      </c>
      <c r="G10" t="s">
        <v>101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2" spans="1:192" x14ac:dyDescent="0.35">
      <c r="A12" s="14" t="s">
        <v>203</v>
      </c>
    </row>
    <row r="13" spans="1:192" ht="12.75" outlineLevel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1:192" s="119" customFormat="1" ht="12.75" outlineLevel="1" x14ac:dyDescent="0.35">
      <c r="E14" s="119" t="str">
        <f>Const!$E$58</f>
        <v>Sum of Construction costs POS</v>
      </c>
      <c r="F14" s="119">
        <f>Const!$F$58</f>
        <v>322900.00000000017</v>
      </c>
      <c r="G14" s="119" t="str">
        <f>Const!$G$58</f>
        <v>$ 000s</v>
      </c>
    </row>
    <row r="15" spans="1:192" ht="12.75" outlineLevel="1" x14ac:dyDescent="0.35">
      <c r="A15"/>
      <c r="B15"/>
      <c r="C15"/>
      <c r="D15"/>
      <c r="E15" t="str">
        <f>$E$10</f>
        <v>Total capitalized financing costs</v>
      </c>
      <c r="F15">
        <f>$F$10</f>
        <v>26979.531717728649</v>
      </c>
      <c r="G15" t="str">
        <f>$G$10</f>
        <v>$ 000s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s="181" customFormat="1" ht="12.75" outlineLevel="1" x14ac:dyDescent="0.35">
      <c r="E16" s="181" t="s">
        <v>1496</v>
      </c>
      <c r="F16" s="181">
        <f>$F14+$F15</f>
        <v>349879.53171772882</v>
      </c>
      <c r="G16" s="181" t="s">
        <v>101</v>
      </c>
    </row>
    <row r="17" spans="1:192" outlineLevel="1" x14ac:dyDescent="0.35"/>
    <row r="18" spans="1:192" ht="12.75" outlineLevel="1" x14ac:dyDescent="0.35">
      <c r="A18"/>
      <c r="B18"/>
      <c r="C18"/>
      <c r="D18"/>
      <c r="E18" t="str">
        <f>$E$16</f>
        <v>Total asset cost</v>
      </c>
      <c r="F18">
        <f>$F$16</f>
        <v>349879.53171772882</v>
      </c>
      <c r="G18" t="str">
        <f>$G$16</f>
        <v>$ 000s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outlineLevel="1" x14ac:dyDescent="0.35">
      <c r="E19" s="366" t="str">
        <f xml:space="preserve"> InpC!E$122</f>
        <v>Useful life of asset</v>
      </c>
      <c r="F19" s="366">
        <f xml:space="preserve"> InpC!F$122</f>
        <v>25</v>
      </c>
      <c r="G19" s="366" t="str">
        <f xml:space="preserve"> InpC!G$122</f>
        <v>years</v>
      </c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</row>
    <row r="20" spans="1:192" outlineLevel="1" x14ac:dyDescent="0.35">
      <c r="E20" s="372" t="str">
        <f xml:space="preserve"> InpC!E$134</f>
        <v>Number of periods in a year</v>
      </c>
      <c r="F20" s="372">
        <f xml:space="preserve"> InpC!F$134</f>
        <v>4</v>
      </c>
      <c r="G20" s="372" t="str">
        <f xml:space="preserve"> InpC!G$134</f>
        <v>periods</v>
      </c>
    </row>
    <row r="21" spans="1:192" outlineLevel="1" x14ac:dyDescent="0.35">
      <c r="E21" s="182" t="str">
        <f xml:space="preserve"> Time!E$124</f>
        <v>Useful life of asset flag</v>
      </c>
      <c r="F21" s="182">
        <f xml:space="preserve"> Time!F$124</f>
        <v>0</v>
      </c>
      <c r="G21" s="182" t="str">
        <f xml:space="preserve"> Time!G$124</f>
        <v>flag</v>
      </c>
      <c r="H21" s="182">
        <f xml:space="preserve"> Time!H$124</f>
        <v>100</v>
      </c>
      <c r="I21" s="182">
        <f xml:space="preserve"> Time!I$124</f>
        <v>0</v>
      </c>
      <c r="J21" s="182">
        <f xml:space="preserve"> Time!J$124</f>
        <v>0</v>
      </c>
      <c r="K21" s="182">
        <f xml:space="preserve"> Time!K$124</f>
        <v>0</v>
      </c>
      <c r="L21" s="182">
        <f xml:space="preserve"> Time!L$124</f>
        <v>0</v>
      </c>
      <c r="M21" s="182">
        <f xml:space="preserve"> Time!M$124</f>
        <v>0</v>
      </c>
      <c r="N21" s="182">
        <f xml:space="preserve"> Time!N$124</f>
        <v>0</v>
      </c>
      <c r="O21" s="182">
        <f xml:space="preserve"> Time!O$124</f>
        <v>0</v>
      </c>
      <c r="P21" s="182">
        <f xml:space="preserve"> Time!P$124</f>
        <v>0</v>
      </c>
      <c r="Q21" s="182">
        <f xml:space="preserve"> Time!Q$124</f>
        <v>0</v>
      </c>
      <c r="R21" s="182">
        <f xml:space="preserve"> Time!R$124</f>
        <v>0</v>
      </c>
      <c r="S21" s="182">
        <f xml:space="preserve"> Time!S$124</f>
        <v>0</v>
      </c>
      <c r="T21" s="182">
        <f xml:space="preserve"> Time!T$124</f>
        <v>0</v>
      </c>
      <c r="U21" s="182">
        <f xml:space="preserve"> Time!U$124</f>
        <v>0</v>
      </c>
      <c r="V21" s="182">
        <f xml:space="preserve"> Time!V$124</f>
        <v>0</v>
      </c>
      <c r="W21" s="182">
        <f xml:space="preserve"> Time!W$124</f>
        <v>0</v>
      </c>
      <c r="X21" s="182">
        <f xml:space="preserve"> Time!X$124</f>
        <v>0</v>
      </c>
      <c r="Y21" s="182">
        <f xml:space="preserve"> Time!Y$124</f>
        <v>0</v>
      </c>
      <c r="Z21" s="182">
        <f xml:space="preserve"> Time!Z$124</f>
        <v>0</v>
      </c>
      <c r="AA21" s="182">
        <f xml:space="preserve"> Time!AA$124</f>
        <v>0</v>
      </c>
      <c r="AB21" s="182">
        <f xml:space="preserve"> Time!AB$124</f>
        <v>0</v>
      </c>
      <c r="AC21" s="182">
        <f xml:space="preserve"> Time!AC$124</f>
        <v>0</v>
      </c>
      <c r="AD21" s="182">
        <f xml:space="preserve"> Time!AD$124</f>
        <v>0</v>
      </c>
      <c r="AE21" s="182">
        <f xml:space="preserve"> Time!AE$124</f>
        <v>0</v>
      </c>
      <c r="AF21" s="182">
        <f xml:space="preserve"> Time!AF$124</f>
        <v>0</v>
      </c>
      <c r="AG21" s="182">
        <f xml:space="preserve"> Time!AG$124</f>
        <v>0</v>
      </c>
      <c r="AH21" s="182">
        <f xml:space="preserve"> Time!AH$124</f>
        <v>0</v>
      </c>
      <c r="AI21" s="182">
        <f xml:space="preserve"> Time!AI$124</f>
        <v>0</v>
      </c>
      <c r="AJ21" s="182">
        <f xml:space="preserve"> Time!AJ$124</f>
        <v>0</v>
      </c>
      <c r="AK21" s="182">
        <f xml:space="preserve"> Time!AK$124</f>
        <v>0</v>
      </c>
      <c r="AL21" s="182">
        <f xml:space="preserve"> Time!AL$124</f>
        <v>0</v>
      </c>
      <c r="AM21" s="182">
        <f xml:space="preserve"> Time!AM$124</f>
        <v>0</v>
      </c>
      <c r="AN21" s="182">
        <f xml:space="preserve"> Time!AN$124</f>
        <v>0</v>
      </c>
      <c r="AO21" s="182">
        <f xml:space="preserve"> Time!AO$124</f>
        <v>0</v>
      </c>
      <c r="AP21" s="182">
        <f xml:space="preserve"> Time!AP$124</f>
        <v>0</v>
      </c>
      <c r="AQ21" s="182">
        <f xml:space="preserve"> Time!AQ$124</f>
        <v>0</v>
      </c>
      <c r="AR21" s="182">
        <f xml:space="preserve"> Time!AR$124</f>
        <v>0</v>
      </c>
      <c r="AS21" s="182">
        <f xml:space="preserve"> Time!AS$124</f>
        <v>0</v>
      </c>
      <c r="AT21" s="182">
        <f xml:space="preserve"> Time!AT$124</f>
        <v>0</v>
      </c>
      <c r="AU21" s="182">
        <f xml:space="preserve"> Time!AU$124</f>
        <v>0</v>
      </c>
      <c r="AV21" s="182">
        <f xml:space="preserve"> Time!AV$124</f>
        <v>0</v>
      </c>
      <c r="AW21" s="182">
        <f xml:space="preserve"> Time!AW$124</f>
        <v>0</v>
      </c>
      <c r="AX21" s="182">
        <f xml:space="preserve"> Time!AX$124</f>
        <v>0</v>
      </c>
      <c r="AY21" s="182">
        <f xml:space="preserve"> Time!AY$124</f>
        <v>0</v>
      </c>
      <c r="AZ21" s="182">
        <f xml:space="preserve"> Time!AZ$124</f>
        <v>0</v>
      </c>
      <c r="BA21" s="182">
        <f xml:space="preserve"> Time!BA$124</f>
        <v>0</v>
      </c>
      <c r="BB21" s="182">
        <f xml:space="preserve"> Time!BB$124</f>
        <v>0</v>
      </c>
      <c r="BC21" s="182">
        <f xml:space="preserve"> Time!BC$124</f>
        <v>0</v>
      </c>
      <c r="BD21" s="182">
        <f xml:space="preserve"> Time!BD$124</f>
        <v>0</v>
      </c>
      <c r="BE21" s="182">
        <f xml:space="preserve"> Time!BE$124</f>
        <v>0</v>
      </c>
      <c r="BF21" s="182">
        <f xml:space="preserve"> Time!BF$124</f>
        <v>1</v>
      </c>
      <c r="BG21" s="182">
        <f xml:space="preserve"> Time!BG$124</f>
        <v>1</v>
      </c>
      <c r="BH21" s="182">
        <f xml:space="preserve"> Time!BH$124</f>
        <v>1</v>
      </c>
      <c r="BI21" s="182">
        <f xml:space="preserve"> Time!BI$124</f>
        <v>1</v>
      </c>
      <c r="BJ21" s="182">
        <f xml:space="preserve"> Time!BJ$124</f>
        <v>1</v>
      </c>
      <c r="BK21" s="182">
        <f xml:space="preserve"> Time!BK$124</f>
        <v>1</v>
      </c>
      <c r="BL21" s="182">
        <f xml:space="preserve"> Time!BL$124</f>
        <v>1</v>
      </c>
      <c r="BM21" s="182">
        <f xml:space="preserve"> Time!BM$124</f>
        <v>1</v>
      </c>
      <c r="BN21" s="182">
        <f xml:space="preserve"> Time!BN$124</f>
        <v>1</v>
      </c>
      <c r="BO21" s="182">
        <f xml:space="preserve"> Time!BO$124</f>
        <v>1</v>
      </c>
      <c r="BP21" s="182">
        <f xml:space="preserve"> Time!BP$124</f>
        <v>1</v>
      </c>
      <c r="BQ21" s="182">
        <f xml:space="preserve"> Time!BQ$124</f>
        <v>1</v>
      </c>
      <c r="BR21" s="182">
        <f xml:space="preserve"> Time!BR$124</f>
        <v>1</v>
      </c>
      <c r="BS21" s="182">
        <f xml:space="preserve"> Time!BS$124</f>
        <v>1</v>
      </c>
      <c r="BT21" s="182">
        <f xml:space="preserve"> Time!BT$124</f>
        <v>1</v>
      </c>
      <c r="BU21" s="182">
        <f xml:space="preserve"> Time!BU$124</f>
        <v>1</v>
      </c>
      <c r="BV21" s="182">
        <f xml:space="preserve"> Time!BV$124</f>
        <v>1</v>
      </c>
      <c r="BW21" s="182">
        <f xml:space="preserve"> Time!BW$124</f>
        <v>1</v>
      </c>
      <c r="BX21" s="182">
        <f xml:space="preserve"> Time!BX$124</f>
        <v>1</v>
      </c>
      <c r="BY21" s="182">
        <f xml:space="preserve"> Time!BY$124</f>
        <v>1</v>
      </c>
      <c r="BZ21" s="182">
        <f xml:space="preserve"> Time!BZ$124</f>
        <v>1</v>
      </c>
      <c r="CA21" s="182">
        <f xml:space="preserve"> Time!CA$124</f>
        <v>1</v>
      </c>
      <c r="CB21" s="182">
        <f xml:space="preserve"> Time!CB$124</f>
        <v>1</v>
      </c>
      <c r="CC21" s="182">
        <f xml:space="preserve"> Time!CC$124</f>
        <v>1</v>
      </c>
      <c r="CD21" s="182">
        <f xml:space="preserve"> Time!CD$124</f>
        <v>1</v>
      </c>
      <c r="CE21" s="182">
        <f xml:space="preserve"> Time!CE$124</f>
        <v>1</v>
      </c>
      <c r="CF21" s="182">
        <f xml:space="preserve"> Time!CF$124</f>
        <v>1</v>
      </c>
      <c r="CG21" s="182">
        <f xml:space="preserve"> Time!CG$124</f>
        <v>1</v>
      </c>
      <c r="CH21" s="182">
        <f xml:space="preserve"> Time!CH$124</f>
        <v>1</v>
      </c>
      <c r="CI21" s="182">
        <f xml:space="preserve"> Time!CI$124</f>
        <v>1</v>
      </c>
      <c r="CJ21" s="182">
        <f xml:space="preserve"> Time!CJ$124</f>
        <v>1</v>
      </c>
      <c r="CK21" s="182">
        <f xml:space="preserve"> Time!CK$124</f>
        <v>1</v>
      </c>
      <c r="CL21" s="182">
        <f xml:space="preserve"> Time!CL$124</f>
        <v>1</v>
      </c>
      <c r="CM21" s="182">
        <f xml:space="preserve"> Time!CM$124</f>
        <v>1</v>
      </c>
      <c r="CN21" s="182">
        <f xml:space="preserve"> Time!CN$124</f>
        <v>1</v>
      </c>
      <c r="CO21" s="182">
        <f xml:space="preserve"> Time!CO$124</f>
        <v>1</v>
      </c>
      <c r="CP21" s="182">
        <f xml:space="preserve"> Time!CP$124</f>
        <v>1</v>
      </c>
      <c r="CQ21" s="182">
        <f xml:space="preserve"> Time!CQ$124</f>
        <v>1</v>
      </c>
      <c r="CR21" s="182">
        <f xml:space="preserve"> Time!CR$124</f>
        <v>1</v>
      </c>
      <c r="CS21" s="182">
        <f xml:space="preserve"> Time!CS$124</f>
        <v>1</v>
      </c>
      <c r="CT21" s="182">
        <f xml:space="preserve"> Time!CT$124</f>
        <v>1</v>
      </c>
      <c r="CU21" s="182">
        <f xml:space="preserve"> Time!CU$124</f>
        <v>1</v>
      </c>
      <c r="CV21" s="182">
        <f xml:space="preserve"> Time!CV$124</f>
        <v>1</v>
      </c>
      <c r="CW21" s="182">
        <f xml:space="preserve"> Time!CW$124</f>
        <v>1</v>
      </c>
      <c r="CX21" s="182">
        <f xml:space="preserve"> Time!CX$124</f>
        <v>1</v>
      </c>
      <c r="CY21" s="182">
        <f xml:space="preserve"> Time!CY$124</f>
        <v>1</v>
      </c>
      <c r="CZ21" s="182">
        <f xml:space="preserve"> Time!CZ$124</f>
        <v>1</v>
      </c>
      <c r="DA21" s="182">
        <f xml:space="preserve"> Time!DA$124</f>
        <v>1</v>
      </c>
      <c r="DB21" s="182">
        <f xml:space="preserve"> Time!DB$124</f>
        <v>1</v>
      </c>
      <c r="DC21" s="182">
        <f xml:space="preserve"> Time!DC$124</f>
        <v>1</v>
      </c>
      <c r="DD21" s="182">
        <f xml:space="preserve"> Time!DD$124</f>
        <v>1</v>
      </c>
      <c r="DE21" s="182">
        <f xml:space="preserve"> Time!DE$124</f>
        <v>1</v>
      </c>
      <c r="DF21" s="182">
        <f xml:space="preserve"> Time!DF$124</f>
        <v>1</v>
      </c>
      <c r="DG21" s="182">
        <f xml:space="preserve"> Time!DG$124</f>
        <v>1</v>
      </c>
      <c r="DH21" s="182">
        <f xml:space="preserve"> Time!DH$124</f>
        <v>1</v>
      </c>
      <c r="DI21" s="182">
        <f xml:space="preserve"> Time!DI$124</f>
        <v>1</v>
      </c>
      <c r="DJ21" s="182">
        <f xml:space="preserve"> Time!DJ$124</f>
        <v>1</v>
      </c>
      <c r="DK21" s="182">
        <f xml:space="preserve"> Time!DK$124</f>
        <v>1</v>
      </c>
      <c r="DL21" s="182">
        <f xml:space="preserve"> Time!DL$124</f>
        <v>1</v>
      </c>
      <c r="DM21" s="182">
        <f xml:space="preserve"> Time!DM$124</f>
        <v>1</v>
      </c>
      <c r="DN21" s="182">
        <f xml:space="preserve"> Time!DN$124</f>
        <v>1</v>
      </c>
      <c r="DO21" s="182">
        <f xml:space="preserve"> Time!DO$124</f>
        <v>1</v>
      </c>
      <c r="DP21" s="182">
        <f xml:space="preserve"> Time!DP$124</f>
        <v>1</v>
      </c>
      <c r="DQ21" s="182">
        <f xml:space="preserve"> Time!DQ$124</f>
        <v>1</v>
      </c>
      <c r="DR21" s="182">
        <f xml:space="preserve"> Time!DR$124</f>
        <v>1</v>
      </c>
      <c r="DS21" s="182">
        <f xml:space="preserve"> Time!DS$124</f>
        <v>1</v>
      </c>
      <c r="DT21" s="182">
        <f xml:space="preserve"> Time!DT$124</f>
        <v>1</v>
      </c>
      <c r="DU21" s="182">
        <f xml:space="preserve"> Time!DU$124</f>
        <v>1</v>
      </c>
      <c r="DV21" s="182">
        <f xml:space="preserve"> Time!DV$124</f>
        <v>1</v>
      </c>
      <c r="DW21" s="182">
        <f xml:space="preserve"> Time!DW$124</f>
        <v>1</v>
      </c>
      <c r="DX21" s="182">
        <f xml:space="preserve"> Time!DX$124</f>
        <v>1</v>
      </c>
      <c r="DY21" s="182">
        <f xml:space="preserve"> Time!DY$124</f>
        <v>1</v>
      </c>
      <c r="DZ21" s="182">
        <f xml:space="preserve"> Time!DZ$124</f>
        <v>1</v>
      </c>
      <c r="EA21" s="182">
        <f xml:space="preserve"> Time!EA$124</f>
        <v>1</v>
      </c>
      <c r="EB21" s="182">
        <f xml:space="preserve"> Time!EB$124</f>
        <v>1</v>
      </c>
      <c r="EC21" s="182">
        <f xml:space="preserve"> Time!EC$124</f>
        <v>1</v>
      </c>
      <c r="ED21" s="182">
        <f xml:space="preserve"> Time!ED$124</f>
        <v>1</v>
      </c>
      <c r="EE21" s="182">
        <f xml:space="preserve"> Time!EE$124</f>
        <v>1</v>
      </c>
      <c r="EF21" s="182">
        <f xml:space="preserve"> Time!EF$124</f>
        <v>1</v>
      </c>
      <c r="EG21" s="182">
        <f xml:space="preserve"> Time!EG$124</f>
        <v>1</v>
      </c>
      <c r="EH21" s="182">
        <f xml:space="preserve"> Time!EH$124</f>
        <v>1</v>
      </c>
      <c r="EI21" s="182">
        <f xml:space="preserve"> Time!EI$124</f>
        <v>1</v>
      </c>
      <c r="EJ21" s="182">
        <f xml:space="preserve"> Time!EJ$124</f>
        <v>1</v>
      </c>
      <c r="EK21" s="182">
        <f xml:space="preserve"> Time!EK$124</f>
        <v>1</v>
      </c>
      <c r="EL21" s="182">
        <f xml:space="preserve"> Time!EL$124</f>
        <v>1</v>
      </c>
      <c r="EM21" s="182">
        <f xml:space="preserve"> Time!EM$124</f>
        <v>1</v>
      </c>
      <c r="EN21" s="182">
        <f xml:space="preserve"> Time!EN$124</f>
        <v>1</v>
      </c>
      <c r="EO21" s="182">
        <f xml:space="preserve"> Time!EO$124</f>
        <v>1</v>
      </c>
      <c r="EP21" s="182">
        <f xml:space="preserve"> Time!EP$124</f>
        <v>1</v>
      </c>
      <c r="EQ21" s="182">
        <f xml:space="preserve"> Time!EQ$124</f>
        <v>1</v>
      </c>
      <c r="ER21" s="182">
        <f xml:space="preserve"> Time!ER$124</f>
        <v>1</v>
      </c>
      <c r="ES21" s="182">
        <f xml:space="preserve"> Time!ES$124</f>
        <v>1</v>
      </c>
      <c r="ET21" s="182">
        <f xml:space="preserve"> Time!ET$124</f>
        <v>1</v>
      </c>
      <c r="EU21" s="182">
        <f xml:space="preserve"> Time!EU$124</f>
        <v>1</v>
      </c>
      <c r="EV21" s="182">
        <f xml:space="preserve"> Time!EV$124</f>
        <v>1</v>
      </c>
      <c r="EW21" s="182">
        <f xml:space="preserve"> Time!EW$124</f>
        <v>1</v>
      </c>
      <c r="EX21" s="182">
        <f xml:space="preserve"> Time!EX$124</f>
        <v>1</v>
      </c>
      <c r="EY21" s="182">
        <f xml:space="preserve"> Time!EY$124</f>
        <v>1</v>
      </c>
      <c r="EZ21" s="182">
        <f xml:space="preserve"> Time!EZ$124</f>
        <v>1</v>
      </c>
      <c r="FA21" s="182">
        <f xml:space="preserve"> Time!FA$124</f>
        <v>1</v>
      </c>
      <c r="FB21" s="182">
        <f xml:space="preserve"> Time!FB$124</f>
        <v>0</v>
      </c>
      <c r="FC21" s="182">
        <f xml:space="preserve"> Time!FC$124</f>
        <v>0</v>
      </c>
      <c r="FD21" s="182">
        <f xml:space="preserve"> Time!FD$124</f>
        <v>0</v>
      </c>
      <c r="FE21" s="182">
        <f xml:space="preserve"> Time!FE$124</f>
        <v>0</v>
      </c>
      <c r="FF21" s="182">
        <f xml:space="preserve"> Time!FF$124</f>
        <v>0</v>
      </c>
      <c r="FG21" s="182">
        <f xml:space="preserve"> Time!FG$124</f>
        <v>0</v>
      </c>
      <c r="FH21" s="182">
        <f xml:space="preserve"> Time!FH$124</f>
        <v>0</v>
      </c>
      <c r="FI21" s="182">
        <f xml:space="preserve"> Time!FI$124</f>
        <v>0</v>
      </c>
      <c r="FJ21" s="182">
        <f xml:space="preserve"> Time!FJ$124</f>
        <v>0</v>
      </c>
      <c r="FK21" s="182">
        <f xml:space="preserve"> Time!FK$124</f>
        <v>0</v>
      </c>
      <c r="FL21" s="182">
        <f xml:space="preserve"> Time!FL$124</f>
        <v>0</v>
      </c>
      <c r="FM21" s="182">
        <f xml:space="preserve"> Time!FM$124</f>
        <v>0</v>
      </c>
      <c r="FN21" s="182">
        <f xml:space="preserve"> Time!FN$124</f>
        <v>0</v>
      </c>
      <c r="FO21" s="182">
        <f xml:space="preserve"> Time!FO$124</f>
        <v>0</v>
      </c>
      <c r="FP21" s="182">
        <f xml:space="preserve"> Time!FP$124</f>
        <v>0</v>
      </c>
      <c r="FQ21" s="182">
        <f xml:space="preserve"> Time!FQ$124</f>
        <v>0</v>
      </c>
      <c r="FR21" s="182">
        <f xml:space="preserve"> Time!FR$124</f>
        <v>0</v>
      </c>
      <c r="FS21" s="182">
        <f xml:space="preserve"> Time!FS$124</f>
        <v>0</v>
      </c>
      <c r="FT21" s="182">
        <f xml:space="preserve"> Time!FT$124</f>
        <v>0</v>
      </c>
      <c r="FU21" s="182">
        <f xml:space="preserve"> Time!FU$124</f>
        <v>0</v>
      </c>
      <c r="FV21" s="182">
        <f xml:space="preserve"> Time!FV$124</f>
        <v>0</v>
      </c>
      <c r="FW21" s="182">
        <f xml:space="preserve"> Time!FW$124</f>
        <v>0</v>
      </c>
      <c r="FX21" s="182">
        <f xml:space="preserve"> Time!FX$124</f>
        <v>0</v>
      </c>
      <c r="FY21" s="182">
        <f xml:space="preserve"> Time!FY$124</f>
        <v>0</v>
      </c>
      <c r="FZ21" s="182">
        <f xml:space="preserve"> Time!FZ$124</f>
        <v>0</v>
      </c>
      <c r="GA21" s="182">
        <f xml:space="preserve"> Time!GA$124</f>
        <v>0</v>
      </c>
      <c r="GB21" s="182">
        <f xml:space="preserve"> Time!GB$124</f>
        <v>0</v>
      </c>
      <c r="GC21" s="182">
        <f xml:space="preserve"> Time!GC$124</f>
        <v>0</v>
      </c>
      <c r="GD21" s="182">
        <f xml:space="preserve"> Time!GD$124</f>
        <v>0</v>
      </c>
      <c r="GE21" s="182">
        <f xml:space="preserve"> Time!GE$124</f>
        <v>0</v>
      </c>
      <c r="GF21" s="182">
        <f xml:space="preserve"> Time!GF$124</f>
        <v>0</v>
      </c>
      <c r="GG21" s="182">
        <f xml:space="preserve"> Time!GG$124</f>
        <v>0</v>
      </c>
      <c r="GH21" s="182">
        <f xml:space="preserve"> Time!GH$124</f>
        <v>0</v>
      </c>
      <c r="GI21" s="182">
        <f xml:space="preserve"> Time!GI$124</f>
        <v>0</v>
      </c>
      <c r="GJ21" s="182">
        <f xml:space="preserve"> Time!GJ$124</f>
        <v>0</v>
      </c>
    </row>
    <row r="22" spans="1:192" outlineLevel="1" x14ac:dyDescent="0.35">
      <c r="E22" s="11" t="s">
        <v>222</v>
      </c>
      <c r="G22" s="11" t="s">
        <v>101</v>
      </c>
      <c r="H22" s="11">
        <f>SUM(J22:GJ22)</f>
        <v>349879.53171772911</v>
      </c>
      <c r="J22" s="11">
        <f t="shared" ref="J22:AO22" si="0">$F18/$F19/$F20*J21</f>
        <v>0</v>
      </c>
      <c r="K22" s="11">
        <f t="shared" si="0"/>
        <v>0</v>
      </c>
      <c r="L22" s="11">
        <f t="shared" si="0"/>
        <v>0</v>
      </c>
      <c r="M22" s="11">
        <f t="shared" si="0"/>
        <v>0</v>
      </c>
      <c r="N22" s="11">
        <f t="shared" si="0"/>
        <v>0</v>
      </c>
      <c r="O22" s="11">
        <f t="shared" si="0"/>
        <v>0</v>
      </c>
      <c r="P22" s="11">
        <f t="shared" si="0"/>
        <v>0</v>
      </c>
      <c r="Q22" s="11">
        <f t="shared" si="0"/>
        <v>0</v>
      </c>
      <c r="R22" s="11">
        <f t="shared" si="0"/>
        <v>0</v>
      </c>
      <c r="S22" s="11">
        <f t="shared" si="0"/>
        <v>0</v>
      </c>
      <c r="T22" s="11">
        <f t="shared" si="0"/>
        <v>0</v>
      </c>
      <c r="U22" s="11">
        <f t="shared" si="0"/>
        <v>0</v>
      </c>
      <c r="V22" s="11">
        <f t="shared" si="0"/>
        <v>0</v>
      </c>
      <c r="W22" s="11">
        <f t="shared" si="0"/>
        <v>0</v>
      </c>
      <c r="X22" s="11">
        <f t="shared" si="0"/>
        <v>0</v>
      </c>
      <c r="Y22" s="11">
        <f t="shared" si="0"/>
        <v>0</v>
      </c>
      <c r="Z22" s="11">
        <f t="shared" si="0"/>
        <v>0</v>
      </c>
      <c r="AA22" s="11">
        <f t="shared" si="0"/>
        <v>0</v>
      </c>
      <c r="AB22" s="11">
        <f t="shared" si="0"/>
        <v>0</v>
      </c>
      <c r="AC22" s="11">
        <f t="shared" si="0"/>
        <v>0</v>
      </c>
      <c r="AD22" s="11">
        <f t="shared" si="0"/>
        <v>0</v>
      </c>
      <c r="AE22" s="11">
        <f t="shared" si="0"/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ref="AP22:BU22" si="1">$F18/$F19/$F20*AP21</f>
        <v>0</v>
      </c>
      <c r="AQ22" s="11">
        <f t="shared" si="1"/>
        <v>0</v>
      </c>
      <c r="AR22" s="11">
        <f t="shared" si="1"/>
        <v>0</v>
      </c>
      <c r="AS22" s="11">
        <f t="shared" si="1"/>
        <v>0</v>
      </c>
      <c r="AT22" s="11">
        <f t="shared" si="1"/>
        <v>0</v>
      </c>
      <c r="AU22" s="11">
        <f t="shared" si="1"/>
        <v>0</v>
      </c>
      <c r="AV22" s="11">
        <f t="shared" si="1"/>
        <v>0</v>
      </c>
      <c r="AW22" s="11">
        <f t="shared" si="1"/>
        <v>0</v>
      </c>
      <c r="AX22" s="11">
        <f t="shared" si="1"/>
        <v>0</v>
      </c>
      <c r="AY22" s="11">
        <f t="shared" si="1"/>
        <v>0</v>
      </c>
      <c r="AZ22" s="11">
        <f t="shared" si="1"/>
        <v>0</v>
      </c>
      <c r="BA22" s="11">
        <f t="shared" si="1"/>
        <v>0</v>
      </c>
      <c r="BB22" s="11">
        <f t="shared" si="1"/>
        <v>0</v>
      </c>
      <c r="BC22" s="11">
        <f t="shared" si="1"/>
        <v>0</v>
      </c>
      <c r="BD22" s="11">
        <f t="shared" si="1"/>
        <v>0</v>
      </c>
      <c r="BE22" s="11">
        <f t="shared" si="1"/>
        <v>0</v>
      </c>
      <c r="BF22" s="11">
        <f t="shared" si="1"/>
        <v>3498.7953171772883</v>
      </c>
      <c r="BG22" s="11">
        <f t="shared" si="1"/>
        <v>3498.7953171772883</v>
      </c>
      <c r="BH22" s="11">
        <f t="shared" si="1"/>
        <v>3498.7953171772883</v>
      </c>
      <c r="BI22" s="11">
        <f t="shared" si="1"/>
        <v>3498.7953171772883</v>
      </c>
      <c r="BJ22" s="11">
        <f t="shared" si="1"/>
        <v>3498.7953171772883</v>
      </c>
      <c r="BK22" s="11">
        <f t="shared" si="1"/>
        <v>3498.7953171772883</v>
      </c>
      <c r="BL22" s="11">
        <f t="shared" si="1"/>
        <v>3498.7953171772883</v>
      </c>
      <c r="BM22" s="11">
        <f t="shared" si="1"/>
        <v>3498.7953171772883</v>
      </c>
      <c r="BN22" s="11">
        <f t="shared" si="1"/>
        <v>3498.7953171772883</v>
      </c>
      <c r="BO22" s="11">
        <f t="shared" si="1"/>
        <v>3498.7953171772883</v>
      </c>
      <c r="BP22" s="11">
        <f t="shared" si="1"/>
        <v>3498.7953171772883</v>
      </c>
      <c r="BQ22" s="11">
        <f t="shared" si="1"/>
        <v>3498.7953171772883</v>
      </c>
      <c r="BR22" s="11">
        <f t="shared" si="1"/>
        <v>3498.7953171772883</v>
      </c>
      <c r="BS22" s="11">
        <f t="shared" si="1"/>
        <v>3498.7953171772883</v>
      </c>
      <c r="BT22" s="11">
        <f t="shared" si="1"/>
        <v>3498.7953171772883</v>
      </c>
      <c r="BU22" s="11">
        <f t="shared" si="1"/>
        <v>3498.7953171772883</v>
      </c>
      <c r="BV22" s="11">
        <f t="shared" ref="BV22:DA22" si="2">$F18/$F19/$F20*BV21</f>
        <v>3498.7953171772883</v>
      </c>
      <c r="BW22" s="11">
        <f t="shared" si="2"/>
        <v>3498.7953171772883</v>
      </c>
      <c r="BX22" s="11">
        <f t="shared" si="2"/>
        <v>3498.7953171772883</v>
      </c>
      <c r="BY22" s="11">
        <f t="shared" si="2"/>
        <v>3498.7953171772883</v>
      </c>
      <c r="BZ22" s="11">
        <f t="shared" si="2"/>
        <v>3498.7953171772883</v>
      </c>
      <c r="CA22" s="11">
        <f t="shared" si="2"/>
        <v>3498.7953171772883</v>
      </c>
      <c r="CB22" s="11">
        <f t="shared" si="2"/>
        <v>3498.7953171772883</v>
      </c>
      <c r="CC22" s="11">
        <f t="shared" si="2"/>
        <v>3498.7953171772883</v>
      </c>
      <c r="CD22" s="11">
        <f t="shared" si="2"/>
        <v>3498.7953171772883</v>
      </c>
      <c r="CE22" s="11">
        <f t="shared" si="2"/>
        <v>3498.7953171772883</v>
      </c>
      <c r="CF22" s="11">
        <f t="shared" si="2"/>
        <v>3498.7953171772883</v>
      </c>
      <c r="CG22" s="11">
        <f t="shared" si="2"/>
        <v>3498.7953171772883</v>
      </c>
      <c r="CH22" s="11">
        <f t="shared" si="2"/>
        <v>3498.7953171772883</v>
      </c>
      <c r="CI22" s="11">
        <f t="shared" si="2"/>
        <v>3498.7953171772883</v>
      </c>
      <c r="CJ22" s="11">
        <f t="shared" si="2"/>
        <v>3498.7953171772883</v>
      </c>
      <c r="CK22" s="11">
        <f t="shared" si="2"/>
        <v>3498.7953171772883</v>
      </c>
      <c r="CL22" s="11">
        <f t="shared" si="2"/>
        <v>3498.7953171772883</v>
      </c>
      <c r="CM22" s="11">
        <f t="shared" si="2"/>
        <v>3498.7953171772883</v>
      </c>
      <c r="CN22" s="11">
        <f t="shared" si="2"/>
        <v>3498.7953171772883</v>
      </c>
      <c r="CO22" s="11">
        <f t="shared" si="2"/>
        <v>3498.7953171772883</v>
      </c>
      <c r="CP22" s="11">
        <f t="shared" si="2"/>
        <v>3498.7953171772883</v>
      </c>
      <c r="CQ22" s="11">
        <f t="shared" si="2"/>
        <v>3498.7953171772883</v>
      </c>
      <c r="CR22" s="11">
        <f t="shared" si="2"/>
        <v>3498.7953171772883</v>
      </c>
      <c r="CS22" s="11">
        <f t="shared" si="2"/>
        <v>3498.7953171772883</v>
      </c>
      <c r="CT22" s="11">
        <f t="shared" si="2"/>
        <v>3498.7953171772883</v>
      </c>
      <c r="CU22" s="11">
        <f t="shared" si="2"/>
        <v>3498.7953171772883</v>
      </c>
      <c r="CV22" s="11">
        <f t="shared" si="2"/>
        <v>3498.7953171772883</v>
      </c>
      <c r="CW22" s="11">
        <f t="shared" si="2"/>
        <v>3498.7953171772883</v>
      </c>
      <c r="CX22" s="11">
        <f t="shared" si="2"/>
        <v>3498.7953171772883</v>
      </c>
      <c r="CY22" s="11">
        <f t="shared" si="2"/>
        <v>3498.7953171772883</v>
      </c>
      <c r="CZ22" s="11">
        <f t="shared" si="2"/>
        <v>3498.7953171772883</v>
      </c>
      <c r="DA22" s="11">
        <f t="shared" si="2"/>
        <v>3498.7953171772883</v>
      </c>
      <c r="DB22" s="11">
        <f t="shared" ref="DB22:EG22" si="3">$F18/$F19/$F20*DB21</f>
        <v>3498.7953171772883</v>
      </c>
      <c r="DC22" s="11">
        <f t="shared" si="3"/>
        <v>3498.7953171772883</v>
      </c>
      <c r="DD22" s="11">
        <f t="shared" si="3"/>
        <v>3498.7953171772883</v>
      </c>
      <c r="DE22" s="11">
        <f t="shared" si="3"/>
        <v>3498.7953171772883</v>
      </c>
      <c r="DF22" s="11">
        <f t="shared" si="3"/>
        <v>3498.7953171772883</v>
      </c>
      <c r="DG22" s="11">
        <f t="shared" si="3"/>
        <v>3498.7953171772883</v>
      </c>
      <c r="DH22" s="11">
        <f t="shared" si="3"/>
        <v>3498.7953171772883</v>
      </c>
      <c r="DI22" s="11">
        <f t="shared" si="3"/>
        <v>3498.7953171772883</v>
      </c>
      <c r="DJ22" s="11">
        <f t="shared" si="3"/>
        <v>3498.7953171772883</v>
      </c>
      <c r="DK22" s="11">
        <f t="shared" si="3"/>
        <v>3498.7953171772883</v>
      </c>
      <c r="DL22" s="11">
        <f t="shared" si="3"/>
        <v>3498.7953171772883</v>
      </c>
      <c r="DM22" s="11">
        <f t="shared" si="3"/>
        <v>3498.7953171772883</v>
      </c>
      <c r="DN22" s="11">
        <f t="shared" si="3"/>
        <v>3498.7953171772883</v>
      </c>
      <c r="DO22" s="11">
        <f t="shared" si="3"/>
        <v>3498.7953171772883</v>
      </c>
      <c r="DP22" s="11">
        <f t="shared" si="3"/>
        <v>3498.7953171772883</v>
      </c>
      <c r="DQ22" s="11">
        <f t="shared" si="3"/>
        <v>3498.7953171772883</v>
      </c>
      <c r="DR22" s="11">
        <f t="shared" si="3"/>
        <v>3498.7953171772883</v>
      </c>
      <c r="DS22" s="11">
        <f t="shared" si="3"/>
        <v>3498.7953171772883</v>
      </c>
      <c r="DT22" s="11">
        <f t="shared" si="3"/>
        <v>3498.7953171772883</v>
      </c>
      <c r="DU22" s="11">
        <f t="shared" si="3"/>
        <v>3498.7953171772883</v>
      </c>
      <c r="DV22" s="11">
        <f t="shared" si="3"/>
        <v>3498.7953171772883</v>
      </c>
      <c r="DW22" s="11">
        <f t="shared" si="3"/>
        <v>3498.7953171772883</v>
      </c>
      <c r="DX22" s="11">
        <f t="shared" si="3"/>
        <v>3498.7953171772883</v>
      </c>
      <c r="DY22" s="11">
        <f t="shared" si="3"/>
        <v>3498.7953171772883</v>
      </c>
      <c r="DZ22" s="11">
        <f t="shared" si="3"/>
        <v>3498.7953171772883</v>
      </c>
      <c r="EA22" s="11">
        <f t="shared" si="3"/>
        <v>3498.7953171772883</v>
      </c>
      <c r="EB22" s="11">
        <f t="shared" si="3"/>
        <v>3498.7953171772883</v>
      </c>
      <c r="EC22" s="11">
        <f t="shared" si="3"/>
        <v>3498.7953171772883</v>
      </c>
      <c r="ED22" s="11">
        <f t="shared" si="3"/>
        <v>3498.7953171772883</v>
      </c>
      <c r="EE22" s="11">
        <f t="shared" si="3"/>
        <v>3498.7953171772883</v>
      </c>
      <c r="EF22" s="11">
        <f t="shared" si="3"/>
        <v>3498.7953171772883</v>
      </c>
      <c r="EG22" s="11">
        <f t="shared" si="3"/>
        <v>3498.7953171772883</v>
      </c>
      <c r="EH22" s="11">
        <f t="shared" ref="EH22:FM22" si="4">$F18/$F19/$F20*EH21</f>
        <v>3498.7953171772883</v>
      </c>
      <c r="EI22" s="11">
        <f t="shared" si="4"/>
        <v>3498.7953171772883</v>
      </c>
      <c r="EJ22" s="11">
        <f t="shared" si="4"/>
        <v>3498.7953171772883</v>
      </c>
      <c r="EK22" s="11">
        <f t="shared" si="4"/>
        <v>3498.7953171772883</v>
      </c>
      <c r="EL22" s="11">
        <f t="shared" si="4"/>
        <v>3498.7953171772883</v>
      </c>
      <c r="EM22" s="11">
        <f t="shared" si="4"/>
        <v>3498.7953171772883</v>
      </c>
      <c r="EN22" s="11">
        <f t="shared" si="4"/>
        <v>3498.7953171772883</v>
      </c>
      <c r="EO22" s="11">
        <f t="shared" si="4"/>
        <v>3498.7953171772883</v>
      </c>
      <c r="EP22" s="11">
        <f t="shared" si="4"/>
        <v>3498.7953171772883</v>
      </c>
      <c r="EQ22" s="11">
        <f t="shared" si="4"/>
        <v>3498.7953171772883</v>
      </c>
      <c r="ER22" s="11">
        <f t="shared" si="4"/>
        <v>3498.7953171772883</v>
      </c>
      <c r="ES22" s="11">
        <f t="shared" si="4"/>
        <v>3498.7953171772883</v>
      </c>
      <c r="ET22" s="11">
        <f t="shared" si="4"/>
        <v>3498.7953171772883</v>
      </c>
      <c r="EU22" s="11">
        <f t="shared" si="4"/>
        <v>3498.7953171772883</v>
      </c>
      <c r="EV22" s="11">
        <f t="shared" si="4"/>
        <v>3498.7953171772883</v>
      </c>
      <c r="EW22" s="11">
        <f t="shared" si="4"/>
        <v>3498.7953171772883</v>
      </c>
      <c r="EX22" s="11">
        <f t="shared" si="4"/>
        <v>3498.7953171772883</v>
      </c>
      <c r="EY22" s="11">
        <f t="shared" si="4"/>
        <v>3498.7953171772883</v>
      </c>
      <c r="EZ22" s="11">
        <f t="shared" si="4"/>
        <v>3498.7953171772883</v>
      </c>
      <c r="FA22" s="11">
        <f t="shared" si="4"/>
        <v>3498.7953171772883</v>
      </c>
      <c r="FB22" s="11">
        <f t="shared" si="4"/>
        <v>0</v>
      </c>
      <c r="FC22" s="11">
        <f t="shared" si="4"/>
        <v>0</v>
      </c>
      <c r="FD22" s="11">
        <f t="shared" si="4"/>
        <v>0</v>
      </c>
      <c r="FE22" s="11">
        <f t="shared" si="4"/>
        <v>0</v>
      </c>
      <c r="FF22" s="11">
        <f t="shared" si="4"/>
        <v>0</v>
      </c>
      <c r="FG22" s="11">
        <f t="shared" si="4"/>
        <v>0</v>
      </c>
      <c r="FH22" s="11">
        <f t="shared" si="4"/>
        <v>0</v>
      </c>
      <c r="FI22" s="11">
        <f t="shared" si="4"/>
        <v>0</v>
      </c>
      <c r="FJ22" s="11">
        <f t="shared" si="4"/>
        <v>0</v>
      </c>
      <c r="FK22" s="11">
        <f t="shared" si="4"/>
        <v>0</v>
      </c>
      <c r="FL22" s="11">
        <f t="shared" si="4"/>
        <v>0</v>
      </c>
      <c r="FM22" s="11">
        <f t="shared" si="4"/>
        <v>0</v>
      </c>
      <c r="FN22" s="11">
        <f t="shared" ref="FN22:GJ22" si="5">$F18/$F19/$F20*FN21</f>
        <v>0</v>
      </c>
      <c r="FO22" s="11">
        <f t="shared" si="5"/>
        <v>0</v>
      </c>
      <c r="FP22" s="11">
        <f t="shared" si="5"/>
        <v>0</v>
      </c>
      <c r="FQ22" s="11">
        <f t="shared" si="5"/>
        <v>0</v>
      </c>
      <c r="FR22" s="11">
        <f t="shared" si="5"/>
        <v>0</v>
      </c>
      <c r="FS22" s="11">
        <f t="shared" si="5"/>
        <v>0</v>
      </c>
      <c r="FT22" s="11">
        <f t="shared" si="5"/>
        <v>0</v>
      </c>
      <c r="FU22" s="11">
        <f t="shared" si="5"/>
        <v>0</v>
      </c>
      <c r="FV22" s="11">
        <f t="shared" si="5"/>
        <v>0</v>
      </c>
      <c r="FW22" s="11">
        <f t="shared" si="5"/>
        <v>0</v>
      </c>
      <c r="FX22" s="11">
        <f t="shared" si="5"/>
        <v>0</v>
      </c>
      <c r="FY22" s="11">
        <f t="shared" si="5"/>
        <v>0</v>
      </c>
      <c r="FZ22" s="11">
        <f t="shared" si="5"/>
        <v>0</v>
      </c>
      <c r="GA22" s="11">
        <f t="shared" si="5"/>
        <v>0</v>
      </c>
      <c r="GB22" s="11">
        <f t="shared" si="5"/>
        <v>0</v>
      </c>
      <c r="GC22" s="11">
        <f t="shared" si="5"/>
        <v>0</v>
      </c>
      <c r="GD22" s="11">
        <f t="shared" si="5"/>
        <v>0</v>
      </c>
      <c r="GE22" s="11">
        <f t="shared" si="5"/>
        <v>0</v>
      </c>
      <c r="GF22" s="11">
        <f t="shared" si="5"/>
        <v>0</v>
      </c>
      <c r="GG22" s="11">
        <f t="shared" si="5"/>
        <v>0</v>
      </c>
      <c r="GH22" s="11">
        <f t="shared" si="5"/>
        <v>0</v>
      </c>
      <c r="GI22" s="11">
        <f t="shared" si="5"/>
        <v>0</v>
      </c>
      <c r="GJ22" s="11">
        <f t="shared" si="5"/>
        <v>0</v>
      </c>
    </row>
    <row r="23" spans="1:192" outlineLevel="1" x14ac:dyDescent="0.35">
      <c r="A23" s="132"/>
      <c r="B23" s="132"/>
      <c r="C23" s="133"/>
      <c r="D23" s="134"/>
      <c r="E23" s="180" t="str">
        <f xml:space="preserve"> LEFT(E22, LEN(E22) - 4)</f>
        <v>Fixed asset depreciation</v>
      </c>
      <c r="F23" s="180"/>
      <c r="G23" s="180" t="str">
        <f xml:space="preserve"> SMU</f>
        <v>$ 000s</v>
      </c>
      <c r="H23" s="180">
        <f xml:space="preserve"> SUM(J23:GJ23)</f>
        <v>-349879.53171772911</v>
      </c>
      <c r="I23" s="135"/>
      <c r="J23" s="180">
        <f t="shared" ref="J23:AO23" si="6" xml:space="preserve"> -1 * J22</f>
        <v>0</v>
      </c>
      <c r="K23" s="180">
        <f t="shared" si="6"/>
        <v>0</v>
      </c>
      <c r="L23" s="180">
        <f t="shared" si="6"/>
        <v>0</v>
      </c>
      <c r="M23" s="180">
        <f t="shared" si="6"/>
        <v>0</v>
      </c>
      <c r="N23" s="180">
        <f t="shared" si="6"/>
        <v>0</v>
      </c>
      <c r="O23" s="180">
        <f t="shared" si="6"/>
        <v>0</v>
      </c>
      <c r="P23" s="180">
        <f t="shared" si="6"/>
        <v>0</v>
      </c>
      <c r="Q23" s="180">
        <f t="shared" si="6"/>
        <v>0</v>
      </c>
      <c r="R23" s="180">
        <f t="shared" si="6"/>
        <v>0</v>
      </c>
      <c r="S23" s="180">
        <f t="shared" si="6"/>
        <v>0</v>
      </c>
      <c r="T23" s="180">
        <f t="shared" si="6"/>
        <v>0</v>
      </c>
      <c r="U23" s="180">
        <f t="shared" si="6"/>
        <v>0</v>
      </c>
      <c r="V23" s="180">
        <f t="shared" si="6"/>
        <v>0</v>
      </c>
      <c r="W23" s="180">
        <f t="shared" si="6"/>
        <v>0</v>
      </c>
      <c r="X23" s="180">
        <f t="shared" si="6"/>
        <v>0</v>
      </c>
      <c r="Y23" s="180">
        <f t="shared" si="6"/>
        <v>0</v>
      </c>
      <c r="Z23" s="180">
        <f t="shared" si="6"/>
        <v>0</v>
      </c>
      <c r="AA23" s="180">
        <f t="shared" si="6"/>
        <v>0</v>
      </c>
      <c r="AB23" s="180">
        <f t="shared" si="6"/>
        <v>0</v>
      </c>
      <c r="AC23" s="180">
        <f t="shared" si="6"/>
        <v>0</v>
      </c>
      <c r="AD23" s="180">
        <f t="shared" si="6"/>
        <v>0</v>
      </c>
      <c r="AE23" s="180">
        <f t="shared" si="6"/>
        <v>0</v>
      </c>
      <c r="AF23" s="180">
        <f t="shared" si="6"/>
        <v>0</v>
      </c>
      <c r="AG23" s="180">
        <f t="shared" si="6"/>
        <v>0</v>
      </c>
      <c r="AH23" s="180">
        <f t="shared" si="6"/>
        <v>0</v>
      </c>
      <c r="AI23" s="180">
        <f t="shared" si="6"/>
        <v>0</v>
      </c>
      <c r="AJ23" s="180">
        <f t="shared" si="6"/>
        <v>0</v>
      </c>
      <c r="AK23" s="180">
        <f t="shared" si="6"/>
        <v>0</v>
      </c>
      <c r="AL23" s="180">
        <f t="shared" si="6"/>
        <v>0</v>
      </c>
      <c r="AM23" s="180">
        <f t="shared" si="6"/>
        <v>0</v>
      </c>
      <c r="AN23" s="180">
        <f t="shared" si="6"/>
        <v>0</v>
      </c>
      <c r="AO23" s="180">
        <f t="shared" si="6"/>
        <v>0</v>
      </c>
      <c r="AP23" s="180">
        <f t="shared" ref="AP23:BU23" si="7" xml:space="preserve"> -1 * AP22</f>
        <v>0</v>
      </c>
      <c r="AQ23" s="180">
        <f t="shared" si="7"/>
        <v>0</v>
      </c>
      <c r="AR23" s="180">
        <f t="shared" si="7"/>
        <v>0</v>
      </c>
      <c r="AS23" s="180">
        <f t="shared" si="7"/>
        <v>0</v>
      </c>
      <c r="AT23" s="180">
        <f t="shared" si="7"/>
        <v>0</v>
      </c>
      <c r="AU23" s="180">
        <f t="shared" si="7"/>
        <v>0</v>
      </c>
      <c r="AV23" s="180">
        <f t="shared" si="7"/>
        <v>0</v>
      </c>
      <c r="AW23" s="180">
        <f t="shared" si="7"/>
        <v>0</v>
      </c>
      <c r="AX23" s="180">
        <f t="shared" si="7"/>
        <v>0</v>
      </c>
      <c r="AY23" s="180">
        <f t="shared" si="7"/>
        <v>0</v>
      </c>
      <c r="AZ23" s="180">
        <f t="shared" si="7"/>
        <v>0</v>
      </c>
      <c r="BA23" s="180">
        <f t="shared" si="7"/>
        <v>0</v>
      </c>
      <c r="BB23" s="180">
        <f t="shared" si="7"/>
        <v>0</v>
      </c>
      <c r="BC23" s="180">
        <f t="shared" si="7"/>
        <v>0</v>
      </c>
      <c r="BD23" s="180">
        <f t="shared" si="7"/>
        <v>0</v>
      </c>
      <c r="BE23" s="180">
        <f t="shared" si="7"/>
        <v>0</v>
      </c>
      <c r="BF23" s="180">
        <f t="shared" si="7"/>
        <v>-3498.7953171772883</v>
      </c>
      <c r="BG23" s="180">
        <f t="shared" si="7"/>
        <v>-3498.7953171772883</v>
      </c>
      <c r="BH23" s="180">
        <f t="shared" si="7"/>
        <v>-3498.7953171772883</v>
      </c>
      <c r="BI23" s="180">
        <f t="shared" si="7"/>
        <v>-3498.7953171772883</v>
      </c>
      <c r="BJ23" s="180">
        <f t="shared" si="7"/>
        <v>-3498.7953171772883</v>
      </c>
      <c r="BK23" s="180">
        <f t="shared" si="7"/>
        <v>-3498.7953171772883</v>
      </c>
      <c r="BL23" s="180">
        <f t="shared" si="7"/>
        <v>-3498.7953171772883</v>
      </c>
      <c r="BM23" s="180">
        <f t="shared" si="7"/>
        <v>-3498.7953171772883</v>
      </c>
      <c r="BN23" s="180">
        <f t="shared" si="7"/>
        <v>-3498.7953171772883</v>
      </c>
      <c r="BO23" s="180">
        <f t="shared" si="7"/>
        <v>-3498.7953171772883</v>
      </c>
      <c r="BP23" s="180">
        <f t="shared" si="7"/>
        <v>-3498.7953171772883</v>
      </c>
      <c r="BQ23" s="180">
        <f t="shared" si="7"/>
        <v>-3498.7953171772883</v>
      </c>
      <c r="BR23" s="180">
        <f t="shared" si="7"/>
        <v>-3498.7953171772883</v>
      </c>
      <c r="BS23" s="180">
        <f t="shared" si="7"/>
        <v>-3498.7953171772883</v>
      </c>
      <c r="BT23" s="180">
        <f t="shared" si="7"/>
        <v>-3498.7953171772883</v>
      </c>
      <c r="BU23" s="180">
        <f t="shared" si="7"/>
        <v>-3498.7953171772883</v>
      </c>
      <c r="BV23" s="180">
        <f t="shared" ref="BV23:DA23" si="8" xml:space="preserve"> -1 * BV22</f>
        <v>-3498.7953171772883</v>
      </c>
      <c r="BW23" s="180">
        <f t="shared" si="8"/>
        <v>-3498.7953171772883</v>
      </c>
      <c r="BX23" s="180">
        <f t="shared" si="8"/>
        <v>-3498.7953171772883</v>
      </c>
      <c r="BY23" s="180">
        <f t="shared" si="8"/>
        <v>-3498.7953171772883</v>
      </c>
      <c r="BZ23" s="180">
        <f t="shared" si="8"/>
        <v>-3498.7953171772883</v>
      </c>
      <c r="CA23" s="180">
        <f t="shared" si="8"/>
        <v>-3498.7953171772883</v>
      </c>
      <c r="CB23" s="180">
        <f t="shared" si="8"/>
        <v>-3498.7953171772883</v>
      </c>
      <c r="CC23" s="180">
        <f t="shared" si="8"/>
        <v>-3498.7953171772883</v>
      </c>
      <c r="CD23" s="180">
        <f t="shared" si="8"/>
        <v>-3498.7953171772883</v>
      </c>
      <c r="CE23" s="180">
        <f t="shared" si="8"/>
        <v>-3498.7953171772883</v>
      </c>
      <c r="CF23" s="180">
        <f t="shared" si="8"/>
        <v>-3498.7953171772883</v>
      </c>
      <c r="CG23" s="180">
        <f t="shared" si="8"/>
        <v>-3498.7953171772883</v>
      </c>
      <c r="CH23" s="180">
        <f t="shared" si="8"/>
        <v>-3498.7953171772883</v>
      </c>
      <c r="CI23" s="180">
        <f t="shared" si="8"/>
        <v>-3498.7953171772883</v>
      </c>
      <c r="CJ23" s="180">
        <f t="shared" si="8"/>
        <v>-3498.7953171772883</v>
      </c>
      <c r="CK23" s="180">
        <f t="shared" si="8"/>
        <v>-3498.7953171772883</v>
      </c>
      <c r="CL23" s="180">
        <f t="shared" si="8"/>
        <v>-3498.7953171772883</v>
      </c>
      <c r="CM23" s="180">
        <f t="shared" si="8"/>
        <v>-3498.7953171772883</v>
      </c>
      <c r="CN23" s="180">
        <f t="shared" si="8"/>
        <v>-3498.7953171772883</v>
      </c>
      <c r="CO23" s="180">
        <f t="shared" si="8"/>
        <v>-3498.7953171772883</v>
      </c>
      <c r="CP23" s="180">
        <f t="shared" si="8"/>
        <v>-3498.7953171772883</v>
      </c>
      <c r="CQ23" s="180">
        <f t="shared" si="8"/>
        <v>-3498.7953171772883</v>
      </c>
      <c r="CR23" s="180">
        <f t="shared" si="8"/>
        <v>-3498.7953171772883</v>
      </c>
      <c r="CS23" s="180">
        <f t="shared" si="8"/>
        <v>-3498.7953171772883</v>
      </c>
      <c r="CT23" s="180">
        <f t="shared" si="8"/>
        <v>-3498.7953171772883</v>
      </c>
      <c r="CU23" s="180">
        <f t="shared" si="8"/>
        <v>-3498.7953171772883</v>
      </c>
      <c r="CV23" s="180">
        <f t="shared" si="8"/>
        <v>-3498.7953171772883</v>
      </c>
      <c r="CW23" s="180">
        <f t="shared" si="8"/>
        <v>-3498.7953171772883</v>
      </c>
      <c r="CX23" s="180">
        <f t="shared" si="8"/>
        <v>-3498.7953171772883</v>
      </c>
      <c r="CY23" s="180">
        <f t="shared" si="8"/>
        <v>-3498.7953171772883</v>
      </c>
      <c r="CZ23" s="180">
        <f t="shared" si="8"/>
        <v>-3498.7953171772883</v>
      </c>
      <c r="DA23" s="180">
        <f t="shared" si="8"/>
        <v>-3498.7953171772883</v>
      </c>
      <c r="DB23" s="180">
        <f t="shared" ref="DB23:EG23" si="9" xml:space="preserve"> -1 * DB22</f>
        <v>-3498.7953171772883</v>
      </c>
      <c r="DC23" s="180">
        <f t="shared" si="9"/>
        <v>-3498.7953171772883</v>
      </c>
      <c r="DD23" s="180">
        <f t="shared" si="9"/>
        <v>-3498.7953171772883</v>
      </c>
      <c r="DE23" s="180">
        <f t="shared" si="9"/>
        <v>-3498.7953171772883</v>
      </c>
      <c r="DF23" s="180">
        <f t="shared" si="9"/>
        <v>-3498.7953171772883</v>
      </c>
      <c r="DG23" s="180">
        <f t="shared" si="9"/>
        <v>-3498.7953171772883</v>
      </c>
      <c r="DH23" s="180">
        <f t="shared" si="9"/>
        <v>-3498.7953171772883</v>
      </c>
      <c r="DI23" s="180">
        <f t="shared" si="9"/>
        <v>-3498.7953171772883</v>
      </c>
      <c r="DJ23" s="180">
        <f t="shared" si="9"/>
        <v>-3498.7953171772883</v>
      </c>
      <c r="DK23" s="180">
        <f t="shared" si="9"/>
        <v>-3498.7953171772883</v>
      </c>
      <c r="DL23" s="180">
        <f t="shared" si="9"/>
        <v>-3498.7953171772883</v>
      </c>
      <c r="DM23" s="180">
        <f t="shared" si="9"/>
        <v>-3498.7953171772883</v>
      </c>
      <c r="DN23" s="180">
        <f t="shared" si="9"/>
        <v>-3498.7953171772883</v>
      </c>
      <c r="DO23" s="180">
        <f t="shared" si="9"/>
        <v>-3498.7953171772883</v>
      </c>
      <c r="DP23" s="180">
        <f t="shared" si="9"/>
        <v>-3498.7953171772883</v>
      </c>
      <c r="DQ23" s="180">
        <f t="shared" si="9"/>
        <v>-3498.7953171772883</v>
      </c>
      <c r="DR23" s="180">
        <f t="shared" si="9"/>
        <v>-3498.7953171772883</v>
      </c>
      <c r="DS23" s="180">
        <f t="shared" si="9"/>
        <v>-3498.7953171772883</v>
      </c>
      <c r="DT23" s="180">
        <f t="shared" si="9"/>
        <v>-3498.7953171772883</v>
      </c>
      <c r="DU23" s="180">
        <f t="shared" si="9"/>
        <v>-3498.7953171772883</v>
      </c>
      <c r="DV23" s="180">
        <f t="shared" si="9"/>
        <v>-3498.7953171772883</v>
      </c>
      <c r="DW23" s="180">
        <f t="shared" si="9"/>
        <v>-3498.7953171772883</v>
      </c>
      <c r="DX23" s="180">
        <f t="shared" si="9"/>
        <v>-3498.7953171772883</v>
      </c>
      <c r="DY23" s="180">
        <f t="shared" si="9"/>
        <v>-3498.7953171772883</v>
      </c>
      <c r="DZ23" s="180">
        <f t="shared" si="9"/>
        <v>-3498.7953171772883</v>
      </c>
      <c r="EA23" s="180">
        <f t="shared" si="9"/>
        <v>-3498.7953171772883</v>
      </c>
      <c r="EB23" s="180">
        <f t="shared" si="9"/>
        <v>-3498.7953171772883</v>
      </c>
      <c r="EC23" s="180">
        <f t="shared" si="9"/>
        <v>-3498.7953171772883</v>
      </c>
      <c r="ED23" s="180">
        <f t="shared" si="9"/>
        <v>-3498.7953171772883</v>
      </c>
      <c r="EE23" s="180">
        <f t="shared" si="9"/>
        <v>-3498.7953171772883</v>
      </c>
      <c r="EF23" s="180">
        <f t="shared" si="9"/>
        <v>-3498.7953171772883</v>
      </c>
      <c r="EG23" s="180">
        <f t="shared" si="9"/>
        <v>-3498.7953171772883</v>
      </c>
      <c r="EH23" s="180">
        <f t="shared" ref="EH23:FM23" si="10" xml:space="preserve"> -1 * EH22</f>
        <v>-3498.7953171772883</v>
      </c>
      <c r="EI23" s="180">
        <f t="shared" si="10"/>
        <v>-3498.7953171772883</v>
      </c>
      <c r="EJ23" s="180">
        <f t="shared" si="10"/>
        <v>-3498.7953171772883</v>
      </c>
      <c r="EK23" s="180">
        <f t="shared" si="10"/>
        <v>-3498.7953171772883</v>
      </c>
      <c r="EL23" s="180">
        <f t="shared" si="10"/>
        <v>-3498.7953171772883</v>
      </c>
      <c r="EM23" s="180">
        <f t="shared" si="10"/>
        <v>-3498.7953171772883</v>
      </c>
      <c r="EN23" s="180">
        <f t="shared" si="10"/>
        <v>-3498.7953171772883</v>
      </c>
      <c r="EO23" s="180">
        <f t="shared" si="10"/>
        <v>-3498.7953171772883</v>
      </c>
      <c r="EP23" s="180">
        <f t="shared" si="10"/>
        <v>-3498.7953171772883</v>
      </c>
      <c r="EQ23" s="180">
        <f t="shared" si="10"/>
        <v>-3498.7953171772883</v>
      </c>
      <c r="ER23" s="180">
        <f t="shared" si="10"/>
        <v>-3498.7953171772883</v>
      </c>
      <c r="ES23" s="180">
        <f t="shared" si="10"/>
        <v>-3498.7953171772883</v>
      </c>
      <c r="ET23" s="180">
        <f t="shared" si="10"/>
        <v>-3498.7953171772883</v>
      </c>
      <c r="EU23" s="180">
        <f t="shared" si="10"/>
        <v>-3498.7953171772883</v>
      </c>
      <c r="EV23" s="180">
        <f t="shared" si="10"/>
        <v>-3498.7953171772883</v>
      </c>
      <c r="EW23" s="180">
        <f t="shared" si="10"/>
        <v>-3498.7953171772883</v>
      </c>
      <c r="EX23" s="180">
        <f t="shared" si="10"/>
        <v>-3498.7953171772883</v>
      </c>
      <c r="EY23" s="180">
        <f t="shared" si="10"/>
        <v>-3498.7953171772883</v>
      </c>
      <c r="EZ23" s="180">
        <f t="shared" si="10"/>
        <v>-3498.7953171772883</v>
      </c>
      <c r="FA23" s="180">
        <f t="shared" si="10"/>
        <v>-3498.7953171772883</v>
      </c>
      <c r="FB23" s="180">
        <f t="shared" si="10"/>
        <v>0</v>
      </c>
      <c r="FC23" s="180">
        <f t="shared" si="10"/>
        <v>0</v>
      </c>
      <c r="FD23" s="180">
        <f t="shared" si="10"/>
        <v>0</v>
      </c>
      <c r="FE23" s="180">
        <f t="shared" si="10"/>
        <v>0</v>
      </c>
      <c r="FF23" s="180">
        <f t="shared" si="10"/>
        <v>0</v>
      </c>
      <c r="FG23" s="180">
        <f t="shared" si="10"/>
        <v>0</v>
      </c>
      <c r="FH23" s="180">
        <f t="shared" si="10"/>
        <v>0</v>
      </c>
      <c r="FI23" s="180">
        <f t="shared" si="10"/>
        <v>0</v>
      </c>
      <c r="FJ23" s="180">
        <f t="shared" si="10"/>
        <v>0</v>
      </c>
      <c r="FK23" s="180">
        <f t="shared" si="10"/>
        <v>0</v>
      </c>
      <c r="FL23" s="180">
        <f t="shared" si="10"/>
        <v>0</v>
      </c>
      <c r="FM23" s="180">
        <f t="shared" si="10"/>
        <v>0</v>
      </c>
      <c r="FN23" s="180">
        <f t="shared" ref="FN23:GJ23" si="11" xml:space="preserve"> -1 * FN22</f>
        <v>0</v>
      </c>
      <c r="FO23" s="180">
        <f t="shared" si="11"/>
        <v>0</v>
      </c>
      <c r="FP23" s="180">
        <f t="shared" si="11"/>
        <v>0</v>
      </c>
      <c r="FQ23" s="180">
        <f t="shared" si="11"/>
        <v>0</v>
      </c>
      <c r="FR23" s="180">
        <f t="shared" si="11"/>
        <v>0</v>
      </c>
      <c r="FS23" s="180">
        <f t="shared" si="11"/>
        <v>0</v>
      </c>
      <c r="FT23" s="180">
        <f t="shared" si="11"/>
        <v>0</v>
      </c>
      <c r="FU23" s="180">
        <f t="shared" si="11"/>
        <v>0</v>
      </c>
      <c r="FV23" s="180">
        <f t="shared" si="11"/>
        <v>0</v>
      </c>
      <c r="FW23" s="180">
        <f t="shared" si="11"/>
        <v>0</v>
      </c>
      <c r="FX23" s="180">
        <f t="shared" si="11"/>
        <v>0</v>
      </c>
      <c r="FY23" s="180">
        <f t="shared" si="11"/>
        <v>0</v>
      </c>
      <c r="FZ23" s="180">
        <f t="shared" si="11"/>
        <v>0</v>
      </c>
      <c r="GA23" s="180">
        <f t="shared" si="11"/>
        <v>0</v>
      </c>
      <c r="GB23" s="180">
        <f t="shared" si="11"/>
        <v>0</v>
      </c>
      <c r="GC23" s="180">
        <f t="shared" si="11"/>
        <v>0</v>
      </c>
      <c r="GD23" s="180">
        <f t="shared" si="11"/>
        <v>0</v>
      </c>
      <c r="GE23" s="180">
        <f t="shared" si="11"/>
        <v>0</v>
      </c>
      <c r="GF23" s="180">
        <f t="shared" si="11"/>
        <v>0</v>
      </c>
      <c r="GG23" s="180">
        <f t="shared" si="11"/>
        <v>0</v>
      </c>
      <c r="GH23" s="180">
        <f t="shared" si="11"/>
        <v>0</v>
      </c>
      <c r="GI23" s="180">
        <f t="shared" si="11"/>
        <v>0</v>
      </c>
      <c r="GJ23" s="180">
        <f t="shared" si="11"/>
        <v>0</v>
      </c>
    </row>
    <row r="25" spans="1:192" x14ac:dyDescent="0.35">
      <c r="A25" s="14" t="s">
        <v>202</v>
      </c>
    </row>
    <row r="26" spans="1:192" outlineLevel="1" x14ac:dyDescent="0.35"/>
    <row r="27" spans="1:192" s="407" customFormat="1" ht="12.75" outlineLevel="1" x14ac:dyDescent="0.35">
      <c r="E27" s="407" t="s">
        <v>204</v>
      </c>
      <c r="G27" s="407" t="str">
        <f xml:space="preserve"> SMU</f>
        <v>$ 000s</v>
      </c>
      <c r="J27" s="407">
        <f t="shared" ref="J27:AO27" si="12">I31</f>
        <v>0</v>
      </c>
      <c r="K27" s="407">
        <f t="shared" si="12"/>
        <v>0</v>
      </c>
      <c r="L27" s="407">
        <f t="shared" si="12"/>
        <v>0</v>
      </c>
      <c r="M27" s="407">
        <f t="shared" si="12"/>
        <v>0</v>
      </c>
      <c r="N27" s="407">
        <f t="shared" si="12"/>
        <v>0</v>
      </c>
      <c r="O27" s="407">
        <f t="shared" si="12"/>
        <v>0</v>
      </c>
      <c r="P27" s="407">
        <f t="shared" si="12"/>
        <v>5650</v>
      </c>
      <c r="Q27" s="407">
        <f t="shared" si="12"/>
        <v>37458.608109951609</v>
      </c>
      <c r="R27" s="407">
        <f t="shared" si="12"/>
        <v>44753.379380762235</v>
      </c>
      <c r="S27" s="407">
        <f t="shared" si="12"/>
        <v>52054.988790371521</v>
      </c>
      <c r="T27" s="407">
        <f t="shared" si="12"/>
        <v>59382.583400134463</v>
      </c>
      <c r="U27" s="407">
        <f t="shared" si="12"/>
        <v>66716.02876118623</v>
      </c>
      <c r="V27" s="407">
        <f t="shared" si="12"/>
        <v>74076.592111275386</v>
      </c>
      <c r="W27" s="407">
        <f t="shared" si="12"/>
        <v>81453.707390983924</v>
      </c>
      <c r="X27" s="407">
        <f t="shared" si="12"/>
        <v>88810.727600139231</v>
      </c>
      <c r="Y27" s="407">
        <f t="shared" si="12"/>
        <v>96220.975992357562</v>
      </c>
      <c r="Z27" s="407">
        <f t="shared" si="12"/>
        <v>103634.5887552879</v>
      </c>
      <c r="AA27" s="407">
        <f t="shared" si="12"/>
        <v>111078.17202893543</v>
      </c>
      <c r="AB27" s="407">
        <f t="shared" si="12"/>
        <v>118524.11689762936</v>
      </c>
      <c r="AC27" s="407">
        <f t="shared" si="12"/>
        <v>126001.18272011935</v>
      </c>
      <c r="AD27" s="407">
        <f t="shared" si="12"/>
        <v>133495.06245499171</v>
      </c>
      <c r="AE27" s="407">
        <f t="shared" si="12"/>
        <v>140989.79077315764</v>
      </c>
      <c r="AF27" s="407">
        <f t="shared" si="12"/>
        <v>148517.3758609746</v>
      </c>
      <c r="AG27" s="407">
        <f t="shared" si="12"/>
        <v>156044.79561194251</v>
      </c>
      <c r="AH27" s="407">
        <f t="shared" si="12"/>
        <v>163605.98982809053</v>
      </c>
      <c r="AI27" s="407">
        <f t="shared" si="12"/>
        <v>171183.71191333057</v>
      </c>
      <c r="AJ27" s="407">
        <f t="shared" si="12"/>
        <v>178740.35755713112</v>
      </c>
      <c r="AK27" s="407">
        <f t="shared" si="12"/>
        <v>186350.39403763574</v>
      </c>
      <c r="AL27" s="407">
        <f t="shared" si="12"/>
        <v>193956.67347462531</v>
      </c>
      <c r="AM27" s="407">
        <f t="shared" si="12"/>
        <v>201598.30570150583</v>
      </c>
      <c r="AN27" s="407">
        <f t="shared" si="12"/>
        <v>209234.73220541835</v>
      </c>
      <c r="AO27" s="407">
        <f t="shared" si="12"/>
        <v>216907.09312781188</v>
      </c>
      <c r="AP27" s="407">
        <f t="shared" ref="AP27:BU27" si="13">AO31</f>
        <v>224594.51515142759</v>
      </c>
      <c r="AQ27" s="407">
        <f t="shared" si="13"/>
        <v>232274.528113393</v>
      </c>
      <c r="AR27" s="407">
        <f t="shared" si="13"/>
        <v>239991.22226895066</v>
      </c>
      <c r="AS27" s="407">
        <f t="shared" si="13"/>
        <v>247699.23397481939</v>
      </c>
      <c r="AT27" s="407">
        <f t="shared" si="13"/>
        <v>255444.41978444436</v>
      </c>
      <c r="AU27" s="407">
        <f t="shared" si="13"/>
        <v>263203.61269369046</v>
      </c>
      <c r="AV27" s="407">
        <f t="shared" si="13"/>
        <v>270903.10157786059</v>
      </c>
      <c r="AW27" s="407">
        <f t="shared" si="13"/>
        <v>278689.25509384251</v>
      </c>
      <c r="AX27" s="407">
        <f t="shared" si="13"/>
        <v>286463.72533271596</v>
      </c>
      <c r="AY27" s="407">
        <f t="shared" si="13"/>
        <v>294276.47604978416</v>
      </c>
      <c r="AZ27" s="407">
        <f t="shared" si="13"/>
        <v>302076.00488044706</v>
      </c>
      <c r="BA27" s="407">
        <f t="shared" si="13"/>
        <v>309914.20248278597</v>
      </c>
      <c r="BB27" s="407">
        <f t="shared" si="13"/>
        <v>317764.78360664216</v>
      </c>
      <c r="BC27" s="407">
        <f t="shared" si="13"/>
        <v>325599.99094686203</v>
      </c>
      <c r="BD27" s="407">
        <f t="shared" si="13"/>
        <v>333474.23684826487</v>
      </c>
      <c r="BE27" s="407">
        <f t="shared" si="13"/>
        <v>341332.09107258945</v>
      </c>
      <c r="BF27" s="407">
        <f t="shared" si="13"/>
        <v>349879.53171772888</v>
      </c>
      <c r="BG27" s="407">
        <f t="shared" si="13"/>
        <v>346380.73640055157</v>
      </c>
      <c r="BH27" s="407">
        <f t="shared" si="13"/>
        <v>342881.94108337426</v>
      </c>
      <c r="BI27" s="407">
        <f t="shared" si="13"/>
        <v>339383.14576619695</v>
      </c>
      <c r="BJ27" s="407">
        <f t="shared" si="13"/>
        <v>335884.35044901964</v>
      </c>
      <c r="BK27" s="407">
        <f t="shared" si="13"/>
        <v>332385.55513184232</v>
      </c>
      <c r="BL27" s="407">
        <f t="shared" si="13"/>
        <v>328886.75981466501</v>
      </c>
      <c r="BM27" s="407">
        <f t="shared" si="13"/>
        <v>325387.9644974877</v>
      </c>
      <c r="BN27" s="407">
        <f t="shared" si="13"/>
        <v>321889.16918031039</v>
      </c>
      <c r="BO27" s="407">
        <f t="shared" si="13"/>
        <v>318390.37386313308</v>
      </c>
      <c r="BP27" s="407">
        <f t="shared" si="13"/>
        <v>314891.57854595577</v>
      </c>
      <c r="BQ27" s="407">
        <f t="shared" si="13"/>
        <v>311392.78322877845</v>
      </c>
      <c r="BR27" s="407">
        <f t="shared" si="13"/>
        <v>307893.98791160114</v>
      </c>
      <c r="BS27" s="407">
        <f t="shared" si="13"/>
        <v>304395.19259442383</v>
      </c>
      <c r="BT27" s="407">
        <f t="shared" si="13"/>
        <v>300896.39727724652</v>
      </c>
      <c r="BU27" s="407">
        <f t="shared" si="13"/>
        <v>297397.60196006921</v>
      </c>
      <c r="BV27" s="407">
        <f t="shared" ref="BV27:DA27" si="14">BU31</f>
        <v>293898.8066428919</v>
      </c>
      <c r="BW27" s="407">
        <f t="shared" si="14"/>
        <v>290400.01132571459</v>
      </c>
      <c r="BX27" s="407">
        <f t="shared" si="14"/>
        <v>286901.21600853727</v>
      </c>
      <c r="BY27" s="407">
        <f t="shared" si="14"/>
        <v>283402.42069135996</v>
      </c>
      <c r="BZ27" s="407">
        <f t="shared" si="14"/>
        <v>279903.62537418265</v>
      </c>
      <c r="CA27" s="407">
        <f t="shared" si="14"/>
        <v>276404.83005700534</v>
      </c>
      <c r="CB27" s="407">
        <f t="shared" si="14"/>
        <v>272906.03473982803</v>
      </c>
      <c r="CC27" s="407">
        <f t="shared" si="14"/>
        <v>269407.23942265072</v>
      </c>
      <c r="CD27" s="407">
        <f t="shared" si="14"/>
        <v>265908.44410547341</v>
      </c>
      <c r="CE27" s="407">
        <f t="shared" si="14"/>
        <v>262409.64878829609</v>
      </c>
      <c r="CF27" s="407">
        <f t="shared" si="14"/>
        <v>258910.85347111881</v>
      </c>
      <c r="CG27" s="407">
        <f t="shared" si="14"/>
        <v>255412.05815394153</v>
      </c>
      <c r="CH27" s="407">
        <f t="shared" si="14"/>
        <v>251913.26283676425</v>
      </c>
      <c r="CI27" s="407">
        <f t="shared" si="14"/>
        <v>248414.46751958696</v>
      </c>
      <c r="CJ27" s="407">
        <f t="shared" si="14"/>
        <v>244915.67220240968</v>
      </c>
      <c r="CK27" s="407">
        <f t="shared" si="14"/>
        <v>241416.8768852324</v>
      </c>
      <c r="CL27" s="407">
        <f t="shared" si="14"/>
        <v>237918.08156805512</v>
      </c>
      <c r="CM27" s="407">
        <f t="shared" si="14"/>
        <v>234419.28625087783</v>
      </c>
      <c r="CN27" s="407">
        <f t="shared" si="14"/>
        <v>230920.49093370055</v>
      </c>
      <c r="CO27" s="407">
        <f t="shared" si="14"/>
        <v>227421.69561652327</v>
      </c>
      <c r="CP27" s="407">
        <f t="shared" si="14"/>
        <v>223922.90029934599</v>
      </c>
      <c r="CQ27" s="407">
        <f t="shared" si="14"/>
        <v>220424.1049821687</v>
      </c>
      <c r="CR27" s="407">
        <f t="shared" si="14"/>
        <v>216925.30966499142</v>
      </c>
      <c r="CS27" s="407">
        <f t="shared" si="14"/>
        <v>213426.51434781414</v>
      </c>
      <c r="CT27" s="407">
        <f t="shared" si="14"/>
        <v>209927.71903063686</v>
      </c>
      <c r="CU27" s="407">
        <f t="shared" si="14"/>
        <v>206428.92371345958</v>
      </c>
      <c r="CV27" s="407">
        <f t="shared" si="14"/>
        <v>202930.12839628229</v>
      </c>
      <c r="CW27" s="407">
        <f t="shared" si="14"/>
        <v>199431.33307910501</v>
      </c>
      <c r="CX27" s="407">
        <f t="shared" si="14"/>
        <v>195932.53776192773</v>
      </c>
      <c r="CY27" s="407">
        <f t="shared" si="14"/>
        <v>192433.74244475045</v>
      </c>
      <c r="CZ27" s="407">
        <f t="shared" si="14"/>
        <v>188934.94712757316</v>
      </c>
      <c r="DA27" s="407">
        <f t="shared" si="14"/>
        <v>185436.15181039588</v>
      </c>
      <c r="DB27" s="407">
        <f t="shared" ref="DB27:EG27" si="15">DA31</f>
        <v>181937.3564932186</v>
      </c>
      <c r="DC27" s="407">
        <f t="shared" si="15"/>
        <v>178438.56117604132</v>
      </c>
      <c r="DD27" s="407">
        <f t="shared" si="15"/>
        <v>174939.76585886403</v>
      </c>
      <c r="DE27" s="407">
        <f t="shared" si="15"/>
        <v>171440.97054168675</v>
      </c>
      <c r="DF27" s="407">
        <f t="shared" si="15"/>
        <v>167942.17522450947</v>
      </c>
      <c r="DG27" s="407">
        <f t="shared" si="15"/>
        <v>164443.37990733219</v>
      </c>
      <c r="DH27" s="407">
        <f t="shared" si="15"/>
        <v>160944.5845901549</v>
      </c>
      <c r="DI27" s="407">
        <f t="shared" si="15"/>
        <v>157445.78927297762</v>
      </c>
      <c r="DJ27" s="407">
        <f t="shared" si="15"/>
        <v>153946.99395580034</v>
      </c>
      <c r="DK27" s="407">
        <f t="shared" si="15"/>
        <v>150448.19863862306</v>
      </c>
      <c r="DL27" s="407">
        <f t="shared" si="15"/>
        <v>146949.40332144577</v>
      </c>
      <c r="DM27" s="407">
        <f t="shared" si="15"/>
        <v>143450.60800426849</v>
      </c>
      <c r="DN27" s="407">
        <f t="shared" si="15"/>
        <v>139951.81268709121</v>
      </c>
      <c r="DO27" s="407">
        <f t="shared" si="15"/>
        <v>136453.01736991393</v>
      </c>
      <c r="DP27" s="407">
        <f t="shared" si="15"/>
        <v>132954.22205273664</v>
      </c>
      <c r="DQ27" s="407">
        <f t="shared" si="15"/>
        <v>129455.42673555936</v>
      </c>
      <c r="DR27" s="407">
        <f t="shared" si="15"/>
        <v>125956.63141838208</v>
      </c>
      <c r="DS27" s="407">
        <f t="shared" si="15"/>
        <v>122457.8361012048</v>
      </c>
      <c r="DT27" s="407">
        <f t="shared" si="15"/>
        <v>118959.04078402751</v>
      </c>
      <c r="DU27" s="407">
        <f t="shared" si="15"/>
        <v>115460.24546685023</v>
      </c>
      <c r="DV27" s="407">
        <f t="shared" si="15"/>
        <v>111961.45014967295</v>
      </c>
      <c r="DW27" s="407">
        <f t="shared" si="15"/>
        <v>108462.65483249567</v>
      </c>
      <c r="DX27" s="407">
        <f t="shared" si="15"/>
        <v>104963.85951531839</v>
      </c>
      <c r="DY27" s="407">
        <f t="shared" si="15"/>
        <v>101465.0641981411</v>
      </c>
      <c r="DZ27" s="407">
        <f t="shared" si="15"/>
        <v>97966.26888096382</v>
      </c>
      <c r="EA27" s="407">
        <f t="shared" si="15"/>
        <v>94467.473563786538</v>
      </c>
      <c r="EB27" s="407">
        <f t="shared" si="15"/>
        <v>90968.678246609255</v>
      </c>
      <c r="EC27" s="407">
        <f t="shared" si="15"/>
        <v>87469.882929431973</v>
      </c>
      <c r="ED27" s="407">
        <f t="shared" si="15"/>
        <v>83971.087612254691</v>
      </c>
      <c r="EE27" s="407">
        <f t="shared" si="15"/>
        <v>80472.292295077408</v>
      </c>
      <c r="EF27" s="407">
        <f t="shared" si="15"/>
        <v>76973.496977900126</v>
      </c>
      <c r="EG27" s="407">
        <f t="shared" si="15"/>
        <v>73474.701660722843</v>
      </c>
      <c r="EH27" s="407">
        <f t="shared" ref="EH27:FM27" si="16">EG31</f>
        <v>69975.906343545561</v>
      </c>
      <c r="EI27" s="407">
        <f t="shared" si="16"/>
        <v>66477.111026368279</v>
      </c>
      <c r="EJ27" s="407">
        <f t="shared" si="16"/>
        <v>62978.315709190989</v>
      </c>
      <c r="EK27" s="407">
        <f t="shared" si="16"/>
        <v>59479.520392013699</v>
      </c>
      <c r="EL27" s="407">
        <f t="shared" si="16"/>
        <v>55980.725074836409</v>
      </c>
      <c r="EM27" s="407">
        <f t="shared" si="16"/>
        <v>52481.92975765912</v>
      </c>
      <c r="EN27" s="407">
        <f t="shared" si="16"/>
        <v>48983.13444048183</v>
      </c>
      <c r="EO27" s="407">
        <f t="shared" si="16"/>
        <v>45484.33912330454</v>
      </c>
      <c r="EP27" s="407">
        <f t="shared" si="16"/>
        <v>41985.543806127251</v>
      </c>
      <c r="EQ27" s="407">
        <f t="shared" si="16"/>
        <v>38486.748488949961</v>
      </c>
      <c r="ER27" s="407">
        <f t="shared" si="16"/>
        <v>34987.953171772671</v>
      </c>
      <c r="ES27" s="407">
        <f t="shared" si="16"/>
        <v>31489.157854595382</v>
      </c>
      <c r="ET27" s="407">
        <f t="shared" si="16"/>
        <v>27990.362537418092</v>
      </c>
      <c r="EU27" s="407">
        <f t="shared" si="16"/>
        <v>24491.567220240802</v>
      </c>
      <c r="EV27" s="407">
        <f t="shared" si="16"/>
        <v>20992.771903063513</v>
      </c>
      <c r="EW27" s="407">
        <f t="shared" si="16"/>
        <v>17493.976585886223</v>
      </c>
      <c r="EX27" s="407">
        <f t="shared" si="16"/>
        <v>13995.181268708935</v>
      </c>
      <c r="EY27" s="407">
        <f t="shared" si="16"/>
        <v>10496.385951531647</v>
      </c>
      <c r="EZ27" s="407">
        <f t="shared" si="16"/>
        <v>6997.5906343543593</v>
      </c>
      <c r="FA27" s="407">
        <f t="shared" si="16"/>
        <v>3498.795317177071</v>
      </c>
      <c r="FB27" s="407">
        <f t="shared" si="16"/>
        <v>-2.1736923372372985E-10</v>
      </c>
      <c r="FC27" s="407">
        <f t="shared" si="16"/>
        <v>-2.1736923372372985E-10</v>
      </c>
      <c r="FD27" s="407">
        <f t="shared" si="16"/>
        <v>-2.1736923372372985E-10</v>
      </c>
      <c r="FE27" s="407">
        <f t="shared" si="16"/>
        <v>-2.1736923372372985E-10</v>
      </c>
      <c r="FF27" s="407">
        <f t="shared" si="16"/>
        <v>-2.1736923372372985E-10</v>
      </c>
      <c r="FG27" s="407">
        <f t="shared" si="16"/>
        <v>-2.1736923372372985E-10</v>
      </c>
      <c r="FH27" s="407">
        <f t="shared" si="16"/>
        <v>-2.1736923372372985E-10</v>
      </c>
      <c r="FI27" s="407">
        <f t="shared" si="16"/>
        <v>-2.1736923372372985E-10</v>
      </c>
      <c r="FJ27" s="407">
        <f t="shared" si="16"/>
        <v>-2.1736923372372985E-10</v>
      </c>
      <c r="FK27" s="407">
        <f t="shared" si="16"/>
        <v>-2.1736923372372985E-10</v>
      </c>
      <c r="FL27" s="407">
        <f t="shared" si="16"/>
        <v>-2.1736923372372985E-10</v>
      </c>
      <c r="FM27" s="407">
        <f t="shared" si="16"/>
        <v>-2.1736923372372985E-10</v>
      </c>
      <c r="FN27" s="407">
        <f t="shared" ref="FN27:GJ27" si="17">FM31</f>
        <v>-2.1736923372372985E-10</v>
      </c>
      <c r="FO27" s="407">
        <f t="shared" si="17"/>
        <v>-2.1736923372372985E-10</v>
      </c>
      <c r="FP27" s="407">
        <f t="shared" si="17"/>
        <v>-2.1736923372372985E-10</v>
      </c>
      <c r="FQ27" s="407">
        <f t="shared" si="17"/>
        <v>-2.1736923372372985E-10</v>
      </c>
      <c r="FR27" s="407">
        <f t="shared" si="17"/>
        <v>-2.1736923372372985E-10</v>
      </c>
      <c r="FS27" s="407">
        <f t="shared" si="17"/>
        <v>-2.1736923372372985E-10</v>
      </c>
      <c r="FT27" s="407">
        <f t="shared" si="17"/>
        <v>-2.1736923372372985E-10</v>
      </c>
      <c r="FU27" s="407">
        <f t="shared" si="17"/>
        <v>-2.1736923372372985E-10</v>
      </c>
      <c r="FV27" s="407">
        <f t="shared" si="17"/>
        <v>-2.1736923372372985E-10</v>
      </c>
      <c r="FW27" s="407">
        <f t="shared" si="17"/>
        <v>-2.1736923372372985E-10</v>
      </c>
      <c r="FX27" s="407">
        <f t="shared" si="17"/>
        <v>-2.1736923372372985E-10</v>
      </c>
      <c r="FY27" s="407">
        <f t="shared" si="17"/>
        <v>-2.1736923372372985E-10</v>
      </c>
      <c r="FZ27" s="407">
        <f t="shared" si="17"/>
        <v>-2.1736923372372985E-10</v>
      </c>
      <c r="GA27" s="407">
        <f t="shared" si="17"/>
        <v>-2.1736923372372985E-10</v>
      </c>
      <c r="GB27" s="407">
        <f t="shared" si="17"/>
        <v>-2.1736923372372985E-10</v>
      </c>
      <c r="GC27" s="407">
        <f t="shared" si="17"/>
        <v>-2.1736923372372985E-10</v>
      </c>
      <c r="GD27" s="407">
        <f t="shared" si="17"/>
        <v>-2.1736923372372985E-10</v>
      </c>
      <c r="GE27" s="407">
        <f t="shared" si="17"/>
        <v>-2.1736923372372985E-10</v>
      </c>
      <c r="GF27" s="407">
        <f t="shared" si="17"/>
        <v>-2.1736923372372985E-10</v>
      </c>
      <c r="GG27" s="407">
        <f t="shared" si="17"/>
        <v>-2.1736923372372985E-10</v>
      </c>
      <c r="GH27" s="407">
        <f t="shared" si="17"/>
        <v>-2.1736923372372985E-10</v>
      </c>
      <c r="GI27" s="407">
        <f t="shared" si="17"/>
        <v>-2.1736923372372985E-10</v>
      </c>
      <c r="GJ27" s="407">
        <f t="shared" si="17"/>
        <v>-2.1736923372372985E-10</v>
      </c>
    </row>
    <row r="28" spans="1:192" s="313" customFormat="1" ht="12.75" outlineLevel="1" x14ac:dyDescent="0.35">
      <c r="A28" s="264"/>
      <c r="B28" s="264"/>
      <c r="C28" s="227"/>
      <c r="D28" s="228"/>
      <c r="E28" s="500" t="str">
        <f xml:space="preserve"> Const!E$54</f>
        <v>Construction costs POS</v>
      </c>
      <c r="F28" s="500">
        <f xml:space="preserve"> Const!F$54</f>
        <v>0</v>
      </c>
      <c r="G28" s="500" t="str">
        <f xml:space="preserve"> Const!G$54</f>
        <v>$ 000s</v>
      </c>
      <c r="H28" s="500">
        <f xml:space="preserve"> Const!H$54</f>
        <v>322900.00000000017</v>
      </c>
      <c r="I28" s="500">
        <f xml:space="preserve"> Const!I$54</f>
        <v>0</v>
      </c>
      <c r="J28" s="500">
        <f xml:space="preserve"> Const!J$54</f>
        <v>0</v>
      </c>
      <c r="K28" s="500">
        <f xml:space="preserve"> Const!K$54</f>
        <v>0</v>
      </c>
      <c r="L28" s="500">
        <f xml:space="preserve"> Const!L$54</f>
        <v>0</v>
      </c>
      <c r="M28" s="500">
        <f xml:space="preserve"> Const!M$54</f>
        <v>0</v>
      </c>
      <c r="N28" s="500">
        <f xml:space="preserve"> Const!N$54</f>
        <v>0</v>
      </c>
      <c r="O28" s="500">
        <f xml:space="preserve"> Const!O$54</f>
        <v>3050</v>
      </c>
      <c r="P28" s="500">
        <f xml:space="preserve"> Const!P$54</f>
        <v>31600</v>
      </c>
      <c r="Q28" s="500">
        <f xml:space="preserve"> Const!Q$54</f>
        <v>7014.6341463414637</v>
      </c>
      <c r="R28" s="500">
        <f xml:space="preserve"> Const!R$54</f>
        <v>7014.6341463414637</v>
      </c>
      <c r="S28" s="500">
        <f xml:space="preserve"> Const!S$54</f>
        <v>7014.6341463414637</v>
      </c>
      <c r="T28" s="500">
        <f xml:space="preserve"> Const!T$54</f>
        <v>7014.6341463414637</v>
      </c>
      <c r="U28" s="500">
        <f xml:space="preserve"> Const!U$54</f>
        <v>7014.6341463414637</v>
      </c>
      <c r="V28" s="500">
        <f xml:space="preserve"> Const!V$54</f>
        <v>7014.6341463414637</v>
      </c>
      <c r="W28" s="500">
        <f xml:space="preserve"> Const!W$54</f>
        <v>7014.6341463414637</v>
      </c>
      <c r="X28" s="500">
        <f xml:space="preserve"> Const!X$54</f>
        <v>7014.6341463414637</v>
      </c>
      <c r="Y28" s="500">
        <f xml:space="preserve"> Const!Y$54</f>
        <v>7014.6341463414637</v>
      </c>
      <c r="Z28" s="500">
        <f xml:space="preserve"> Const!Z$54</f>
        <v>7014.6341463414637</v>
      </c>
      <c r="AA28" s="500">
        <f xml:space="preserve"> Const!AA$54</f>
        <v>7014.6341463414637</v>
      </c>
      <c r="AB28" s="500">
        <f xml:space="preserve"> Const!AB$54</f>
        <v>7014.6341463414637</v>
      </c>
      <c r="AC28" s="500">
        <f xml:space="preserve"> Const!AC$54</f>
        <v>7014.6341463414637</v>
      </c>
      <c r="AD28" s="500">
        <f xml:space="preserve"> Const!AD$54</f>
        <v>7014.6341463414637</v>
      </c>
      <c r="AE28" s="500">
        <f xml:space="preserve"> Const!AE$54</f>
        <v>7014.6341463414637</v>
      </c>
      <c r="AF28" s="500">
        <f xml:space="preserve"> Const!AF$54</f>
        <v>7014.6341463414637</v>
      </c>
      <c r="AG28" s="500">
        <f xml:space="preserve"> Const!AG$54</f>
        <v>7014.6341463414637</v>
      </c>
      <c r="AH28" s="500">
        <f xml:space="preserve"> Const!AH$54</f>
        <v>7014.6341463414637</v>
      </c>
      <c r="AI28" s="500">
        <f xml:space="preserve"> Const!AI$54</f>
        <v>7014.6341463414637</v>
      </c>
      <c r="AJ28" s="500">
        <f xml:space="preserve"> Const!AJ$54</f>
        <v>7014.6341463414637</v>
      </c>
      <c r="AK28" s="500">
        <f xml:space="preserve"> Const!AK$54</f>
        <v>7014.6341463414637</v>
      </c>
      <c r="AL28" s="500">
        <f xml:space="preserve"> Const!AL$54</f>
        <v>7014.6341463414637</v>
      </c>
      <c r="AM28" s="500">
        <f xml:space="preserve"> Const!AM$54</f>
        <v>7014.6341463414637</v>
      </c>
      <c r="AN28" s="500">
        <f xml:space="preserve"> Const!AN$54</f>
        <v>7014.6341463414637</v>
      </c>
      <c r="AO28" s="500">
        <f xml:space="preserve"> Const!AO$54</f>
        <v>7014.6341463414637</v>
      </c>
      <c r="AP28" s="500">
        <f xml:space="preserve"> Const!AP$54</f>
        <v>7014.6341463414637</v>
      </c>
      <c r="AQ28" s="500">
        <f xml:space="preserve"> Const!AQ$54</f>
        <v>7014.6341463414637</v>
      </c>
      <c r="AR28" s="500">
        <f xml:space="preserve"> Const!AR$54</f>
        <v>7014.6341463414637</v>
      </c>
      <c r="AS28" s="500">
        <f xml:space="preserve"> Const!AS$54</f>
        <v>7014.6341463414637</v>
      </c>
      <c r="AT28" s="500">
        <f xml:space="preserve"> Const!AT$54</f>
        <v>7014.6341463414637</v>
      </c>
      <c r="AU28" s="500">
        <f xml:space="preserve"> Const!AU$54</f>
        <v>7014.6341463414637</v>
      </c>
      <c r="AV28" s="500">
        <f xml:space="preserve"> Const!AV$54</f>
        <v>7014.6341463414637</v>
      </c>
      <c r="AW28" s="500">
        <f xml:space="preserve"> Const!AW$54</f>
        <v>7014.6341463414637</v>
      </c>
      <c r="AX28" s="500">
        <f xml:space="preserve"> Const!AX$54</f>
        <v>7014.6341463414637</v>
      </c>
      <c r="AY28" s="500">
        <f xml:space="preserve"> Const!AY$54</f>
        <v>7014.6341463414637</v>
      </c>
      <c r="AZ28" s="500">
        <f xml:space="preserve"> Const!AZ$54</f>
        <v>7014.6341463414637</v>
      </c>
      <c r="BA28" s="500">
        <f xml:space="preserve"> Const!BA$54</f>
        <v>7014.6341463414637</v>
      </c>
      <c r="BB28" s="500">
        <f xml:space="preserve"> Const!BB$54</f>
        <v>7014.6341463414637</v>
      </c>
      <c r="BC28" s="500">
        <f xml:space="preserve"> Const!BC$54</f>
        <v>7014.6341463414637</v>
      </c>
      <c r="BD28" s="500">
        <f xml:space="preserve"> Const!BD$54</f>
        <v>7014.6341463414637</v>
      </c>
      <c r="BE28" s="500">
        <f xml:space="preserve"> Const!BE$54</f>
        <v>7664.6341463414637</v>
      </c>
      <c r="BF28" s="500">
        <f xml:space="preserve"> Const!BF$54</f>
        <v>0</v>
      </c>
      <c r="BG28" s="500">
        <f xml:space="preserve"> Const!BG$54</f>
        <v>0</v>
      </c>
      <c r="BH28" s="500">
        <f xml:space="preserve"> Const!BH$54</f>
        <v>0</v>
      </c>
      <c r="BI28" s="500">
        <f xml:space="preserve"> Const!BI$54</f>
        <v>0</v>
      </c>
      <c r="BJ28" s="500">
        <f xml:space="preserve"> Const!BJ$54</f>
        <v>0</v>
      </c>
      <c r="BK28" s="500">
        <f xml:space="preserve"> Const!BK$54</f>
        <v>0</v>
      </c>
      <c r="BL28" s="500">
        <f xml:space="preserve"> Const!BL$54</f>
        <v>0</v>
      </c>
      <c r="BM28" s="500">
        <f xml:space="preserve"> Const!BM$54</f>
        <v>0</v>
      </c>
      <c r="BN28" s="500">
        <f xml:space="preserve"> Const!BN$54</f>
        <v>0</v>
      </c>
      <c r="BO28" s="500">
        <f xml:space="preserve"> Const!BO$54</f>
        <v>0</v>
      </c>
      <c r="BP28" s="500">
        <f xml:space="preserve"> Const!BP$54</f>
        <v>0</v>
      </c>
      <c r="BQ28" s="500">
        <f xml:space="preserve"> Const!BQ$54</f>
        <v>0</v>
      </c>
      <c r="BR28" s="500">
        <f xml:space="preserve"> Const!BR$54</f>
        <v>0</v>
      </c>
      <c r="BS28" s="500">
        <f xml:space="preserve"> Const!BS$54</f>
        <v>0</v>
      </c>
      <c r="BT28" s="500">
        <f xml:space="preserve"> Const!BT$54</f>
        <v>0</v>
      </c>
      <c r="BU28" s="500">
        <f xml:space="preserve"> Const!BU$54</f>
        <v>0</v>
      </c>
      <c r="BV28" s="500">
        <f xml:space="preserve"> Const!BV$54</f>
        <v>0</v>
      </c>
      <c r="BW28" s="500">
        <f xml:space="preserve"> Const!BW$54</f>
        <v>0</v>
      </c>
      <c r="BX28" s="500">
        <f xml:space="preserve"> Const!BX$54</f>
        <v>0</v>
      </c>
      <c r="BY28" s="500">
        <f xml:space="preserve"> Const!BY$54</f>
        <v>0</v>
      </c>
      <c r="BZ28" s="500">
        <f xml:space="preserve"> Const!BZ$54</f>
        <v>0</v>
      </c>
      <c r="CA28" s="500">
        <f xml:space="preserve"> Const!CA$54</f>
        <v>0</v>
      </c>
      <c r="CB28" s="500">
        <f xml:space="preserve"> Const!CB$54</f>
        <v>0</v>
      </c>
      <c r="CC28" s="500">
        <f xml:space="preserve"> Const!CC$54</f>
        <v>0</v>
      </c>
      <c r="CD28" s="500">
        <f xml:space="preserve"> Const!CD$54</f>
        <v>0</v>
      </c>
      <c r="CE28" s="500">
        <f xml:space="preserve"> Const!CE$54</f>
        <v>0</v>
      </c>
      <c r="CF28" s="500">
        <f xml:space="preserve"> Const!CF$54</f>
        <v>0</v>
      </c>
      <c r="CG28" s="500">
        <f xml:space="preserve"> Const!CG$54</f>
        <v>0</v>
      </c>
      <c r="CH28" s="500">
        <f xml:space="preserve"> Const!CH$54</f>
        <v>0</v>
      </c>
      <c r="CI28" s="500">
        <f xml:space="preserve"> Const!CI$54</f>
        <v>0</v>
      </c>
      <c r="CJ28" s="500">
        <f xml:space="preserve"> Const!CJ$54</f>
        <v>0</v>
      </c>
      <c r="CK28" s="500">
        <f xml:space="preserve"> Const!CK$54</f>
        <v>0</v>
      </c>
      <c r="CL28" s="500">
        <f xml:space="preserve"> Const!CL$54</f>
        <v>0</v>
      </c>
      <c r="CM28" s="500">
        <f xml:space="preserve"> Const!CM$54</f>
        <v>0</v>
      </c>
      <c r="CN28" s="500">
        <f xml:space="preserve"> Const!CN$54</f>
        <v>0</v>
      </c>
      <c r="CO28" s="500">
        <f xml:space="preserve"> Const!CO$54</f>
        <v>0</v>
      </c>
      <c r="CP28" s="500">
        <f xml:space="preserve"> Const!CP$54</f>
        <v>0</v>
      </c>
      <c r="CQ28" s="500">
        <f xml:space="preserve"> Const!CQ$54</f>
        <v>0</v>
      </c>
      <c r="CR28" s="500">
        <f xml:space="preserve"> Const!CR$54</f>
        <v>0</v>
      </c>
      <c r="CS28" s="500">
        <f xml:space="preserve"> Const!CS$54</f>
        <v>0</v>
      </c>
      <c r="CT28" s="500">
        <f xml:space="preserve"> Const!CT$54</f>
        <v>0</v>
      </c>
      <c r="CU28" s="500">
        <f xml:space="preserve"> Const!CU$54</f>
        <v>0</v>
      </c>
      <c r="CV28" s="500">
        <f xml:space="preserve"> Const!CV$54</f>
        <v>0</v>
      </c>
      <c r="CW28" s="500">
        <f xml:space="preserve"> Const!CW$54</f>
        <v>0</v>
      </c>
      <c r="CX28" s="500">
        <f xml:space="preserve"> Const!CX$54</f>
        <v>0</v>
      </c>
      <c r="CY28" s="500">
        <f xml:space="preserve"> Const!CY$54</f>
        <v>0</v>
      </c>
      <c r="CZ28" s="500">
        <f xml:space="preserve"> Const!CZ$54</f>
        <v>0</v>
      </c>
      <c r="DA28" s="500">
        <f xml:space="preserve"> Const!DA$54</f>
        <v>0</v>
      </c>
      <c r="DB28" s="500">
        <f xml:space="preserve"> Const!DB$54</f>
        <v>0</v>
      </c>
      <c r="DC28" s="500">
        <f xml:space="preserve"> Const!DC$54</f>
        <v>0</v>
      </c>
      <c r="DD28" s="500">
        <f xml:space="preserve"> Const!DD$54</f>
        <v>0</v>
      </c>
      <c r="DE28" s="500">
        <f xml:space="preserve"> Const!DE$54</f>
        <v>0</v>
      </c>
      <c r="DF28" s="500">
        <f xml:space="preserve"> Const!DF$54</f>
        <v>0</v>
      </c>
      <c r="DG28" s="500">
        <f xml:space="preserve"> Const!DG$54</f>
        <v>0</v>
      </c>
      <c r="DH28" s="500">
        <f xml:space="preserve"> Const!DH$54</f>
        <v>0</v>
      </c>
      <c r="DI28" s="500">
        <f xml:space="preserve"> Const!DI$54</f>
        <v>0</v>
      </c>
      <c r="DJ28" s="500">
        <f xml:space="preserve"> Const!DJ$54</f>
        <v>0</v>
      </c>
      <c r="DK28" s="500">
        <f xml:space="preserve"> Const!DK$54</f>
        <v>0</v>
      </c>
      <c r="DL28" s="500">
        <f xml:space="preserve"> Const!DL$54</f>
        <v>0</v>
      </c>
      <c r="DM28" s="500">
        <f xml:space="preserve"> Const!DM$54</f>
        <v>0</v>
      </c>
      <c r="DN28" s="500">
        <f xml:space="preserve"> Const!DN$54</f>
        <v>0</v>
      </c>
      <c r="DO28" s="500">
        <f xml:space="preserve"> Const!DO$54</f>
        <v>0</v>
      </c>
      <c r="DP28" s="500">
        <f xml:space="preserve"> Const!DP$54</f>
        <v>0</v>
      </c>
      <c r="DQ28" s="500">
        <f xml:space="preserve"> Const!DQ$54</f>
        <v>0</v>
      </c>
      <c r="DR28" s="500">
        <f xml:space="preserve"> Const!DR$54</f>
        <v>0</v>
      </c>
      <c r="DS28" s="500">
        <f xml:space="preserve"> Const!DS$54</f>
        <v>0</v>
      </c>
      <c r="DT28" s="500">
        <f xml:space="preserve"> Const!DT$54</f>
        <v>0</v>
      </c>
      <c r="DU28" s="500">
        <f xml:space="preserve"> Const!DU$54</f>
        <v>0</v>
      </c>
      <c r="DV28" s="500">
        <f xml:space="preserve"> Const!DV$54</f>
        <v>0</v>
      </c>
      <c r="DW28" s="500">
        <f xml:space="preserve"> Const!DW$54</f>
        <v>0</v>
      </c>
      <c r="DX28" s="500">
        <f xml:space="preserve"> Const!DX$54</f>
        <v>0</v>
      </c>
      <c r="DY28" s="500">
        <f xml:space="preserve"> Const!DY$54</f>
        <v>0</v>
      </c>
      <c r="DZ28" s="500">
        <f xml:space="preserve"> Const!DZ$54</f>
        <v>0</v>
      </c>
      <c r="EA28" s="500">
        <f xml:space="preserve"> Const!EA$54</f>
        <v>0</v>
      </c>
      <c r="EB28" s="500">
        <f xml:space="preserve"> Const!EB$54</f>
        <v>0</v>
      </c>
      <c r="EC28" s="500">
        <f xml:space="preserve"> Const!EC$54</f>
        <v>0</v>
      </c>
      <c r="ED28" s="500">
        <f xml:space="preserve"> Const!ED$54</f>
        <v>0</v>
      </c>
      <c r="EE28" s="500">
        <f xml:space="preserve"> Const!EE$54</f>
        <v>0</v>
      </c>
      <c r="EF28" s="500">
        <f xml:space="preserve"> Const!EF$54</f>
        <v>0</v>
      </c>
      <c r="EG28" s="500">
        <f xml:space="preserve"> Const!EG$54</f>
        <v>0</v>
      </c>
      <c r="EH28" s="500">
        <f xml:space="preserve"> Const!EH$54</f>
        <v>0</v>
      </c>
      <c r="EI28" s="500">
        <f xml:space="preserve"> Const!EI$54</f>
        <v>0</v>
      </c>
      <c r="EJ28" s="500">
        <f xml:space="preserve"> Const!EJ$54</f>
        <v>0</v>
      </c>
      <c r="EK28" s="500">
        <f xml:space="preserve"> Const!EK$54</f>
        <v>0</v>
      </c>
      <c r="EL28" s="500">
        <f xml:space="preserve"> Const!EL$54</f>
        <v>0</v>
      </c>
      <c r="EM28" s="500">
        <f xml:space="preserve"> Const!EM$54</f>
        <v>0</v>
      </c>
      <c r="EN28" s="500">
        <f xml:space="preserve"> Const!EN$54</f>
        <v>0</v>
      </c>
      <c r="EO28" s="500">
        <f xml:space="preserve"> Const!EO$54</f>
        <v>0</v>
      </c>
      <c r="EP28" s="500">
        <f xml:space="preserve"> Const!EP$54</f>
        <v>0</v>
      </c>
      <c r="EQ28" s="500">
        <f xml:space="preserve"> Const!EQ$54</f>
        <v>0</v>
      </c>
      <c r="ER28" s="500">
        <f xml:space="preserve"> Const!ER$54</f>
        <v>0</v>
      </c>
      <c r="ES28" s="500">
        <f xml:space="preserve"> Const!ES$54</f>
        <v>0</v>
      </c>
      <c r="ET28" s="500">
        <f xml:space="preserve"> Const!ET$54</f>
        <v>0</v>
      </c>
      <c r="EU28" s="500">
        <f xml:space="preserve"> Const!EU$54</f>
        <v>0</v>
      </c>
      <c r="EV28" s="500">
        <f xml:space="preserve"> Const!EV$54</f>
        <v>0</v>
      </c>
      <c r="EW28" s="500">
        <f xml:space="preserve"> Const!EW$54</f>
        <v>0</v>
      </c>
      <c r="EX28" s="500">
        <f xml:space="preserve"> Const!EX$54</f>
        <v>0</v>
      </c>
      <c r="EY28" s="500">
        <f xml:space="preserve"> Const!EY$54</f>
        <v>0</v>
      </c>
      <c r="EZ28" s="500">
        <f xml:space="preserve"> Const!EZ$54</f>
        <v>0</v>
      </c>
      <c r="FA28" s="500">
        <f xml:space="preserve"> Const!FA$54</f>
        <v>0</v>
      </c>
      <c r="FB28" s="500">
        <f xml:space="preserve"> Const!FB$54</f>
        <v>0</v>
      </c>
      <c r="FC28" s="500">
        <f xml:space="preserve"> Const!FC$54</f>
        <v>0</v>
      </c>
      <c r="FD28" s="500">
        <f xml:space="preserve"> Const!FD$54</f>
        <v>0</v>
      </c>
      <c r="FE28" s="500">
        <f xml:space="preserve"> Const!FE$54</f>
        <v>0</v>
      </c>
      <c r="FF28" s="500">
        <f xml:space="preserve"> Const!FF$54</f>
        <v>0</v>
      </c>
      <c r="FG28" s="500">
        <f xml:space="preserve"> Const!FG$54</f>
        <v>0</v>
      </c>
      <c r="FH28" s="500">
        <f xml:space="preserve"> Const!FH$54</f>
        <v>0</v>
      </c>
      <c r="FI28" s="500">
        <f xml:space="preserve"> Const!FI$54</f>
        <v>0</v>
      </c>
      <c r="FJ28" s="500">
        <f xml:space="preserve"> Const!FJ$54</f>
        <v>0</v>
      </c>
      <c r="FK28" s="500">
        <f xml:space="preserve"> Const!FK$54</f>
        <v>0</v>
      </c>
      <c r="FL28" s="500">
        <f xml:space="preserve"> Const!FL$54</f>
        <v>0</v>
      </c>
      <c r="FM28" s="500">
        <f xml:space="preserve"> Const!FM$54</f>
        <v>0</v>
      </c>
      <c r="FN28" s="500">
        <f xml:space="preserve"> Const!FN$54</f>
        <v>0</v>
      </c>
      <c r="FO28" s="500">
        <f xml:space="preserve"> Const!FO$54</f>
        <v>0</v>
      </c>
      <c r="FP28" s="500">
        <f xml:space="preserve"> Const!FP$54</f>
        <v>0</v>
      </c>
      <c r="FQ28" s="500">
        <f xml:space="preserve"> Const!FQ$54</f>
        <v>0</v>
      </c>
      <c r="FR28" s="500">
        <f xml:space="preserve"> Const!FR$54</f>
        <v>0</v>
      </c>
      <c r="FS28" s="500">
        <f xml:space="preserve"> Const!FS$54</f>
        <v>0</v>
      </c>
      <c r="FT28" s="500">
        <f xml:space="preserve"> Const!FT$54</f>
        <v>0</v>
      </c>
      <c r="FU28" s="500">
        <f xml:space="preserve"> Const!FU$54</f>
        <v>0</v>
      </c>
      <c r="FV28" s="500">
        <f xml:space="preserve"> Const!FV$54</f>
        <v>0</v>
      </c>
      <c r="FW28" s="500">
        <f xml:space="preserve"> Const!FW$54</f>
        <v>0</v>
      </c>
      <c r="FX28" s="500">
        <f xml:space="preserve"> Const!FX$54</f>
        <v>0</v>
      </c>
      <c r="FY28" s="500">
        <f xml:space="preserve"> Const!FY$54</f>
        <v>0</v>
      </c>
      <c r="FZ28" s="500">
        <f xml:space="preserve"> Const!FZ$54</f>
        <v>0</v>
      </c>
      <c r="GA28" s="500">
        <f xml:space="preserve"> Const!GA$54</f>
        <v>0</v>
      </c>
      <c r="GB28" s="500">
        <f xml:space="preserve"> Const!GB$54</f>
        <v>0</v>
      </c>
      <c r="GC28" s="500">
        <f xml:space="preserve"> Const!GC$54</f>
        <v>0</v>
      </c>
      <c r="GD28" s="500">
        <f xml:space="preserve"> Const!GD$54</f>
        <v>0</v>
      </c>
      <c r="GE28" s="500">
        <f xml:space="preserve"> Const!GE$54</f>
        <v>0</v>
      </c>
      <c r="GF28" s="500">
        <f xml:space="preserve"> Const!GF$54</f>
        <v>0</v>
      </c>
      <c r="GG28" s="500">
        <f xml:space="preserve"> Const!GG$54</f>
        <v>0</v>
      </c>
      <c r="GH28" s="500">
        <f xml:space="preserve"> Const!GH$54</f>
        <v>0</v>
      </c>
      <c r="GI28" s="500">
        <f xml:space="preserve"> Const!GI$54</f>
        <v>0</v>
      </c>
      <c r="GJ28" s="500">
        <f xml:space="preserve"> Const!GJ$54</f>
        <v>0</v>
      </c>
    </row>
    <row r="29" spans="1:192" s="455" customFormat="1" ht="12.75" outlineLevel="1" x14ac:dyDescent="0.35">
      <c r="E29" s="455" t="str">
        <f>Fin!$E$131</f>
        <v>Financing costs POS</v>
      </c>
      <c r="G29" s="455" t="str">
        <f>Fin!$G$131</f>
        <v>$ 000s</v>
      </c>
      <c r="H29" s="455">
        <f>Fin!$H$131</f>
        <v>26979.531717728649</v>
      </c>
      <c r="J29" s="455">
        <f>Fin!J$131</f>
        <v>0</v>
      </c>
      <c r="K29" s="455">
        <f>Fin!K$131</f>
        <v>0</v>
      </c>
      <c r="L29" s="455">
        <f>Fin!L$131</f>
        <v>0</v>
      </c>
      <c r="M29" s="455">
        <f>Fin!M$131</f>
        <v>0</v>
      </c>
      <c r="N29" s="455">
        <f>Fin!N$131</f>
        <v>0</v>
      </c>
      <c r="O29" s="455">
        <f>Fin!O$131</f>
        <v>2600</v>
      </c>
      <c r="P29" s="455">
        <f>Fin!P$131</f>
        <v>208.60810995160929</v>
      </c>
      <c r="Q29" s="455">
        <f>Fin!Q$131</f>
        <v>280.13712446916276</v>
      </c>
      <c r="R29" s="455">
        <f>Fin!R$131</f>
        <v>286.97526326781951</v>
      </c>
      <c r="S29" s="455">
        <f>Fin!S$131</f>
        <v>312.96046342147883</v>
      </c>
      <c r="T29" s="455">
        <f>Fin!T$131</f>
        <v>318.81121471030207</v>
      </c>
      <c r="U29" s="455">
        <f>Fin!U$131</f>
        <v>345.92920374770279</v>
      </c>
      <c r="V29" s="455">
        <f>Fin!V$131</f>
        <v>362.48113336707866</v>
      </c>
      <c r="W29" s="455">
        <f>Fin!W$131</f>
        <v>342.3860628138558</v>
      </c>
      <c r="X29" s="455">
        <f>Fin!X$131</f>
        <v>395.61424587687191</v>
      </c>
      <c r="Y29" s="455">
        <f>Fin!Y$131</f>
        <v>398.9786165888803</v>
      </c>
      <c r="Z29" s="455">
        <f>Fin!Z$131</f>
        <v>428.94912730606472</v>
      </c>
      <c r="AA29" s="455">
        <f>Fin!AA$131</f>
        <v>431.31072235247166</v>
      </c>
      <c r="AB29" s="455">
        <f>Fin!AB$131</f>
        <v>462.43167614854269</v>
      </c>
      <c r="AC29" s="455">
        <f>Fin!AC$131</f>
        <v>479.24558853089263</v>
      </c>
      <c r="AD29" s="455">
        <f>Fin!AD$131</f>
        <v>480.09417182445173</v>
      </c>
      <c r="AE29" s="455">
        <f>Fin!AE$131</f>
        <v>512.95094147550014</v>
      </c>
      <c r="AF29" s="455">
        <f>Fin!AF$131</f>
        <v>512.78560462642554</v>
      </c>
      <c r="AG29" s="455">
        <f>Fin!AG$131</f>
        <v>546.56006980654411</v>
      </c>
      <c r="AH29" s="455">
        <f>Fin!AH$131</f>
        <v>563.08793889856759</v>
      </c>
      <c r="AI29" s="455">
        <f>Fin!AI$131</f>
        <v>542.01149745907639</v>
      </c>
      <c r="AJ29" s="455">
        <f>Fin!AJ$131</f>
        <v>595.40233416313799</v>
      </c>
      <c r="AK29" s="455">
        <f>Fin!AK$131</f>
        <v>591.64529064808812</v>
      </c>
      <c r="AL29" s="455">
        <f>Fin!AL$131</f>
        <v>626.99808053906111</v>
      </c>
      <c r="AM29" s="455">
        <f>Fin!AM$131</f>
        <v>621.79235757105721</v>
      </c>
      <c r="AN29" s="455">
        <f>Fin!AN$131</f>
        <v>657.72677605205695</v>
      </c>
      <c r="AO29" s="455">
        <f>Fin!AO$131</f>
        <v>672.78787727422616</v>
      </c>
      <c r="AP29" s="455">
        <f>Fin!AP$131</f>
        <v>665.37881562392272</v>
      </c>
      <c r="AQ29" s="455">
        <f>Fin!AQ$131</f>
        <v>702.06000921617874</v>
      </c>
      <c r="AR29" s="455">
        <f>Fin!AR$131</f>
        <v>693.37755952726445</v>
      </c>
      <c r="AS29" s="455">
        <f>Fin!AS$131</f>
        <v>730.55166328350174</v>
      </c>
      <c r="AT29" s="455">
        <f>Fin!AT$131</f>
        <v>744.55876290469018</v>
      </c>
      <c r="AU29" s="455">
        <f>Fin!AU$131</f>
        <v>684.85473782868121</v>
      </c>
      <c r="AV29" s="455">
        <f>Fin!AV$131</f>
        <v>771.51936964041738</v>
      </c>
      <c r="AW29" s="455">
        <f>Fin!AW$131</f>
        <v>759.83609253197642</v>
      </c>
      <c r="AX29" s="455">
        <f>Fin!AX$131</f>
        <v>798.11657072672494</v>
      </c>
      <c r="AY29" s="455">
        <f>Fin!AY$131</f>
        <v>784.89468432140143</v>
      </c>
      <c r="AZ29" s="455">
        <f>Fin!AZ$131</f>
        <v>823.56345599741474</v>
      </c>
      <c r="BA29" s="455">
        <f>Fin!BA$131</f>
        <v>835.94697751469835</v>
      </c>
      <c r="BB29" s="455">
        <f>Fin!BB$131</f>
        <v>820.57319387842392</v>
      </c>
      <c r="BC29" s="455">
        <f>Fin!BC$131</f>
        <v>859.61175506134441</v>
      </c>
      <c r="BD29" s="455">
        <f>Fin!BD$131</f>
        <v>843.22007798311733</v>
      </c>
      <c r="BE29" s="455">
        <f>Fin!BE$131</f>
        <v>882.8064987979717</v>
      </c>
      <c r="BF29" s="455">
        <f>Fin!BF$131</f>
        <v>0</v>
      </c>
      <c r="BG29" s="455">
        <f>Fin!BG$131</f>
        <v>0</v>
      </c>
      <c r="BH29" s="455">
        <f>Fin!BH$131</f>
        <v>0</v>
      </c>
      <c r="BI29" s="455">
        <f>Fin!BI$131</f>
        <v>0</v>
      </c>
      <c r="BJ29" s="455">
        <f>Fin!BJ$131</f>
        <v>0</v>
      </c>
      <c r="BK29" s="455">
        <f>Fin!BK$131</f>
        <v>0</v>
      </c>
      <c r="BL29" s="455">
        <f>Fin!BL$131</f>
        <v>0</v>
      </c>
      <c r="BM29" s="455">
        <f>Fin!BM$131</f>
        <v>0</v>
      </c>
      <c r="BN29" s="455">
        <f>Fin!BN$131</f>
        <v>0</v>
      </c>
      <c r="BO29" s="455">
        <f>Fin!BO$131</f>
        <v>0</v>
      </c>
      <c r="BP29" s="455">
        <f>Fin!BP$131</f>
        <v>0</v>
      </c>
      <c r="BQ29" s="455">
        <f>Fin!BQ$131</f>
        <v>0</v>
      </c>
      <c r="BR29" s="455">
        <f>Fin!BR$131</f>
        <v>0</v>
      </c>
      <c r="BS29" s="455">
        <f>Fin!BS$131</f>
        <v>0</v>
      </c>
      <c r="BT29" s="455">
        <f>Fin!BT$131</f>
        <v>0</v>
      </c>
      <c r="BU29" s="455">
        <f>Fin!BU$131</f>
        <v>0</v>
      </c>
      <c r="BV29" s="455">
        <f>Fin!BV$131</f>
        <v>0</v>
      </c>
      <c r="BW29" s="455">
        <f>Fin!BW$131</f>
        <v>0</v>
      </c>
      <c r="BX29" s="455">
        <f>Fin!BX$131</f>
        <v>0</v>
      </c>
      <c r="BY29" s="455">
        <f>Fin!BY$131</f>
        <v>0</v>
      </c>
      <c r="BZ29" s="455">
        <f>Fin!BZ$131</f>
        <v>0</v>
      </c>
      <c r="CA29" s="455">
        <f>Fin!CA$131</f>
        <v>0</v>
      </c>
      <c r="CB29" s="455">
        <f>Fin!CB$131</f>
        <v>0</v>
      </c>
      <c r="CC29" s="455">
        <f>Fin!CC$131</f>
        <v>0</v>
      </c>
      <c r="CD29" s="455">
        <f>Fin!CD$131</f>
        <v>0</v>
      </c>
      <c r="CE29" s="455">
        <f>Fin!CE$131</f>
        <v>0</v>
      </c>
      <c r="CF29" s="455">
        <f>Fin!CF$131</f>
        <v>0</v>
      </c>
      <c r="CG29" s="455">
        <f>Fin!CG$131</f>
        <v>0</v>
      </c>
      <c r="CH29" s="455">
        <f>Fin!CH$131</f>
        <v>0</v>
      </c>
      <c r="CI29" s="455">
        <f>Fin!CI$131</f>
        <v>0</v>
      </c>
      <c r="CJ29" s="455">
        <f>Fin!CJ$131</f>
        <v>0</v>
      </c>
      <c r="CK29" s="455">
        <f>Fin!CK$131</f>
        <v>0</v>
      </c>
      <c r="CL29" s="455">
        <f>Fin!CL$131</f>
        <v>0</v>
      </c>
      <c r="CM29" s="455">
        <f>Fin!CM$131</f>
        <v>0</v>
      </c>
      <c r="CN29" s="455">
        <f>Fin!CN$131</f>
        <v>0</v>
      </c>
      <c r="CO29" s="455">
        <f>Fin!CO$131</f>
        <v>0</v>
      </c>
      <c r="CP29" s="455">
        <f>Fin!CP$131</f>
        <v>0</v>
      </c>
      <c r="CQ29" s="455">
        <f>Fin!CQ$131</f>
        <v>0</v>
      </c>
      <c r="CR29" s="455">
        <f>Fin!CR$131</f>
        <v>0</v>
      </c>
      <c r="CS29" s="455">
        <f>Fin!CS$131</f>
        <v>0</v>
      </c>
      <c r="CT29" s="455">
        <f>Fin!CT$131</f>
        <v>0</v>
      </c>
      <c r="CU29" s="455">
        <f>Fin!CU$131</f>
        <v>0</v>
      </c>
      <c r="CV29" s="455">
        <f>Fin!CV$131</f>
        <v>0</v>
      </c>
      <c r="CW29" s="455">
        <f>Fin!CW$131</f>
        <v>0</v>
      </c>
      <c r="CX29" s="455">
        <f>Fin!CX$131</f>
        <v>0</v>
      </c>
      <c r="CY29" s="455">
        <f>Fin!CY$131</f>
        <v>0</v>
      </c>
      <c r="CZ29" s="455">
        <f>Fin!CZ$131</f>
        <v>0</v>
      </c>
      <c r="DA29" s="455">
        <f>Fin!DA$131</f>
        <v>0</v>
      </c>
      <c r="DB29" s="455">
        <f>Fin!DB$131</f>
        <v>0</v>
      </c>
      <c r="DC29" s="455">
        <f>Fin!DC$131</f>
        <v>0</v>
      </c>
      <c r="DD29" s="455">
        <f>Fin!DD$131</f>
        <v>0</v>
      </c>
      <c r="DE29" s="455">
        <f>Fin!DE$131</f>
        <v>0</v>
      </c>
      <c r="DF29" s="455">
        <f>Fin!DF$131</f>
        <v>0</v>
      </c>
      <c r="DG29" s="455">
        <f>Fin!DG$131</f>
        <v>0</v>
      </c>
      <c r="DH29" s="455">
        <f>Fin!DH$131</f>
        <v>0</v>
      </c>
      <c r="DI29" s="455">
        <f>Fin!DI$131</f>
        <v>0</v>
      </c>
      <c r="DJ29" s="455">
        <f>Fin!DJ$131</f>
        <v>0</v>
      </c>
      <c r="DK29" s="455">
        <f>Fin!DK$131</f>
        <v>0</v>
      </c>
      <c r="DL29" s="455">
        <f>Fin!DL$131</f>
        <v>0</v>
      </c>
      <c r="DM29" s="455">
        <f>Fin!DM$131</f>
        <v>0</v>
      </c>
      <c r="DN29" s="455">
        <f>Fin!DN$131</f>
        <v>0</v>
      </c>
      <c r="DO29" s="455">
        <f>Fin!DO$131</f>
        <v>0</v>
      </c>
      <c r="DP29" s="455">
        <f>Fin!DP$131</f>
        <v>0</v>
      </c>
      <c r="DQ29" s="455">
        <f>Fin!DQ$131</f>
        <v>0</v>
      </c>
      <c r="DR29" s="455">
        <f>Fin!DR$131</f>
        <v>0</v>
      </c>
      <c r="DS29" s="455">
        <f>Fin!DS$131</f>
        <v>0</v>
      </c>
      <c r="DT29" s="455">
        <f>Fin!DT$131</f>
        <v>0</v>
      </c>
      <c r="DU29" s="455">
        <f>Fin!DU$131</f>
        <v>0</v>
      </c>
      <c r="DV29" s="455">
        <f>Fin!DV$131</f>
        <v>0</v>
      </c>
      <c r="DW29" s="455">
        <f>Fin!DW$131</f>
        <v>0</v>
      </c>
      <c r="DX29" s="455">
        <f>Fin!DX$131</f>
        <v>0</v>
      </c>
      <c r="DY29" s="455">
        <f>Fin!DY$131</f>
        <v>0</v>
      </c>
      <c r="DZ29" s="455">
        <f>Fin!DZ$131</f>
        <v>0</v>
      </c>
      <c r="EA29" s="455">
        <f>Fin!EA$131</f>
        <v>0</v>
      </c>
      <c r="EB29" s="455">
        <f>Fin!EB$131</f>
        <v>0</v>
      </c>
      <c r="EC29" s="455">
        <f>Fin!EC$131</f>
        <v>0</v>
      </c>
      <c r="ED29" s="455">
        <f>Fin!ED$131</f>
        <v>0</v>
      </c>
      <c r="EE29" s="455">
        <f>Fin!EE$131</f>
        <v>0</v>
      </c>
      <c r="EF29" s="455">
        <f>Fin!EF$131</f>
        <v>0</v>
      </c>
      <c r="EG29" s="455">
        <f>Fin!EG$131</f>
        <v>0</v>
      </c>
      <c r="EH29" s="455">
        <f>Fin!EH$131</f>
        <v>0</v>
      </c>
      <c r="EI29" s="455">
        <f>Fin!EI$131</f>
        <v>0</v>
      </c>
      <c r="EJ29" s="455">
        <f>Fin!EJ$131</f>
        <v>0</v>
      </c>
      <c r="EK29" s="455">
        <f>Fin!EK$131</f>
        <v>0</v>
      </c>
      <c r="EL29" s="455">
        <f>Fin!EL$131</f>
        <v>0</v>
      </c>
      <c r="EM29" s="455">
        <f>Fin!EM$131</f>
        <v>0</v>
      </c>
      <c r="EN29" s="455">
        <f>Fin!EN$131</f>
        <v>0</v>
      </c>
      <c r="EO29" s="455">
        <f>Fin!EO$131</f>
        <v>0</v>
      </c>
      <c r="EP29" s="455">
        <f>Fin!EP$131</f>
        <v>0</v>
      </c>
      <c r="EQ29" s="455">
        <f>Fin!EQ$131</f>
        <v>0</v>
      </c>
      <c r="ER29" s="455">
        <f>Fin!ER$131</f>
        <v>0</v>
      </c>
      <c r="ES29" s="455">
        <f>Fin!ES$131</f>
        <v>0</v>
      </c>
      <c r="ET29" s="455">
        <f>Fin!ET$131</f>
        <v>0</v>
      </c>
      <c r="EU29" s="455">
        <f>Fin!EU$131</f>
        <v>0</v>
      </c>
      <c r="EV29" s="455">
        <f>Fin!EV$131</f>
        <v>0</v>
      </c>
      <c r="EW29" s="455">
        <f>Fin!EW$131</f>
        <v>0</v>
      </c>
      <c r="EX29" s="455">
        <f>Fin!EX$131</f>
        <v>0</v>
      </c>
      <c r="EY29" s="455">
        <f>Fin!EY$131</f>
        <v>0</v>
      </c>
      <c r="EZ29" s="455">
        <f>Fin!EZ$131</f>
        <v>0</v>
      </c>
      <c r="FA29" s="455">
        <f>Fin!FA$131</f>
        <v>0</v>
      </c>
      <c r="FB29" s="455">
        <f>Fin!FB$131</f>
        <v>0</v>
      </c>
      <c r="FC29" s="455">
        <f>Fin!FC$131</f>
        <v>0</v>
      </c>
      <c r="FD29" s="455">
        <f>Fin!FD$131</f>
        <v>0</v>
      </c>
      <c r="FE29" s="455">
        <f>Fin!FE$131</f>
        <v>0</v>
      </c>
      <c r="FF29" s="455">
        <f>Fin!FF$131</f>
        <v>0</v>
      </c>
      <c r="FG29" s="455">
        <f>Fin!FG$131</f>
        <v>0</v>
      </c>
      <c r="FH29" s="455">
        <f>Fin!FH$131</f>
        <v>0</v>
      </c>
      <c r="FI29" s="455">
        <f>Fin!FI$131</f>
        <v>0</v>
      </c>
      <c r="FJ29" s="455">
        <f>Fin!FJ$131</f>
        <v>0</v>
      </c>
      <c r="FK29" s="455">
        <f>Fin!FK$131</f>
        <v>0</v>
      </c>
      <c r="FL29" s="455">
        <f>Fin!FL$131</f>
        <v>0</v>
      </c>
      <c r="FM29" s="455">
        <f>Fin!FM$131</f>
        <v>0</v>
      </c>
      <c r="FN29" s="455">
        <f>Fin!FN$131</f>
        <v>0</v>
      </c>
      <c r="FO29" s="455">
        <f>Fin!FO$131</f>
        <v>0</v>
      </c>
      <c r="FP29" s="455">
        <f>Fin!FP$131</f>
        <v>0</v>
      </c>
      <c r="FQ29" s="455">
        <f>Fin!FQ$131</f>
        <v>0</v>
      </c>
      <c r="FR29" s="455">
        <f>Fin!FR$131</f>
        <v>0</v>
      </c>
      <c r="FS29" s="455">
        <f>Fin!FS$131</f>
        <v>0</v>
      </c>
      <c r="FT29" s="455">
        <f>Fin!FT$131</f>
        <v>0</v>
      </c>
      <c r="FU29" s="455">
        <f>Fin!FU$131</f>
        <v>0</v>
      </c>
      <c r="FV29" s="455">
        <f>Fin!FV$131</f>
        <v>0</v>
      </c>
      <c r="FW29" s="455">
        <f>Fin!FW$131</f>
        <v>0</v>
      </c>
      <c r="FX29" s="455">
        <f>Fin!FX$131</f>
        <v>0</v>
      </c>
      <c r="FY29" s="455">
        <f>Fin!FY$131</f>
        <v>0</v>
      </c>
      <c r="FZ29" s="455">
        <f>Fin!FZ$131</f>
        <v>0</v>
      </c>
      <c r="GA29" s="455">
        <f>Fin!GA$131</f>
        <v>0</v>
      </c>
      <c r="GB29" s="455">
        <f>Fin!GB$131</f>
        <v>0</v>
      </c>
      <c r="GC29" s="455">
        <f>Fin!GC$131</f>
        <v>0</v>
      </c>
      <c r="GD29" s="455">
        <f>Fin!GD$131</f>
        <v>0</v>
      </c>
      <c r="GE29" s="455">
        <f>Fin!GE$131</f>
        <v>0</v>
      </c>
      <c r="GF29" s="455">
        <f>Fin!GF$131</f>
        <v>0</v>
      </c>
      <c r="GG29" s="455">
        <f>Fin!GG$131</f>
        <v>0</v>
      </c>
      <c r="GH29" s="455">
        <f>Fin!GH$131</f>
        <v>0</v>
      </c>
      <c r="GI29" s="455">
        <f>Fin!GI$131</f>
        <v>0</v>
      </c>
      <c r="GJ29" s="455">
        <f>Fin!GJ$131</f>
        <v>0</v>
      </c>
    </row>
    <row r="30" spans="1:192" s="406" customFormat="1" outlineLevel="1" x14ac:dyDescent="0.35">
      <c r="A30" s="14"/>
      <c r="B30" s="14"/>
      <c r="C30" s="19"/>
      <c r="D30" s="45"/>
      <c r="E30" s="36" t="str">
        <f t="shared" ref="E30:AJ30" si="18" xml:space="preserve"> E$22</f>
        <v>Fixed asset depreciation POS</v>
      </c>
      <c r="F30" s="36">
        <f t="shared" si="18"/>
        <v>0</v>
      </c>
      <c r="G30" s="36" t="str">
        <f t="shared" si="18"/>
        <v>$ 000s</v>
      </c>
      <c r="H30" s="36">
        <f t="shared" si="18"/>
        <v>349879.53171772911</v>
      </c>
      <c r="I30" s="36">
        <f t="shared" si="18"/>
        <v>0</v>
      </c>
      <c r="J30" s="36">
        <f t="shared" si="18"/>
        <v>0</v>
      </c>
      <c r="K30" s="36">
        <f t="shared" si="18"/>
        <v>0</v>
      </c>
      <c r="L30" s="36">
        <f t="shared" si="18"/>
        <v>0</v>
      </c>
      <c r="M30" s="36">
        <f t="shared" si="18"/>
        <v>0</v>
      </c>
      <c r="N30" s="36">
        <f t="shared" si="18"/>
        <v>0</v>
      </c>
      <c r="O30" s="36">
        <f t="shared" si="18"/>
        <v>0</v>
      </c>
      <c r="P30" s="36">
        <f t="shared" si="18"/>
        <v>0</v>
      </c>
      <c r="Q30" s="36">
        <f t="shared" si="18"/>
        <v>0</v>
      </c>
      <c r="R30" s="36">
        <f t="shared" si="18"/>
        <v>0</v>
      </c>
      <c r="S30" s="36">
        <f t="shared" si="18"/>
        <v>0</v>
      </c>
      <c r="T30" s="36">
        <f t="shared" si="18"/>
        <v>0</v>
      </c>
      <c r="U30" s="36">
        <f t="shared" si="18"/>
        <v>0</v>
      </c>
      <c r="V30" s="36">
        <f t="shared" si="18"/>
        <v>0</v>
      </c>
      <c r="W30" s="36">
        <f t="shared" si="18"/>
        <v>0</v>
      </c>
      <c r="X30" s="36">
        <f t="shared" si="18"/>
        <v>0</v>
      </c>
      <c r="Y30" s="36">
        <f t="shared" si="18"/>
        <v>0</v>
      </c>
      <c r="Z30" s="36">
        <f t="shared" si="18"/>
        <v>0</v>
      </c>
      <c r="AA30" s="36">
        <f t="shared" si="18"/>
        <v>0</v>
      </c>
      <c r="AB30" s="36">
        <f t="shared" si="18"/>
        <v>0</v>
      </c>
      <c r="AC30" s="36">
        <f t="shared" si="18"/>
        <v>0</v>
      </c>
      <c r="AD30" s="36">
        <f t="shared" si="18"/>
        <v>0</v>
      </c>
      <c r="AE30" s="36">
        <f t="shared" si="18"/>
        <v>0</v>
      </c>
      <c r="AF30" s="36">
        <f t="shared" si="18"/>
        <v>0</v>
      </c>
      <c r="AG30" s="36">
        <f t="shared" si="18"/>
        <v>0</v>
      </c>
      <c r="AH30" s="36">
        <f t="shared" si="18"/>
        <v>0</v>
      </c>
      <c r="AI30" s="36">
        <f t="shared" si="18"/>
        <v>0</v>
      </c>
      <c r="AJ30" s="36">
        <f t="shared" si="18"/>
        <v>0</v>
      </c>
      <c r="AK30" s="36">
        <f t="shared" ref="AK30:BP30" si="19" xml:space="preserve"> AK$22</f>
        <v>0</v>
      </c>
      <c r="AL30" s="36">
        <f t="shared" si="19"/>
        <v>0</v>
      </c>
      <c r="AM30" s="36">
        <f t="shared" si="19"/>
        <v>0</v>
      </c>
      <c r="AN30" s="36">
        <f t="shared" si="19"/>
        <v>0</v>
      </c>
      <c r="AO30" s="36">
        <f t="shared" si="19"/>
        <v>0</v>
      </c>
      <c r="AP30" s="36">
        <f t="shared" si="19"/>
        <v>0</v>
      </c>
      <c r="AQ30" s="36">
        <f t="shared" si="19"/>
        <v>0</v>
      </c>
      <c r="AR30" s="36">
        <f t="shared" si="19"/>
        <v>0</v>
      </c>
      <c r="AS30" s="36">
        <f t="shared" si="19"/>
        <v>0</v>
      </c>
      <c r="AT30" s="36">
        <f t="shared" si="19"/>
        <v>0</v>
      </c>
      <c r="AU30" s="36">
        <f t="shared" si="19"/>
        <v>0</v>
      </c>
      <c r="AV30" s="36">
        <f t="shared" si="19"/>
        <v>0</v>
      </c>
      <c r="AW30" s="36">
        <f t="shared" si="19"/>
        <v>0</v>
      </c>
      <c r="AX30" s="36">
        <f t="shared" si="19"/>
        <v>0</v>
      </c>
      <c r="AY30" s="36">
        <f t="shared" si="19"/>
        <v>0</v>
      </c>
      <c r="AZ30" s="36">
        <f t="shared" si="19"/>
        <v>0</v>
      </c>
      <c r="BA30" s="36">
        <f t="shared" si="19"/>
        <v>0</v>
      </c>
      <c r="BB30" s="36">
        <f t="shared" si="19"/>
        <v>0</v>
      </c>
      <c r="BC30" s="36">
        <f t="shared" si="19"/>
        <v>0</v>
      </c>
      <c r="BD30" s="36">
        <f t="shared" si="19"/>
        <v>0</v>
      </c>
      <c r="BE30" s="36">
        <f t="shared" si="19"/>
        <v>0</v>
      </c>
      <c r="BF30" s="36">
        <f t="shared" si="19"/>
        <v>3498.7953171772883</v>
      </c>
      <c r="BG30" s="36">
        <f t="shared" si="19"/>
        <v>3498.7953171772883</v>
      </c>
      <c r="BH30" s="36">
        <f t="shared" si="19"/>
        <v>3498.7953171772883</v>
      </c>
      <c r="BI30" s="36">
        <f t="shared" si="19"/>
        <v>3498.7953171772883</v>
      </c>
      <c r="BJ30" s="36">
        <f t="shared" si="19"/>
        <v>3498.7953171772883</v>
      </c>
      <c r="BK30" s="36">
        <f t="shared" si="19"/>
        <v>3498.7953171772883</v>
      </c>
      <c r="BL30" s="36">
        <f t="shared" si="19"/>
        <v>3498.7953171772883</v>
      </c>
      <c r="BM30" s="36">
        <f t="shared" si="19"/>
        <v>3498.7953171772883</v>
      </c>
      <c r="BN30" s="36">
        <f t="shared" si="19"/>
        <v>3498.7953171772883</v>
      </c>
      <c r="BO30" s="36">
        <f t="shared" si="19"/>
        <v>3498.7953171772883</v>
      </c>
      <c r="BP30" s="36">
        <f t="shared" si="19"/>
        <v>3498.7953171772883</v>
      </c>
      <c r="BQ30" s="36">
        <f t="shared" ref="BQ30:CV30" si="20" xml:space="preserve"> BQ$22</f>
        <v>3498.7953171772883</v>
      </c>
      <c r="BR30" s="36">
        <f t="shared" si="20"/>
        <v>3498.7953171772883</v>
      </c>
      <c r="BS30" s="36">
        <f t="shared" si="20"/>
        <v>3498.7953171772883</v>
      </c>
      <c r="BT30" s="36">
        <f t="shared" si="20"/>
        <v>3498.7953171772883</v>
      </c>
      <c r="BU30" s="36">
        <f t="shared" si="20"/>
        <v>3498.7953171772883</v>
      </c>
      <c r="BV30" s="36">
        <f t="shared" si="20"/>
        <v>3498.7953171772883</v>
      </c>
      <c r="BW30" s="36">
        <f t="shared" si="20"/>
        <v>3498.7953171772883</v>
      </c>
      <c r="BX30" s="36">
        <f t="shared" si="20"/>
        <v>3498.7953171772883</v>
      </c>
      <c r="BY30" s="36">
        <f t="shared" si="20"/>
        <v>3498.7953171772883</v>
      </c>
      <c r="BZ30" s="36">
        <f t="shared" si="20"/>
        <v>3498.7953171772883</v>
      </c>
      <c r="CA30" s="36">
        <f t="shared" si="20"/>
        <v>3498.7953171772883</v>
      </c>
      <c r="CB30" s="36">
        <f t="shared" si="20"/>
        <v>3498.7953171772883</v>
      </c>
      <c r="CC30" s="36">
        <f t="shared" si="20"/>
        <v>3498.7953171772883</v>
      </c>
      <c r="CD30" s="36">
        <f t="shared" si="20"/>
        <v>3498.7953171772883</v>
      </c>
      <c r="CE30" s="36">
        <f t="shared" si="20"/>
        <v>3498.7953171772883</v>
      </c>
      <c r="CF30" s="36">
        <f t="shared" si="20"/>
        <v>3498.7953171772883</v>
      </c>
      <c r="CG30" s="36">
        <f t="shared" si="20"/>
        <v>3498.7953171772883</v>
      </c>
      <c r="CH30" s="36">
        <f t="shared" si="20"/>
        <v>3498.7953171772883</v>
      </c>
      <c r="CI30" s="36">
        <f t="shared" si="20"/>
        <v>3498.7953171772883</v>
      </c>
      <c r="CJ30" s="36">
        <f t="shared" si="20"/>
        <v>3498.7953171772883</v>
      </c>
      <c r="CK30" s="36">
        <f t="shared" si="20"/>
        <v>3498.7953171772883</v>
      </c>
      <c r="CL30" s="36">
        <f t="shared" si="20"/>
        <v>3498.7953171772883</v>
      </c>
      <c r="CM30" s="36">
        <f t="shared" si="20"/>
        <v>3498.7953171772883</v>
      </c>
      <c r="CN30" s="36">
        <f t="shared" si="20"/>
        <v>3498.7953171772883</v>
      </c>
      <c r="CO30" s="36">
        <f t="shared" si="20"/>
        <v>3498.7953171772883</v>
      </c>
      <c r="CP30" s="36">
        <f t="shared" si="20"/>
        <v>3498.7953171772883</v>
      </c>
      <c r="CQ30" s="36">
        <f t="shared" si="20"/>
        <v>3498.7953171772883</v>
      </c>
      <c r="CR30" s="36">
        <f t="shared" si="20"/>
        <v>3498.7953171772883</v>
      </c>
      <c r="CS30" s="36">
        <f t="shared" si="20"/>
        <v>3498.7953171772883</v>
      </c>
      <c r="CT30" s="36">
        <f t="shared" si="20"/>
        <v>3498.7953171772883</v>
      </c>
      <c r="CU30" s="36">
        <f t="shared" si="20"/>
        <v>3498.7953171772883</v>
      </c>
      <c r="CV30" s="36">
        <f t="shared" si="20"/>
        <v>3498.7953171772883</v>
      </c>
      <c r="CW30" s="36">
        <f t="shared" ref="CW30:EB30" si="21" xml:space="preserve"> CW$22</f>
        <v>3498.7953171772883</v>
      </c>
      <c r="CX30" s="36">
        <f t="shared" si="21"/>
        <v>3498.7953171772883</v>
      </c>
      <c r="CY30" s="36">
        <f t="shared" si="21"/>
        <v>3498.7953171772883</v>
      </c>
      <c r="CZ30" s="36">
        <f t="shared" si="21"/>
        <v>3498.7953171772883</v>
      </c>
      <c r="DA30" s="36">
        <f t="shared" si="21"/>
        <v>3498.7953171772883</v>
      </c>
      <c r="DB30" s="36">
        <f t="shared" si="21"/>
        <v>3498.7953171772883</v>
      </c>
      <c r="DC30" s="36">
        <f t="shared" si="21"/>
        <v>3498.7953171772883</v>
      </c>
      <c r="DD30" s="36">
        <f t="shared" si="21"/>
        <v>3498.7953171772883</v>
      </c>
      <c r="DE30" s="36">
        <f t="shared" si="21"/>
        <v>3498.7953171772883</v>
      </c>
      <c r="DF30" s="36">
        <f t="shared" si="21"/>
        <v>3498.7953171772883</v>
      </c>
      <c r="DG30" s="36">
        <f t="shared" si="21"/>
        <v>3498.7953171772883</v>
      </c>
      <c r="DH30" s="36">
        <f t="shared" si="21"/>
        <v>3498.7953171772883</v>
      </c>
      <c r="DI30" s="36">
        <f t="shared" si="21"/>
        <v>3498.7953171772883</v>
      </c>
      <c r="DJ30" s="36">
        <f t="shared" si="21"/>
        <v>3498.7953171772883</v>
      </c>
      <c r="DK30" s="36">
        <f t="shared" si="21"/>
        <v>3498.7953171772883</v>
      </c>
      <c r="DL30" s="36">
        <f t="shared" si="21"/>
        <v>3498.7953171772883</v>
      </c>
      <c r="DM30" s="36">
        <f t="shared" si="21"/>
        <v>3498.7953171772883</v>
      </c>
      <c r="DN30" s="36">
        <f t="shared" si="21"/>
        <v>3498.7953171772883</v>
      </c>
      <c r="DO30" s="36">
        <f t="shared" si="21"/>
        <v>3498.7953171772883</v>
      </c>
      <c r="DP30" s="36">
        <f t="shared" si="21"/>
        <v>3498.7953171772883</v>
      </c>
      <c r="DQ30" s="36">
        <f t="shared" si="21"/>
        <v>3498.7953171772883</v>
      </c>
      <c r="DR30" s="36">
        <f t="shared" si="21"/>
        <v>3498.7953171772883</v>
      </c>
      <c r="DS30" s="36">
        <f t="shared" si="21"/>
        <v>3498.7953171772883</v>
      </c>
      <c r="DT30" s="36">
        <f t="shared" si="21"/>
        <v>3498.7953171772883</v>
      </c>
      <c r="DU30" s="36">
        <f t="shared" si="21"/>
        <v>3498.7953171772883</v>
      </c>
      <c r="DV30" s="36">
        <f t="shared" si="21"/>
        <v>3498.7953171772883</v>
      </c>
      <c r="DW30" s="36">
        <f t="shared" si="21"/>
        <v>3498.7953171772883</v>
      </c>
      <c r="DX30" s="36">
        <f t="shared" si="21"/>
        <v>3498.7953171772883</v>
      </c>
      <c r="DY30" s="36">
        <f t="shared" si="21"/>
        <v>3498.7953171772883</v>
      </c>
      <c r="DZ30" s="36">
        <f t="shared" si="21"/>
        <v>3498.7953171772883</v>
      </c>
      <c r="EA30" s="36">
        <f t="shared" si="21"/>
        <v>3498.7953171772883</v>
      </c>
      <c r="EB30" s="36">
        <f t="shared" si="21"/>
        <v>3498.7953171772883</v>
      </c>
      <c r="EC30" s="36">
        <f t="shared" ref="EC30:FH30" si="22" xml:space="preserve"> EC$22</f>
        <v>3498.7953171772883</v>
      </c>
      <c r="ED30" s="36">
        <f t="shared" si="22"/>
        <v>3498.7953171772883</v>
      </c>
      <c r="EE30" s="36">
        <f t="shared" si="22"/>
        <v>3498.7953171772883</v>
      </c>
      <c r="EF30" s="36">
        <f t="shared" si="22"/>
        <v>3498.7953171772883</v>
      </c>
      <c r="EG30" s="36">
        <f t="shared" si="22"/>
        <v>3498.7953171772883</v>
      </c>
      <c r="EH30" s="36">
        <f t="shared" si="22"/>
        <v>3498.7953171772883</v>
      </c>
      <c r="EI30" s="36">
        <f t="shared" si="22"/>
        <v>3498.7953171772883</v>
      </c>
      <c r="EJ30" s="36">
        <f t="shared" si="22"/>
        <v>3498.7953171772883</v>
      </c>
      <c r="EK30" s="36">
        <f t="shared" si="22"/>
        <v>3498.7953171772883</v>
      </c>
      <c r="EL30" s="36">
        <f t="shared" si="22"/>
        <v>3498.7953171772883</v>
      </c>
      <c r="EM30" s="36">
        <f t="shared" si="22"/>
        <v>3498.7953171772883</v>
      </c>
      <c r="EN30" s="36">
        <f t="shared" si="22"/>
        <v>3498.7953171772883</v>
      </c>
      <c r="EO30" s="36">
        <f t="shared" si="22"/>
        <v>3498.7953171772883</v>
      </c>
      <c r="EP30" s="36">
        <f t="shared" si="22"/>
        <v>3498.7953171772883</v>
      </c>
      <c r="EQ30" s="36">
        <f t="shared" si="22"/>
        <v>3498.7953171772883</v>
      </c>
      <c r="ER30" s="36">
        <f t="shared" si="22"/>
        <v>3498.7953171772883</v>
      </c>
      <c r="ES30" s="36">
        <f t="shared" si="22"/>
        <v>3498.7953171772883</v>
      </c>
      <c r="ET30" s="36">
        <f t="shared" si="22"/>
        <v>3498.7953171772883</v>
      </c>
      <c r="EU30" s="36">
        <f t="shared" si="22"/>
        <v>3498.7953171772883</v>
      </c>
      <c r="EV30" s="36">
        <f t="shared" si="22"/>
        <v>3498.7953171772883</v>
      </c>
      <c r="EW30" s="36">
        <f t="shared" si="22"/>
        <v>3498.7953171772883</v>
      </c>
      <c r="EX30" s="36">
        <f t="shared" si="22"/>
        <v>3498.7953171772883</v>
      </c>
      <c r="EY30" s="36">
        <f t="shared" si="22"/>
        <v>3498.7953171772883</v>
      </c>
      <c r="EZ30" s="36">
        <f t="shared" si="22"/>
        <v>3498.7953171772883</v>
      </c>
      <c r="FA30" s="36">
        <f t="shared" si="22"/>
        <v>3498.7953171772883</v>
      </c>
      <c r="FB30" s="36">
        <f t="shared" si="22"/>
        <v>0</v>
      </c>
      <c r="FC30" s="36">
        <f t="shared" si="22"/>
        <v>0</v>
      </c>
      <c r="FD30" s="36">
        <f t="shared" si="22"/>
        <v>0</v>
      </c>
      <c r="FE30" s="36">
        <f t="shared" si="22"/>
        <v>0</v>
      </c>
      <c r="FF30" s="36">
        <f t="shared" si="22"/>
        <v>0</v>
      </c>
      <c r="FG30" s="36">
        <f t="shared" si="22"/>
        <v>0</v>
      </c>
      <c r="FH30" s="36">
        <f t="shared" si="22"/>
        <v>0</v>
      </c>
      <c r="FI30" s="36">
        <f t="shared" ref="FI30:GJ30" si="23" xml:space="preserve"> FI$22</f>
        <v>0</v>
      </c>
      <c r="FJ30" s="36">
        <f t="shared" si="23"/>
        <v>0</v>
      </c>
      <c r="FK30" s="36">
        <f t="shared" si="23"/>
        <v>0</v>
      </c>
      <c r="FL30" s="36">
        <f t="shared" si="23"/>
        <v>0</v>
      </c>
      <c r="FM30" s="36">
        <f t="shared" si="23"/>
        <v>0</v>
      </c>
      <c r="FN30" s="36">
        <f t="shared" si="23"/>
        <v>0</v>
      </c>
      <c r="FO30" s="36">
        <f t="shared" si="23"/>
        <v>0</v>
      </c>
      <c r="FP30" s="36">
        <f t="shared" si="23"/>
        <v>0</v>
      </c>
      <c r="FQ30" s="36">
        <f t="shared" si="23"/>
        <v>0</v>
      </c>
      <c r="FR30" s="36">
        <f t="shared" si="23"/>
        <v>0</v>
      </c>
      <c r="FS30" s="36">
        <f t="shared" si="23"/>
        <v>0</v>
      </c>
      <c r="FT30" s="36">
        <f t="shared" si="23"/>
        <v>0</v>
      </c>
      <c r="FU30" s="36">
        <f t="shared" si="23"/>
        <v>0</v>
      </c>
      <c r="FV30" s="36">
        <f t="shared" si="23"/>
        <v>0</v>
      </c>
      <c r="FW30" s="36">
        <f t="shared" si="23"/>
        <v>0</v>
      </c>
      <c r="FX30" s="36">
        <f t="shared" si="23"/>
        <v>0</v>
      </c>
      <c r="FY30" s="36">
        <f t="shared" si="23"/>
        <v>0</v>
      </c>
      <c r="FZ30" s="36">
        <f t="shared" si="23"/>
        <v>0</v>
      </c>
      <c r="GA30" s="36">
        <f t="shared" si="23"/>
        <v>0</v>
      </c>
      <c r="GB30" s="36">
        <f t="shared" si="23"/>
        <v>0</v>
      </c>
      <c r="GC30" s="36">
        <f t="shared" si="23"/>
        <v>0</v>
      </c>
      <c r="GD30" s="36">
        <f t="shared" si="23"/>
        <v>0</v>
      </c>
      <c r="GE30" s="36">
        <f t="shared" si="23"/>
        <v>0</v>
      </c>
      <c r="GF30" s="36">
        <f t="shared" si="23"/>
        <v>0</v>
      </c>
      <c r="GG30" s="36">
        <f t="shared" si="23"/>
        <v>0</v>
      </c>
      <c r="GH30" s="36">
        <f t="shared" si="23"/>
        <v>0</v>
      </c>
      <c r="GI30" s="36">
        <f t="shared" si="23"/>
        <v>0</v>
      </c>
      <c r="GJ30" s="36">
        <f t="shared" si="23"/>
        <v>0</v>
      </c>
    </row>
    <row r="31" spans="1:192" s="408" customFormat="1" outlineLevel="1" x14ac:dyDescent="0.35">
      <c r="A31" s="367"/>
      <c r="B31" s="367"/>
      <c r="C31" s="368"/>
      <c r="D31" s="369"/>
      <c r="E31" s="370" t="s">
        <v>205</v>
      </c>
      <c r="F31" s="370"/>
      <c r="G31" s="370" t="s">
        <v>101</v>
      </c>
      <c r="H31" s="370"/>
      <c r="I31" s="371"/>
      <c r="J31" s="370">
        <f t="shared" ref="J31:AO31" si="24" xml:space="preserve"> J27 + J28 + J29 - J30</f>
        <v>0</v>
      </c>
      <c r="K31" s="370">
        <f t="shared" si="24"/>
        <v>0</v>
      </c>
      <c r="L31" s="370">
        <f t="shared" si="24"/>
        <v>0</v>
      </c>
      <c r="M31" s="370">
        <f t="shared" si="24"/>
        <v>0</v>
      </c>
      <c r="N31" s="370">
        <f t="shared" si="24"/>
        <v>0</v>
      </c>
      <c r="O31" s="370">
        <f t="shared" si="24"/>
        <v>5650</v>
      </c>
      <c r="P31" s="370">
        <f t="shared" si="24"/>
        <v>37458.608109951609</v>
      </c>
      <c r="Q31" s="370">
        <f t="shared" si="24"/>
        <v>44753.379380762235</v>
      </c>
      <c r="R31" s="370">
        <f t="shared" si="24"/>
        <v>52054.988790371521</v>
      </c>
      <c r="S31" s="370">
        <f t="shared" si="24"/>
        <v>59382.583400134463</v>
      </c>
      <c r="T31" s="370">
        <f t="shared" si="24"/>
        <v>66716.02876118623</v>
      </c>
      <c r="U31" s="370">
        <f t="shared" si="24"/>
        <v>74076.592111275386</v>
      </c>
      <c r="V31" s="370">
        <f t="shared" si="24"/>
        <v>81453.707390983924</v>
      </c>
      <c r="W31" s="370">
        <f t="shared" si="24"/>
        <v>88810.727600139231</v>
      </c>
      <c r="X31" s="370">
        <f t="shared" si="24"/>
        <v>96220.975992357562</v>
      </c>
      <c r="Y31" s="370">
        <f t="shared" si="24"/>
        <v>103634.5887552879</v>
      </c>
      <c r="Z31" s="370">
        <f t="shared" si="24"/>
        <v>111078.17202893543</v>
      </c>
      <c r="AA31" s="370">
        <f t="shared" si="24"/>
        <v>118524.11689762936</v>
      </c>
      <c r="AB31" s="370">
        <f t="shared" si="24"/>
        <v>126001.18272011935</v>
      </c>
      <c r="AC31" s="370">
        <f t="shared" si="24"/>
        <v>133495.06245499171</v>
      </c>
      <c r="AD31" s="370">
        <f t="shared" si="24"/>
        <v>140989.79077315764</v>
      </c>
      <c r="AE31" s="370">
        <f t="shared" si="24"/>
        <v>148517.3758609746</v>
      </c>
      <c r="AF31" s="370">
        <f t="shared" si="24"/>
        <v>156044.79561194251</v>
      </c>
      <c r="AG31" s="370">
        <f t="shared" si="24"/>
        <v>163605.98982809053</v>
      </c>
      <c r="AH31" s="370">
        <f t="shared" si="24"/>
        <v>171183.71191333057</v>
      </c>
      <c r="AI31" s="370">
        <f t="shared" si="24"/>
        <v>178740.35755713112</v>
      </c>
      <c r="AJ31" s="370">
        <f t="shared" si="24"/>
        <v>186350.39403763574</v>
      </c>
      <c r="AK31" s="370">
        <f t="shared" si="24"/>
        <v>193956.67347462531</v>
      </c>
      <c r="AL31" s="370">
        <f t="shared" si="24"/>
        <v>201598.30570150583</v>
      </c>
      <c r="AM31" s="370">
        <f t="shared" si="24"/>
        <v>209234.73220541835</v>
      </c>
      <c r="AN31" s="370">
        <f t="shared" si="24"/>
        <v>216907.09312781188</v>
      </c>
      <c r="AO31" s="370">
        <f t="shared" si="24"/>
        <v>224594.51515142759</v>
      </c>
      <c r="AP31" s="370">
        <f t="shared" ref="AP31:BU31" si="25" xml:space="preserve"> AP27 + AP28 + AP29 - AP30</f>
        <v>232274.528113393</v>
      </c>
      <c r="AQ31" s="370">
        <f t="shared" si="25"/>
        <v>239991.22226895066</v>
      </c>
      <c r="AR31" s="370">
        <f t="shared" si="25"/>
        <v>247699.23397481939</v>
      </c>
      <c r="AS31" s="370">
        <f t="shared" si="25"/>
        <v>255444.41978444436</v>
      </c>
      <c r="AT31" s="370">
        <f t="shared" si="25"/>
        <v>263203.61269369046</v>
      </c>
      <c r="AU31" s="370">
        <f t="shared" si="25"/>
        <v>270903.10157786059</v>
      </c>
      <c r="AV31" s="370">
        <f t="shared" si="25"/>
        <v>278689.25509384251</v>
      </c>
      <c r="AW31" s="370">
        <f t="shared" si="25"/>
        <v>286463.72533271596</v>
      </c>
      <c r="AX31" s="370">
        <f t="shared" si="25"/>
        <v>294276.47604978416</v>
      </c>
      <c r="AY31" s="370">
        <f t="shared" si="25"/>
        <v>302076.00488044706</v>
      </c>
      <c r="AZ31" s="370">
        <f t="shared" si="25"/>
        <v>309914.20248278597</v>
      </c>
      <c r="BA31" s="370">
        <f t="shared" si="25"/>
        <v>317764.78360664216</v>
      </c>
      <c r="BB31" s="370">
        <f t="shared" si="25"/>
        <v>325599.99094686203</v>
      </c>
      <c r="BC31" s="370">
        <f t="shared" si="25"/>
        <v>333474.23684826487</v>
      </c>
      <c r="BD31" s="370">
        <f t="shared" si="25"/>
        <v>341332.09107258945</v>
      </c>
      <c r="BE31" s="370">
        <f t="shared" si="25"/>
        <v>349879.53171772888</v>
      </c>
      <c r="BF31" s="370">
        <f t="shared" si="25"/>
        <v>346380.73640055157</v>
      </c>
      <c r="BG31" s="370">
        <f t="shared" si="25"/>
        <v>342881.94108337426</v>
      </c>
      <c r="BH31" s="370">
        <f t="shared" si="25"/>
        <v>339383.14576619695</v>
      </c>
      <c r="BI31" s="370">
        <f t="shared" si="25"/>
        <v>335884.35044901964</v>
      </c>
      <c r="BJ31" s="370">
        <f t="shared" si="25"/>
        <v>332385.55513184232</v>
      </c>
      <c r="BK31" s="370">
        <f t="shared" si="25"/>
        <v>328886.75981466501</v>
      </c>
      <c r="BL31" s="370">
        <f t="shared" si="25"/>
        <v>325387.9644974877</v>
      </c>
      <c r="BM31" s="370">
        <f t="shared" si="25"/>
        <v>321889.16918031039</v>
      </c>
      <c r="BN31" s="370">
        <f t="shared" si="25"/>
        <v>318390.37386313308</v>
      </c>
      <c r="BO31" s="370">
        <f t="shared" si="25"/>
        <v>314891.57854595577</v>
      </c>
      <c r="BP31" s="370">
        <f t="shared" si="25"/>
        <v>311392.78322877845</v>
      </c>
      <c r="BQ31" s="370">
        <f t="shared" si="25"/>
        <v>307893.98791160114</v>
      </c>
      <c r="BR31" s="370">
        <f t="shared" si="25"/>
        <v>304395.19259442383</v>
      </c>
      <c r="BS31" s="370">
        <f t="shared" si="25"/>
        <v>300896.39727724652</v>
      </c>
      <c r="BT31" s="370">
        <f t="shared" si="25"/>
        <v>297397.60196006921</v>
      </c>
      <c r="BU31" s="370">
        <f t="shared" si="25"/>
        <v>293898.8066428919</v>
      </c>
      <c r="BV31" s="370">
        <f t="shared" ref="BV31:DA31" si="26" xml:space="preserve"> BV27 + BV28 + BV29 - BV30</f>
        <v>290400.01132571459</v>
      </c>
      <c r="BW31" s="370">
        <f t="shared" si="26"/>
        <v>286901.21600853727</v>
      </c>
      <c r="BX31" s="370">
        <f t="shared" si="26"/>
        <v>283402.42069135996</v>
      </c>
      <c r="BY31" s="370">
        <f t="shared" si="26"/>
        <v>279903.62537418265</v>
      </c>
      <c r="BZ31" s="370">
        <f t="shared" si="26"/>
        <v>276404.83005700534</v>
      </c>
      <c r="CA31" s="370">
        <f t="shared" si="26"/>
        <v>272906.03473982803</v>
      </c>
      <c r="CB31" s="370">
        <f t="shared" si="26"/>
        <v>269407.23942265072</v>
      </c>
      <c r="CC31" s="370">
        <f t="shared" si="26"/>
        <v>265908.44410547341</v>
      </c>
      <c r="CD31" s="370">
        <f t="shared" si="26"/>
        <v>262409.64878829609</v>
      </c>
      <c r="CE31" s="370">
        <f t="shared" si="26"/>
        <v>258910.85347111881</v>
      </c>
      <c r="CF31" s="370">
        <f t="shared" si="26"/>
        <v>255412.05815394153</v>
      </c>
      <c r="CG31" s="370">
        <f t="shared" si="26"/>
        <v>251913.26283676425</v>
      </c>
      <c r="CH31" s="370">
        <f t="shared" si="26"/>
        <v>248414.46751958696</v>
      </c>
      <c r="CI31" s="370">
        <f t="shared" si="26"/>
        <v>244915.67220240968</v>
      </c>
      <c r="CJ31" s="370">
        <f t="shared" si="26"/>
        <v>241416.8768852324</v>
      </c>
      <c r="CK31" s="370">
        <f t="shared" si="26"/>
        <v>237918.08156805512</v>
      </c>
      <c r="CL31" s="370">
        <f t="shared" si="26"/>
        <v>234419.28625087783</v>
      </c>
      <c r="CM31" s="370">
        <f t="shared" si="26"/>
        <v>230920.49093370055</v>
      </c>
      <c r="CN31" s="370">
        <f t="shared" si="26"/>
        <v>227421.69561652327</v>
      </c>
      <c r="CO31" s="370">
        <f t="shared" si="26"/>
        <v>223922.90029934599</v>
      </c>
      <c r="CP31" s="370">
        <f t="shared" si="26"/>
        <v>220424.1049821687</v>
      </c>
      <c r="CQ31" s="370">
        <f t="shared" si="26"/>
        <v>216925.30966499142</v>
      </c>
      <c r="CR31" s="370">
        <f t="shared" si="26"/>
        <v>213426.51434781414</v>
      </c>
      <c r="CS31" s="370">
        <f t="shared" si="26"/>
        <v>209927.71903063686</v>
      </c>
      <c r="CT31" s="370">
        <f t="shared" si="26"/>
        <v>206428.92371345958</v>
      </c>
      <c r="CU31" s="370">
        <f t="shared" si="26"/>
        <v>202930.12839628229</v>
      </c>
      <c r="CV31" s="370">
        <f t="shared" si="26"/>
        <v>199431.33307910501</v>
      </c>
      <c r="CW31" s="370">
        <f t="shared" si="26"/>
        <v>195932.53776192773</v>
      </c>
      <c r="CX31" s="370">
        <f t="shared" si="26"/>
        <v>192433.74244475045</v>
      </c>
      <c r="CY31" s="370">
        <f t="shared" si="26"/>
        <v>188934.94712757316</v>
      </c>
      <c r="CZ31" s="370">
        <f t="shared" si="26"/>
        <v>185436.15181039588</v>
      </c>
      <c r="DA31" s="370">
        <f t="shared" si="26"/>
        <v>181937.3564932186</v>
      </c>
      <c r="DB31" s="370">
        <f t="shared" ref="DB31:EG31" si="27" xml:space="preserve"> DB27 + DB28 + DB29 - DB30</f>
        <v>178438.56117604132</v>
      </c>
      <c r="DC31" s="370">
        <f t="shared" si="27"/>
        <v>174939.76585886403</v>
      </c>
      <c r="DD31" s="370">
        <f t="shared" si="27"/>
        <v>171440.97054168675</v>
      </c>
      <c r="DE31" s="370">
        <f t="shared" si="27"/>
        <v>167942.17522450947</v>
      </c>
      <c r="DF31" s="370">
        <f t="shared" si="27"/>
        <v>164443.37990733219</v>
      </c>
      <c r="DG31" s="370">
        <f t="shared" si="27"/>
        <v>160944.5845901549</v>
      </c>
      <c r="DH31" s="370">
        <f t="shared" si="27"/>
        <v>157445.78927297762</v>
      </c>
      <c r="DI31" s="370">
        <f t="shared" si="27"/>
        <v>153946.99395580034</v>
      </c>
      <c r="DJ31" s="370">
        <f t="shared" si="27"/>
        <v>150448.19863862306</v>
      </c>
      <c r="DK31" s="370">
        <f t="shared" si="27"/>
        <v>146949.40332144577</v>
      </c>
      <c r="DL31" s="370">
        <f t="shared" si="27"/>
        <v>143450.60800426849</v>
      </c>
      <c r="DM31" s="370">
        <f t="shared" si="27"/>
        <v>139951.81268709121</v>
      </c>
      <c r="DN31" s="370">
        <f t="shared" si="27"/>
        <v>136453.01736991393</v>
      </c>
      <c r="DO31" s="370">
        <f t="shared" si="27"/>
        <v>132954.22205273664</v>
      </c>
      <c r="DP31" s="370">
        <f t="shared" si="27"/>
        <v>129455.42673555936</v>
      </c>
      <c r="DQ31" s="370">
        <f t="shared" si="27"/>
        <v>125956.63141838208</v>
      </c>
      <c r="DR31" s="370">
        <f t="shared" si="27"/>
        <v>122457.8361012048</v>
      </c>
      <c r="DS31" s="370">
        <f t="shared" si="27"/>
        <v>118959.04078402751</v>
      </c>
      <c r="DT31" s="370">
        <f t="shared" si="27"/>
        <v>115460.24546685023</v>
      </c>
      <c r="DU31" s="370">
        <f t="shared" si="27"/>
        <v>111961.45014967295</v>
      </c>
      <c r="DV31" s="370">
        <f t="shared" si="27"/>
        <v>108462.65483249567</v>
      </c>
      <c r="DW31" s="370">
        <f t="shared" si="27"/>
        <v>104963.85951531839</v>
      </c>
      <c r="DX31" s="370">
        <f t="shared" si="27"/>
        <v>101465.0641981411</v>
      </c>
      <c r="DY31" s="370">
        <f t="shared" si="27"/>
        <v>97966.26888096382</v>
      </c>
      <c r="DZ31" s="370">
        <f t="shared" si="27"/>
        <v>94467.473563786538</v>
      </c>
      <c r="EA31" s="370">
        <f t="shared" si="27"/>
        <v>90968.678246609255</v>
      </c>
      <c r="EB31" s="370">
        <f t="shared" si="27"/>
        <v>87469.882929431973</v>
      </c>
      <c r="EC31" s="370">
        <f t="shared" si="27"/>
        <v>83971.087612254691</v>
      </c>
      <c r="ED31" s="370">
        <f t="shared" si="27"/>
        <v>80472.292295077408</v>
      </c>
      <c r="EE31" s="370">
        <f t="shared" si="27"/>
        <v>76973.496977900126</v>
      </c>
      <c r="EF31" s="370">
        <f t="shared" si="27"/>
        <v>73474.701660722843</v>
      </c>
      <c r="EG31" s="370">
        <f t="shared" si="27"/>
        <v>69975.906343545561</v>
      </c>
      <c r="EH31" s="370">
        <f t="shared" ref="EH31:FM31" si="28" xml:space="preserve"> EH27 + EH28 + EH29 - EH30</f>
        <v>66477.111026368279</v>
      </c>
      <c r="EI31" s="370">
        <f t="shared" si="28"/>
        <v>62978.315709190989</v>
      </c>
      <c r="EJ31" s="370">
        <f t="shared" si="28"/>
        <v>59479.520392013699</v>
      </c>
      <c r="EK31" s="370">
        <f t="shared" si="28"/>
        <v>55980.725074836409</v>
      </c>
      <c r="EL31" s="370">
        <f t="shared" si="28"/>
        <v>52481.92975765912</v>
      </c>
      <c r="EM31" s="370">
        <f t="shared" si="28"/>
        <v>48983.13444048183</v>
      </c>
      <c r="EN31" s="370">
        <f t="shared" si="28"/>
        <v>45484.33912330454</v>
      </c>
      <c r="EO31" s="370">
        <f t="shared" si="28"/>
        <v>41985.543806127251</v>
      </c>
      <c r="EP31" s="370">
        <f t="shared" si="28"/>
        <v>38486.748488949961</v>
      </c>
      <c r="EQ31" s="370">
        <f t="shared" si="28"/>
        <v>34987.953171772671</v>
      </c>
      <c r="ER31" s="370">
        <f t="shared" si="28"/>
        <v>31489.157854595382</v>
      </c>
      <c r="ES31" s="370">
        <f t="shared" si="28"/>
        <v>27990.362537418092</v>
      </c>
      <c r="ET31" s="370">
        <f t="shared" si="28"/>
        <v>24491.567220240802</v>
      </c>
      <c r="EU31" s="370">
        <f t="shared" si="28"/>
        <v>20992.771903063513</v>
      </c>
      <c r="EV31" s="370">
        <f t="shared" si="28"/>
        <v>17493.976585886223</v>
      </c>
      <c r="EW31" s="370">
        <f t="shared" si="28"/>
        <v>13995.181268708935</v>
      </c>
      <c r="EX31" s="370">
        <f t="shared" si="28"/>
        <v>10496.385951531647</v>
      </c>
      <c r="EY31" s="370">
        <f t="shared" si="28"/>
        <v>6997.5906343543593</v>
      </c>
      <c r="EZ31" s="370">
        <f t="shared" si="28"/>
        <v>3498.795317177071</v>
      </c>
      <c r="FA31" s="370">
        <f t="shared" si="28"/>
        <v>-2.1736923372372985E-10</v>
      </c>
      <c r="FB31" s="370">
        <f t="shared" si="28"/>
        <v>-2.1736923372372985E-10</v>
      </c>
      <c r="FC31" s="370">
        <f t="shared" si="28"/>
        <v>-2.1736923372372985E-10</v>
      </c>
      <c r="FD31" s="370">
        <f t="shared" si="28"/>
        <v>-2.1736923372372985E-10</v>
      </c>
      <c r="FE31" s="370">
        <f t="shared" si="28"/>
        <v>-2.1736923372372985E-10</v>
      </c>
      <c r="FF31" s="370">
        <f t="shared" si="28"/>
        <v>-2.1736923372372985E-10</v>
      </c>
      <c r="FG31" s="370">
        <f t="shared" si="28"/>
        <v>-2.1736923372372985E-10</v>
      </c>
      <c r="FH31" s="370">
        <f t="shared" si="28"/>
        <v>-2.1736923372372985E-10</v>
      </c>
      <c r="FI31" s="370">
        <f t="shared" si="28"/>
        <v>-2.1736923372372985E-10</v>
      </c>
      <c r="FJ31" s="370">
        <f t="shared" si="28"/>
        <v>-2.1736923372372985E-10</v>
      </c>
      <c r="FK31" s="370">
        <f t="shared" si="28"/>
        <v>-2.1736923372372985E-10</v>
      </c>
      <c r="FL31" s="370">
        <f t="shared" si="28"/>
        <v>-2.1736923372372985E-10</v>
      </c>
      <c r="FM31" s="370">
        <f t="shared" si="28"/>
        <v>-2.1736923372372985E-10</v>
      </c>
      <c r="FN31" s="370">
        <f t="shared" ref="FN31:GJ31" si="29" xml:space="preserve"> FN27 + FN28 + FN29 - FN30</f>
        <v>-2.1736923372372985E-10</v>
      </c>
      <c r="FO31" s="370">
        <f t="shared" si="29"/>
        <v>-2.1736923372372985E-10</v>
      </c>
      <c r="FP31" s="370">
        <f t="shared" si="29"/>
        <v>-2.1736923372372985E-10</v>
      </c>
      <c r="FQ31" s="370">
        <f t="shared" si="29"/>
        <v>-2.1736923372372985E-10</v>
      </c>
      <c r="FR31" s="370">
        <f t="shared" si="29"/>
        <v>-2.1736923372372985E-10</v>
      </c>
      <c r="FS31" s="370">
        <f t="shared" si="29"/>
        <v>-2.1736923372372985E-10</v>
      </c>
      <c r="FT31" s="370">
        <f t="shared" si="29"/>
        <v>-2.1736923372372985E-10</v>
      </c>
      <c r="FU31" s="370">
        <f t="shared" si="29"/>
        <v>-2.1736923372372985E-10</v>
      </c>
      <c r="FV31" s="370">
        <f t="shared" si="29"/>
        <v>-2.1736923372372985E-10</v>
      </c>
      <c r="FW31" s="370">
        <f t="shared" si="29"/>
        <v>-2.1736923372372985E-10</v>
      </c>
      <c r="FX31" s="370">
        <f t="shared" si="29"/>
        <v>-2.1736923372372985E-10</v>
      </c>
      <c r="FY31" s="370">
        <f t="shared" si="29"/>
        <v>-2.1736923372372985E-10</v>
      </c>
      <c r="FZ31" s="370">
        <f t="shared" si="29"/>
        <v>-2.1736923372372985E-10</v>
      </c>
      <c r="GA31" s="370">
        <f t="shared" si="29"/>
        <v>-2.1736923372372985E-10</v>
      </c>
      <c r="GB31" s="370">
        <f t="shared" si="29"/>
        <v>-2.1736923372372985E-10</v>
      </c>
      <c r="GC31" s="370">
        <f t="shared" si="29"/>
        <v>-2.1736923372372985E-10</v>
      </c>
      <c r="GD31" s="370">
        <f t="shared" si="29"/>
        <v>-2.1736923372372985E-10</v>
      </c>
      <c r="GE31" s="370">
        <f t="shared" si="29"/>
        <v>-2.1736923372372985E-10</v>
      </c>
      <c r="GF31" s="370">
        <f t="shared" si="29"/>
        <v>-2.1736923372372985E-10</v>
      </c>
      <c r="GG31" s="370">
        <f t="shared" si="29"/>
        <v>-2.1736923372372985E-10</v>
      </c>
      <c r="GH31" s="370">
        <f t="shared" si="29"/>
        <v>-2.1736923372372985E-10</v>
      </c>
      <c r="GI31" s="370">
        <f t="shared" si="29"/>
        <v>-2.1736923372372985E-10</v>
      </c>
      <c r="GJ31" s="370">
        <f t="shared" si="29"/>
        <v>-2.1736923372372985E-10</v>
      </c>
    </row>
    <row r="32" spans="1:192" outlineLevel="1" x14ac:dyDescent="0.35"/>
    <row r="33" spans="1:1" outlineLevel="1" x14ac:dyDescent="0.35"/>
    <row r="34" spans="1:1" outlineLevel="1" x14ac:dyDescent="0.35"/>
    <row r="35" spans="1:1" outlineLevel="1" x14ac:dyDescent="0.35"/>
    <row r="36" spans="1:1" outlineLevel="1" x14ac:dyDescent="0.35"/>
    <row r="38" spans="1:1" x14ac:dyDescent="0.35">
      <c r="A38" s="14" t="s">
        <v>61</v>
      </c>
    </row>
  </sheetData>
  <conditionalFormatting sqref="J3:GJ3">
    <cfRule type="cellIs" dxfId="119" priority="8" stopIfTrue="1" operator="equal">
      <formula>"Construction"</formula>
    </cfRule>
    <cfRule type="cellIs" dxfId="118" priority="9" stopIfTrue="1" operator="equal">
      <formula>"Operations"</formula>
    </cfRule>
  </conditionalFormatting>
  <conditionalFormatting sqref="J3:GJ3">
    <cfRule type="cellIs" dxfId="117" priority="7" operator="equal">
      <formula>"Fin Close"</formula>
    </cfRule>
  </conditionalFormatting>
  <conditionalFormatting sqref="J3:GJ3">
    <cfRule type="cellIs" dxfId="116" priority="5" operator="equal">
      <formula>"PPA ext."</formula>
    </cfRule>
    <cfRule type="cellIs" dxfId="115" priority="6" operator="equal">
      <formula>"Delay"</formula>
    </cfRule>
  </conditionalFormatting>
  <conditionalFormatting sqref="F2:F4">
    <cfRule type="cellIs" dxfId="114" priority="1" stopIfTrue="1" operator="notEqual">
      <formula>0</formula>
    </cfRule>
    <cfRule type="cellIs" dxfId="113" priority="2" stopIfTrue="1" operator="equal">
      <formula>""</formula>
    </cfRule>
  </conditionalFormatting>
  <conditionalFormatting sqref="F2:F4">
    <cfRule type="cellIs" dxfId="112" priority="3" stopIfTrue="1" operator="notEqual">
      <formula>0</formula>
    </cfRule>
    <cfRule type="cellIs" dxfId="11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4341-4B6E-45CA-9B6C-14DDAFD4C5DD}">
  <sheetPr codeName="Sheet25">
    <tabColor theme="0" tint="-4.9989318521683403E-2"/>
    <outlinePr summaryBelow="0" summaryRight="0"/>
  </sheetPr>
  <dimension ref="A1:GJ6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DSRA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E6" s="2"/>
      <c r="F6" s="238"/>
      <c r="G6" s="239"/>
      <c r="H6" s="238"/>
      <c r="I6" s="15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</row>
  </sheetData>
  <conditionalFormatting sqref="J3:GJ3">
    <cfRule type="cellIs" dxfId="110" priority="8" stopIfTrue="1" operator="equal">
      <formula>"Construction"</formula>
    </cfRule>
    <cfRule type="cellIs" dxfId="109" priority="9" stopIfTrue="1" operator="equal">
      <formula>"Operations"</formula>
    </cfRule>
  </conditionalFormatting>
  <conditionalFormatting sqref="J3:GJ3">
    <cfRule type="cellIs" dxfId="108" priority="7" operator="equal">
      <formula>"Fin Close"</formula>
    </cfRule>
  </conditionalFormatting>
  <conditionalFormatting sqref="J3:GJ3">
    <cfRule type="cellIs" dxfId="107" priority="5" operator="equal">
      <formula>"PPA ext."</formula>
    </cfRule>
    <cfRule type="cellIs" dxfId="106" priority="6" operator="equal">
      <formula>"Delay"</formula>
    </cfRule>
  </conditionalFormatting>
  <conditionalFormatting sqref="F2:F4">
    <cfRule type="cellIs" dxfId="105" priority="1" stopIfTrue="1" operator="notEqual">
      <formula>0</formula>
    </cfRule>
    <cfRule type="cellIs" dxfId="104" priority="2" stopIfTrue="1" operator="equal">
      <formula>""</formula>
    </cfRule>
  </conditionalFormatting>
  <conditionalFormatting sqref="F2:F4">
    <cfRule type="cellIs" dxfId="103" priority="3" stopIfTrue="1" operator="notEqual">
      <formula>0</formula>
    </cfRule>
    <cfRule type="cellIs" dxfId="10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5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Equity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collapsed="1" x14ac:dyDescent="0.35">
      <c r="A8" s="14" t="s">
        <v>131</v>
      </c>
    </row>
    <row r="9" spans="1:192" hidden="1" outlineLevel="1" x14ac:dyDescent="0.35"/>
    <row r="10" spans="1:192" hidden="1" outlineLevel="1" x14ac:dyDescent="0.35">
      <c r="E10" s="190" t="str">
        <f t="shared" ref="E10:AJ10" si="0" xml:space="preserve"> E$15</f>
        <v>Share capital balance BEG</v>
      </c>
      <c r="F10" s="190">
        <f t="shared" si="0"/>
        <v>0</v>
      </c>
      <c r="G10" s="190" t="str">
        <f t="shared" si="0"/>
        <v>$ 000s</v>
      </c>
      <c r="H10" s="190">
        <f t="shared" si="0"/>
        <v>0</v>
      </c>
      <c r="I10" s="190">
        <f t="shared" si="0"/>
        <v>0</v>
      </c>
      <c r="J10" s="190">
        <f t="shared" si="0"/>
        <v>0</v>
      </c>
      <c r="K10" s="190">
        <f t="shared" si="0"/>
        <v>0</v>
      </c>
      <c r="L10" s="190">
        <f t="shared" si="0"/>
        <v>0</v>
      </c>
      <c r="M10" s="190">
        <f t="shared" si="0"/>
        <v>0</v>
      </c>
      <c r="N10" s="190">
        <f t="shared" si="0"/>
        <v>0</v>
      </c>
      <c r="O10" s="190">
        <f t="shared" si="0"/>
        <v>0</v>
      </c>
      <c r="P10" s="190">
        <f t="shared" si="0"/>
        <v>1579.77122796055</v>
      </c>
      <c r="Q10" s="190">
        <f t="shared" si="0"/>
        <v>10473.633863991641</v>
      </c>
      <c r="R10" s="190">
        <f t="shared" si="0"/>
        <v>12513.292230042889</v>
      </c>
      <c r="S10" s="190">
        <f t="shared" si="0"/>
        <v>14554.862577497095</v>
      </c>
      <c r="T10" s="190">
        <f t="shared" si="0"/>
        <v>16603.698530536356</v>
      </c>
      <c r="U10" s="190">
        <f t="shared" si="0"/>
        <v>18654.170385973302</v>
      </c>
      <c r="V10" s="190">
        <f t="shared" si="0"/>
        <v>20712.224581028055</v>
      </c>
      <c r="W10" s="190">
        <f t="shared" si="0"/>
        <v>22774.906787087821</v>
      </c>
      <c r="X10" s="190">
        <f t="shared" si="0"/>
        <v>24831.970300353583</v>
      </c>
      <c r="Y10" s="190">
        <f t="shared" si="0"/>
        <v>26903.916707799559</v>
      </c>
      <c r="Z10" s="190">
        <f t="shared" si="0"/>
        <v>28976.803811891314</v>
      </c>
      <c r="AA10" s="190">
        <f t="shared" si="0"/>
        <v>31058.070836428364</v>
      </c>
      <c r="AB10" s="190">
        <f t="shared" si="0"/>
        <v>33139.99817599266</v>
      </c>
      <c r="AC10" s="190">
        <f t="shared" si="0"/>
        <v>35230.627106245629</v>
      </c>
      <c r="AD10" s="190">
        <f t="shared" si="0"/>
        <v>37325.957299331945</v>
      </c>
      <c r="AE10" s="190">
        <f t="shared" si="0"/>
        <v>39421.52476099693</v>
      </c>
      <c r="AF10" s="190">
        <f t="shared" si="0"/>
        <v>41526.279157057608</v>
      </c>
      <c r="AG10" s="190">
        <f t="shared" si="0"/>
        <v>43600.457921325746</v>
      </c>
      <c r="AH10" s="190">
        <f t="shared" si="0"/>
        <v>45655.52044891988</v>
      </c>
      <c r="AI10" s="190">
        <f t="shared" si="0"/>
        <v>47682.705218483556</v>
      </c>
      <c r="AJ10" s="190">
        <f t="shared" si="0"/>
        <v>49673.467495834295</v>
      </c>
      <c r="AK10" s="190">
        <f t="shared" ref="AK10:BP10" si="1" xml:space="preserve"> AK$15</f>
        <v>51658.476937944492</v>
      </c>
      <c r="AL10" s="190">
        <f t="shared" si="1"/>
        <v>53602.058292809095</v>
      </c>
      <c r="AM10" s="190">
        <f t="shared" si="1"/>
        <v>55531.888816521459</v>
      </c>
      <c r="AN10" s="190">
        <f t="shared" si="1"/>
        <v>57422.840652531704</v>
      </c>
      <c r="AO10" s="190">
        <f t="shared" si="1"/>
        <v>59295.526391609797</v>
      </c>
      <c r="AP10" s="190">
        <f t="shared" si="1"/>
        <v>61132.045700720155</v>
      </c>
      <c r="AQ10" s="190">
        <f t="shared" si="1"/>
        <v>62935.200757480103</v>
      </c>
      <c r="AR10" s="190">
        <f t="shared" si="1"/>
        <v>64729.432720079218</v>
      </c>
      <c r="AS10" s="190">
        <f t="shared" si="1"/>
        <v>66477.83110486035</v>
      </c>
      <c r="AT10" s="190">
        <f t="shared" si="1"/>
        <v>68219.463095742627</v>
      </c>
      <c r="AU10" s="190">
        <f t="shared" si="1"/>
        <v>69919.586752345087</v>
      </c>
      <c r="AV10" s="190">
        <f t="shared" si="1"/>
        <v>71571.724195785719</v>
      </c>
      <c r="AW10" s="190">
        <f t="shared" si="1"/>
        <v>73268.282347839195</v>
      </c>
      <c r="AX10" s="190">
        <f t="shared" si="1"/>
        <v>74878.799716957132</v>
      </c>
      <c r="AY10" s="190">
        <f t="shared" si="1"/>
        <v>76487.907240223591</v>
      </c>
      <c r="AZ10" s="190">
        <f t="shared" si="1"/>
        <v>78042.845854581712</v>
      </c>
      <c r="BA10" s="190">
        <f t="shared" si="1"/>
        <v>79582.60339308421</v>
      </c>
      <c r="BB10" s="190">
        <f t="shared" si="1"/>
        <v>81072.020284494545</v>
      </c>
      <c r="BC10" s="190">
        <f t="shared" si="1"/>
        <v>82525.063627321753</v>
      </c>
      <c r="BD10" s="190">
        <f t="shared" si="1"/>
        <v>83981.779636142805</v>
      </c>
      <c r="BE10" s="190">
        <f t="shared" si="1"/>
        <v>85409.080219230513</v>
      </c>
      <c r="BF10" s="190">
        <f t="shared" si="1"/>
        <v>87054.025199197247</v>
      </c>
      <c r="BG10" s="190">
        <f t="shared" si="1"/>
        <v>87054.025199197247</v>
      </c>
      <c r="BH10" s="190">
        <f t="shared" si="1"/>
        <v>87054.025199197247</v>
      </c>
      <c r="BI10" s="190">
        <f t="shared" si="1"/>
        <v>87054.025199197247</v>
      </c>
      <c r="BJ10" s="190">
        <f t="shared" si="1"/>
        <v>87054.025199197247</v>
      </c>
      <c r="BK10" s="190">
        <f t="shared" si="1"/>
        <v>87054.025199197247</v>
      </c>
      <c r="BL10" s="190">
        <f t="shared" si="1"/>
        <v>87054.025199197247</v>
      </c>
      <c r="BM10" s="190">
        <f t="shared" si="1"/>
        <v>87054.025199197247</v>
      </c>
      <c r="BN10" s="190">
        <f t="shared" si="1"/>
        <v>87054.025199197247</v>
      </c>
      <c r="BO10" s="190">
        <f t="shared" si="1"/>
        <v>87054.025199197247</v>
      </c>
      <c r="BP10" s="190">
        <f t="shared" si="1"/>
        <v>87054.025199197247</v>
      </c>
      <c r="BQ10" s="190">
        <f t="shared" ref="BQ10:CV10" si="2" xml:space="preserve"> BQ$15</f>
        <v>87054.025199197247</v>
      </c>
      <c r="BR10" s="190">
        <f t="shared" si="2"/>
        <v>87054.025199197247</v>
      </c>
      <c r="BS10" s="190">
        <f t="shared" si="2"/>
        <v>87054.025199197247</v>
      </c>
      <c r="BT10" s="190">
        <f t="shared" si="2"/>
        <v>87054.025199197247</v>
      </c>
      <c r="BU10" s="190">
        <f t="shared" si="2"/>
        <v>87054.025199197247</v>
      </c>
      <c r="BV10" s="190">
        <f t="shared" si="2"/>
        <v>87054.025199197247</v>
      </c>
      <c r="BW10" s="190">
        <f t="shared" si="2"/>
        <v>87054.025199197247</v>
      </c>
      <c r="BX10" s="190">
        <f t="shared" si="2"/>
        <v>87054.025199197247</v>
      </c>
      <c r="BY10" s="190">
        <f t="shared" si="2"/>
        <v>87054.025199197247</v>
      </c>
      <c r="BZ10" s="190">
        <f t="shared" si="2"/>
        <v>87054.025199197247</v>
      </c>
      <c r="CA10" s="190">
        <f t="shared" si="2"/>
        <v>87054.025199197247</v>
      </c>
      <c r="CB10" s="190">
        <f t="shared" si="2"/>
        <v>87054.025199197247</v>
      </c>
      <c r="CC10" s="190">
        <f t="shared" si="2"/>
        <v>87054.025199197247</v>
      </c>
      <c r="CD10" s="190">
        <f t="shared" si="2"/>
        <v>87054.025199197247</v>
      </c>
      <c r="CE10" s="190">
        <f t="shared" si="2"/>
        <v>87054.025199197247</v>
      </c>
      <c r="CF10" s="190">
        <f t="shared" si="2"/>
        <v>87054.025199197247</v>
      </c>
      <c r="CG10" s="190">
        <f t="shared" si="2"/>
        <v>87054.025199197247</v>
      </c>
      <c r="CH10" s="190">
        <f t="shared" si="2"/>
        <v>87054.025199197247</v>
      </c>
      <c r="CI10" s="190">
        <f t="shared" si="2"/>
        <v>87054.025199197247</v>
      </c>
      <c r="CJ10" s="190">
        <f t="shared" si="2"/>
        <v>87054.025199197247</v>
      </c>
      <c r="CK10" s="190">
        <f t="shared" si="2"/>
        <v>87054.025199197247</v>
      </c>
      <c r="CL10" s="190">
        <f t="shared" si="2"/>
        <v>87054.025199197247</v>
      </c>
      <c r="CM10" s="190">
        <f t="shared" si="2"/>
        <v>87054.025199197247</v>
      </c>
      <c r="CN10" s="190">
        <f t="shared" si="2"/>
        <v>87054.025199197247</v>
      </c>
      <c r="CO10" s="190">
        <f t="shared" si="2"/>
        <v>87054.025199197247</v>
      </c>
      <c r="CP10" s="190">
        <f t="shared" si="2"/>
        <v>87054.025199197247</v>
      </c>
      <c r="CQ10" s="190">
        <f t="shared" si="2"/>
        <v>87054.025199197247</v>
      </c>
      <c r="CR10" s="190">
        <f t="shared" si="2"/>
        <v>87054.025199197247</v>
      </c>
      <c r="CS10" s="190">
        <f t="shared" si="2"/>
        <v>87054.025199197247</v>
      </c>
      <c r="CT10" s="190">
        <f t="shared" si="2"/>
        <v>87054.025199197247</v>
      </c>
      <c r="CU10" s="190">
        <f t="shared" si="2"/>
        <v>87054.025199197247</v>
      </c>
      <c r="CV10" s="190">
        <f t="shared" si="2"/>
        <v>87054.025199197247</v>
      </c>
      <c r="CW10" s="190">
        <f t="shared" ref="CW10:EB10" si="3" xml:space="preserve"> CW$15</f>
        <v>87054.025199197247</v>
      </c>
      <c r="CX10" s="190">
        <f t="shared" si="3"/>
        <v>87054.025199197247</v>
      </c>
      <c r="CY10" s="190">
        <f t="shared" si="3"/>
        <v>87054.025199197247</v>
      </c>
      <c r="CZ10" s="190">
        <f t="shared" si="3"/>
        <v>87054.025199197247</v>
      </c>
      <c r="DA10" s="190">
        <f t="shared" si="3"/>
        <v>87054.025199197247</v>
      </c>
      <c r="DB10" s="190">
        <f t="shared" si="3"/>
        <v>87054.025199197247</v>
      </c>
      <c r="DC10" s="190">
        <f t="shared" si="3"/>
        <v>87054.025199197247</v>
      </c>
      <c r="DD10" s="190">
        <f t="shared" si="3"/>
        <v>87054.025199197247</v>
      </c>
      <c r="DE10" s="190">
        <f t="shared" si="3"/>
        <v>87054.025199197247</v>
      </c>
      <c r="DF10" s="190">
        <f t="shared" si="3"/>
        <v>87054.025199197247</v>
      </c>
      <c r="DG10" s="190">
        <f t="shared" si="3"/>
        <v>87054.025199197247</v>
      </c>
      <c r="DH10" s="190">
        <f t="shared" si="3"/>
        <v>87054.025199197247</v>
      </c>
      <c r="DI10" s="190">
        <f t="shared" si="3"/>
        <v>87054.025199197247</v>
      </c>
      <c r="DJ10" s="190">
        <f t="shared" si="3"/>
        <v>87054.025199197247</v>
      </c>
      <c r="DK10" s="190">
        <f t="shared" si="3"/>
        <v>87054.025199197247</v>
      </c>
      <c r="DL10" s="190">
        <f t="shared" si="3"/>
        <v>87054.025199197247</v>
      </c>
      <c r="DM10" s="190">
        <f t="shared" si="3"/>
        <v>87054.025199197247</v>
      </c>
      <c r="DN10" s="190">
        <f t="shared" si="3"/>
        <v>87054.025199197247</v>
      </c>
      <c r="DO10" s="190">
        <f t="shared" si="3"/>
        <v>87054.025199197247</v>
      </c>
      <c r="DP10" s="190">
        <f t="shared" si="3"/>
        <v>87054.025199197247</v>
      </c>
      <c r="DQ10" s="190">
        <f t="shared" si="3"/>
        <v>87054.025199197247</v>
      </c>
      <c r="DR10" s="190">
        <f t="shared" si="3"/>
        <v>87054.025199197247</v>
      </c>
      <c r="DS10" s="190">
        <f t="shared" si="3"/>
        <v>87054.025199197247</v>
      </c>
      <c r="DT10" s="190">
        <f t="shared" si="3"/>
        <v>87054.025199197247</v>
      </c>
      <c r="DU10" s="190">
        <f t="shared" si="3"/>
        <v>87054.025199197247</v>
      </c>
      <c r="DV10" s="190">
        <f t="shared" si="3"/>
        <v>87054.025199197247</v>
      </c>
      <c r="DW10" s="190">
        <f t="shared" si="3"/>
        <v>87054.025199197247</v>
      </c>
      <c r="DX10" s="190">
        <f t="shared" si="3"/>
        <v>87054.025199197247</v>
      </c>
      <c r="DY10" s="190">
        <f t="shared" si="3"/>
        <v>87054.025199197247</v>
      </c>
      <c r="DZ10" s="190">
        <f t="shared" si="3"/>
        <v>87054.025199197247</v>
      </c>
      <c r="EA10" s="190">
        <f t="shared" si="3"/>
        <v>87054.025199197247</v>
      </c>
      <c r="EB10" s="190">
        <f t="shared" si="3"/>
        <v>87054.025199197247</v>
      </c>
      <c r="EC10" s="190">
        <f t="shared" ref="EC10:FH10" si="4" xml:space="preserve"> EC$15</f>
        <v>87054.025199197247</v>
      </c>
      <c r="ED10" s="190">
        <f t="shared" si="4"/>
        <v>87054.025199197247</v>
      </c>
      <c r="EE10" s="190">
        <f t="shared" si="4"/>
        <v>87054.025199197247</v>
      </c>
      <c r="EF10" s="190">
        <f t="shared" si="4"/>
        <v>87054.025199197247</v>
      </c>
      <c r="EG10" s="190">
        <f t="shared" si="4"/>
        <v>87054.025199197247</v>
      </c>
      <c r="EH10" s="190">
        <f t="shared" si="4"/>
        <v>87054.025199197247</v>
      </c>
      <c r="EI10" s="190">
        <f t="shared" si="4"/>
        <v>87054.025199197247</v>
      </c>
      <c r="EJ10" s="190">
        <f t="shared" si="4"/>
        <v>87054.025199197247</v>
      </c>
      <c r="EK10" s="190">
        <f t="shared" si="4"/>
        <v>87054.025199197247</v>
      </c>
      <c r="EL10" s="190">
        <f t="shared" si="4"/>
        <v>87054.025199197247</v>
      </c>
      <c r="EM10" s="190">
        <f t="shared" si="4"/>
        <v>87054.025199197247</v>
      </c>
      <c r="EN10" s="190">
        <f t="shared" si="4"/>
        <v>87054.025199197247</v>
      </c>
      <c r="EO10" s="190">
        <f t="shared" si="4"/>
        <v>87054.025199197247</v>
      </c>
      <c r="EP10" s="190">
        <f t="shared" si="4"/>
        <v>87054.025199197247</v>
      </c>
      <c r="EQ10" s="190">
        <f t="shared" si="4"/>
        <v>87054.025199197247</v>
      </c>
      <c r="ER10" s="190">
        <f t="shared" si="4"/>
        <v>87054.025199197247</v>
      </c>
      <c r="ES10" s="190">
        <f t="shared" si="4"/>
        <v>87054.025199197247</v>
      </c>
      <c r="ET10" s="190">
        <f t="shared" si="4"/>
        <v>87054.025199197247</v>
      </c>
      <c r="EU10" s="190">
        <f t="shared" si="4"/>
        <v>87054.025199197247</v>
      </c>
      <c r="EV10" s="190">
        <f t="shared" si="4"/>
        <v>87054.025199197247</v>
      </c>
      <c r="EW10" s="190">
        <f t="shared" si="4"/>
        <v>87054.025199197247</v>
      </c>
      <c r="EX10" s="190">
        <f t="shared" si="4"/>
        <v>87054.025199197247</v>
      </c>
      <c r="EY10" s="190">
        <f t="shared" si="4"/>
        <v>87054.025199197247</v>
      </c>
      <c r="EZ10" s="190">
        <f t="shared" si="4"/>
        <v>87054.025199197247</v>
      </c>
      <c r="FA10" s="190">
        <f t="shared" si="4"/>
        <v>87054.025199197247</v>
      </c>
      <c r="FB10" s="190">
        <f t="shared" si="4"/>
        <v>0</v>
      </c>
      <c r="FC10" s="190">
        <f t="shared" si="4"/>
        <v>0</v>
      </c>
      <c r="FD10" s="190">
        <f t="shared" si="4"/>
        <v>0</v>
      </c>
      <c r="FE10" s="190">
        <f t="shared" si="4"/>
        <v>0</v>
      </c>
      <c r="FF10" s="190">
        <f t="shared" si="4"/>
        <v>0</v>
      </c>
      <c r="FG10" s="190">
        <f t="shared" si="4"/>
        <v>0</v>
      </c>
      <c r="FH10" s="190">
        <f t="shared" si="4"/>
        <v>0</v>
      </c>
      <c r="FI10" s="190">
        <f t="shared" ref="FI10:GJ10" si="5" xml:space="preserve"> FI$15</f>
        <v>0</v>
      </c>
      <c r="FJ10" s="190">
        <f t="shared" si="5"/>
        <v>0</v>
      </c>
      <c r="FK10" s="190">
        <f t="shared" si="5"/>
        <v>0</v>
      </c>
      <c r="FL10" s="190">
        <f t="shared" si="5"/>
        <v>0</v>
      </c>
      <c r="FM10" s="190">
        <f t="shared" si="5"/>
        <v>0</v>
      </c>
      <c r="FN10" s="190">
        <f t="shared" si="5"/>
        <v>0</v>
      </c>
      <c r="FO10" s="190">
        <f t="shared" si="5"/>
        <v>0</v>
      </c>
      <c r="FP10" s="190">
        <f t="shared" si="5"/>
        <v>0</v>
      </c>
      <c r="FQ10" s="190">
        <f t="shared" si="5"/>
        <v>0</v>
      </c>
      <c r="FR10" s="190">
        <f t="shared" si="5"/>
        <v>0</v>
      </c>
      <c r="FS10" s="190">
        <f t="shared" si="5"/>
        <v>0</v>
      </c>
      <c r="FT10" s="190">
        <f t="shared" si="5"/>
        <v>0</v>
      </c>
      <c r="FU10" s="190">
        <f t="shared" si="5"/>
        <v>0</v>
      </c>
      <c r="FV10" s="190">
        <f t="shared" si="5"/>
        <v>0</v>
      </c>
      <c r="FW10" s="190">
        <f t="shared" si="5"/>
        <v>0</v>
      </c>
      <c r="FX10" s="190">
        <f t="shared" si="5"/>
        <v>0</v>
      </c>
      <c r="FY10" s="190">
        <f t="shared" si="5"/>
        <v>0</v>
      </c>
      <c r="FZ10" s="190">
        <f t="shared" si="5"/>
        <v>0</v>
      </c>
      <c r="GA10" s="190">
        <f t="shared" si="5"/>
        <v>0</v>
      </c>
      <c r="GB10" s="190">
        <f t="shared" si="5"/>
        <v>0</v>
      </c>
      <c r="GC10" s="190">
        <f t="shared" si="5"/>
        <v>0</v>
      </c>
      <c r="GD10" s="190">
        <f t="shared" si="5"/>
        <v>0</v>
      </c>
      <c r="GE10" s="190">
        <f t="shared" si="5"/>
        <v>0</v>
      </c>
      <c r="GF10" s="190">
        <f t="shared" si="5"/>
        <v>0</v>
      </c>
      <c r="GG10" s="190">
        <f t="shared" si="5"/>
        <v>0</v>
      </c>
      <c r="GH10" s="190">
        <f t="shared" si="5"/>
        <v>0</v>
      </c>
      <c r="GI10" s="190">
        <f t="shared" si="5"/>
        <v>0</v>
      </c>
      <c r="GJ10" s="190">
        <f t="shared" si="5"/>
        <v>0</v>
      </c>
    </row>
    <row r="11" spans="1:192" hidden="1" outlineLevel="1" x14ac:dyDescent="0.35">
      <c r="E11" s="218" t="str">
        <f xml:space="preserve"> Time!E$83</f>
        <v xml:space="preserve">Last operating period flag </v>
      </c>
      <c r="F11" s="218">
        <f xml:space="preserve"> Time!F$83</f>
        <v>0</v>
      </c>
      <c r="G11" s="218" t="str">
        <f xml:space="preserve"> Time!G$83</f>
        <v>flag</v>
      </c>
      <c r="H11" s="218">
        <f xml:space="preserve"> Time!H$83</f>
        <v>1</v>
      </c>
      <c r="I11" s="218">
        <f xml:space="preserve"> Time!I$83</f>
        <v>0</v>
      </c>
      <c r="J11" s="218">
        <f xml:space="preserve"> Time!J$83</f>
        <v>0</v>
      </c>
      <c r="K11" s="218">
        <f xml:space="preserve"> Time!K$83</f>
        <v>0</v>
      </c>
      <c r="L11" s="218">
        <f xml:space="preserve"> Time!L$83</f>
        <v>0</v>
      </c>
      <c r="M11" s="218">
        <f xml:space="preserve"> Time!M$83</f>
        <v>0</v>
      </c>
      <c r="N11" s="218">
        <f xml:space="preserve"> Time!N$83</f>
        <v>0</v>
      </c>
      <c r="O11" s="218">
        <f xml:space="preserve"> Time!O$83</f>
        <v>0</v>
      </c>
      <c r="P11" s="218">
        <f xml:space="preserve"> Time!P$83</f>
        <v>0</v>
      </c>
      <c r="Q11" s="218">
        <f xml:space="preserve"> Time!Q$83</f>
        <v>0</v>
      </c>
      <c r="R11" s="218">
        <f xml:space="preserve"> Time!R$83</f>
        <v>0</v>
      </c>
      <c r="S11" s="218">
        <f xml:space="preserve"> Time!S$83</f>
        <v>0</v>
      </c>
      <c r="T11" s="218">
        <f xml:space="preserve"> Time!T$83</f>
        <v>0</v>
      </c>
      <c r="U11" s="218">
        <f xml:space="preserve"> Time!U$83</f>
        <v>0</v>
      </c>
      <c r="V11" s="218">
        <f xml:space="preserve"> Time!V$83</f>
        <v>0</v>
      </c>
      <c r="W11" s="218">
        <f xml:space="preserve"> Time!W$83</f>
        <v>0</v>
      </c>
      <c r="X11" s="218">
        <f xml:space="preserve"> Time!X$83</f>
        <v>0</v>
      </c>
      <c r="Y11" s="218">
        <f xml:space="preserve"> Time!Y$83</f>
        <v>0</v>
      </c>
      <c r="Z11" s="218">
        <f xml:space="preserve"> Time!Z$83</f>
        <v>0</v>
      </c>
      <c r="AA11" s="218">
        <f xml:space="preserve"> Time!AA$83</f>
        <v>0</v>
      </c>
      <c r="AB11" s="218">
        <f xml:space="preserve"> Time!AB$83</f>
        <v>0</v>
      </c>
      <c r="AC11" s="218">
        <f xml:space="preserve"> Time!AC$83</f>
        <v>0</v>
      </c>
      <c r="AD11" s="218">
        <f xml:space="preserve"> Time!AD$83</f>
        <v>0</v>
      </c>
      <c r="AE11" s="218">
        <f xml:space="preserve"> Time!AE$83</f>
        <v>0</v>
      </c>
      <c r="AF11" s="218">
        <f xml:space="preserve"> Time!AF$83</f>
        <v>0</v>
      </c>
      <c r="AG11" s="218">
        <f xml:space="preserve"> Time!AG$83</f>
        <v>0</v>
      </c>
      <c r="AH11" s="218">
        <f xml:space="preserve"> Time!AH$83</f>
        <v>0</v>
      </c>
      <c r="AI11" s="218">
        <f xml:space="preserve"> Time!AI$83</f>
        <v>0</v>
      </c>
      <c r="AJ11" s="218">
        <f xml:space="preserve"> Time!AJ$83</f>
        <v>0</v>
      </c>
      <c r="AK11" s="218">
        <f xml:space="preserve"> Time!AK$83</f>
        <v>0</v>
      </c>
      <c r="AL11" s="218">
        <f xml:space="preserve"> Time!AL$83</f>
        <v>0</v>
      </c>
      <c r="AM11" s="218">
        <f xml:space="preserve"> Time!AM$83</f>
        <v>0</v>
      </c>
      <c r="AN11" s="218">
        <f xml:space="preserve"> Time!AN$83</f>
        <v>0</v>
      </c>
      <c r="AO11" s="218">
        <f xml:space="preserve"> Time!AO$83</f>
        <v>0</v>
      </c>
      <c r="AP11" s="218">
        <f xml:space="preserve"> Time!AP$83</f>
        <v>0</v>
      </c>
      <c r="AQ11" s="218">
        <f xml:space="preserve"> Time!AQ$83</f>
        <v>0</v>
      </c>
      <c r="AR11" s="218">
        <f xml:space="preserve"> Time!AR$83</f>
        <v>0</v>
      </c>
      <c r="AS11" s="218">
        <f xml:space="preserve"> Time!AS$83</f>
        <v>0</v>
      </c>
      <c r="AT11" s="218">
        <f xml:space="preserve"> Time!AT$83</f>
        <v>0</v>
      </c>
      <c r="AU11" s="218">
        <f xml:space="preserve"> Time!AU$83</f>
        <v>0</v>
      </c>
      <c r="AV11" s="218">
        <f xml:space="preserve"> Time!AV$83</f>
        <v>0</v>
      </c>
      <c r="AW11" s="218">
        <f xml:space="preserve"> Time!AW$83</f>
        <v>0</v>
      </c>
      <c r="AX11" s="218">
        <f xml:space="preserve"> Time!AX$83</f>
        <v>0</v>
      </c>
      <c r="AY11" s="218">
        <f xml:space="preserve"> Time!AY$83</f>
        <v>0</v>
      </c>
      <c r="AZ11" s="218">
        <f xml:space="preserve"> Time!AZ$83</f>
        <v>0</v>
      </c>
      <c r="BA11" s="218">
        <f xml:space="preserve"> Time!BA$83</f>
        <v>0</v>
      </c>
      <c r="BB11" s="218">
        <f xml:space="preserve"> Time!BB$83</f>
        <v>0</v>
      </c>
      <c r="BC11" s="218">
        <f xml:space="preserve"> Time!BC$83</f>
        <v>0</v>
      </c>
      <c r="BD11" s="218">
        <f xml:space="preserve"> Time!BD$83</f>
        <v>0</v>
      </c>
      <c r="BE11" s="218">
        <f xml:space="preserve"> Time!BE$83</f>
        <v>0</v>
      </c>
      <c r="BF11" s="218">
        <f xml:space="preserve"> Time!BF$83</f>
        <v>0</v>
      </c>
      <c r="BG11" s="218">
        <f xml:space="preserve"> Time!BG$83</f>
        <v>0</v>
      </c>
      <c r="BH11" s="218">
        <f xml:space="preserve"> Time!BH$83</f>
        <v>0</v>
      </c>
      <c r="BI11" s="218">
        <f xml:space="preserve"> Time!BI$83</f>
        <v>0</v>
      </c>
      <c r="BJ11" s="218">
        <f xml:space="preserve"> Time!BJ$83</f>
        <v>0</v>
      </c>
      <c r="BK11" s="218">
        <f xml:space="preserve"> Time!BK$83</f>
        <v>0</v>
      </c>
      <c r="BL11" s="218">
        <f xml:space="preserve"> Time!BL$83</f>
        <v>0</v>
      </c>
      <c r="BM11" s="218">
        <f xml:space="preserve"> Time!BM$83</f>
        <v>0</v>
      </c>
      <c r="BN11" s="218">
        <f xml:space="preserve"> Time!BN$83</f>
        <v>0</v>
      </c>
      <c r="BO11" s="218">
        <f xml:space="preserve"> Time!BO$83</f>
        <v>0</v>
      </c>
      <c r="BP11" s="218">
        <f xml:space="preserve"> Time!BP$83</f>
        <v>0</v>
      </c>
      <c r="BQ11" s="218">
        <f xml:space="preserve"> Time!BQ$83</f>
        <v>0</v>
      </c>
      <c r="BR11" s="218">
        <f xml:space="preserve"> Time!BR$83</f>
        <v>0</v>
      </c>
      <c r="BS11" s="218">
        <f xml:space="preserve"> Time!BS$83</f>
        <v>0</v>
      </c>
      <c r="BT11" s="218">
        <f xml:space="preserve"> Time!BT$83</f>
        <v>0</v>
      </c>
      <c r="BU11" s="218">
        <f xml:space="preserve"> Time!BU$83</f>
        <v>0</v>
      </c>
      <c r="BV11" s="218">
        <f xml:space="preserve"> Time!BV$83</f>
        <v>0</v>
      </c>
      <c r="BW11" s="218">
        <f xml:space="preserve"> Time!BW$83</f>
        <v>0</v>
      </c>
      <c r="BX11" s="218">
        <f xml:space="preserve"> Time!BX$83</f>
        <v>0</v>
      </c>
      <c r="BY11" s="218">
        <f xml:space="preserve"> Time!BY$83</f>
        <v>0</v>
      </c>
      <c r="BZ11" s="218">
        <f xml:space="preserve"> Time!BZ$83</f>
        <v>0</v>
      </c>
      <c r="CA11" s="218">
        <f xml:space="preserve"> Time!CA$83</f>
        <v>0</v>
      </c>
      <c r="CB11" s="218">
        <f xml:space="preserve"> Time!CB$83</f>
        <v>0</v>
      </c>
      <c r="CC11" s="218">
        <f xml:space="preserve"> Time!CC$83</f>
        <v>0</v>
      </c>
      <c r="CD11" s="218">
        <f xml:space="preserve"> Time!CD$83</f>
        <v>0</v>
      </c>
      <c r="CE11" s="218">
        <f xml:space="preserve"> Time!CE$83</f>
        <v>0</v>
      </c>
      <c r="CF11" s="218">
        <f xml:space="preserve"> Time!CF$83</f>
        <v>0</v>
      </c>
      <c r="CG11" s="218">
        <f xml:space="preserve"> Time!CG$83</f>
        <v>0</v>
      </c>
      <c r="CH11" s="218">
        <f xml:space="preserve"> Time!CH$83</f>
        <v>0</v>
      </c>
      <c r="CI11" s="218">
        <f xml:space="preserve"> Time!CI$83</f>
        <v>0</v>
      </c>
      <c r="CJ11" s="218">
        <f xml:space="preserve"> Time!CJ$83</f>
        <v>0</v>
      </c>
      <c r="CK11" s="218">
        <f xml:space="preserve"> Time!CK$83</f>
        <v>0</v>
      </c>
      <c r="CL11" s="218">
        <f xml:space="preserve"> Time!CL$83</f>
        <v>0</v>
      </c>
      <c r="CM11" s="218">
        <f xml:space="preserve"> Time!CM$83</f>
        <v>0</v>
      </c>
      <c r="CN11" s="218">
        <f xml:space="preserve"> Time!CN$83</f>
        <v>0</v>
      </c>
      <c r="CO11" s="218">
        <f xml:space="preserve"> Time!CO$83</f>
        <v>0</v>
      </c>
      <c r="CP11" s="218">
        <f xml:space="preserve"> Time!CP$83</f>
        <v>0</v>
      </c>
      <c r="CQ11" s="218">
        <f xml:space="preserve"> Time!CQ$83</f>
        <v>0</v>
      </c>
      <c r="CR11" s="218">
        <f xml:space="preserve"> Time!CR$83</f>
        <v>0</v>
      </c>
      <c r="CS11" s="218">
        <f xml:space="preserve"> Time!CS$83</f>
        <v>0</v>
      </c>
      <c r="CT11" s="218">
        <f xml:space="preserve"> Time!CT$83</f>
        <v>0</v>
      </c>
      <c r="CU11" s="218">
        <f xml:space="preserve"> Time!CU$83</f>
        <v>0</v>
      </c>
      <c r="CV11" s="218">
        <f xml:space="preserve"> Time!CV$83</f>
        <v>0</v>
      </c>
      <c r="CW11" s="218">
        <f xml:space="preserve"> Time!CW$83</f>
        <v>0</v>
      </c>
      <c r="CX11" s="218">
        <f xml:space="preserve"> Time!CX$83</f>
        <v>0</v>
      </c>
      <c r="CY11" s="218">
        <f xml:space="preserve"> Time!CY$83</f>
        <v>0</v>
      </c>
      <c r="CZ11" s="218">
        <f xml:space="preserve"> Time!CZ$83</f>
        <v>0</v>
      </c>
      <c r="DA11" s="218">
        <f xml:space="preserve"> Time!DA$83</f>
        <v>0</v>
      </c>
      <c r="DB11" s="218">
        <f xml:space="preserve"> Time!DB$83</f>
        <v>0</v>
      </c>
      <c r="DC11" s="218">
        <f xml:space="preserve"> Time!DC$83</f>
        <v>0</v>
      </c>
      <c r="DD11" s="218">
        <f xml:space="preserve"> Time!DD$83</f>
        <v>0</v>
      </c>
      <c r="DE11" s="218">
        <f xml:space="preserve"> Time!DE$83</f>
        <v>0</v>
      </c>
      <c r="DF11" s="218">
        <f xml:space="preserve"> Time!DF$83</f>
        <v>0</v>
      </c>
      <c r="DG11" s="218">
        <f xml:space="preserve"> Time!DG$83</f>
        <v>0</v>
      </c>
      <c r="DH11" s="218">
        <f xml:space="preserve"> Time!DH$83</f>
        <v>0</v>
      </c>
      <c r="DI11" s="218">
        <f xml:space="preserve"> Time!DI$83</f>
        <v>0</v>
      </c>
      <c r="DJ11" s="218">
        <f xml:space="preserve"> Time!DJ$83</f>
        <v>0</v>
      </c>
      <c r="DK11" s="218">
        <f xml:space="preserve"> Time!DK$83</f>
        <v>0</v>
      </c>
      <c r="DL11" s="218">
        <f xml:space="preserve"> Time!DL$83</f>
        <v>0</v>
      </c>
      <c r="DM11" s="218">
        <f xml:space="preserve"> Time!DM$83</f>
        <v>0</v>
      </c>
      <c r="DN11" s="218">
        <f xml:space="preserve"> Time!DN$83</f>
        <v>0</v>
      </c>
      <c r="DO11" s="218">
        <f xml:space="preserve"> Time!DO$83</f>
        <v>0</v>
      </c>
      <c r="DP11" s="218">
        <f xml:space="preserve"> Time!DP$83</f>
        <v>0</v>
      </c>
      <c r="DQ11" s="218">
        <f xml:space="preserve"> Time!DQ$83</f>
        <v>0</v>
      </c>
      <c r="DR11" s="218">
        <f xml:space="preserve"> Time!DR$83</f>
        <v>0</v>
      </c>
      <c r="DS11" s="218">
        <f xml:space="preserve"> Time!DS$83</f>
        <v>0</v>
      </c>
      <c r="DT11" s="218">
        <f xml:space="preserve"> Time!DT$83</f>
        <v>0</v>
      </c>
      <c r="DU11" s="218">
        <f xml:space="preserve"> Time!DU$83</f>
        <v>0</v>
      </c>
      <c r="DV11" s="218">
        <f xml:space="preserve"> Time!DV$83</f>
        <v>0</v>
      </c>
      <c r="DW11" s="218">
        <f xml:space="preserve"> Time!DW$83</f>
        <v>0</v>
      </c>
      <c r="DX11" s="218">
        <f xml:space="preserve"> Time!DX$83</f>
        <v>0</v>
      </c>
      <c r="DY11" s="218">
        <f xml:space="preserve"> Time!DY$83</f>
        <v>0</v>
      </c>
      <c r="DZ11" s="218">
        <f xml:space="preserve"> Time!DZ$83</f>
        <v>0</v>
      </c>
      <c r="EA11" s="218">
        <f xml:space="preserve"> Time!EA$83</f>
        <v>0</v>
      </c>
      <c r="EB11" s="218">
        <f xml:space="preserve"> Time!EB$83</f>
        <v>0</v>
      </c>
      <c r="EC11" s="218">
        <f xml:space="preserve"> Time!EC$83</f>
        <v>0</v>
      </c>
      <c r="ED11" s="218">
        <f xml:space="preserve"> Time!ED$83</f>
        <v>0</v>
      </c>
      <c r="EE11" s="218">
        <f xml:space="preserve"> Time!EE$83</f>
        <v>0</v>
      </c>
      <c r="EF11" s="218">
        <f xml:space="preserve"> Time!EF$83</f>
        <v>0</v>
      </c>
      <c r="EG11" s="218">
        <f xml:space="preserve"> Time!EG$83</f>
        <v>0</v>
      </c>
      <c r="EH11" s="218">
        <f xml:space="preserve"> Time!EH$83</f>
        <v>0</v>
      </c>
      <c r="EI11" s="218">
        <f xml:space="preserve"> Time!EI$83</f>
        <v>0</v>
      </c>
      <c r="EJ11" s="218">
        <f xml:space="preserve"> Time!EJ$83</f>
        <v>0</v>
      </c>
      <c r="EK11" s="218">
        <f xml:space="preserve"> Time!EK$83</f>
        <v>0</v>
      </c>
      <c r="EL11" s="218">
        <f xml:space="preserve"> Time!EL$83</f>
        <v>0</v>
      </c>
      <c r="EM11" s="218">
        <f xml:space="preserve"> Time!EM$83</f>
        <v>0</v>
      </c>
      <c r="EN11" s="218">
        <f xml:space="preserve"> Time!EN$83</f>
        <v>0</v>
      </c>
      <c r="EO11" s="218">
        <f xml:space="preserve"> Time!EO$83</f>
        <v>0</v>
      </c>
      <c r="EP11" s="218">
        <f xml:space="preserve"> Time!EP$83</f>
        <v>0</v>
      </c>
      <c r="EQ11" s="218">
        <f xml:space="preserve"> Time!EQ$83</f>
        <v>0</v>
      </c>
      <c r="ER11" s="218">
        <f xml:space="preserve"> Time!ER$83</f>
        <v>0</v>
      </c>
      <c r="ES11" s="218">
        <f xml:space="preserve"> Time!ES$83</f>
        <v>0</v>
      </c>
      <c r="ET11" s="218">
        <f xml:space="preserve"> Time!ET$83</f>
        <v>0</v>
      </c>
      <c r="EU11" s="218">
        <f xml:space="preserve"> Time!EU$83</f>
        <v>0</v>
      </c>
      <c r="EV11" s="218">
        <f xml:space="preserve"> Time!EV$83</f>
        <v>0</v>
      </c>
      <c r="EW11" s="218">
        <f xml:space="preserve"> Time!EW$83</f>
        <v>0</v>
      </c>
      <c r="EX11" s="218">
        <f xml:space="preserve"> Time!EX$83</f>
        <v>0</v>
      </c>
      <c r="EY11" s="218">
        <f xml:space="preserve"> Time!EY$83</f>
        <v>0</v>
      </c>
      <c r="EZ11" s="218">
        <f xml:space="preserve"> Time!EZ$83</f>
        <v>0</v>
      </c>
      <c r="FA11" s="218">
        <f xml:space="preserve"> Time!FA$83</f>
        <v>1</v>
      </c>
      <c r="FB11" s="218">
        <f xml:space="preserve"> Time!FB$83</f>
        <v>0</v>
      </c>
      <c r="FC11" s="218">
        <f xml:space="preserve"> Time!FC$83</f>
        <v>0</v>
      </c>
      <c r="FD11" s="218">
        <f xml:space="preserve"> Time!FD$83</f>
        <v>0</v>
      </c>
      <c r="FE11" s="218">
        <f xml:space="preserve"> Time!FE$83</f>
        <v>0</v>
      </c>
      <c r="FF11" s="218">
        <f xml:space="preserve"> Time!FF$83</f>
        <v>0</v>
      </c>
      <c r="FG11" s="218">
        <f xml:space="preserve"> Time!FG$83</f>
        <v>0</v>
      </c>
      <c r="FH11" s="218">
        <f xml:space="preserve"> Time!FH$83</f>
        <v>0</v>
      </c>
      <c r="FI11" s="218">
        <f xml:space="preserve"> Time!FI$83</f>
        <v>0</v>
      </c>
      <c r="FJ11" s="218">
        <f xml:space="preserve"> Time!FJ$83</f>
        <v>0</v>
      </c>
      <c r="FK11" s="218">
        <f xml:space="preserve"> Time!FK$83</f>
        <v>0</v>
      </c>
      <c r="FL11" s="218">
        <f xml:space="preserve"> Time!FL$83</f>
        <v>0</v>
      </c>
      <c r="FM11" s="218">
        <f xml:space="preserve"> Time!FM$83</f>
        <v>0</v>
      </c>
      <c r="FN11" s="218">
        <f xml:space="preserve"> Time!FN$83</f>
        <v>0</v>
      </c>
      <c r="FO11" s="218">
        <f xml:space="preserve"> Time!FO$83</f>
        <v>0</v>
      </c>
      <c r="FP11" s="218">
        <f xml:space="preserve"> Time!FP$83</f>
        <v>0</v>
      </c>
      <c r="FQ11" s="218">
        <f xml:space="preserve"> Time!FQ$83</f>
        <v>0</v>
      </c>
      <c r="FR11" s="218">
        <f xml:space="preserve"> Time!FR$83</f>
        <v>0</v>
      </c>
      <c r="FS11" s="218">
        <f xml:space="preserve"> Time!FS$83</f>
        <v>0</v>
      </c>
      <c r="FT11" s="218">
        <f xml:space="preserve"> Time!FT$83</f>
        <v>0</v>
      </c>
      <c r="FU11" s="218">
        <f xml:space="preserve"> Time!FU$83</f>
        <v>0</v>
      </c>
      <c r="FV11" s="218">
        <f xml:space="preserve"> Time!FV$83</f>
        <v>0</v>
      </c>
      <c r="FW11" s="218">
        <f xml:space="preserve"> Time!FW$83</f>
        <v>0</v>
      </c>
      <c r="FX11" s="218">
        <f xml:space="preserve"> Time!FX$83</f>
        <v>0</v>
      </c>
      <c r="FY11" s="218">
        <f xml:space="preserve"> Time!FY$83</f>
        <v>0</v>
      </c>
      <c r="FZ11" s="218">
        <f xml:space="preserve"> Time!FZ$83</f>
        <v>0</v>
      </c>
      <c r="GA11" s="218">
        <f xml:space="preserve"> Time!GA$83</f>
        <v>0</v>
      </c>
      <c r="GB11" s="218">
        <f xml:space="preserve"> Time!GB$83</f>
        <v>0</v>
      </c>
      <c r="GC11" s="218">
        <f xml:space="preserve"> Time!GC$83</f>
        <v>0</v>
      </c>
      <c r="GD11" s="218">
        <f xml:space="preserve"> Time!GD$83</f>
        <v>0</v>
      </c>
      <c r="GE11" s="218">
        <f xml:space="preserve"> Time!GE$83</f>
        <v>0</v>
      </c>
      <c r="GF11" s="218">
        <f xml:space="preserve"> Time!GF$83</f>
        <v>0</v>
      </c>
      <c r="GG11" s="218">
        <f xml:space="preserve"> Time!GG$83</f>
        <v>0</v>
      </c>
      <c r="GH11" s="218">
        <f xml:space="preserve"> Time!GH$83</f>
        <v>0</v>
      </c>
      <c r="GI11" s="218">
        <f xml:space="preserve"> Time!GI$83</f>
        <v>0</v>
      </c>
      <c r="GJ11" s="218">
        <f xml:space="preserve"> Time!GJ$83</f>
        <v>0</v>
      </c>
    </row>
    <row r="12" spans="1:192" s="181" customFormat="1" hidden="1" outlineLevel="1" x14ac:dyDescent="0.35">
      <c r="A12" s="132"/>
      <c r="B12" s="132"/>
      <c r="C12" s="133"/>
      <c r="D12" s="134"/>
      <c r="E12" s="374" t="s">
        <v>134</v>
      </c>
      <c r="F12" s="374"/>
      <c r="G12" s="374" t="str">
        <f xml:space="preserve"> SMU</f>
        <v>$ 000s</v>
      </c>
      <c r="H12" s="374">
        <f xml:space="preserve"> SUM(J12:GJ12)</f>
        <v>87054.025199197247</v>
      </c>
      <c r="I12" s="374"/>
      <c r="J12" s="374">
        <f t="shared" ref="J12:AO12" si="6" xml:space="preserve"> J10 * J11</f>
        <v>0</v>
      </c>
      <c r="K12" s="374">
        <f t="shared" si="6"/>
        <v>0</v>
      </c>
      <c r="L12" s="374">
        <f t="shared" si="6"/>
        <v>0</v>
      </c>
      <c r="M12" s="374">
        <f t="shared" si="6"/>
        <v>0</v>
      </c>
      <c r="N12" s="374">
        <f t="shared" si="6"/>
        <v>0</v>
      </c>
      <c r="O12" s="374">
        <f t="shared" si="6"/>
        <v>0</v>
      </c>
      <c r="P12" s="374">
        <f t="shared" si="6"/>
        <v>0</v>
      </c>
      <c r="Q12" s="374">
        <f t="shared" si="6"/>
        <v>0</v>
      </c>
      <c r="R12" s="374">
        <f t="shared" si="6"/>
        <v>0</v>
      </c>
      <c r="S12" s="374">
        <f t="shared" si="6"/>
        <v>0</v>
      </c>
      <c r="T12" s="374">
        <f t="shared" si="6"/>
        <v>0</v>
      </c>
      <c r="U12" s="374">
        <f t="shared" si="6"/>
        <v>0</v>
      </c>
      <c r="V12" s="374">
        <f t="shared" si="6"/>
        <v>0</v>
      </c>
      <c r="W12" s="374">
        <f t="shared" si="6"/>
        <v>0</v>
      </c>
      <c r="X12" s="374">
        <f t="shared" si="6"/>
        <v>0</v>
      </c>
      <c r="Y12" s="374">
        <f t="shared" si="6"/>
        <v>0</v>
      </c>
      <c r="Z12" s="374">
        <f t="shared" si="6"/>
        <v>0</v>
      </c>
      <c r="AA12" s="374">
        <f t="shared" si="6"/>
        <v>0</v>
      </c>
      <c r="AB12" s="374">
        <f t="shared" si="6"/>
        <v>0</v>
      </c>
      <c r="AC12" s="374">
        <f t="shared" si="6"/>
        <v>0</v>
      </c>
      <c r="AD12" s="374">
        <f t="shared" si="6"/>
        <v>0</v>
      </c>
      <c r="AE12" s="374">
        <f t="shared" si="6"/>
        <v>0</v>
      </c>
      <c r="AF12" s="374">
        <f t="shared" si="6"/>
        <v>0</v>
      </c>
      <c r="AG12" s="374">
        <f t="shared" si="6"/>
        <v>0</v>
      </c>
      <c r="AH12" s="374">
        <f t="shared" si="6"/>
        <v>0</v>
      </c>
      <c r="AI12" s="374">
        <f t="shared" si="6"/>
        <v>0</v>
      </c>
      <c r="AJ12" s="374">
        <f t="shared" si="6"/>
        <v>0</v>
      </c>
      <c r="AK12" s="374">
        <f t="shared" si="6"/>
        <v>0</v>
      </c>
      <c r="AL12" s="374">
        <f t="shared" si="6"/>
        <v>0</v>
      </c>
      <c r="AM12" s="374">
        <f t="shared" si="6"/>
        <v>0</v>
      </c>
      <c r="AN12" s="374">
        <f t="shared" si="6"/>
        <v>0</v>
      </c>
      <c r="AO12" s="374">
        <f t="shared" si="6"/>
        <v>0</v>
      </c>
      <c r="AP12" s="374">
        <f t="shared" ref="AP12:BU12" si="7" xml:space="preserve"> AP10 * AP11</f>
        <v>0</v>
      </c>
      <c r="AQ12" s="374">
        <f t="shared" si="7"/>
        <v>0</v>
      </c>
      <c r="AR12" s="374">
        <f t="shared" si="7"/>
        <v>0</v>
      </c>
      <c r="AS12" s="374">
        <f t="shared" si="7"/>
        <v>0</v>
      </c>
      <c r="AT12" s="374">
        <f t="shared" si="7"/>
        <v>0</v>
      </c>
      <c r="AU12" s="374">
        <f t="shared" si="7"/>
        <v>0</v>
      </c>
      <c r="AV12" s="374">
        <f t="shared" si="7"/>
        <v>0</v>
      </c>
      <c r="AW12" s="374">
        <f t="shared" si="7"/>
        <v>0</v>
      </c>
      <c r="AX12" s="374">
        <f t="shared" si="7"/>
        <v>0</v>
      </c>
      <c r="AY12" s="374">
        <f t="shared" si="7"/>
        <v>0</v>
      </c>
      <c r="AZ12" s="374">
        <f t="shared" si="7"/>
        <v>0</v>
      </c>
      <c r="BA12" s="374">
        <f t="shared" si="7"/>
        <v>0</v>
      </c>
      <c r="BB12" s="374">
        <f t="shared" si="7"/>
        <v>0</v>
      </c>
      <c r="BC12" s="374">
        <f t="shared" si="7"/>
        <v>0</v>
      </c>
      <c r="BD12" s="374">
        <f t="shared" si="7"/>
        <v>0</v>
      </c>
      <c r="BE12" s="374">
        <f t="shared" si="7"/>
        <v>0</v>
      </c>
      <c r="BF12" s="374">
        <f t="shared" si="7"/>
        <v>0</v>
      </c>
      <c r="BG12" s="374">
        <f t="shared" si="7"/>
        <v>0</v>
      </c>
      <c r="BH12" s="374">
        <f t="shared" si="7"/>
        <v>0</v>
      </c>
      <c r="BI12" s="374">
        <f t="shared" si="7"/>
        <v>0</v>
      </c>
      <c r="BJ12" s="374">
        <f t="shared" si="7"/>
        <v>0</v>
      </c>
      <c r="BK12" s="374">
        <f t="shared" si="7"/>
        <v>0</v>
      </c>
      <c r="BL12" s="374">
        <f t="shared" si="7"/>
        <v>0</v>
      </c>
      <c r="BM12" s="374">
        <f t="shared" si="7"/>
        <v>0</v>
      </c>
      <c r="BN12" s="374">
        <f t="shared" si="7"/>
        <v>0</v>
      </c>
      <c r="BO12" s="374">
        <f t="shared" si="7"/>
        <v>0</v>
      </c>
      <c r="BP12" s="374">
        <f t="shared" si="7"/>
        <v>0</v>
      </c>
      <c r="BQ12" s="374">
        <f t="shared" si="7"/>
        <v>0</v>
      </c>
      <c r="BR12" s="374">
        <f t="shared" si="7"/>
        <v>0</v>
      </c>
      <c r="BS12" s="374">
        <f t="shared" si="7"/>
        <v>0</v>
      </c>
      <c r="BT12" s="374">
        <f t="shared" si="7"/>
        <v>0</v>
      </c>
      <c r="BU12" s="374">
        <f t="shared" si="7"/>
        <v>0</v>
      </c>
      <c r="BV12" s="374">
        <f t="shared" ref="BV12:DA12" si="8" xml:space="preserve"> BV10 * BV11</f>
        <v>0</v>
      </c>
      <c r="BW12" s="374">
        <f t="shared" si="8"/>
        <v>0</v>
      </c>
      <c r="BX12" s="374">
        <f t="shared" si="8"/>
        <v>0</v>
      </c>
      <c r="BY12" s="374">
        <f t="shared" si="8"/>
        <v>0</v>
      </c>
      <c r="BZ12" s="374">
        <f t="shared" si="8"/>
        <v>0</v>
      </c>
      <c r="CA12" s="374">
        <f t="shared" si="8"/>
        <v>0</v>
      </c>
      <c r="CB12" s="374">
        <f t="shared" si="8"/>
        <v>0</v>
      </c>
      <c r="CC12" s="374">
        <f t="shared" si="8"/>
        <v>0</v>
      </c>
      <c r="CD12" s="374">
        <f t="shared" si="8"/>
        <v>0</v>
      </c>
      <c r="CE12" s="374">
        <f t="shared" si="8"/>
        <v>0</v>
      </c>
      <c r="CF12" s="374">
        <f t="shared" si="8"/>
        <v>0</v>
      </c>
      <c r="CG12" s="374">
        <f t="shared" si="8"/>
        <v>0</v>
      </c>
      <c r="CH12" s="374">
        <f t="shared" si="8"/>
        <v>0</v>
      </c>
      <c r="CI12" s="374">
        <f t="shared" si="8"/>
        <v>0</v>
      </c>
      <c r="CJ12" s="374">
        <f t="shared" si="8"/>
        <v>0</v>
      </c>
      <c r="CK12" s="374">
        <f t="shared" si="8"/>
        <v>0</v>
      </c>
      <c r="CL12" s="374">
        <f t="shared" si="8"/>
        <v>0</v>
      </c>
      <c r="CM12" s="374">
        <f t="shared" si="8"/>
        <v>0</v>
      </c>
      <c r="CN12" s="374">
        <f t="shared" si="8"/>
        <v>0</v>
      </c>
      <c r="CO12" s="374">
        <f t="shared" si="8"/>
        <v>0</v>
      </c>
      <c r="CP12" s="374">
        <f t="shared" si="8"/>
        <v>0</v>
      </c>
      <c r="CQ12" s="374">
        <f t="shared" si="8"/>
        <v>0</v>
      </c>
      <c r="CR12" s="374">
        <f t="shared" si="8"/>
        <v>0</v>
      </c>
      <c r="CS12" s="374">
        <f t="shared" si="8"/>
        <v>0</v>
      </c>
      <c r="CT12" s="374">
        <f t="shared" si="8"/>
        <v>0</v>
      </c>
      <c r="CU12" s="374">
        <f t="shared" si="8"/>
        <v>0</v>
      </c>
      <c r="CV12" s="374">
        <f t="shared" si="8"/>
        <v>0</v>
      </c>
      <c r="CW12" s="374">
        <f t="shared" si="8"/>
        <v>0</v>
      </c>
      <c r="CX12" s="374">
        <f t="shared" si="8"/>
        <v>0</v>
      </c>
      <c r="CY12" s="374">
        <f t="shared" si="8"/>
        <v>0</v>
      </c>
      <c r="CZ12" s="374">
        <f t="shared" si="8"/>
        <v>0</v>
      </c>
      <c r="DA12" s="374">
        <f t="shared" si="8"/>
        <v>0</v>
      </c>
      <c r="DB12" s="374">
        <f t="shared" ref="DB12:EG12" si="9" xml:space="preserve"> DB10 * DB11</f>
        <v>0</v>
      </c>
      <c r="DC12" s="374">
        <f t="shared" si="9"/>
        <v>0</v>
      </c>
      <c r="DD12" s="374">
        <f t="shared" si="9"/>
        <v>0</v>
      </c>
      <c r="DE12" s="374">
        <f t="shared" si="9"/>
        <v>0</v>
      </c>
      <c r="DF12" s="374">
        <f t="shared" si="9"/>
        <v>0</v>
      </c>
      <c r="DG12" s="374">
        <f t="shared" si="9"/>
        <v>0</v>
      </c>
      <c r="DH12" s="374">
        <f t="shared" si="9"/>
        <v>0</v>
      </c>
      <c r="DI12" s="374">
        <f t="shared" si="9"/>
        <v>0</v>
      </c>
      <c r="DJ12" s="374">
        <f t="shared" si="9"/>
        <v>0</v>
      </c>
      <c r="DK12" s="374">
        <f t="shared" si="9"/>
        <v>0</v>
      </c>
      <c r="DL12" s="374">
        <f t="shared" si="9"/>
        <v>0</v>
      </c>
      <c r="DM12" s="374">
        <f t="shared" si="9"/>
        <v>0</v>
      </c>
      <c r="DN12" s="374">
        <f t="shared" si="9"/>
        <v>0</v>
      </c>
      <c r="DO12" s="374">
        <f t="shared" si="9"/>
        <v>0</v>
      </c>
      <c r="DP12" s="374">
        <f t="shared" si="9"/>
        <v>0</v>
      </c>
      <c r="DQ12" s="374">
        <f t="shared" si="9"/>
        <v>0</v>
      </c>
      <c r="DR12" s="374">
        <f t="shared" si="9"/>
        <v>0</v>
      </c>
      <c r="DS12" s="374">
        <f t="shared" si="9"/>
        <v>0</v>
      </c>
      <c r="DT12" s="374">
        <f t="shared" si="9"/>
        <v>0</v>
      </c>
      <c r="DU12" s="374">
        <f t="shared" si="9"/>
        <v>0</v>
      </c>
      <c r="DV12" s="374">
        <f t="shared" si="9"/>
        <v>0</v>
      </c>
      <c r="DW12" s="374">
        <f t="shared" si="9"/>
        <v>0</v>
      </c>
      <c r="DX12" s="374">
        <f t="shared" si="9"/>
        <v>0</v>
      </c>
      <c r="DY12" s="374">
        <f t="shared" si="9"/>
        <v>0</v>
      </c>
      <c r="DZ12" s="374">
        <f t="shared" si="9"/>
        <v>0</v>
      </c>
      <c r="EA12" s="374">
        <f t="shared" si="9"/>
        <v>0</v>
      </c>
      <c r="EB12" s="374">
        <f t="shared" si="9"/>
        <v>0</v>
      </c>
      <c r="EC12" s="374">
        <f t="shared" si="9"/>
        <v>0</v>
      </c>
      <c r="ED12" s="374">
        <f t="shared" si="9"/>
        <v>0</v>
      </c>
      <c r="EE12" s="374">
        <f t="shared" si="9"/>
        <v>0</v>
      </c>
      <c r="EF12" s="374">
        <f t="shared" si="9"/>
        <v>0</v>
      </c>
      <c r="EG12" s="374">
        <f t="shared" si="9"/>
        <v>0</v>
      </c>
      <c r="EH12" s="374">
        <f t="shared" ref="EH12:FM12" si="10" xml:space="preserve"> EH10 * EH11</f>
        <v>0</v>
      </c>
      <c r="EI12" s="374">
        <f t="shared" si="10"/>
        <v>0</v>
      </c>
      <c r="EJ12" s="374">
        <f t="shared" si="10"/>
        <v>0</v>
      </c>
      <c r="EK12" s="374">
        <f t="shared" si="10"/>
        <v>0</v>
      </c>
      <c r="EL12" s="374">
        <f t="shared" si="10"/>
        <v>0</v>
      </c>
      <c r="EM12" s="374">
        <f t="shared" si="10"/>
        <v>0</v>
      </c>
      <c r="EN12" s="374">
        <f t="shared" si="10"/>
        <v>0</v>
      </c>
      <c r="EO12" s="374">
        <f t="shared" si="10"/>
        <v>0</v>
      </c>
      <c r="EP12" s="374">
        <f t="shared" si="10"/>
        <v>0</v>
      </c>
      <c r="EQ12" s="374">
        <f t="shared" si="10"/>
        <v>0</v>
      </c>
      <c r="ER12" s="374">
        <f t="shared" si="10"/>
        <v>0</v>
      </c>
      <c r="ES12" s="374">
        <f t="shared" si="10"/>
        <v>0</v>
      </c>
      <c r="ET12" s="374">
        <f t="shared" si="10"/>
        <v>0</v>
      </c>
      <c r="EU12" s="374">
        <f t="shared" si="10"/>
        <v>0</v>
      </c>
      <c r="EV12" s="374">
        <f t="shared" si="10"/>
        <v>0</v>
      </c>
      <c r="EW12" s="374">
        <f t="shared" si="10"/>
        <v>0</v>
      </c>
      <c r="EX12" s="374">
        <f t="shared" si="10"/>
        <v>0</v>
      </c>
      <c r="EY12" s="374">
        <f t="shared" si="10"/>
        <v>0</v>
      </c>
      <c r="EZ12" s="374">
        <f t="shared" si="10"/>
        <v>0</v>
      </c>
      <c r="FA12" s="374">
        <f t="shared" si="10"/>
        <v>87054.025199197247</v>
      </c>
      <c r="FB12" s="374">
        <f t="shared" si="10"/>
        <v>0</v>
      </c>
      <c r="FC12" s="374">
        <f t="shared" si="10"/>
        <v>0</v>
      </c>
      <c r="FD12" s="374">
        <f t="shared" si="10"/>
        <v>0</v>
      </c>
      <c r="FE12" s="374">
        <f t="shared" si="10"/>
        <v>0</v>
      </c>
      <c r="FF12" s="374">
        <f t="shared" si="10"/>
        <v>0</v>
      </c>
      <c r="FG12" s="374">
        <f t="shared" si="10"/>
        <v>0</v>
      </c>
      <c r="FH12" s="374">
        <f t="shared" si="10"/>
        <v>0</v>
      </c>
      <c r="FI12" s="374">
        <f t="shared" si="10"/>
        <v>0</v>
      </c>
      <c r="FJ12" s="374">
        <f t="shared" si="10"/>
        <v>0</v>
      </c>
      <c r="FK12" s="374">
        <f t="shared" si="10"/>
        <v>0</v>
      </c>
      <c r="FL12" s="374">
        <f t="shared" si="10"/>
        <v>0</v>
      </c>
      <c r="FM12" s="374">
        <f t="shared" si="10"/>
        <v>0</v>
      </c>
      <c r="FN12" s="374">
        <f t="shared" ref="FN12:GJ12" si="11" xml:space="preserve"> FN10 * FN11</f>
        <v>0</v>
      </c>
      <c r="FO12" s="374">
        <f t="shared" si="11"/>
        <v>0</v>
      </c>
      <c r="FP12" s="374">
        <f t="shared" si="11"/>
        <v>0</v>
      </c>
      <c r="FQ12" s="374">
        <f t="shared" si="11"/>
        <v>0</v>
      </c>
      <c r="FR12" s="374">
        <f t="shared" si="11"/>
        <v>0</v>
      </c>
      <c r="FS12" s="374">
        <f t="shared" si="11"/>
        <v>0</v>
      </c>
      <c r="FT12" s="374">
        <f t="shared" si="11"/>
        <v>0</v>
      </c>
      <c r="FU12" s="374">
        <f t="shared" si="11"/>
        <v>0</v>
      </c>
      <c r="FV12" s="374">
        <f t="shared" si="11"/>
        <v>0</v>
      </c>
      <c r="FW12" s="374">
        <f t="shared" si="11"/>
        <v>0</v>
      </c>
      <c r="FX12" s="374">
        <f t="shared" si="11"/>
        <v>0</v>
      </c>
      <c r="FY12" s="374">
        <f t="shared" si="11"/>
        <v>0</v>
      </c>
      <c r="FZ12" s="374">
        <f t="shared" si="11"/>
        <v>0</v>
      </c>
      <c r="GA12" s="374">
        <f t="shared" si="11"/>
        <v>0</v>
      </c>
      <c r="GB12" s="374">
        <f t="shared" si="11"/>
        <v>0</v>
      </c>
      <c r="GC12" s="374">
        <f t="shared" si="11"/>
        <v>0</v>
      </c>
      <c r="GD12" s="374">
        <f t="shared" si="11"/>
        <v>0</v>
      </c>
      <c r="GE12" s="374">
        <f t="shared" si="11"/>
        <v>0</v>
      </c>
      <c r="GF12" s="374">
        <f t="shared" si="11"/>
        <v>0</v>
      </c>
      <c r="GG12" s="374">
        <f t="shared" si="11"/>
        <v>0</v>
      </c>
      <c r="GH12" s="374">
        <f t="shared" si="11"/>
        <v>0</v>
      </c>
      <c r="GI12" s="374">
        <f t="shared" si="11"/>
        <v>0</v>
      </c>
      <c r="GJ12" s="374">
        <f t="shared" si="11"/>
        <v>0</v>
      </c>
    </row>
    <row r="13" spans="1:192" hidden="1" outlineLevel="1" x14ac:dyDescent="0.35">
      <c r="A13" s="132"/>
      <c r="B13" s="132"/>
      <c r="C13" s="133"/>
      <c r="D13" s="134"/>
      <c r="E13" s="180" t="str">
        <f xml:space="preserve"> LEFT(E12, LEN(E12) - 4)</f>
        <v>Share capital redemption</v>
      </c>
      <c r="F13" s="180"/>
      <c r="G13" s="180" t="str">
        <f xml:space="preserve"> SMU</f>
        <v>$ 000s</v>
      </c>
      <c r="H13" s="180">
        <f xml:space="preserve"> SUM(J13:GJ13)</f>
        <v>-87054.025199197247</v>
      </c>
      <c r="I13" s="135"/>
      <c r="J13" s="180">
        <f t="shared" ref="J13:BU13" si="12" xml:space="preserve"> -1 * J12</f>
        <v>0</v>
      </c>
      <c r="K13" s="180">
        <f t="shared" si="12"/>
        <v>0</v>
      </c>
      <c r="L13" s="180">
        <f t="shared" si="12"/>
        <v>0</v>
      </c>
      <c r="M13" s="180">
        <f t="shared" si="12"/>
        <v>0</v>
      </c>
      <c r="N13" s="180">
        <f t="shared" si="12"/>
        <v>0</v>
      </c>
      <c r="O13" s="180">
        <f t="shared" si="12"/>
        <v>0</v>
      </c>
      <c r="P13" s="180">
        <f t="shared" si="12"/>
        <v>0</v>
      </c>
      <c r="Q13" s="180">
        <f t="shared" si="12"/>
        <v>0</v>
      </c>
      <c r="R13" s="180">
        <f t="shared" si="12"/>
        <v>0</v>
      </c>
      <c r="S13" s="180">
        <f t="shared" si="12"/>
        <v>0</v>
      </c>
      <c r="T13" s="180">
        <f t="shared" si="12"/>
        <v>0</v>
      </c>
      <c r="U13" s="180">
        <f t="shared" si="12"/>
        <v>0</v>
      </c>
      <c r="V13" s="180">
        <f t="shared" si="12"/>
        <v>0</v>
      </c>
      <c r="W13" s="180">
        <f t="shared" si="12"/>
        <v>0</v>
      </c>
      <c r="X13" s="180">
        <f t="shared" si="12"/>
        <v>0</v>
      </c>
      <c r="Y13" s="180">
        <f t="shared" si="12"/>
        <v>0</v>
      </c>
      <c r="Z13" s="180">
        <f t="shared" si="12"/>
        <v>0</v>
      </c>
      <c r="AA13" s="180">
        <f t="shared" si="12"/>
        <v>0</v>
      </c>
      <c r="AB13" s="180">
        <f t="shared" si="12"/>
        <v>0</v>
      </c>
      <c r="AC13" s="180">
        <f t="shared" si="12"/>
        <v>0</v>
      </c>
      <c r="AD13" s="180">
        <f t="shared" si="12"/>
        <v>0</v>
      </c>
      <c r="AE13" s="180">
        <f t="shared" si="12"/>
        <v>0</v>
      </c>
      <c r="AF13" s="180">
        <f t="shared" si="12"/>
        <v>0</v>
      </c>
      <c r="AG13" s="180">
        <f t="shared" si="12"/>
        <v>0</v>
      </c>
      <c r="AH13" s="180">
        <f t="shared" si="12"/>
        <v>0</v>
      </c>
      <c r="AI13" s="180">
        <f t="shared" si="12"/>
        <v>0</v>
      </c>
      <c r="AJ13" s="180">
        <f t="shared" si="12"/>
        <v>0</v>
      </c>
      <c r="AK13" s="180">
        <f t="shared" si="12"/>
        <v>0</v>
      </c>
      <c r="AL13" s="180">
        <f t="shared" si="12"/>
        <v>0</v>
      </c>
      <c r="AM13" s="180">
        <f t="shared" si="12"/>
        <v>0</v>
      </c>
      <c r="AN13" s="180">
        <f t="shared" si="12"/>
        <v>0</v>
      </c>
      <c r="AO13" s="180">
        <f t="shared" si="12"/>
        <v>0</v>
      </c>
      <c r="AP13" s="180">
        <f t="shared" si="12"/>
        <v>0</v>
      </c>
      <c r="AQ13" s="180">
        <f t="shared" si="12"/>
        <v>0</v>
      </c>
      <c r="AR13" s="180">
        <f t="shared" si="12"/>
        <v>0</v>
      </c>
      <c r="AS13" s="180">
        <f t="shared" si="12"/>
        <v>0</v>
      </c>
      <c r="AT13" s="180">
        <f t="shared" si="12"/>
        <v>0</v>
      </c>
      <c r="AU13" s="180">
        <f t="shared" si="12"/>
        <v>0</v>
      </c>
      <c r="AV13" s="180">
        <f t="shared" si="12"/>
        <v>0</v>
      </c>
      <c r="AW13" s="180">
        <f t="shared" si="12"/>
        <v>0</v>
      </c>
      <c r="AX13" s="180">
        <f t="shared" si="12"/>
        <v>0</v>
      </c>
      <c r="AY13" s="180">
        <f t="shared" si="12"/>
        <v>0</v>
      </c>
      <c r="AZ13" s="180">
        <f t="shared" si="12"/>
        <v>0</v>
      </c>
      <c r="BA13" s="180">
        <f t="shared" si="12"/>
        <v>0</v>
      </c>
      <c r="BB13" s="180">
        <f t="shared" si="12"/>
        <v>0</v>
      </c>
      <c r="BC13" s="180">
        <f t="shared" si="12"/>
        <v>0</v>
      </c>
      <c r="BD13" s="180">
        <f t="shared" si="12"/>
        <v>0</v>
      </c>
      <c r="BE13" s="180">
        <f t="shared" si="12"/>
        <v>0</v>
      </c>
      <c r="BF13" s="180">
        <f t="shared" si="12"/>
        <v>0</v>
      </c>
      <c r="BG13" s="180">
        <f t="shared" si="12"/>
        <v>0</v>
      </c>
      <c r="BH13" s="180">
        <f t="shared" si="12"/>
        <v>0</v>
      </c>
      <c r="BI13" s="180">
        <f t="shared" si="12"/>
        <v>0</v>
      </c>
      <c r="BJ13" s="180">
        <f t="shared" si="12"/>
        <v>0</v>
      </c>
      <c r="BK13" s="180">
        <f t="shared" si="12"/>
        <v>0</v>
      </c>
      <c r="BL13" s="180">
        <f t="shared" si="12"/>
        <v>0</v>
      </c>
      <c r="BM13" s="180">
        <f t="shared" si="12"/>
        <v>0</v>
      </c>
      <c r="BN13" s="180">
        <f t="shared" si="12"/>
        <v>0</v>
      </c>
      <c r="BO13" s="180">
        <f t="shared" si="12"/>
        <v>0</v>
      </c>
      <c r="BP13" s="180">
        <f t="shared" si="12"/>
        <v>0</v>
      </c>
      <c r="BQ13" s="180">
        <f t="shared" si="12"/>
        <v>0</v>
      </c>
      <c r="BR13" s="180">
        <f t="shared" si="12"/>
        <v>0</v>
      </c>
      <c r="BS13" s="180">
        <f t="shared" si="12"/>
        <v>0</v>
      </c>
      <c r="BT13" s="180">
        <f t="shared" si="12"/>
        <v>0</v>
      </c>
      <c r="BU13" s="180">
        <f t="shared" si="12"/>
        <v>0</v>
      </c>
      <c r="BV13" s="180">
        <f t="shared" ref="BV13:EG13" si="13" xml:space="preserve"> -1 * BV12</f>
        <v>0</v>
      </c>
      <c r="BW13" s="180">
        <f t="shared" si="13"/>
        <v>0</v>
      </c>
      <c r="BX13" s="180">
        <f t="shared" si="13"/>
        <v>0</v>
      </c>
      <c r="BY13" s="180">
        <f t="shared" si="13"/>
        <v>0</v>
      </c>
      <c r="BZ13" s="180">
        <f t="shared" si="13"/>
        <v>0</v>
      </c>
      <c r="CA13" s="180">
        <f t="shared" si="13"/>
        <v>0</v>
      </c>
      <c r="CB13" s="180">
        <f t="shared" si="13"/>
        <v>0</v>
      </c>
      <c r="CC13" s="180">
        <f t="shared" si="13"/>
        <v>0</v>
      </c>
      <c r="CD13" s="180">
        <f t="shared" si="13"/>
        <v>0</v>
      </c>
      <c r="CE13" s="180">
        <f t="shared" si="13"/>
        <v>0</v>
      </c>
      <c r="CF13" s="180">
        <f t="shared" si="13"/>
        <v>0</v>
      </c>
      <c r="CG13" s="180">
        <f t="shared" si="13"/>
        <v>0</v>
      </c>
      <c r="CH13" s="180">
        <f t="shared" si="13"/>
        <v>0</v>
      </c>
      <c r="CI13" s="180">
        <f t="shared" si="13"/>
        <v>0</v>
      </c>
      <c r="CJ13" s="180">
        <f t="shared" si="13"/>
        <v>0</v>
      </c>
      <c r="CK13" s="180">
        <f t="shared" si="13"/>
        <v>0</v>
      </c>
      <c r="CL13" s="180">
        <f t="shared" si="13"/>
        <v>0</v>
      </c>
      <c r="CM13" s="180">
        <f t="shared" si="13"/>
        <v>0</v>
      </c>
      <c r="CN13" s="180">
        <f t="shared" si="13"/>
        <v>0</v>
      </c>
      <c r="CO13" s="180">
        <f t="shared" si="13"/>
        <v>0</v>
      </c>
      <c r="CP13" s="180">
        <f t="shared" si="13"/>
        <v>0</v>
      </c>
      <c r="CQ13" s="180">
        <f t="shared" si="13"/>
        <v>0</v>
      </c>
      <c r="CR13" s="180">
        <f t="shared" si="13"/>
        <v>0</v>
      </c>
      <c r="CS13" s="180">
        <f t="shared" si="13"/>
        <v>0</v>
      </c>
      <c r="CT13" s="180">
        <f t="shared" si="13"/>
        <v>0</v>
      </c>
      <c r="CU13" s="180">
        <f t="shared" si="13"/>
        <v>0</v>
      </c>
      <c r="CV13" s="180">
        <f t="shared" si="13"/>
        <v>0</v>
      </c>
      <c r="CW13" s="180">
        <f t="shared" si="13"/>
        <v>0</v>
      </c>
      <c r="CX13" s="180">
        <f t="shared" si="13"/>
        <v>0</v>
      </c>
      <c r="CY13" s="180">
        <f t="shared" si="13"/>
        <v>0</v>
      </c>
      <c r="CZ13" s="180">
        <f t="shared" si="13"/>
        <v>0</v>
      </c>
      <c r="DA13" s="180">
        <f t="shared" si="13"/>
        <v>0</v>
      </c>
      <c r="DB13" s="180">
        <f t="shared" si="13"/>
        <v>0</v>
      </c>
      <c r="DC13" s="180">
        <f t="shared" si="13"/>
        <v>0</v>
      </c>
      <c r="DD13" s="180">
        <f t="shared" si="13"/>
        <v>0</v>
      </c>
      <c r="DE13" s="180">
        <f t="shared" si="13"/>
        <v>0</v>
      </c>
      <c r="DF13" s="180">
        <f t="shared" si="13"/>
        <v>0</v>
      </c>
      <c r="DG13" s="180">
        <f t="shared" si="13"/>
        <v>0</v>
      </c>
      <c r="DH13" s="180">
        <f t="shared" si="13"/>
        <v>0</v>
      </c>
      <c r="DI13" s="180">
        <f t="shared" si="13"/>
        <v>0</v>
      </c>
      <c r="DJ13" s="180">
        <f t="shared" si="13"/>
        <v>0</v>
      </c>
      <c r="DK13" s="180">
        <f t="shared" si="13"/>
        <v>0</v>
      </c>
      <c r="DL13" s="180">
        <f t="shared" si="13"/>
        <v>0</v>
      </c>
      <c r="DM13" s="180">
        <f t="shared" si="13"/>
        <v>0</v>
      </c>
      <c r="DN13" s="180">
        <f t="shared" si="13"/>
        <v>0</v>
      </c>
      <c r="DO13" s="180">
        <f t="shared" si="13"/>
        <v>0</v>
      </c>
      <c r="DP13" s="180">
        <f t="shared" si="13"/>
        <v>0</v>
      </c>
      <c r="DQ13" s="180">
        <f t="shared" si="13"/>
        <v>0</v>
      </c>
      <c r="DR13" s="180">
        <f t="shared" si="13"/>
        <v>0</v>
      </c>
      <c r="DS13" s="180">
        <f t="shared" si="13"/>
        <v>0</v>
      </c>
      <c r="DT13" s="180">
        <f t="shared" si="13"/>
        <v>0</v>
      </c>
      <c r="DU13" s="180">
        <f t="shared" si="13"/>
        <v>0</v>
      </c>
      <c r="DV13" s="180">
        <f t="shared" si="13"/>
        <v>0</v>
      </c>
      <c r="DW13" s="180">
        <f t="shared" si="13"/>
        <v>0</v>
      </c>
      <c r="DX13" s="180">
        <f t="shared" si="13"/>
        <v>0</v>
      </c>
      <c r="DY13" s="180">
        <f t="shared" si="13"/>
        <v>0</v>
      </c>
      <c r="DZ13" s="180">
        <f t="shared" si="13"/>
        <v>0</v>
      </c>
      <c r="EA13" s="180">
        <f t="shared" si="13"/>
        <v>0</v>
      </c>
      <c r="EB13" s="180">
        <f t="shared" si="13"/>
        <v>0</v>
      </c>
      <c r="EC13" s="180">
        <f t="shared" si="13"/>
        <v>0</v>
      </c>
      <c r="ED13" s="180">
        <f t="shared" si="13"/>
        <v>0</v>
      </c>
      <c r="EE13" s="180">
        <f t="shared" si="13"/>
        <v>0</v>
      </c>
      <c r="EF13" s="180">
        <f t="shared" si="13"/>
        <v>0</v>
      </c>
      <c r="EG13" s="180">
        <f t="shared" si="13"/>
        <v>0</v>
      </c>
      <c r="EH13" s="180">
        <f t="shared" ref="EH13:GJ13" si="14" xml:space="preserve"> -1 * EH12</f>
        <v>0</v>
      </c>
      <c r="EI13" s="180">
        <f t="shared" si="14"/>
        <v>0</v>
      </c>
      <c r="EJ13" s="180">
        <f t="shared" si="14"/>
        <v>0</v>
      </c>
      <c r="EK13" s="180">
        <f t="shared" si="14"/>
        <v>0</v>
      </c>
      <c r="EL13" s="180">
        <f t="shared" si="14"/>
        <v>0</v>
      </c>
      <c r="EM13" s="180">
        <f t="shared" si="14"/>
        <v>0</v>
      </c>
      <c r="EN13" s="180">
        <f t="shared" si="14"/>
        <v>0</v>
      </c>
      <c r="EO13" s="180">
        <f t="shared" si="14"/>
        <v>0</v>
      </c>
      <c r="EP13" s="180">
        <f t="shared" si="14"/>
        <v>0</v>
      </c>
      <c r="EQ13" s="180">
        <f t="shared" si="14"/>
        <v>0</v>
      </c>
      <c r="ER13" s="180">
        <f t="shared" si="14"/>
        <v>0</v>
      </c>
      <c r="ES13" s="180">
        <f t="shared" si="14"/>
        <v>0</v>
      </c>
      <c r="ET13" s="180">
        <f t="shared" si="14"/>
        <v>0</v>
      </c>
      <c r="EU13" s="180">
        <f t="shared" si="14"/>
        <v>0</v>
      </c>
      <c r="EV13" s="180">
        <f t="shared" si="14"/>
        <v>0</v>
      </c>
      <c r="EW13" s="180">
        <f t="shared" si="14"/>
        <v>0</v>
      </c>
      <c r="EX13" s="180">
        <f t="shared" si="14"/>
        <v>0</v>
      </c>
      <c r="EY13" s="180">
        <f t="shared" si="14"/>
        <v>0</v>
      </c>
      <c r="EZ13" s="180">
        <f t="shared" si="14"/>
        <v>0</v>
      </c>
      <c r="FA13" s="180">
        <f t="shared" si="14"/>
        <v>-87054.025199197247</v>
      </c>
      <c r="FB13" s="180">
        <f t="shared" si="14"/>
        <v>0</v>
      </c>
      <c r="FC13" s="180">
        <f t="shared" si="14"/>
        <v>0</v>
      </c>
      <c r="FD13" s="180">
        <f t="shared" si="14"/>
        <v>0</v>
      </c>
      <c r="FE13" s="180">
        <f t="shared" si="14"/>
        <v>0</v>
      </c>
      <c r="FF13" s="180">
        <f t="shared" si="14"/>
        <v>0</v>
      </c>
      <c r="FG13" s="180">
        <f t="shared" si="14"/>
        <v>0</v>
      </c>
      <c r="FH13" s="180">
        <f t="shared" si="14"/>
        <v>0</v>
      </c>
      <c r="FI13" s="180">
        <f t="shared" si="14"/>
        <v>0</v>
      </c>
      <c r="FJ13" s="180">
        <f t="shared" si="14"/>
        <v>0</v>
      </c>
      <c r="FK13" s="180">
        <f t="shared" si="14"/>
        <v>0</v>
      </c>
      <c r="FL13" s="180">
        <f t="shared" si="14"/>
        <v>0</v>
      </c>
      <c r="FM13" s="180">
        <f t="shared" si="14"/>
        <v>0</v>
      </c>
      <c r="FN13" s="180">
        <f t="shared" si="14"/>
        <v>0</v>
      </c>
      <c r="FO13" s="180">
        <f t="shared" si="14"/>
        <v>0</v>
      </c>
      <c r="FP13" s="180">
        <f t="shared" si="14"/>
        <v>0</v>
      </c>
      <c r="FQ13" s="180">
        <f t="shared" si="14"/>
        <v>0</v>
      </c>
      <c r="FR13" s="180">
        <f t="shared" si="14"/>
        <v>0</v>
      </c>
      <c r="FS13" s="180">
        <f t="shared" si="14"/>
        <v>0</v>
      </c>
      <c r="FT13" s="180">
        <f t="shared" si="14"/>
        <v>0</v>
      </c>
      <c r="FU13" s="180">
        <f t="shared" si="14"/>
        <v>0</v>
      </c>
      <c r="FV13" s="180">
        <f t="shared" si="14"/>
        <v>0</v>
      </c>
      <c r="FW13" s="180">
        <f t="shared" si="14"/>
        <v>0</v>
      </c>
      <c r="FX13" s="180">
        <f t="shared" si="14"/>
        <v>0</v>
      </c>
      <c r="FY13" s="180">
        <f t="shared" si="14"/>
        <v>0</v>
      </c>
      <c r="FZ13" s="180">
        <f t="shared" si="14"/>
        <v>0</v>
      </c>
      <c r="GA13" s="180">
        <f t="shared" si="14"/>
        <v>0</v>
      </c>
      <c r="GB13" s="180">
        <f t="shared" si="14"/>
        <v>0</v>
      </c>
      <c r="GC13" s="180">
        <f t="shared" si="14"/>
        <v>0</v>
      </c>
      <c r="GD13" s="180">
        <f t="shared" si="14"/>
        <v>0</v>
      </c>
      <c r="GE13" s="180">
        <f t="shared" si="14"/>
        <v>0</v>
      </c>
      <c r="GF13" s="180">
        <f t="shared" si="14"/>
        <v>0</v>
      </c>
      <c r="GG13" s="180">
        <f t="shared" si="14"/>
        <v>0</v>
      </c>
      <c r="GH13" s="180">
        <f t="shared" si="14"/>
        <v>0</v>
      </c>
      <c r="GI13" s="180">
        <f t="shared" si="14"/>
        <v>0</v>
      </c>
      <c r="GJ13" s="180">
        <f t="shared" si="14"/>
        <v>0</v>
      </c>
    </row>
    <row r="14" spans="1:192" s="406" customFormat="1" hidden="1" outlineLevel="1" x14ac:dyDescent="0.35">
      <c r="A14" s="14"/>
      <c r="B14" s="14"/>
      <c r="C14" s="19"/>
      <c r="D14" s="45"/>
      <c r="E14" s="206"/>
      <c r="F14" s="206"/>
      <c r="G14" s="206"/>
      <c r="H14" s="206"/>
      <c r="I14" s="3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  <c r="AD14" s="206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  <c r="AP14" s="206"/>
      <c r="AQ14" s="206"/>
      <c r="AR14" s="206"/>
      <c r="AS14" s="206"/>
      <c r="AT14" s="206"/>
      <c r="AU14" s="206"/>
      <c r="AV14" s="206"/>
      <c r="AW14" s="206"/>
      <c r="AX14" s="206"/>
      <c r="AY14" s="206"/>
      <c r="AZ14" s="206"/>
      <c r="BA14" s="206"/>
      <c r="BB14" s="206"/>
      <c r="BC14" s="206"/>
      <c r="BD14" s="206"/>
      <c r="BE14" s="206"/>
      <c r="BF14" s="206"/>
      <c r="BG14" s="206"/>
      <c r="BH14" s="206"/>
      <c r="BI14" s="206"/>
      <c r="BJ14" s="206"/>
      <c r="BK14" s="206"/>
      <c r="BL14" s="206"/>
      <c r="BM14" s="206"/>
      <c r="BN14" s="206"/>
      <c r="BO14" s="206"/>
      <c r="BP14" s="206"/>
      <c r="BQ14" s="206"/>
      <c r="BR14" s="206"/>
      <c r="BS14" s="206"/>
      <c r="BT14" s="206"/>
      <c r="BU14" s="206"/>
      <c r="BV14" s="206"/>
      <c r="BW14" s="206"/>
      <c r="BX14" s="206"/>
      <c r="BY14" s="206"/>
      <c r="BZ14" s="206"/>
      <c r="CA14" s="206"/>
      <c r="CB14" s="206"/>
      <c r="CC14" s="206"/>
      <c r="CD14" s="206"/>
      <c r="CE14" s="206"/>
      <c r="CF14" s="206"/>
      <c r="CG14" s="206"/>
      <c r="CH14" s="206"/>
      <c r="CI14" s="206"/>
      <c r="CJ14" s="206"/>
      <c r="CK14" s="206"/>
      <c r="CL14" s="206"/>
      <c r="CM14" s="206"/>
      <c r="CN14" s="206"/>
      <c r="CO14" s="206"/>
      <c r="CP14" s="206"/>
      <c r="CQ14" s="206"/>
      <c r="CR14" s="206"/>
      <c r="CS14" s="206"/>
      <c r="CT14" s="206"/>
      <c r="CU14" s="206"/>
      <c r="CV14" s="206"/>
      <c r="CW14" s="206"/>
      <c r="CX14" s="206"/>
      <c r="CY14" s="206"/>
      <c r="CZ14" s="206"/>
      <c r="DA14" s="206"/>
      <c r="DB14" s="206"/>
      <c r="DC14" s="206"/>
      <c r="DD14" s="206"/>
      <c r="DE14" s="206"/>
      <c r="DF14" s="206"/>
      <c r="DG14" s="206"/>
      <c r="DH14" s="206"/>
      <c r="DI14" s="206"/>
      <c r="DJ14" s="206"/>
      <c r="DK14" s="206"/>
      <c r="DL14" s="206"/>
      <c r="DM14" s="206"/>
      <c r="DN14" s="206"/>
      <c r="DO14" s="206"/>
      <c r="DP14" s="206"/>
      <c r="DQ14" s="206"/>
      <c r="DR14" s="206"/>
      <c r="DS14" s="206"/>
      <c r="DT14" s="206"/>
      <c r="DU14" s="206"/>
      <c r="DV14" s="206"/>
      <c r="DW14" s="206"/>
      <c r="DX14" s="206"/>
      <c r="DY14" s="206"/>
      <c r="DZ14" s="206"/>
      <c r="EA14" s="206"/>
      <c r="EB14" s="206"/>
      <c r="EC14" s="206"/>
      <c r="ED14" s="206"/>
      <c r="EE14" s="206"/>
      <c r="EF14" s="206"/>
      <c r="EG14" s="206"/>
      <c r="EH14" s="206"/>
      <c r="EI14" s="206"/>
      <c r="EJ14" s="206"/>
      <c r="EK14" s="206"/>
      <c r="EL14" s="206"/>
      <c r="EM14" s="206"/>
      <c r="EN14" s="206"/>
      <c r="EO14" s="206"/>
      <c r="EP14" s="206"/>
      <c r="EQ14" s="206"/>
      <c r="ER14" s="206"/>
      <c r="ES14" s="206"/>
      <c r="ET14" s="206"/>
      <c r="EU14" s="206"/>
      <c r="EV14" s="206"/>
      <c r="EW14" s="206"/>
      <c r="EX14" s="206"/>
      <c r="EY14" s="206"/>
      <c r="EZ14" s="206"/>
      <c r="FA14" s="206"/>
      <c r="FB14" s="206"/>
      <c r="FC14" s="206"/>
      <c r="FD14" s="206"/>
      <c r="FE14" s="206"/>
      <c r="FF14" s="206"/>
      <c r="FG14" s="206"/>
      <c r="FH14" s="206"/>
      <c r="FI14" s="206"/>
      <c r="FJ14" s="206"/>
      <c r="FK14" s="206"/>
      <c r="FL14" s="206"/>
      <c r="FM14" s="206"/>
      <c r="FN14" s="206"/>
      <c r="FO14" s="206"/>
      <c r="FP14" s="206"/>
      <c r="FQ14" s="206"/>
      <c r="FR14" s="206"/>
      <c r="FS14" s="206"/>
      <c r="FT14" s="206"/>
      <c r="FU14" s="206"/>
      <c r="FV14" s="206"/>
      <c r="FW14" s="206"/>
      <c r="FX14" s="206"/>
      <c r="FY14" s="206"/>
      <c r="FZ14" s="206"/>
      <c r="GA14" s="206"/>
      <c r="GB14" s="206"/>
      <c r="GC14" s="206"/>
      <c r="GD14" s="206"/>
      <c r="GE14" s="206"/>
      <c r="GF14" s="206"/>
      <c r="GG14" s="206"/>
      <c r="GH14" s="206"/>
      <c r="GI14" s="206"/>
      <c r="GJ14" s="206"/>
    </row>
    <row r="15" spans="1:192" s="407" customFormat="1" hidden="1" outlineLevel="1" x14ac:dyDescent="0.35">
      <c r="A15" s="208"/>
      <c r="B15" s="208"/>
      <c r="C15" s="209"/>
      <c r="D15" s="210"/>
      <c r="E15" s="211" t="s">
        <v>132</v>
      </c>
      <c r="F15" s="211"/>
      <c r="G15" s="211" t="str">
        <f xml:space="preserve"> SMU</f>
        <v>$ 000s</v>
      </c>
      <c r="H15" s="211"/>
      <c r="I15" s="212"/>
      <c r="J15" s="211">
        <f t="shared" ref="J15:BU15" si="15">I18</f>
        <v>0</v>
      </c>
      <c r="K15" s="211">
        <f t="shared" si="15"/>
        <v>0</v>
      </c>
      <c r="L15" s="211">
        <f t="shared" si="15"/>
        <v>0</v>
      </c>
      <c r="M15" s="211">
        <f t="shared" si="15"/>
        <v>0</v>
      </c>
      <c r="N15" s="211">
        <f t="shared" si="15"/>
        <v>0</v>
      </c>
      <c r="O15" s="211">
        <f t="shared" si="15"/>
        <v>0</v>
      </c>
      <c r="P15" s="211">
        <f t="shared" si="15"/>
        <v>1579.77122796055</v>
      </c>
      <c r="Q15" s="211">
        <f t="shared" si="15"/>
        <v>10473.633863991641</v>
      </c>
      <c r="R15" s="211">
        <f t="shared" si="15"/>
        <v>12513.292230042889</v>
      </c>
      <c r="S15" s="211">
        <f t="shared" si="15"/>
        <v>14554.862577497095</v>
      </c>
      <c r="T15" s="211">
        <f t="shared" si="15"/>
        <v>16603.698530536356</v>
      </c>
      <c r="U15" s="211">
        <f t="shared" si="15"/>
        <v>18654.170385973302</v>
      </c>
      <c r="V15" s="211">
        <f t="shared" si="15"/>
        <v>20712.224581028055</v>
      </c>
      <c r="W15" s="211">
        <f t="shared" si="15"/>
        <v>22774.906787087821</v>
      </c>
      <c r="X15" s="211">
        <f t="shared" si="15"/>
        <v>24831.970300353583</v>
      </c>
      <c r="Y15" s="211">
        <f t="shared" si="15"/>
        <v>26903.916707799559</v>
      </c>
      <c r="Z15" s="211">
        <f t="shared" si="15"/>
        <v>28976.803811891314</v>
      </c>
      <c r="AA15" s="211">
        <f t="shared" si="15"/>
        <v>31058.070836428364</v>
      </c>
      <c r="AB15" s="211">
        <f t="shared" si="15"/>
        <v>33139.99817599266</v>
      </c>
      <c r="AC15" s="211">
        <f t="shared" si="15"/>
        <v>35230.627106245629</v>
      </c>
      <c r="AD15" s="211">
        <f t="shared" si="15"/>
        <v>37325.957299331945</v>
      </c>
      <c r="AE15" s="211">
        <f t="shared" si="15"/>
        <v>39421.52476099693</v>
      </c>
      <c r="AF15" s="211">
        <f t="shared" si="15"/>
        <v>41526.279157057608</v>
      </c>
      <c r="AG15" s="211">
        <f t="shared" si="15"/>
        <v>43600.457921325746</v>
      </c>
      <c r="AH15" s="211">
        <f t="shared" si="15"/>
        <v>45655.52044891988</v>
      </c>
      <c r="AI15" s="211">
        <f t="shared" si="15"/>
        <v>47682.705218483556</v>
      </c>
      <c r="AJ15" s="211">
        <f t="shared" si="15"/>
        <v>49673.467495834295</v>
      </c>
      <c r="AK15" s="211">
        <f t="shared" si="15"/>
        <v>51658.476937944492</v>
      </c>
      <c r="AL15" s="211">
        <f t="shared" si="15"/>
        <v>53602.058292809095</v>
      </c>
      <c r="AM15" s="211">
        <f t="shared" si="15"/>
        <v>55531.888816521459</v>
      </c>
      <c r="AN15" s="211">
        <f t="shared" si="15"/>
        <v>57422.840652531704</v>
      </c>
      <c r="AO15" s="211">
        <f t="shared" si="15"/>
        <v>59295.526391609797</v>
      </c>
      <c r="AP15" s="211">
        <f t="shared" si="15"/>
        <v>61132.045700720155</v>
      </c>
      <c r="AQ15" s="211">
        <f t="shared" si="15"/>
        <v>62935.200757480103</v>
      </c>
      <c r="AR15" s="211">
        <f t="shared" si="15"/>
        <v>64729.432720079218</v>
      </c>
      <c r="AS15" s="211">
        <f t="shared" si="15"/>
        <v>66477.83110486035</v>
      </c>
      <c r="AT15" s="211">
        <f t="shared" si="15"/>
        <v>68219.463095742627</v>
      </c>
      <c r="AU15" s="211">
        <f t="shared" si="15"/>
        <v>69919.586752345087</v>
      </c>
      <c r="AV15" s="211">
        <f t="shared" si="15"/>
        <v>71571.724195785719</v>
      </c>
      <c r="AW15" s="211">
        <f t="shared" si="15"/>
        <v>73268.282347839195</v>
      </c>
      <c r="AX15" s="211">
        <f t="shared" si="15"/>
        <v>74878.799716957132</v>
      </c>
      <c r="AY15" s="211">
        <f t="shared" si="15"/>
        <v>76487.907240223591</v>
      </c>
      <c r="AZ15" s="211">
        <f t="shared" si="15"/>
        <v>78042.845854581712</v>
      </c>
      <c r="BA15" s="211">
        <f t="shared" si="15"/>
        <v>79582.60339308421</v>
      </c>
      <c r="BB15" s="211">
        <f t="shared" si="15"/>
        <v>81072.020284494545</v>
      </c>
      <c r="BC15" s="211">
        <f t="shared" si="15"/>
        <v>82525.063627321753</v>
      </c>
      <c r="BD15" s="211">
        <f t="shared" si="15"/>
        <v>83981.779636142805</v>
      </c>
      <c r="BE15" s="211">
        <f t="shared" si="15"/>
        <v>85409.080219230513</v>
      </c>
      <c r="BF15" s="211">
        <f t="shared" si="15"/>
        <v>87054.025199197247</v>
      </c>
      <c r="BG15" s="211">
        <f t="shared" si="15"/>
        <v>87054.025199197247</v>
      </c>
      <c r="BH15" s="211">
        <f t="shared" si="15"/>
        <v>87054.025199197247</v>
      </c>
      <c r="BI15" s="211">
        <f t="shared" si="15"/>
        <v>87054.025199197247</v>
      </c>
      <c r="BJ15" s="211">
        <f t="shared" si="15"/>
        <v>87054.025199197247</v>
      </c>
      <c r="BK15" s="211">
        <f t="shared" si="15"/>
        <v>87054.025199197247</v>
      </c>
      <c r="BL15" s="211">
        <f t="shared" si="15"/>
        <v>87054.025199197247</v>
      </c>
      <c r="BM15" s="211">
        <f t="shared" si="15"/>
        <v>87054.025199197247</v>
      </c>
      <c r="BN15" s="211">
        <f t="shared" si="15"/>
        <v>87054.025199197247</v>
      </c>
      <c r="BO15" s="211">
        <f t="shared" si="15"/>
        <v>87054.025199197247</v>
      </c>
      <c r="BP15" s="211">
        <f t="shared" si="15"/>
        <v>87054.025199197247</v>
      </c>
      <c r="BQ15" s="211">
        <f t="shared" si="15"/>
        <v>87054.025199197247</v>
      </c>
      <c r="BR15" s="211">
        <f t="shared" si="15"/>
        <v>87054.025199197247</v>
      </c>
      <c r="BS15" s="211">
        <f t="shared" si="15"/>
        <v>87054.025199197247</v>
      </c>
      <c r="BT15" s="211">
        <f t="shared" si="15"/>
        <v>87054.025199197247</v>
      </c>
      <c r="BU15" s="211">
        <f t="shared" si="15"/>
        <v>87054.025199197247</v>
      </c>
      <c r="BV15" s="211">
        <f t="shared" ref="BV15:EG15" si="16">BU18</f>
        <v>87054.025199197247</v>
      </c>
      <c r="BW15" s="211">
        <f t="shared" si="16"/>
        <v>87054.025199197247</v>
      </c>
      <c r="BX15" s="211">
        <f t="shared" si="16"/>
        <v>87054.025199197247</v>
      </c>
      <c r="BY15" s="211">
        <f t="shared" si="16"/>
        <v>87054.025199197247</v>
      </c>
      <c r="BZ15" s="211">
        <f t="shared" si="16"/>
        <v>87054.025199197247</v>
      </c>
      <c r="CA15" s="211">
        <f t="shared" si="16"/>
        <v>87054.025199197247</v>
      </c>
      <c r="CB15" s="211">
        <f t="shared" si="16"/>
        <v>87054.025199197247</v>
      </c>
      <c r="CC15" s="211">
        <f t="shared" si="16"/>
        <v>87054.025199197247</v>
      </c>
      <c r="CD15" s="211">
        <f t="shared" si="16"/>
        <v>87054.025199197247</v>
      </c>
      <c r="CE15" s="211">
        <f t="shared" si="16"/>
        <v>87054.025199197247</v>
      </c>
      <c r="CF15" s="211">
        <f t="shared" si="16"/>
        <v>87054.025199197247</v>
      </c>
      <c r="CG15" s="211">
        <f t="shared" si="16"/>
        <v>87054.025199197247</v>
      </c>
      <c r="CH15" s="211">
        <f t="shared" si="16"/>
        <v>87054.025199197247</v>
      </c>
      <c r="CI15" s="211">
        <f t="shared" si="16"/>
        <v>87054.025199197247</v>
      </c>
      <c r="CJ15" s="211">
        <f t="shared" si="16"/>
        <v>87054.025199197247</v>
      </c>
      <c r="CK15" s="211">
        <f t="shared" si="16"/>
        <v>87054.025199197247</v>
      </c>
      <c r="CL15" s="211">
        <f t="shared" si="16"/>
        <v>87054.025199197247</v>
      </c>
      <c r="CM15" s="211">
        <f t="shared" si="16"/>
        <v>87054.025199197247</v>
      </c>
      <c r="CN15" s="211">
        <f t="shared" si="16"/>
        <v>87054.025199197247</v>
      </c>
      <c r="CO15" s="211">
        <f t="shared" si="16"/>
        <v>87054.025199197247</v>
      </c>
      <c r="CP15" s="211">
        <f t="shared" si="16"/>
        <v>87054.025199197247</v>
      </c>
      <c r="CQ15" s="211">
        <f t="shared" si="16"/>
        <v>87054.025199197247</v>
      </c>
      <c r="CR15" s="211">
        <f t="shared" si="16"/>
        <v>87054.025199197247</v>
      </c>
      <c r="CS15" s="211">
        <f t="shared" si="16"/>
        <v>87054.025199197247</v>
      </c>
      <c r="CT15" s="211">
        <f t="shared" si="16"/>
        <v>87054.025199197247</v>
      </c>
      <c r="CU15" s="211">
        <f t="shared" si="16"/>
        <v>87054.025199197247</v>
      </c>
      <c r="CV15" s="211">
        <f t="shared" si="16"/>
        <v>87054.025199197247</v>
      </c>
      <c r="CW15" s="211">
        <f t="shared" si="16"/>
        <v>87054.025199197247</v>
      </c>
      <c r="CX15" s="211">
        <f t="shared" si="16"/>
        <v>87054.025199197247</v>
      </c>
      <c r="CY15" s="211">
        <f t="shared" si="16"/>
        <v>87054.025199197247</v>
      </c>
      <c r="CZ15" s="211">
        <f t="shared" si="16"/>
        <v>87054.025199197247</v>
      </c>
      <c r="DA15" s="211">
        <f t="shared" si="16"/>
        <v>87054.025199197247</v>
      </c>
      <c r="DB15" s="211">
        <f t="shared" si="16"/>
        <v>87054.025199197247</v>
      </c>
      <c r="DC15" s="211">
        <f t="shared" si="16"/>
        <v>87054.025199197247</v>
      </c>
      <c r="DD15" s="211">
        <f t="shared" si="16"/>
        <v>87054.025199197247</v>
      </c>
      <c r="DE15" s="211">
        <f t="shared" si="16"/>
        <v>87054.025199197247</v>
      </c>
      <c r="DF15" s="211">
        <f t="shared" si="16"/>
        <v>87054.025199197247</v>
      </c>
      <c r="DG15" s="211">
        <f t="shared" si="16"/>
        <v>87054.025199197247</v>
      </c>
      <c r="DH15" s="211">
        <f t="shared" si="16"/>
        <v>87054.025199197247</v>
      </c>
      <c r="DI15" s="211">
        <f t="shared" si="16"/>
        <v>87054.025199197247</v>
      </c>
      <c r="DJ15" s="211">
        <f t="shared" si="16"/>
        <v>87054.025199197247</v>
      </c>
      <c r="DK15" s="211">
        <f t="shared" si="16"/>
        <v>87054.025199197247</v>
      </c>
      <c r="DL15" s="211">
        <f t="shared" si="16"/>
        <v>87054.025199197247</v>
      </c>
      <c r="DM15" s="211">
        <f t="shared" si="16"/>
        <v>87054.025199197247</v>
      </c>
      <c r="DN15" s="211">
        <f t="shared" si="16"/>
        <v>87054.025199197247</v>
      </c>
      <c r="DO15" s="211">
        <f t="shared" si="16"/>
        <v>87054.025199197247</v>
      </c>
      <c r="DP15" s="211">
        <f t="shared" si="16"/>
        <v>87054.025199197247</v>
      </c>
      <c r="DQ15" s="211">
        <f t="shared" si="16"/>
        <v>87054.025199197247</v>
      </c>
      <c r="DR15" s="211">
        <f t="shared" si="16"/>
        <v>87054.025199197247</v>
      </c>
      <c r="DS15" s="211">
        <f t="shared" si="16"/>
        <v>87054.025199197247</v>
      </c>
      <c r="DT15" s="211">
        <f t="shared" si="16"/>
        <v>87054.025199197247</v>
      </c>
      <c r="DU15" s="211">
        <f t="shared" si="16"/>
        <v>87054.025199197247</v>
      </c>
      <c r="DV15" s="211">
        <f t="shared" si="16"/>
        <v>87054.025199197247</v>
      </c>
      <c r="DW15" s="211">
        <f t="shared" si="16"/>
        <v>87054.025199197247</v>
      </c>
      <c r="DX15" s="211">
        <f t="shared" si="16"/>
        <v>87054.025199197247</v>
      </c>
      <c r="DY15" s="211">
        <f t="shared" si="16"/>
        <v>87054.025199197247</v>
      </c>
      <c r="DZ15" s="211">
        <f t="shared" si="16"/>
        <v>87054.025199197247</v>
      </c>
      <c r="EA15" s="211">
        <f t="shared" si="16"/>
        <v>87054.025199197247</v>
      </c>
      <c r="EB15" s="211">
        <f t="shared" si="16"/>
        <v>87054.025199197247</v>
      </c>
      <c r="EC15" s="211">
        <f t="shared" si="16"/>
        <v>87054.025199197247</v>
      </c>
      <c r="ED15" s="211">
        <f t="shared" si="16"/>
        <v>87054.025199197247</v>
      </c>
      <c r="EE15" s="211">
        <f t="shared" si="16"/>
        <v>87054.025199197247</v>
      </c>
      <c r="EF15" s="211">
        <f t="shared" si="16"/>
        <v>87054.025199197247</v>
      </c>
      <c r="EG15" s="211">
        <f t="shared" si="16"/>
        <v>87054.025199197247</v>
      </c>
      <c r="EH15" s="211">
        <f t="shared" ref="EH15:GJ15" si="17">EG18</f>
        <v>87054.025199197247</v>
      </c>
      <c r="EI15" s="211">
        <f t="shared" si="17"/>
        <v>87054.025199197247</v>
      </c>
      <c r="EJ15" s="211">
        <f t="shared" si="17"/>
        <v>87054.025199197247</v>
      </c>
      <c r="EK15" s="211">
        <f t="shared" si="17"/>
        <v>87054.025199197247</v>
      </c>
      <c r="EL15" s="211">
        <f t="shared" si="17"/>
        <v>87054.025199197247</v>
      </c>
      <c r="EM15" s="211">
        <f t="shared" si="17"/>
        <v>87054.025199197247</v>
      </c>
      <c r="EN15" s="211">
        <f t="shared" si="17"/>
        <v>87054.025199197247</v>
      </c>
      <c r="EO15" s="211">
        <f t="shared" si="17"/>
        <v>87054.025199197247</v>
      </c>
      <c r="EP15" s="211">
        <f t="shared" si="17"/>
        <v>87054.025199197247</v>
      </c>
      <c r="EQ15" s="211">
        <f t="shared" si="17"/>
        <v>87054.025199197247</v>
      </c>
      <c r="ER15" s="211">
        <f t="shared" si="17"/>
        <v>87054.025199197247</v>
      </c>
      <c r="ES15" s="211">
        <f t="shared" si="17"/>
        <v>87054.025199197247</v>
      </c>
      <c r="ET15" s="211">
        <f t="shared" si="17"/>
        <v>87054.025199197247</v>
      </c>
      <c r="EU15" s="211">
        <f t="shared" si="17"/>
        <v>87054.025199197247</v>
      </c>
      <c r="EV15" s="211">
        <f t="shared" si="17"/>
        <v>87054.025199197247</v>
      </c>
      <c r="EW15" s="211">
        <f t="shared" si="17"/>
        <v>87054.025199197247</v>
      </c>
      <c r="EX15" s="211">
        <f t="shared" si="17"/>
        <v>87054.025199197247</v>
      </c>
      <c r="EY15" s="211">
        <f t="shared" si="17"/>
        <v>87054.025199197247</v>
      </c>
      <c r="EZ15" s="211">
        <f t="shared" si="17"/>
        <v>87054.025199197247</v>
      </c>
      <c r="FA15" s="211">
        <f t="shared" si="17"/>
        <v>87054.025199197247</v>
      </c>
      <c r="FB15" s="211">
        <f t="shared" si="17"/>
        <v>0</v>
      </c>
      <c r="FC15" s="211">
        <f t="shared" si="17"/>
        <v>0</v>
      </c>
      <c r="FD15" s="211">
        <f t="shared" si="17"/>
        <v>0</v>
      </c>
      <c r="FE15" s="211">
        <f t="shared" si="17"/>
        <v>0</v>
      </c>
      <c r="FF15" s="211">
        <f t="shared" si="17"/>
        <v>0</v>
      </c>
      <c r="FG15" s="211">
        <f t="shared" si="17"/>
        <v>0</v>
      </c>
      <c r="FH15" s="211">
        <f t="shared" si="17"/>
        <v>0</v>
      </c>
      <c r="FI15" s="211">
        <f t="shared" si="17"/>
        <v>0</v>
      </c>
      <c r="FJ15" s="211">
        <f t="shared" si="17"/>
        <v>0</v>
      </c>
      <c r="FK15" s="211">
        <f t="shared" si="17"/>
        <v>0</v>
      </c>
      <c r="FL15" s="211">
        <f t="shared" si="17"/>
        <v>0</v>
      </c>
      <c r="FM15" s="211">
        <f t="shared" si="17"/>
        <v>0</v>
      </c>
      <c r="FN15" s="211">
        <f t="shared" si="17"/>
        <v>0</v>
      </c>
      <c r="FO15" s="211">
        <f t="shared" si="17"/>
        <v>0</v>
      </c>
      <c r="FP15" s="211">
        <f t="shared" si="17"/>
        <v>0</v>
      </c>
      <c r="FQ15" s="211">
        <f t="shared" si="17"/>
        <v>0</v>
      </c>
      <c r="FR15" s="211">
        <f t="shared" si="17"/>
        <v>0</v>
      </c>
      <c r="FS15" s="211">
        <f t="shared" si="17"/>
        <v>0</v>
      </c>
      <c r="FT15" s="211">
        <f t="shared" si="17"/>
        <v>0</v>
      </c>
      <c r="FU15" s="211">
        <f t="shared" si="17"/>
        <v>0</v>
      </c>
      <c r="FV15" s="211">
        <f t="shared" si="17"/>
        <v>0</v>
      </c>
      <c r="FW15" s="211">
        <f t="shared" si="17"/>
        <v>0</v>
      </c>
      <c r="FX15" s="211">
        <f t="shared" si="17"/>
        <v>0</v>
      </c>
      <c r="FY15" s="211">
        <f t="shared" si="17"/>
        <v>0</v>
      </c>
      <c r="FZ15" s="211">
        <f t="shared" si="17"/>
        <v>0</v>
      </c>
      <c r="GA15" s="211">
        <f t="shared" si="17"/>
        <v>0</v>
      </c>
      <c r="GB15" s="211">
        <f t="shared" si="17"/>
        <v>0</v>
      </c>
      <c r="GC15" s="211">
        <f t="shared" si="17"/>
        <v>0</v>
      </c>
      <c r="GD15" s="211">
        <f t="shared" si="17"/>
        <v>0</v>
      </c>
      <c r="GE15" s="211">
        <f t="shared" si="17"/>
        <v>0</v>
      </c>
      <c r="GF15" s="211">
        <f t="shared" si="17"/>
        <v>0</v>
      </c>
      <c r="GG15" s="211">
        <f t="shared" si="17"/>
        <v>0</v>
      </c>
      <c r="GH15" s="211">
        <f t="shared" si="17"/>
        <v>0</v>
      </c>
      <c r="GI15" s="211">
        <f t="shared" si="17"/>
        <v>0</v>
      </c>
      <c r="GJ15" s="211">
        <f t="shared" si="17"/>
        <v>0</v>
      </c>
    </row>
    <row r="16" spans="1:192" s="313" customFormat="1" hidden="1" outlineLevel="1" x14ac:dyDescent="0.35">
      <c r="A16" s="226"/>
      <c r="B16" s="226"/>
      <c r="C16" s="227"/>
      <c r="D16" s="228"/>
      <c r="E16" s="136" t="str">
        <f xml:space="preserve"> Fin!E$30</f>
        <v>Equity drawdown during construction</v>
      </c>
      <c r="F16" s="136">
        <f xml:space="preserve"> Fin!F$30</f>
        <v>0</v>
      </c>
      <c r="G16" s="136" t="str">
        <f xml:space="preserve"> Fin!G$30</f>
        <v>$ 000s</v>
      </c>
      <c r="H16" s="136">
        <f xml:space="preserve"> Fin!H$30</f>
        <v>87054.025199197247</v>
      </c>
      <c r="I16" s="136">
        <f xml:space="preserve"> Fin!I$30</f>
        <v>0</v>
      </c>
      <c r="J16" s="136">
        <f xml:space="preserve"> Fin!J$30</f>
        <v>0</v>
      </c>
      <c r="K16" s="136">
        <f xml:space="preserve"> Fin!K$30</f>
        <v>0</v>
      </c>
      <c r="L16" s="136">
        <f xml:space="preserve"> Fin!L$30</f>
        <v>0</v>
      </c>
      <c r="M16" s="136">
        <f xml:space="preserve"> Fin!M$30</f>
        <v>0</v>
      </c>
      <c r="N16" s="136">
        <f xml:space="preserve"> Fin!N$30</f>
        <v>0</v>
      </c>
      <c r="O16" s="136">
        <f xml:space="preserve"> Fin!O$30</f>
        <v>1579.77122796055</v>
      </c>
      <c r="P16" s="136">
        <f xml:space="preserve"> Fin!P$30</f>
        <v>8893.8626360310918</v>
      </c>
      <c r="Q16" s="136">
        <f xml:space="preserve"> Fin!Q$30</f>
        <v>2039.6583660512483</v>
      </c>
      <c r="R16" s="136">
        <f xml:space="preserve"> Fin!R$30</f>
        <v>2041.5703474542058</v>
      </c>
      <c r="S16" s="136">
        <f xml:space="preserve"> Fin!S$30</f>
        <v>2048.8359530392604</v>
      </c>
      <c r="T16" s="136">
        <f xml:space="preserve"> Fin!T$30</f>
        <v>2050.4718554369479</v>
      </c>
      <c r="U16" s="136">
        <f xml:space="preserve"> Fin!U$30</f>
        <v>2058.0541950547508</v>
      </c>
      <c r="V16" s="136">
        <f xml:space="preserve"> Fin!V$30</f>
        <v>2062.6822060597651</v>
      </c>
      <c r="W16" s="136">
        <f xml:space="preserve"> Fin!W$30</f>
        <v>2057.0635132657635</v>
      </c>
      <c r="X16" s="136">
        <f xml:space="preserve"> Fin!X$30</f>
        <v>2071.9464074459752</v>
      </c>
      <c r="Y16" s="136">
        <f xml:space="preserve"> Fin!Y$30</f>
        <v>2072.8871040917552</v>
      </c>
      <c r="Z16" s="136">
        <f xml:space="preserve"> Fin!Z$30</f>
        <v>2081.2670245370482</v>
      </c>
      <c r="AA16" s="136">
        <f xml:space="preserve"> Fin!AA$30</f>
        <v>2081.927339564294</v>
      </c>
      <c r="AB16" s="136">
        <f xml:space="preserve"> Fin!AB$30</f>
        <v>2090.6289302529713</v>
      </c>
      <c r="AC16" s="136">
        <f xml:space="preserve"> Fin!AC$30</f>
        <v>2095.3301930863163</v>
      </c>
      <c r="AD16" s="136">
        <f xml:space="preserve"> Fin!AD$30</f>
        <v>2095.5674616649853</v>
      </c>
      <c r="AE16" s="136">
        <f xml:space="preserve"> Fin!AE$30</f>
        <v>2104.7543960606758</v>
      </c>
      <c r="AF16" s="136">
        <f xml:space="preserve"> Fin!AF$30</f>
        <v>2074.1787642681388</v>
      </c>
      <c r="AG16" s="136">
        <f xml:space="preserve"> Fin!AG$30</f>
        <v>2055.0625275941375</v>
      </c>
      <c r="AH16" s="136">
        <f xml:space="preserve"> Fin!AH$30</f>
        <v>2027.1847695636786</v>
      </c>
      <c r="AI16" s="136">
        <f xml:space="preserve"> Fin!AI$30</f>
        <v>1990.7622773507355</v>
      </c>
      <c r="AJ16" s="136">
        <f xml:space="preserve"> Fin!AJ$30</f>
        <v>1985.0094421101965</v>
      </c>
      <c r="AK16" s="136">
        <f xml:space="preserve"> Fin!AK$30</f>
        <v>1943.581354864604</v>
      </c>
      <c r="AL16" s="136">
        <f xml:space="preserve"> Fin!AL$30</f>
        <v>1929.8305237123657</v>
      </c>
      <c r="AM16" s="136">
        <f xml:space="preserve"> Fin!AM$30</f>
        <v>1890.9518360102475</v>
      </c>
      <c r="AN16" s="136">
        <f xml:space="preserve"> Fin!AN$30</f>
        <v>1872.6857390780963</v>
      </c>
      <c r="AO16" s="136">
        <f xml:space="preserve"> Fin!AO$30</f>
        <v>1836.5193091103542</v>
      </c>
      <c r="AP16" s="136">
        <f xml:space="preserve"> Fin!AP$30</f>
        <v>1803.1550567599447</v>
      </c>
      <c r="AQ16" s="136">
        <f xml:space="preserve"> Fin!AQ$30</f>
        <v>1794.2319625991163</v>
      </c>
      <c r="AR16" s="136">
        <f xml:space="preserve"> Fin!AR$30</f>
        <v>1748.3983847811317</v>
      </c>
      <c r="AS16" s="136">
        <f xml:space="preserve"> Fin!AS$30</f>
        <v>1741.6319908822734</v>
      </c>
      <c r="AT16" s="136">
        <f xml:space="preserve"> Fin!AT$30</f>
        <v>1700.1236566024625</v>
      </c>
      <c r="AU16" s="136">
        <f xml:space="preserve"> Fin!AU$30</f>
        <v>1652.1374434406334</v>
      </c>
      <c r="AV16" s="136">
        <f xml:space="preserve"> Fin!AV$30</f>
        <v>1696.5581520534763</v>
      </c>
      <c r="AW16" s="136">
        <f xml:space="preserve"> Fin!AW$30</f>
        <v>1610.5173691179391</v>
      </c>
      <c r="AX16" s="136">
        <f xml:space="preserve"> Fin!AX$30</f>
        <v>1609.1075232664641</v>
      </c>
      <c r="AY16" s="136">
        <f xml:space="preserve"> Fin!AY$30</f>
        <v>1554.9386143581185</v>
      </c>
      <c r="AZ16" s="136">
        <f xml:space="preserve"> Fin!AZ$30</f>
        <v>1539.7575385024963</v>
      </c>
      <c r="BA16" s="136">
        <f xml:space="preserve"> Fin!BA$30</f>
        <v>1489.4168914103416</v>
      </c>
      <c r="BB16" s="136">
        <f xml:space="preserve"> Fin!BB$30</f>
        <v>1453.0433428272081</v>
      </c>
      <c r="BC16" s="136">
        <f xml:space="preserve"> Fin!BC$30</f>
        <v>1456.7160088210464</v>
      </c>
      <c r="BD16" s="136">
        <f xml:space="preserve"> Fin!BD$30</f>
        <v>1427.3005830877039</v>
      </c>
      <c r="BE16" s="136">
        <f xml:space="preserve"> Fin!BE$30</f>
        <v>1644.9449799667366</v>
      </c>
      <c r="BF16" s="136">
        <f xml:space="preserve"> Fin!BF$30</f>
        <v>0</v>
      </c>
      <c r="BG16" s="136">
        <f xml:space="preserve"> Fin!BG$30</f>
        <v>0</v>
      </c>
      <c r="BH16" s="136">
        <f xml:space="preserve"> Fin!BH$30</f>
        <v>0</v>
      </c>
      <c r="BI16" s="136">
        <f xml:space="preserve"> Fin!BI$30</f>
        <v>0</v>
      </c>
      <c r="BJ16" s="136">
        <f xml:space="preserve"> Fin!BJ$30</f>
        <v>0</v>
      </c>
      <c r="BK16" s="136">
        <f xml:space="preserve"> Fin!BK$30</f>
        <v>0</v>
      </c>
      <c r="BL16" s="136">
        <f xml:space="preserve"> Fin!BL$30</f>
        <v>0</v>
      </c>
      <c r="BM16" s="136">
        <f xml:space="preserve"> Fin!BM$30</f>
        <v>0</v>
      </c>
      <c r="BN16" s="136">
        <f xml:space="preserve"> Fin!BN$30</f>
        <v>0</v>
      </c>
      <c r="BO16" s="136">
        <f xml:space="preserve"> Fin!BO$30</f>
        <v>0</v>
      </c>
      <c r="BP16" s="136">
        <f xml:space="preserve"> Fin!BP$30</f>
        <v>0</v>
      </c>
      <c r="BQ16" s="136">
        <f xml:space="preserve"> Fin!BQ$30</f>
        <v>0</v>
      </c>
      <c r="BR16" s="136">
        <f xml:space="preserve"> Fin!BR$30</f>
        <v>0</v>
      </c>
      <c r="BS16" s="136">
        <f xml:space="preserve"> Fin!BS$30</f>
        <v>0</v>
      </c>
      <c r="BT16" s="136">
        <f xml:space="preserve"> Fin!BT$30</f>
        <v>0</v>
      </c>
      <c r="BU16" s="136">
        <f xml:space="preserve"> Fin!BU$30</f>
        <v>0</v>
      </c>
      <c r="BV16" s="136">
        <f xml:space="preserve"> Fin!BV$30</f>
        <v>0</v>
      </c>
      <c r="BW16" s="136">
        <f xml:space="preserve"> Fin!BW$30</f>
        <v>0</v>
      </c>
      <c r="BX16" s="136">
        <f xml:space="preserve"> Fin!BX$30</f>
        <v>0</v>
      </c>
      <c r="BY16" s="136">
        <f xml:space="preserve"> Fin!BY$30</f>
        <v>0</v>
      </c>
      <c r="BZ16" s="136">
        <f xml:space="preserve"> Fin!BZ$30</f>
        <v>0</v>
      </c>
      <c r="CA16" s="136">
        <f xml:space="preserve"> Fin!CA$30</f>
        <v>0</v>
      </c>
      <c r="CB16" s="136">
        <f xml:space="preserve"> Fin!CB$30</f>
        <v>0</v>
      </c>
      <c r="CC16" s="136">
        <f xml:space="preserve"> Fin!CC$30</f>
        <v>0</v>
      </c>
      <c r="CD16" s="136">
        <f xml:space="preserve"> Fin!CD$30</f>
        <v>0</v>
      </c>
      <c r="CE16" s="136">
        <f xml:space="preserve"> Fin!CE$30</f>
        <v>0</v>
      </c>
      <c r="CF16" s="136">
        <f xml:space="preserve"> Fin!CF$30</f>
        <v>0</v>
      </c>
      <c r="CG16" s="136">
        <f xml:space="preserve"> Fin!CG$30</f>
        <v>0</v>
      </c>
      <c r="CH16" s="136">
        <f xml:space="preserve"> Fin!CH$30</f>
        <v>0</v>
      </c>
      <c r="CI16" s="136">
        <f xml:space="preserve"> Fin!CI$30</f>
        <v>0</v>
      </c>
      <c r="CJ16" s="136">
        <f xml:space="preserve"> Fin!CJ$30</f>
        <v>0</v>
      </c>
      <c r="CK16" s="136">
        <f xml:space="preserve"> Fin!CK$30</f>
        <v>0</v>
      </c>
      <c r="CL16" s="136">
        <f xml:space="preserve"> Fin!CL$30</f>
        <v>0</v>
      </c>
      <c r="CM16" s="136">
        <f xml:space="preserve"> Fin!CM$30</f>
        <v>0</v>
      </c>
      <c r="CN16" s="136">
        <f xml:space="preserve"> Fin!CN$30</f>
        <v>0</v>
      </c>
      <c r="CO16" s="136">
        <f xml:space="preserve"> Fin!CO$30</f>
        <v>0</v>
      </c>
      <c r="CP16" s="136">
        <f xml:space="preserve"> Fin!CP$30</f>
        <v>0</v>
      </c>
      <c r="CQ16" s="136">
        <f xml:space="preserve"> Fin!CQ$30</f>
        <v>0</v>
      </c>
      <c r="CR16" s="136">
        <f xml:space="preserve"> Fin!CR$30</f>
        <v>0</v>
      </c>
      <c r="CS16" s="136">
        <f xml:space="preserve"> Fin!CS$30</f>
        <v>0</v>
      </c>
      <c r="CT16" s="136">
        <f xml:space="preserve"> Fin!CT$30</f>
        <v>0</v>
      </c>
      <c r="CU16" s="136">
        <f xml:space="preserve"> Fin!CU$30</f>
        <v>0</v>
      </c>
      <c r="CV16" s="136">
        <f xml:space="preserve"> Fin!CV$30</f>
        <v>0</v>
      </c>
      <c r="CW16" s="136">
        <f xml:space="preserve"> Fin!CW$30</f>
        <v>0</v>
      </c>
      <c r="CX16" s="136">
        <f xml:space="preserve"> Fin!CX$30</f>
        <v>0</v>
      </c>
      <c r="CY16" s="136">
        <f xml:space="preserve"> Fin!CY$30</f>
        <v>0</v>
      </c>
      <c r="CZ16" s="136">
        <f xml:space="preserve"> Fin!CZ$30</f>
        <v>0</v>
      </c>
      <c r="DA16" s="136">
        <f xml:space="preserve"> Fin!DA$30</f>
        <v>0</v>
      </c>
      <c r="DB16" s="136">
        <f xml:space="preserve"> Fin!DB$30</f>
        <v>0</v>
      </c>
      <c r="DC16" s="136">
        <f xml:space="preserve"> Fin!DC$30</f>
        <v>0</v>
      </c>
      <c r="DD16" s="136">
        <f xml:space="preserve"> Fin!DD$30</f>
        <v>0</v>
      </c>
      <c r="DE16" s="136">
        <f xml:space="preserve"> Fin!DE$30</f>
        <v>0</v>
      </c>
      <c r="DF16" s="136">
        <f xml:space="preserve"> Fin!DF$30</f>
        <v>0</v>
      </c>
      <c r="DG16" s="136">
        <f xml:space="preserve"> Fin!DG$30</f>
        <v>0</v>
      </c>
      <c r="DH16" s="136">
        <f xml:space="preserve"> Fin!DH$30</f>
        <v>0</v>
      </c>
      <c r="DI16" s="136">
        <f xml:space="preserve"> Fin!DI$30</f>
        <v>0</v>
      </c>
      <c r="DJ16" s="136">
        <f xml:space="preserve"> Fin!DJ$30</f>
        <v>0</v>
      </c>
      <c r="DK16" s="136">
        <f xml:space="preserve"> Fin!DK$30</f>
        <v>0</v>
      </c>
      <c r="DL16" s="136">
        <f xml:space="preserve"> Fin!DL$30</f>
        <v>0</v>
      </c>
      <c r="DM16" s="136">
        <f xml:space="preserve"> Fin!DM$30</f>
        <v>0</v>
      </c>
      <c r="DN16" s="136">
        <f xml:space="preserve"> Fin!DN$30</f>
        <v>0</v>
      </c>
      <c r="DO16" s="136">
        <f xml:space="preserve"> Fin!DO$30</f>
        <v>0</v>
      </c>
      <c r="DP16" s="136">
        <f xml:space="preserve"> Fin!DP$30</f>
        <v>0</v>
      </c>
      <c r="DQ16" s="136">
        <f xml:space="preserve"> Fin!DQ$30</f>
        <v>0</v>
      </c>
      <c r="DR16" s="136">
        <f xml:space="preserve"> Fin!DR$30</f>
        <v>0</v>
      </c>
      <c r="DS16" s="136">
        <f xml:space="preserve"> Fin!DS$30</f>
        <v>0</v>
      </c>
      <c r="DT16" s="136">
        <f xml:space="preserve"> Fin!DT$30</f>
        <v>0</v>
      </c>
      <c r="DU16" s="136">
        <f xml:space="preserve"> Fin!DU$30</f>
        <v>0</v>
      </c>
      <c r="DV16" s="136">
        <f xml:space="preserve"> Fin!DV$30</f>
        <v>0</v>
      </c>
      <c r="DW16" s="136">
        <f xml:space="preserve"> Fin!DW$30</f>
        <v>0</v>
      </c>
      <c r="DX16" s="136">
        <f xml:space="preserve"> Fin!DX$30</f>
        <v>0</v>
      </c>
      <c r="DY16" s="136">
        <f xml:space="preserve"> Fin!DY$30</f>
        <v>0</v>
      </c>
      <c r="DZ16" s="136">
        <f xml:space="preserve"> Fin!DZ$30</f>
        <v>0</v>
      </c>
      <c r="EA16" s="136">
        <f xml:space="preserve"> Fin!EA$30</f>
        <v>0</v>
      </c>
      <c r="EB16" s="136">
        <f xml:space="preserve"> Fin!EB$30</f>
        <v>0</v>
      </c>
      <c r="EC16" s="136">
        <f xml:space="preserve"> Fin!EC$30</f>
        <v>0</v>
      </c>
      <c r="ED16" s="136">
        <f xml:space="preserve"> Fin!ED$30</f>
        <v>0</v>
      </c>
      <c r="EE16" s="136">
        <f xml:space="preserve"> Fin!EE$30</f>
        <v>0</v>
      </c>
      <c r="EF16" s="136">
        <f xml:space="preserve"> Fin!EF$30</f>
        <v>0</v>
      </c>
      <c r="EG16" s="136">
        <f xml:space="preserve"> Fin!EG$30</f>
        <v>0</v>
      </c>
      <c r="EH16" s="136">
        <f xml:space="preserve"> Fin!EH$30</f>
        <v>0</v>
      </c>
      <c r="EI16" s="136">
        <f xml:space="preserve"> Fin!EI$30</f>
        <v>0</v>
      </c>
      <c r="EJ16" s="136">
        <f xml:space="preserve"> Fin!EJ$30</f>
        <v>0</v>
      </c>
      <c r="EK16" s="136">
        <f xml:space="preserve"> Fin!EK$30</f>
        <v>0</v>
      </c>
      <c r="EL16" s="136">
        <f xml:space="preserve"> Fin!EL$30</f>
        <v>0</v>
      </c>
      <c r="EM16" s="136">
        <f xml:space="preserve"> Fin!EM$30</f>
        <v>0</v>
      </c>
      <c r="EN16" s="136">
        <f xml:space="preserve"> Fin!EN$30</f>
        <v>0</v>
      </c>
      <c r="EO16" s="136">
        <f xml:space="preserve"> Fin!EO$30</f>
        <v>0</v>
      </c>
      <c r="EP16" s="136">
        <f xml:space="preserve"> Fin!EP$30</f>
        <v>0</v>
      </c>
      <c r="EQ16" s="136">
        <f xml:space="preserve"> Fin!EQ$30</f>
        <v>0</v>
      </c>
      <c r="ER16" s="136">
        <f xml:space="preserve"> Fin!ER$30</f>
        <v>0</v>
      </c>
      <c r="ES16" s="136">
        <f xml:space="preserve"> Fin!ES$30</f>
        <v>0</v>
      </c>
      <c r="ET16" s="136">
        <f xml:space="preserve"> Fin!ET$30</f>
        <v>0</v>
      </c>
      <c r="EU16" s="136">
        <f xml:space="preserve"> Fin!EU$30</f>
        <v>0</v>
      </c>
      <c r="EV16" s="136">
        <f xml:space="preserve"> Fin!EV$30</f>
        <v>0</v>
      </c>
      <c r="EW16" s="136">
        <f xml:space="preserve"> Fin!EW$30</f>
        <v>0</v>
      </c>
      <c r="EX16" s="136">
        <f xml:space="preserve"> Fin!EX$30</f>
        <v>0</v>
      </c>
      <c r="EY16" s="136">
        <f xml:space="preserve"> Fin!EY$30</f>
        <v>0</v>
      </c>
      <c r="EZ16" s="136">
        <f xml:space="preserve"> Fin!EZ$30</f>
        <v>0</v>
      </c>
      <c r="FA16" s="136">
        <f xml:space="preserve"> Fin!FA$30</f>
        <v>0</v>
      </c>
      <c r="FB16" s="136">
        <f xml:space="preserve"> Fin!FB$30</f>
        <v>0</v>
      </c>
      <c r="FC16" s="136">
        <f xml:space="preserve"> Fin!FC$30</f>
        <v>0</v>
      </c>
      <c r="FD16" s="136">
        <f xml:space="preserve"> Fin!FD$30</f>
        <v>0</v>
      </c>
      <c r="FE16" s="136">
        <f xml:space="preserve"> Fin!FE$30</f>
        <v>0</v>
      </c>
      <c r="FF16" s="136">
        <f xml:space="preserve"> Fin!FF$30</f>
        <v>0</v>
      </c>
      <c r="FG16" s="136">
        <f xml:space="preserve"> Fin!FG$30</f>
        <v>0</v>
      </c>
      <c r="FH16" s="136">
        <f xml:space="preserve"> Fin!FH$30</f>
        <v>0</v>
      </c>
      <c r="FI16" s="136">
        <f xml:space="preserve"> Fin!FI$30</f>
        <v>0</v>
      </c>
      <c r="FJ16" s="136">
        <f xml:space="preserve"> Fin!FJ$30</f>
        <v>0</v>
      </c>
      <c r="FK16" s="136">
        <f xml:space="preserve"> Fin!FK$30</f>
        <v>0</v>
      </c>
      <c r="FL16" s="136">
        <f xml:space="preserve"> Fin!FL$30</f>
        <v>0</v>
      </c>
      <c r="FM16" s="136">
        <f xml:space="preserve"> Fin!FM$30</f>
        <v>0</v>
      </c>
      <c r="FN16" s="136">
        <f xml:space="preserve"> Fin!FN$30</f>
        <v>0</v>
      </c>
      <c r="FO16" s="136">
        <f xml:space="preserve"> Fin!FO$30</f>
        <v>0</v>
      </c>
      <c r="FP16" s="136">
        <f xml:space="preserve"> Fin!FP$30</f>
        <v>0</v>
      </c>
      <c r="FQ16" s="136">
        <f xml:space="preserve"> Fin!FQ$30</f>
        <v>0</v>
      </c>
      <c r="FR16" s="136">
        <f xml:space="preserve"> Fin!FR$30</f>
        <v>0</v>
      </c>
      <c r="FS16" s="136">
        <f xml:space="preserve"> Fin!FS$30</f>
        <v>0</v>
      </c>
      <c r="FT16" s="136">
        <f xml:space="preserve"> Fin!FT$30</f>
        <v>0</v>
      </c>
      <c r="FU16" s="136">
        <f xml:space="preserve"> Fin!FU$30</f>
        <v>0</v>
      </c>
      <c r="FV16" s="136">
        <f xml:space="preserve"> Fin!FV$30</f>
        <v>0</v>
      </c>
      <c r="FW16" s="136">
        <f xml:space="preserve"> Fin!FW$30</f>
        <v>0</v>
      </c>
      <c r="FX16" s="136">
        <f xml:space="preserve"> Fin!FX$30</f>
        <v>0</v>
      </c>
      <c r="FY16" s="136">
        <f xml:space="preserve"> Fin!FY$30</f>
        <v>0</v>
      </c>
      <c r="FZ16" s="136">
        <f xml:space="preserve"> Fin!FZ$30</f>
        <v>0</v>
      </c>
      <c r="GA16" s="136">
        <f xml:space="preserve"> Fin!GA$30</f>
        <v>0</v>
      </c>
      <c r="GB16" s="136">
        <f xml:space="preserve"> Fin!GB$30</f>
        <v>0</v>
      </c>
      <c r="GC16" s="136">
        <f xml:space="preserve"> Fin!GC$30</f>
        <v>0</v>
      </c>
      <c r="GD16" s="136">
        <f xml:space="preserve"> Fin!GD$30</f>
        <v>0</v>
      </c>
      <c r="GE16" s="136">
        <f xml:space="preserve"> Fin!GE$30</f>
        <v>0</v>
      </c>
      <c r="GF16" s="136">
        <f xml:space="preserve"> Fin!GF$30</f>
        <v>0</v>
      </c>
      <c r="GG16" s="136">
        <f xml:space="preserve"> Fin!GG$30</f>
        <v>0</v>
      </c>
      <c r="GH16" s="136">
        <f xml:space="preserve"> Fin!GH$30</f>
        <v>0</v>
      </c>
      <c r="GI16" s="136">
        <f xml:space="preserve"> Fin!GI$30</f>
        <v>0</v>
      </c>
      <c r="GJ16" s="136">
        <f xml:space="preserve"> Fin!GJ$30</f>
        <v>0</v>
      </c>
    </row>
    <row r="17" spans="1:192" s="406" customFormat="1" hidden="1" outlineLevel="1" x14ac:dyDescent="0.35">
      <c r="A17" s="14"/>
      <c r="B17" s="14"/>
      <c r="C17" s="19"/>
      <c r="D17" s="45"/>
      <c r="E17" s="120" t="str">
        <f t="shared" ref="E17:AJ17" si="18" xml:space="preserve"> E$12</f>
        <v>Share capital redemption POS</v>
      </c>
      <c r="F17" s="120">
        <f t="shared" si="18"/>
        <v>0</v>
      </c>
      <c r="G17" s="120" t="str">
        <f t="shared" si="18"/>
        <v>$ 000s</v>
      </c>
      <c r="H17" s="120">
        <f t="shared" si="18"/>
        <v>87054.025199197247</v>
      </c>
      <c r="I17" s="120">
        <f t="shared" si="18"/>
        <v>0</v>
      </c>
      <c r="J17" s="120">
        <f t="shared" si="18"/>
        <v>0</v>
      </c>
      <c r="K17" s="120">
        <f t="shared" si="18"/>
        <v>0</v>
      </c>
      <c r="L17" s="120">
        <f t="shared" si="18"/>
        <v>0</v>
      </c>
      <c r="M17" s="120">
        <f t="shared" si="18"/>
        <v>0</v>
      </c>
      <c r="N17" s="120">
        <f t="shared" si="18"/>
        <v>0</v>
      </c>
      <c r="O17" s="120">
        <f t="shared" si="18"/>
        <v>0</v>
      </c>
      <c r="P17" s="120">
        <f t="shared" si="18"/>
        <v>0</v>
      </c>
      <c r="Q17" s="120">
        <f t="shared" si="18"/>
        <v>0</v>
      </c>
      <c r="R17" s="120">
        <f t="shared" si="18"/>
        <v>0</v>
      </c>
      <c r="S17" s="120">
        <f t="shared" si="18"/>
        <v>0</v>
      </c>
      <c r="T17" s="120">
        <f t="shared" si="18"/>
        <v>0</v>
      </c>
      <c r="U17" s="120">
        <f t="shared" si="18"/>
        <v>0</v>
      </c>
      <c r="V17" s="120">
        <f t="shared" si="18"/>
        <v>0</v>
      </c>
      <c r="W17" s="120">
        <f t="shared" si="18"/>
        <v>0</v>
      </c>
      <c r="X17" s="120">
        <f t="shared" si="18"/>
        <v>0</v>
      </c>
      <c r="Y17" s="120">
        <f t="shared" si="18"/>
        <v>0</v>
      </c>
      <c r="Z17" s="120">
        <f t="shared" si="18"/>
        <v>0</v>
      </c>
      <c r="AA17" s="120">
        <f t="shared" si="18"/>
        <v>0</v>
      </c>
      <c r="AB17" s="120">
        <f t="shared" si="18"/>
        <v>0</v>
      </c>
      <c r="AC17" s="120">
        <f t="shared" si="18"/>
        <v>0</v>
      </c>
      <c r="AD17" s="120">
        <f t="shared" si="18"/>
        <v>0</v>
      </c>
      <c r="AE17" s="120">
        <f t="shared" si="18"/>
        <v>0</v>
      </c>
      <c r="AF17" s="120">
        <f t="shared" si="18"/>
        <v>0</v>
      </c>
      <c r="AG17" s="120">
        <f t="shared" si="18"/>
        <v>0</v>
      </c>
      <c r="AH17" s="120">
        <f t="shared" si="18"/>
        <v>0</v>
      </c>
      <c r="AI17" s="120">
        <f t="shared" si="18"/>
        <v>0</v>
      </c>
      <c r="AJ17" s="120">
        <f t="shared" si="18"/>
        <v>0</v>
      </c>
      <c r="AK17" s="120">
        <f t="shared" ref="AK17:BP17" si="19" xml:space="preserve"> AK$12</f>
        <v>0</v>
      </c>
      <c r="AL17" s="120">
        <f t="shared" si="19"/>
        <v>0</v>
      </c>
      <c r="AM17" s="120">
        <f t="shared" si="19"/>
        <v>0</v>
      </c>
      <c r="AN17" s="120">
        <f t="shared" si="19"/>
        <v>0</v>
      </c>
      <c r="AO17" s="120">
        <f t="shared" si="19"/>
        <v>0</v>
      </c>
      <c r="AP17" s="120">
        <f t="shared" si="19"/>
        <v>0</v>
      </c>
      <c r="AQ17" s="120">
        <f t="shared" si="19"/>
        <v>0</v>
      </c>
      <c r="AR17" s="120">
        <f t="shared" si="19"/>
        <v>0</v>
      </c>
      <c r="AS17" s="120">
        <f t="shared" si="19"/>
        <v>0</v>
      </c>
      <c r="AT17" s="120">
        <f t="shared" si="19"/>
        <v>0</v>
      </c>
      <c r="AU17" s="120">
        <f t="shared" si="19"/>
        <v>0</v>
      </c>
      <c r="AV17" s="120">
        <f t="shared" si="19"/>
        <v>0</v>
      </c>
      <c r="AW17" s="120">
        <f t="shared" si="19"/>
        <v>0</v>
      </c>
      <c r="AX17" s="120">
        <f t="shared" si="19"/>
        <v>0</v>
      </c>
      <c r="AY17" s="120">
        <f t="shared" si="19"/>
        <v>0</v>
      </c>
      <c r="AZ17" s="120">
        <f t="shared" si="19"/>
        <v>0</v>
      </c>
      <c r="BA17" s="120">
        <f t="shared" si="19"/>
        <v>0</v>
      </c>
      <c r="BB17" s="120">
        <f t="shared" si="19"/>
        <v>0</v>
      </c>
      <c r="BC17" s="120">
        <f t="shared" si="19"/>
        <v>0</v>
      </c>
      <c r="BD17" s="120">
        <f t="shared" si="19"/>
        <v>0</v>
      </c>
      <c r="BE17" s="120">
        <f t="shared" si="19"/>
        <v>0</v>
      </c>
      <c r="BF17" s="120">
        <f t="shared" si="19"/>
        <v>0</v>
      </c>
      <c r="BG17" s="120">
        <f t="shared" si="19"/>
        <v>0</v>
      </c>
      <c r="BH17" s="120">
        <f t="shared" si="19"/>
        <v>0</v>
      </c>
      <c r="BI17" s="120">
        <f t="shared" si="19"/>
        <v>0</v>
      </c>
      <c r="BJ17" s="120">
        <f t="shared" si="19"/>
        <v>0</v>
      </c>
      <c r="BK17" s="120">
        <f t="shared" si="19"/>
        <v>0</v>
      </c>
      <c r="BL17" s="120">
        <f t="shared" si="19"/>
        <v>0</v>
      </c>
      <c r="BM17" s="120">
        <f t="shared" si="19"/>
        <v>0</v>
      </c>
      <c r="BN17" s="120">
        <f t="shared" si="19"/>
        <v>0</v>
      </c>
      <c r="BO17" s="120">
        <f t="shared" si="19"/>
        <v>0</v>
      </c>
      <c r="BP17" s="120">
        <f t="shared" si="19"/>
        <v>0</v>
      </c>
      <c r="BQ17" s="120">
        <f t="shared" ref="BQ17:CV17" si="20" xml:space="preserve"> BQ$12</f>
        <v>0</v>
      </c>
      <c r="BR17" s="120">
        <f t="shared" si="20"/>
        <v>0</v>
      </c>
      <c r="BS17" s="120">
        <f t="shared" si="20"/>
        <v>0</v>
      </c>
      <c r="BT17" s="120">
        <f t="shared" si="20"/>
        <v>0</v>
      </c>
      <c r="BU17" s="120">
        <f t="shared" si="20"/>
        <v>0</v>
      </c>
      <c r="BV17" s="120">
        <f t="shared" si="20"/>
        <v>0</v>
      </c>
      <c r="BW17" s="120">
        <f t="shared" si="20"/>
        <v>0</v>
      </c>
      <c r="BX17" s="120">
        <f t="shared" si="20"/>
        <v>0</v>
      </c>
      <c r="BY17" s="120">
        <f t="shared" si="20"/>
        <v>0</v>
      </c>
      <c r="BZ17" s="120">
        <f t="shared" si="20"/>
        <v>0</v>
      </c>
      <c r="CA17" s="120">
        <f t="shared" si="20"/>
        <v>0</v>
      </c>
      <c r="CB17" s="120">
        <f t="shared" si="20"/>
        <v>0</v>
      </c>
      <c r="CC17" s="120">
        <f t="shared" si="20"/>
        <v>0</v>
      </c>
      <c r="CD17" s="120">
        <f t="shared" si="20"/>
        <v>0</v>
      </c>
      <c r="CE17" s="120">
        <f t="shared" si="20"/>
        <v>0</v>
      </c>
      <c r="CF17" s="120">
        <f t="shared" si="20"/>
        <v>0</v>
      </c>
      <c r="CG17" s="120">
        <f t="shared" si="20"/>
        <v>0</v>
      </c>
      <c r="CH17" s="120">
        <f t="shared" si="20"/>
        <v>0</v>
      </c>
      <c r="CI17" s="120">
        <f t="shared" si="20"/>
        <v>0</v>
      </c>
      <c r="CJ17" s="120">
        <f t="shared" si="20"/>
        <v>0</v>
      </c>
      <c r="CK17" s="120">
        <f t="shared" si="20"/>
        <v>0</v>
      </c>
      <c r="CL17" s="120">
        <f t="shared" si="20"/>
        <v>0</v>
      </c>
      <c r="CM17" s="120">
        <f t="shared" si="20"/>
        <v>0</v>
      </c>
      <c r="CN17" s="120">
        <f t="shared" si="20"/>
        <v>0</v>
      </c>
      <c r="CO17" s="120">
        <f t="shared" si="20"/>
        <v>0</v>
      </c>
      <c r="CP17" s="120">
        <f t="shared" si="20"/>
        <v>0</v>
      </c>
      <c r="CQ17" s="120">
        <f t="shared" si="20"/>
        <v>0</v>
      </c>
      <c r="CR17" s="120">
        <f t="shared" si="20"/>
        <v>0</v>
      </c>
      <c r="CS17" s="120">
        <f t="shared" si="20"/>
        <v>0</v>
      </c>
      <c r="CT17" s="120">
        <f t="shared" si="20"/>
        <v>0</v>
      </c>
      <c r="CU17" s="120">
        <f t="shared" si="20"/>
        <v>0</v>
      </c>
      <c r="CV17" s="120">
        <f t="shared" si="20"/>
        <v>0</v>
      </c>
      <c r="CW17" s="120">
        <f t="shared" ref="CW17:EB17" si="21" xml:space="preserve"> CW$12</f>
        <v>0</v>
      </c>
      <c r="CX17" s="120">
        <f t="shared" si="21"/>
        <v>0</v>
      </c>
      <c r="CY17" s="120">
        <f t="shared" si="21"/>
        <v>0</v>
      </c>
      <c r="CZ17" s="120">
        <f t="shared" si="21"/>
        <v>0</v>
      </c>
      <c r="DA17" s="120">
        <f t="shared" si="21"/>
        <v>0</v>
      </c>
      <c r="DB17" s="120">
        <f t="shared" si="21"/>
        <v>0</v>
      </c>
      <c r="DC17" s="120">
        <f t="shared" si="21"/>
        <v>0</v>
      </c>
      <c r="DD17" s="120">
        <f t="shared" si="21"/>
        <v>0</v>
      </c>
      <c r="DE17" s="120">
        <f t="shared" si="21"/>
        <v>0</v>
      </c>
      <c r="DF17" s="120">
        <f t="shared" si="21"/>
        <v>0</v>
      </c>
      <c r="DG17" s="120">
        <f t="shared" si="21"/>
        <v>0</v>
      </c>
      <c r="DH17" s="120">
        <f t="shared" si="21"/>
        <v>0</v>
      </c>
      <c r="DI17" s="120">
        <f t="shared" si="21"/>
        <v>0</v>
      </c>
      <c r="DJ17" s="120">
        <f t="shared" si="21"/>
        <v>0</v>
      </c>
      <c r="DK17" s="120">
        <f t="shared" si="21"/>
        <v>0</v>
      </c>
      <c r="DL17" s="120">
        <f t="shared" si="21"/>
        <v>0</v>
      </c>
      <c r="DM17" s="120">
        <f t="shared" si="21"/>
        <v>0</v>
      </c>
      <c r="DN17" s="120">
        <f t="shared" si="21"/>
        <v>0</v>
      </c>
      <c r="DO17" s="120">
        <f t="shared" si="21"/>
        <v>0</v>
      </c>
      <c r="DP17" s="120">
        <f t="shared" si="21"/>
        <v>0</v>
      </c>
      <c r="DQ17" s="120">
        <f t="shared" si="21"/>
        <v>0</v>
      </c>
      <c r="DR17" s="120">
        <f t="shared" si="21"/>
        <v>0</v>
      </c>
      <c r="DS17" s="120">
        <f t="shared" si="21"/>
        <v>0</v>
      </c>
      <c r="DT17" s="120">
        <f t="shared" si="21"/>
        <v>0</v>
      </c>
      <c r="DU17" s="120">
        <f t="shared" si="21"/>
        <v>0</v>
      </c>
      <c r="DV17" s="120">
        <f t="shared" si="21"/>
        <v>0</v>
      </c>
      <c r="DW17" s="120">
        <f t="shared" si="21"/>
        <v>0</v>
      </c>
      <c r="DX17" s="120">
        <f t="shared" si="21"/>
        <v>0</v>
      </c>
      <c r="DY17" s="120">
        <f t="shared" si="21"/>
        <v>0</v>
      </c>
      <c r="DZ17" s="120">
        <f t="shared" si="21"/>
        <v>0</v>
      </c>
      <c r="EA17" s="120">
        <f t="shared" si="21"/>
        <v>0</v>
      </c>
      <c r="EB17" s="120">
        <f t="shared" si="21"/>
        <v>0</v>
      </c>
      <c r="EC17" s="120">
        <f t="shared" ref="EC17:FH17" si="22" xml:space="preserve"> EC$12</f>
        <v>0</v>
      </c>
      <c r="ED17" s="120">
        <f t="shared" si="22"/>
        <v>0</v>
      </c>
      <c r="EE17" s="120">
        <f t="shared" si="22"/>
        <v>0</v>
      </c>
      <c r="EF17" s="120">
        <f t="shared" si="22"/>
        <v>0</v>
      </c>
      <c r="EG17" s="120">
        <f t="shared" si="22"/>
        <v>0</v>
      </c>
      <c r="EH17" s="120">
        <f t="shared" si="22"/>
        <v>0</v>
      </c>
      <c r="EI17" s="120">
        <f t="shared" si="22"/>
        <v>0</v>
      </c>
      <c r="EJ17" s="120">
        <f t="shared" si="22"/>
        <v>0</v>
      </c>
      <c r="EK17" s="120">
        <f t="shared" si="22"/>
        <v>0</v>
      </c>
      <c r="EL17" s="120">
        <f t="shared" si="22"/>
        <v>0</v>
      </c>
      <c r="EM17" s="120">
        <f t="shared" si="22"/>
        <v>0</v>
      </c>
      <c r="EN17" s="120">
        <f t="shared" si="22"/>
        <v>0</v>
      </c>
      <c r="EO17" s="120">
        <f t="shared" si="22"/>
        <v>0</v>
      </c>
      <c r="EP17" s="120">
        <f t="shared" si="22"/>
        <v>0</v>
      </c>
      <c r="EQ17" s="120">
        <f t="shared" si="22"/>
        <v>0</v>
      </c>
      <c r="ER17" s="120">
        <f t="shared" si="22"/>
        <v>0</v>
      </c>
      <c r="ES17" s="120">
        <f t="shared" si="22"/>
        <v>0</v>
      </c>
      <c r="ET17" s="120">
        <f t="shared" si="22"/>
        <v>0</v>
      </c>
      <c r="EU17" s="120">
        <f t="shared" si="22"/>
        <v>0</v>
      </c>
      <c r="EV17" s="120">
        <f t="shared" si="22"/>
        <v>0</v>
      </c>
      <c r="EW17" s="120">
        <f t="shared" si="22"/>
        <v>0</v>
      </c>
      <c r="EX17" s="120">
        <f t="shared" si="22"/>
        <v>0</v>
      </c>
      <c r="EY17" s="120">
        <f t="shared" si="22"/>
        <v>0</v>
      </c>
      <c r="EZ17" s="120">
        <f t="shared" si="22"/>
        <v>0</v>
      </c>
      <c r="FA17" s="120">
        <f t="shared" si="22"/>
        <v>87054.025199197247</v>
      </c>
      <c r="FB17" s="120">
        <f t="shared" si="22"/>
        <v>0</v>
      </c>
      <c r="FC17" s="120">
        <f t="shared" si="22"/>
        <v>0</v>
      </c>
      <c r="FD17" s="120">
        <f t="shared" si="22"/>
        <v>0</v>
      </c>
      <c r="FE17" s="120">
        <f t="shared" si="22"/>
        <v>0</v>
      </c>
      <c r="FF17" s="120">
        <f t="shared" si="22"/>
        <v>0</v>
      </c>
      <c r="FG17" s="120">
        <f t="shared" si="22"/>
        <v>0</v>
      </c>
      <c r="FH17" s="120">
        <f t="shared" si="22"/>
        <v>0</v>
      </c>
      <c r="FI17" s="120">
        <f t="shared" ref="FI17:GJ17" si="23" xml:space="preserve"> FI$12</f>
        <v>0</v>
      </c>
      <c r="FJ17" s="120">
        <f t="shared" si="23"/>
        <v>0</v>
      </c>
      <c r="FK17" s="120">
        <f t="shared" si="23"/>
        <v>0</v>
      </c>
      <c r="FL17" s="120">
        <f t="shared" si="23"/>
        <v>0</v>
      </c>
      <c r="FM17" s="120">
        <f t="shared" si="23"/>
        <v>0</v>
      </c>
      <c r="FN17" s="120">
        <f t="shared" si="23"/>
        <v>0</v>
      </c>
      <c r="FO17" s="120">
        <f t="shared" si="23"/>
        <v>0</v>
      </c>
      <c r="FP17" s="120">
        <f t="shared" si="23"/>
        <v>0</v>
      </c>
      <c r="FQ17" s="120">
        <f t="shared" si="23"/>
        <v>0</v>
      </c>
      <c r="FR17" s="120">
        <f t="shared" si="23"/>
        <v>0</v>
      </c>
      <c r="FS17" s="120">
        <f t="shared" si="23"/>
        <v>0</v>
      </c>
      <c r="FT17" s="120">
        <f t="shared" si="23"/>
        <v>0</v>
      </c>
      <c r="FU17" s="120">
        <f t="shared" si="23"/>
        <v>0</v>
      </c>
      <c r="FV17" s="120">
        <f t="shared" si="23"/>
        <v>0</v>
      </c>
      <c r="FW17" s="120">
        <f t="shared" si="23"/>
        <v>0</v>
      </c>
      <c r="FX17" s="120">
        <f t="shared" si="23"/>
        <v>0</v>
      </c>
      <c r="FY17" s="120">
        <f t="shared" si="23"/>
        <v>0</v>
      </c>
      <c r="FZ17" s="120">
        <f t="shared" si="23"/>
        <v>0</v>
      </c>
      <c r="GA17" s="120">
        <f t="shared" si="23"/>
        <v>0</v>
      </c>
      <c r="GB17" s="120">
        <f t="shared" si="23"/>
        <v>0</v>
      </c>
      <c r="GC17" s="120">
        <f t="shared" si="23"/>
        <v>0</v>
      </c>
      <c r="GD17" s="120">
        <f t="shared" si="23"/>
        <v>0</v>
      </c>
      <c r="GE17" s="120">
        <f t="shared" si="23"/>
        <v>0</v>
      </c>
      <c r="GF17" s="120">
        <f t="shared" si="23"/>
        <v>0</v>
      </c>
      <c r="GG17" s="120">
        <f t="shared" si="23"/>
        <v>0</v>
      </c>
      <c r="GH17" s="120">
        <f t="shared" si="23"/>
        <v>0</v>
      </c>
      <c r="GI17" s="120">
        <f t="shared" si="23"/>
        <v>0</v>
      </c>
      <c r="GJ17" s="120">
        <f t="shared" si="23"/>
        <v>0</v>
      </c>
    </row>
    <row r="18" spans="1:192" s="408" customFormat="1" hidden="1" outlineLevel="1" x14ac:dyDescent="0.35">
      <c r="A18" s="367"/>
      <c r="B18" s="367"/>
      <c r="C18" s="368"/>
      <c r="D18" s="369"/>
      <c r="E18" s="370" t="s">
        <v>133</v>
      </c>
      <c r="F18" s="370"/>
      <c r="G18" s="370" t="str">
        <f xml:space="preserve"> SMU</f>
        <v>$ 000s</v>
      </c>
      <c r="H18" s="370"/>
      <c r="I18" s="371"/>
      <c r="J18" s="370">
        <f t="shared" ref="J18:AO18" si="24" xml:space="preserve"> J15 + J16 - J17</f>
        <v>0</v>
      </c>
      <c r="K18" s="370">
        <f t="shared" si="24"/>
        <v>0</v>
      </c>
      <c r="L18" s="370">
        <f t="shared" si="24"/>
        <v>0</v>
      </c>
      <c r="M18" s="370">
        <f t="shared" si="24"/>
        <v>0</v>
      </c>
      <c r="N18" s="370">
        <f t="shared" si="24"/>
        <v>0</v>
      </c>
      <c r="O18" s="370">
        <f t="shared" si="24"/>
        <v>1579.77122796055</v>
      </c>
      <c r="P18" s="370">
        <f t="shared" si="24"/>
        <v>10473.633863991641</v>
      </c>
      <c r="Q18" s="370">
        <f t="shared" si="24"/>
        <v>12513.292230042889</v>
      </c>
      <c r="R18" s="370">
        <f t="shared" si="24"/>
        <v>14554.862577497095</v>
      </c>
      <c r="S18" s="370">
        <f t="shared" si="24"/>
        <v>16603.698530536356</v>
      </c>
      <c r="T18" s="370">
        <f t="shared" si="24"/>
        <v>18654.170385973302</v>
      </c>
      <c r="U18" s="370">
        <f t="shared" si="24"/>
        <v>20712.224581028055</v>
      </c>
      <c r="V18" s="370">
        <f t="shared" si="24"/>
        <v>22774.906787087821</v>
      </c>
      <c r="W18" s="370">
        <f t="shared" si="24"/>
        <v>24831.970300353583</v>
      </c>
      <c r="X18" s="370">
        <f t="shared" si="24"/>
        <v>26903.916707799559</v>
      </c>
      <c r="Y18" s="370">
        <f t="shared" si="24"/>
        <v>28976.803811891314</v>
      </c>
      <c r="Z18" s="370">
        <f t="shared" si="24"/>
        <v>31058.070836428364</v>
      </c>
      <c r="AA18" s="370">
        <f t="shared" si="24"/>
        <v>33139.99817599266</v>
      </c>
      <c r="AB18" s="370">
        <f t="shared" si="24"/>
        <v>35230.627106245629</v>
      </c>
      <c r="AC18" s="370">
        <f t="shared" si="24"/>
        <v>37325.957299331945</v>
      </c>
      <c r="AD18" s="370">
        <f t="shared" si="24"/>
        <v>39421.52476099693</v>
      </c>
      <c r="AE18" s="370">
        <f t="shared" si="24"/>
        <v>41526.279157057608</v>
      </c>
      <c r="AF18" s="370">
        <f t="shared" si="24"/>
        <v>43600.457921325746</v>
      </c>
      <c r="AG18" s="370">
        <f t="shared" si="24"/>
        <v>45655.52044891988</v>
      </c>
      <c r="AH18" s="370">
        <f t="shared" si="24"/>
        <v>47682.705218483556</v>
      </c>
      <c r="AI18" s="370">
        <f t="shared" si="24"/>
        <v>49673.467495834295</v>
      </c>
      <c r="AJ18" s="370">
        <f t="shared" si="24"/>
        <v>51658.476937944492</v>
      </c>
      <c r="AK18" s="370">
        <f t="shared" si="24"/>
        <v>53602.058292809095</v>
      </c>
      <c r="AL18" s="370">
        <f t="shared" si="24"/>
        <v>55531.888816521459</v>
      </c>
      <c r="AM18" s="370">
        <f t="shared" si="24"/>
        <v>57422.840652531704</v>
      </c>
      <c r="AN18" s="370">
        <f t="shared" si="24"/>
        <v>59295.526391609797</v>
      </c>
      <c r="AO18" s="370">
        <f t="shared" si="24"/>
        <v>61132.045700720155</v>
      </c>
      <c r="AP18" s="370">
        <f t="shared" ref="AP18:BU18" si="25" xml:space="preserve"> AP15 + AP16 - AP17</f>
        <v>62935.200757480103</v>
      </c>
      <c r="AQ18" s="370">
        <f t="shared" si="25"/>
        <v>64729.432720079218</v>
      </c>
      <c r="AR18" s="370">
        <f t="shared" si="25"/>
        <v>66477.83110486035</v>
      </c>
      <c r="AS18" s="370">
        <f t="shared" si="25"/>
        <v>68219.463095742627</v>
      </c>
      <c r="AT18" s="370">
        <f t="shared" si="25"/>
        <v>69919.586752345087</v>
      </c>
      <c r="AU18" s="370">
        <f t="shared" si="25"/>
        <v>71571.724195785719</v>
      </c>
      <c r="AV18" s="370">
        <f t="shared" si="25"/>
        <v>73268.282347839195</v>
      </c>
      <c r="AW18" s="370">
        <f t="shared" si="25"/>
        <v>74878.799716957132</v>
      </c>
      <c r="AX18" s="370">
        <f t="shared" si="25"/>
        <v>76487.907240223591</v>
      </c>
      <c r="AY18" s="370">
        <f t="shared" si="25"/>
        <v>78042.845854581712</v>
      </c>
      <c r="AZ18" s="370">
        <f t="shared" si="25"/>
        <v>79582.60339308421</v>
      </c>
      <c r="BA18" s="370">
        <f t="shared" si="25"/>
        <v>81072.020284494545</v>
      </c>
      <c r="BB18" s="370">
        <f t="shared" si="25"/>
        <v>82525.063627321753</v>
      </c>
      <c r="BC18" s="370">
        <f t="shared" si="25"/>
        <v>83981.779636142805</v>
      </c>
      <c r="BD18" s="370">
        <f t="shared" si="25"/>
        <v>85409.080219230513</v>
      </c>
      <c r="BE18" s="370">
        <f t="shared" si="25"/>
        <v>87054.025199197247</v>
      </c>
      <c r="BF18" s="370">
        <f t="shared" si="25"/>
        <v>87054.025199197247</v>
      </c>
      <c r="BG18" s="370">
        <f t="shared" si="25"/>
        <v>87054.025199197247</v>
      </c>
      <c r="BH18" s="370">
        <f t="shared" si="25"/>
        <v>87054.025199197247</v>
      </c>
      <c r="BI18" s="370">
        <f t="shared" si="25"/>
        <v>87054.025199197247</v>
      </c>
      <c r="BJ18" s="370">
        <f t="shared" si="25"/>
        <v>87054.025199197247</v>
      </c>
      <c r="BK18" s="370">
        <f t="shared" si="25"/>
        <v>87054.025199197247</v>
      </c>
      <c r="BL18" s="370">
        <f t="shared" si="25"/>
        <v>87054.025199197247</v>
      </c>
      <c r="BM18" s="370">
        <f t="shared" si="25"/>
        <v>87054.025199197247</v>
      </c>
      <c r="BN18" s="370">
        <f t="shared" si="25"/>
        <v>87054.025199197247</v>
      </c>
      <c r="BO18" s="370">
        <f t="shared" si="25"/>
        <v>87054.025199197247</v>
      </c>
      <c r="BP18" s="370">
        <f t="shared" si="25"/>
        <v>87054.025199197247</v>
      </c>
      <c r="BQ18" s="370">
        <f t="shared" si="25"/>
        <v>87054.025199197247</v>
      </c>
      <c r="BR18" s="370">
        <f t="shared" si="25"/>
        <v>87054.025199197247</v>
      </c>
      <c r="BS18" s="370">
        <f t="shared" si="25"/>
        <v>87054.025199197247</v>
      </c>
      <c r="BT18" s="370">
        <f t="shared" si="25"/>
        <v>87054.025199197247</v>
      </c>
      <c r="BU18" s="370">
        <f t="shared" si="25"/>
        <v>87054.025199197247</v>
      </c>
      <c r="BV18" s="370">
        <f t="shared" ref="BV18:DA18" si="26" xml:space="preserve"> BV15 + BV16 - BV17</f>
        <v>87054.025199197247</v>
      </c>
      <c r="BW18" s="370">
        <f t="shared" si="26"/>
        <v>87054.025199197247</v>
      </c>
      <c r="BX18" s="370">
        <f t="shared" si="26"/>
        <v>87054.025199197247</v>
      </c>
      <c r="BY18" s="370">
        <f t="shared" si="26"/>
        <v>87054.025199197247</v>
      </c>
      <c r="BZ18" s="370">
        <f t="shared" si="26"/>
        <v>87054.025199197247</v>
      </c>
      <c r="CA18" s="370">
        <f t="shared" si="26"/>
        <v>87054.025199197247</v>
      </c>
      <c r="CB18" s="370">
        <f t="shared" si="26"/>
        <v>87054.025199197247</v>
      </c>
      <c r="CC18" s="370">
        <f t="shared" si="26"/>
        <v>87054.025199197247</v>
      </c>
      <c r="CD18" s="370">
        <f t="shared" si="26"/>
        <v>87054.025199197247</v>
      </c>
      <c r="CE18" s="370">
        <f t="shared" si="26"/>
        <v>87054.025199197247</v>
      </c>
      <c r="CF18" s="370">
        <f t="shared" si="26"/>
        <v>87054.025199197247</v>
      </c>
      <c r="CG18" s="370">
        <f t="shared" si="26"/>
        <v>87054.025199197247</v>
      </c>
      <c r="CH18" s="370">
        <f t="shared" si="26"/>
        <v>87054.025199197247</v>
      </c>
      <c r="CI18" s="370">
        <f t="shared" si="26"/>
        <v>87054.025199197247</v>
      </c>
      <c r="CJ18" s="370">
        <f t="shared" si="26"/>
        <v>87054.025199197247</v>
      </c>
      <c r="CK18" s="370">
        <f t="shared" si="26"/>
        <v>87054.025199197247</v>
      </c>
      <c r="CL18" s="370">
        <f t="shared" si="26"/>
        <v>87054.025199197247</v>
      </c>
      <c r="CM18" s="370">
        <f t="shared" si="26"/>
        <v>87054.025199197247</v>
      </c>
      <c r="CN18" s="370">
        <f t="shared" si="26"/>
        <v>87054.025199197247</v>
      </c>
      <c r="CO18" s="370">
        <f t="shared" si="26"/>
        <v>87054.025199197247</v>
      </c>
      <c r="CP18" s="370">
        <f t="shared" si="26"/>
        <v>87054.025199197247</v>
      </c>
      <c r="CQ18" s="370">
        <f t="shared" si="26"/>
        <v>87054.025199197247</v>
      </c>
      <c r="CR18" s="370">
        <f t="shared" si="26"/>
        <v>87054.025199197247</v>
      </c>
      <c r="CS18" s="370">
        <f t="shared" si="26"/>
        <v>87054.025199197247</v>
      </c>
      <c r="CT18" s="370">
        <f t="shared" si="26"/>
        <v>87054.025199197247</v>
      </c>
      <c r="CU18" s="370">
        <f t="shared" si="26"/>
        <v>87054.025199197247</v>
      </c>
      <c r="CV18" s="370">
        <f t="shared" si="26"/>
        <v>87054.025199197247</v>
      </c>
      <c r="CW18" s="370">
        <f t="shared" si="26"/>
        <v>87054.025199197247</v>
      </c>
      <c r="CX18" s="370">
        <f t="shared" si="26"/>
        <v>87054.025199197247</v>
      </c>
      <c r="CY18" s="370">
        <f t="shared" si="26"/>
        <v>87054.025199197247</v>
      </c>
      <c r="CZ18" s="370">
        <f t="shared" si="26"/>
        <v>87054.025199197247</v>
      </c>
      <c r="DA18" s="370">
        <f t="shared" si="26"/>
        <v>87054.025199197247</v>
      </c>
      <c r="DB18" s="370">
        <f t="shared" ref="DB18:EG18" si="27" xml:space="preserve"> DB15 + DB16 - DB17</f>
        <v>87054.025199197247</v>
      </c>
      <c r="DC18" s="370">
        <f t="shared" si="27"/>
        <v>87054.025199197247</v>
      </c>
      <c r="DD18" s="370">
        <f t="shared" si="27"/>
        <v>87054.025199197247</v>
      </c>
      <c r="DE18" s="370">
        <f t="shared" si="27"/>
        <v>87054.025199197247</v>
      </c>
      <c r="DF18" s="370">
        <f t="shared" si="27"/>
        <v>87054.025199197247</v>
      </c>
      <c r="DG18" s="370">
        <f t="shared" si="27"/>
        <v>87054.025199197247</v>
      </c>
      <c r="DH18" s="370">
        <f t="shared" si="27"/>
        <v>87054.025199197247</v>
      </c>
      <c r="DI18" s="370">
        <f t="shared" si="27"/>
        <v>87054.025199197247</v>
      </c>
      <c r="DJ18" s="370">
        <f t="shared" si="27"/>
        <v>87054.025199197247</v>
      </c>
      <c r="DK18" s="370">
        <f t="shared" si="27"/>
        <v>87054.025199197247</v>
      </c>
      <c r="DL18" s="370">
        <f t="shared" si="27"/>
        <v>87054.025199197247</v>
      </c>
      <c r="DM18" s="370">
        <f t="shared" si="27"/>
        <v>87054.025199197247</v>
      </c>
      <c r="DN18" s="370">
        <f t="shared" si="27"/>
        <v>87054.025199197247</v>
      </c>
      <c r="DO18" s="370">
        <f t="shared" si="27"/>
        <v>87054.025199197247</v>
      </c>
      <c r="DP18" s="370">
        <f t="shared" si="27"/>
        <v>87054.025199197247</v>
      </c>
      <c r="DQ18" s="370">
        <f t="shared" si="27"/>
        <v>87054.025199197247</v>
      </c>
      <c r="DR18" s="370">
        <f t="shared" si="27"/>
        <v>87054.025199197247</v>
      </c>
      <c r="DS18" s="370">
        <f t="shared" si="27"/>
        <v>87054.025199197247</v>
      </c>
      <c r="DT18" s="370">
        <f t="shared" si="27"/>
        <v>87054.025199197247</v>
      </c>
      <c r="DU18" s="370">
        <f t="shared" si="27"/>
        <v>87054.025199197247</v>
      </c>
      <c r="DV18" s="370">
        <f t="shared" si="27"/>
        <v>87054.025199197247</v>
      </c>
      <c r="DW18" s="370">
        <f t="shared" si="27"/>
        <v>87054.025199197247</v>
      </c>
      <c r="DX18" s="370">
        <f t="shared" si="27"/>
        <v>87054.025199197247</v>
      </c>
      <c r="DY18" s="370">
        <f t="shared" si="27"/>
        <v>87054.025199197247</v>
      </c>
      <c r="DZ18" s="370">
        <f t="shared" si="27"/>
        <v>87054.025199197247</v>
      </c>
      <c r="EA18" s="370">
        <f t="shared" si="27"/>
        <v>87054.025199197247</v>
      </c>
      <c r="EB18" s="370">
        <f t="shared" si="27"/>
        <v>87054.025199197247</v>
      </c>
      <c r="EC18" s="370">
        <f t="shared" si="27"/>
        <v>87054.025199197247</v>
      </c>
      <c r="ED18" s="370">
        <f t="shared" si="27"/>
        <v>87054.025199197247</v>
      </c>
      <c r="EE18" s="370">
        <f t="shared" si="27"/>
        <v>87054.025199197247</v>
      </c>
      <c r="EF18" s="370">
        <f t="shared" si="27"/>
        <v>87054.025199197247</v>
      </c>
      <c r="EG18" s="370">
        <f t="shared" si="27"/>
        <v>87054.025199197247</v>
      </c>
      <c r="EH18" s="370">
        <f t="shared" ref="EH18:FM18" si="28" xml:space="preserve"> EH15 + EH16 - EH17</f>
        <v>87054.025199197247</v>
      </c>
      <c r="EI18" s="370">
        <f t="shared" si="28"/>
        <v>87054.025199197247</v>
      </c>
      <c r="EJ18" s="370">
        <f t="shared" si="28"/>
        <v>87054.025199197247</v>
      </c>
      <c r="EK18" s="370">
        <f t="shared" si="28"/>
        <v>87054.025199197247</v>
      </c>
      <c r="EL18" s="370">
        <f t="shared" si="28"/>
        <v>87054.025199197247</v>
      </c>
      <c r="EM18" s="370">
        <f t="shared" si="28"/>
        <v>87054.025199197247</v>
      </c>
      <c r="EN18" s="370">
        <f t="shared" si="28"/>
        <v>87054.025199197247</v>
      </c>
      <c r="EO18" s="370">
        <f t="shared" si="28"/>
        <v>87054.025199197247</v>
      </c>
      <c r="EP18" s="370">
        <f t="shared" si="28"/>
        <v>87054.025199197247</v>
      </c>
      <c r="EQ18" s="370">
        <f t="shared" si="28"/>
        <v>87054.025199197247</v>
      </c>
      <c r="ER18" s="370">
        <f t="shared" si="28"/>
        <v>87054.025199197247</v>
      </c>
      <c r="ES18" s="370">
        <f t="shared" si="28"/>
        <v>87054.025199197247</v>
      </c>
      <c r="ET18" s="370">
        <f t="shared" si="28"/>
        <v>87054.025199197247</v>
      </c>
      <c r="EU18" s="370">
        <f t="shared" si="28"/>
        <v>87054.025199197247</v>
      </c>
      <c r="EV18" s="370">
        <f t="shared" si="28"/>
        <v>87054.025199197247</v>
      </c>
      <c r="EW18" s="370">
        <f t="shared" si="28"/>
        <v>87054.025199197247</v>
      </c>
      <c r="EX18" s="370">
        <f t="shared" si="28"/>
        <v>87054.025199197247</v>
      </c>
      <c r="EY18" s="370">
        <f t="shared" si="28"/>
        <v>87054.025199197247</v>
      </c>
      <c r="EZ18" s="370">
        <f t="shared" si="28"/>
        <v>87054.025199197247</v>
      </c>
      <c r="FA18" s="370">
        <f t="shared" si="28"/>
        <v>0</v>
      </c>
      <c r="FB18" s="370">
        <f t="shared" si="28"/>
        <v>0</v>
      </c>
      <c r="FC18" s="370">
        <f t="shared" si="28"/>
        <v>0</v>
      </c>
      <c r="FD18" s="370">
        <f t="shared" si="28"/>
        <v>0</v>
      </c>
      <c r="FE18" s="370">
        <f t="shared" si="28"/>
        <v>0</v>
      </c>
      <c r="FF18" s="370">
        <f t="shared" si="28"/>
        <v>0</v>
      </c>
      <c r="FG18" s="370">
        <f t="shared" si="28"/>
        <v>0</v>
      </c>
      <c r="FH18" s="370">
        <f t="shared" si="28"/>
        <v>0</v>
      </c>
      <c r="FI18" s="370">
        <f t="shared" si="28"/>
        <v>0</v>
      </c>
      <c r="FJ18" s="370">
        <f t="shared" si="28"/>
        <v>0</v>
      </c>
      <c r="FK18" s="370">
        <f t="shared" si="28"/>
        <v>0</v>
      </c>
      <c r="FL18" s="370">
        <f t="shared" si="28"/>
        <v>0</v>
      </c>
      <c r="FM18" s="370">
        <f t="shared" si="28"/>
        <v>0</v>
      </c>
      <c r="FN18" s="370">
        <f t="shared" ref="FN18:GJ18" si="29" xml:space="preserve"> FN15 + FN16 - FN17</f>
        <v>0</v>
      </c>
      <c r="FO18" s="370">
        <f t="shared" si="29"/>
        <v>0</v>
      </c>
      <c r="FP18" s="370">
        <f t="shared" si="29"/>
        <v>0</v>
      </c>
      <c r="FQ18" s="370">
        <f t="shared" si="29"/>
        <v>0</v>
      </c>
      <c r="FR18" s="370">
        <f t="shared" si="29"/>
        <v>0</v>
      </c>
      <c r="FS18" s="370">
        <f t="shared" si="29"/>
        <v>0</v>
      </c>
      <c r="FT18" s="370">
        <f t="shared" si="29"/>
        <v>0</v>
      </c>
      <c r="FU18" s="370">
        <f t="shared" si="29"/>
        <v>0</v>
      </c>
      <c r="FV18" s="370">
        <f t="shared" si="29"/>
        <v>0</v>
      </c>
      <c r="FW18" s="370">
        <f t="shared" si="29"/>
        <v>0</v>
      </c>
      <c r="FX18" s="370">
        <f t="shared" si="29"/>
        <v>0</v>
      </c>
      <c r="FY18" s="370">
        <f t="shared" si="29"/>
        <v>0</v>
      </c>
      <c r="FZ18" s="370">
        <f t="shared" si="29"/>
        <v>0</v>
      </c>
      <c r="GA18" s="370">
        <f t="shared" si="29"/>
        <v>0</v>
      </c>
      <c r="GB18" s="370">
        <f t="shared" si="29"/>
        <v>0</v>
      </c>
      <c r="GC18" s="370">
        <f t="shared" si="29"/>
        <v>0</v>
      </c>
      <c r="GD18" s="370">
        <f t="shared" si="29"/>
        <v>0</v>
      </c>
      <c r="GE18" s="370">
        <f t="shared" si="29"/>
        <v>0</v>
      </c>
      <c r="GF18" s="370">
        <f t="shared" si="29"/>
        <v>0</v>
      </c>
      <c r="GG18" s="370">
        <f t="shared" si="29"/>
        <v>0</v>
      </c>
      <c r="GH18" s="370">
        <f t="shared" si="29"/>
        <v>0</v>
      </c>
      <c r="GI18" s="370">
        <f t="shared" si="29"/>
        <v>0</v>
      </c>
      <c r="GJ18" s="370">
        <f t="shared" si="29"/>
        <v>0</v>
      </c>
    </row>
    <row r="19" spans="1:192" hidden="1" outlineLevel="1" x14ac:dyDescent="0.35"/>
    <row r="21" spans="1:192" collapsed="1" x14ac:dyDescent="0.35">
      <c r="A21" s="14" t="s">
        <v>127</v>
      </c>
    </row>
    <row r="22" spans="1:192" hidden="1" outlineLevel="1" x14ac:dyDescent="0.35"/>
    <row r="23" spans="1:192" s="407" customFormat="1" hidden="1" outlineLevel="1" x14ac:dyDescent="0.35">
      <c r="A23" s="208"/>
      <c r="B23" s="208"/>
      <c r="C23" s="209"/>
      <c r="D23" s="210"/>
      <c r="E23" s="211" t="s">
        <v>125</v>
      </c>
      <c r="F23" s="211"/>
      <c r="G23" s="211" t="str">
        <f xml:space="preserve"> SMU</f>
        <v>$ 000s</v>
      </c>
      <c r="H23" s="211"/>
      <c r="I23" s="212"/>
      <c r="J23" s="211">
        <f t="shared" ref="J23:BU23" si="30">I26</f>
        <v>0</v>
      </c>
      <c r="K23" s="211">
        <f t="shared" si="30"/>
        <v>0</v>
      </c>
      <c r="L23" s="211">
        <f t="shared" si="30"/>
        <v>0</v>
      </c>
      <c r="M23" s="211">
        <f t="shared" si="30"/>
        <v>0</v>
      </c>
      <c r="N23" s="211">
        <f t="shared" si="30"/>
        <v>0</v>
      </c>
      <c r="O23" s="211">
        <f t="shared" si="30"/>
        <v>0</v>
      </c>
      <c r="P23" s="211">
        <f t="shared" si="30"/>
        <v>0</v>
      </c>
      <c r="Q23" s="211">
        <f t="shared" si="30"/>
        <v>0</v>
      </c>
      <c r="R23" s="211">
        <f t="shared" si="30"/>
        <v>0</v>
      </c>
      <c r="S23" s="211">
        <f t="shared" si="30"/>
        <v>0</v>
      </c>
      <c r="T23" s="211">
        <f t="shared" si="30"/>
        <v>0</v>
      </c>
      <c r="U23" s="211">
        <f t="shared" si="30"/>
        <v>0</v>
      </c>
      <c r="V23" s="211">
        <f t="shared" si="30"/>
        <v>0</v>
      </c>
      <c r="W23" s="211">
        <f t="shared" si="30"/>
        <v>0</v>
      </c>
      <c r="X23" s="211">
        <f t="shared" si="30"/>
        <v>0</v>
      </c>
      <c r="Y23" s="211">
        <f t="shared" si="30"/>
        <v>0</v>
      </c>
      <c r="Z23" s="211">
        <f t="shared" si="30"/>
        <v>0</v>
      </c>
      <c r="AA23" s="211">
        <f t="shared" si="30"/>
        <v>0</v>
      </c>
      <c r="AB23" s="211">
        <f t="shared" si="30"/>
        <v>0</v>
      </c>
      <c r="AC23" s="211">
        <f t="shared" si="30"/>
        <v>0</v>
      </c>
      <c r="AD23" s="211">
        <f t="shared" si="30"/>
        <v>0</v>
      </c>
      <c r="AE23" s="211">
        <f t="shared" si="30"/>
        <v>0</v>
      </c>
      <c r="AF23" s="211">
        <f t="shared" si="30"/>
        <v>109.18740775308153</v>
      </c>
      <c r="AG23" s="211">
        <f t="shared" si="30"/>
        <v>320.5178743780815</v>
      </c>
      <c r="AH23" s="211">
        <f t="shared" si="30"/>
        <v>648.08009764683152</v>
      </c>
      <c r="AI23" s="211">
        <f t="shared" si="30"/>
        <v>1084.8297286718314</v>
      </c>
      <c r="AJ23" s="211">
        <f t="shared" si="30"/>
        <v>1595.5450230155814</v>
      </c>
      <c r="AK23" s="211">
        <f t="shared" si="30"/>
        <v>2250.6694695530814</v>
      </c>
      <c r="AL23" s="211">
        <f t="shared" si="30"/>
        <v>2990.3261027405815</v>
      </c>
      <c r="AM23" s="211">
        <f t="shared" si="30"/>
        <v>3863.8253647905813</v>
      </c>
      <c r="AN23" s="211">
        <f t="shared" si="30"/>
        <v>4838.587142098394</v>
      </c>
      <c r="AO23" s="211">
        <f t="shared" si="30"/>
        <v>5957.7580715999566</v>
      </c>
      <c r="AP23" s="211">
        <f t="shared" si="30"/>
        <v>7188.8460940516752</v>
      </c>
      <c r="AQ23" s="211">
        <f t="shared" si="30"/>
        <v>8488.5284637954246</v>
      </c>
      <c r="AR23" s="211">
        <f t="shared" si="30"/>
        <v>9943.4506721474554</v>
      </c>
      <c r="AS23" s="211">
        <f t="shared" si="30"/>
        <v>11459.746770181831</v>
      </c>
      <c r="AT23" s="211">
        <f t="shared" si="30"/>
        <v>13138.503164434174</v>
      </c>
      <c r="AU23" s="211">
        <f t="shared" si="30"/>
        <v>14929.176651636675</v>
      </c>
      <c r="AV23" s="211">
        <f t="shared" si="30"/>
        <v>16647.645562742298</v>
      </c>
      <c r="AW23" s="211">
        <f t="shared" si="30"/>
        <v>18662.153235845111</v>
      </c>
      <c r="AX23" s="211">
        <f t="shared" si="30"/>
        <v>20719.983654606047</v>
      </c>
      <c r="AY23" s="211">
        <f t="shared" si="30"/>
        <v>22958.325513609172</v>
      </c>
      <c r="AZ23" s="211">
        <f t="shared" si="30"/>
        <v>25289.630764337024</v>
      </c>
      <c r="BA23" s="211">
        <f t="shared" si="30"/>
        <v>27813.361210363048</v>
      </c>
      <c r="BB23" s="211">
        <f t="shared" si="30"/>
        <v>30451.806676662982</v>
      </c>
      <c r="BC23" s="211">
        <f t="shared" si="30"/>
        <v>33116.15553463767</v>
      </c>
      <c r="BD23" s="211">
        <f t="shared" si="30"/>
        <v>35869.316021211511</v>
      </c>
      <c r="BE23" s="211">
        <f t="shared" si="30"/>
        <v>38533.664879186195</v>
      </c>
      <c r="BF23" s="211">
        <f t="shared" si="30"/>
        <v>41286.825365760036</v>
      </c>
      <c r="BG23" s="211">
        <f t="shared" si="30"/>
        <v>38706.632644898433</v>
      </c>
      <c r="BH23" s="211">
        <f t="shared" si="30"/>
        <v>36616.732925867123</v>
      </c>
      <c r="BI23" s="211">
        <f t="shared" si="30"/>
        <v>34569.226262418371</v>
      </c>
      <c r="BJ23" s="211">
        <f t="shared" si="30"/>
        <v>32527.575104659096</v>
      </c>
      <c r="BK23" s="211">
        <f t="shared" si="30"/>
        <v>30401.885249349867</v>
      </c>
      <c r="BL23" s="211">
        <f t="shared" si="30"/>
        <v>28460.51238262482</v>
      </c>
      <c r="BM23" s="211">
        <f t="shared" si="30"/>
        <v>26564.995725246732</v>
      </c>
      <c r="BN23" s="211">
        <f t="shared" si="30"/>
        <v>24676.663751939792</v>
      </c>
      <c r="BO23" s="211">
        <f t="shared" si="30"/>
        <v>22752.807106344047</v>
      </c>
      <c r="BP23" s="211">
        <f t="shared" si="30"/>
        <v>20959.664461836386</v>
      </c>
      <c r="BQ23" s="211">
        <f t="shared" si="30"/>
        <v>19225.144746413749</v>
      </c>
      <c r="BR23" s="211">
        <f t="shared" si="30"/>
        <v>17499.225351913188</v>
      </c>
      <c r="BS23" s="211">
        <f t="shared" si="30"/>
        <v>15682.172355718743</v>
      </c>
      <c r="BT23" s="211">
        <f t="shared" si="30"/>
        <v>14063.84212548506</v>
      </c>
      <c r="BU23" s="211">
        <f t="shared" si="30"/>
        <v>12498.869318574318</v>
      </c>
      <c r="BV23" s="211">
        <f t="shared" ref="BV23:EG23" si="31">BU26</f>
        <v>10943.994116353046</v>
      </c>
      <c r="BW23" s="211">
        <f t="shared" si="31"/>
        <v>9294.219362854783</v>
      </c>
      <c r="BX23" s="211">
        <f t="shared" si="31"/>
        <v>7850.7932027743318</v>
      </c>
      <c r="BY23" s="211">
        <f t="shared" si="31"/>
        <v>6464.7711580338892</v>
      </c>
      <c r="BZ23" s="211">
        <f t="shared" si="31"/>
        <v>5090.4342334719377</v>
      </c>
      <c r="CA23" s="211">
        <f t="shared" si="31"/>
        <v>3617.2764047557685</v>
      </c>
      <c r="CB23" s="211">
        <f t="shared" si="31"/>
        <v>2358.3930797863877</v>
      </c>
      <c r="CC23" s="211">
        <f t="shared" si="31"/>
        <v>1161.1734312903632</v>
      </c>
      <c r="CD23" s="211">
        <f t="shared" si="31"/>
        <v>0</v>
      </c>
      <c r="CE23" s="211">
        <f t="shared" si="31"/>
        <v>0</v>
      </c>
      <c r="CF23" s="211">
        <f t="shared" si="31"/>
        <v>0</v>
      </c>
      <c r="CG23" s="211">
        <f t="shared" si="31"/>
        <v>0</v>
      </c>
      <c r="CH23" s="211">
        <f t="shared" si="31"/>
        <v>0</v>
      </c>
      <c r="CI23" s="211">
        <f t="shared" si="31"/>
        <v>0</v>
      </c>
      <c r="CJ23" s="211">
        <f t="shared" si="31"/>
        <v>0</v>
      </c>
      <c r="CK23" s="211">
        <f t="shared" si="31"/>
        <v>0</v>
      </c>
      <c r="CL23" s="211">
        <f t="shared" si="31"/>
        <v>0</v>
      </c>
      <c r="CM23" s="211">
        <f t="shared" si="31"/>
        <v>0</v>
      </c>
      <c r="CN23" s="211">
        <f t="shared" si="31"/>
        <v>0</v>
      </c>
      <c r="CO23" s="211">
        <f t="shared" si="31"/>
        <v>0</v>
      </c>
      <c r="CP23" s="211">
        <f t="shared" si="31"/>
        <v>0</v>
      </c>
      <c r="CQ23" s="211">
        <f t="shared" si="31"/>
        <v>0</v>
      </c>
      <c r="CR23" s="211">
        <f t="shared" si="31"/>
        <v>0</v>
      </c>
      <c r="CS23" s="211">
        <f t="shared" si="31"/>
        <v>0</v>
      </c>
      <c r="CT23" s="211">
        <f t="shared" si="31"/>
        <v>0</v>
      </c>
      <c r="CU23" s="211">
        <f t="shared" si="31"/>
        <v>0</v>
      </c>
      <c r="CV23" s="211">
        <f t="shared" si="31"/>
        <v>0</v>
      </c>
      <c r="CW23" s="211">
        <f t="shared" si="31"/>
        <v>0</v>
      </c>
      <c r="CX23" s="211">
        <f t="shared" si="31"/>
        <v>0</v>
      </c>
      <c r="CY23" s="211">
        <f t="shared" si="31"/>
        <v>0</v>
      </c>
      <c r="CZ23" s="211">
        <f t="shared" si="31"/>
        <v>0</v>
      </c>
      <c r="DA23" s="211">
        <f t="shared" si="31"/>
        <v>0</v>
      </c>
      <c r="DB23" s="211">
        <f t="shared" si="31"/>
        <v>0</v>
      </c>
      <c r="DC23" s="211">
        <f t="shared" si="31"/>
        <v>0</v>
      </c>
      <c r="DD23" s="211">
        <f t="shared" si="31"/>
        <v>0</v>
      </c>
      <c r="DE23" s="211">
        <f t="shared" si="31"/>
        <v>0</v>
      </c>
      <c r="DF23" s="211">
        <f t="shared" si="31"/>
        <v>0</v>
      </c>
      <c r="DG23" s="211">
        <f t="shared" si="31"/>
        <v>0</v>
      </c>
      <c r="DH23" s="211">
        <f t="shared" si="31"/>
        <v>0</v>
      </c>
      <c r="DI23" s="211">
        <f t="shared" si="31"/>
        <v>0</v>
      </c>
      <c r="DJ23" s="211">
        <f t="shared" si="31"/>
        <v>0</v>
      </c>
      <c r="DK23" s="211">
        <f t="shared" si="31"/>
        <v>0</v>
      </c>
      <c r="DL23" s="211">
        <f t="shared" si="31"/>
        <v>0</v>
      </c>
      <c r="DM23" s="211">
        <f t="shared" si="31"/>
        <v>0</v>
      </c>
      <c r="DN23" s="211">
        <f t="shared" si="31"/>
        <v>0</v>
      </c>
      <c r="DO23" s="211">
        <f t="shared" si="31"/>
        <v>0</v>
      </c>
      <c r="DP23" s="211">
        <f t="shared" si="31"/>
        <v>0</v>
      </c>
      <c r="DQ23" s="211">
        <f t="shared" si="31"/>
        <v>0</v>
      </c>
      <c r="DR23" s="211">
        <f t="shared" si="31"/>
        <v>0</v>
      </c>
      <c r="DS23" s="211">
        <f t="shared" si="31"/>
        <v>1011.2599575307322</v>
      </c>
      <c r="DT23" s="211">
        <f t="shared" si="31"/>
        <v>2567.7388312792045</v>
      </c>
      <c r="DU23" s="211">
        <f t="shared" si="31"/>
        <v>4250.0154549065373</v>
      </c>
      <c r="DV23" s="211">
        <f t="shared" si="31"/>
        <v>5971.9234509191747</v>
      </c>
      <c r="DW23" s="211">
        <f t="shared" si="31"/>
        <v>7533.1823781974954</v>
      </c>
      <c r="DX23" s="211">
        <f t="shared" si="31"/>
        <v>9432.1874944004339</v>
      </c>
      <c r="DY23" s="211">
        <f t="shared" si="31"/>
        <v>11464.719993243607</v>
      </c>
      <c r="DZ23" s="211">
        <f t="shared" si="31"/>
        <v>13540.130990454607</v>
      </c>
      <c r="EA23" s="211">
        <f t="shared" si="31"/>
        <v>9995.1637296845256</v>
      </c>
      <c r="EB23" s="211">
        <f t="shared" si="31"/>
        <v>6560.9112966346265</v>
      </c>
      <c r="EC23" s="211">
        <f t="shared" si="31"/>
        <v>3109.4422216399544</v>
      </c>
      <c r="ED23" s="211">
        <f t="shared" si="31"/>
        <v>0</v>
      </c>
      <c r="EE23" s="211">
        <f t="shared" si="31"/>
        <v>0</v>
      </c>
      <c r="EF23" s="211">
        <f t="shared" si="31"/>
        <v>0</v>
      </c>
      <c r="EG23" s="211">
        <f t="shared" si="31"/>
        <v>0</v>
      </c>
      <c r="EH23" s="211">
        <f t="shared" ref="EH23:GJ23" si="32">EG26</f>
        <v>0</v>
      </c>
      <c r="EI23" s="211">
        <f t="shared" si="32"/>
        <v>0</v>
      </c>
      <c r="EJ23" s="211">
        <f t="shared" si="32"/>
        <v>0</v>
      </c>
      <c r="EK23" s="211">
        <f t="shared" si="32"/>
        <v>0</v>
      </c>
      <c r="EL23" s="211">
        <f t="shared" si="32"/>
        <v>0</v>
      </c>
      <c r="EM23" s="211">
        <f t="shared" si="32"/>
        <v>0</v>
      </c>
      <c r="EN23" s="211">
        <f t="shared" si="32"/>
        <v>0</v>
      </c>
      <c r="EO23" s="211">
        <f t="shared" si="32"/>
        <v>0</v>
      </c>
      <c r="EP23" s="211">
        <f t="shared" si="32"/>
        <v>0</v>
      </c>
      <c r="EQ23" s="211">
        <f t="shared" si="32"/>
        <v>0</v>
      </c>
      <c r="ER23" s="211">
        <f t="shared" si="32"/>
        <v>0</v>
      </c>
      <c r="ES23" s="211">
        <f t="shared" si="32"/>
        <v>0</v>
      </c>
      <c r="ET23" s="211">
        <f t="shared" si="32"/>
        <v>0</v>
      </c>
      <c r="EU23" s="211">
        <f t="shared" si="32"/>
        <v>0</v>
      </c>
      <c r="EV23" s="211">
        <f t="shared" si="32"/>
        <v>0</v>
      </c>
      <c r="EW23" s="211">
        <f t="shared" si="32"/>
        <v>0</v>
      </c>
      <c r="EX23" s="211">
        <f t="shared" si="32"/>
        <v>0</v>
      </c>
      <c r="EY23" s="211">
        <f t="shared" si="32"/>
        <v>0</v>
      </c>
      <c r="EZ23" s="211">
        <f t="shared" si="32"/>
        <v>0</v>
      </c>
      <c r="FA23" s="211">
        <f t="shared" si="32"/>
        <v>0</v>
      </c>
      <c r="FB23" s="211">
        <f t="shared" si="32"/>
        <v>3123.732206082781</v>
      </c>
      <c r="FC23" s="211">
        <f t="shared" si="32"/>
        <v>0</v>
      </c>
      <c r="FD23" s="211">
        <f t="shared" si="32"/>
        <v>0</v>
      </c>
      <c r="FE23" s="211">
        <f t="shared" si="32"/>
        <v>0</v>
      </c>
      <c r="FF23" s="211">
        <f t="shared" si="32"/>
        <v>0</v>
      </c>
      <c r="FG23" s="211">
        <f t="shared" si="32"/>
        <v>0</v>
      </c>
      <c r="FH23" s="211">
        <f t="shared" si="32"/>
        <v>0</v>
      </c>
      <c r="FI23" s="211">
        <f t="shared" si="32"/>
        <v>0</v>
      </c>
      <c r="FJ23" s="211">
        <f t="shared" si="32"/>
        <v>0</v>
      </c>
      <c r="FK23" s="211">
        <f t="shared" si="32"/>
        <v>0</v>
      </c>
      <c r="FL23" s="211">
        <f t="shared" si="32"/>
        <v>0</v>
      </c>
      <c r="FM23" s="211">
        <f t="shared" si="32"/>
        <v>0</v>
      </c>
      <c r="FN23" s="211">
        <f t="shared" si="32"/>
        <v>0</v>
      </c>
      <c r="FO23" s="211">
        <f t="shared" si="32"/>
        <v>0</v>
      </c>
      <c r="FP23" s="211">
        <f t="shared" si="32"/>
        <v>0</v>
      </c>
      <c r="FQ23" s="211">
        <f t="shared" si="32"/>
        <v>0</v>
      </c>
      <c r="FR23" s="211">
        <f t="shared" si="32"/>
        <v>0</v>
      </c>
      <c r="FS23" s="211">
        <f t="shared" si="32"/>
        <v>0</v>
      </c>
      <c r="FT23" s="211">
        <f t="shared" si="32"/>
        <v>0</v>
      </c>
      <c r="FU23" s="211">
        <f t="shared" si="32"/>
        <v>0</v>
      </c>
      <c r="FV23" s="211">
        <f t="shared" si="32"/>
        <v>0</v>
      </c>
      <c r="FW23" s="211">
        <f t="shared" si="32"/>
        <v>0</v>
      </c>
      <c r="FX23" s="211">
        <f t="shared" si="32"/>
        <v>0</v>
      </c>
      <c r="FY23" s="211">
        <f t="shared" si="32"/>
        <v>0</v>
      </c>
      <c r="FZ23" s="211">
        <f t="shared" si="32"/>
        <v>0</v>
      </c>
      <c r="GA23" s="211">
        <f t="shared" si="32"/>
        <v>0</v>
      </c>
      <c r="GB23" s="211">
        <f t="shared" si="32"/>
        <v>0</v>
      </c>
      <c r="GC23" s="211">
        <f t="shared" si="32"/>
        <v>0</v>
      </c>
      <c r="GD23" s="211">
        <f t="shared" si="32"/>
        <v>0</v>
      </c>
      <c r="GE23" s="211">
        <f t="shared" si="32"/>
        <v>0</v>
      </c>
      <c r="GF23" s="211">
        <f t="shared" si="32"/>
        <v>0</v>
      </c>
      <c r="GG23" s="211">
        <f t="shared" si="32"/>
        <v>0</v>
      </c>
      <c r="GH23" s="211">
        <f t="shared" si="32"/>
        <v>0</v>
      </c>
      <c r="GI23" s="211">
        <f t="shared" si="32"/>
        <v>0</v>
      </c>
      <c r="GJ23" s="211">
        <f t="shared" si="32"/>
        <v>0</v>
      </c>
    </row>
    <row r="24" spans="1:192" s="406" customFormat="1" hidden="1" outlineLevel="1" x14ac:dyDescent="0.35">
      <c r="A24" s="14"/>
      <c r="B24" s="14"/>
      <c r="C24" s="19"/>
      <c r="D24" s="45"/>
      <c r="E24" s="366" t="str">
        <f xml:space="preserve"> FS!E$21</f>
        <v>Profit after tax</v>
      </c>
      <c r="F24" s="366">
        <f xml:space="preserve"> FS!F$21</f>
        <v>0</v>
      </c>
      <c r="G24" s="366" t="str">
        <f xml:space="preserve"> FS!G$21</f>
        <v>$ 000s</v>
      </c>
      <c r="H24" s="366">
        <f xml:space="preserve"> FS!H$21</f>
        <v>285360.00151790451</v>
      </c>
      <c r="I24" s="366">
        <f xml:space="preserve"> FS!I$21</f>
        <v>0</v>
      </c>
      <c r="J24" s="366">
        <f xml:space="preserve"> FS!J$21</f>
        <v>0</v>
      </c>
      <c r="K24" s="366">
        <f xml:space="preserve"> FS!K$21</f>
        <v>0</v>
      </c>
      <c r="L24" s="366">
        <f xml:space="preserve"> FS!L$21</f>
        <v>0</v>
      </c>
      <c r="M24" s="366">
        <f xml:space="preserve"> FS!M$21</f>
        <v>0</v>
      </c>
      <c r="N24" s="366">
        <f xml:space="preserve"> FS!N$21</f>
        <v>0</v>
      </c>
      <c r="O24" s="366">
        <f xml:space="preserve"> FS!O$21</f>
        <v>0</v>
      </c>
      <c r="P24" s="366">
        <f xml:space="preserve"> FS!P$21</f>
        <v>0</v>
      </c>
      <c r="Q24" s="366">
        <f xml:space="preserve"> FS!Q$21</f>
        <v>0</v>
      </c>
      <c r="R24" s="366">
        <f xml:space="preserve"> FS!R$21</f>
        <v>0</v>
      </c>
      <c r="S24" s="366">
        <f xml:space="preserve"> FS!S$21</f>
        <v>0</v>
      </c>
      <c r="T24" s="366">
        <f xml:space="preserve"> FS!T$21</f>
        <v>0</v>
      </c>
      <c r="U24" s="366">
        <f xml:space="preserve"> FS!U$21</f>
        <v>0</v>
      </c>
      <c r="V24" s="366">
        <f xml:space="preserve"> FS!V$21</f>
        <v>0</v>
      </c>
      <c r="W24" s="366">
        <f xml:space="preserve"> FS!W$21</f>
        <v>0</v>
      </c>
      <c r="X24" s="366">
        <f xml:space="preserve"> FS!X$21</f>
        <v>0</v>
      </c>
      <c r="Y24" s="366">
        <f xml:space="preserve"> FS!Y$21</f>
        <v>0</v>
      </c>
      <c r="Z24" s="366">
        <f xml:space="preserve"> FS!Z$21</f>
        <v>0</v>
      </c>
      <c r="AA24" s="366">
        <f xml:space="preserve"> FS!AA$21</f>
        <v>0</v>
      </c>
      <c r="AB24" s="366">
        <f xml:space="preserve"> FS!AB$21</f>
        <v>0</v>
      </c>
      <c r="AC24" s="366">
        <f xml:space="preserve"> FS!AC$21</f>
        <v>0</v>
      </c>
      <c r="AD24" s="366">
        <f xml:space="preserve"> FS!AD$21</f>
        <v>0</v>
      </c>
      <c r="AE24" s="366">
        <f xml:space="preserve"> FS!AE$21</f>
        <v>109.18740775624998</v>
      </c>
      <c r="AF24" s="366">
        <f xml:space="preserve"> FS!AF$21</f>
        <v>211.33046662499999</v>
      </c>
      <c r="AG24" s="366">
        <f xml:space="preserve"> FS!AG$21</f>
        <v>327.56222326875002</v>
      </c>
      <c r="AH24" s="366">
        <f xml:space="preserve"> FS!AH$21</f>
        <v>436.74963102499993</v>
      </c>
      <c r="AI24" s="366">
        <f xml:space="preserve"> FS!AI$21</f>
        <v>510.71529434374997</v>
      </c>
      <c r="AJ24" s="366">
        <f xml:space="preserve"> FS!AJ$21</f>
        <v>655.12444653750003</v>
      </c>
      <c r="AK24" s="366">
        <f xml:space="preserve"> FS!AK$21</f>
        <v>739.65663318750001</v>
      </c>
      <c r="AL24" s="366">
        <f xml:space="preserve"> FS!AL$21</f>
        <v>873.49926204999986</v>
      </c>
      <c r="AM24" s="366">
        <f xml:space="preserve"> FS!AM$21</f>
        <v>974.76177730781251</v>
      </c>
      <c r="AN24" s="366">
        <f xml:space="preserve"> FS!AN$21</f>
        <v>1119.1709295015628</v>
      </c>
      <c r="AO24" s="366">
        <f xml:space="preserve"> FS!AO$21</f>
        <v>1231.0880224517184</v>
      </c>
      <c r="AP24" s="366">
        <f xml:space="preserve"> FS!AP$21</f>
        <v>1299.6823697437499</v>
      </c>
      <c r="AQ24" s="366">
        <f xml:space="preserve"> FS!AQ$21</f>
        <v>1454.9222083520308</v>
      </c>
      <c r="AR24" s="366">
        <f xml:space="preserve"> FS!AR$21</f>
        <v>1516.2960980343753</v>
      </c>
      <c r="AS24" s="366">
        <f xml:space="preserve"> FS!AS$21</f>
        <v>1678.7563942523436</v>
      </c>
      <c r="AT24" s="366">
        <f xml:space="preserve"> FS!AT$21</f>
        <v>1790.6734872025002</v>
      </c>
      <c r="AU24" s="366">
        <f xml:space="preserve"> FS!AU$21</f>
        <v>1718.468911105625</v>
      </c>
      <c r="AV24" s="366">
        <f xml:space="preserve"> FS!AV$21</f>
        <v>2014.5076731028128</v>
      </c>
      <c r="AW24" s="366">
        <f xml:space="preserve"> FS!AW$21</f>
        <v>2057.8304187609369</v>
      </c>
      <c r="AX24" s="366">
        <f xml:space="preserve"> FS!AX$21</f>
        <v>2238.3418590031256</v>
      </c>
      <c r="AY24" s="366">
        <f xml:space="preserve"> FS!AY$21</f>
        <v>2331.3052507278517</v>
      </c>
      <c r="AZ24" s="366">
        <f xml:space="preserve"> FS!AZ$21</f>
        <v>2523.7304460260229</v>
      </c>
      <c r="BA24" s="366">
        <f xml:space="preserve"> FS!BA$21</f>
        <v>2638.4454662999337</v>
      </c>
      <c r="BB24" s="366">
        <f xml:space="preserve"> FS!BB$21</f>
        <v>2664.3488579746872</v>
      </c>
      <c r="BC24" s="366">
        <f xml:space="preserve"> FS!BC$21</f>
        <v>2753.1604865738432</v>
      </c>
      <c r="BD24" s="366">
        <f xml:space="preserve"> FS!BD$21</f>
        <v>2664.3488579746872</v>
      </c>
      <c r="BE24" s="366">
        <f xml:space="preserve"> FS!BE$21</f>
        <v>2753.1604865738432</v>
      </c>
      <c r="BF24" s="366">
        <f xml:space="preserve"> FS!BF$21</f>
        <v>-864.60172300287741</v>
      </c>
      <c r="BG24" s="366">
        <f xml:space="preserve"> FS!BG$21</f>
        <v>-655.87538847411724</v>
      </c>
      <c r="BH24" s="366">
        <f xml:space="preserve"> FS!BH$21</f>
        <v>-575.86104163379014</v>
      </c>
      <c r="BI24" s="366">
        <f xml:space="preserve"> FS!BI$21</f>
        <v>-561.33582934296919</v>
      </c>
      <c r="BJ24" s="366">
        <f xml:space="preserve"> FS!BJ$21</f>
        <v>-680.05335329830541</v>
      </c>
      <c r="BK24" s="366">
        <f xml:space="preserve"> FS!BK$21</f>
        <v>-471.49792790392303</v>
      </c>
      <c r="BL24" s="366">
        <f xml:space="preserve"> FS!BL$21</f>
        <v>-387.07989501775364</v>
      </c>
      <c r="BM24" s="366">
        <f xml:space="preserve"> FS!BM$21</f>
        <v>-371.00876168022569</v>
      </c>
      <c r="BN24" s="366">
        <f xml:space="preserve"> FS!BN$21</f>
        <v>-424.30633250179108</v>
      </c>
      <c r="BO24" s="366">
        <f xml:space="preserve"> FS!BO$21</f>
        <v>-277.63438294962862</v>
      </c>
      <c r="BP24" s="366">
        <f xml:space="preserve"> FS!BP$21</f>
        <v>-188.37203400329417</v>
      </c>
      <c r="BQ24" s="366">
        <f xml:space="preserve"> FS!BQ$21</f>
        <v>-170.66310258317662</v>
      </c>
      <c r="BR24" s="366">
        <f xml:space="preserve"> FS!BR$21</f>
        <v>-298.23114626922097</v>
      </c>
      <c r="BS24" s="366">
        <f xml:space="preserve"> FS!BS$21</f>
        <v>-74.042872634739069</v>
      </c>
      <c r="BT24" s="366">
        <f xml:space="preserve"> FS!BT$21</f>
        <v>19.82856654408306</v>
      </c>
      <c r="BU24" s="366">
        <f xml:space="preserve"> FS!BU$21</f>
        <v>39.262496994043659</v>
      </c>
      <c r="BV24" s="366">
        <f xml:space="preserve"> FS!BV$21</f>
        <v>-92.982357324907071</v>
      </c>
      <c r="BW24" s="366">
        <f xml:space="preserve"> FS!BW$21</f>
        <v>139.468381458468</v>
      </c>
      <c r="BX24" s="366">
        <f xml:space="preserve"> FS!BX$21</f>
        <v>238.39936305075412</v>
      </c>
      <c r="BY24" s="366">
        <f xml:space="preserve"> FS!BY$21</f>
        <v>259.65421713374758</v>
      </c>
      <c r="BZ24" s="366">
        <f xml:space="preserve"> FS!BZ$21</f>
        <v>122.55437736151953</v>
      </c>
      <c r="CA24" s="366">
        <f xml:space="preserve"> FS!CA$21</f>
        <v>363.58358010801157</v>
      </c>
      <c r="CB24" s="366">
        <f xml:space="preserve"> FS!CB$21</f>
        <v>467.81229448995191</v>
      </c>
      <c r="CC24" s="366">
        <f xml:space="preserve"> FS!CC$21</f>
        <v>490.98856902811804</v>
      </c>
      <c r="CD24" s="366">
        <f xml:space="preserve"> FS!CD$21</f>
        <v>431.75051141077302</v>
      </c>
      <c r="CE24" s="366">
        <f xml:space="preserve"> FS!CE$21</f>
        <v>599.0774064889838</v>
      </c>
      <c r="CF24" s="366">
        <f xml:space="preserve"> FS!CF$21</f>
        <v>709.10948157624216</v>
      </c>
      <c r="CG24" s="366">
        <f xml:space="preserve"> FS!CG$21</f>
        <v>734.31806783398497</v>
      </c>
      <c r="CH24" s="366">
        <f xml:space="preserve"> FS!CH$21</f>
        <v>586.93902986385206</v>
      </c>
      <c r="CI24" s="366">
        <f xml:space="preserve"> FS!CI$21</f>
        <v>846.13492271331347</v>
      </c>
      <c r="CJ24" s="366">
        <f xml:space="preserve"> FS!CJ$21</f>
        <v>961.72823021099475</v>
      </c>
      <c r="CK24" s="366">
        <f xml:space="preserve"> FS!CK$21</f>
        <v>989.07400266265518</v>
      </c>
      <c r="CL24" s="366">
        <f xml:space="preserve"> FS!CL$21</f>
        <v>836.26220234958009</v>
      </c>
      <c r="CM24" s="366">
        <f xml:space="preserve"> FS!CM$21</f>
        <v>1105.0614752355691</v>
      </c>
      <c r="CN24" s="366">
        <f xml:space="preserve"> FS!CN$21</f>
        <v>1226.7327336957014</v>
      </c>
      <c r="CO24" s="366">
        <f xml:space="preserve"> FS!CO$21</f>
        <v>1256.3311738099424</v>
      </c>
      <c r="CP24" s="366">
        <f xml:space="preserve"> FS!CP$21</f>
        <v>1097.878803780307</v>
      </c>
      <c r="CQ24" s="366">
        <f xml:space="preserve"> FS!CQ$21</f>
        <v>1376.6501552903931</v>
      </c>
      <c r="CR24" s="366">
        <f xml:space="preserve"> FS!CR$21</f>
        <v>1504.6825890398286</v>
      </c>
      <c r="CS24" s="366">
        <f xml:space="preserve"> FS!CS$21</f>
        <v>1536.6546203985533</v>
      </c>
      <c r="CT24" s="366">
        <f xml:space="preserve"> FS!CT$21</f>
        <v>1470.7879439378503</v>
      </c>
      <c r="CU24" s="366">
        <f xml:space="preserve"> FS!CU$21</f>
        <v>1661.8655994354151</v>
      </c>
      <c r="CV24" s="366">
        <f xml:space="preserve"> FS!CV$21</f>
        <v>1796.8399570981028</v>
      </c>
      <c r="CW24" s="366">
        <f xml:space="preserve"> FS!CW$21</f>
        <v>1831.3191202049138</v>
      </c>
      <c r="CX24" s="366">
        <f xml:space="preserve"> FS!CX$21</f>
        <v>1660.9211811032708</v>
      </c>
      <c r="CY24" s="366">
        <f xml:space="preserve"> FS!CY$21</f>
        <v>1960.8157909769277</v>
      </c>
      <c r="CZ24" s="366">
        <f xml:space="preserve"> FS!CZ$21</f>
        <v>2102.4853957893783</v>
      </c>
      <c r="DA24" s="366">
        <f xml:space="preserve"> FS!DA$21</f>
        <v>2139.5975845548337</v>
      </c>
      <c r="DB24" s="366">
        <f xml:space="preserve"> FS!DB$21</f>
        <v>1962.8850485877285</v>
      </c>
      <c r="DC24" s="366">
        <f xml:space="preserve"> FS!DC$21</f>
        <v>2273.9478517538091</v>
      </c>
      <c r="DD24" s="366">
        <f xml:space="preserve"> FS!DD$21</f>
        <v>2422.9059867421811</v>
      </c>
      <c r="DE24" s="366">
        <f xml:space="preserve"> FS!DE$21</f>
        <v>2462.789952307643</v>
      </c>
      <c r="DF24" s="366">
        <f xml:space="preserve"> FS!DF$21</f>
        <v>2279.520351323682</v>
      </c>
      <c r="DG24" s="366">
        <f xml:space="preserve"> FS!DG$21</f>
        <v>2602.1817044662539</v>
      </c>
      <c r="DH24" s="366">
        <f xml:space="preserve"> FS!DH$21</f>
        <v>2758.7648625864181</v>
      </c>
      <c r="DI24" s="366">
        <f xml:space="preserve"> FS!DI$21</f>
        <v>2801.5658276886447</v>
      </c>
      <c r="DJ24" s="366">
        <f xml:space="preserve"> FS!DJ$21</f>
        <v>2728.2984418481819</v>
      </c>
      <c r="DK24" s="366">
        <f xml:space="preserve"> FS!DK$21</f>
        <v>2946.7108584510042</v>
      </c>
      <c r="DL24" s="366">
        <f xml:space="preserve"> FS!DL$21</f>
        <v>3111.5866743579954</v>
      </c>
      <c r="DM24" s="366">
        <f xml:space="preserve"> FS!DM$21</f>
        <v>3157.465132284392</v>
      </c>
      <c r="DN24" s="366">
        <f xml:space="preserve"> FS!DN$21</f>
        <v>2960.3055564488168</v>
      </c>
      <c r="DO24" s="366">
        <f xml:space="preserve"> FS!DO$21</f>
        <v>3307.5413376066522</v>
      </c>
      <c r="DP24" s="366">
        <f xml:space="preserve"> FS!DP$21</f>
        <v>3480.4617226828459</v>
      </c>
      <c r="DQ24" s="366">
        <f xml:space="preserve"> FS!DQ$21</f>
        <v>3529.5685449313305</v>
      </c>
      <c r="DR24" s="366">
        <f xml:space="preserve"> FS!DR$21</f>
        <v>3325.0652769441785</v>
      </c>
      <c r="DS24" s="366">
        <f xml:space="preserve"> FS!DS$21</f>
        <v>3685.2960526246311</v>
      </c>
      <c r="DT24" s="366">
        <f xml:space="preserve"> FS!DT$21</f>
        <v>3866.9428208321519</v>
      </c>
      <c r="DU24" s="366">
        <f xml:space="preserve"> FS!DU$21</f>
        <v>3919.4444213966331</v>
      </c>
      <c r="DV24" s="366">
        <f xml:space="preserve"> FS!DV$21</f>
        <v>3707.3144399456091</v>
      </c>
      <c r="DW24" s="366">
        <f xml:space="preserve"> FS!DW$21</f>
        <v>4081.042724551</v>
      </c>
      <c r="DX24" s="366">
        <f xml:space="preserve"> FS!DX$21</f>
        <v>4271.8153509781123</v>
      </c>
      <c r="DY24" s="366">
        <f xml:space="preserve"> FS!DY$21</f>
        <v>4327.8858332295949</v>
      </c>
      <c r="DZ24" s="366">
        <f xml:space="preserve"> FS!DZ$21</f>
        <v>4246.3507781094067</v>
      </c>
      <c r="EA24" s="366">
        <f xml:space="preserve"> FS!EA$21</f>
        <v>4439.979430491574</v>
      </c>
      <c r="EB24" s="366">
        <f xml:space="preserve"> FS!EB$21</f>
        <v>4581.9581570394203</v>
      </c>
      <c r="EC24" s="366">
        <f xml:space="preserve"> FS!EC$21</f>
        <v>4581.9581570394203</v>
      </c>
      <c r="ED24" s="366">
        <f xml:space="preserve"> FS!ED$21</f>
        <v>4298.000703943726</v>
      </c>
      <c r="EE24" s="366">
        <f xml:space="preserve"> FS!EE$21</f>
        <v>4638.4487991832957</v>
      </c>
      <c r="EF24" s="366">
        <f xml:space="preserve"> FS!EF$21</f>
        <v>4783.9769938948411</v>
      </c>
      <c r="EG24" s="366">
        <f xml:space="preserve"> FS!EG$21</f>
        <v>4783.9769938948411</v>
      </c>
      <c r="EH24" s="366">
        <f xml:space="preserve"> FS!EH$21</f>
        <v>4492.9206044717521</v>
      </c>
      <c r="EI24" s="366">
        <f xml:space="preserve"> FS!EI$21</f>
        <v>4841.8799020923125</v>
      </c>
      <c r="EJ24" s="366">
        <f xml:space="preserve"> FS!EJ$21</f>
        <v>4991.0463016716421</v>
      </c>
      <c r="EK24" s="366">
        <f xml:space="preserve"> FS!EK$21</f>
        <v>4991.0463016716421</v>
      </c>
      <c r="EL24" s="366">
        <f xml:space="preserve"> FS!EL$21</f>
        <v>4692.7135025129792</v>
      </c>
      <c r="EM24" s="366">
        <f xml:space="preserve"> FS!EM$21</f>
        <v>5050.3967825740492</v>
      </c>
      <c r="EN24" s="366">
        <f xml:space="preserve"> FS!EN$21</f>
        <v>5203.2923421428659</v>
      </c>
      <c r="EO24" s="366">
        <f xml:space="preserve"> FS!EO$21</f>
        <v>5203.2923421428659</v>
      </c>
      <c r="EP24" s="366">
        <f xml:space="preserve"> FS!EP$21</f>
        <v>5050.3967825740492</v>
      </c>
      <c r="EQ24" s="366">
        <f xml:space="preserve"> FS!EQ$21</f>
        <v>5264.1265850678337</v>
      </c>
      <c r="ER24" s="366">
        <f xml:space="preserve"> FS!ER$21</f>
        <v>5420.8445336258683</v>
      </c>
      <c r="ES24" s="366">
        <f xml:space="preserve"> FS!ES$21</f>
        <v>5420.8445336258683</v>
      </c>
      <c r="ET24" s="366">
        <f xml:space="preserve"> FS!ET$21</f>
        <v>5107.4086365097955</v>
      </c>
      <c r="EU24" s="366">
        <f xml:space="preserve"> FS!EU$21</f>
        <v>5483.1996326239605</v>
      </c>
      <c r="EV24" s="366">
        <f xml:space="preserve"> FS!EV$21</f>
        <v>5643.8355298959432</v>
      </c>
      <c r="EW24" s="366">
        <f xml:space="preserve"> FS!EW$21</f>
        <v>5643.8355298959432</v>
      </c>
      <c r="EX24" s="366">
        <f xml:space="preserve"> FS!EX$21</f>
        <v>5322.5637353519724</v>
      </c>
      <c r="EY24" s="366">
        <f xml:space="preserve"> FS!EY$21</f>
        <v>5707.7495063689876</v>
      </c>
      <c r="EZ24" s="366">
        <f xml:space="preserve"> FS!EZ$21</f>
        <v>5872.401301072774</v>
      </c>
      <c r="FA24" s="366">
        <f xml:space="preserve"> FS!FA$21</f>
        <v>5872.401301072774</v>
      </c>
      <c r="FB24" s="366">
        <f xml:space="preserve"> FS!FB$21</f>
        <v>0</v>
      </c>
      <c r="FC24" s="366">
        <f xml:space="preserve"> FS!FC$21</f>
        <v>0</v>
      </c>
      <c r="FD24" s="366">
        <f xml:space="preserve"> FS!FD$21</f>
        <v>0</v>
      </c>
      <c r="FE24" s="366">
        <f xml:space="preserve"> FS!FE$21</f>
        <v>0</v>
      </c>
      <c r="FF24" s="366">
        <f xml:space="preserve"> FS!FF$21</f>
        <v>0</v>
      </c>
      <c r="FG24" s="366">
        <f xml:space="preserve"> FS!FG$21</f>
        <v>0</v>
      </c>
      <c r="FH24" s="366">
        <f xml:space="preserve"> FS!FH$21</f>
        <v>0</v>
      </c>
      <c r="FI24" s="366">
        <f xml:space="preserve"> FS!FI$21</f>
        <v>0</v>
      </c>
      <c r="FJ24" s="366">
        <f xml:space="preserve"> FS!FJ$21</f>
        <v>0</v>
      </c>
      <c r="FK24" s="366">
        <f xml:space="preserve"> FS!FK$21</f>
        <v>0</v>
      </c>
      <c r="FL24" s="366">
        <f xml:space="preserve"> FS!FL$21</f>
        <v>0</v>
      </c>
      <c r="FM24" s="366">
        <f xml:space="preserve"> FS!FM$21</f>
        <v>0</v>
      </c>
      <c r="FN24" s="366">
        <f xml:space="preserve"> FS!FN$21</f>
        <v>0</v>
      </c>
      <c r="FO24" s="366">
        <f xml:space="preserve"> FS!FO$21</f>
        <v>0</v>
      </c>
      <c r="FP24" s="366">
        <f xml:space="preserve"> FS!FP$21</f>
        <v>0</v>
      </c>
      <c r="FQ24" s="366">
        <f xml:space="preserve"> FS!FQ$21</f>
        <v>0</v>
      </c>
      <c r="FR24" s="366">
        <f xml:space="preserve"> FS!FR$21</f>
        <v>0</v>
      </c>
      <c r="FS24" s="366">
        <f xml:space="preserve"> FS!FS$21</f>
        <v>0</v>
      </c>
      <c r="FT24" s="366">
        <f xml:space="preserve"> FS!FT$21</f>
        <v>0</v>
      </c>
      <c r="FU24" s="366">
        <f xml:space="preserve"> FS!FU$21</f>
        <v>0</v>
      </c>
      <c r="FV24" s="366">
        <f xml:space="preserve"> FS!FV$21</f>
        <v>0</v>
      </c>
      <c r="FW24" s="366">
        <f xml:space="preserve"> FS!FW$21</f>
        <v>0</v>
      </c>
      <c r="FX24" s="366">
        <f xml:space="preserve"> FS!FX$21</f>
        <v>0</v>
      </c>
      <c r="FY24" s="366">
        <f xml:space="preserve"> FS!FY$21</f>
        <v>0</v>
      </c>
      <c r="FZ24" s="366">
        <f xml:space="preserve"> FS!FZ$21</f>
        <v>0</v>
      </c>
      <c r="GA24" s="366">
        <f xml:space="preserve"> FS!GA$21</f>
        <v>0</v>
      </c>
      <c r="GB24" s="366">
        <f xml:space="preserve"> FS!GB$21</f>
        <v>0</v>
      </c>
      <c r="GC24" s="366">
        <f xml:space="preserve"> FS!GC$21</f>
        <v>0</v>
      </c>
      <c r="GD24" s="366">
        <f xml:space="preserve"> FS!GD$21</f>
        <v>0</v>
      </c>
      <c r="GE24" s="366">
        <f xml:space="preserve"> FS!GE$21</f>
        <v>0</v>
      </c>
      <c r="GF24" s="366">
        <f xml:space="preserve"> FS!GF$21</f>
        <v>0</v>
      </c>
      <c r="GG24" s="366">
        <f xml:space="preserve"> FS!GG$21</f>
        <v>0</v>
      </c>
      <c r="GH24" s="366">
        <f xml:space="preserve"> FS!GH$21</f>
        <v>0</v>
      </c>
      <c r="GI24" s="366">
        <f xml:space="preserve"> FS!GI$21</f>
        <v>0</v>
      </c>
      <c r="GJ24" s="366">
        <f xml:space="preserve"> FS!GJ$21</f>
        <v>0</v>
      </c>
    </row>
    <row r="25" spans="1:192" s="406" customFormat="1" hidden="1" outlineLevel="1" x14ac:dyDescent="0.35">
      <c r="A25" s="14"/>
      <c r="B25" s="14"/>
      <c r="C25" s="19"/>
      <c r="D25" s="45"/>
      <c r="E25" s="120" t="str">
        <f t="shared" ref="E25:AJ25" si="33" xml:space="preserve"> E$48</f>
        <v>Dividends paid POS</v>
      </c>
      <c r="F25" s="120">
        <f t="shared" si="33"/>
        <v>0</v>
      </c>
      <c r="G25" s="120" t="str">
        <f t="shared" si="33"/>
        <v>$ 000s</v>
      </c>
      <c r="H25" s="120">
        <f t="shared" si="33"/>
        <v>285360.00151790451</v>
      </c>
      <c r="I25" s="120">
        <f t="shared" si="33"/>
        <v>0</v>
      </c>
      <c r="J25" s="120">
        <f t="shared" si="33"/>
        <v>0</v>
      </c>
      <c r="K25" s="120">
        <f t="shared" si="33"/>
        <v>0</v>
      </c>
      <c r="L25" s="120">
        <f t="shared" si="33"/>
        <v>0</v>
      </c>
      <c r="M25" s="120">
        <f t="shared" si="33"/>
        <v>0</v>
      </c>
      <c r="N25" s="120">
        <f t="shared" si="33"/>
        <v>0</v>
      </c>
      <c r="O25" s="120">
        <f t="shared" si="33"/>
        <v>0</v>
      </c>
      <c r="P25" s="120">
        <f t="shared" si="33"/>
        <v>0</v>
      </c>
      <c r="Q25" s="120">
        <f t="shared" si="33"/>
        <v>0</v>
      </c>
      <c r="R25" s="120">
        <f t="shared" si="33"/>
        <v>0</v>
      </c>
      <c r="S25" s="120">
        <f t="shared" si="33"/>
        <v>0</v>
      </c>
      <c r="T25" s="120">
        <f t="shared" si="33"/>
        <v>0</v>
      </c>
      <c r="U25" s="120">
        <f t="shared" si="33"/>
        <v>0</v>
      </c>
      <c r="V25" s="120">
        <f t="shared" si="33"/>
        <v>0</v>
      </c>
      <c r="W25" s="120">
        <f t="shared" si="33"/>
        <v>0</v>
      </c>
      <c r="X25" s="120">
        <f t="shared" si="33"/>
        <v>0</v>
      </c>
      <c r="Y25" s="120">
        <f t="shared" si="33"/>
        <v>0</v>
      </c>
      <c r="Z25" s="120">
        <f t="shared" si="33"/>
        <v>0</v>
      </c>
      <c r="AA25" s="120">
        <f t="shared" si="33"/>
        <v>0</v>
      </c>
      <c r="AB25" s="120">
        <f t="shared" si="33"/>
        <v>0</v>
      </c>
      <c r="AC25" s="120">
        <f t="shared" si="33"/>
        <v>0</v>
      </c>
      <c r="AD25" s="120">
        <f t="shared" si="33"/>
        <v>0</v>
      </c>
      <c r="AE25" s="120">
        <f t="shared" si="33"/>
        <v>3.1684521673014387E-9</v>
      </c>
      <c r="AF25" s="120">
        <f t="shared" si="33"/>
        <v>0</v>
      </c>
      <c r="AG25" s="120">
        <f t="shared" si="33"/>
        <v>0</v>
      </c>
      <c r="AH25" s="120">
        <f t="shared" si="33"/>
        <v>0</v>
      </c>
      <c r="AI25" s="120">
        <f t="shared" si="33"/>
        <v>0</v>
      </c>
      <c r="AJ25" s="120">
        <f t="shared" si="33"/>
        <v>0</v>
      </c>
      <c r="AK25" s="120">
        <f t="shared" ref="AK25:BP25" si="34" xml:space="preserve"> AK$48</f>
        <v>0</v>
      </c>
      <c r="AL25" s="120">
        <f t="shared" si="34"/>
        <v>0</v>
      </c>
      <c r="AM25" s="120">
        <f t="shared" si="34"/>
        <v>0</v>
      </c>
      <c r="AN25" s="120">
        <f t="shared" si="34"/>
        <v>0</v>
      </c>
      <c r="AO25" s="120">
        <f t="shared" si="34"/>
        <v>0</v>
      </c>
      <c r="AP25" s="120">
        <f t="shared" si="34"/>
        <v>0</v>
      </c>
      <c r="AQ25" s="120">
        <f t="shared" si="34"/>
        <v>0</v>
      </c>
      <c r="AR25" s="120">
        <f t="shared" si="34"/>
        <v>0</v>
      </c>
      <c r="AS25" s="120">
        <f t="shared" si="34"/>
        <v>0</v>
      </c>
      <c r="AT25" s="120">
        <f t="shared" si="34"/>
        <v>0</v>
      </c>
      <c r="AU25" s="120">
        <f t="shared" si="34"/>
        <v>0</v>
      </c>
      <c r="AV25" s="120">
        <f t="shared" si="34"/>
        <v>0</v>
      </c>
      <c r="AW25" s="120">
        <f t="shared" si="34"/>
        <v>0</v>
      </c>
      <c r="AX25" s="120">
        <f t="shared" si="34"/>
        <v>0</v>
      </c>
      <c r="AY25" s="120">
        <f t="shared" si="34"/>
        <v>0</v>
      </c>
      <c r="AZ25" s="120">
        <f t="shared" si="34"/>
        <v>0</v>
      </c>
      <c r="BA25" s="120">
        <f t="shared" si="34"/>
        <v>0</v>
      </c>
      <c r="BB25" s="120">
        <f t="shared" si="34"/>
        <v>0</v>
      </c>
      <c r="BC25" s="120">
        <f t="shared" si="34"/>
        <v>0</v>
      </c>
      <c r="BD25" s="120">
        <f t="shared" si="34"/>
        <v>0</v>
      </c>
      <c r="BE25" s="120">
        <f t="shared" si="34"/>
        <v>0</v>
      </c>
      <c r="BF25" s="120">
        <f t="shared" si="34"/>
        <v>1715.5909978587265</v>
      </c>
      <c r="BG25" s="120">
        <f t="shared" si="34"/>
        <v>1434.0243305571967</v>
      </c>
      <c r="BH25" s="120">
        <f t="shared" si="34"/>
        <v>1471.645621814961</v>
      </c>
      <c r="BI25" s="120">
        <f t="shared" si="34"/>
        <v>1480.3153284163072</v>
      </c>
      <c r="BJ25" s="120">
        <f t="shared" si="34"/>
        <v>1445.636502010922</v>
      </c>
      <c r="BK25" s="120">
        <f t="shared" si="34"/>
        <v>1469.8749388211263</v>
      </c>
      <c r="BL25" s="120">
        <f t="shared" si="34"/>
        <v>1508.4367623603348</v>
      </c>
      <c r="BM25" s="120">
        <f t="shared" si="34"/>
        <v>1517.3232116267145</v>
      </c>
      <c r="BN25" s="120">
        <f t="shared" si="34"/>
        <v>1499.5503130939546</v>
      </c>
      <c r="BO25" s="120">
        <f t="shared" si="34"/>
        <v>1515.5082615580341</v>
      </c>
      <c r="BP25" s="120">
        <f t="shared" si="34"/>
        <v>1546.1476814193425</v>
      </c>
      <c r="BQ25" s="120">
        <f t="shared" ref="BQ25:CV25" si="35" xml:space="preserve"> BQ$48</f>
        <v>1555.256291917382</v>
      </c>
      <c r="BR25" s="120">
        <f t="shared" si="35"/>
        <v>1518.8218499252243</v>
      </c>
      <c r="BS25" s="120">
        <f t="shared" si="35"/>
        <v>1544.2873575989456</v>
      </c>
      <c r="BT25" s="120">
        <f t="shared" si="35"/>
        <v>1584.8013734548267</v>
      </c>
      <c r="BU25" s="120">
        <f t="shared" si="35"/>
        <v>1594.1376992153168</v>
      </c>
      <c r="BV25" s="120">
        <f t="shared" si="35"/>
        <v>1556.792396173355</v>
      </c>
      <c r="BW25" s="120">
        <f t="shared" si="35"/>
        <v>1582.8945415389189</v>
      </c>
      <c r="BX25" s="120">
        <f t="shared" si="35"/>
        <v>1624.4214077911965</v>
      </c>
      <c r="BY25" s="120">
        <f t="shared" si="35"/>
        <v>1633.9911416956993</v>
      </c>
      <c r="BZ25" s="120">
        <f t="shared" si="35"/>
        <v>1595.7122060776892</v>
      </c>
      <c r="CA25" s="120">
        <f t="shared" si="35"/>
        <v>1622.4669050773923</v>
      </c>
      <c r="CB25" s="120">
        <f t="shared" si="35"/>
        <v>1665.0319429859765</v>
      </c>
      <c r="CC25" s="120">
        <f t="shared" si="35"/>
        <v>1652.1620003184812</v>
      </c>
      <c r="CD25" s="120">
        <f t="shared" si="35"/>
        <v>431.75051141077302</v>
      </c>
      <c r="CE25" s="120">
        <f t="shared" si="35"/>
        <v>599.0774064889838</v>
      </c>
      <c r="CF25" s="120">
        <f t="shared" si="35"/>
        <v>709.10948157624216</v>
      </c>
      <c r="CG25" s="120">
        <f t="shared" si="35"/>
        <v>734.31806783398497</v>
      </c>
      <c r="CH25" s="120">
        <f t="shared" si="35"/>
        <v>586.93902986385206</v>
      </c>
      <c r="CI25" s="120">
        <f t="shared" si="35"/>
        <v>846.13492271331347</v>
      </c>
      <c r="CJ25" s="120">
        <f t="shared" si="35"/>
        <v>961.72823021099475</v>
      </c>
      <c r="CK25" s="120">
        <f t="shared" si="35"/>
        <v>989.07400266265518</v>
      </c>
      <c r="CL25" s="120">
        <f t="shared" si="35"/>
        <v>836.26220234958009</v>
      </c>
      <c r="CM25" s="120">
        <f t="shared" si="35"/>
        <v>1105.0614752355691</v>
      </c>
      <c r="CN25" s="120">
        <f t="shared" si="35"/>
        <v>1226.7327336957014</v>
      </c>
      <c r="CO25" s="120">
        <f t="shared" si="35"/>
        <v>1256.3311738099424</v>
      </c>
      <c r="CP25" s="120">
        <f t="shared" si="35"/>
        <v>1097.878803780307</v>
      </c>
      <c r="CQ25" s="120">
        <f t="shared" si="35"/>
        <v>1376.6501552903931</v>
      </c>
      <c r="CR25" s="120">
        <f t="shared" si="35"/>
        <v>1504.6825890398286</v>
      </c>
      <c r="CS25" s="120">
        <f t="shared" si="35"/>
        <v>1536.6546203985533</v>
      </c>
      <c r="CT25" s="120">
        <f t="shared" si="35"/>
        <v>1470.7879439378503</v>
      </c>
      <c r="CU25" s="120">
        <f t="shared" si="35"/>
        <v>1661.8655994354151</v>
      </c>
      <c r="CV25" s="120">
        <f t="shared" si="35"/>
        <v>1796.8399570981028</v>
      </c>
      <c r="CW25" s="120">
        <f t="shared" ref="CW25:EB25" si="36" xml:space="preserve"> CW$48</f>
        <v>1831.3191202049138</v>
      </c>
      <c r="CX25" s="120">
        <f t="shared" si="36"/>
        <v>1660.9211811032708</v>
      </c>
      <c r="CY25" s="120">
        <f t="shared" si="36"/>
        <v>1960.8157909769277</v>
      </c>
      <c r="CZ25" s="120">
        <f t="shared" si="36"/>
        <v>2102.4853957893783</v>
      </c>
      <c r="DA25" s="120">
        <f t="shared" si="36"/>
        <v>2139.5975845548337</v>
      </c>
      <c r="DB25" s="120">
        <f t="shared" si="36"/>
        <v>1962.8850485877285</v>
      </c>
      <c r="DC25" s="120">
        <f t="shared" si="36"/>
        <v>2273.9478517538091</v>
      </c>
      <c r="DD25" s="120">
        <f t="shared" si="36"/>
        <v>2422.9059867421811</v>
      </c>
      <c r="DE25" s="120">
        <f t="shared" si="36"/>
        <v>2462.789952307643</v>
      </c>
      <c r="DF25" s="120">
        <f t="shared" si="36"/>
        <v>2279.520351323682</v>
      </c>
      <c r="DG25" s="120">
        <f t="shared" si="36"/>
        <v>2602.1817044662539</v>
      </c>
      <c r="DH25" s="120">
        <f t="shared" si="36"/>
        <v>2758.7648625864181</v>
      </c>
      <c r="DI25" s="120">
        <f t="shared" si="36"/>
        <v>2801.5658276886447</v>
      </c>
      <c r="DJ25" s="120">
        <f t="shared" si="36"/>
        <v>2728.2984418481819</v>
      </c>
      <c r="DK25" s="120">
        <f t="shared" si="36"/>
        <v>2946.7108584510042</v>
      </c>
      <c r="DL25" s="120">
        <f t="shared" si="36"/>
        <v>3111.5866743579954</v>
      </c>
      <c r="DM25" s="120">
        <f t="shared" si="36"/>
        <v>3157.465132284392</v>
      </c>
      <c r="DN25" s="120">
        <f t="shared" si="36"/>
        <v>2960.3055564488168</v>
      </c>
      <c r="DO25" s="120">
        <f t="shared" si="36"/>
        <v>3307.5413376066522</v>
      </c>
      <c r="DP25" s="120">
        <f t="shared" si="36"/>
        <v>3480.4617226828459</v>
      </c>
      <c r="DQ25" s="120">
        <f t="shared" si="36"/>
        <v>3529.5685449313305</v>
      </c>
      <c r="DR25" s="120">
        <f t="shared" si="36"/>
        <v>2313.8053194134463</v>
      </c>
      <c r="DS25" s="120">
        <f t="shared" si="36"/>
        <v>2128.8171788761592</v>
      </c>
      <c r="DT25" s="120">
        <f t="shared" si="36"/>
        <v>2184.6661972048187</v>
      </c>
      <c r="DU25" s="120">
        <f t="shared" si="36"/>
        <v>2197.5364253839953</v>
      </c>
      <c r="DV25" s="120">
        <f t="shared" si="36"/>
        <v>2146.0555126672889</v>
      </c>
      <c r="DW25" s="120">
        <f t="shared" si="36"/>
        <v>2182.0376083480633</v>
      </c>
      <c r="DX25" s="120">
        <f t="shared" si="36"/>
        <v>2239.2828521349384</v>
      </c>
      <c r="DY25" s="120">
        <f t="shared" si="36"/>
        <v>2252.474836018594</v>
      </c>
      <c r="DZ25" s="120">
        <f t="shared" si="36"/>
        <v>7791.318038879489</v>
      </c>
      <c r="EA25" s="120">
        <f t="shared" si="36"/>
        <v>7874.2318635414731</v>
      </c>
      <c r="EB25" s="120">
        <f t="shared" si="36"/>
        <v>8033.4272320340933</v>
      </c>
      <c r="EC25" s="120">
        <f t="shared" ref="EC25:FH25" si="37" xml:space="preserve"> EC$48</f>
        <v>7691.4003786793746</v>
      </c>
      <c r="ED25" s="120">
        <f t="shared" si="37"/>
        <v>4298.000703943726</v>
      </c>
      <c r="EE25" s="120">
        <f t="shared" si="37"/>
        <v>4638.4487991832957</v>
      </c>
      <c r="EF25" s="120">
        <f t="shared" si="37"/>
        <v>4783.9769938948411</v>
      </c>
      <c r="EG25" s="120">
        <f t="shared" si="37"/>
        <v>4783.9769938948411</v>
      </c>
      <c r="EH25" s="120">
        <f t="shared" si="37"/>
        <v>4492.9206044717521</v>
      </c>
      <c r="EI25" s="120">
        <f t="shared" si="37"/>
        <v>4841.8799020923125</v>
      </c>
      <c r="EJ25" s="120">
        <f t="shared" si="37"/>
        <v>4991.0463016716421</v>
      </c>
      <c r="EK25" s="120">
        <f t="shared" si="37"/>
        <v>4991.0463016716421</v>
      </c>
      <c r="EL25" s="120">
        <f t="shared" si="37"/>
        <v>4692.7135025129792</v>
      </c>
      <c r="EM25" s="120">
        <f t="shared" si="37"/>
        <v>5050.3967825740492</v>
      </c>
      <c r="EN25" s="120">
        <f t="shared" si="37"/>
        <v>5203.2923421428659</v>
      </c>
      <c r="EO25" s="120">
        <f t="shared" si="37"/>
        <v>5203.2923421428659</v>
      </c>
      <c r="EP25" s="120">
        <f t="shared" si="37"/>
        <v>5050.3967825740492</v>
      </c>
      <c r="EQ25" s="120">
        <f t="shared" si="37"/>
        <v>5264.1265850678337</v>
      </c>
      <c r="ER25" s="120">
        <f t="shared" si="37"/>
        <v>5420.8445336258683</v>
      </c>
      <c r="ES25" s="120">
        <f t="shared" si="37"/>
        <v>5420.8445336258683</v>
      </c>
      <c r="ET25" s="120">
        <f t="shared" si="37"/>
        <v>5107.4086365097955</v>
      </c>
      <c r="EU25" s="120">
        <f t="shared" si="37"/>
        <v>5483.1996326239605</v>
      </c>
      <c r="EV25" s="120">
        <f t="shared" si="37"/>
        <v>5643.8355298959432</v>
      </c>
      <c r="EW25" s="120">
        <f t="shared" si="37"/>
        <v>5643.8355298959432</v>
      </c>
      <c r="EX25" s="120">
        <f t="shared" si="37"/>
        <v>5322.5637353519724</v>
      </c>
      <c r="EY25" s="120">
        <f t="shared" si="37"/>
        <v>5707.7495063689876</v>
      </c>
      <c r="EZ25" s="120">
        <f t="shared" si="37"/>
        <v>5872.401301072774</v>
      </c>
      <c r="FA25" s="120">
        <f t="shared" si="37"/>
        <v>2748.669094989993</v>
      </c>
      <c r="FB25" s="120">
        <f t="shared" si="37"/>
        <v>3123.732206082781</v>
      </c>
      <c r="FC25" s="120">
        <f t="shared" si="37"/>
        <v>0</v>
      </c>
      <c r="FD25" s="120">
        <f t="shared" si="37"/>
        <v>0</v>
      </c>
      <c r="FE25" s="120">
        <f t="shared" si="37"/>
        <v>0</v>
      </c>
      <c r="FF25" s="120">
        <f t="shared" si="37"/>
        <v>0</v>
      </c>
      <c r="FG25" s="120">
        <f t="shared" si="37"/>
        <v>0</v>
      </c>
      <c r="FH25" s="120">
        <f t="shared" si="37"/>
        <v>0</v>
      </c>
      <c r="FI25" s="120">
        <f t="shared" ref="FI25:GJ25" si="38" xml:space="preserve"> FI$48</f>
        <v>0</v>
      </c>
      <c r="FJ25" s="120">
        <f t="shared" si="38"/>
        <v>0</v>
      </c>
      <c r="FK25" s="120">
        <f t="shared" si="38"/>
        <v>0</v>
      </c>
      <c r="FL25" s="120">
        <f t="shared" si="38"/>
        <v>0</v>
      </c>
      <c r="FM25" s="120">
        <f t="shared" si="38"/>
        <v>0</v>
      </c>
      <c r="FN25" s="120">
        <f t="shared" si="38"/>
        <v>0</v>
      </c>
      <c r="FO25" s="120">
        <f t="shared" si="38"/>
        <v>0</v>
      </c>
      <c r="FP25" s="120">
        <f t="shared" si="38"/>
        <v>0</v>
      </c>
      <c r="FQ25" s="120">
        <f t="shared" si="38"/>
        <v>0</v>
      </c>
      <c r="FR25" s="120">
        <f t="shared" si="38"/>
        <v>0</v>
      </c>
      <c r="FS25" s="120">
        <f t="shared" si="38"/>
        <v>0</v>
      </c>
      <c r="FT25" s="120">
        <f t="shared" si="38"/>
        <v>0</v>
      </c>
      <c r="FU25" s="120">
        <f t="shared" si="38"/>
        <v>0</v>
      </c>
      <c r="FV25" s="120">
        <f t="shared" si="38"/>
        <v>0</v>
      </c>
      <c r="FW25" s="120">
        <f t="shared" si="38"/>
        <v>0</v>
      </c>
      <c r="FX25" s="120">
        <f t="shared" si="38"/>
        <v>0</v>
      </c>
      <c r="FY25" s="120">
        <f t="shared" si="38"/>
        <v>0</v>
      </c>
      <c r="FZ25" s="120">
        <f t="shared" si="38"/>
        <v>0</v>
      </c>
      <c r="GA25" s="120">
        <f t="shared" si="38"/>
        <v>0</v>
      </c>
      <c r="GB25" s="120">
        <f t="shared" si="38"/>
        <v>0</v>
      </c>
      <c r="GC25" s="120">
        <f t="shared" si="38"/>
        <v>0</v>
      </c>
      <c r="GD25" s="120">
        <f t="shared" si="38"/>
        <v>0</v>
      </c>
      <c r="GE25" s="120">
        <f t="shared" si="38"/>
        <v>0</v>
      </c>
      <c r="GF25" s="120">
        <f t="shared" si="38"/>
        <v>0</v>
      </c>
      <c r="GG25" s="120">
        <f t="shared" si="38"/>
        <v>0</v>
      </c>
      <c r="GH25" s="120">
        <f t="shared" si="38"/>
        <v>0</v>
      </c>
      <c r="GI25" s="120">
        <f t="shared" si="38"/>
        <v>0</v>
      </c>
      <c r="GJ25" s="120">
        <f t="shared" si="38"/>
        <v>0</v>
      </c>
    </row>
    <row r="26" spans="1:192" s="408" customFormat="1" hidden="1" outlineLevel="1" x14ac:dyDescent="0.35">
      <c r="A26" s="367"/>
      <c r="B26" s="367"/>
      <c r="C26" s="368"/>
      <c r="D26" s="369"/>
      <c r="E26" s="370" t="s">
        <v>126</v>
      </c>
      <c r="F26" s="370"/>
      <c r="G26" s="370" t="str">
        <f xml:space="preserve"> SMU</f>
        <v>$ 000s</v>
      </c>
      <c r="H26" s="370"/>
      <c r="I26" s="371"/>
      <c r="J26" s="370">
        <f t="shared" ref="J26:AO26" si="39" xml:space="preserve"> J23 + J24 - J25</f>
        <v>0</v>
      </c>
      <c r="K26" s="370">
        <f t="shared" si="39"/>
        <v>0</v>
      </c>
      <c r="L26" s="370">
        <f t="shared" si="39"/>
        <v>0</v>
      </c>
      <c r="M26" s="370">
        <f t="shared" si="39"/>
        <v>0</v>
      </c>
      <c r="N26" s="370">
        <f t="shared" si="39"/>
        <v>0</v>
      </c>
      <c r="O26" s="370">
        <f t="shared" si="39"/>
        <v>0</v>
      </c>
      <c r="P26" s="370">
        <f t="shared" si="39"/>
        <v>0</v>
      </c>
      <c r="Q26" s="370">
        <f t="shared" si="39"/>
        <v>0</v>
      </c>
      <c r="R26" s="370">
        <f t="shared" si="39"/>
        <v>0</v>
      </c>
      <c r="S26" s="370">
        <f t="shared" si="39"/>
        <v>0</v>
      </c>
      <c r="T26" s="370">
        <f t="shared" si="39"/>
        <v>0</v>
      </c>
      <c r="U26" s="370">
        <f t="shared" si="39"/>
        <v>0</v>
      </c>
      <c r="V26" s="370">
        <f t="shared" si="39"/>
        <v>0</v>
      </c>
      <c r="W26" s="370">
        <f t="shared" si="39"/>
        <v>0</v>
      </c>
      <c r="X26" s="370">
        <f t="shared" si="39"/>
        <v>0</v>
      </c>
      <c r="Y26" s="370">
        <f t="shared" si="39"/>
        <v>0</v>
      </c>
      <c r="Z26" s="370">
        <f t="shared" si="39"/>
        <v>0</v>
      </c>
      <c r="AA26" s="370">
        <f t="shared" si="39"/>
        <v>0</v>
      </c>
      <c r="AB26" s="370">
        <f t="shared" si="39"/>
        <v>0</v>
      </c>
      <c r="AC26" s="370">
        <f t="shared" si="39"/>
        <v>0</v>
      </c>
      <c r="AD26" s="370">
        <f t="shared" si="39"/>
        <v>0</v>
      </c>
      <c r="AE26" s="370">
        <f t="shared" si="39"/>
        <v>109.18740775308153</v>
      </c>
      <c r="AF26" s="370">
        <f t="shared" si="39"/>
        <v>320.5178743780815</v>
      </c>
      <c r="AG26" s="370">
        <f t="shared" si="39"/>
        <v>648.08009764683152</v>
      </c>
      <c r="AH26" s="370">
        <f t="shared" si="39"/>
        <v>1084.8297286718314</v>
      </c>
      <c r="AI26" s="370">
        <f t="shared" si="39"/>
        <v>1595.5450230155814</v>
      </c>
      <c r="AJ26" s="370">
        <f t="shared" si="39"/>
        <v>2250.6694695530814</v>
      </c>
      <c r="AK26" s="370">
        <f t="shared" si="39"/>
        <v>2990.3261027405815</v>
      </c>
      <c r="AL26" s="370">
        <f t="shared" si="39"/>
        <v>3863.8253647905813</v>
      </c>
      <c r="AM26" s="370">
        <f t="shared" si="39"/>
        <v>4838.587142098394</v>
      </c>
      <c r="AN26" s="370">
        <f t="shared" si="39"/>
        <v>5957.7580715999566</v>
      </c>
      <c r="AO26" s="370">
        <f t="shared" si="39"/>
        <v>7188.8460940516752</v>
      </c>
      <c r="AP26" s="370">
        <f t="shared" ref="AP26:BU26" si="40" xml:space="preserve"> AP23 + AP24 - AP25</f>
        <v>8488.5284637954246</v>
      </c>
      <c r="AQ26" s="370">
        <f t="shared" si="40"/>
        <v>9943.4506721474554</v>
      </c>
      <c r="AR26" s="370">
        <f t="shared" si="40"/>
        <v>11459.746770181831</v>
      </c>
      <c r="AS26" s="370">
        <f t="shared" si="40"/>
        <v>13138.503164434174</v>
      </c>
      <c r="AT26" s="370">
        <f t="shared" si="40"/>
        <v>14929.176651636675</v>
      </c>
      <c r="AU26" s="370">
        <f t="shared" si="40"/>
        <v>16647.645562742298</v>
      </c>
      <c r="AV26" s="370">
        <f t="shared" si="40"/>
        <v>18662.153235845111</v>
      </c>
      <c r="AW26" s="370">
        <f t="shared" si="40"/>
        <v>20719.983654606047</v>
      </c>
      <c r="AX26" s="370">
        <f t="shared" si="40"/>
        <v>22958.325513609172</v>
      </c>
      <c r="AY26" s="370">
        <f t="shared" si="40"/>
        <v>25289.630764337024</v>
      </c>
      <c r="AZ26" s="370">
        <f t="shared" si="40"/>
        <v>27813.361210363048</v>
      </c>
      <c r="BA26" s="370">
        <f t="shared" si="40"/>
        <v>30451.806676662982</v>
      </c>
      <c r="BB26" s="370">
        <f t="shared" si="40"/>
        <v>33116.15553463767</v>
      </c>
      <c r="BC26" s="370">
        <f t="shared" si="40"/>
        <v>35869.316021211511</v>
      </c>
      <c r="BD26" s="370">
        <f t="shared" si="40"/>
        <v>38533.664879186195</v>
      </c>
      <c r="BE26" s="370">
        <f t="shared" si="40"/>
        <v>41286.825365760036</v>
      </c>
      <c r="BF26" s="370">
        <f t="shared" si="40"/>
        <v>38706.632644898433</v>
      </c>
      <c r="BG26" s="370">
        <f t="shared" si="40"/>
        <v>36616.732925867123</v>
      </c>
      <c r="BH26" s="370">
        <f t="shared" si="40"/>
        <v>34569.226262418371</v>
      </c>
      <c r="BI26" s="370">
        <f t="shared" si="40"/>
        <v>32527.575104659096</v>
      </c>
      <c r="BJ26" s="370">
        <f t="shared" si="40"/>
        <v>30401.885249349867</v>
      </c>
      <c r="BK26" s="370">
        <f t="shared" si="40"/>
        <v>28460.51238262482</v>
      </c>
      <c r="BL26" s="370">
        <f t="shared" si="40"/>
        <v>26564.995725246732</v>
      </c>
      <c r="BM26" s="370">
        <f t="shared" si="40"/>
        <v>24676.663751939792</v>
      </c>
      <c r="BN26" s="370">
        <f t="shared" si="40"/>
        <v>22752.807106344047</v>
      </c>
      <c r="BO26" s="370">
        <f t="shared" si="40"/>
        <v>20959.664461836386</v>
      </c>
      <c r="BP26" s="370">
        <f t="shared" si="40"/>
        <v>19225.144746413749</v>
      </c>
      <c r="BQ26" s="370">
        <f t="shared" si="40"/>
        <v>17499.225351913188</v>
      </c>
      <c r="BR26" s="370">
        <f t="shared" si="40"/>
        <v>15682.172355718743</v>
      </c>
      <c r="BS26" s="370">
        <f t="shared" si="40"/>
        <v>14063.84212548506</v>
      </c>
      <c r="BT26" s="370">
        <f t="shared" si="40"/>
        <v>12498.869318574318</v>
      </c>
      <c r="BU26" s="370">
        <f t="shared" si="40"/>
        <v>10943.994116353046</v>
      </c>
      <c r="BV26" s="370">
        <f t="shared" ref="BV26:DA26" si="41" xml:space="preserve"> BV23 + BV24 - BV25</f>
        <v>9294.219362854783</v>
      </c>
      <c r="BW26" s="370">
        <f t="shared" si="41"/>
        <v>7850.7932027743318</v>
      </c>
      <c r="BX26" s="370">
        <f t="shared" si="41"/>
        <v>6464.7711580338892</v>
      </c>
      <c r="BY26" s="370">
        <f t="shared" si="41"/>
        <v>5090.4342334719377</v>
      </c>
      <c r="BZ26" s="370">
        <f t="shared" si="41"/>
        <v>3617.2764047557685</v>
      </c>
      <c r="CA26" s="370">
        <f t="shared" si="41"/>
        <v>2358.3930797863877</v>
      </c>
      <c r="CB26" s="370">
        <f t="shared" si="41"/>
        <v>1161.1734312903632</v>
      </c>
      <c r="CC26" s="370">
        <f t="shared" si="41"/>
        <v>0</v>
      </c>
      <c r="CD26" s="370">
        <f t="shared" si="41"/>
        <v>0</v>
      </c>
      <c r="CE26" s="370">
        <f t="shared" si="41"/>
        <v>0</v>
      </c>
      <c r="CF26" s="370">
        <f t="shared" si="41"/>
        <v>0</v>
      </c>
      <c r="CG26" s="370">
        <f t="shared" si="41"/>
        <v>0</v>
      </c>
      <c r="CH26" s="370">
        <f t="shared" si="41"/>
        <v>0</v>
      </c>
      <c r="CI26" s="370">
        <f t="shared" si="41"/>
        <v>0</v>
      </c>
      <c r="CJ26" s="370">
        <f t="shared" si="41"/>
        <v>0</v>
      </c>
      <c r="CK26" s="370">
        <f t="shared" si="41"/>
        <v>0</v>
      </c>
      <c r="CL26" s="370">
        <f t="shared" si="41"/>
        <v>0</v>
      </c>
      <c r="CM26" s="370">
        <f t="shared" si="41"/>
        <v>0</v>
      </c>
      <c r="CN26" s="370">
        <f t="shared" si="41"/>
        <v>0</v>
      </c>
      <c r="CO26" s="370">
        <f t="shared" si="41"/>
        <v>0</v>
      </c>
      <c r="CP26" s="370">
        <f t="shared" si="41"/>
        <v>0</v>
      </c>
      <c r="CQ26" s="370">
        <f t="shared" si="41"/>
        <v>0</v>
      </c>
      <c r="CR26" s="370">
        <f t="shared" si="41"/>
        <v>0</v>
      </c>
      <c r="CS26" s="370">
        <f t="shared" si="41"/>
        <v>0</v>
      </c>
      <c r="CT26" s="370">
        <f t="shared" si="41"/>
        <v>0</v>
      </c>
      <c r="CU26" s="370">
        <f t="shared" si="41"/>
        <v>0</v>
      </c>
      <c r="CV26" s="370">
        <f t="shared" si="41"/>
        <v>0</v>
      </c>
      <c r="CW26" s="370">
        <f t="shared" si="41"/>
        <v>0</v>
      </c>
      <c r="CX26" s="370">
        <f t="shared" si="41"/>
        <v>0</v>
      </c>
      <c r="CY26" s="370">
        <f t="shared" si="41"/>
        <v>0</v>
      </c>
      <c r="CZ26" s="370">
        <f t="shared" si="41"/>
        <v>0</v>
      </c>
      <c r="DA26" s="370">
        <f t="shared" si="41"/>
        <v>0</v>
      </c>
      <c r="DB26" s="370">
        <f t="shared" ref="DB26:EG26" si="42" xml:space="preserve"> DB23 + DB24 - DB25</f>
        <v>0</v>
      </c>
      <c r="DC26" s="370">
        <f t="shared" si="42"/>
        <v>0</v>
      </c>
      <c r="DD26" s="370">
        <f t="shared" si="42"/>
        <v>0</v>
      </c>
      <c r="DE26" s="370">
        <f t="shared" si="42"/>
        <v>0</v>
      </c>
      <c r="DF26" s="370">
        <f t="shared" si="42"/>
        <v>0</v>
      </c>
      <c r="DG26" s="370">
        <f t="shared" si="42"/>
        <v>0</v>
      </c>
      <c r="DH26" s="370">
        <f t="shared" si="42"/>
        <v>0</v>
      </c>
      <c r="DI26" s="370">
        <f t="shared" si="42"/>
        <v>0</v>
      </c>
      <c r="DJ26" s="370">
        <f t="shared" si="42"/>
        <v>0</v>
      </c>
      <c r="DK26" s="370">
        <f t="shared" si="42"/>
        <v>0</v>
      </c>
      <c r="DL26" s="370">
        <f t="shared" si="42"/>
        <v>0</v>
      </c>
      <c r="DM26" s="370">
        <f t="shared" si="42"/>
        <v>0</v>
      </c>
      <c r="DN26" s="370">
        <f t="shared" si="42"/>
        <v>0</v>
      </c>
      <c r="DO26" s="370">
        <f t="shared" si="42"/>
        <v>0</v>
      </c>
      <c r="DP26" s="370">
        <f t="shared" si="42"/>
        <v>0</v>
      </c>
      <c r="DQ26" s="370">
        <f t="shared" si="42"/>
        <v>0</v>
      </c>
      <c r="DR26" s="370">
        <f t="shared" si="42"/>
        <v>1011.2599575307322</v>
      </c>
      <c r="DS26" s="370">
        <f t="shared" si="42"/>
        <v>2567.7388312792045</v>
      </c>
      <c r="DT26" s="370">
        <f t="shared" si="42"/>
        <v>4250.0154549065373</v>
      </c>
      <c r="DU26" s="370">
        <f t="shared" si="42"/>
        <v>5971.9234509191747</v>
      </c>
      <c r="DV26" s="370">
        <f t="shared" si="42"/>
        <v>7533.1823781974954</v>
      </c>
      <c r="DW26" s="370">
        <f t="shared" si="42"/>
        <v>9432.1874944004339</v>
      </c>
      <c r="DX26" s="370">
        <f t="shared" si="42"/>
        <v>11464.719993243607</v>
      </c>
      <c r="DY26" s="370">
        <f t="shared" si="42"/>
        <v>13540.130990454607</v>
      </c>
      <c r="DZ26" s="370">
        <f t="shared" si="42"/>
        <v>9995.1637296845256</v>
      </c>
      <c r="EA26" s="370">
        <f t="shared" si="42"/>
        <v>6560.9112966346265</v>
      </c>
      <c r="EB26" s="370">
        <f t="shared" si="42"/>
        <v>3109.4422216399544</v>
      </c>
      <c r="EC26" s="370">
        <f t="shared" si="42"/>
        <v>0</v>
      </c>
      <c r="ED26" s="370">
        <f t="shared" si="42"/>
        <v>0</v>
      </c>
      <c r="EE26" s="370">
        <f t="shared" si="42"/>
        <v>0</v>
      </c>
      <c r="EF26" s="370">
        <f t="shared" si="42"/>
        <v>0</v>
      </c>
      <c r="EG26" s="370">
        <f t="shared" si="42"/>
        <v>0</v>
      </c>
      <c r="EH26" s="370">
        <f t="shared" ref="EH26:FM26" si="43" xml:space="preserve"> EH23 + EH24 - EH25</f>
        <v>0</v>
      </c>
      <c r="EI26" s="370">
        <f t="shared" si="43"/>
        <v>0</v>
      </c>
      <c r="EJ26" s="370">
        <f t="shared" si="43"/>
        <v>0</v>
      </c>
      <c r="EK26" s="370">
        <f t="shared" si="43"/>
        <v>0</v>
      </c>
      <c r="EL26" s="370">
        <f t="shared" si="43"/>
        <v>0</v>
      </c>
      <c r="EM26" s="370">
        <f t="shared" si="43"/>
        <v>0</v>
      </c>
      <c r="EN26" s="370">
        <f t="shared" si="43"/>
        <v>0</v>
      </c>
      <c r="EO26" s="370">
        <f t="shared" si="43"/>
        <v>0</v>
      </c>
      <c r="EP26" s="370">
        <f t="shared" si="43"/>
        <v>0</v>
      </c>
      <c r="EQ26" s="370">
        <f t="shared" si="43"/>
        <v>0</v>
      </c>
      <c r="ER26" s="370">
        <f t="shared" si="43"/>
        <v>0</v>
      </c>
      <c r="ES26" s="370">
        <f t="shared" si="43"/>
        <v>0</v>
      </c>
      <c r="ET26" s="370">
        <f t="shared" si="43"/>
        <v>0</v>
      </c>
      <c r="EU26" s="370">
        <f t="shared" si="43"/>
        <v>0</v>
      </c>
      <c r="EV26" s="370">
        <f t="shared" si="43"/>
        <v>0</v>
      </c>
      <c r="EW26" s="370">
        <f t="shared" si="43"/>
        <v>0</v>
      </c>
      <c r="EX26" s="370">
        <f t="shared" si="43"/>
        <v>0</v>
      </c>
      <c r="EY26" s="370">
        <f t="shared" si="43"/>
        <v>0</v>
      </c>
      <c r="EZ26" s="370">
        <f t="shared" si="43"/>
        <v>0</v>
      </c>
      <c r="FA26" s="370">
        <f t="shared" si="43"/>
        <v>3123.732206082781</v>
      </c>
      <c r="FB26" s="370">
        <f t="shared" si="43"/>
        <v>0</v>
      </c>
      <c r="FC26" s="370">
        <f t="shared" si="43"/>
        <v>0</v>
      </c>
      <c r="FD26" s="370">
        <f t="shared" si="43"/>
        <v>0</v>
      </c>
      <c r="FE26" s="370">
        <f t="shared" si="43"/>
        <v>0</v>
      </c>
      <c r="FF26" s="370">
        <f t="shared" si="43"/>
        <v>0</v>
      </c>
      <c r="FG26" s="370">
        <f t="shared" si="43"/>
        <v>0</v>
      </c>
      <c r="FH26" s="370">
        <f t="shared" si="43"/>
        <v>0</v>
      </c>
      <c r="FI26" s="370">
        <f t="shared" si="43"/>
        <v>0</v>
      </c>
      <c r="FJ26" s="370">
        <f t="shared" si="43"/>
        <v>0</v>
      </c>
      <c r="FK26" s="370">
        <f t="shared" si="43"/>
        <v>0</v>
      </c>
      <c r="FL26" s="370">
        <f t="shared" si="43"/>
        <v>0</v>
      </c>
      <c r="FM26" s="370">
        <f t="shared" si="43"/>
        <v>0</v>
      </c>
      <c r="FN26" s="370">
        <f t="shared" ref="FN26:GJ26" si="44" xml:space="preserve"> FN23 + FN24 - FN25</f>
        <v>0</v>
      </c>
      <c r="FO26" s="370">
        <f t="shared" si="44"/>
        <v>0</v>
      </c>
      <c r="FP26" s="370">
        <f t="shared" si="44"/>
        <v>0</v>
      </c>
      <c r="FQ26" s="370">
        <f t="shared" si="44"/>
        <v>0</v>
      </c>
      <c r="FR26" s="370">
        <f t="shared" si="44"/>
        <v>0</v>
      </c>
      <c r="FS26" s="370">
        <f t="shared" si="44"/>
        <v>0</v>
      </c>
      <c r="FT26" s="370">
        <f t="shared" si="44"/>
        <v>0</v>
      </c>
      <c r="FU26" s="370">
        <f t="shared" si="44"/>
        <v>0</v>
      </c>
      <c r="FV26" s="370">
        <f t="shared" si="44"/>
        <v>0</v>
      </c>
      <c r="FW26" s="370">
        <f t="shared" si="44"/>
        <v>0</v>
      </c>
      <c r="FX26" s="370">
        <f t="shared" si="44"/>
        <v>0</v>
      </c>
      <c r="FY26" s="370">
        <f t="shared" si="44"/>
        <v>0</v>
      </c>
      <c r="FZ26" s="370">
        <f t="shared" si="44"/>
        <v>0</v>
      </c>
      <c r="GA26" s="370">
        <f t="shared" si="44"/>
        <v>0</v>
      </c>
      <c r="GB26" s="370">
        <f t="shared" si="44"/>
        <v>0</v>
      </c>
      <c r="GC26" s="370">
        <f t="shared" si="44"/>
        <v>0</v>
      </c>
      <c r="GD26" s="370">
        <f t="shared" si="44"/>
        <v>0</v>
      </c>
      <c r="GE26" s="370">
        <f t="shared" si="44"/>
        <v>0</v>
      </c>
      <c r="GF26" s="370">
        <f t="shared" si="44"/>
        <v>0</v>
      </c>
      <c r="GG26" s="370">
        <f t="shared" si="44"/>
        <v>0</v>
      </c>
      <c r="GH26" s="370">
        <f t="shared" si="44"/>
        <v>0</v>
      </c>
      <c r="GI26" s="370">
        <f t="shared" si="44"/>
        <v>0</v>
      </c>
      <c r="GJ26" s="370">
        <f t="shared" si="44"/>
        <v>0</v>
      </c>
    </row>
    <row r="27" spans="1:192" hidden="1" outlineLevel="1" x14ac:dyDescent="0.35"/>
    <row r="29" spans="1:192" collapsed="1" x14ac:dyDescent="0.35">
      <c r="A29" s="14" t="s">
        <v>128</v>
      </c>
    </row>
    <row r="30" spans="1:192" hidden="1" outlineLevel="1" x14ac:dyDescent="0.35">
      <c r="E30" s="206"/>
      <c r="F30" s="206"/>
      <c r="G30" s="206"/>
      <c r="H30" s="206"/>
      <c r="I30" s="3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  <c r="BF30" s="206"/>
      <c r="BG30" s="206"/>
      <c r="BH30" s="206"/>
      <c r="BI30" s="206"/>
      <c r="BJ30" s="206"/>
      <c r="BK30" s="206"/>
      <c r="BL30" s="206"/>
      <c r="BM30" s="206"/>
      <c r="BN30" s="206"/>
      <c r="BO30" s="206"/>
      <c r="BP30" s="206"/>
      <c r="BQ30" s="206"/>
      <c r="BR30" s="206"/>
      <c r="BS30" s="206"/>
      <c r="BT30" s="206"/>
      <c r="BU30" s="206"/>
      <c r="BV30" s="206"/>
      <c r="BW30" s="206"/>
      <c r="BX30" s="206"/>
      <c r="BY30" s="206"/>
      <c r="BZ30" s="206"/>
      <c r="CA30" s="206"/>
      <c r="CB30" s="206"/>
      <c r="CC30" s="206"/>
      <c r="CD30" s="206"/>
      <c r="CE30" s="206"/>
      <c r="CF30" s="206"/>
      <c r="CG30" s="206"/>
      <c r="CH30" s="206"/>
      <c r="CI30" s="206"/>
      <c r="CJ30" s="206"/>
      <c r="CK30" s="206"/>
      <c r="CL30" s="206"/>
      <c r="CM30" s="206"/>
      <c r="CN30" s="206"/>
      <c r="CO30" s="206"/>
      <c r="CP30" s="206"/>
      <c r="CQ30" s="206"/>
      <c r="CR30" s="206"/>
      <c r="CS30" s="206"/>
      <c r="CT30" s="206"/>
      <c r="CU30" s="206"/>
      <c r="CV30" s="206"/>
      <c r="CW30" s="206"/>
      <c r="CX30" s="206"/>
      <c r="CY30" s="206"/>
      <c r="CZ30" s="206"/>
      <c r="DA30" s="206"/>
      <c r="DB30" s="206"/>
      <c r="DC30" s="206"/>
      <c r="DD30" s="206"/>
      <c r="DE30" s="206"/>
      <c r="DF30" s="206"/>
      <c r="DG30" s="206"/>
      <c r="DH30" s="206"/>
      <c r="DI30" s="206"/>
      <c r="DJ30" s="206"/>
      <c r="DK30" s="206"/>
      <c r="DL30" s="206"/>
      <c r="DM30" s="206"/>
      <c r="DN30" s="206"/>
      <c r="DO30" s="206"/>
      <c r="DP30" s="206"/>
      <c r="DQ30" s="206"/>
      <c r="DR30" s="206"/>
      <c r="DS30" s="206"/>
      <c r="DT30" s="206"/>
      <c r="DU30" s="206"/>
      <c r="DV30" s="206"/>
      <c r="DW30" s="206"/>
      <c r="DX30" s="206"/>
      <c r="DY30" s="206"/>
      <c r="DZ30" s="206"/>
      <c r="EA30" s="206"/>
      <c r="EB30" s="206"/>
      <c r="EC30" s="206"/>
      <c r="ED30" s="206"/>
      <c r="EE30" s="206"/>
      <c r="EF30" s="206"/>
      <c r="EG30" s="206"/>
      <c r="EH30" s="206"/>
      <c r="EI30" s="206"/>
      <c r="EJ30" s="206"/>
      <c r="EK30" s="206"/>
      <c r="EL30" s="206"/>
      <c r="EM30" s="206"/>
      <c r="EN30" s="206"/>
      <c r="EO30" s="206"/>
      <c r="EP30" s="206"/>
      <c r="EQ30" s="206"/>
      <c r="ER30" s="206"/>
      <c r="ES30" s="206"/>
      <c r="ET30" s="206"/>
      <c r="EU30" s="206"/>
      <c r="EV30" s="206"/>
      <c r="EW30" s="206"/>
      <c r="EX30" s="206"/>
      <c r="EY30" s="206"/>
      <c r="EZ30" s="206"/>
      <c r="FA30" s="206"/>
      <c r="FB30" s="206"/>
      <c r="FC30" s="206"/>
      <c r="FD30" s="206"/>
      <c r="FE30" s="206"/>
      <c r="FF30" s="206"/>
      <c r="FG30" s="206"/>
      <c r="FH30" s="206"/>
      <c r="FI30" s="206"/>
      <c r="FJ30" s="206"/>
      <c r="FK30" s="206"/>
      <c r="FL30" s="206"/>
      <c r="FM30" s="206"/>
      <c r="FN30" s="206"/>
      <c r="FO30" s="206"/>
      <c r="FP30" s="206"/>
      <c r="FQ30" s="206"/>
      <c r="FR30" s="206"/>
      <c r="FS30" s="206"/>
      <c r="FT30" s="206"/>
      <c r="FU30" s="206"/>
      <c r="FV30" s="206"/>
      <c r="FW30" s="206"/>
      <c r="FX30" s="206"/>
      <c r="FY30" s="206"/>
      <c r="FZ30" s="206"/>
      <c r="GA30" s="206"/>
      <c r="GB30" s="206"/>
      <c r="GC30" s="206"/>
      <c r="GD30" s="206"/>
      <c r="GE30" s="206"/>
      <c r="GF30" s="206"/>
      <c r="GG30" s="206"/>
      <c r="GH30" s="206"/>
      <c r="GI30" s="206"/>
      <c r="GJ30" s="206"/>
    </row>
    <row r="31" spans="1:192" s="434" customFormat="1" hidden="1" outlineLevel="1" x14ac:dyDescent="0.35">
      <c r="A31" s="429"/>
      <c r="B31" s="429"/>
      <c r="C31" s="430"/>
      <c r="D31" s="431"/>
      <c r="E31" s="432" t="s">
        <v>129</v>
      </c>
      <c r="F31" s="432"/>
      <c r="G31" s="432" t="str">
        <f xml:space="preserve"> SMU</f>
        <v>$ 000s</v>
      </c>
      <c r="H31" s="432"/>
      <c r="I31" s="433"/>
      <c r="J31" s="432">
        <f t="shared" ref="J31:BU31" si="45">I34</f>
        <v>0</v>
      </c>
      <c r="K31" s="432">
        <f t="shared" si="45"/>
        <v>0</v>
      </c>
      <c r="L31" s="432">
        <f t="shared" si="45"/>
        <v>0</v>
      </c>
      <c r="M31" s="432">
        <f t="shared" si="45"/>
        <v>0</v>
      </c>
      <c r="N31" s="432">
        <f t="shared" si="45"/>
        <v>0</v>
      </c>
      <c r="O31" s="432">
        <f t="shared" si="45"/>
        <v>0</v>
      </c>
      <c r="P31" s="432">
        <f t="shared" si="45"/>
        <v>0</v>
      </c>
      <c r="Q31" s="432">
        <f t="shared" si="45"/>
        <v>9.5315044745802879E-10</v>
      </c>
      <c r="R31" s="432">
        <f t="shared" si="45"/>
        <v>7.0981513999868184E-9</v>
      </c>
      <c r="S31" s="432">
        <f t="shared" si="45"/>
        <v>1.3110593499732204E-8</v>
      </c>
      <c r="T31" s="432">
        <f t="shared" si="45"/>
        <v>1.9130993678118102E-8</v>
      </c>
      <c r="U31" s="432">
        <f t="shared" si="45"/>
        <v>2.4452901925542392E-8</v>
      </c>
      <c r="V31" s="432">
        <f t="shared" si="45"/>
        <v>2.9238208298920654E-8</v>
      </c>
      <c r="W31" s="432">
        <f t="shared" si="45"/>
        <v>3.3018977774190716E-8</v>
      </c>
      <c r="X31" s="432">
        <f t="shared" si="45"/>
        <v>3.5349103200132959E-8</v>
      </c>
      <c r="Y31" s="432">
        <f t="shared" si="45"/>
        <v>3.6810206438531168E-8</v>
      </c>
      <c r="Z31" s="432">
        <f t="shared" si="45"/>
        <v>3.6773371903109364E-8</v>
      </c>
      <c r="AA31" s="432">
        <f t="shared" si="45"/>
        <v>3.522541192069184E-8</v>
      </c>
      <c r="AB31" s="432">
        <f t="shared" si="45"/>
        <v>3.2114030545926653E-8</v>
      </c>
      <c r="AC31" s="432">
        <f t="shared" si="45"/>
        <v>2.7296437110635452E-8</v>
      </c>
      <c r="AD31" s="432">
        <f t="shared" si="45"/>
        <v>2.0778998077730648E-8</v>
      </c>
      <c r="AE31" s="432">
        <f t="shared" si="45"/>
        <v>1.2860482456744649E-8</v>
      </c>
      <c r="AF31" s="432">
        <f t="shared" si="45"/>
        <v>0</v>
      </c>
      <c r="AG31" s="432">
        <f t="shared" si="45"/>
        <v>-1.0846832765309955E-8</v>
      </c>
      <c r="AH31" s="432">
        <f t="shared" si="45"/>
        <v>-2.3391152126350789E-8</v>
      </c>
      <c r="AI31" s="432">
        <f t="shared" si="45"/>
        <v>-3.7241278505462105E-8</v>
      </c>
      <c r="AJ31" s="432">
        <f t="shared" si="45"/>
        <v>-5.1282853519296623E-8</v>
      </c>
      <c r="AK31" s="432">
        <f t="shared" si="45"/>
        <v>-6.7151489702155231E-8</v>
      </c>
      <c r="AL31" s="432">
        <f t="shared" si="45"/>
        <v>-8.3312301057958393E-8</v>
      </c>
      <c r="AM31" s="432">
        <f t="shared" si="45"/>
        <v>-1.0060031740977138E-7</v>
      </c>
      <c r="AN31" s="432">
        <f t="shared" si="45"/>
        <v>-1.1776327824009059E-7</v>
      </c>
      <c r="AO31" s="432">
        <f t="shared" si="45"/>
        <v>-1.356994232537545E-7</v>
      </c>
      <c r="AP31" s="432">
        <f t="shared" si="45"/>
        <v>-1.5367672290267365E-7</v>
      </c>
      <c r="AQ31" s="432">
        <f t="shared" si="45"/>
        <v>-1.7091687709580583E-7</v>
      </c>
      <c r="AR31" s="432">
        <f t="shared" si="45"/>
        <v>-1.8834188608707336E-7</v>
      </c>
      <c r="AS31" s="432">
        <f t="shared" si="45"/>
        <v>-2.046598126526078E-7</v>
      </c>
      <c r="AT31" s="432">
        <f t="shared" si="45"/>
        <v>-2.2077492189964687E-7</v>
      </c>
      <c r="AU31" s="432">
        <f t="shared" si="45"/>
        <v>-2.3598394705004466E-7</v>
      </c>
      <c r="AV31" s="432">
        <f t="shared" si="45"/>
        <v>-2.4877189730432292E-7</v>
      </c>
      <c r="AW31" s="432">
        <f t="shared" si="45"/>
        <v>-2.6177835366070212E-7</v>
      </c>
      <c r="AX31" s="432">
        <f t="shared" si="45"/>
        <v>-2.7311452299727534E-7</v>
      </c>
      <c r="AY31" s="432">
        <f t="shared" si="45"/>
        <v>-2.835073189544346E-7</v>
      </c>
      <c r="AZ31" s="432">
        <f t="shared" si="45"/>
        <v>-2.922116379977524E-7</v>
      </c>
      <c r="BA31" s="432">
        <f t="shared" si="45"/>
        <v>-2.9981319471517054E-7</v>
      </c>
      <c r="BB31" s="432">
        <f t="shared" si="45"/>
        <v>-3.0600230616073532E-7</v>
      </c>
      <c r="BC31" s="432">
        <f t="shared" si="45"/>
        <v>-3.1066664973877778E-7</v>
      </c>
      <c r="BD31" s="432">
        <f t="shared" si="45"/>
        <v>-3.1419185120284965E-7</v>
      </c>
      <c r="BE31" s="432">
        <f t="shared" si="45"/>
        <v>-3.1639828534935077E-7</v>
      </c>
      <c r="BF31" s="432">
        <f t="shared" si="45"/>
        <v>-3.175497056417953E-7</v>
      </c>
      <c r="BG31" s="432">
        <f t="shared" si="45"/>
        <v>0</v>
      </c>
      <c r="BH31" s="432">
        <f t="shared" si="45"/>
        <v>0</v>
      </c>
      <c r="BI31" s="432">
        <f t="shared" si="45"/>
        <v>0</v>
      </c>
      <c r="BJ31" s="432">
        <f t="shared" si="45"/>
        <v>0</v>
      </c>
      <c r="BK31" s="432">
        <f t="shared" si="45"/>
        <v>0</v>
      </c>
      <c r="BL31" s="432">
        <f t="shared" si="45"/>
        <v>0</v>
      </c>
      <c r="BM31" s="432">
        <f t="shared" si="45"/>
        <v>0</v>
      </c>
      <c r="BN31" s="432">
        <f t="shared" si="45"/>
        <v>0</v>
      </c>
      <c r="BO31" s="432">
        <f t="shared" si="45"/>
        <v>0</v>
      </c>
      <c r="BP31" s="432">
        <f t="shared" si="45"/>
        <v>0</v>
      </c>
      <c r="BQ31" s="432">
        <f t="shared" si="45"/>
        <v>0</v>
      </c>
      <c r="BR31" s="432">
        <f t="shared" si="45"/>
        <v>0</v>
      </c>
      <c r="BS31" s="432">
        <f t="shared" si="45"/>
        <v>0</v>
      </c>
      <c r="BT31" s="432">
        <f t="shared" si="45"/>
        <v>0</v>
      </c>
      <c r="BU31" s="432">
        <f t="shared" si="45"/>
        <v>0</v>
      </c>
      <c r="BV31" s="432">
        <f t="shared" ref="BV31:EG31" si="46">BU34</f>
        <v>0</v>
      </c>
      <c r="BW31" s="432">
        <f t="shared" si="46"/>
        <v>0</v>
      </c>
      <c r="BX31" s="432">
        <f t="shared" si="46"/>
        <v>0</v>
      </c>
      <c r="BY31" s="432">
        <f t="shared" si="46"/>
        <v>0</v>
      </c>
      <c r="BZ31" s="432">
        <f t="shared" si="46"/>
        <v>0</v>
      </c>
      <c r="CA31" s="432">
        <f t="shared" si="46"/>
        <v>0</v>
      </c>
      <c r="CB31" s="432">
        <f t="shared" si="46"/>
        <v>0</v>
      </c>
      <c r="CC31" s="432">
        <f t="shared" si="46"/>
        <v>0</v>
      </c>
      <c r="CD31" s="432">
        <f t="shared" si="46"/>
        <v>22.678919919611417</v>
      </c>
      <c r="CE31" s="432">
        <f t="shared" si="46"/>
        <v>1246.1513742426996</v>
      </c>
      <c r="CF31" s="432">
        <f t="shared" si="46"/>
        <v>2319.9115227101574</v>
      </c>
      <c r="CG31" s="432">
        <f t="shared" si="46"/>
        <v>3317.4597826945405</v>
      </c>
      <c r="CH31" s="432">
        <f t="shared" si="46"/>
        <v>4299.8536581045992</v>
      </c>
      <c r="CI31" s="432">
        <f t="shared" si="46"/>
        <v>5389.4097647511189</v>
      </c>
      <c r="CJ31" s="432">
        <f t="shared" si="46"/>
        <v>6247.87913418474</v>
      </c>
      <c r="CK31" s="432">
        <f t="shared" si="46"/>
        <v>7035.4750890733867</v>
      </c>
      <c r="CL31" s="432">
        <f t="shared" si="46"/>
        <v>7806.0308282358765</v>
      </c>
      <c r="CM31" s="432">
        <f t="shared" si="46"/>
        <v>8688.1761408094262</v>
      </c>
      <c r="CN31" s="432">
        <f t="shared" si="46"/>
        <v>9330.3340650244663</v>
      </c>
      <c r="CO31" s="432">
        <f t="shared" si="46"/>
        <v>9896.6586210558962</v>
      </c>
      <c r="CP31" s="432">
        <f t="shared" si="46"/>
        <v>10443.947932616727</v>
      </c>
      <c r="CQ31" s="432">
        <f t="shared" si="46"/>
        <v>11107.436831632629</v>
      </c>
      <c r="CR31" s="432">
        <f t="shared" si="46"/>
        <v>11521.686560779108</v>
      </c>
      <c r="CS31" s="432">
        <f t="shared" si="46"/>
        <v>11854.887693709588</v>
      </c>
      <c r="CT31" s="432">
        <f t="shared" si="46"/>
        <v>12166.944070816078</v>
      </c>
      <c r="CU31" s="432">
        <f t="shared" si="46"/>
        <v>12523.212573313807</v>
      </c>
      <c r="CV31" s="432">
        <f t="shared" si="46"/>
        <v>12707.846630960918</v>
      </c>
      <c r="CW31" s="432">
        <f t="shared" si="46"/>
        <v>12794.837488882382</v>
      </c>
      <c r="CX31" s="432">
        <f t="shared" si="46"/>
        <v>12858.447141120138</v>
      </c>
      <c r="CY31" s="432">
        <f t="shared" si="46"/>
        <v>13048.062902767133</v>
      </c>
      <c r="CZ31" s="432">
        <f t="shared" si="46"/>
        <v>12968.811302876695</v>
      </c>
      <c r="DA31" s="432">
        <f t="shared" si="46"/>
        <v>12797.252492482374</v>
      </c>
      <c r="DB31" s="432">
        <f t="shared" si="46"/>
        <v>12599.956899681274</v>
      </c>
      <c r="DC31" s="432">
        <f t="shared" si="46"/>
        <v>12533.872217412571</v>
      </c>
      <c r="DD31" s="432">
        <f t="shared" si="46"/>
        <v>12188.527661522414</v>
      </c>
      <c r="DE31" s="432">
        <f t="shared" si="46"/>
        <v>11744.821424810165</v>
      </c>
      <c r="DF31" s="432">
        <f t="shared" si="46"/>
        <v>11272.891014050101</v>
      </c>
      <c r="DG31" s="432">
        <f t="shared" si="46"/>
        <v>10937.59103820342</v>
      </c>
      <c r="DH31" s="432">
        <f t="shared" si="46"/>
        <v>10312.22771199741</v>
      </c>
      <c r="DI31" s="432">
        <f t="shared" si="46"/>
        <v>9582.1425931916729</v>
      </c>
      <c r="DJ31" s="432">
        <f t="shared" si="46"/>
        <v>8821.2077955892964</v>
      </c>
      <c r="DK31" s="432">
        <f t="shared" si="46"/>
        <v>8109.6378112162101</v>
      </c>
      <c r="DL31" s="432">
        <f t="shared" si="46"/>
        <v>7201.117076787541</v>
      </c>
      <c r="DM31" s="432">
        <f t="shared" si="46"/>
        <v>6168.927139804744</v>
      </c>
      <c r="DN31" s="432">
        <f t="shared" si="46"/>
        <v>5103.1088133587773</v>
      </c>
      <c r="DO31" s="432">
        <f t="shared" si="46"/>
        <v>4185.4497888954829</v>
      </c>
      <c r="DP31" s="432">
        <f t="shared" si="46"/>
        <v>2954.8032599484991</v>
      </c>
      <c r="DQ31" s="432">
        <f t="shared" si="46"/>
        <v>1605.7231930752323</v>
      </c>
      <c r="DR31" s="432">
        <f t="shared" si="46"/>
        <v>220.09262412828684</v>
      </c>
      <c r="DS31" s="432">
        <f t="shared" si="46"/>
        <v>0</v>
      </c>
      <c r="DT31" s="432">
        <f t="shared" si="46"/>
        <v>0</v>
      </c>
      <c r="DU31" s="432">
        <f t="shared" si="46"/>
        <v>0</v>
      </c>
      <c r="DV31" s="432">
        <f t="shared" si="46"/>
        <v>0</v>
      </c>
      <c r="DW31" s="432">
        <f t="shared" si="46"/>
        <v>0</v>
      </c>
      <c r="DX31" s="432">
        <f t="shared" si="46"/>
        <v>0</v>
      </c>
      <c r="DY31" s="432">
        <f t="shared" si="46"/>
        <v>0</v>
      </c>
      <c r="DZ31" s="432">
        <f t="shared" si="46"/>
        <v>0</v>
      </c>
      <c r="EA31" s="432">
        <f t="shared" si="46"/>
        <v>0</v>
      </c>
      <c r="EB31" s="432">
        <f t="shared" si="46"/>
        <v>0</v>
      </c>
      <c r="EC31" s="432">
        <f t="shared" si="46"/>
        <v>0</v>
      </c>
      <c r="ED31" s="432">
        <f t="shared" si="46"/>
        <v>389.3530955373335</v>
      </c>
      <c r="EE31" s="432">
        <f t="shared" si="46"/>
        <v>3982.800897079851</v>
      </c>
      <c r="EF31" s="432">
        <f t="shared" si="46"/>
        <v>7368.1135158439483</v>
      </c>
      <c r="EG31" s="432">
        <f t="shared" si="46"/>
        <v>10818.399434784054</v>
      </c>
      <c r="EH31" s="432">
        <f t="shared" ref="EH31:GJ31" si="47">EG34</f>
        <v>14317.194751961342</v>
      </c>
      <c r="EI31" s="432">
        <f t="shared" si="47"/>
        <v>17913.008865612996</v>
      </c>
      <c r="EJ31" s="432">
        <f t="shared" si="47"/>
        <v>21295.484416916763</v>
      </c>
      <c r="EK31" s="432">
        <f t="shared" si="47"/>
        <v>24744.557600900942</v>
      </c>
      <c r="EL31" s="432">
        <f t="shared" si="47"/>
        <v>28243.352918078232</v>
      </c>
      <c r="EM31" s="432">
        <f t="shared" si="47"/>
        <v>31841.592501641742</v>
      </c>
      <c r="EN31" s="432">
        <f t="shared" si="47"/>
        <v>35221.160058798676</v>
      </c>
      <c r="EO31" s="432">
        <f t="shared" si="47"/>
        <v>38668.990189453027</v>
      </c>
      <c r="EP31" s="432">
        <f t="shared" si="47"/>
        <v>42167.785506630316</v>
      </c>
      <c r="EQ31" s="432">
        <f t="shared" si="47"/>
        <v>45717.546010330545</v>
      </c>
      <c r="ER31" s="432">
        <f t="shared" si="47"/>
        <v>49145.098060009906</v>
      </c>
      <c r="ES31" s="432">
        <f t="shared" si="47"/>
        <v>52591.654061001187</v>
      </c>
      <c r="ET31" s="432">
        <f t="shared" si="47"/>
        <v>56090.449378178477</v>
      </c>
      <c r="EU31" s="432">
        <f t="shared" si="47"/>
        <v>59693.723327727785</v>
      </c>
      <c r="EV31" s="432">
        <f t="shared" si="47"/>
        <v>63067.254979533682</v>
      </c>
      <c r="EW31" s="432">
        <f t="shared" si="47"/>
        <v>66512.504997620301</v>
      </c>
      <c r="EX31" s="432">
        <f t="shared" si="47"/>
        <v>70011.300314797583</v>
      </c>
      <c r="EY31" s="432">
        <f t="shared" si="47"/>
        <v>73617.186230156192</v>
      </c>
      <c r="EZ31" s="432">
        <f t="shared" si="47"/>
        <v>76987.586290327818</v>
      </c>
      <c r="FA31" s="432">
        <f t="shared" si="47"/>
        <v>80431.497675937178</v>
      </c>
      <c r="FB31" s="432">
        <f t="shared" si="47"/>
        <v>0</v>
      </c>
      <c r="FC31" s="432">
        <f t="shared" si="47"/>
        <v>5.7298166211694479E-10</v>
      </c>
      <c r="FD31" s="432">
        <f t="shared" si="47"/>
        <v>5.7298166211694479E-10</v>
      </c>
      <c r="FE31" s="432">
        <f t="shared" si="47"/>
        <v>5.7298166211694479E-10</v>
      </c>
      <c r="FF31" s="432">
        <f t="shared" si="47"/>
        <v>5.7298166211694479E-10</v>
      </c>
      <c r="FG31" s="432">
        <f t="shared" si="47"/>
        <v>5.7298166211694479E-10</v>
      </c>
      <c r="FH31" s="432">
        <f t="shared" si="47"/>
        <v>5.7298166211694479E-10</v>
      </c>
      <c r="FI31" s="432">
        <f t="shared" si="47"/>
        <v>5.7298166211694479E-10</v>
      </c>
      <c r="FJ31" s="432">
        <f t="shared" si="47"/>
        <v>5.7298166211694479E-10</v>
      </c>
      <c r="FK31" s="432">
        <f t="shared" si="47"/>
        <v>5.7298166211694479E-10</v>
      </c>
      <c r="FL31" s="432">
        <f t="shared" si="47"/>
        <v>5.7298166211694479E-10</v>
      </c>
      <c r="FM31" s="432">
        <f t="shared" si="47"/>
        <v>5.7298166211694479E-10</v>
      </c>
      <c r="FN31" s="432">
        <f t="shared" si="47"/>
        <v>5.7298166211694479E-10</v>
      </c>
      <c r="FO31" s="432">
        <f t="shared" si="47"/>
        <v>5.7298166211694479E-10</v>
      </c>
      <c r="FP31" s="432">
        <f t="shared" si="47"/>
        <v>5.7298166211694479E-10</v>
      </c>
      <c r="FQ31" s="432">
        <f t="shared" si="47"/>
        <v>5.7298166211694479E-10</v>
      </c>
      <c r="FR31" s="432">
        <f t="shared" si="47"/>
        <v>5.7298166211694479E-10</v>
      </c>
      <c r="FS31" s="432">
        <f t="shared" si="47"/>
        <v>5.7298166211694479E-10</v>
      </c>
      <c r="FT31" s="432">
        <f t="shared" si="47"/>
        <v>5.7298166211694479E-10</v>
      </c>
      <c r="FU31" s="432">
        <f t="shared" si="47"/>
        <v>5.7298166211694479E-10</v>
      </c>
      <c r="FV31" s="432">
        <f t="shared" si="47"/>
        <v>5.7298166211694479E-10</v>
      </c>
      <c r="FW31" s="432">
        <f t="shared" si="47"/>
        <v>5.7298166211694479E-10</v>
      </c>
      <c r="FX31" s="432">
        <f t="shared" si="47"/>
        <v>5.7298166211694479E-10</v>
      </c>
      <c r="FY31" s="432">
        <f t="shared" si="47"/>
        <v>5.7298166211694479E-10</v>
      </c>
      <c r="FZ31" s="432">
        <f t="shared" si="47"/>
        <v>5.7298166211694479E-10</v>
      </c>
      <c r="GA31" s="432">
        <f t="shared" si="47"/>
        <v>5.7298166211694479E-10</v>
      </c>
      <c r="GB31" s="432">
        <f t="shared" si="47"/>
        <v>5.7298166211694479E-10</v>
      </c>
      <c r="GC31" s="432">
        <f t="shared" si="47"/>
        <v>5.7298166211694479E-10</v>
      </c>
      <c r="GD31" s="432">
        <f t="shared" si="47"/>
        <v>5.7298166211694479E-10</v>
      </c>
      <c r="GE31" s="432">
        <f t="shared" si="47"/>
        <v>5.7298166211694479E-10</v>
      </c>
      <c r="GF31" s="432">
        <f t="shared" si="47"/>
        <v>5.7298166211694479E-10</v>
      </c>
      <c r="GG31" s="432">
        <f t="shared" si="47"/>
        <v>5.7298166211694479E-10</v>
      </c>
      <c r="GH31" s="432">
        <f t="shared" si="47"/>
        <v>5.7298166211694479E-10</v>
      </c>
      <c r="GI31" s="432">
        <f t="shared" si="47"/>
        <v>5.7298166211694479E-10</v>
      </c>
      <c r="GJ31" s="432">
        <f t="shared" si="47"/>
        <v>5.7298166211694479E-10</v>
      </c>
    </row>
    <row r="32" spans="1:192" s="406" customFormat="1" hidden="1" outlineLevel="1" x14ac:dyDescent="0.35">
      <c r="A32" s="14"/>
      <c r="B32" s="14"/>
      <c r="C32" s="19"/>
      <c r="D32" s="45"/>
      <c r="E32" s="366" t="str">
        <f xml:space="preserve"> FS!E$53</f>
        <v>Cash flow available for dividends</v>
      </c>
      <c r="F32" s="366">
        <f xml:space="preserve"> FS!F$53</f>
        <v>0</v>
      </c>
      <c r="G32" s="366" t="str">
        <f xml:space="preserve"> FS!G$53</f>
        <v>$ 000s</v>
      </c>
      <c r="H32" s="366">
        <f xml:space="preserve"> FS!H$53</f>
        <v>285360.00151790486</v>
      </c>
      <c r="I32" s="366">
        <f xml:space="preserve"> FS!I$53</f>
        <v>0</v>
      </c>
      <c r="J32" s="366">
        <f xml:space="preserve"> FS!J$53</f>
        <v>0</v>
      </c>
      <c r="K32" s="366">
        <f xml:space="preserve"> FS!K$53</f>
        <v>0</v>
      </c>
      <c r="L32" s="366">
        <f xml:space="preserve"> FS!L$53</f>
        <v>0</v>
      </c>
      <c r="M32" s="366">
        <f xml:space="preserve"> FS!M$53</f>
        <v>0</v>
      </c>
      <c r="N32" s="366">
        <f xml:space="preserve"> FS!N$53</f>
        <v>0</v>
      </c>
      <c r="O32" s="366">
        <f xml:space="preserve"> FS!O$53</f>
        <v>0</v>
      </c>
      <c r="P32" s="366">
        <f xml:space="preserve"> FS!P$53</f>
        <v>9.5315044745802879E-10</v>
      </c>
      <c r="Q32" s="366">
        <f xml:space="preserve"> FS!Q$53</f>
        <v>6.1450009525287896E-9</v>
      </c>
      <c r="R32" s="366">
        <f xml:space="preserve"> FS!R$53</f>
        <v>6.0124420997453853E-9</v>
      </c>
      <c r="S32" s="366">
        <f xml:space="preserve"> FS!S$53</f>
        <v>6.0204001783858985E-9</v>
      </c>
      <c r="T32" s="366">
        <f xml:space="preserve"> FS!T$53</f>
        <v>5.3219082474242896E-9</v>
      </c>
      <c r="U32" s="366">
        <f xml:space="preserve"> FS!U$53</f>
        <v>4.7853063733782619E-9</v>
      </c>
      <c r="V32" s="366">
        <f xml:space="preserve"> FS!V$53</f>
        <v>3.7807694752700627E-9</v>
      </c>
      <c r="W32" s="366">
        <f xml:space="preserve"> FS!W$53</f>
        <v>2.3301254259422421E-9</v>
      </c>
      <c r="X32" s="366">
        <f xml:space="preserve"> FS!X$53</f>
        <v>1.4611032383982092E-9</v>
      </c>
      <c r="Y32" s="366">
        <f xml:space="preserve"> FS!Y$53</f>
        <v>-3.6834535421803594E-11</v>
      </c>
      <c r="Z32" s="366">
        <f xml:space="preserve"> FS!Z$53</f>
        <v>-1.5479599824175239E-9</v>
      </c>
      <c r="AA32" s="366">
        <f xml:space="preserve"> FS!AA$53</f>
        <v>-3.1113813747651875E-9</v>
      </c>
      <c r="AB32" s="366">
        <f xml:space="preserve"> FS!AB$53</f>
        <v>-4.8175934352912009E-9</v>
      </c>
      <c r="AC32" s="366">
        <f xml:space="preserve"> FS!AC$53</f>
        <v>-6.5174390329048038E-9</v>
      </c>
      <c r="AD32" s="366">
        <f xml:space="preserve"> FS!AD$53</f>
        <v>-7.9185156209859997E-9</v>
      </c>
      <c r="AE32" s="366">
        <f xml:space="preserve"> FS!AE$53</f>
        <v>-9.6920302894432098E-9</v>
      </c>
      <c r="AF32" s="366">
        <f xml:space="preserve"> FS!AF$53</f>
        <v>-1.0846832765309955E-8</v>
      </c>
      <c r="AG32" s="366">
        <f xml:space="preserve"> FS!AG$53</f>
        <v>-1.2544319361040834E-8</v>
      </c>
      <c r="AH32" s="366">
        <f xml:space="preserve"> FS!AH$53</f>
        <v>-1.3850126379111316E-8</v>
      </c>
      <c r="AI32" s="366">
        <f xml:space="preserve"> FS!AI$53</f>
        <v>-1.4041575013834517E-8</v>
      </c>
      <c r="AJ32" s="366">
        <f xml:space="preserve"> FS!AJ$53</f>
        <v>-1.5868636182858609E-8</v>
      </c>
      <c r="AK32" s="366">
        <f xml:space="preserve"> FS!AK$53</f>
        <v>-1.6160811355803162E-8</v>
      </c>
      <c r="AL32" s="366">
        <f xml:space="preserve"> FS!AL$53</f>
        <v>-1.7288016351812985E-8</v>
      </c>
      <c r="AM32" s="366">
        <f xml:space="preserve"> FS!AM$53</f>
        <v>-1.7162960830319207E-8</v>
      </c>
      <c r="AN32" s="366">
        <f xml:space="preserve"> FS!AN$53</f>
        <v>-1.7936145013663918E-8</v>
      </c>
      <c r="AO32" s="366">
        <f xml:space="preserve"> FS!AO$53</f>
        <v>-1.7977299648919143E-8</v>
      </c>
      <c r="AP32" s="366">
        <f xml:space="preserve"> FS!AP$53</f>
        <v>-1.7240154193132184E-8</v>
      </c>
      <c r="AQ32" s="366">
        <f xml:space="preserve"> FS!AQ$53</f>
        <v>-1.7425008991267532E-8</v>
      </c>
      <c r="AR32" s="366">
        <f xml:space="preserve"> FS!AR$53</f>
        <v>-1.6317926565534435E-8</v>
      </c>
      <c r="AS32" s="366">
        <f xml:space="preserve"> FS!AS$53</f>
        <v>-1.6115109247039072E-8</v>
      </c>
      <c r="AT32" s="366">
        <f xml:space="preserve"> FS!AT$53</f>
        <v>-1.5209025150397792E-8</v>
      </c>
      <c r="AU32" s="366">
        <f xml:space="preserve"> FS!AU$53</f>
        <v>-1.2787950254278257E-8</v>
      </c>
      <c r="AV32" s="366">
        <f xml:space="preserve"> FS!AV$53</f>
        <v>-1.3006456356379203E-8</v>
      </c>
      <c r="AW32" s="366">
        <f xml:space="preserve"> FS!AW$53</f>
        <v>-1.1336169336573221E-8</v>
      </c>
      <c r="AX32" s="366">
        <f xml:space="preserve"> FS!AX$53</f>
        <v>-1.0392795957159251E-8</v>
      </c>
      <c r="AY32" s="366">
        <f xml:space="preserve"> FS!AY$53</f>
        <v>-8.7043190433178097E-9</v>
      </c>
      <c r="AZ32" s="366">
        <f xml:space="preserve"> FS!AZ$53</f>
        <v>-7.6015567174181342E-9</v>
      </c>
      <c r="BA32" s="366">
        <f xml:space="preserve"> FS!BA$53</f>
        <v>-6.1891114455647767E-9</v>
      </c>
      <c r="BB32" s="366">
        <f xml:space="preserve"> FS!BB$53</f>
        <v>-4.6643435780424625E-9</v>
      </c>
      <c r="BC32" s="366">
        <f xml:space="preserve"> FS!BC$53</f>
        <v>-3.5252014640718699E-9</v>
      </c>
      <c r="BD32" s="366">
        <f xml:space="preserve"> FS!BD$53</f>
        <v>-2.2064341465011239E-9</v>
      </c>
      <c r="BE32" s="366">
        <f xml:space="preserve"> FS!BE$53</f>
        <v>-1.1514202924445271E-9</v>
      </c>
      <c r="BF32" s="366">
        <f xml:space="preserve"> FS!BF$53</f>
        <v>1715.5909981762761</v>
      </c>
      <c r="BG32" s="366">
        <f xml:space="preserve"> FS!BG$53</f>
        <v>1434.0243305571967</v>
      </c>
      <c r="BH32" s="366">
        <f xml:space="preserve"> FS!BH$53</f>
        <v>1471.645621814961</v>
      </c>
      <c r="BI32" s="366">
        <f xml:space="preserve"> FS!BI$53</f>
        <v>1480.3153284163072</v>
      </c>
      <c r="BJ32" s="366">
        <f xml:space="preserve"> FS!BJ$53</f>
        <v>1445.636502010922</v>
      </c>
      <c r="BK32" s="366">
        <f xml:space="preserve"> FS!BK$53</f>
        <v>1469.8749388211263</v>
      </c>
      <c r="BL32" s="366">
        <f xml:space="preserve"> FS!BL$53</f>
        <v>1508.4367623603348</v>
      </c>
      <c r="BM32" s="366">
        <f xml:space="preserve"> FS!BM$53</f>
        <v>1517.3232116267145</v>
      </c>
      <c r="BN32" s="366">
        <f xml:space="preserve"> FS!BN$53</f>
        <v>1499.5503130939546</v>
      </c>
      <c r="BO32" s="366">
        <f xml:space="preserve"> FS!BO$53</f>
        <v>1515.5082615580341</v>
      </c>
      <c r="BP32" s="366">
        <f xml:space="preserve"> FS!BP$53</f>
        <v>1546.1476814193425</v>
      </c>
      <c r="BQ32" s="366">
        <f xml:space="preserve"> FS!BQ$53</f>
        <v>1555.256291917382</v>
      </c>
      <c r="BR32" s="366">
        <f xml:space="preserve"> FS!BR$53</f>
        <v>1518.8218499252243</v>
      </c>
      <c r="BS32" s="366">
        <f xml:space="preserve"> FS!BS$53</f>
        <v>1544.2873575989456</v>
      </c>
      <c r="BT32" s="366">
        <f xml:space="preserve"> FS!BT$53</f>
        <v>1584.8013734548267</v>
      </c>
      <c r="BU32" s="366">
        <f xml:space="preserve"> FS!BU$53</f>
        <v>1594.1376992153168</v>
      </c>
      <c r="BV32" s="366">
        <f xml:space="preserve"> FS!BV$53</f>
        <v>1556.792396173355</v>
      </c>
      <c r="BW32" s="366">
        <f xml:space="preserve"> FS!BW$53</f>
        <v>1582.8945415389189</v>
      </c>
      <c r="BX32" s="366">
        <f xml:space="preserve"> FS!BX$53</f>
        <v>1624.4214077911965</v>
      </c>
      <c r="BY32" s="366">
        <f xml:space="preserve"> FS!BY$53</f>
        <v>1633.9911416956993</v>
      </c>
      <c r="BZ32" s="366">
        <f xml:space="preserve"> FS!BZ$53</f>
        <v>1595.7122060776892</v>
      </c>
      <c r="CA32" s="366">
        <f xml:space="preserve"> FS!CA$53</f>
        <v>1622.4669050773923</v>
      </c>
      <c r="CB32" s="366">
        <f xml:space="preserve"> FS!CB$53</f>
        <v>1665.0319429859765</v>
      </c>
      <c r="CC32" s="366">
        <f xml:space="preserve"> FS!CC$53</f>
        <v>1674.8409202380926</v>
      </c>
      <c r="CD32" s="366">
        <f xml:space="preserve"> FS!CD$53</f>
        <v>1655.2229657338612</v>
      </c>
      <c r="CE32" s="366">
        <f xml:space="preserve"> FS!CE$53</f>
        <v>1672.8375549564416</v>
      </c>
      <c r="CF32" s="366">
        <f xml:space="preserve"> FS!CF$53</f>
        <v>1706.6577415606253</v>
      </c>
      <c r="CG32" s="366">
        <f xml:space="preserve"> FS!CG$53</f>
        <v>1716.7119432440441</v>
      </c>
      <c r="CH32" s="366">
        <f xml:space="preserve"> FS!CH$53</f>
        <v>1676.4951365103716</v>
      </c>
      <c r="CI32" s="366">
        <f xml:space="preserve"> FS!CI$53</f>
        <v>1704.6042921469343</v>
      </c>
      <c r="CJ32" s="366">
        <f xml:space="preserve"> FS!CJ$53</f>
        <v>1749.3241850996419</v>
      </c>
      <c r="CK32" s="366">
        <f xml:space="preserve"> FS!CK$53</f>
        <v>1759.6297418251452</v>
      </c>
      <c r="CL32" s="366">
        <f xml:space="preserve"> FS!CL$53</f>
        <v>1718.4075149231312</v>
      </c>
      <c r="CM32" s="366">
        <f xml:space="preserve"> FS!CM$53</f>
        <v>1747.2193994506088</v>
      </c>
      <c r="CN32" s="366">
        <f xml:space="preserve"> FS!CN$53</f>
        <v>1793.0572897271322</v>
      </c>
      <c r="CO32" s="366">
        <f xml:space="preserve"> FS!CO$53</f>
        <v>1803.6204853707732</v>
      </c>
      <c r="CP32" s="366">
        <f xml:space="preserve"> FS!CP$53</f>
        <v>1761.3677027962094</v>
      </c>
      <c r="CQ32" s="366">
        <f xml:space="preserve"> FS!CQ$53</f>
        <v>1790.8998844368734</v>
      </c>
      <c r="CR32" s="366">
        <f xml:space="preserve"> FS!CR$53</f>
        <v>1837.88372197031</v>
      </c>
      <c r="CS32" s="366">
        <f xml:space="preserve"> FS!CS$53</f>
        <v>1848.7109975050425</v>
      </c>
      <c r="CT32" s="366">
        <f xml:space="preserve"> FS!CT$53</f>
        <v>1827.0564464355784</v>
      </c>
      <c r="CU32" s="366">
        <f xml:space="preserve"> FS!CU$53</f>
        <v>1846.4996570825269</v>
      </c>
      <c r="CV32" s="366">
        <f xml:space="preserve"> FS!CV$53</f>
        <v>1883.830815019568</v>
      </c>
      <c r="CW32" s="366">
        <f xml:space="preserve"> FS!CW$53</f>
        <v>1894.9287724426677</v>
      </c>
      <c r="CX32" s="366">
        <f xml:space="preserve"> FS!CX$53</f>
        <v>1850.5369427502665</v>
      </c>
      <c r="CY32" s="366">
        <f xml:space="preserve"> FS!CY$53</f>
        <v>1881.5641910864897</v>
      </c>
      <c r="CZ32" s="366">
        <f xml:space="preserve"> FS!CZ$53</f>
        <v>1930.9265853950574</v>
      </c>
      <c r="DA32" s="366">
        <f xml:space="preserve"> FS!DA$53</f>
        <v>1942.3019917537358</v>
      </c>
      <c r="DB32" s="366">
        <f xml:space="preserve"> FS!DB$53</f>
        <v>1896.8003663190239</v>
      </c>
      <c r="DC32" s="366">
        <f xml:space="preserve"> FS!DC$53</f>
        <v>1928.6032958636524</v>
      </c>
      <c r="DD32" s="366">
        <f xml:space="preserve"> FS!DD$53</f>
        <v>1979.199750029934</v>
      </c>
      <c r="DE32" s="366">
        <f xml:space="preserve"> FS!DE$53</f>
        <v>1990.8595415475793</v>
      </c>
      <c r="DF32" s="366">
        <f xml:space="preserve"> FS!DF$53</f>
        <v>1944.2203754769989</v>
      </c>
      <c r="DG32" s="366">
        <f xml:space="preserve"> FS!DG$53</f>
        <v>1976.8183782602437</v>
      </c>
      <c r="DH32" s="366">
        <f xml:space="preserve"> FS!DH$53</f>
        <v>2028.6797437806817</v>
      </c>
      <c r="DI32" s="366">
        <f xml:space="preserve"> FS!DI$53</f>
        <v>2040.6310300862679</v>
      </c>
      <c r="DJ32" s="366">
        <f xml:space="preserve"> FS!DJ$53</f>
        <v>2016.7284574750965</v>
      </c>
      <c r="DK32" s="366">
        <f xml:space="preserve"> FS!DK$53</f>
        <v>2038.1901240223351</v>
      </c>
      <c r="DL32" s="366">
        <f xml:space="preserve"> FS!DL$53</f>
        <v>2079.3967373751993</v>
      </c>
      <c r="DM32" s="366">
        <f xml:space="preserve"> FS!DM$53</f>
        <v>2091.6468058384244</v>
      </c>
      <c r="DN32" s="366">
        <f xml:space="preserve"> FS!DN$53</f>
        <v>2042.6465319855224</v>
      </c>
      <c r="DO32" s="366">
        <f xml:space="preserve"> FS!DO$53</f>
        <v>2076.8948086596683</v>
      </c>
      <c r="DP32" s="366">
        <f xml:space="preserve"> FS!DP$53</f>
        <v>2131.3816558095787</v>
      </c>
      <c r="DQ32" s="366">
        <f xml:space="preserve"> FS!DQ$53</f>
        <v>2143.937975984385</v>
      </c>
      <c r="DR32" s="366">
        <f xml:space="preserve"> FS!DR$53</f>
        <v>2093.7126952851595</v>
      </c>
      <c r="DS32" s="366">
        <f xml:space="preserve"> FS!DS$53</f>
        <v>2128.8171788761592</v>
      </c>
      <c r="DT32" s="366">
        <f xml:space="preserve"> FS!DT$53</f>
        <v>2184.6661972048187</v>
      </c>
      <c r="DU32" s="366">
        <f xml:space="preserve"> FS!DU$53</f>
        <v>2197.5364253839953</v>
      </c>
      <c r="DV32" s="366">
        <f xml:space="preserve"> FS!DV$53</f>
        <v>2146.0555126672889</v>
      </c>
      <c r="DW32" s="366">
        <f xml:space="preserve"> FS!DW$53</f>
        <v>2182.0376083480633</v>
      </c>
      <c r="DX32" s="366">
        <f xml:space="preserve"> FS!DX$53</f>
        <v>2239.2828521349384</v>
      </c>
      <c r="DY32" s="366">
        <f xml:space="preserve"> FS!DY$53</f>
        <v>2252.474836018594</v>
      </c>
      <c r="DZ32" s="366">
        <f xml:space="preserve"> FS!DZ$53</f>
        <v>7791.318038879489</v>
      </c>
      <c r="EA32" s="366">
        <f xml:space="preserve"> FS!EA$53</f>
        <v>7874.2318635414731</v>
      </c>
      <c r="EB32" s="366">
        <f xml:space="preserve"> FS!EB$53</f>
        <v>8033.4272320340933</v>
      </c>
      <c r="EC32" s="366">
        <f xml:space="preserve"> FS!EC$53</f>
        <v>8080.7534742167081</v>
      </c>
      <c r="ED32" s="366">
        <f xml:space="preserve"> FS!ED$53</f>
        <v>7891.4485054862444</v>
      </c>
      <c r="EE32" s="366">
        <f xml:space="preserve"> FS!EE$53</f>
        <v>8023.761417947394</v>
      </c>
      <c r="EF32" s="366">
        <f xml:space="preserve"> FS!EF$53</f>
        <v>8234.2629128349472</v>
      </c>
      <c r="EG32" s="366">
        <f xml:space="preserve"> FS!EG$53</f>
        <v>8282.772311072129</v>
      </c>
      <c r="EH32" s="366">
        <f xml:space="preserve"> FS!EH$53</f>
        <v>8088.7347181234036</v>
      </c>
      <c r="EI32" s="366">
        <f xml:space="preserve"> FS!EI$53</f>
        <v>8224.3554533960796</v>
      </c>
      <c r="EJ32" s="366">
        <f xml:space="preserve"> FS!EJ$53</f>
        <v>8440.1194856558195</v>
      </c>
      <c r="EK32" s="366">
        <f xml:space="preserve"> FS!EK$53</f>
        <v>8489.84161884893</v>
      </c>
      <c r="EL32" s="366">
        <f xml:space="preserve"> FS!EL$53</f>
        <v>8290.953086076488</v>
      </c>
      <c r="EM32" s="366">
        <f xml:space="preserve"> FS!EM$53</f>
        <v>8429.9643397309792</v>
      </c>
      <c r="EN32" s="366">
        <f xml:space="preserve"> FS!EN$53</f>
        <v>8651.1224727972149</v>
      </c>
      <c r="EO32" s="366">
        <f xml:space="preserve"> FS!EO$53</f>
        <v>8702.0876593201538</v>
      </c>
      <c r="EP32" s="366">
        <f xml:space="preserve"> FS!EP$53</f>
        <v>8600.157286274276</v>
      </c>
      <c r="EQ32" s="366">
        <f xml:space="preserve"> FS!EQ$53</f>
        <v>8691.6786347471934</v>
      </c>
      <c r="ER32" s="366">
        <f xml:space="preserve"> FS!ER$53</f>
        <v>8867.4005346171452</v>
      </c>
      <c r="ES32" s="366">
        <f xml:space="preserve"> FS!ES$53</f>
        <v>8919.6398508031562</v>
      </c>
      <c r="ET32" s="366">
        <f xml:space="preserve"> FS!ET$53</f>
        <v>8710.6825860591071</v>
      </c>
      <c r="EU32" s="366">
        <f xml:space="preserve"> FS!EU$53</f>
        <v>8856.7312844298613</v>
      </c>
      <c r="EV32" s="366">
        <f xml:space="preserve"> FS!EV$53</f>
        <v>9089.0855479825696</v>
      </c>
      <c r="EW32" s="366">
        <f xml:space="preserve"> FS!EW$53</f>
        <v>9142.6308470732311</v>
      </c>
      <c r="EX32" s="366">
        <f xml:space="preserve"> FS!EX$53</f>
        <v>8928.4496507105832</v>
      </c>
      <c r="EY32" s="366">
        <f xml:space="preserve"> FS!EY$53</f>
        <v>9078.1495665406037</v>
      </c>
      <c r="EZ32" s="366">
        <f xml:space="preserve"> FS!EZ$53</f>
        <v>9316.3126866821331</v>
      </c>
      <c r="FA32" s="366">
        <f xml:space="preserve"> FS!FA$53</f>
        <v>-77682.828580947185</v>
      </c>
      <c r="FB32" s="366">
        <f xml:space="preserve"> FS!FB$53</f>
        <v>3123.732206083354</v>
      </c>
      <c r="FC32" s="366">
        <f xml:space="preserve"> FS!FC$53</f>
        <v>0</v>
      </c>
      <c r="FD32" s="366">
        <f xml:space="preserve"> FS!FD$53</f>
        <v>0</v>
      </c>
      <c r="FE32" s="366">
        <f xml:space="preserve"> FS!FE$53</f>
        <v>0</v>
      </c>
      <c r="FF32" s="366">
        <f xml:space="preserve"> FS!FF$53</f>
        <v>0</v>
      </c>
      <c r="FG32" s="366">
        <f xml:space="preserve"> FS!FG$53</f>
        <v>0</v>
      </c>
      <c r="FH32" s="366">
        <f xml:space="preserve"> FS!FH$53</f>
        <v>0</v>
      </c>
      <c r="FI32" s="366">
        <f xml:space="preserve"> FS!FI$53</f>
        <v>0</v>
      </c>
      <c r="FJ32" s="366">
        <f xml:space="preserve"> FS!FJ$53</f>
        <v>0</v>
      </c>
      <c r="FK32" s="366">
        <f xml:space="preserve"> FS!FK$53</f>
        <v>0</v>
      </c>
      <c r="FL32" s="366">
        <f xml:space="preserve"> FS!FL$53</f>
        <v>0</v>
      </c>
      <c r="FM32" s="366">
        <f xml:space="preserve"> FS!FM$53</f>
        <v>0</v>
      </c>
      <c r="FN32" s="366">
        <f xml:space="preserve"> FS!FN$53</f>
        <v>0</v>
      </c>
      <c r="FO32" s="366">
        <f xml:space="preserve"> FS!FO$53</f>
        <v>0</v>
      </c>
      <c r="FP32" s="366">
        <f xml:space="preserve"> FS!FP$53</f>
        <v>0</v>
      </c>
      <c r="FQ32" s="366">
        <f xml:space="preserve"> FS!FQ$53</f>
        <v>0</v>
      </c>
      <c r="FR32" s="366">
        <f xml:space="preserve"> FS!FR$53</f>
        <v>0</v>
      </c>
      <c r="FS32" s="366">
        <f xml:space="preserve"> FS!FS$53</f>
        <v>0</v>
      </c>
      <c r="FT32" s="366">
        <f xml:space="preserve"> FS!FT$53</f>
        <v>0</v>
      </c>
      <c r="FU32" s="366">
        <f xml:space="preserve"> FS!FU$53</f>
        <v>0</v>
      </c>
      <c r="FV32" s="366">
        <f xml:space="preserve"> FS!FV$53</f>
        <v>0</v>
      </c>
      <c r="FW32" s="366">
        <f xml:space="preserve"> FS!FW$53</f>
        <v>0</v>
      </c>
      <c r="FX32" s="366">
        <f xml:space="preserve"> FS!FX$53</f>
        <v>0</v>
      </c>
      <c r="FY32" s="366">
        <f xml:space="preserve"> FS!FY$53</f>
        <v>0</v>
      </c>
      <c r="FZ32" s="366">
        <f xml:space="preserve"> FS!FZ$53</f>
        <v>0</v>
      </c>
      <c r="GA32" s="366">
        <f xml:space="preserve"> FS!GA$53</f>
        <v>0</v>
      </c>
      <c r="GB32" s="366">
        <f xml:space="preserve"> FS!GB$53</f>
        <v>0</v>
      </c>
      <c r="GC32" s="366">
        <f xml:space="preserve"> FS!GC$53</f>
        <v>0</v>
      </c>
      <c r="GD32" s="366">
        <f xml:space="preserve"> FS!GD$53</f>
        <v>0</v>
      </c>
      <c r="GE32" s="366">
        <f xml:space="preserve"> FS!GE$53</f>
        <v>0</v>
      </c>
      <c r="GF32" s="366">
        <f xml:space="preserve"> FS!GF$53</f>
        <v>0</v>
      </c>
      <c r="GG32" s="366">
        <f xml:space="preserve"> FS!GG$53</f>
        <v>0</v>
      </c>
      <c r="GH32" s="366">
        <f xml:space="preserve"> FS!GH$53</f>
        <v>0</v>
      </c>
      <c r="GI32" s="366">
        <f xml:space="preserve"> FS!GI$53</f>
        <v>0</v>
      </c>
      <c r="GJ32" s="366">
        <f xml:space="preserve"> FS!GJ$53</f>
        <v>0</v>
      </c>
    </row>
    <row r="33" spans="1:192" s="406" customFormat="1" hidden="1" outlineLevel="1" x14ac:dyDescent="0.35">
      <c r="A33" s="14"/>
      <c r="B33" s="14"/>
      <c r="C33" s="19"/>
      <c r="D33" s="45"/>
      <c r="E33" s="120" t="str">
        <f t="shared" ref="E33:BP33" si="48" xml:space="preserve"> E$48</f>
        <v>Dividends paid POS</v>
      </c>
      <c r="F33" s="120">
        <f t="shared" si="48"/>
        <v>0</v>
      </c>
      <c r="G33" s="120" t="str">
        <f t="shared" si="48"/>
        <v>$ 000s</v>
      </c>
      <c r="H33" s="120">
        <f t="shared" si="48"/>
        <v>285360.00151790451</v>
      </c>
      <c r="I33" s="120">
        <f t="shared" si="48"/>
        <v>0</v>
      </c>
      <c r="J33" s="120">
        <f t="shared" si="48"/>
        <v>0</v>
      </c>
      <c r="K33" s="120">
        <f t="shared" si="48"/>
        <v>0</v>
      </c>
      <c r="L33" s="120">
        <f t="shared" si="48"/>
        <v>0</v>
      </c>
      <c r="M33" s="120">
        <f t="shared" si="48"/>
        <v>0</v>
      </c>
      <c r="N33" s="120">
        <f t="shared" si="48"/>
        <v>0</v>
      </c>
      <c r="O33" s="120">
        <f t="shared" si="48"/>
        <v>0</v>
      </c>
      <c r="P33" s="120">
        <f t="shared" si="48"/>
        <v>0</v>
      </c>
      <c r="Q33" s="120">
        <f t="shared" si="48"/>
        <v>0</v>
      </c>
      <c r="R33" s="120">
        <f t="shared" si="48"/>
        <v>0</v>
      </c>
      <c r="S33" s="120">
        <f t="shared" si="48"/>
        <v>0</v>
      </c>
      <c r="T33" s="120">
        <f t="shared" si="48"/>
        <v>0</v>
      </c>
      <c r="U33" s="120">
        <f t="shared" si="48"/>
        <v>0</v>
      </c>
      <c r="V33" s="120">
        <f t="shared" si="48"/>
        <v>0</v>
      </c>
      <c r="W33" s="120">
        <f t="shared" si="48"/>
        <v>0</v>
      </c>
      <c r="X33" s="120">
        <f t="shared" si="48"/>
        <v>0</v>
      </c>
      <c r="Y33" s="120">
        <f t="shared" si="48"/>
        <v>0</v>
      </c>
      <c r="Z33" s="120">
        <f t="shared" si="48"/>
        <v>0</v>
      </c>
      <c r="AA33" s="120">
        <f t="shared" si="48"/>
        <v>0</v>
      </c>
      <c r="AB33" s="120">
        <f t="shared" si="48"/>
        <v>0</v>
      </c>
      <c r="AC33" s="120">
        <f t="shared" si="48"/>
        <v>0</v>
      </c>
      <c r="AD33" s="120">
        <f t="shared" si="48"/>
        <v>0</v>
      </c>
      <c r="AE33" s="120">
        <f t="shared" si="48"/>
        <v>3.1684521673014387E-9</v>
      </c>
      <c r="AF33" s="120">
        <f t="shared" si="48"/>
        <v>0</v>
      </c>
      <c r="AG33" s="120">
        <f t="shared" si="48"/>
        <v>0</v>
      </c>
      <c r="AH33" s="120">
        <f t="shared" si="48"/>
        <v>0</v>
      </c>
      <c r="AI33" s="120">
        <f t="shared" si="48"/>
        <v>0</v>
      </c>
      <c r="AJ33" s="120">
        <f t="shared" si="48"/>
        <v>0</v>
      </c>
      <c r="AK33" s="120">
        <f t="shared" si="48"/>
        <v>0</v>
      </c>
      <c r="AL33" s="120">
        <f t="shared" si="48"/>
        <v>0</v>
      </c>
      <c r="AM33" s="120">
        <f t="shared" si="48"/>
        <v>0</v>
      </c>
      <c r="AN33" s="120">
        <f t="shared" si="48"/>
        <v>0</v>
      </c>
      <c r="AO33" s="120">
        <f t="shared" si="48"/>
        <v>0</v>
      </c>
      <c r="AP33" s="120">
        <f t="shared" si="48"/>
        <v>0</v>
      </c>
      <c r="AQ33" s="120">
        <f t="shared" si="48"/>
        <v>0</v>
      </c>
      <c r="AR33" s="120">
        <f t="shared" si="48"/>
        <v>0</v>
      </c>
      <c r="AS33" s="120">
        <f t="shared" si="48"/>
        <v>0</v>
      </c>
      <c r="AT33" s="120">
        <f t="shared" si="48"/>
        <v>0</v>
      </c>
      <c r="AU33" s="120">
        <f t="shared" si="48"/>
        <v>0</v>
      </c>
      <c r="AV33" s="120">
        <f t="shared" si="48"/>
        <v>0</v>
      </c>
      <c r="AW33" s="120">
        <f t="shared" si="48"/>
        <v>0</v>
      </c>
      <c r="AX33" s="120">
        <f t="shared" si="48"/>
        <v>0</v>
      </c>
      <c r="AY33" s="120">
        <f t="shared" si="48"/>
        <v>0</v>
      </c>
      <c r="AZ33" s="120">
        <f t="shared" si="48"/>
        <v>0</v>
      </c>
      <c r="BA33" s="120">
        <f t="shared" si="48"/>
        <v>0</v>
      </c>
      <c r="BB33" s="120">
        <f t="shared" si="48"/>
        <v>0</v>
      </c>
      <c r="BC33" s="120">
        <f t="shared" si="48"/>
        <v>0</v>
      </c>
      <c r="BD33" s="120">
        <f t="shared" si="48"/>
        <v>0</v>
      </c>
      <c r="BE33" s="120">
        <f t="shared" si="48"/>
        <v>0</v>
      </c>
      <c r="BF33" s="120">
        <f t="shared" si="48"/>
        <v>1715.5909978587265</v>
      </c>
      <c r="BG33" s="120">
        <f t="shared" si="48"/>
        <v>1434.0243305571967</v>
      </c>
      <c r="BH33" s="120">
        <f t="shared" si="48"/>
        <v>1471.645621814961</v>
      </c>
      <c r="BI33" s="120">
        <f t="shared" si="48"/>
        <v>1480.3153284163072</v>
      </c>
      <c r="BJ33" s="120">
        <f t="shared" si="48"/>
        <v>1445.636502010922</v>
      </c>
      <c r="BK33" s="120">
        <f t="shared" si="48"/>
        <v>1469.8749388211263</v>
      </c>
      <c r="BL33" s="120">
        <f t="shared" si="48"/>
        <v>1508.4367623603348</v>
      </c>
      <c r="BM33" s="120">
        <f t="shared" si="48"/>
        <v>1517.3232116267145</v>
      </c>
      <c r="BN33" s="120">
        <f t="shared" si="48"/>
        <v>1499.5503130939546</v>
      </c>
      <c r="BO33" s="120">
        <f t="shared" si="48"/>
        <v>1515.5082615580341</v>
      </c>
      <c r="BP33" s="120">
        <f t="shared" si="48"/>
        <v>1546.1476814193425</v>
      </c>
      <c r="BQ33" s="120">
        <f t="shared" ref="BQ33:EB33" si="49" xml:space="preserve"> BQ$48</f>
        <v>1555.256291917382</v>
      </c>
      <c r="BR33" s="120">
        <f t="shared" si="49"/>
        <v>1518.8218499252243</v>
      </c>
      <c r="BS33" s="120">
        <f t="shared" si="49"/>
        <v>1544.2873575989456</v>
      </c>
      <c r="BT33" s="120">
        <f t="shared" si="49"/>
        <v>1584.8013734548267</v>
      </c>
      <c r="BU33" s="120">
        <f t="shared" si="49"/>
        <v>1594.1376992153168</v>
      </c>
      <c r="BV33" s="120">
        <f t="shared" si="49"/>
        <v>1556.792396173355</v>
      </c>
      <c r="BW33" s="120">
        <f t="shared" si="49"/>
        <v>1582.8945415389189</v>
      </c>
      <c r="BX33" s="120">
        <f t="shared" si="49"/>
        <v>1624.4214077911965</v>
      </c>
      <c r="BY33" s="120">
        <f t="shared" si="49"/>
        <v>1633.9911416956993</v>
      </c>
      <c r="BZ33" s="120">
        <f t="shared" si="49"/>
        <v>1595.7122060776892</v>
      </c>
      <c r="CA33" s="120">
        <f t="shared" si="49"/>
        <v>1622.4669050773923</v>
      </c>
      <c r="CB33" s="120">
        <f t="shared" si="49"/>
        <v>1665.0319429859765</v>
      </c>
      <c r="CC33" s="120">
        <f t="shared" si="49"/>
        <v>1652.1620003184812</v>
      </c>
      <c r="CD33" s="120">
        <f t="shared" si="49"/>
        <v>431.75051141077302</v>
      </c>
      <c r="CE33" s="120">
        <f t="shared" si="49"/>
        <v>599.0774064889838</v>
      </c>
      <c r="CF33" s="120">
        <f t="shared" si="49"/>
        <v>709.10948157624216</v>
      </c>
      <c r="CG33" s="120">
        <f t="shared" si="49"/>
        <v>734.31806783398497</v>
      </c>
      <c r="CH33" s="120">
        <f t="shared" si="49"/>
        <v>586.93902986385206</v>
      </c>
      <c r="CI33" s="120">
        <f t="shared" si="49"/>
        <v>846.13492271331347</v>
      </c>
      <c r="CJ33" s="120">
        <f t="shared" si="49"/>
        <v>961.72823021099475</v>
      </c>
      <c r="CK33" s="120">
        <f t="shared" si="49"/>
        <v>989.07400266265518</v>
      </c>
      <c r="CL33" s="120">
        <f t="shared" si="49"/>
        <v>836.26220234958009</v>
      </c>
      <c r="CM33" s="120">
        <f t="shared" si="49"/>
        <v>1105.0614752355691</v>
      </c>
      <c r="CN33" s="120">
        <f t="shared" si="49"/>
        <v>1226.7327336957014</v>
      </c>
      <c r="CO33" s="120">
        <f t="shared" si="49"/>
        <v>1256.3311738099424</v>
      </c>
      <c r="CP33" s="120">
        <f t="shared" si="49"/>
        <v>1097.878803780307</v>
      </c>
      <c r="CQ33" s="120">
        <f t="shared" si="49"/>
        <v>1376.6501552903931</v>
      </c>
      <c r="CR33" s="120">
        <f t="shared" si="49"/>
        <v>1504.6825890398286</v>
      </c>
      <c r="CS33" s="120">
        <f t="shared" si="49"/>
        <v>1536.6546203985533</v>
      </c>
      <c r="CT33" s="120">
        <f t="shared" si="49"/>
        <v>1470.7879439378503</v>
      </c>
      <c r="CU33" s="120">
        <f t="shared" si="49"/>
        <v>1661.8655994354151</v>
      </c>
      <c r="CV33" s="120">
        <f t="shared" si="49"/>
        <v>1796.8399570981028</v>
      </c>
      <c r="CW33" s="120">
        <f t="shared" si="49"/>
        <v>1831.3191202049138</v>
      </c>
      <c r="CX33" s="120">
        <f t="shared" si="49"/>
        <v>1660.9211811032708</v>
      </c>
      <c r="CY33" s="120">
        <f t="shared" si="49"/>
        <v>1960.8157909769277</v>
      </c>
      <c r="CZ33" s="120">
        <f t="shared" si="49"/>
        <v>2102.4853957893783</v>
      </c>
      <c r="DA33" s="120">
        <f t="shared" si="49"/>
        <v>2139.5975845548337</v>
      </c>
      <c r="DB33" s="120">
        <f t="shared" si="49"/>
        <v>1962.8850485877285</v>
      </c>
      <c r="DC33" s="120">
        <f t="shared" si="49"/>
        <v>2273.9478517538091</v>
      </c>
      <c r="DD33" s="120">
        <f t="shared" si="49"/>
        <v>2422.9059867421811</v>
      </c>
      <c r="DE33" s="120">
        <f t="shared" si="49"/>
        <v>2462.789952307643</v>
      </c>
      <c r="DF33" s="120">
        <f t="shared" si="49"/>
        <v>2279.520351323682</v>
      </c>
      <c r="DG33" s="120">
        <f t="shared" si="49"/>
        <v>2602.1817044662539</v>
      </c>
      <c r="DH33" s="120">
        <f t="shared" si="49"/>
        <v>2758.7648625864181</v>
      </c>
      <c r="DI33" s="120">
        <f t="shared" si="49"/>
        <v>2801.5658276886447</v>
      </c>
      <c r="DJ33" s="120">
        <f t="shared" si="49"/>
        <v>2728.2984418481819</v>
      </c>
      <c r="DK33" s="120">
        <f t="shared" si="49"/>
        <v>2946.7108584510042</v>
      </c>
      <c r="DL33" s="120">
        <f t="shared" si="49"/>
        <v>3111.5866743579954</v>
      </c>
      <c r="DM33" s="120">
        <f t="shared" si="49"/>
        <v>3157.465132284392</v>
      </c>
      <c r="DN33" s="120">
        <f t="shared" si="49"/>
        <v>2960.3055564488168</v>
      </c>
      <c r="DO33" s="120">
        <f t="shared" si="49"/>
        <v>3307.5413376066522</v>
      </c>
      <c r="DP33" s="120">
        <f t="shared" si="49"/>
        <v>3480.4617226828459</v>
      </c>
      <c r="DQ33" s="120">
        <f t="shared" si="49"/>
        <v>3529.5685449313305</v>
      </c>
      <c r="DR33" s="120">
        <f t="shared" si="49"/>
        <v>2313.8053194134463</v>
      </c>
      <c r="DS33" s="120">
        <f t="shared" si="49"/>
        <v>2128.8171788761592</v>
      </c>
      <c r="DT33" s="120">
        <f t="shared" si="49"/>
        <v>2184.6661972048187</v>
      </c>
      <c r="DU33" s="120">
        <f t="shared" si="49"/>
        <v>2197.5364253839953</v>
      </c>
      <c r="DV33" s="120">
        <f t="shared" si="49"/>
        <v>2146.0555126672889</v>
      </c>
      <c r="DW33" s="120">
        <f t="shared" si="49"/>
        <v>2182.0376083480633</v>
      </c>
      <c r="DX33" s="120">
        <f t="shared" si="49"/>
        <v>2239.2828521349384</v>
      </c>
      <c r="DY33" s="120">
        <f t="shared" si="49"/>
        <v>2252.474836018594</v>
      </c>
      <c r="DZ33" s="120">
        <f t="shared" si="49"/>
        <v>7791.318038879489</v>
      </c>
      <c r="EA33" s="120">
        <f t="shared" si="49"/>
        <v>7874.2318635414731</v>
      </c>
      <c r="EB33" s="120">
        <f t="shared" si="49"/>
        <v>8033.4272320340933</v>
      </c>
      <c r="EC33" s="120">
        <f t="shared" ref="EC33:GJ33" si="50" xml:space="preserve"> EC$48</f>
        <v>7691.4003786793746</v>
      </c>
      <c r="ED33" s="120">
        <f t="shared" si="50"/>
        <v>4298.000703943726</v>
      </c>
      <c r="EE33" s="120">
        <f t="shared" si="50"/>
        <v>4638.4487991832957</v>
      </c>
      <c r="EF33" s="120">
        <f t="shared" si="50"/>
        <v>4783.9769938948411</v>
      </c>
      <c r="EG33" s="120">
        <f t="shared" si="50"/>
        <v>4783.9769938948411</v>
      </c>
      <c r="EH33" s="120">
        <f t="shared" si="50"/>
        <v>4492.9206044717521</v>
      </c>
      <c r="EI33" s="120">
        <f t="shared" si="50"/>
        <v>4841.8799020923125</v>
      </c>
      <c r="EJ33" s="120">
        <f t="shared" si="50"/>
        <v>4991.0463016716421</v>
      </c>
      <c r="EK33" s="120">
        <f t="shared" si="50"/>
        <v>4991.0463016716421</v>
      </c>
      <c r="EL33" s="120">
        <f t="shared" si="50"/>
        <v>4692.7135025129792</v>
      </c>
      <c r="EM33" s="120">
        <f t="shared" si="50"/>
        <v>5050.3967825740492</v>
      </c>
      <c r="EN33" s="120">
        <f t="shared" si="50"/>
        <v>5203.2923421428659</v>
      </c>
      <c r="EO33" s="120">
        <f t="shared" si="50"/>
        <v>5203.2923421428659</v>
      </c>
      <c r="EP33" s="120">
        <f t="shared" si="50"/>
        <v>5050.3967825740492</v>
      </c>
      <c r="EQ33" s="120">
        <f t="shared" si="50"/>
        <v>5264.1265850678337</v>
      </c>
      <c r="ER33" s="120">
        <f t="shared" si="50"/>
        <v>5420.8445336258683</v>
      </c>
      <c r="ES33" s="120">
        <f t="shared" si="50"/>
        <v>5420.8445336258683</v>
      </c>
      <c r="ET33" s="120">
        <f t="shared" si="50"/>
        <v>5107.4086365097955</v>
      </c>
      <c r="EU33" s="120">
        <f t="shared" si="50"/>
        <v>5483.1996326239605</v>
      </c>
      <c r="EV33" s="120">
        <f t="shared" si="50"/>
        <v>5643.8355298959432</v>
      </c>
      <c r="EW33" s="120">
        <f t="shared" si="50"/>
        <v>5643.8355298959432</v>
      </c>
      <c r="EX33" s="120">
        <f t="shared" si="50"/>
        <v>5322.5637353519724</v>
      </c>
      <c r="EY33" s="120">
        <f t="shared" si="50"/>
        <v>5707.7495063689876</v>
      </c>
      <c r="EZ33" s="120">
        <f t="shared" si="50"/>
        <v>5872.401301072774</v>
      </c>
      <c r="FA33" s="120">
        <f t="shared" si="50"/>
        <v>2748.669094989993</v>
      </c>
      <c r="FB33" s="120">
        <f t="shared" si="50"/>
        <v>3123.732206082781</v>
      </c>
      <c r="FC33" s="120">
        <f t="shared" si="50"/>
        <v>0</v>
      </c>
      <c r="FD33" s="120">
        <f t="shared" si="50"/>
        <v>0</v>
      </c>
      <c r="FE33" s="120">
        <f t="shared" si="50"/>
        <v>0</v>
      </c>
      <c r="FF33" s="120">
        <f t="shared" si="50"/>
        <v>0</v>
      </c>
      <c r="FG33" s="120">
        <f t="shared" si="50"/>
        <v>0</v>
      </c>
      <c r="FH33" s="120">
        <f t="shared" si="50"/>
        <v>0</v>
      </c>
      <c r="FI33" s="120">
        <f t="shared" si="50"/>
        <v>0</v>
      </c>
      <c r="FJ33" s="120">
        <f t="shared" si="50"/>
        <v>0</v>
      </c>
      <c r="FK33" s="120">
        <f t="shared" si="50"/>
        <v>0</v>
      </c>
      <c r="FL33" s="120">
        <f t="shared" si="50"/>
        <v>0</v>
      </c>
      <c r="FM33" s="120">
        <f t="shared" si="50"/>
        <v>0</v>
      </c>
      <c r="FN33" s="120">
        <f t="shared" si="50"/>
        <v>0</v>
      </c>
      <c r="FO33" s="120">
        <f t="shared" si="50"/>
        <v>0</v>
      </c>
      <c r="FP33" s="120">
        <f t="shared" si="50"/>
        <v>0</v>
      </c>
      <c r="FQ33" s="120">
        <f t="shared" si="50"/>
        <v>0</v>
      </c>
      <c r="FR33" s="120">
        <f t="shared" si="50"/>
        <v>0</v>
      </c>
      <c r="FS33" s="120">
        <f t="shared" si="50"/>
        <v>0</v>
      </c>
      <c r="FT33" s="120">
        <f t="shared" si="50"/>
        <v>0</v>
      </c>
      <c r="FU33" s="120">
        <f t="shared" si="50"/>
        <v>0</v>
      </c>
      <c r="FV33" s="120">
        <f t="shared" si="50"/>
        <v>0</v>
      </c>
      <c r="FW33" s="120">
        <f t="shared" si="50"/>
        <v>0</v>
      </c>
      <c r="FX33" s="120">
        <f t="shared" si="50"/>
        <v>0</v>
      </c>
      <c r="FY33" s="120">
        <f t="shared" si="50"/>
        <v>0</v>
      </c>
      <c r="FZ33" s="120">
        <f t="shared" si="50"/>
        <v>0</v>
      </c>
      <c r="GA33" s="120">
        <f t="shared" si="50"/>
        <v>0</v>
      </c>
      <c r="GB33" s="120">
        <f t="shared" si="50"/>
        <v>0</v>
      </c>
      <c r="GC33" s="120">
        <f t="shared" si="50"/>
        <v>0</v>
      </c>
      <c r="GD33" s="120">
        <f t="shared" si="50"/>
        <v>0</v>
      </c>
      <c r="GE33" s="120">
        <f t="shared" si="50"/>
        <v>0</v>
      </c>
      <c r="GF33" s="120">
        <f t="shared" si="50"/>
        <v>0</v>
      </c>
      <c r="GG33" s="120">
        <f t="shared" si="50"/>
        <v>0</v>
      </c>
      <c r="GH33" s="120">
        <f t="shared" si="50"/>
        <v>0</v>
      </c>
      <c r="GI33" s="120">
        <f t="shared" si="50"/>
        <v>0</v>
      </c>
      <c r="GJ33" s="120">
        <f t="shared" si="50"/>
        <v>0</v>
      </c>
    </row>
    <row r="34" spans="1:192" s="408" customFormat="1" hidden="1" outlineLevel="1" x14ac:dyDescent="0.35">
      <c r="A34" s="367"/>
      <c r="B34" s="367"/>
      <c r="C34" s="368"/>
      <c r="D34" s="369"/>
      <c r="E34" s="370" t="s">
        <v>130</v>
      </c>
      <c r="F34" s="370"/>
      <c r="G34" s="370" t="str">
        <f xml:space="preserve"> SMU</f>
        <v>$ 000s</v>
      </c>
      <c r="H34" s="370"/>
      <c r="I34" s="371"/>
      <c r="J34" s="370">
        <f t="shared" ref="J34:AO34" si="51" xml:space="preserve"> J31 + J32 - J33</f>
        <v>0</v>
      </c>
      <c r="K34" s="370">
        <f t="shared" si="51"/>
        <v>0</v>
      </c>
      <c r="L34" s="370">
        <f t="shared" si="51"/>
        <v>0</v>
      </c>
      <c r="M34" s="370">
        <f t="shared" si="51"/>
        <v>0</v>
      </c>
      <c r="N34" s="370">
        <f t="shared" si="51"/>
        <v>0</v>
      </c>
      <c r="O34" s="370">
        <f t="shared" si="51"/>
        <v>0</v>
      </c>
      <c r="P34" s="370">
        <f t="shared" si="51"/>
        <v>9.5315044745802879E-10</v>
      </c>
      <c r="Q34" s="370">
        <f t="shared" si="51"/>
        <v>7.0981513999868184E-9</v>
      </c>
      <c r="R34" s="370">
        <f t="shared" si="51"/>
        <v>1.3110593499732204E-8</v>
      </c>
      <c r="S34" s="370">
        <f t="shared" si="51"/>
        <v>1.9130993678118102E-8</v>
      </c>
      <c r="T34" s="370">
        <f t="shared" si="51"/>
        <v>2.4452901925542392E-8</v>
      </c>
      <c r="U34" s="370">
        <f t="shared" si="51"/>
        <v>2.9238208298920654E-8</v>
      </c>
      <c r="V34" s="370">
        <f t="shared" si="51"/>
        <v>3.3018977774190716E-8</v>
      </c>
      <c r="W34" s="370">
        <f t="shared" si="51"/>
        <v>3.5349103200132959E-8</v>
      </c>
      <c r="X34" s="370">
        <f t="shared" si="51"/>
        <v>3.6810206438531168E-8</v>
      </c>
      <c r="Y34" s="370">
        <f t="shared" si="51"/>
        <v>3.6773371903109364E-8</v>
      </c>
      <c r="Z34" s="370">
        <f t="shared" si="51"/>
        <v>3.522541192069184E-8</v>
      </c>
      <c r="AA34" s="370">
        <f t="shared" si="51"/>
        <v>3.2114030545926653E-8</v>
      </c>
      <c r="AB34" s="370">
        <f t="shared" si="51"/>
        <v>2.7296437110635452E-8</v>
      </c>
      <c r="AC34" s="370">
        <f t="shared" si="51"/>
        <v>2.0778998077730648E-8</v>
      </c>
      <c r="AD34" s="370">
        <f t="shared" si="51"/>
        <v>1.2860482456744649E-8</v>
      </c>
      <c r="AE34" s="370">
        <f t="shared" si="51"/>
        <v>0</v>
      </c>
      <c r="AF34" s="370">
        <f t="shared" si="51"/>
        <v>-1.0846832765309955E-8</v>
      </c>
      <c r="AG34" s="370">
        <f t="shared" si="51"/>
        <v>-2.3391152126350789E-8</v>
      </c>
      <c r="AH34" s="370">
        <f t="shared" si="51"/>
        <v>-3.7241278505462105E-8</v>
      </c>
      <c r="AI34" s="370">
        <f t="shared" si="51"/>
        <v>-5.1282853519296623E-8</v>
      </c>
      <c r="AJ34" s="370">
        <f t="shared" si="51"/>
        <v>-6.7151489702155231E-8</v>
      </c>
      <c r="AK34" s="370">
        <f t="shared" si="51"/>
        <v>-8.3312301057958393E-8</v>
      </c>
      <c r="AL34" s="370">
        <f t="shared" si="51"/>
        <v>-1.0060031740977138E-7</v>
      </c>
      <c r="AM34" s="370">
        <f t="shared" si="51"/>
        <v>-1.1776327824009059E-7</v>
      </c>
      <c r="AN34" s="370">
        <f t="shared" si="51"/>
        <v>-1.356994232537545E-7</v>
      </c>
      <c r="AO34" s="370">
        <f t="shared" si="51"/>
        <v>-1.5367672290267365E-7</v>
      </c>
      <c r="AP34" s="370">
        <f t="shared" ref="AP34:BU34" si="52" xml:space="preserve"> AP31 + AP32 - AP33</f>
        <v>-1.7091687709580583E-7</v>
      </c>
      <c r="AQ34" s="370">
        <f t="shared" si="52"/>
        <v>-1.8834188608707336E-7</v>
      </c>
      <c r="AR34" s="370">
        <f t="shared" si="52"/>
        <v>-2.046598126526078E-7</v>
      </c>
      <c r="AS34" s="370">
        <f t="shared" si="52"/>
        <v>-2.2077492189964687E-7</v>
      </c>
      <c r="AT34" s="370">
        <f t="shared" si="52"/>
        <v>-2.3598394705004466E-7</v>
      </c>
      <c r="AU34" s="370">
        <f t="shared" si="52"/>
        <v>-2.4877189730432292E-7</v>
      </c>
      <c r="AV34" s="370">
        <f t="shared" si="52"/>
        <v>-2.6177835366070212E-7</v>
      </c>
      <c r="AW34" s="370">
        <f t="shared" si="52"/>
        <v>-2.7311452299727534E-7</v>
      </c>
      <c r="AX34" s="370">
        <f t="shared" si="52"/>
        <v>-2.835073189544346E-7</v>
      </c>
      <c r="AY34" s="370">
        <f t="shared" si="52"/>
        <v>-2.922116379977524E-7</v>
      </c>
      <c r="AZ34" s="370">
        <f t="shared" si="52"/>
        <v>-2.9981319471517054E-7</v>
      </c>
      <c r="BA34" s="370">
        <f t="shared" si="52"/>
        <v>-3.0600230616073532E-7</v>
      </c>
      <c r="BB34" s="370">
        <f t="shared" si="52"/>
        <v>-3.1066664973877778E-7</v>
      </c>
      <c r="BC34" s="370">
        <f t="shared" si="52"/>
        <v>-3.1419185120284965E-7</v>
      </c>
      <c r="BD34" s="370">
        <f t="shared" si="52"/>
        <v>-3.1639828534935077E-7</v>
      </c>
      <c r="BE34" s="370">
        <f t="shared" si="52"/>
        <v>-3.175497056417953E-7</v>
      </c>
      <c r="BF34" s="370">
        <f t="shared" si="52"/>
        <v>0</v>
      </c>
      <c r="BG34" s="370">
        <f t="shared" si="52"/>
        <v>0</v>
      </c>
      <c r="BH34" s="370">
        <f t="shared" si="52"/>
        <v>0</v>
      </c>
      <c r="BI34" s="370">
        <f t="shared" si="52"/>
        <v>0</v>
      </c>
      <c r="BJ34" s="370">
        <f t="shared" si="52"/>
        <v>0</v>
      </c>
      <c r="BK34" s="370">
        <f t="shared" si="52"/>
        <v>0</v>
      </c>
      <c r="BL34" s="370">
        <f t="shared" si="52"/>
        <v>0</v>
      </c>
      <c r="BM34" s="370">
        <f t="shared" si="52"/>
        <v>0</v>
      </c>
      <c r="BN34" s="370">
        <f t="shared" si="52"/>
        <v>0</v>
      </c>
      <c r="BO34" s="370">
        <f t="shared" si="52"/>
        <v>0</v>
      </c>
      <c r="BP34" s="370">
        <f t="shared" si="52"/>
        <v>0</v>
      </c>
      <c r="BQ34" s="370">
        <f t="shared" si="52"/>
        <v>0</v>
      </c>
      <c r="BR34" s="370">
        <f t="shared" si="52"/>
        <v>0</v>
      </c>
      <c r="BS34" s="370">
        <f t="shared" si="52"/>
        <v>0</v>
      </c>
      <c r="BT34" s="370">
        <f t="shared" si="52"/>
        <v>0</v>
      </c>
      <c r="BU34" s="370">
        <f t="shared" si="52"/>
        <v>0</v>
      </c>
      <c r="BV34" s="370">
        <f t="shared" ref="BV34:DA34" si="53" xml:space="preserve"> BV31 + BV32 - BV33</f>
        <v>0</v>
      </c>
      <c r="BW34" s="370">
        <f t="shared" si="53"/>
        <v>0</v>
      </c>
      <c r="BX34" s="370">
        <f t="shared" si="53"/>
        <v>0</v>
      </c>
      <c r="BY34" s="370">
        <f t="shared" si="53"/>
        <v>0</v>
      </c>
      <c r="BZ34" s="370">
        <f t="shared" si="53"/>
        <v>0</v>
      </c>
      <c r="CA34" s="370">
        <f t="shared" si="53"/>
        <v>0</v>
      </c>
      <c r="CB34" s="370">
        <f t="shared" si="53"/>
        <v>0</v>
      </c>
      <c r="CC34" s="370">
        <f t="shared" si="53"/>
        <v>22.678919919611417</v>
      </c>
      <c r="CD34" s="370">
        <f t="shared" si="53"/>
        <v>1246.1513742426996</v>
      </c>
      <c r="CE34" s="370">
        <f t="shared" si="53"/>
        <v>2319.9115227101574</v>
      </c>
      <c r="CF34" s="370">
        <f t="shared" si="53"/>
        <v>3317.4597826945405</v>
      </c>
      <c r="CG34" s="370">
        <f t="shared" si="53"/>
        <v>4299.8536581045992</v>
      </c>
      <c r="CH34" s="370">
        <f t="shared" si="53"/>
        <v>5389.4097647511189</v>
      </c>
      <c r="CI34" s="370">
        <f t="shared" si="53"/>
        <v>6247.87913418474</v>
      </c>
      <c r="CJ34" s="370">
        <f t="shared" si="53"/>
        <v>7035.4750890733867</v>
      </c>
      <c r="CK34" s="370">
        <f t="shared" si="53"/>
        <v>7806.0308282358765</v>
      </c>
      <c r="CL34" s="370">
        <f t="shared" si="53"/>
        <v>8688.1761408094262</v>
      </c>
      <c r="CM34" s="370">
        <f t="shared" si="53"/>
        <v>9330.3340650244663</v>
      </c>
      <c r="CN34" s="370">
        <f t="shared" si="53"/>
        <v>9896.6586210558962</v>
      </c>
      <c r="CO34" s="370">
        <f t="shared" si="53"/>
        <v>10443.947932616727</v>
      </c>
      <c r="CP34" s="370">
        <f t="shared" si="53"/>
        <v>11107.436831632629</v>
      </c>
      <c r="CQ34" s="370">
        <f t="shared" si="53"/>
        <v>11521.686560779108</v>
      </c>
      <c r="CR34" s="370">
        <f t="shared" si="53"/>
        <v>11854.887693709588</v>
      </c>
      <c r="CS34" s="370">
        <f t="shared" si="53"/>
        <v>12166.944070816078</v>
      </c>
      <c r="CT34" s="370">
        <f t="shared" si="53"/>
        <v>12523.212573313807</v>
      </c>
      <c r="CU34" s="370">
        <f t="shared" si="53"/>
        <v>12707.846630960918</v>
      </c>
      <c r="CV34" s="370">
        <f t="shared" si="53"/>
        <v>12794.837488882382</v>
      </c>
      <c r="CW34" s="370">
        <f t="shared" si="53"/>
        <v>12858.447141120138</v>
      </c>
      <c r="CX34" s="370">
        <f t="shared" si="53"/>
        <v>13048.062902767133</v>
      </c>
      <c r="CY34" s="370">
        <f t="shared" si="53"/>
        <v>12968.811302876695</v>
      </c>
      <c r="CZ34" s="370">
        <f t="shared" si="53"/>
        <v>12797.252492482374</v>
      </c>
      <c r="DA34" s="370">
        <f t="shared" si="53"/>
        <v>12599.956899681274</v>
      </c>
      <c r="DB34" s="370">
        <f t="shared" ref="DB34:EG34" si="54" xml:space="preserve"> DB31 + DB32 - DB33</f>
        <v>12533.872217412571</v>
      </c>
      <c r="DC34" s="370">
        <f t="shared" si="54"/>
        <v>12188.527661522414</v>
      </c>
      <c r="DD34" s="370">
        <f t="shared" si="54"/>
        <v>11744.821424810165</v>
      </c>
      <c r="DE34" s="370">
        <f t="shared" si="54"/>
        <v>11272.891014050101</v>
      </c>
      <c r="DF34" s="370">
        <f t="shared" si="54"/>
        <v>10937.59103820342</v>
      </c>
      <c r="DG34" s="370">
        <f t="shared" si="54"/>
        <v>10312.22771199741</v>
      </c>
      <c r="DH34" s="370">
        <f t="shared" si="54"/>
        <v>9582.1425931916729</v>
      </c>
      <c r="DI34" s="370">
        <f t="shared" si="54"/>
        <v>8821.2077955892964</v>
      </c>
      <c r="DJ34" s="370">
        <f t="shared" si="54"/>
        <v>8109.6378112162101</v>
      </c>
      <c r="DK34" s="370">
        <f t="shared" si="54"/>
        <v>7201.117076787541</v>
      </c>
      <c r="DL34" s="370">
        <f t="shared" si="54"/>
        <v>6168.927139804744</v>
      </c>
      <c r="DM34" s="370">
        <f t="shared" si="54"/>
        <v>5103.1088133587773</v>
      </c>
      <c r="DN34" s="370">
        <f t="shared" si="54"/>
        <v>4185.4497888954829</v>
      </c>
      <c r="DO34" s="370">
        <f t="shared" si="54"/>
        <v>2954.8032599484991</v>
      </c>
      <c r="DP34" s="370">
        <f t="shared" si="54"/>
        <v>1605.7231930752323</v>
      </c>
      <c r="DQ34" s="370">
        <f t="shared" si="54"/>
        <v>220.09262412828684</v>
      </c>
      <c r="DR34" s="370">
        <f t="shared" si="54"/>
        <v>0</v>
      </c>
      <c r="DS34" s="370">
        <f t="shared" si="54"/>
        <v>0</v>
      </c>
      <c r="DT34" s="370">
        <f t="shared" si="54"/>
        <v>0</v>
      </c>
      <c r="DU34" s="370">
        <f t="shared" si="54"/>
        <v>0</v>
      </c>
      <c r="DV34" s="370">
        <f t="shared" si="54"/>
        <v>0</v>
      </c>
      <c r="DW34" s="370">
        <f t="shared" si="54"/>
        <v>0</v>
      </c>
      <c r="DX34" s="370">
        <f t="shared" si="54"/>
        <v>0</v>
      </c>
      <c r="DY34" s="370">
        <f t="shared" si="54"/>
        <v>0</v>
      </c>
      <c r="DZ34" s="370">
        <f t="shared" si="54"/>
        <v>0</v>
      </c>
      <c r="EA34" s="370">
        <f t="shared" si="54"/>
        <v>0</v>
      </c>
      <c r="EB34" s="370">
        <f t="shared" si="54"/>
        <v>0</v>
      </c>
      <c r="EC34" s="370">
        <f t="shared" si="54"/>
        <v>389.3530955373335</v>
      </c>
      <c r="ED34" s="370">
        <f t="shared" si="54"/>
        <v>3982.800897079851</v>
      </c>
      <c r="EE34" s="370">
        <f t="shared" si="54"/>
        <v>7368.1135158439483</v>
      </c>
      <c r="EF34" s="370">
        <f t="shared" si="54"/>
        <v>10818.399434784054</v>
      </c>
      <c r="EG34" s="370">
        <f t="shared" si="54"/>
        <v>14317.194751961342</v>
      </c>
      <c r="EH34" s="370">
        <f t="shared" ref="EH34:FM34" si="55" xml:space="preserve"> EH31 + EH32 - EH33</f>
        <v>17913.008865612996</v>
      </c>
      <c r="EI34" s="370">
        <f t="shared" si="55"/>
        <v>21295.484416916763</v>
      </c>
      <c r="EJ34" s="370">
        <f t="shared" si="55"/>
        <v>24744.557600900942</v>
      </c>
      <c r="EK34" s="370">
        <f t="shared" si="55"/>
        <v>28243.352918078232</v>
      </c>
      <c r="EL34" s="370">
        <f t="shared" si="55"/>
        <v>31841.592501641742</v>
      </c>
      <c r="EM34" s="370">
        <f t="shared" si="55"/>
        <v>35221.160058798676</v>
      </c>
      <c r="EN34" s="370">
        <f t="shared" si="55"/>
        <v>38668.990189453027</v>
      </c>
      <c r="EO34" s="370">
        <f t="shared" si="55"/>
        <v>42167.785506630316</v>
      </c>
      <c r="EP34" s="370">
        <f t="shared" si="55"/>
        <v>45717.546010330545</v>
      </c>
      <c r="EQ34" s="370">
        <f t="shared" si="55"/>
        <v>49145.098060009906</v>
      </c>
      <c r="ER34" s="370">
        <f t="shared" si="55"/>
        <v>52591.654061001187</v>
      </c>
      <c r="ES34" s="370">
        <f t="shared" si="55"/>
        <v>56090.449378178477</v>
      </c>
      <c r="ET34" s="370">
        <f t="shared" si="55"/>
        <v>59693.723327727785</v>
      </c>
      <c r="EU34" s="370">
        <f t="shared" si="55"/>
        <v>63067.254979533682</v>
      </c>
      <c r="EV34" s="370">
        <f t="shared" si="55"/>
        <v>66512.504997620301</v>
      </c>
      <c r="EW34" s="370">
        <f t="shared" si="55"/>
        <v>70011.300314797583</v>
      </c>
      <c r="EX34" s="370">
        <f t="shared" si="55"/>
        <v>73617.186230156192</v>
      </c>
      <c r="EY34" s="370">
        <f t="shared" si="55"/>
        <v>76987.586290327818</v>
      </c>
      <c r="EZ34" s="370">
        <f t="shared" si="55"/>
        <v>80431.497675937178</v>
      </c>
      <c r="FA34" s="370">
        <f t="shared" si="55"/>
        <v>0</v>
      </c>
      <c r="FB34" s="370">
        <f t="shared" si="55"/>
        <v>5.7298166211694479E-10</v>
      </c>
      <c r="FC34" s="370">
        <f t="shared" si="55"/>
        <v>5.7298166211694479E-10</v>
      </c>
      <c r="FD34" s="370">
        <f t="shared" si="55"/>
        <v>5.7298166211694479E-10</v>
      </c>
      <c r="FE34" s="370">
        <f t="shared" si="55"/>
        <v>5.7298166211694479E-10</v>
      </c>
      <c r="FF34" s="370">
        <f t="shared" si="55"/>
        <v>5.7298166211694479E-10</v>
      </c>
      <c r="FG34" s="370">
        <f t="shared" si="55"/>
        <v>5.7298166211694479E-10</v>
      </c>
      <c r="FH34" s="370">
        <f t="shared" si="55"/>
        <v>5.7298166211694479E-10</v>
      </c>
      <c r="FI34" s="370">
        <f t="shared" si="55"/>
        <v>5.7298166211694479E-10</v>
      </c>
      <c r="FJ34" s="370">
        <f t="shared" si="55"/>
        <v>5.7298166211694479E-10</v>
      </c>
      <c r="FK34" s="370">
        <f t="shared" si="55"/>
        <v>5.7298166211694479E-10</v>
      </c>
      <c r="FL34" s="370">
        <f t="shared" si="55"/>
        <v>5.7298166211694479E-10</v>
      </c>
      <c r="FM34" s="370">
        <f t="shared" si="55"/>
        <v>5.7298166211694479E-10</v>
      </c>
      <c r="FN34" s="370">
        <f t="shared" ref="FN34:GJ34" si="56" xml:space="preserve"> FN31 + FN32 - FN33</f>
        <v>5.7298166211694479E-10</v>
      </c>
      <c r="FO34" s="370">
        <f t="shared" si="56"/>
        <v>5.7298166211694479E-10</v>
      </c>
      <c r="FP34" s="370">
        <f t="shared" si="56"/>
        <v>5.7298166211694479E-10</v>
      </c>
      <c r="FQ34" s="370">
        <f t="shared" si="56"/>
        <v>5.7298166211694479E-10</v>
      </c>
      <c r="FR34" s="370">
        <f t="shared" si="56"/>
        <v>5.7298166211694479E-10</v>
      </c>
      <c r="FS34" s="370">
        <f t="shared" si="56"/>
        <v>5.7298166211694479E-10</v>
      </c>
      <c r="FT34" s="370">
        <f t="shared" si="56"/>
        <v>5.7298166211694479E-10</v>
      </c>
      <c r="FU34" s="370">
        <f t="shared" si="56"/>
        <v>5.7298166211694479E-10</v>
      </c>
      <c r="FV34" s="370">
        <f t="shared" si="56"/>
        <v>5.7298166211694479E-10</v>
      </c>
      <c r="FW34" s="370">
        <f t="shared" si="56"/>
        <v>5.7298166211694479E-10</v>
      </c>
      <c r="FX34" s="370">
        <f t="shared" si="56"/>
        <v>5.7298166211694479E-10</v>
      </c>
      <c r="FY34" s="370">
        <f t="shared" si="56"/>
        <v>5.7298166211694479E-10</v>
      </c>
      <c r="FZ34" s="370">
        <f t="shared" si="56"/>
        <v>5.7298166211694479E-10</v>
      </c>
      <c r="GA34" s="370">
        <f t="shared" si="56"/>
        <v>5.7298166211694479E-10</v>
      </c>
      <c r="GB34" s="370">
        <f t="shared" si="56"/>
        <v>5.7298166211694479E-10</v>
      </c>
      <c r="GC34" s="370">
        <f t="shared" si="56"/>
        <v>5.7298166211694479E-10</v>
      </c>
      <c r="GD34" s="370">
        <f t="shared" si="56"/>
        <v>5.7298166211694479E-10</v>
      </c>
      <c r="GE34" s="370">
        <f t="shared" si="56"/>
        <v>5.7298166211694479E-10</v>
      </c>
      <c r="GF34" s="370">
        <f t="shared" si="56"/>
        <v>5.7298166211694479E-10</v>
      </c>
      <c r="GG34" s="370">
        <f t="shared" si="56"/>
        <v>5.7298166211694479E-10</v>
      </c>
      <c r="GH34" s="370">
        <f t="shared" si="56"/>
        <v>5.7298166211694479E-10</v>
      </c>
      <c r="GI34" s="370">
        <f t="shared" si="56"/>
        <v>5.7298166211694479E-10</v>
      </c>
      <c r="GJ34" s="370">
        <f t="shared" si="56"/>
        <v>5.7298166211694479E-10</v>
      </c>
    </row>
    <row r="35" spans="1:192" hidden="1" outlineLevel="1" x14ac:dyDescent="0.35"/>
    <row r="37" spans="1:192" collapsed="1" x14ac:dyDescent="0.35">
      <c r="A37" s="14" t="s">
        <v>135</v>
      </c>
    </row>
    <row r="38" spans="1:192" hidden="1" outlineLevel="1" x14ac:dyDescent="0.35">
      <c r="E38" s="190" t="str">
        <f t="shared" ref="E38:AJ38" si="57" xml:space="preserve"> E$23</f>
        <v>Retained earnings balance BEG</v>
      </c>
      <c r="F38" s="190">
        <f t="shared" si="57"/>
        <v>0</v>
      </c>
      <c r="G38" s="190" t="str">
        <f t="shared" si="57"/>
        <v>$ 000s</v>
      </c>
      <c r="H38" s="190">
        <f t="shared" si="57"/>
        <v>0</v>
      </c>
      <c r="I38" s="190">
        <f t="shared" si="57"/>
        <v>0</v>
      </c>
      <c r="J38" s="190">
        <f t="shared" si="57"/>
        <v>0</v>
      </c>
      <c r="K38" s="190">
        <f t="shared" si="57"/>
        <v>0</v>
      </c>
      <c r="L38" s="190">
        <f t="shared" si="57"/>
        <v>0</v>
      </c>
      <c r="M38" s="190">
        <f t="shared" si="57"/>
        <v>0</v>
      </c>
      <c r="N38" s="190">
        <f t="shared" si="57"/>
        <v>0</v>
      </c>
      <c r="O38" s="190">
        <f t="shared" si="57"/>
        <v>0</v>
      </c>
      <c r="P38" s="190">
        <f t="shared" si="57"/>
        <v>0</v>
      </c>
      <c r="Q38" s="190">
        <f t="shared" si="57"/>
        <v>0</v>
      </c>
      <c r="R38" s="190">
        <f t="shared" si="57"/>
        <v>0</v>
      </c>
      <c r="S38" s="190">
        <f t="shared" si="57"/>
        <v>0</v>
      </c>
      <c r="T38" s="190">
        <f t="shared" si="57"/>
        <v>0</v>
      </c>
      <c r="U38" s="190">
        <f t="shared" si="57"/>
        <v>0</v>
      </c>
      <c r="V38" s="190">
        <f t="shared" si="57"/>
        <v>0</v>
      </c>
      <c r="W38" s="190">
        <f t="shared" si="57"/>
        <v>0</v>
      </c>
      <c r="X38" s="190">
        <f t="shared" si="57"/>
        <v>0</v>
      </c>
      <c r="Y38" s="190">
        <f t="shared" si="57"/>
        <v>0</v>
      </c>
      <c r="Z38" s="190">
        <f t="shared" si="57"/>
        <v>0</v>
      </c>
      <c r="AA38" s="190">
        <f t="shared" si="57"/>
        <v>0</v>
      </c>
      <c r="AB38" s="190">
        <f t="shared" si="57"/>
        <v>0</v>
      </c>
      <c r="AC38" s="190">
        <f t="shared" si="57"/>
        <v>0</v>
      </c>
      <c r="AD38" s="190">
        <f t="shared" si="57"/>
        <v>0</v>
      </c>
      <c r="AE38" s="190">
        <f t="shared" si="57"/>
        <v>0</v>
      </c>
      <c r="AF38" s="190">
        <f t="shared" si="57"/>
        <v>109.18740775308153</v>
      </c>
      <c r="AG38" s="190">
        <f t="shared" si="57"/>
        <v>320.5178743780815</v>
      </c>
      <c r="AH38" s="190">
        <f t="shared" si="57"/>
        <v>648.08009764683152</v>
      </c>
      <c r="AI38" s="190">
        <f t="shared" si="57"/>
        <v>1084.8297286718314</v>
      </c>
      <c r="AJ38" s="190">
        <f t="shared" si="57"/>
        <v>1595.5450230155814</v>
      </c>
      <c r="AK38" s="190">
        <f t="shared" ref="AK38:BP38" si="58" xml:space="preserve"> AK$23</f>
        <v>2250.6694695530814</v>
      </c>
      <c r="AL38" s="190">
        <f t="shared" si="58"/>
        <v>2990.3261027405815</v>
      </c>
      <c r="AM38" s="190">
        <f t="shared" si="58"/>
        <v>3863.8253647905813</v>
      </c>
      <c r="AN38" s="190">
        <f t="shared" si="58"/>
        <v>4838.587142098394</v>
      </c>
      <c r="AO38" s="190">
        <f t="shared" si="58"/>
        <v>5957.7580715999566</v>
      </c>
      <c r="AP38" s="190">
        <f t="shared" si="58"/>
        <v>7188.8460940516752</v>
      </c>
      <c r="AQ38" s="190">
        <f t="shared" si="58"/>
        <v>8488.5284637954246</v>
      </c>
      <c r="AR38" s="190">
        <f t="shared" si="58"/>
        <v>9943.4506721474554</v>
      </c>
      <c r="AS38" s="190">
        <f t="shared" si="58"/>
        <v>11459.746770181831</v>
      </c>
      <c r="AT38" s="190">
        <f t="shared" si="58"/>
        <v>13138.503164434174</v>
      </c>
      <c r="AU38" s="190">
        <f t="shared" si="58"/>
        <v>14929.176651636675</v>
      </c>
      <c r="AV38" s="190">
        <f t="shared" si="58"/>
        <v>16647.645562742298</v>
      </c>
      <c r="AW38" s="190">
        <f t="shared" si="58"/>
        <v>18662.153235845111</v>
      </c>
      <c r="AX38" s="190">
        <f t="shared" si="58"/>
        <v>20719.983654606047</v>
      </c>
      <c r="AY38" s="190">
        <f t="shared" si="58"/>
        <v>22958.325513609172</v>
      </c>
      <c r="AZ38" s="190">
        <f t="shared" si="58"/>
        <v>25289.630764337024</v>
      </c>
      <c r="BA38" s="190">
        <f t="shared" si="58"/>
        <v>27813.361210363048</v>
      </c>
      <c r="BB38" s="190">
        <f t="shared" si="58"/>
        <v>30451.806676662982</v>
      </c>
      <c r="BC38" s="190">
        <f t="shared" si="58"/>
        <v>33116.15553463767</v>
      </c>
      <c r="BD38" s="190">
        <f t="shared" si="58"/>
        <v>35869.316021211511</v>
      </c>
      <c r="BE38" s="190">
        <f t="shared" si="58"/>
        <v>38533.664879186195</v>
      </c>
      <c r="BF38" s="190">
        <f t="shared" si="58"/>
        <v>41286.825365760036</v>
      </c>
      <c r="BG38" s="190">
        <f t="shared" si="58"/>
        <v>38706.632644898433</v>
      </c>
      <c r="BH38" s="190">
        <f t="shared" si="58"/>
        <v>36616.732925867123</v>
      </c>
      <c r="BI38" s="190">
        <f t="shared" si="58"/>
        <v>34569.226262418371</v>
      </c>
      <c r="BJ38" s="190">
        <f t="shared" si="58"/>
        <v>32527.575104659096</v>
      </c>
      <c r="BK38" s="190">
        <f t="shared" si="58"/>
        <v>30401.885249349867</v>
      </c>
      <c r="BL38" s="190">
        <f t="shared" si="58"/>
        <v>28460.51238262482</v>
      </c>
      <c r="BM38" s="190">
        <f t="shared" si="58"/>
        <v>26564.995725246732</v>
      </c>
      <c r="BN38" s="190">
        <f t="shared" si="58"/>
        <v>24676.663751939792</v>
      </c>
      <c r="BO38" s="190">
        <f t="shared" si="58"/>
        <v>22752.807106344047</v>
      </c>
      <c r="BP38" s="190">
        <f t="shared" si="58"/>
        <v>20959.664461836386</v>
      </c>
      <c r="BQ38" s="190">
        <f t="shared" ref="BQ38:CV38" si="59" xml:space="preserve"> BQ$23</f>
        <v>19225.144746413749</v>
      </c>
      <c r="BR38" s="190">
        <f t="shared" si="59"/>
        <v>17499.225351913188</v>
      </c>
      <c r="BS38" s="190">
        <f t="shared" si="59"/>
        <v>15682.172355718743</v>
      </c>
      <c r="BT38" s="190">
        <f t="shared" si="59"/>
        <v>14063.84212548506</v>
      </c>
      <c r="BU38" s="190">
        <f t="shared" si="59"/>
        <v>12498.869318574318</v>
      </c>
      <c r="BV38" s="190">
        <f t="shared" si="59"/>
        <v>10943.994116353046</v>
      </c>
      <c r="BW38" s="190">
        <f t="shared" si="59"/>
        <v>9294.219362854783</v>
      </c>
      <c r="BX38" s="190">
        <f t="shared" si="59"/>
        <v>7850.7932027743318</v>
      </c>
      <c r="BY38" s="190">
        <f t="shared" si="59"/>
        <v>6464.7711580338892</v>
      </c>
      <c r="BZ38" s="190">
        <f t="shared" si="59"/>
        <v>5090.4342334719377</v>
      </c>
      <c r="CA38" s="190">
        <f t="shared" si="59"/>
        <v>3617.2764047557685</v>
      </c>
      <c r="CB38" s="190">
        <f t="shared" si="59"/>
        <v>2358.3930797863877</v>
      </c>
      <c r="CC38" s="190">
        <f t="shared" si="59"/>
        <v>1161.1734312903632</v>
      </c>
      <c r="CD38" s="190">
        <f t="shared" si="59"/>
        <v>0</v>
      </c>
      <c r="CE38" s="190">
        <f t="shared" si="59"/>
        <v>0</v>
      </c>
      <c r="CF38" s="190">
        <f t="shared" si="59"/>
        <v>0</v>
      </c>
      <c r="CG38" s="190">
        <f t="shared" si="59"/>
        <v>0</v>
      </c>
      <c r="CH38" s="190">
        <f t="shared" si="59"/>
        <v>0</v>
      </c>
      <c r="CI38" s="190">
        <f t="shared" si="59"/>
        <v>0</v>
      </c>
      <c r="CJ38" s="190">
        <f t="shared" si="59"/>
        <v>0</v>
      </c>
      <c r="CK38" s="190">
        <f t="shared" si="59"/>
        <v>0</v>
      </c>
      <c r="CL38" s="190">
        <f t="shared" si="59"/>
        <v>0</v>
      </c>
      <c r="CM38" s="190">
        <f t="shared" si="59"/>
        <v>0</v>
      </c>
      <c r="CN38" s="190">
        <f t="shared" si="59"/>
        <v>0</v>
      </c>
      <c r="CO38" s="190">
        <f t="shared" si="59"/>
        <v>0</v>
      </c>
      <c r="CP38" s="190">
        <f t="shared" si="59"/>
        <v>0</v>
      </c>
      <c r="CQ38" s="190">
        <f t="shared" si="59"/>
        <v>0</v>
      </c>
      <c r="CR38" s="190">
        <f t="shared" si="59"/>
        <v>0</v>
      </c>
      <c r="CS38" s="190">
        <f t="shared" si="59"/>
        <v>0</v>
      </c>
      <c r="CT38" s="190">
        <f t="shared" si="59"/>
        <v>0</v>
      </c>
      <c r="CU38" s="190">
        <f t="shared" si="59"/>
        <v>0</v>
      </c>
      <c r="CV38" s="190">
        <f t="shared" si="59"/>
        <v>0</v>
      </c>
      <c r="CW38" s="190">
        <f t="shared" ref="CW38:EB38" si="60" xml:space="preserve"> CW$23</f>
        <v>0</v>
      </c>
      <c r="CX38" s="190">
        <f t="shared" si="60"/>
        <v>0</v>
      </c>
      <c r="CY38" s="190">
        <f t="shared" si="60"/>
        <v>0</v>
      </c>
      <c r="CZ38" s="190">
        <f t="shared" si="60"/>
        <v>0</v>
      </c>
      <c r="DA38" s="190">
        <f t="shared" si="60"/>
        <v>0</v>
      </c>
      <c r="DB38" s="190">
        <f t="shared" si="60"/>
        <v>0</v>
      </c>
      <c r="DC38" s="190">
        <f t="shared" si="60"/>
        <v>0</v>
      </c>
      <c r="DD38" s="190">
        <f t="shared" si="60"/>
        <v>0</v>
      </c>
      <c r="DE38" s="190">
        <f t="shared" si="60"/>
        <v>0</v>
      </c>
      <c r="DF38" s="190">
        <f t="shared" si="60"/>
        <v>0</v>
      </c>
      <c r="DG38" s="190">
        <f t="shared" si="60"/>
        <v>0</v>
      </c>
      <c r="DH38" s="190">
        <f t="shared" si="60"/>
        <v>0</v>
      </c>
      <c r="DI38" s="190">
        <f t="shared" si="60"/>
        <v>0</v>
      </c>
      <c r="DJ38" s="190">
        <f t="shared" si="60"/>
        <v>0</v>
      </c>
      <c r="DK38" s="190">
        <f t="shared" si="60"/>
        <v>0</v>
      </c>
      <c r="DL38" s="190">
        <f t="shared" si="60"/>
        <v>0</v>
      </c>
      <c r="DM38" s="190">
        <f t="shared" si="60"/>
        <v>0</v>
      </c>
      <c r="DN38" s="190">
        <f t="shared" si="60"/>
        <v>0</v>
      </c>
      <c r="DO38" s="190">
        <f t="shared" si="60"/>
        <v>0</v>
      </c>
      <c r="DP38" s="190">
        <f t="shared" si="60"/>
        <v>0</v>
      </c>
      <c r="DQ38" s="190">
        <f t="shared" si="60"/>
        <v>0</v>
      </c>
      <c r="DR38" s="190">
        <f t="shared" si="60"/>
        <v>0</v>
      </c>
      <c r="DS38" s="190">
        <f t="shared" si="60"/>
        <v>1011.2599575307322</v>
      </c>
      <c r="DT38" s="190">
        <f t="shared" si="60"/>
        <v>2567.7388312792045</v>
      </c>
      <c r="DU38" s="190">
        <f t="shared" si="60"/>
        <v>4250.0154549065373</v>
      </c>
      <c r="DV38" s="190">
        <f t="shared" si="60"/>
        <v>5971.9234509191747</v>
      </c>
      <c r="DW38" s="190">
        <f t="shared" si="60"/>
        <v>7533.1823781974954</v>
      </c>
      <c r="DX38" s="190">
        <f t="shared" si="60"/>
        <v>9432.1874944004339</v>
      </c>
      <c r="DY38" s="190">
        <f t="shared" si="60"/>
        <v>11464.719993243607</v>
      </c>
      <c r="DZ38" s="190">
        <f t="shared" si="60"/>
        <v>13540.130990454607</v>
      </c>
      <c r="EA38" s="190">
        <f t="shared" si="60"/>
        <v>9995.1637296845256</v>
      </c>
      <c r="EB38" s="190">
        <f t="shared" si="60"/>
        <v>6560.9112966346265</v>
      </c>
      <c r="EC38" s="190">
        <f t="shared" ref="EC38:FH38" si="61" xml:space="preserve"> EC$23</f>
        <v>3109.4422216399544</v>
      </c>
      <c r="ED38" s="190">
        <f t="shared" si="61"/>
        <v>0</v>
      </c>
      <c r="EE38" s="190">
        <f t="shared" si="61"/>
        <v>0</v>
      </c>
      <c r="EF38" s="190">
        <f t="shared" si="61"/>
        <v>0</v>
      </c>
      <c r="EG38" s="190">
        <f t="shared" si="61"/>
        <v>0</v>
      </c>
      <c r="EH38" s="190">
        <f t="shared" si="61"/>
        <v>0</v>
      </c>
      <c r="EI38" s="190">
        <f t="shared" si="61"/>
        <v>0</v>
      </c>
      <c r="EJ38" s="190">
        <f t="shared" si="61"/>
        <v>0</v>
      </c>
      <c r="EK38" s="190">
        <f t="shared" si="61"/>
        <v>0</v>
      </c>
      <c r="EL38" s="190">
        <f t="shared" si="61"/>
        <v>0</v>
      </c>
      <c r="EM38" s="190">
        <f t="shared" si="61"/>
        <v>0</v>
      </c>
      <c r="EN38" s="190">
        <f t="shared" si="61"/>
        <v>0</v>
      </c>
      <c r="EO38" s="190">
        <f t="shared" si="61"/>
        <v>0</v>
      </c>
      <c r="EP38" s="190">
        <f t="shared" si="61"/>
        <v>0</v>
      </c>
      <c r="EQ38" s="190">
        <f t="shared" si="61"/>
        <v>0</v>
      </c>
      <c r="ER38" s="190">
        <f t="shared" si="61"/>
        <v>0</v>
      </c>
      <c r="ES38" s="190">
        <f t="shared" si="61"/>
        <v>0</v>
      </c>
      <c r="ET38" s="190">
        <f t="shared" si="61"/>
        <v>0</v>
      </c>
      <c r="EU38" s="190">
        <f t="shared" si="61"/>
        <v>0</v>
      </c>
      <c r="EV38" s="190">
        <f t="shared" si="61"/>
        <v>0</v>
      </c>
      <c r="EW38" s="190">
        <f t="shared" si="61"/>
        <v>0</v>
      </c>
      <c r="EX38" s="190">
        <f t="shared" si="61"/>
        <v>0</v>
      </c>
      <c r="EY38" s="190">
        <f t="shared" si="61"/>
        <v>0</v>
      </c>
      <c r="EZ38" s="190">
        <f t="shared" si="61"/>
        <v>0</v>
      </c>
      <c r="FA38" s="190">
        <f t="shared" si="61"/>
        <v>0</v>
      </c>
      <c r="FB38" s="190">
        <f t="shared" si="61"/>
        <v>3123.732206082781</v>
      </c>
      <c r="FC38" s="190">
        <f t="shared" si="61"/>
        <v>0</v>
      </c>
      <c r="FD38" s="190">
        <f t="shared" si="61"/>
        <v>0</v>
      </c>
      <c r="FE38" s="190">
        <f t="shared" si="61"/>
        <v>0</v>
      </c>
      <c r="FF38" s="190">
        <f t="shared" si="61"/>
        <v>0</v>
      </c>
      <c r="FG38" s="190">
        <f t="shared" si="61"/>
        <v>0</v>
      </c>
      <c r="FH38" s="190">
        <f t="shared" si="61"/>
        <v>0</v>
      </c>
      <c r="FI38" s="190">
        <f t="shared" ref="FI38:GJ38" si="62" xml:space="preserve"> FI$23</f>
        <v>0</v>
      </c>
      <c r="FJ38" s="190">
        <f t="shared" si="62"/>
        <v>0</v>
      </c>
      <c r="FK38" s="190">
        <f t="shared" si="62"/>
        <v>0</v>
      </c>
      <c r="FL38" s="190">
        <f t="shared" si="62"/>
        <v>0</v>
      </c>
      <c r="FM38" s="190">
        <f t="shared" si="62"/>
        <v>0</v>
      </c>
      <c r="FN38" s="190">
        <f t="shared" si="62"/>
        <v>0</v>
      </c>
      <c r="FO38" s="190">
        <f t="shared" si="62"/>
        <v>0</v>
      </c>
      <c r="FP38" s="190">
        <f t="shared" si="62"/>
        <v>0</v>
      </c>
      <c r="FQ38" s="190">
        <f t="shared" si="62"/>
        <v>0</v>
      </c>
      <c r="FR38" s="190">
        <f t="shared" si="62"/>
        <v>0</v>
      </c>
      <c r="FS38" s="190">
        <f t="shared" si="62"/>
        <v>0</v>
      </c>
      <c r="FT38" s="190">
        <f t="shared" si="62"/>
        <v>0</v>
      </c>
      <c r="FU38" s="190">
        <f t="shared" si="62"/>
        <v>0</v>
      </c>
      <c r="FV38" s="190">
        <f t="shared" si="62"/>
        <v>0</v>
      </c>
      <c r="FW38" s="190">
        <f t="shared" si="62"/>
        <v>0</v>
      </c>
      <c r="FX38" s="190">
        <f t="shared" si="62"/>
        <v>0</v>
      </c>
      <c r="FY38" s="190">
        <f t="shared" si="62"/>
        <v>0</v>
      </c>
      <c r="FZ38" s="190">
        <f t="shared" si="62"/>
        <v>0</v>
      </c>
      <c r="GA38" s="190">
        <f t="shared" si="62"/>
        <v>0</v>
      </c>
      <c r="GB38" s="190">
        <f t="shared" si="62"/>
        <v>0</v>
      </c>
      <c r="GC38" s="190">
        <f t="shared" si="62"/>
        <v>0</v>
      </c>
      <c r="GD38" s="190">
        <f t="shared" si="62"/>
        <v>0</v>
      </c>
      <c r="GE38" s="190">
        <f t="shared" si="62"/>
        <v>0</v>
      </c>
      <c r="GF38" s="190">
        <f t="shared" si="62"/>
        <v>0</v>
      </c>
      <c r="GG38" s="190">
        <f t="shared" si="62"/>
        <v>0</v>
      </c>
      <c r="GH38" s="190">
        <f t="shared" si="62"/>
        <v>0</v>
      </c>
      <c r="GI38" s="190">
        <f t="shared" si="62"/>
        <v>0</v>
      </c>
      <c r="GJ38" s="190">
        <f t="shared" si="62"/>
        <v>0</v>
      </c>
    </row>
    <row r="39" spans="1:192" hidden="1" outlineLevel="1" x14ac:dyDescent="0.35">
      <c r="E39" s="366" t="str">
        <f xml:space="preserve"> FS!E$21</f>
        <v>Profit after tax</v>
      </c>
      <c r="F39" s="366">
        <f xml:space="preserve"> FS!F$21</f>
        <v>0</v>
      </c>
      <c r="G39" s="366" t="str">
        <f xml:space="preserve"> FS!G$21</f>
        <v>$ 000s</v>
      </c>
      <c r="H39" s="366">
        <f xml:space="preserve"> FS!H$21</f>
        <v>285360.00151790451</v>
      </c>
      <c r="I39" s="366">
        <f xml:space="preserve"> FS!I$21</f>
        <v>0</v>
      </c>
      <c r="J39" s="366">
        <f xml:space="preserve"> FS!J$21</f>
        <v>0</v>
      </c>
      <c r="K39" s="366">
        <f xml:space="preserve"> FS!K$21</f>
        <v>0</v>
      </c>
      <c r="L39" s="366">
        <f xml:space="preserve"> FS!L$21</f>
        <v>0</v>
      </c>
      <c r="M39" s="366">
        <f xml:space="preserve"> FS!M$21</f>
        <v>0</v>
      </c>
      <c r="N39" s="366">
        <f xml:space="preserve"> FS!N$21</f>
        <v>0</v>
      </c>
      <c r="O39" s="366">
        <f xml:space="preserve"> FS!O$21</f>
        <v>0</v>
      </c>
      <c r="P39" s="366">
        <f xml:space="preserve"> FS!P$21</f>
        <v>0</v>
      </c>
      <c r="Q39" s="366">
        <f xml:space="preserve"> FS!Q$21</f>
        <v>0</v>
      </c>
      <c r="R39" s="366">
        <f xml:space="preserve"> FS!R$21</f>
        <v>0</v>
      </c>
      <c r="S39" s="366">
        <f xml:space="preserve"> FS!S$21</f>
        <v>0</v>
      </c>
      <c r="T39" s="366">
        <f xml:space="preserve"> FS!T$21</f>
        <v>0</v>
      </c>
      <c r="U39" s="366">
        <f xml:space="preserve"> FS!U$21</f>
        <v>0</v>
      </c>
      <c r="V39" s="366">
        <f xml:space="preserve"> FS!V$21</f>
        <v>0</v>
      </c>
      <c r="W39" s="366">
        <f xml:space="preserve"> FS!W$21</f>
        <v>0</v>
      </c>
      <c r="X39" s="366">
        <f xml:space="preserve"> FS!X$21</f>
        <v>0</v>
      </c>
      <c r="Y39" s="366">
        <f xml:space="preserve"> FS!Y$21</f>
        <v>0</v>
      </c>
      <c r="Z39" s="366">
        <f xml:space="preserve"> FS!Z$21</f>
        <v>0</v>
      </c>
      <c r="AA39" s="366">
        <f xml:space="preserve"> FS!AA$21</f>
        <v>0</v>
      </c>
      <c r="AB39" s="366">
        <f xml:space="preserve"> FS!AB$21</f>
        <v>0</v>
      </c>
      <c r="AC39" s="366">
        <f xml:space="preserve"> FS!AC$21</f>
        <v>0</v>
      </c>
      <c r="AD39" s="366">
        <f xml:space="preserve"> FS!AD$21</f>
        <v>0</v>
      </c>
      <c r="AE39" s="366">
        <f xml:space="preserve"> FS!AE$21</f>
        <v>109.18740775624998</v>
      </c>
      <c r="AF39" s="366">
        <f xml:space="preserve"> FS!AF$21</f>
        <v>211.33046662499999</v>
      </c>
      <c r="AG39" s="366">
        <f xml:space="preserve"> FS!AG$21</f>
        <v>327.56222326875002</v>
      </c>
      <c r="AH39" s="366">
        <f xml:space="preserve"> FS!AH$21</f>
        <v>436.74963102499993</v>
      </c>
      <c r="AI39" s="366">
        <f xml:space="preserve"> FS!AI$21</f>
        <v>510.71529434374997</v>
      </c>
      <c r="AJ39" s="366">
        <f xml:space="preserve"> FS!AJ$21</f>
        <v>655.12444653750003</v>
      </c>
      <c r="AK39" s="366">
        <f xml:space="preserve"> FS!AK$21</f>
        <v>739.65663318750001</v>
      </c>
      <c r="AL39" s="366">
        <f xml:space="preserve"> FS!AL$21</f>
        <v>873.49926204999986</v>
      </c>
      <c r="AM39" s="366">
        <f xml:space="preserve"> FS!AM$21</f>
        <v>974.76177730781251</v>
      </c>
      <c r="AN39" s="366">
        <f xml:space="preserve"> FS!AN$21</f>
        <v>1119.1709295015628</v>
      </c>
      <c r="AO39" s="366">
        <f xml:space="preserve"> FS!AO$21</f>
        <v>1231.0880224517184</v>
      </c>
      <c r="AP39" s="366">
        <f xml:space="preserve"> FS!AP$21</f>
        <v>1299.6823697437499</v>
      </c>
      <c r="AQ39" s="366">
        <f xml:space="preserve"> FS!AQ$21</f>
        <v>1454.9222083520308</v>
      </c>
      <c r="AR39" s="366">
        <f xml:space="preserve"> FS!AR$21</f>
        <v>1516.2960980343753</v>
      </c>
      <c r="AS39" s="366">
        <f xml:space="preserve"> FS!AS$21</f>
        <v>1678.7563942523436</v>
      </c>
      <c r="AT39" s="366">
        <f xml:space="preserve"> FS!AT$21</f>
        <v>1790.6734872025002</v>
      </c>
      <c r="AU39" s="366">
        <f xml:space="preserve"> FS!AU$21</f>
        <v>1718.468911105625</v>
      </c>
      <c r="AV39" s="366">
        <f xml:space="preserve"> FS!AV$21</f>
        <v>2014.5076731028128</v>
      </c>
      <c r="AW39" s="366">
        <f xml:space="preserve"> FS!AW$21</f>
        <v>2057.8304187609369</v>
      </c>
      <c r="AX39" s="366">
        <f xml:space="preserve"> FS!AX$21</f>
        <v>2238.3418590031256</v>
      </c>
      <c r="AY39" s="366">
        <f xml:space="preserve"> FS!AY$21</f>
        <v>2331.3052507278517</v>
      </c>
      <c r="AZ39" s="366">
        <f xml:space="preserve"> FS!AZ$21</f>
        <v>2523.7304460260229</v>
      </c>
      <c r="BA39" s="366">
        <f xml:space="preserve"> FS!BA$21</f>
        <v>2638.4454662999337</v>
      </c>
      <c r="BB39" s="366">
        <f xml:space="preserve"> FS!BB$21</f>
        <v>2664.3488579746872</v>
      </c>
      <c r="BC39" s="366">
        <f xml:space="preserve"> FS!BC$21</f>
        <v>2753.1604865738432</v>
      </c>
      <c r="BD39" s="366">
        <f xml:space="preserve"> FS!BD$21</f>
        <v>2664.3488579746872</v>
      </c>
      <c r="BE39" s="366">
        <f xml:space="preserve"> FS!BE$21</f>
        <v>2753.1604865738432</v>
      </c>
      <c r="BF39" s="366">
        <f xml:space="preserve"> FS!BF$21</f>
        <v>-864.60172300287741</v>
      </c>
      <c r="BG39" s="366">
        <f xml:space="preserve"> FS!BG$21</f>
        <v>-655.87538847411724</v>
      </c>
      <c r="BH39" s="366">
        <f xml:space="preserve"> FS!BH$21</f>
        <v>-575.86104163379014</v>
      </c>
      <c r="BI39" s="366">
        <f xml:space="preserve"> FS!BI$21</f>
        <v>-561.33582934296919</v>
      </c>
      <c r="BJ39" s="366">
        <f xml:space="preserve"> FS!BJ$21</f>
        <v>-680.05335329830541</v>
      </c>
      <c r="BK39" s="366">
        <f xml:space="preserve"> FS!BK$21</f>
        <v>-471.49792790392303</v>
      </c>
      <c r="BL39" s="366">
        <f xml:space="preserve"> FS!BL$21</f>
        <v>-387.07989501775364</v>
      </c>
      <c r="BM39" s="366">
        <f xml:space="preserve"> FS!BM$21</f>
        <v>-371.00876168022569</v>
      </c>
      <c r="BN39" s="366">
        <f xml:space="preserve"> FS!BN$21</f>
        <v>-424.30633250179108</v>
      </c>
      <c r="BO39" s="366">
        <f xml:space="preserve"> FS!BO$21</f>
        <v>-277.63438294962862</v>
      </c>
      <c r="BP39" s="366">
        <f xml:space="preserve"> FS!BP$21</f>
        <v>-188.37203400329417</v>
      </c>
      <c r="BQ39" s="366">
        <f xml:space="preserve"> FS!BQ$21</f>
        <v>-170.66310258317662</v>
      </c>
      <c r="BR39" s="366">
        <f xml:space="preserve"> FS!BR$21</f>
        <v>-298.23114626922097</v>
      </c>
      <c r="BS39" s="366">
        <f xml:space="preserve"> FS!BS$21</f>
        <v>-74.042872634739069</v>
      </c>
      <c r="BT39" s="366">
        <f xml:space="preserve"> FS!BT$21</f>
        <v>19.82856654408306</v>
      </c>
      <c r="BU39" s="366">
        <f xml:space="preserve"> FS!BU$21</f>
        <v>39.262496994043659</v>
      </c>
      <c r="BV39" s="366">
        <f xml:space="preserve"> FS!BV$21</f>
        <v>-92.982357324907071</v>
      </c>
      <c r="BW39" s="366">
        <f xml:space="preserve"> FS!BW$21</f>
        <v>139.468381458468</v>
      </c>
      <c r="BX39" s="366">
        <f xml:space="preserve"> FS!BX$21</f>
        <v>238.39936305075412</v>
      </c>
      <c r="BY39" s="366">
        <f xml:space="preserve"> FS!BY$21</f>
        <v>259.65421713374758</v>
      </c>
      <c r="BZ39" s="366">
        <f xml:space="preserve"> FS!BZ$21</f>
        <v>122.55437736151953</v>
      </c>
      <c r="CA39" s="366">
        <f xml:space="preserve"> FS!CA$21</f>
        <v>363.58358010801157</v>
      </c>
      <c r="CB39" s="366">
        <f xml:space="preserve"> FS!CB$21</f>
        <v>467.81229448995191</v>
      </c>
      <c r="CC39" s="366">
        <f xml:space="preserve"> FS!CC$21</f>
        <v>490.98856902811804</v>
      </c>
      <c r="CD39" s="366">
        <f xml:space="preserve"> FS!CD$21</f>
        <v>431.75051141077302</v>
      </c>
      <c r="CE39" s="366">
        <f xml:space="preserve"> FS!CE$21</f>
        <v>599.0774064889838</v>
      </c>
      <c r="CF39" s="366">
        <f xml:space="preserve"> FS!CF$21</f>
        <v>709.10948157624216</v>
      </c>
      <c r="CG39" s="366">
        <f xml:space="preserve"> FS!CG$21</f>
        <v>734.31806783398497</v>
      </c>
      <c r="CH39" s="366">
        <f xml:space="preserve"> FS!CH$21</f>
        <v>586.93902986385206</v>
      </c>
      <c r="CI39" s="366">
        <f xml:space="preserve"> FS!CI$21</f>
        <v>846.13492271331347</v>
      </c>
      <c r="CJ39" s="366">
        <f xml:space="preserve"> FS!CJ$21</f>
        <v>961.72823021099475</v>
      </c>
      <c r="CK39" s="366">
        <f xml:space="preserve"> FS!CK$21</f>
        <v>989.07400266265518</v>
      </c>
      <c r="CL39" s="366">
        <f xml:space="preserve"> FS!CL$21</f>
        <v>836.26220234958009</v>
      </c>
      <c r="CM39" s="366">
        <f xml:space="preserve"> FS!CM$21</f>
        <v>1105.0614752355691</v>
      </c>
      <c r="CN39" s="366">
        <f xml:space="preserve"> FS!CN$21</f>
        <v>1226.7327336957014</v>
      </c>
      <c r="CO39" s="366">
        <f xml:space="preserve"> FS!CO$21</f>
        <v>1256.3311738099424</v>
      </c>
      <c r="CP39" s="366">
        <f xml:space="preserve"> FS!CP$21</f>
        <v>1097.878803780307</v>
      </c>
      <c r="CQ39" s="366">
        <f xml:space="preserve"> FS!CQ$21</f>
        <v>1376.6501552903931</v>
      </c>
      <c r="CR39" s="366">
        <f xml:space="preserve"> FS!CR$21</f>
        <v>1504.6825890398286</v>
      </c>
      <c r="CS39" s="366">
        <f xml:space="preserve"> FS!CS$21</f>
        <v>1536.6546203985533</v>
      </c>
      <c r="CT39" s="366">
        <f xml:space="preserve"> FS!CT$21</f>
        <v>1470.7879439378503</v>
      </c>
      <c r="CU39" s="366">
        <f xml:space="preserve"> FS!CU$21</f>
        <v>1661.8655994354151</v>
      </c>
      <c r="CV39" s="366">
        <f xml:space="preserve"> FS!CV$21</f>
        <v>1796.8399570981028</v>
      </c>
      <c r="CW39" s="366">
        <f xml:space="preserve"> FS!CW$21</f>
        <v>1831.3191202049138</v>
      </c>
      <c r="CX39" s="366">
        <f xml:space="preserve"> FS!CX$21</f>
        <v>1660.9211811032708</v>
      </c>
      <c r="CY39" s="366">
        <f xml:space="preserve"> FS!CY$21</f>
        <v>1960.8157909769277</v>
      </c>
      <c r="CZ39" s="366">
        <f xml:space="preserve"> FS!CZ$21</f>
        <v>2102.4853957893783</v>
      </c>
      <c r="DA39" s="366">
        <f xml:space="preserve"> FS!DA$21</f>
        <v>2139.5975845548337</v>
      </c>
      <c r="DB39" s="366">
        <f xml:space="preserve"> FS!DB$21</f>
        <v>1962.8850485877285</v>
      </c>
      <c r="DC39" s="366">
        <f xml:space="preserve"> FS!DC$21</f>
        <v>2273.9478517538091</v>
      </c>
      <c r="DD39" s="366">
        <f xml:space="preserve"> FS!DD$21</f>
        <v>2422.9059867421811</v>
      </c>
      <c r="DE39" s="366">
        <f xml:space="preserve"> FS!DE$21</f>
        <v>2462.789952307643</v>
      </c>
      <c r="DF39" s="366">
        <f xml:space="preserve"> FS!DF$21</f>
        <v>2279.520351323682</v>
      </c>
      <c r="DG39" s="366">
        <f xml:space="preserve"> FS!DG$21</f>
        <v>2602.1817044662539</v>
      </c>
      <c r="DH39" s="366">
        <f xml:space="preserve"> FS!DH$21</f>
        <v>2758.7648625864181</v>
      </c>
      <c r="DI39" s="366">
        <f xml:space="preserve"> FS!DI$21</f>
        <v>2801.5658276886447</v>
      </c>
      <c r="DJ39" s="366">
        <f xml:space="preserve"> FS!DJ$21</f>
        <v>2728.2984418481819</v>
      </c>
      <c r="DK39" s="366">
        <f xml:space="preserve"> FS!DK$21</f>
        <v>2946.7108584510042</v>
      </c>
      <c r="DL39" s="366">
        <f xml:space="preserve"> FS!DL$21</f>
        <v>3111.5866743579954</v>
      </c>
      <c r="DM39" s="366">
        <f xml:space="preserve"> FS!DM$21</f>
        <v>3157.465132284392</v>
      </c>
      <c r="DN39" s="366">
        <f xml:space="preserve"> FS!DN$21</f>
        <v>2960.3055564488168</v>
      </c>
      <c r="DO39" s="366">
        <f xml:space="preserve"> FS!DO$21</f>
        <v>3307.5413376066522</v>
      </c>
      <c r="DP39" s="366">
        <f xml:space="preserve"> FS!DP$21</f>
        <v>3480.4617226828459</v>
      </c>
      <c r="DQ39" s="366">
        <f xml:space="preserve"> FS!DQ$21</f>
        <v>3529.5685449313305</v>
      </c>
      <c r="DR39" s="366">
        <f xml:space="preserve"> FS!DR$21</f>
        <v>3325.0652769441785</v>
      </c>
      <c r="DS39" s="366">
        <f xml:space="preserve"> FS!DS$21</f>
        <v>3685.2960526246311</v>
      </c>
      <c r="DT39" s="366">
        <f xml:space="preserve"> FS!DT$21</f>
        <v>3866.9428208321519</v>
      </c>
      <c r="DU39" s="366">
        <f xml:space="preserve"> FS!DU$21</f>
        <v>3919.4444213966331</v>
      </c>
      <c r="DV39" s="366">
        <f xml:space="preserve"> FS!DV$21</f>
        <v>3707.3144399456091</v>
      </c>
      <c r="DW39" s="366">
        <f xml:space="preserve"> FS!DW$21</f>
        <v>4081.042724551</v>
      </c>
      <c r="DX39" s="366">
        <f xml:space="preserve"> FS!DX$21</f>
        <v>4271.8153509781123</v>
      </c>
      <c r="DY39" s="366">
        <f xml:space="preserve"> FS!DY$21</f>
        <v>4327.8858332295949</v>
      </c>
      <c r="DZ39" s="366">
        <f xml:space="preserve"> FS!DZ$21</f>
        <v>4246.3507781094067</v>
      </c>
      <c r="EA39" s="366">
        <f xml:space="preserve"> FS!EA$21</f>
        <v>4439.979430491574</v>
      </c>
      <c r="EB39" s="366">
        <f xml:space="preserve"> FS!EB$21</f>
        <v>4581.9581570394203</v>
      </c>
      <c r="EC39" s="366">
        <f xml:space="preserve"> FS!EC$21</f>
        <v>4581.9581570394203</v>
      </c>
      <c r="ED39" s="366">
        <f xml:space="preserve"> FS!ED$21</f>
        <v>4298.000703943726</v>
      </c>
      <c r="EE39" s="366">
        <f xml:space="preserve"> FS!EE$21</f>
        <v>4638.4487991832957</v>
      </c>
      <c r="EF39" s="366">
        <f xml:space="preserve"> FS!EF$21</f>
        <v>4783.9769938948411</v>
      </c>
      <c r="EG39" s="366">
        <f xml:space="preserve"> FS!EG$21</f>
        <v>4783.9769938948411</v>
      </c>
      <c r="EH39" s="366">
        <f xml:space="preserve"> FS!EH$21</f>
        <v>4492.9206044717521</v>
      </c>
      <c r="EI39" s="366">
        <f xml:space="preserve"> FS!EI$21</f>
        <v>4841.8799020923125</v>
      </c>
      <c r="EJ39" s="366">
        <f xml:space="preserve"> FS!EJ$21</f>
        <v>4991.0463016716421</v>
      </c>
      <c r="EK39" s="366">
        <f xml:space="preserve"> FS!EK$21</f>
        <v>4991.0463016716421</v>
      </c>
      <c r="EL39" s="366">
        <f xml:space="preserve"> FS!EL$21</f>
        <v>4692.7135025129792</v>
      </c>
      <c r="EM39" s="366">
        <f xml:space="preserve"> FS!EM$21</f>
        <v>5050.3967825740492</v>
      </c>
      <c r="EN39" s="366">
        <f xml:space="preserve"> FS!EN$21</f>
        <v>5203.2923421428659</v>
      </c>
      <c r="EO39" s="366">
        <f xml:space="preserve"> FS!EO$21</f>
        <v>5203.2923421428659</v>
      </c>
      <c r="EP39" s="366">
        <f xml:space="preserve"> FS!EP$21</f>
        <v>5050.3967825740492</v>
      </c>
      <c r="EQ39" s="366">
        <f xml:space="preserve"> FS!EQ$21</f>
        <v>5264.1265850678337</v>
      </c>
      <c r="ER39" s="366">
        <f xml:space="preserve"> FS!ER$21</f>
        <v>5420.8445336258683</v>
      </c>
      <c r="ES39" s="366">
        <f xml:space="preserve"> FS!ES$21</f>
        <v>5420.8445336258683</v>
      </c>
      <c r="ET39" s="366">
        <f xml:space="preserve"> FS!ET$21</f>
        <v>5107.4086365097955</v>
      </c>
      <c r="EU39" s="366">
        <f xml:space="preserve"> FS!EU$21</f>
        <v>5483.1996326239605</v>
      </c>
      <c r="EV39" s="366">
        <f xml:space="preserve"> FS!EV$21</f>
        <v>5643.8355298959432</v>
      </c>
      <c r="EW39" s="366">
        <f xml:space="preserve"> FS!EW$21</f>
        <v>5643.8355298959432</v>
      </c>
      <c r="EX39" s="366">
        <f xml:space="preserve"> FS!EX$21</f>
        <v>5322.5637353519724</v>
      </c>
      <c r="EY39" s="366">
        <f xml:space="preserve"> FS!EY$21</f>
        <v>5707.7495063689876</v>
      </c>
      <c r="EZ39" s="366">
        <f xml:space="preserve"> FS!EZ$21</f>
        <v>5872.401301072774</v>
      </c>
      <c r="FA39" s="366">
        <f xml:space="preserve"> FS!FA$21</f>
        <v>5872.401301072774</v>
      </c>
      <c r="FB39" s="366">
        <f xml:space="preserve"> FS!FB$21</f>
        <v>0</v>
      </c>
      <c r="FC39" s="366">
        <f xml:space="preserve"> FS!FC$21</f>
        <v>0</v>
      </c>
      <c r="FD39" s="366">
        <f xml:space="preserve"> FS!FD$21</f>
        <v>0</v>
      </c>
      <c r="FE39" s="366">
        <f xml:space="preserve"> FS!FE$21</f>
        <v>0</v>
      </c>
      <c r="FF39" s="366">
        <f xml:space="preserve"> FS!FF$21</f>
        <v>0</v>
      </c>
      <c r="FG39" s="366">
        <f xml:space="preserve"> FS!FG$21</f>
        <v>0</v>
      </c>
      <c r="FH39" s="366">
        <f xml:space="preserve"> FS!FH$21</f>
        <v>0</v>
      </c>
      <c r="FI39" s="366">
        <f xml:space="preserve"> FS!FI$21</f>
        <v>0</v>
      </c>
      <c r="FJ39" s="366">
        <f xml:space="preserve"> FS!FJ$21</f>
        <v>0</v>
      </c>
      <c r="FK39" s="366">
        <f xml:space="preserve"> FS!FK$21</f>
        <v>0</v>
      </c>
      <c r="FL39" s="366">
        <f xml:space="preserve"> FS!FL$21</f>
        <v>0</v>
      </c>
      <c r="FM39" s="366">
        <f xml:space="preserve"> FS!FM$21</f>
        <v>0</v>
      </c>
      <c r="FN39" s="366">
        <f xml:space="preserve"> FS!FN$21</f>
        <v>0</v>
      </c>
      <c r="FO39" s="366">
        <f xml:space="preserve"> FS!FO$21</f>
        <v>0</v>
      </c>
      <c r="FP39" s="366">
        <f xml:space="preserve"> FS!FP$21</f>
        <v>0</v>
      </c>
      <c r="FQ39" s="366">
        <f xml:space="preserve"> FS!FQ$21</f>
        <v>0</v>
      </c>
      <c r="FR39" s="366">
        <f xml:space="preserve"> FS!FR$21</f>
        <v>0</v>
      </c>
      <c r="FS39" s="366">
        <f xml:space="preserve"> FS!FS$21</f>
        <v>0</v>
      </c>
      <c r="FT39" s="366">
        <f xml:space="preserve"> FS!FT$21</f>
        <v>0</v>
      </c>
      <c r="FU39" s="366">
        <f xml:space="preserve"> FS!FU$21</f>
        <v>0</v>
      </c>
      <c r="FV39" s="366">
        <f xml:space="preserve"> FS!FV$21</f>
        <v>0</v>
      </c>
      <c r="FW39" s="366">
        <f xml:space="preserve"> FS!FW$21</f>
        <v>0</v>
      </c>
      <c r="FX39" s="366">
        <f xml:space="preserve"> FS!FX$21</f>
        <v>0</v>
      </c>
      <c r="FY39" s="366">
        <f xml:space="preserve"> FS!FY$21</f>
        <v>0</v>
      </c>
      <c r="FZ39" s="366">
        <f xml:space="preserve"> FS!FZ$21</f>
        <v>0</v>
      </c>
      <c r="GA39" s="366">
        <f xml:space="preserve"> FS!GA$21</f>
        <v>0</v>
      </c>
      <c r="GB39" s="366">
        <f xml:space="preserve"> FS!GB$21</f>
        <v>0</v>
      </c>
      <c r="GC39" s="366">
        <f xml:space="preserve"> FS!GC$21</f>
        <v>0</v>
      </c>
      <c r="GD39" s="366">
        <f xml:space="preserve"> FS!GD$21</f>
        <v>0</v>
      </c>
      <c r="GE39" s="366">
        <f xml:space="preserve"> FS!GE$21</f>
        <v>0</v>
      </c>
      <c r="GF39" s="366">
        <f xml:space="preserve"> FS!GF$21</f>
        <v>0</v>
      </c>
      <c r="GG39" s="366">
        <f xml:space="preserve"> FS!GG$21</f>
        <v>0</v>
      </c>
      <c r="GH39" s="366">
        <f xml:space="preserve"> FS!GH$21</f>
        <v>0</v>
      </c>
      <c r="GI39" s="366">
        <f xml:space="preserve"> FS!GI$21</f>
        <v>0</v>
      </c>
      <c r="GJ39" s="366">
        <f xml:space="preserve"> FS!GJ$21</f>
        <v>0</v>
      </c>
    </row>
    <row r="40" spans="1:192" hidden="1" outlineLevel="1" x14ac:dyDescent="0.35">
      <c r="E40" s="206" t="s">
        <v>136</v>
      </c>
      <c r="F40" s="206"/>
      <c r="G40" s="206" t="str">
        <f xml:space="preserve"> SMU</f>
        <v>$ 000s</v>
      </c>
      <c r="H40" s="206"/>
      <c r="I40" s="36"/>
      <c r="J40" s="206">
        <f t="shared" ref="J40:AO40" si="63" xml:space="preserve"> MAX(0, SUM(J38:J39))</f>
        <v>0</v>
      </c>
      <c r="K40" s="206">
        <f t="shared" si="63"/>
        <v>0</v>
      </c>
      <c r="L40" s="206">
        <f t="shared" si="63"/>
        <v>0</v>
      </c>
      <c r="M40" s="206">
        <f t="shared" si="63"/>
        <v>0</v>
      </c>
      <c r="N40" s="206">
        <f t="shared" si="63"/>
        <v>0</v>
      </c>
      <c r="O40" s="206">
        <f t="shared" si="63"/>
        <v>0</v>
      </c>
      <c r="P40" s="206">
        <f t="shared" si="63"/>
        <v>0</v>
      </c>
      <c r="Q40" s="206">
        <f t="shared" si="63"/>
        <v>0</v>
      </c>
      <c r="R40" s="206">
        <f t="shared" si="63"/>
        <v>0</v>
      </c>
      <c r="S40" s="206">
        <f t="shared" si="63"/>
        <v>0</v>
      </c>
      <c r="T40" s="206">
        <f t="shared" si="63"/>
        <v>0</v>
      </c>
      <c r="U40" s="206">
        <f t="shared" si="63"/>
        <v>0</v>
      </c>
      <c r="V40" s="206">
        <f t="shared" si="63"/>
        <v>0</v>
      </c>
      <c r="W40" s="206">
        <f t="shared" si="63"/>
        <v>0</v>
      </c>
      <c r="X40" s="206">
        <f t="shared" si="63"/>
        <v>0</v>
      </c>
      <c r="Y40" s="206">
        <f t="shared" si="63"/>
        <v>0</v>
      </c>
      <c r="Z40" s="206">
        <f t="shared" si="63"/>
        <v>0</v>
      </c>
      <c r="AA40" s="206">
        <f t="shared" si="63"/>
        <v>0</v>
      </c>
      <c r="AB40" s="206">
        <f t="shared" si="63"/>
        <v>0</v>
      </c>
      <c r="AC40" s="206">
        <f t="shared" si="63"/>
        <v>0</v>
      </c>
      <c r="AD40" s="206">
        <f t="shared" si="63"/>
        <v>0</v>
      </c>
      <c r="AE40" s="206">
        <f t="shared" si="63"/>
        <v>109.18740775624998</v>
      </c>
      <c r="AF40" s="206">
        <f t="shared" si="63"/>
        <v>320.5178743780815</v>
      </c>
      <c r="AG40" s="206">
        <f t="shared" si="63"/>
        <v>648.08009764683152</v>
      </c>
      <c r="AH40" s="206">
        <f t="shared" si="63"/>
        <v>1084.8297286718314</v>
      </c>
      <c r="AI40" s="206">
        <f t="shared" si="63"/>
        <v>1595.5450230155814</v>
      </c>
      <c r="AJ40" s="206">
        <f t="shared" si="63"/>
        <v>2250.6694695530814</v>
      </c>
      <c r="AK40" s="206">
        <f t="shared" si="63"/>
        <v>2990.3261027405815</v>
      </c>
      <c r="AL40" s="206">
        <f t="shared" si="63"/>
        <v>3863.8253647905813</v>
      </c>
      <c r="AM40" s="206">
        <f t="shared" si="63"/>
        <v>4838.587142098394</v>
      </c>
      <c r="AN40" s="206">
        <f t="shared" si="63"/>
        <v>5957.7580715999566</v>
      </c>
      <c r="AO40" s="206">
        <f t="shared" si="63"/>
        <v>7188.8460940516752</v>
      </c>
      <c r="AP40" s="206">
        <f t="shared" ref="AP40:BU40" si="64" xml:space="preserve"> MAX(0, SUM(AP38:AP39))</f>
        <v>8488.5284637954246</v>
      </c>
      <c r="AQ40" s="206">
        <f t="shared" si="64"/>
        <v>9943.4506721474554</v>
      </c>
      <c r="AR40" s="206">
        <f t="shared" si="64"/>
        <v>11459.746770181831</v>
      </c>
      <c r="AS40" s="206">
        <f t="shared" si="64"/>
        <v>13138.503164434174</v>
      </c>
      <c r="AT40" s="206">
        <f t="shared" si="64"/>
        <v>14929.176651636675</v>
      </c>
      <c r="AU40" s="206">
        <f t="shared" si="64"/>
        <v>16647.645562742298</v>
      </c>
      <c r="AV40" s="206">
        <f t="shared" si="64"/>
        <v>18662.153235845111</v>
      </c>
      <c r="AW40" s="206">
        <f t="shared" si="64"/>
        <v>20719.983654606047</v>
      </c>
      <c r="AX40" s="206">
        <f t="shared" si="64"/>
        <v>22958.325513609172</v>
      </c>
      <c r="AY40" s="206">
        <f t="shared" si="64"/>
        <v>25289.630764337024</v>
      </c>
      <c r="AZ40" s="206">
        <f t="shared" si="64"/>
        <v>27813.361210363048</v>
      </c>
      <c r="BA40" s="206">
        <f t="shared" si="64"/>
        <v>30451.806676662982</v>
      </c>
      <c r="BB40" s="206">
        <f t="shared" si="64"/>
        <v>33116.15553463767</v>
      </c>
      <c r="BC40" s="206">
        <f t="shared" si="64"/>
        <v>35869.316021211511</v>
      </c>
      <c r="BD40" s="206">
        <f t="shared" si="64"/>
        <v>38533.664879186195</v>
      </c>
      <c r="BE40" s="206">
        <f t="shared" si="64"/>
        <v>41286.825365760036</v>
      </c>
      <c r="BF40" s="206">
        <f t="shared" si="64"/>
        <v>40422.223642757162</v>
      </c>
      <c r="BG40" s="206">
        <f t="shared" si="64"/>
        <v>38050.757256424316</v>
      </c>
      <c r="BH40" s="206">
        <f t="shared" si="64"/>
        <v>36040.871884233333</v>
      </c>
      <c r="BI40" s="206">
        <f t="shared" si="64"/>
        <v>34007.890433075401</v>
      </c>
      <c r="BJ40" s="206">
        <f t="shared" si="64"/>
        <v>31847.521751360789</v>
      </c>
      <c r="BK40" s="206">
        <f t="shared" si="64"/>
        <v>29930.387321445945</v>
      </c>
      <c r="BL40" s="206">
        <f t="shared" si="64"/>
        <v>28073.432487607068</v>
      </c>
      <c r="BM40" s="206">
        <f t="shared" si="64"/>
        <v>26193.986963566505</v>
      </c>
      <c r="BN40" s="206">
        <f t="shared" si="64"/>
        <v>24252.357419438002</v>
      </c>
      <c r="BO40" s="206">
        <f t="shared" si="64"/>
        <v>22475.172723394418</v>
      </c>
      <c r="BP40" s="206">
        <f t="shared" si="64"/>
        <v>20771.29242783309</v>
      </c>
      <c r="BQ40" s="206">
        <f t="shared" si="64"/>
        <v>19054.481643830572</v>
      </c>
      <c r="BR40" s="206">
        <f t="shared" si="64"/>
        <v>17200.994205643969</v>
      </c>
      <c r="BS40" s="206">
        <f t="shared" si="64"/>
        <v>15608.129483084005</v>
      </c>
      <c r="BT40" s="206">
        <f t="shared" si="64"/>
        <v>14083.670692029144</v>
      </c>
      <c r="BU40" s="206">
        <f t="shared" si="64"/>
        <v>12538.131815568362</v>
      </c>
      <c r="BV40" s="206">
        <f t="shared" ref="BV40:DA40" si="65" xml:space="preserve"> MAX(0, SUM(BV38:BV39))</f>
        <v>10851.011759028139</v>
      </c>
      <c r="BW40" s="206">
        <f t="shared" si="65"/>
        <v>9433.6877443132507</v>
      </c>
      <c r="BX40" s="206">
        <f t="shared" si="65"/>
        <v>8089.1925658250857</v>
      </c>
      <c r="BY40" s="206">
        <f t="shared" si="65"/>
        <v>6724.425375167637</v>
      </c>
      <c r="BZ40" s="206">
        <f t="shared" si="65"/>
        <v>5212.9886108334576</v>
      </c>
      <c r="CA40" s="206">
        <f t="shared" si="65"/>
        <v>3980.85998486378</v>
      </c>
      <c r="CB40" s="206">
        <f t="shared" si="65"/>
        <v>2826.2053742763396</v>
      </c>
      <c r="CC40" s="206">
        <f t="shared" si="65"/>
        <v>1652.1620003184812</v>
      </c>
      <c r="CD40" s="206">
        <f t="shared" si="65"/>
        <v>431.75051141077302</v>
      </c>
      <c r="CE40" s="206">
        <f t="shared" si="65"/>
        <v>599.0774064889838</v>
      </c>
      <c r="CF40" s="206">
        <f t="shared" si="65"/>
        <v>709.10948157624216</v>
      </c>
      <c r="CG40" s="206">
        <f t="shared" si="65"/>
        <v>734.31806783398497</v>
      </c>
      <c r="CH40" s="206">
        <f t="shared" si="65"/>
        <v>586.93902986385206</v>
      </c>
      <c r="CI40" s="206">
        <f t="shared" si="65"/>
        <v>846.13492271331347</v>
      </c>
      <c r="CJ40" s="206">
        <f t="shared" si="65"/>
        <v>961.72823021099475</v>
      </c>
      <c r="CK40" s="206">
        <f t="shared" si="65"/>
        <v>989.07400266265518</v>
      </c>
      <c r="CL40" s="206">
        <f t="shared" si="65"/>
        <v>836.26220234958009</v>
      </c>
      <c r="CM40" s="206">
        <f t="shared" si="65"/>
        <v>1105.0614752355691</v>
      </c>
      <c r="CN40" s="206">
        <f t="shared" si="65"/>
        <v>1226.7327336957014</v>
      </c>
      <c r="CO40" s="206">
        <f t="shared" si="65"/>
        <v>1256.3311738099424</v>
      </c>
      <c r="CP40" s="206">
        <f t="shared" si="65"/>
        <v>1097.878803780307</v>
      </c>
      <c r="CQ40" s="206">
        <f t="shared" si="65"/>
        <v>1376.6501552903931</v>
      </c>
      <c r="CR40" s="206">
        <f t="shared" si="65"/>
        <v>1504.6825890398286</v>
      </c>
      <c r="CS40" s="206">
        <f t="shared" si="65"/>
        <v>1536.6546203985533</v>
      </c>
      <c r="CT40" s="206">
        <f t="shared" si="65"/>
        <v>1470.7879439378503</v>
      </c>
      <c r="CU40" s="206">
        <f t="shared" si="65"/>
        <v>1661.8655994354151</v>
      </c>
      <c r="CV40" s="206">
        <f t="shared" si="65"/>
        <v>1796.8399570981028</v>
      </c>
      <c r="CW40" s="206">
        <f t="shared" si="65"/>
        <v>1831.3191202049138</v>
      </c>
      <c r="CX40" s="206">
        <f t="shared" si="65"/>
        <v>1660.9211811032708</v>
      </c>
      <c r="CY40" s="206">
        <f t="shared" si="65"/>
        <v>1960.8157909769277</v>
      </c>
      <c r="CZ40" s="206">
        <f t="shared" si="65"/>
        <v>2102.4853957893783</v>
      </c>
      <c r="DA40" s="206">
        <f t="shared" si="65"/>
        <v>2139.5975845548337</v>
      </c>
      <c r="DB40" s="206">
        <f t="shared" ref="DB40:EG40" si="66" xml:space="preserve"> MAX(0, SUM(DB38:DB39))</f>
        <v>1962.8850485877285</v>
      </c>
      <c r="DC40" s="206">
        <f t="shared" si="66"/>
        <v>2273.9478517538091</v>
      </c>
      <c r="DD40" s="206">
        <f t="shared" si="66"/>
        <v>2422.9059867421811</v>
      </c>
      <c r="DE40" s="206">
        <f t="shared" si="66"/>
        <v>2462.789952307643</v>
      </c>
      <c r="DF40" s="206">
        <f t="shared" si="66"/>
        <v>2279.520351323682</v>
      </c>
      <c r="DG40" s="206">
        <f t="shared" si="66"/>
        <v>2602.1817044662539</v>
      </c>
      <c r="DH40" s="206">
        <f t="shared" si="66"/>
        <v>2758.7648625864181</v>
      </c>
      <c r="DI40" s="206">
        <f t="shared" si="66"/>
        <v>2801.5658276886447</v>
      </c>
      <c r="DJ40" s="206">
        <f t="shared" si="66"/>
        <v>2728.2984418481819</v>
      </c>
      <c r="DK40" s="206">
        <f t="shared" si="66"/>
        <v>2946.7108584510042</v>
      </c>
      <c r="DL40" s="206">
        <f t="shared" si="66"/>
        <v>3111.5866743579954</v>
      </c>
      <c r="DM40" s="206">
        <f t="shared" si="66"/>
        <v>3157.465132284392</v>
      </c>
      <c r="DN40" s="206">
        <f t="shared" si="66"/>
        <v>2960.3055564488168</v>
      </c>
      <c r="DO40" s="206">
        <f t="shared" si="66"/>
        <v>3307.5413376066522</v>
      </c>
      <c r="DP40" s="206">
        <f t="shared" si="66"/>
        <v>3480.4617226828459</v>
      </c>
      <c r="DQ40" s="206">
        <f t="shared" si="66"/>
        <v>3529.5685449313305</v>
      </c>
      <c r="DR40" s="206">
        <f t="shared" si="66"/>
        <v>3325.0652769441785</v>
      </c>
      <c r="DS40" s="206">
        <f t="shared" si="66"/>
        <v>4696.5560101553638</v>
      </c>
      <c r="DT40" s="206">
        <f t="shared" si="66"/>
        <v>6434.681652111356</v>
      </c>
      <c r="DU40" s="206">
        <f t="shared" si="66"/>
        <v>8169.4598763031699</v>
      </c>
      <c r="DV40" s="206">
        <f t="shared" si="66"/>
        <v>9679.2378908647843</v>
      </c>
      <c r="DW40" s="206">
        <f t="shared" si="66"/>
        <v>11614.225102748496</v>
      </c>
      <c r="DX40" s="206">
        <f t="shared" si="66"/>
        <v>13704.002845378545</v>
      </c>
      <c r="DY40" s="206">
        <f t="shared" si="66"/>
        <v>15792.605826473202</v>
      </c>
      <c r="DZ40" s="206">
        <f t="shared" si="66"/>
        <v>17786.481768564016</v>
      </c>
      <c r="EA40" s="206">
        <f t="shared" si="66"/>
        <v>14435.1431601761</v>
      </c>
      <c r="EB40" s="206">
        <f t="shared" si="66"/>
        <v>11142.869453674048</v>
      </c>
      <c r="EC40" s="206">
        <f t="shared" si="66"/>
        <v>7691.4003786793746</v>
      </c>
      <c r="ED40" s="206">
        <f t="shared" si="66"/>
        <v>4298.000703943726</v>
      </c>
      <c r="EE40" s="206">
        <f t="shared" si="66"/>
        <v>4638.4487991832957</v>
      </c>
      <c r="EF40" s="206">
        <f t="shared" si="66"/>
        <v>4783.9769938948411</v>
      </c>
      <c r="EG40" s="206">
        <f t="shared" si="66"/>
        <v>4783.9769938948411</v>
      </c>
      <c r="EH40" s="206">
        <f t="shared" ref="EH40:FM40" si="67" xml:space="preserve"> MAX(0, SUM(EH38:EH39))</f>
        <v>4492.9206044717521</v>
      </c>
      <c r="EI40" s="206">
        <f t="shared" si="67"/>
        <v>4841.8799020923125</v>
      </c>
      <c r="EJ40" s="206">
        <f t="shared" si="67"/>
        <v>4991.0463016716421</v>
      </c>
      <c r="EK40" s="206">
        <f t="shared" si="67"/>
        <v>4991.0463016716421</v>
      </c>
      <c r="EL40" s="206">
        <f t="shared" si="67"/>
        <v>4692.7135025129792</v>
      </c>
      <c r="EM40" s="206">
        <f t="shared" si="67"/>
        <v>5050.3967825740492</v>
      </c>
      <c r="EN40" s="206">
        <f t="shared" si="67"/>
        <v>5203.2923421428659</v>
      </c>
      <c r="EO40" s="206">
        <f t="shared" si="67"/>
        <v>5203.2923421428659</v>
      </c>
      <c r="EP40" s="206">
        <f t="shared" si="67"/>
        <v>5050.3967825740492</v>
      </c>
      <c r="EQ40" s="206">
        <f t="shared" si="67"/>
        <v>5264.1265850678337</v>
      </c>
      <c r="ER40" s="206">
        <f t="shared" si="67"/>
        <v>5420.8445336258683</v>
      </c>
      <c r="ES40" s="206">
        <f t="shared" si="67"/>
        <v>5420.8445336258683</v>
      </c>
      <c r="ET40" s="206">
        <f t="shared" si="67"/>
        <v>5107.4086365097955</v>
      </c>
      <c r="EU40" s="206">
        <f t="shared" si="67"/>
        <v>5483.1996326239605</v>
      </c>
      <c r="EV40" s="206">
        <f t="shared" si="67"/>
        <v>5643.8355298959432</v>
      </c>
      <c r="EW40" s="206">
        <f t="shared" si="67"/>
        <v>5643.8355298959432</v>
      </c>
      <c r="EX40" s="206">
        <f t="shared" si="67"/>
        <v>5322.5637353519724</v>
      </c>
      <c r="EY40" s="206">
        <f t="shared" si="67"/>
        <v>5707.7495063689876</v>
      </c>
      <c r="EZ40" s="206">
        <f t="shared" si="67"/>
        <v>5872.401301072774</v>
      </c>
      <c r="FA40" s="206">
        <f t="shared" si="67"/>
        <v>5872.401301072774</v>
      </c>
      <c r="FB40" s="206">
        <f t="shared" si="67"/>
        <v>3123.732206082781</v>
      </c>
      <c r="FC40" s="206">
        <f t="shared" si="67"/>
        <v>0</v>
      </c>
      <c r="FD40" s="206">
        <f t="shared" si="67"/>
        <v>0</v>
      </c>
      <c r="FE40" s="206">
        <f t="shared" si="67"/>
        <v>0</v>
      </c>
      <c r="FF40" s="206">
        <f t="shared" si="67"/>
        <v>0</v>
      </c>
      <c r="FG40" s="206">
        <f t="shared" si="67"/>
        <v>0</v>
      </c>
      <c r="FH40" s="206">
        <f t="shared" si="67"/>
        <v>0</v>
      </c>
      <c r="FI40" s="206">
        <f t="shared" si="67"/>
        <v>0</v>
      </c>
      <c r="FJ40" s="206">
        <f t="shared" si="67"/>
        <v>0</v>
      </c>
      <c r="FK40" s="206">
        <f t="shared" si="67"/>
        <v>0</v>
      </c>
      <c r="FL40" s="206">
        <f t="shared" si="67"/>
        <v>0</v>
      </c>
      <c r="FM40" s="206">
        <f t="shared" si="67"/>
        <v>0</v>
      </c>
      <c r="FN40" s="206">
        <f t="shared" ref="FN40:GJ40" si="68" xml:space="preserve"> MAX(0, SUM(FN38:FN39))</f>
        <v>0</v>
      </c>
      <c r="FO40" s="206">
        <f t="shared" si="68"/>
        <v>0</v>
      </c>
      <c r="FP40" s="206">
        <f t="shared" si="68"/>
        <v>0</v>
      </c>
      <c r="FQ40" s="206">
        <f t="shared" si="68"/>
        <v>0</v>
      </c>
      <c r="FR40" s="206">
        <f t="shared" si="68"/>
        <v>0</v>
      </c>
      <c r="FS40" s="206">
        <f t="shared" si="68"/>
        <v>0</v>
      </c>
      <c r="FT40" s="206">
        <f t="shared" si="68"/>
        <v>0</v>
      </c>
      <c r="FU40" s="206">
        <f t="shared" si="68"/>
        <v>0</v>
      </c>
      <c r="FV40" s="206">
        <f t="shared" si="68"/>
        <v>0</v>
      </c>
      <c r="FW40" s="206">
        <f t="shared" si="68"/>
        <v>0</v>
      </c>
      <c r="FX40" s="206">
        <f t="shared" si="68"/>
        <v>0</v>
      </c>
      <c r="FY40" s="206">
        <f t="shared" si="68"/>
        <v>0</v>
      </c>
      <c r="FZ40" s="206">
        <f t="shared" si="68"/>
        <v>0</v>
      </c>
      <c r="GA40" s="206">
        <f t="shared" si="68"/>
        <v>0</v>
      </c>
      <c r="GB40" s="206">
        <f t="shared" si="68"/>
        <v>0</v>
      </c>
      <c r="GC40" s="206">
        <f t="shared" si="68"/>
        <v>0</v>
      </c>
      <c r="GD40" s="206">
        <f t="shared" si="68"/>
        <v>0</v>
      </c>
      <c r="GE40" s="206">
        <f t="shared" si="68"/>
        <v>0</v>
      </c>
      <c r="GF40" s="206">
        <f t="shared" si="68"/>
        <v>0</v>
      </c>
      <c r="GG40" s="206">
        <f t="shared" si="68"/>
        <v>0</v>
      </c>
      <c r="GH40" s="206">
        <f t="shared" si="68"/>
        <v>0</v>
      </c>
      <c r="GI40" s="206">
        <f t="shared" si="68"/>
        <v>0</v>
      </c>
      <c r="GJ40" s="206">
        <f t="shared" si="68"/>
        <v>0</v>
      </c>
    </row>
    <row r="41" spans="1:192" hidden="1" outlineLevel="1" x14ac:dyDescent="0.35"/>
    <row r="42" spans="1:192" hidden="1" outlineLevel="1" x14ac:dyDescent="0.35">
      <c r="E42" s="190" t="str">
        <f t="shared" ref="E42:AJ42" si="69" xml:space="preserve"> E$31</f>
        <v>Retained cash balance BEG</v>
      </c>
      <c r="F42" s="190">
        <f t="shared" si="69"/>
        <v>0</v>
      </c>
      <c r="G42" s="190" t="str">
        <f t="shared" si="69"/>
        <v>$ 000s</v>
      </c>
      <c r="H42" s="190">
        <f t="shared" si="69"/>
        <v>0</v>
      </c>
      <c r="I42" s="190">
        <f t="shared" si="69"/>
        <v>0</v>
      </c>
      <c r="J42" s="190">
        <f t="shared" si="69"/>
        <v>0</v>
      </c>
      <c r="K42" s="190">
        <f t="shared" si="69"/>
        <v>0</v>
      </c>
      <c r="L42" s="190">
        <f t="shared" si="69"/>
        <v>0</v>
      </c>
      <c r="M42" s="190">
        <f t="shared" si="69"/>
        <v>0</v>
      </c>
      <c r="N42" s="190">
        <f t="shared" si="69"/>
        <v>0</v>
      </c>
      <c r="O42" s="190">
        <f t="shared" si="69"/>
        <v>0</v>
      </c>
      <c r="P42" s="190">
        <f t="shared" si="69"/>
        <v>0</v>
      </c>
      <c r="Q42" s="190">
        <f t="shared" si="69"/>
        <v>9.5315044745802879E-10</v>
      </c>
      <c r="R42" s="190">
        <f t="shared" si="69"/>
        <v>7.0981513999868184E-9</v>
      </c>
      <c r="S42" s="190">
        <f t="shared" si="69"/>
        <v>1.3110593499732204E-8</v>
      </c>
      <c r="T42" s="190">
        <f t="shared" si="69"/>
        <v>1.9130993678118102E-8</v>
      </c>
      <c r="U42" s="190">
        <f t="shared" si="69"/>
        <v>2.4452901925542392E-8</v>
      </c>
      <c r="V42" s="190">
        <f t="shared" si="69"/>
        <v>2.9238208298920654E-8</v>
      </c>
      <c r="W42" s="190">
        <f t="shared" si="69"/>
        <v>3.3018977774190716E-8</v>
      </c>
      <c r="X42" s="190">
        <f t="shared" si="69"/>
        <v>3.5349103200132959E-8</v>
      </c>
      <c r="Y42" s="190">
        <f t="shared" si="69"/>
        <v>3.6810206438531168E-8</v>
      </c>
      <c r="Z42" s="190">
        <f t="shared" si="69"/>
        <v>3.6773371903109364E-8</v>
      </c>
      <c r="AA42" s="190">
        <f t="shared" si="69"/>
        <v>3.522541192069184E-8</v>
      </c>
      <c r="AB42" s="190">
        <f t="shared" si="69"/>
        <v>3.2114030545926653E-8</v>
      </c>
      <c r="AC42" s="190">
        <f t="shared" si="69"/>
        <v>2.7296437110635452E-8</v>
      </c>
      <c r="AD42" s="190">
        <f t="shared" si="69"/>
        <v>2.0778998077730648E-8</v>
      </c>
      <c r="AE42" s="190">
        <f t="shared" si="69"/>
        <v>1.2860482456744649E-8</v>
      </c>
      <c r="AF42" s="190">
        <f t="shared" si="69"/>
        <v>0</v>
      </c>
      <c r="AG42" s="190">
        <f t="shared" si="69"/>
        <v>-1.0846832765309955E-8</v>
      </c>
      <c r="AH42" s="190">
        <f t="shared" si="69"/>
        <v>-2.3391152126350789E-8</v>
      </c>
      <c r="AI42" s="190">
        <f t="shared" si="69"/>
        <v>-3.7241278505462105E-8</v>
      </c>
      <c r="AJ42" s="190">
        <f t="shared" si="69"/>
        <v>-5.1282853519296623E-8</v>
      </c>
      <c r="AK42" s="190">
        <f t="shared" ref="AK42:BP42" si="70" xml:space="preserve"> AK$31</f>
        <v>-6.7151489702155231E-8</v>
      </c>
      <c r="AL42" s="190">
        <f t="shared" si="70"/>
        <v>-8.3312301057958393E-8</v>
      </c>
      <c r="AM42" s="190">
        <f t="shared" si="70"/>
        <v>-1.0060031740977138E-7</v>
      </c>
      <c r="AN42" s="190">
        <f t="shared" si="70"/>
        <v>-1.1776327824009059E-7</v>
      </c>
      <c r="AO42" s="190">
        <f t="shared" si="70"/>
        <v>-1.356994232537545E-7</v>
      </c>
      <c r="AP42" s="190">
        <f t="shared" si="70"/>
        <v>-1.5367672290267365E-7</v>
      </c>
      <c r="AQ42" s="190">
        <f t="shared" si="70"/>
        <v>-1.7091687709580583E-7</v>
      </c>
      <c r="AR42" s="190">
        <f t="shared" si="70"/>
        <v>-1.8834188608707336E-7</v>
      </c>
      <c r="AS42" s="190">
        <f t="shared" si="70"/>
        <v>-2.046598126526078E-7</v>
      </c>
      <c r="AT42" s="190">
        <f t="shared" si="70"/>
        <v>-2.2077492189964687E-7</v>
      </c>
      <c r="AU42" s="190">
        <f t="shared" si="70"/>
        <v>-2.3598394705004466E-7</v>
      </c>
      <c r="AV42" s="190">
        <f t="shared" si="70"/>
        <v>-2.4877189730432292E-7</v>
      </c>
      <c r="AW42" s="190">
        <f t="shared" si="70"/>
        <v>-2.6177835366070212E-7</v>
      </c>
      <c r="AX42" s="190">
        <f t="shared" si="70"/>
        <v>-2.7311452299727534E-7</v>
      </c>
      <c r="AY42" s="190">
        <f t="shared" si="70"/>
        <v>-2.835073189544346E-7</v>
      </c>
      <c r="AZ42" s="190">
        <f t="shared" si="70"/>
        <v>-2.922116379977524E-7</v>
      </c>
      <c r="BA42" s="190">
        <f t="shared" si="70"/>
        <v>-2.9981319471517054E-7</v>
      </c>
      <c r="BB42" s="190">
        <f t="shared" si="70"/>
        <v>-3.0600230616073532E-7</v>
      </c>
      <c r="BC42" s="190">
        <f t="shared" si="70"/>
        <v>-3.1066664973877778E-7</v>
      </c>
      <c r="BD42" s="190">
        <f t="shared" si="70"/>
        <v>-3.1419185120284965E-7</v>
      </c>
      <c r="BE42" s="190">
        <f t="shared" si="70"/>
        <v>-3.1639828534935077E-7</v>
      </c>
      <c r="BF42" s="190">
        <f t="shared" si="70"/>
        <v>-3.175497056417953E-7</v>
      </c>
      <c r="BG42" s="190">
        <f t="shared" si="70"/>
        <v>0</v>
      </c>
      <c r="BH42" s="190">
        <f t="shared" si="70"/>
        <v>0</v>
      </c>
      <c r="BI42" s="190">
        <f t="shared" si="70"/>
        <v>0</v>
      </c>
      <c r="BJ42" s="190">
        <f t="shared" si="70"/>
        <v>0</v>
      </c>
      <c r="BK42" s="190">
        <f t="shared" si="70"/>
        <v>0</v>
      </c>
      <c r="BL42" s="190">
        <f t="shared" si="70"/>
        <v>0</v>
      </c>
      <c r="BM42" s="190">
        <f t="shared" si="70"/>
        <v>0</v>
      </c>
      <c r="BN42" s="190">
        <f t="shared" si="70"/>
        <v>0</v>
      </c>
      <c r="BO42" s="190">
        <f t="shared" si="70"/>
        <v>0</v>
      </c>
      <c r="BP42" s="190">
        <f t="shared" si="70"/>
        <v>0</v>
      </c>
      <c r="BQ42" s="190">
        <f t="shared" ref="BQ42:CV42" si="71" xml:space="preserve"> BQ$31</f>
        <v>0</v>
      </c>
      <c r="BR42" s="190">
        <f t="shared" si="71"/>
        <v>0</v>
      </c>
      <c r="BS42" s="190">
        <f t="shared" si="71"/>
        <v>0</v>
      </c>
      <c r="BT42" s="190">
        <f t="shared" si="71"/>
        <v>0</v>
      </c>
      <c r="BU42" s="190">
        <f t="shared" si="71"/>
        <v>0</v>
      </c>
      <c r="BV42" s="190">
        <f t="shared" si="71"/>
        <v>0</v>
      </c>
      <c r="BW42" s="190">
        <f t="shared" si="71"/>
        <v>0</v>
      </c>
      <c r="BX42" s="190">
        <f t="shared" si="71"/>
        <v>0</v>
      </c>
      <c r="BY42" s="190">
        <f t="shared" si="71"/>
        <v>0</v>
      </c>
      <c r="BZ42" s="190">
        <f t="shared" si="71"/>
        <v>0</v>
      </c>
      <c r="CA42" s="190">
        <f t="shared" si="71"/>
        <v>0</v>
      </c>
      <c r="CB42" s="190">
        <f t="shared" si="71"/>
        <v>0</v>
      </c>
      <c r="CC42" s="190">
        <f t="shared" si="71"/>
        <v>0</v>
      </c>
      <c r="CD42" s="190">
        <f t="shared" si="71"/>
        <v>22.678919919611417</v>
      </c>
      <c r="CE42" s="190">
        <f t="shared" si="71"/>
        <v>1246.1513742426996</v>
      </c>
      <c r="CF42" s="190">
        <f t="shared" si="71"/>
        <v>2319.9115227101574</v>
      </c>
      <c r="CG42" s="190">
        <f t="shared" si="71"/>
        <v>3317.4597826945405</v>
      </c>
      <c r="CH42" s="190">
        <f t="shared" si="71"/>
        <v>4299.8536581045992</v>
      </c>
      <c r="CI42" s="190">
        <f t="shared" si="71"/>
        <v>5389.4097647511189</v>
      </c>
      <c r="CJ42" s="190">
        <f t="shared" si="71"/>
        <v>6247.87913418474</v>
      </c>
      <c r="CK42" s="190">
        <f t="shared" si="71"/>
        <v>7035.4750890733867</v>
      </c>
      <c r="CL42" s="190">
        <f t="shared" si="71"/>
        <v>7806.0308282358765</v>
      </c>
      <c r="CM42" s="190">
        <f t="shared" si="71"/>
        <v>8688.1761408094262</v>
      </c>
      <c r="CN42" s="190">
        <f t="shared" si="71"/>
        <v>9330.3340650244663</v>
      </c>
      <c r="CO42" s="190">
        <f t="shared" si="71"/>
        <v>9896.6586210558962</v>
      </c>
      <c r="CP42" s="190">
        <f t="shared" si="71"/>
        <v>10443.947932616727</v>
      </c>
      <c r="CQ42" s="190">
        <f t="shared" si="71"/>
        <v>11107.436831632629</v>
      </c>
      <c r="CR42" s="190">
        <f t="shared" si="71"/>
        <v>11521.686560779108</v>
      </c>
      <c r="CS42" s="190">
        <f t="shared" si="71"/>
        <v>11854.887693709588</v>
      </c>
      <c r="CT42" s="190">
        <f t="shared" si="71"/>
        <v>12166.944070816078</v>
      </c>
      <c r="CU42" s="190">
        <f t="shared" si="71"/>
        <v>12523.212573313807</v>
      </c>
      <c r="CV42" s="190">
        <f t="shared" si="71"/>
        <v>12707.846630960918</v>
      </c>
      <c r="CW42" s="190">
        <f t="shared" ref="CW42:EB42" si="72" xml:space="preserve"> CW$31</f>
        <v>12794.837488882382</v>
      </c>
      <c r="CX42" s="190">
        <f t="shared" si="72"/>
        <v>12858.447141120138</v>
      </c>
      <c r="CY42" s="190">
        <f t="shared" si="72"/>
        <v>13048.062902767133</v>
      </c>
      <c r="CZ42" s="190">
        <f t="shared" si="72"/>
        <v>12968.811302876695</v>
      </c>
      <c r="DA42" s="190">
        <f t="shared" si="72"/>
        <v>12797.252492482374</v>
      </c>
      <c r="DB42" s="190">
        <f t="shared" si="72"/>
        <v>12599.956899681274</v>
      </c>
      <c r="DC42" s="190">
        <f t="shared" si="72"/>
        <v>12533.872217412571</v>
      </c>
      <c r="DD42" s="190">
        <f t="shared" si="72"/>
        <v>12188.527661522414</v>
      </c>
      <c r="DE42" s="190">
        <f t="shared" si="72"/>
        <v>11744.821424810165</v>
      </c>
      <c r="DF42" s="190">
        <f t="shared" si="72"/>
        <v>11272.891014050101</v>
      </c>
      <c r="DG42" s="190">
        <f t="shared" si="72"/>
        <v>10937.59103820342</v>
      </c>
      <c r="DH42" s="190">
        <f t="shared" si="72"/>
        <v>10312.22771199741</v>
      </c>
      <c r="DI42" s="190">
        <f t="shared" si="72"/>
        <v>9582.1425931916729</v>
      </c>
      <c r="DJ42" s="190">
        <f t="shared" si="72"/>
        <v>8821.2077955892964</v>
      </c>
      <c r="DK42" s="190">
        <f t="shared" si="72"/>
        <v>8109.6378112162101</v>
      </c>
      <c r="DL42" s="190">
        <f t="shared" si="72"/>
        <v>7201.117076787541</v>
      </c>
      <c r="DM42" s="190">
        <f t="shared" si="72"/>
        <v>6168.927139804744</v>
      </c>
      <c r="DN42" s="190">
        <f t="shared" si="72"/>
        <v>5103.1088133587773</v>
      </c>
      <c r="DO42" s="190">
        <f t="shared" si="72"/>
        <v>4185.4497888954829</v>
      </c>
      <c r="DP42" s="190">
        <f t="shared" si="72"/>
        <v>2954.8032599484991</v>
      </c>
      <c r="DQ42" s="190">
        <f t="shared" si="72"/>
        <v>1605.7231930752323</v>
      </c>
      <c r="DR42" s="190">
        <f t="shared" si="72"/>
        <v>220.09262412828684</v>
      </c>
      <c r="DS42" s="190">
        <f t="shared" si="72"/>
        <v>0</v>
      </c>
      <c r="DT42" s="190">
        <f t="shared" si="72"/>
        <v>0</v>
      </c>
      <c r="DU42" s="190">
        <f t="shared" si="72"/>
        <v>0</v>
      </c>
      <c r="DV42" s="190">
        <f t="shared" si="72"/>
        <v>0</v>
      </c>
      <c r="DW42" s="190">
        <f t="shared" si="72"/>
        <v>0</v>
      </c>
      <c r="DX42" s="190">
        <f t="shared" si="72"/>
        <v>0</v>
      </c>
      <c r="DY42" s="190">
        <f t="shared" si="72"/>
        <v>0</v>
      </c>
      <c r="DZ42" s="190">
        <f t="shared" si="72"/>
        <v>0</v>
      </c>
      <c r="EA42" s="190">
        <f t="shared" si="72"/>
        <v>0</v>
      </c>
      <c r="EB42" s="190">
        <f t="shared" si="72"/>
        <v>0</v>
      </c>
      <c r="EC42" s="190">
        <f t="shared" ref="EC42:FH42" si="73" xml:space="preserve"> EC$31</f>
        <v>0</v>
      </c>
      <c r="ED42" s="190">
        <f t="shared" si="73"/>
        <v>389.3530955373335</v>
      </c>
      <c r="EE42" s="190">
        <f t="shared" si="73"/>
        <v>3982.800897079851</v>
      </c>
      <c r="EF42" s="190">
        <f t="shared" si="73"/>
        <v>7368.1135158439483</v>
      </c>
      <c r="EG42" s="190">
        <f t="shared" si="73"/>
        <v>10818.399434784054</v>
      </c>
      <c r="EH42" s="190">
        <f t="shared" si="73"/>
        <v>14317.194751961342</v>
      </c>
      <c r="EI42" s="190">
        <f t="shared" si="73"/>
        <v>17913.008865612996</v>
      </c>
      <c r="EJ42" s="190">
        <f t="shared" si="73"/>
        <v>21295.484416916763</v>
      </c>
      <c r="EK42" s="190">
        <f t="shared" si="73"/>
        <v>24744.557600900942</v>
      </c>
      <c r="EL42" s="190">
        <f t="shared" si="73"/>
        <v>28243.352918078232</v>
      </c>
      <c r="EM42" s="190">
        <f t="shared" si="73"/>
        <v>31841.592501641742</v>
      </c>
      <c r="EN42" s="190">
        <f t="shared" si="73"/>
        <v>35221.160058798676</v>
      </c>
      <c r="EO42" s="190">
        <f t="shared" si="73"/>
        <v>38668.990189453027</v>
      </c>
      <c r="EP42" s="190">
        <f t="shared" si="73"/>
        <v>42167.785506630316</v>
      </c>
      <c r="EQ42" s="190">
        <f t="shared" si="73"/>
        <v>45717.546010330545</v>
      </c>
      <c r="ER42" s="190">
        <f t="shared" si="73"/>
        <v>49145.098060009906</v>
      </c>
      <c r="ES42" s="190">
        <f t="shared" si="73"/>
        <v>52591.654061001187</v>
      </c>
      <c r="ET42" s="190">
        <f t="shared" si="73"/>
        <v>56090.449378178477</v>
      </c>
      <c r="EU42" s="190">
        <f t="shared" si="73"/>
        <v>59693.723327727785</v>
      </c>
      <c r="EV42" s="190">
        <f t="shared" si="73"/>
        <v>63067.254979533682</v>
      </c>
      <c r="EW42" s="190">
        <f t="shared" si="73"/>
        <v>66512.504997620301</v>
      </c>
      <c r="EX42" s="190">
        <f t="shared" si="73"/>
        <v>70011.300314797583</v>
      </c>
      <c r="EY42" s="190">
        <f t="shared" si="73"/>
        <v>73617.186230156192</v>
      </c>
      <c r="EZ42" s="190">
        <f t="shared" si="73"/>
        <v>76987.586290327818</v>
      </c>
      <c r="FA42" s="190">
        <f t="shared" si="73"/>
        <v>80431.497675937178</v>
      </c>
      <c r="FB42" s="190">
        <f t="shared" si="73"/>
        <v>0</v>
      </c>
      <c r="FC42" s="190">
        <f t="shared" si="73"/>
        <v>5.7298166211694479E-10</v>
      </c>
      <c r="FD42" s="190">
        <f t="shared" si="73"/>
        <v>5.7298166211694479E-10</v>
      </c>
      <c r="FE42" s="190">
        <f t="shared" si="73"/>
        <v>5.7298166211694479E-10</v>
      </c>
      <c r="FF42" s="190">
        <f t="shared" si="73"/>
        <v>5.7298166211694479E-10</v>
      </c>
      <c r="FG42" s="190">
        <f t="shared" si="73"/>
        <v>5.7298166211694479E-10</v>
      </c>
      <c r="FH42" s="190">
        <f t="shared" si="73"/>
        <v>5.7298166211694479E-10</v>
      </c>
      <c r="FI42" s="190">
        <f t="shared" ref="FI42:GJ42" si="74" xml:space="preserve"> FI$31</f>
        <v>5.7298166211694479E-10</v>
      </c>
      <c r="FJ42" s="190">
        <f t="shared" si="74"/>
        <v>5.7298166211694479E-10</v>
      </c>
      <c r="FK42" s="190">
        <f t="shared" si="74"/>
        <v>5.7298166211694479E-10</v>
      </c>
      <c r="FL42" s="190">
        <f t="shared" si="74"/>
        <v>5.7298166211694479E-10</v>
      </c>
      <c r="FM42" s="190">
        <f t="shared" si="74"/>
        <v>5.7298166211694479E-10</v>
      </c>
      <c r="FN42" s="190">
        <f t="shared" si="74"/>
        <v>5.7298166211694479E-10</v>
      </c>
      <c r="FO42" s="190">
        <f t="shared" si="74"/>
        <v>5.7298166211694479E-10</v>
      </c>
      <c r="FP42" s="190">
        <f t="shared" si="74"/>
        <v>5.7298166211694479E-10</v>
      </c>
      <c r="FQ42" s="190">
        <f t="shared" si="74"/>
        <v>5.7298166211694479E-10</v>
      </c>
      <c r="FR42" s="190">
        <f t="shared" si="74"/>
        <v>5.7298166211694479E-10</v>
      </c>
      <c r="FS42" s="190">
        <f t="shared" si="74"/>
        <v>5.7298166211694479E-10</v>
      </c>
      <c r="FT42" s="190">
        <f t="shared" si="74"/>
        <v>5.7298166211694479E-10</v>
      </c>
      <c r="FU42" s="190">
        <f t="shared" si="74"/>
        <v>5.7298166211694479E-10</v>
      </c>
      <c r="FV42" s="190">
        <f t="shared" si="74"/>
        <v>5.7298166211694479E-10</v>
      </c>
      <c r="FW42" s="190">
        <f t="shared" si="74"/>
        <v>5.7298166211694479E-10</v>
      </c>
      <c r="FX42" s="190">
        <f t="shared" si="74"/>
        <v>5.7298166211694479E-10</v>
      </c>
      <c r="FY42" s="190">
        <f t="shared" si="74"/>
        <v>5.7298166211694479E-10</v>
      </c>
      <c r="FZ42" s="190">
        <f t="shared" si="74"/>
        <v>5.7298166211694479E-10</v>
      </c>
      <c r="GA42" s="190">
        <f t="shared" si="74"/>
        <v>5.7298166211694479E-10</v>
      </c>
      <c r="GB42" s="190">
        <f t="shared" si="74"/>
        <v>5.7298166211694479E-10</v>
      </c>
      <c r="GC42" s="190">
        <f t="shared" si="74"/>
        <v>5.7298166211694479E-10</v>
      </c>
      <c r="GD42" s="190">
        <f t="shared" si="74"/>
        <v>5.7298166211694479E-10</v>
      </c>
      <c r="GE42" s="190">
        <f t="shared" si="74"/>
        <v>5.7298166211694479E-10</v>
      </c>
      <c r="GF42" s="190">
        <f t="shared" si="74"/>
        <v>5.7298166211694479E-10</v>
      </c>
      <c r="GG42" s="190">
        <f t="shared" si="74"/>
        <v>5.7298166211694479E-10</v>
      </c>
      <c r="GH42" s="190">
        <f t="shared" si="74"/>
        <v>5.7298166211694479E-10</v>
      </c>
      <c r="GI42" s="190">
        <f t="shared" si="74"/>
        <v>5.7298166211694479E-10</v>
      </c>
      <c r="GJ42" s="190">
        <f t="shared" si="74"/>
        <v>5.7298166211694479E-10</v>
      </c>
    </row>
    <row r="43" spans="1:192" hidden="1" outlineLevel="1" x14ac:dyDescent="0.35">
      <c r="E43" s="366" t="str">
        <f xml:space="preserve"> FS!E$53</f>
        <v>Cash flow available for dividends</v>
      </c>
      <c r="F43" s="366">
        <f xml:space="preserve"> FS!F$53</f>
        <v>0</v>
      </c>
      <c r="G43" s="366" t="str">
        <f xml:space="preserve"> FS!G$53</f>
        <v>$ 000s</v>
      </c>
      <c r="H43" s="366">
        <f xml:space="preserve"> FS!H$53</f>
        <v>285360.00151790486</v>
      </c>
      <c r="I43" s="366">
        <f xml:space="preserve"> FS!I$53</f>
        <v>0</v>
      </c>
      <c r="J43" s="366">
        <f xml:space="preserve"> FS!J$53</f>
        <v>0</v>
      </c>
      <c r="K43" s="366">
        <f xml:space="preserve"> FS!K$53</f>
        <v>0</v>
      </c>
      <c r="L43" s="366">
        <f xml:space="preserve"> FS!L$53</f>
        <v>0</v>
      </c>
      <c r="M43" s="366">
        <f xml:space="preserve"> FS!M$53</f>
        <v>0</v>
      </c>
      <c r="N43" s="366">
        <f xml:space="preserve"> FS!N$53</f>
        <v>0</v>
      </c>
      <c r="O43" s="366">
        <f xml:space="preserve"> FS!O$53</f>
        <v>0</v>
      </c>
      <c r="P43" s="366">
        <f xml:space="preserve"> FS!P$53</f>
        <v>9.5315044745802879E-10</v>
      </c>
      <c r="Q43" s="366">
        <f xml:space="preserve"> FS!Q$53</f>
        <v>6.1450009525287896E-9</v>
      </c>
      <c r="R43" s="366">
        <f xml:space="preserve"> FS!R$53</f>
        <v>6.0124420997453853E-9</v>
      </c>
      <c r="S43" s="366">
        <f xml:space="preserve"> FS!S$53</f>
        <v>6.0204001783858985E-9</v>
      </c>
      <c r="T43" s="366">
        <f xml:space="preserve"> FS!T$53</f>
        <v>5.3219082474242896E-9</v>
      </c>
      <c r="U43" s="366">
        <f xml:space="preserve"> FS!U$53</f>
        <v>4.7853063733782619E-9</v>
      </c>
      <c r="V43" s="366">
        <f xml:space="preserve"> FS!V$53</f>
        <v>3.7807694752700627E-9</v>
      </c>
      <c r="W43" s="366">
        <f xml:space="preserve"> FS!W$53</f>
        <v>2.3301254259422421E-9</v>
      </c>
      <c r="X43" s="366">
        <f xml:space="preserve"> FS!X$53</f>
        <v>1.4611032383982092E-9</v>
      </c>
      <c r="Y43" s="366">
        <f xml:space="preserve"> FS!Y$53</f>
        <v>-3.6834535421803594E-11</v>
      </c>
      <c r="Z43" s="366">
        <f xml:space="preserve"> FS!Z$53</f>
        <v>-1.5479599824175239E-9</v>
      </c>
      <c r="AA43" s="366">
        <f xml:space="preserve"> FS!AA$53</f>
        <v>-3.1113813747651875E-9</v>
      </c>
      <c r="AB43" s="366">
        <f xml:space="preserve"> FS!AB$53</f>
        <v>-4.8175934352912009E-9</v>
      </c>
      <c r="AC43" s="366">
        <f xml:space="preserve"> FS!AC$53</f>
        <v>-6.5174390329048038E-9</v>
      </c>
      <c r="AD43" s="366">
        <f xml:space="preserve"> FS!AD$53</f>
        <v>-7.9185156209859997E-9</v>
      </c>
      <c r="AE43" s="366">
        <f xml:space="preserve"> FS!AE$53</f>
        <v>-9.6920302894432098E-9</v>
      </c>
      <c r="AF43" s="366">
        <f xml:space="preserve"> FS!AF$53</f>
        <v>-1.0846832765309955E-8</v>
      </c>
      <c r="AG43" s="366">
        <f xml:space="preserve"> FS!AG$53</f>
        <v>-1.2544319361040834E-8</v>
      </c>
      <c r="AH43" s="366">
        <f xml:space="preserve"> FS!AH$53</f>
        <v>-1.3850126379111316E-8</v>
      </c>
      <c r="AI43" s="366">
        <f xml:space="preserve"> FS!AI$53</f>
        <v>-1.4041575013834517E-8</v>
      </c>
      <c r="AJ43" s="366">
        <f xml:space="preserve"> FS!AJ$53</f>
        <v>-1.5868636182858609E-8</v>
      </c>
      <c r="AK43" s="366">
        <f xml:space="preserve"> FS!AK$53</f>
        <v>-1.6160811355803162E-8</v>
      </c>
      <c r="AL43" s="366">
        <f xml:space="preserve"> FS!AL$53</f>
        <v>-1.7288016351812985E-8</v>
      </c>
      <c r="AM43" s="366">
        <f xml:space="preserve"> FS!AM$53</f>
        <v>-1.7162960830319207E-8</v>
      </c>
      <c r="AN43" s="366">
        <f xml:space="preserve"> FS!AN$53</f>
        <v>-1.7936145013663918E-8</v>
      </c>
      <c r="AO43" s="366">
        <f xml:space="preserve"> FS!AO$53</f>
        <v>-1.7977299648919143E-8</v>
      </c>
      <c r="AP43" s="366">
        <f xml:space="preserve"> FS!AP$53</f>
        <v>-1.7240154193132184E-8</v>
      </c>
      <c r="AQ43" s="366">
        <f xml:space="preserve"> FS!AQ$53</f>
        <v>-1.7425008991267532E-8</v>
      </c>
      <c r="AR43" s="366">
        <f xml:space="preserve"> FS!AR$53</f>
        <v>-1.6317926565534435E-8</v>
      </c>
      <c r="AS43" s="366">
        <f xml:space="preserve"> FS!AS$53</f>
        <v>-1.6115109247039072E-8</v>
      </c>
      <c r="AT43" s="366">
        <f xml:space="preserve"> FS!AT$53</f>
        <v>-1.5209025150397792E-8</v>
      </c>
      <c r="AU43" s="366">
        <f xml:space="preserve"> FS!AU$53</f>
        <v>-1.2787950254278257E-8</v>
      </c>
      <c r="AV43" s="366">
        <f xml:space="preserve"> FS!AV$53</f>
        <v>-1.3006456356379203E-8</v>
      </c>
      <c r="AW43" s="366">
        <f xml:space="preserve"> FS!AW$53</f>
        <v>-1.1336169336573221E-8</v>
      </c>
      <c r="AX43" s="366">
        <f xml:space="preserve"> FS!AX$53</f>
        <v>-1.0392795957159251E-8</v>
      </c>
      <c r="AY43" s="366">
        <f xml:space="preserve"> FS!AY$53</f>
        <v>-8.7043190433178097E-9</v>
      </c>
      <c r="AZ43" s="366">
        <f xml:space="preserve"> FS!AZ$53</f>
        <v>-7.6015567174181342E-9</v>
      </c>
      <c r="BA43" s="366">
        <f xml:space="preserve"> FS!BA$53</f>
        <v>-6.1891114455647767E-9</v>
      </c>
      <c r="BB43" s="366">
        <f xml:space="preserve"> FS!BB$53</f>
        <v>-4.6643435780424625E-9</v>
      </c>
      <c r="BC43" s="366">
        <f xml:space="preserve"> FS!BC$53</f>
        <v>-3.5252014640718699E-9</v>
      </c>
      <c r="BD43" s="366">
        <f xml:space="preserve"> FS!BD$53</f>
        <v>-2.2064341465011239E-9</v>
      </c>
      <c r="BE43" s="366">
        <f xml:space="preserve"> FS!BE$53</f>
        <v>-1.1514202924445271E-9</v>
      </c>
      <c r="BF43" s="366">
        <f xml:space="preserve"> FS!BF$53</f>
        <v>1715.5909981762761</v>
      </c>
      <c r="BG43" s="366">
        <f xml:space="preserve"> FS!BG$53</f>
        <v>1434.0243305571967</v>
      </c>
      <c r="BH43" s="366">
        <f xml:space="preserve"> FS!BH$53</f>
        <v>1471.645621814961</v>
      </c>
      <c r="BI43" s="366">
        <f xml:space="preserve"> FS!BI$53</f>
        <v>1480.3153284163072</v>
      </c>
      <c r="BJ43" s="366">
        <f xml:space="preserve"> FS!BJ$53</f>
        <v>1445.636502010922</v>
      </c>
      <c r="BK43" s="366">
        <f xml:space="preserve"> FS!BK$53</f>
        <v>1469.8749388211263</v>
      </c>
      <c r="BL43" s="366">
        <f xml:space="preserve"> FS!BL$53</f>
        <v>1508.4367623603348</v>
      </c>
      <c r="BM43" s="366">
        <f xml:space="preserve"> FS!BM$53</f>
        <v>1517.3232116267145</v>
      </c>
      <c r="BN43" s="366">
        <f xml:space="preserve"> FS!BN$53</f>
        <v>1499.5503130939546</v>
      </c>
      <c r="BO43" s="366">
        <f xml:space="preserve"> FS!BO$53</f>
        <v>1515.5082615580341</v>
      </c>
      <c r="BP43" s="366">
        <f xml:space="preserve"> FS!BP$53</f>
        <v>1546.1476814193425</v>
      </c>
      <c r="BQ43" s="366">
        <f xml:space="preserve"> FS!BQ$53</f>
        <v>1555.256291917382</v>
      </c>
      <c r="BR43" s="366">
        <f xml:space="preserve"> FS!BR$53</f>
        <v>1518.8218499252243</v>
      </c>
      <c r="BS43" s="366">
        <f xml:space="preserve"> FS!BS$53</f>
        <v>1544.2873575989456</v>
      </c>
      <c r="BT43" s="366">
        <f xml:space="preserve"> FS!BT$53</f>
        <v>1584.8013734548267</v>
      </c>
      <c r="BU43" s="366">
        <f xml:space="preserve"> FS!BU$53</f>
        <v>1594.1376992153168</v>
      </c>
      <c r="BV43" s="366">
        <f xml:space="preserve"> FS!BV$53</f>
        <v>1556.792396173355</v>
      </c>
      <c r="BW43" s="366">
        <f xml:space="preserve"> FS!BW$53</f>
        <v>1582.8945415389189</v>
      </c>
      <c r="BX43" s="366">
        <f xml:space="preserve"> FS!BX$53</f>
        <v>1624.4214077911965</v>
      </c>
      <c r="BY43" s="366">
        <f xml:space="preserve"> FS!BY$53</f>
        <v>1633.9911416956993</v>
      </c>
      <c r="BZ43" s="366">
        <f xml:space="preserve"> FS!BZ$53</f>
        <v>1595.7122060776892</v>
      </c>
      <c r="CA43" s="366">
        <f xml:space="preserve"> FS!CA$53</f>
        <v>1622.4669050773923</v>
      </c>
      <c r="CB43" s="366">
        <f xml:space="preserve"> FS!CB$53</f>
        <v>1665.0319429859765</v>
      </c>
      <c r="CC43" s="366">
        <f xml:space="preserve"> FS!CC$53</f>
        <v>1674.8409202380926</v>
      </c>
      <c r="CD43" s="366">
        <f xml:space="preserve"> FS!CD$53</f>
        <v>1655.2229657338612</v>
      </c>
      <c r="CE43" s="366">
        <f xml:space="preserve"> FS!CE$53</f>
        <v>1672.8375549564416</v>
      </c>
      <c r="CF43" s="366">
        <f xml:space="preserve"> FS!CF$53</f>
        <v>1706.6577415606253</v>
      </c>
      <c r="CG43" s="366">
        <f xml:space="preserve"> FS!CG$53</f>
        <v>1716.7119432440441</v>
      </c>
      <c r="CH43" s="366">
        <f xml:space="preserve"> FS!CH$53</f>
        <v>1676.4951365103716</v>
      </c>
      <c r="CI43" s="366">
        <f xml:space="preserve"> FS!CI$53</f>
        <v>1704.6042921469343</v>
      </c>
      <c r="CJ43" s="366">
        <f xml:space="preserve"> FS!CJ$53</f>
        <v>1749.3241850996419</v>
      </c>
      <c r="CK43" s="366">
        <f xml:space="preserve"> FS!CK$53</f>
        <v>1759.6297418251452</v>
      </c>
      <c r="CL43" s="366">
        <f xml:space="preserve"> FS!CL$53</f>
        <v>1718.4075149231312</v>
      </c>
      <c r="CM43" s="366">
        <f xml:space="preserve"> FS!CM$53</f>
        <v>1747.2193994506088</v>
      </c>
      <c r="CN43" s="366">
        <f xml:space="preserve"> FS!CN$53</f>
        <v>1793.0572897271322</v>
      </c>
      <c r="CO43" s="366">
        <f xml:space="preserve"> FS!CO$53</f>
        <v>1803.6204853707732</v>
      </c>
      <c r="CP43" s="366">
        <f xml:space="preserve"> FS!CP$53</f>
        <v>1761.3677027962094</v>
      </c>
      <c r="CQ43" s="366">
        <f xml:space="preserve"> FS!CQ$53</f>
        <v>1790.8998844368734</v>
      </c>
      <c r="CR43" s="366">
        <f xml:space="preserve"> FS!CR$53</f>
        <v>1837.88372197031</v>
      </c>
      <c r="CS43" s="366">
        <f xml:space="preserve"> FS!CS$53</f>
        <v>1848.7109975050425</v>
      </c>
      <c r="CT43" s="366">
        <f xml:space="preserve"> FS!CT$53</f>
        <v>1827.0564464355784</v>
      </c>
      <c r="CU43" s="366">
        <f xml:space="preserve"> FS!CU$53</f>
        <v>1846.4996570825269</v>
      </c>
      <c r="CV43" s="366">
        <f xml:space="preserve"> FS!CV$53</f>
        <v>1883.830815019568</v>
      </c>
      <c r="CW43" s="366">
        <f xml:space="preserve"> FS!CW$53</f>
        <v>1894.9287724426677</v>
      </c>
      <c r="CX43" s="366">
        <f xml:space="preserve"> FS!CX$53</f>
        <v>1850.5369427502665</v>
      </c>
      <c r="CY43" s="366">
        <f xml:space="preserve"> FS!CY$53</f>
        <v>1881.5641910864897</v>
      </c>
      <c r="CZ43" s="366">
        <f xml:space="preserve"> FS!CZ$53</f>
        <v>1930.9265853950574</v>
      </c>
      <c r="DA43" s="366">
        <f xml:space="preserve"> FS!DA$53</f>
        <v>1942.3019917537358</v>
      </c>
      <c r="DB43" s="366">
        <f xml:space="preserve"> FS!DB$53</f>
        <v>1896.8003663190239</v>
      </c>
      <c r="DC43" s="366">
        <f xml:space="preserve"> FS!DC$53</f>
        <v>1928.6032958636524</v>
      </c>
      <c r="DD43" s="366">
        <f xml:space="preserve"> FS!DD$53</f>
        <v>1979.199750029934</v>
      </c>
      <c r="DE43" s="366">
        <f xml:space="preserve"> FS!DE$53</f>
        <v>1990.8595415475793</v>
      </c>
      <c r="DF43" s="366">
        <f xml:space="preserve"> FS!DF$53</f>
        <v>1944.2203754769989</v>
      </c>
      <c r="DG43" s="366">
        <f xml:space="preserve"> FS!DG$53</f>
        <v>1976.8183782602437</v>
      </c>
      <c r="DH43" s="366">
        <f xml:space="preserve"> FS!DH$53</f>
        <v>2028.6797437806817</v>
      </c>
      <c r="DI43" s="366">
        <f xml:space="preserve"> FS!DI$53</f>
        <v>2040.6310300862679</v>
      </c>
      <c r="DJ43" s="366">
        <f xml:space="preserve"> FS!DJ$53</f>
        <v>2016.7284574750965</v>
      </c>
      <c r="DK43" s="366">
        <f xml:space="preserve"> FS!DK$53</f>
        <v>2038.1901240223351</v>
      </c>
      <c r="DL43" s="366">
        <f xml:space="preserve"> FS!DL$53</f>
        <v>2079.3967373751993</v>
      </c>
      <c r="DM43" s="366">
        <f xml:space="preserve"> FS!DM$53</f>
        <v>2091.6468058384244</v>
      </c>
      <c r="DN43" s="366">
        <f xml:space="preserve"> FS!DN$53</f>
        <v>2042.6465319855224</v>
      </c>
      <c r="DO43" s="366">
        <f xml:space="preserve"> FS!DO$53</f>
        <v>2076.8948086596683</v>
      </c>
      <c r="DP43" s="366">
        <f xml:space="preserve"> FS!DP$53</f>
        <v>2131.3816558095787</v>
      </c>
      <c r="DQ43" s="366">
        <f xml:space="preserve"> FS!DQ$53</f>
        <v>2143.937975984385</v>
      </c>
      <c r="DR43" s="366">
        <f xml:space="preserve"> FS!DR$53</f>
        <v>2093.7126952851595</v>
      </c>
      <c r="DS43" s="366">
        <f xml:space="preserve"> FS!DS$53</f>
        <v>2128.8171788761592</v>
      </c>
      <c r="DT43" s="366">
        <f xml:space="preserve"> FS!DT$53</f>
        <v>2184.6661972048187</v>
      </c>
      <c r="DU43" s="366">
        <f xml:space="preserve"> FS!DU$53</f>
        <v>2197.5364253839953</v>
      </c>
      <c r="DV43" s="366">
        <f xml:space="preserve"> FS!DV$53</f>
        <v>2146.0555126672889</v>
      </c>
      <c r="DW43" s="366">
        <f xml:space="preserve"> FS!DW$53</f>
        <v>2182.0376083480633</v>
      </c>
      <c r="DX43" s="366">
        <f xml:space="preserve"> FS!DX$53</f>
        <v>2239.2828521349384</v>
      </c>
      <c r="DY43" s="366">
        <f xml:space="preserve"> FS!DY$53</f>
        <v>2252.474836018594</v>
      </c>
      <c r="DZ43" s="366">
        <f xml:space="preserve"> FS!DZ$53</f>
        <v>7791.318038879489</v>
      </c>
      <c r="EA43" s="366">
        <f xml:space="preserve"> FS!EA$53</f>
        <v>7874.2318635414731</v>
      </c>
      <c r="EB43" s="366">
        <f xml:space="preserve"> FS!EB$53</f>
        <v>8033.4272320340933</v>
      </c>
      <c r="EC43" s="366">
        <f xml:space="preserve"> FS!EC$53</f>
        <v>8080.7534742167081</v>
      </c>
      <c r="ED43" s="366">
        <f xml:space="preserve"> FS!ED$53</f>
        <v>7891.4485054862444</v>
      </c>
      <c r="EE43" s="366">
        <f xml:space="preserve"> FS!EE$53</f>
        <v>8023.761417947394</v>
      </c>
      <c r="EF43" s="366">
        <f xml:space="preserve"> FS!EF$53</f>
        <v>8234.2629128349472</v>
      </c>
      <c r="EG43" s="366">
        <f xml:space="preserve"> FS!EG$53</f>
        <v>8282.772311072129</v>
      </c>
      <c r="EH43" s="366">
        <f xml:space="preserve"> FS!EH$53</f>
        <v>8088.7347181234036</v>
      </c>
      <c r="EI43" s="366">
        <f xml:space="preserve"> FS!EI$53</f>
        <v>8224.3554533960796</v>
      </c>
      <c r="EJ43" s="366">
        <f xml:space="preserve"> FS!EJ$53</f>
        <v>8440.1194856558195</v>
      </c>
      <c r="EK43" s="366">
        <f xml:space="preserve"> FS!EK$53</f>
        <v>8489.84161884893</v>
      </c>
      <c r="EL43" s="366">
        <f xml:space="preserve"> FS!EL$53</f>
        <v>8290.953086076488</v>
      </c>
      <c r="EM43" s="366">
        <f xml:space="preserve"> FS!EM$53</f>
        <v>8429.9643397309792</v>
      </c>
      <c r="EN43" s="366">
        <f xml:space="preserve"> FS!EN$53</f>
        <v>8651.1224727972149</v>
      </c>
      <c r="EO43" s="366">
        <f xml:space="preserve"> FS!EO$53</f>
        <v>8702.0876593201538</v>
      </c>
      <c r="EP43" s="366">
        <f xml:space="preserve"> FS!EP$53</f>
        <v>8600.157286274276</v>
      </c>
      <c r="EQ43" s="366">
        <f xml:space="preserve"> FS!EQ$53</f>
        <v>8691.6786347471934</v>
      </c>
      <c r="ER43" s="366">
        <f xml:space="preserve"> FS!ER$53</f>
        <v>8867.4005346171452</v>
      </c>
      <c r="ES43" s="366">
        <f xml:space="preserve"> FS!ES$53</f>
        <v>8919.6398508031562</v>
      </c>
      <c r="ET43" s="366">
        <f xml:space="preserve"> FS!ET$53</f>
        <v>8710.6825860591071</v>
      </c>
      <c r="EU43" s="366">
        <f xml:space="preserve"> FS!EU$53</f>
        <v>8856.7312844298613</v>
      </c>
      <c r="EV43" s="366">
        <f xml:space="preserve"> FS!EV$53</f>
        <v>9089.0855479825696</v>
      </c>
      <c r="EW43" s="366">
        <f xml:space="preserve"> FS!EW$53</f>
        <v>9142.6308470732311</v>
      </c>
      <c r="EX43" s="366">
        <f xml:space="preserve"> FS!EX$53</f>
        <v>8928.4496507105832</v>
      </c>
      <c r="EY43" s="366">
        <f xml:space="preserve"> FS!EY$53</f>
        <v>9078.1495665406037</v>
      </c>
      <c r="EZ43" s="366">
        <f xml:space="preserve"> FS!EZ$53</f>
        <v>9316.3126866821331</v>
      </c>
      <c r="FA43" s="366">
        <f xml:space="preserve"> FS!FA$53</f>
        <v>-77682.828580947185</v>
      </c>
      <c r="FB43" s="366">
        <f xml:space="preserve"> FS!FB$53</f>
        <v>3123.732206083354</v>
      </c>
      <c r="FC43" s="366">
        <f xml:space="preserve"> FS!FC$53</f>
        <v>0</v>
      </c>
      <c r="FD43" s="366">
        <f xml:space="preserve"> FS!FD$53</f>
        <v>0</v>
      </c>
      <c r="FE43" s="366">
        <f xml:space="preserve"> FS!FE$53</f>
        <v>0</v>
      </c>
      <c r="FF43" s="366">
        <f xml:space="preserve"> FS!FF$53</f>
        <v>0</v>
      </c>
      <c r="FG43" s="366">
        <f xml:space="preserve"> FS!FG$53</f>
        <v>0</v>
      </c>
      <c r="FH43" s="366">
        <f xml:space="preserve"> FS!FH$53</f>
        <v>0</v>
      </c>
      <c r="FI43" s="366">
        <f xml:space="preserve"> FS!FI$53</f>
        <v>0</v>
      </c>
      <c r="FJ43" s="366">
        <f xml:space="preserve"> FS!FJ$53</f>
        <v>0</v>
      </c>
      <c r="FK43" s="366">
        <f xml:space="preserve"> FS!FK$53</f>
        <v>0</v>
      </c>
      <c r="FL43" s="366">
        <f xml:space="preserve"> FS!FL$53</f>
        <v>0</v>
      </c>
      <c r="FM43" s="366">
        <f xml:space="preserve"> FS!FM$53</f>
        <v>0</v>
      </c>
      <c r="FN43" s="366">
        <f xml:space="preserve"> FS!FN$53</f>
        <v>0</v>
      </c>
      <c r="FO43" s="366">
        <f xml:space="preserve"> FS!FO$53</f>
        <v>0</v>
      </c>
      <c r="FP43" s="366">
        <f xml:space="preserve"> FS!FP$53</f>
        <v>0</v>
      </c>
      <c r="FQ43" s="366">
        <f xml:space="preserve"> FS!FQ$53</f>
        <v>0</v>
      </c>
      <c r="FR43" s="366">
        <f xml:space="preserve"> FS!FR$53</f>
        <v>0</v>
      </c>
      <c r="FS43" s="366">
        <f xml:space="preserve"> FS!FS$53</f>
        <v>0</v>
      </c>
      <c r="FT43" s="366">
        <f xml:space="preserve"> FS!FT$53</f>
        <v>0</v>
      </c>
      <c r="FU43" s="366">
        <f xml:space="preserve"> FS!FU$53</f>
        <v>0</v>
      </c>
      <c r="FV43" s="366">
        <f xml:space="preserve"> FS!FV$53</f>
        <v>0</v>
      </c>
      <c r="FW43" s="366">
        <f xml:space="preserve"> FS!FW$53</f>
        <v>0</v>
      </c>
      <c r="FX43" s="366">
        <f xml:space="preserve"> FS!FX$53</f>
        <v>0</v>
      </c>
      <c r="FY43" s="366">
        <f xml:space="preserve"> FS!FY$53</f>
        <v>0</v>
      </c>
      <c r="FZ43" s="366">
        <f xml:space="preserve"> FS!FZ$53</f>
        <v>0</v>
      </c>
      <c r="GA43" s="366">
        <f xml:space="preserve"> FS!GA$53</f>
        <v>0</v>
      </c>
      <c r="GB43" s="366">
        <f xml:space="preserve"> FS!GB$53</f>
        <v>0</v>
      </c>
      <c r="GC43" s="366">
        <f xml:space="preserve"> FS!GC$53</f>
        <v>0</v>
      </c>
      <c r="GD43" s="366">
        <f xml:space="preserve"> FS!GD$53</f>
        <v>0</v>
      </c>
      <c r="GE43" s="366">
        <f xml:space="preserve"> FS!GE$53</f>
        <v>0</v>
      </c>
      <c r="GF43" s="366">
        <f xml:space="preserve"> FS!GF$53</f>
        <v>0</v>
      </c>
      <c r="GG43" s="366">
        <f xml:space="preserve"> FS!GG$53</f>
        <v>0</v>
      </c>
      <c r="GH43" s="366">
        <f xml:space="preserve"> FS!GH$53</f>
        <v>0</v>
      </c>
      <c r="GI43" s="366">
        <f xml:space="preserve"> FS!GI$53</f>
        <v>0</v>
      </c>
      <c r="GJ43" s="366">
        <f xml:space="preserve"> FS!GJ$53</f>
        <v>0</v>
      </c>
    </row>
    <row r="44" spans="1:192" hidden="1" outlineLevel="1" x14ac:dyDescent="0.35">
      <c r="E44" s="36" t="s">
        <v>137</v>
      </c>
      <c r="F44" s="36"/>
      <c r="G44" s="36" t="str">
        <f xml:space="preserve"> SMU</f>
        <v>$ 000s</v>
      </c>
      <c r="H44" s="36"/>
      <c r="I44" s="36"/>
      <c r="J44" s="36">
        <f t="shared" ref="J44:AO44" si="75">MAX(0, SUM(J42:J43))</f>
        <v>0</v>
      </c>
      <c r="K44" s="36">
        <f t="shared" si="75"/>
        <v>0</v>
      </c>
      <c r="L44" s="36">
        <f t="shared" si="75"/>
        <v>0</v>
      </c>
      <c r="M44" s="36">
        <f t="shared" si="75"/>
        <v>0</v>
      </c>
      <c r="N44" s="36">
        <f t="shared" si="75"/>
        <v>0</v>
      </c>
      <c r="O44" s="36">
        <f t="shared" si="75"/>
        <v>0</v>
      </c>
      <c r="P44" s="36">
        <f t="shared" si="75"/>
        <v>9.5315044745802879E-10</v>
      </c>
      <c r="Q44" s="36">
        <f t="shared" si="75"/>
        <v>7.0981513999868184E-9</v>
      </c>
      <c r="R44" s="36">
        <f t="shared" si="75"/>
        <v>1.3110593499732204E-8</v>
      </c>
      <c r="S44" s="36">
        <f t="shared" si="75"/>
        <v>1.9130993678118102E-8</v>
      </c>
      <c r="T44" s="36">
        <f t="shared" si="75"/>
        <v>2.4452901925542392E-8</v>
      </c>
      <c r="U44" s="36">
        <f t="shared" si="75"/>
        <v>2.9238208298920654E-8</v>
      </c>
      <c r="V44" s="36">
        <f t="shared" si="75"/>
        <v>3.3018977774190716E-8</v>
      </c>
      <c r="W44" s="36">
        <f t="shared" si="75"/>
        <v>3.5349103200132959E-8</v>
      </c>
      <c r="X44" s="36">
        <f t="shared" si="75"/>
        <v>3.6810206438531168E-8</v>
      </c>
      <c r="Y44" s="36">
        <f t="shared" si="75"/>
        <v>3.6773371903109364E-8</v>
      </c>
      <c r="Z44" s="36">
        <f t="shared" si="75"/>
        <v>3.522541192069184E-8</v>
      </c>
      <c r="AA44" s="36">
        <f t="shared" si="75"/>
        <v>3.2114030545926653E-8</v>
      </c>
      <c r="AB44" s="36">
        <f t="shared" si="75"/>
        <v>2.7296437110635452E-8</v>
      </c>
      <c r="AC44" s="36">
        <f t="shared" si="75"/>
        <v>2.0778998077730648E-8</v>
      </c>
      <c r="AD44" s="36">
        <f t="shared" si="75"/>
        <v>1.2860482456744649E-8</v>
      </c>
      <c r="AE44" s="36">
        <f t="shared" si="75"/>
        <v>3.1684521673014387E-9</v>
      </c>
      <c r="AF44" s="36">
        <f t="shared" si="75"/>
        <v>0</v>
      </c>
      <c r="AG44" s="36">
        <f t="shared" si="75"/>
        <v>0</v>
      </c>
      <c r="AH44" s="36">
        <f t="shared" si="75"/>
        <v>0</v>
      </c>
      <c r="AI44" s="36">
        <f t="shared" si="75"/>
        <v>0</v>
      </c>
      <c r="AJ44" s="36">
        <f t="shared" si="75"/>
        <v>0</v>
      </c>
      <c r="AK44" s="36">
        <f t="shared" si="75"/>
        <v>0</v>
      </c>
      <c r="AL44" s="36">
        <f t="shared" si="75"/>
        <v>0</v>
      </c>
      <c r="AM44" s="36">
        <f t="shared" si="75"/>
        <v>0</v>
      </c>
      <c r="AN44" s="36">
        <f t="shared" si="75"/>
        <v>0</v>
      </c>
      <c r="AO44" s="36">
        <f t="shared" si="75"/>
        <v>0</v>
      </c>
      <c r="AP44" s="36">
        <f t="shared" ref="AP44:BU44" si="76">MAX(0, SUM(AP42:AP43))</f>
        <v>0</v>
      </c>
      <c r="AQ44" s="36">
        <f t="shared" si="76"/>
        <v>0</v>
      </c>
      <c r="AR44" s="36">
        <f t="shared" si="76"/>
        <v>0</v>
      </c>
      <c r="AS44" s="36">
        <f t="shared" si="76"/>
        <v>0</v>
      </c>
      <c r="AT44" s="36">
        <f t="shared" si="76"/>
        <v>0</v>
      </c>
      <c r="AU44" s="36">
        <f t="shared" si="76"/>
        <v>0</v>
      </c>
      <c r="AV44" s="36">
        <f t="shared" si="76"/>
        <v>0</v>
      </c>
      <c r="AW44" s="36">
        <f t="shared" si="76"/>
        <v>0</v>
      </c>
      <c r="AX44" s="36">
        <f t="shared" si="76"/>
        <v>0</v>
      </c>
      <c r="AY44" s="36">
        <f t="shared" si="76"/>
        <v>0</v>
      </c>
      <c r="AZ44" s="36">
        <f t="shared" si="76"/>
        <v>0</v>
      </c>
      <c r="BA44" s="36">
        <f t="shared" si="76"/>
        <v>0</v>
      </c>
      <c r="BB44" s="36">
        <f t="shared" si="76"/>
        <v>0</v>
      </c>
      <c r="BC44" s="36">
        <f t="shared" si="76"/>
        <v>0</v>
      </c>
      <c r="BD44" s="36">
        <f t="shared" si="76"/>
        <v>0</v>
      </c>
      <c r="BE44" s="36">
        <f t="shared" si="76"/>
        <v>0</v>
      </c>
      <c r="BF44" s="36">
        <f t="shared" si="76"/>
        <v>1715.5909978587265</v>
      </c>
      <c r="BG44" s="36">
        <f t="shared" si="76"/>
        <v>1434.0243305571967</v>
      </c>
      <c r="BH44" s="36">
        <f t="shared" si="76"/>
        <v>1471.645621814961</v>
      </c>
      <c r="BI44" s="36">
        <f t="shared" si="76"/>
        <v>1480.3153284163072</v>
      </c>
      <c r="BJ44" s="36">
        <f t="shared" si="76"/>
        <v>1445.636502010922</v>
      </c>
      <c r="BK44" s="36">
        <f t="shared" si="76"/>
        <v>1469.8749388211263</v>
      </c>
      <c r="BL44" s="36">
        <f t="shared" si="76"/>
        <v>1508.4367623603348</v>
      </c>
      <c r="BM44" s="36">
        <f t="shared" si="76"/>
        <v>1517.3232116267145</v>
      </c>
      <c r="BN44" s="36">
        <f t="shared" si="76"/>
        <v>1499.5503130939546</v>
      </c>
      <c r="BO44" s="36">
        <f t="shared" si="76"/>
        <v>1515.5082615580341</v>
      </c>
      <c r="BP44" s="36">
        <f t="shared" si="76"/>
        <v>1546.1476814193425</v>
      </c>
      <c r="BQ44" s="36">
        <f t="shared" si="76"/>
        <v>1555.256291917382</v>
      </c>
      <c r="BR44" s="36">
        <f t="shared" si="76"/>
        <v>1518.8218499252243</v>
      </c>
      <c r="BS44" s="36">
        <f t="shared" si="76"/>
        <v>1544.2873575989456</v>
      </c>
      <c r="BT44" s="36">
        <f t="shared" si="76"/>
        <v>1584.8013734548267</v>
      </c>
      <c r="BU44" s="36">
        <f t="shared" si="76"/>
        <v>1594.1376992153168</v>
      </c>
      <c r="BV44" s="36">
        <f t="shared" ref="BV44:DA44" si="77">MAX(0, SUM(BV42:BV43))</f>
        <v>1556.792396173355</v>
      </c>
      <c r="BW44" s="36">
        <f t="shared" si="77"/>
        <v>1582.8945415389189</v>
      </c>
      <c r="BX44" s="36">
        <f t="shared" si="77"/>
        <v>1624.4214077911965</v>
      </c>
      <c r="BY44" s="36">
        <f t="shared" si="77"/>
        <v>1633.9911416956993</v>
      </c>
      <c r="BZ44" s="36">
        <f t="shared" si="77"/>
        <v>1595.7122060776892</v>
      </c>
      <c r="CA44" s="36">
        <f t="shared" si="77"/>
        <v>1622.4669050773923</v>
      </c>
      <c r="CB44" s="36">
        <f t="shared" si="77"/>
        <v>1665.0319429859765</v>
      </c>
      <c r="CC44" s="36">
        <f t="shared" si="77"/>
        <v>1674.8409202380926</v>
      </c>
      <c r="CD44" s="36">
        <f t="shared" si="77"/>
        <v>1677.9018856534726</v>
      </c>
      <c r="CE44" s="36">
        <f t="shared" si="77"/>
        <v>2918.9889291991412</v>
      </c>
      <c r="CF44" s="36">
        <f t="shared" si="77"/>
        <v>4026.5692642707827</v>
      </c>
      <c r="CG44" s="36">
        <f t="shared" si="77"/>
        <v>5034.1717259385841</v>
      </c>
      <c r="CH44" s="36">
        <f t="shared" si="77"/>
        <v>5976.3487946149708</v>
      </c>
      <c r="CI44" s="36">
        <f t="shared" si="77"/>
        <v>7094.0140568980532</v>
      </c>
      <c r="CJ44" s="36">
        <f t="shared" si="77"/>
        <v>7997.2033192843819</v>
      </c>
      <c r="CK44" s="36">
        <f t="shared" si="77"/>
        <v>8795.1048308985319</v>
      </c>
      <c r="CL44" s="36">
        <f t="shared" si="77"/>
        <v>9524.4383431590068</v>
      </c>
      <c r="CM44" s="36">
        <f t="shared" si="77"/>
        <v>10435.395540260035</v>
      </c>
      <c r="CN44" s="36">
        <f t="shared" si="77"/>
        <v>11123.391354751599</v>
      </c>
      <c r="CO44" s="36">
        <f t="shared" si="77"/>
        <v>11700.279106426669</v>
      </c>
      <c r="CP44" s="36">
        <f t="shared" si="77"/>
        <v>12205.315635412937</v>
      </c>
      <c r="CQ44" s="36">
        <f t="shared" si="77"/>
        <v>12898.336716069502</v>
      </c>
      <c r="CR44" s="36">
        <f t="shared" si="77"/>
        <v>13359.570282749417</v>
      </c>
      <c r="CS44" s="36">
        <f t="shared" si="77"/>
        <v>13703.598691214631</v>
      </c>
      <c r="CT44" s="36">
        <f t="shared" si="77"/>
        <v>13994.000517251658</v>
      </c>
      <c r="CU44" s="36">
        <f t="shared" si="77"/>
        <v>14369.712230396333</v>
      </c>
      <c r="CV44" s="36">
        <f t="shared" si="77"/>
        <v>14591.677445980486</v>
      </c>
      <c r="CW44" s="36">
        <f t="shared" si="77"/>
        <v>14689.76626132505</v>
      </c>
      <c r="CX44" s="36">
        <f t="shared" si="77"/>
        <v>14708.984083870404</v>
      </c>
      <c r="CY44" s="36">
        <f t="shared" si="77"/>
        <v>14929.627093853622</v>
      </c>
      <c r="CZ44" s="36">
        <f t="shared" si="77"/>
        <v>14899.737888271753</v>
      </c>
      <c r="DA44" s="36">
        <f t="shared" si="77"/>
        <v>14739.554484236109</v>
      </c>
      <c r="DB44" s="36">
        <f t="shared" ref="DB44:EG44" si="78">MAX(0, SUM(DB42:DB43))</f>
        <v>14496.757266000299</v>
      </c>
      <c r="DC44" s="36">
        <f t="shared" si="78"/>
        <v>14462.475513276222</v>
      </c>
      <c r="DD44" s="36">
        <f t="shared" si="78"/>
        <v>14167.727411552347</v>
      </c>
      <c r="DE44" s="36">
        <f t="shared" si="78"/>
        <v>13735.680966357744</v>
      </c>
      <c r="DF44" s="36">
        <f t="shared" si="78"/>
        <v>13217.111389527101</v>
      </c>
      <c r="DG44" s="36">
        <f t="shared" si="78"/>
        <v>12914.409416463663</v>
      </c>
      <c r="DH44" s="36">
        <f t="shared" si="78"/>
        <v>12340.907455778091</v>
      </c>
      <c r="DI44" s="36">
        <f t="shared" si="78"/>
        <v>11622.773623277941</v>
      </c>
      <c r="DJ44" s="36">
        <f t="shared" si="78"/>
        <v>10837.936253064392</v>
      </c>
      <c r="DK44" s="36">
        <f t="shared" si="78"/>
        <v>10147.827935238545</v>
      </c>
      <c r="DL44" s="36">
        <f t="shared" si="78"/>
        <v>9280.5138141627394</v>
      </c>
      <c r="DM44" s="36">
        <f t="shared" si="78"/>
        <v>8260.5739456431693</v>
      </c>
      <c r="DN44" s="36">
        <f t="shared" si="78"/>
        <v>7145.7553453442997</v>
      </c>
      <c r="DO44" s="36">
        <f t="shared" si="78"/>
        <v>6262.3445975551513</v>
      </c>
      <c r="DP44" s="36">
        <f t="shared" si="78"/>
        <v>5086.1849157580782</v>
      </c>
      <c r="DQ44" s="36">
        <f t="shared" si="78"/>
        <v>3749.6611690596174</v>
      </c>
      <c r="DR44" s="36">
        <f t="shared" si="78"/>
        <v>2313.8053194134463</v>
      </c>
      <c r="DS44" s="36">
        <f t="shared" si="78"/>
        <v>2128.8171788761592</v>
      </c>
      <c r="DT44" s="36">
        <f t="shared" si="78"/>
        <v>2184.6661972048187</v>
      </c>
      <c r="DU44" s="36">
        <f t="shared" si="78"/>
        <v>2197.5364253839953</v>
      </c>
      <c r="DV44" s="36">
        <f t="shared" si="78"/>
        <v>2146.0555126672889</v>
      </c>
      <c r="DW44" s="36">
        <f t="shared" si="78"/>
        <v>2182.0376083480633</v>
      </c>
      <c r="DX44" s="36">
        <f t="shared" si="78"/>
        <v>2239.2828521349384</v>
      </c>
      <c r="DY44" s="36">
        <f t="shared" si="78"/>
        <v>2252.474836018594</v>
      </c>
      <c r="DZ44" s="36">
        <f t="shared" si="78"/>
        <v>7791.318038879489</v>
      </c>
      <c r="EA44" s="36">
        <f t="shared" si="78"/>
        <v>7874.2318635414731</v>
      </c>
      <c r="EB44" s="36">
        <f t="shared" si="78"/>
        <v>8033.4272320340933</v>
      </c>
      <c r="EC44" s="36">
        <f t="shared" si="78"/>
        <v>8080.7534742167081</v>
      </c>
      <c r="ED44" s="36">
        <f t="shared" si="78"/>
        <v>8280.8016010235769</v>
      </c>
      <c r="EE44" s="36">
        <f t="shared" si="78"/>
        <v>12006.562315027244</v>
      </c>
      <c r="EF44" s="36">
        <f t="shared" si="78"/>
        <v>15602.376428678896</v>
      </c>
      <c r="EG44" s="36">
        <f t="shared" si="78"/>
        <v>19101.171745856183</v>
      </c>
      <c r="EH44" s="36">
        <f t="shared" ref="EH44:FM44" si="79">MAX(0, SUM(EH42:EH43))</f>
        <v>22405.929470084746</v>
      </c>
      <c r="EI44" s="36">
        <f t="shared" si="79"/>
        <v>26137.364319009073</v>
      </c>
      <c r="EJ44" s="36">
        <f t="shared" si="79"/>
        <v>29735.603902572584</v>
      </c>
      <c r="EK44" s="36">
        <f t="shared" si="79"/>
        <v>33234.399219749874</v>
      </c>
      <c r="EL44" s="36">
        <f t="shared" si="79"/>
        <v>36534.306004154721</v>
      </c>
      <c r="EM44" s="36">
        <f t="shared" si="79"/>
        <v>40271.556841372723</v>
      </c>
      <c r="EN44" s="36">
        <f t="shared" si="79"/>
        <v>43872.282531595891</v>
      </c>
      <c r="EO44" s="36">
        <f t="shared" si="79"/>
        <v>47371.07784877318</v>
      </c>
      <c r="EP44" s="36">
        <f t="shared" si="79"/>
        <v>50767.942792904592</v>
      </c>
      <c r="EQ44" s="36">
        <f t="shared" si="79"/>
        <v>54409.224645077738</v>
      </c>
      <c r="ER44" s="36">
        <f t="shared" si="79"/>
        <v>58012.498594627054</v>
      </c>
      <c r="ES44" s="36">
        <f t="shared" si="79"/>
        <v>61511.293911804343</v>
      </c>
      <c r="ET44" s="36">
        <f t="shared" si="79"/>
        <v>64801.131964237582</v>
      </c>
      <c r="EU44" s="36">
        <f t="shared" si="79"/>
        <v>68550.454612157642</v>
      </c>
      <c r="EV44" s="36">
        <f t="shared" si="79"/>
        <v>72156.340527516251</v>
      </c>
      <c r="EW44" s="36">
        <f t="shared" si="79"/>
        <v>75655.135844693534</v>
      </c>
      <c r="EX44" s="36">
        <f t="shared" si="79"/>
        <v>78939.749965508163</v>
      </c>
      <c r="EY44" s="36">
        <f t="shared" si="79"/>
        <v>82695.335796696803</v>
      </c>
      <c r="EZ44" s="36">
        <f t="shared" si="79"/>
        <v>86303.898977009958</v>
      </c>
      <c r="FA44" s="36">
        <f t="shared" si="79"/>
        <v>2748.669094989993</v>
      </c>
      <c r="FB44" s="36">
        <f t="shared" si="79"/>
        <v>3123.732206083354</v>
      </c>
      <c r="FC44" s="36">
        <f t="shared" si="79"/>
        <v>5.7298166211694479E-10</v>
      </c>
      <c r="FD44" s="36">
        <f t="shared" si="79"/>
        <v>5.7298166211694479E-10</v>
      </c>
      <c r="FE44" s="36">
        <f t="shared" si="79"/>
        <v>5.7298166211694479E-10</v>
      </c>
      <c r="FF44" s="36">
        <f t="shared" si="79"/>
        <v>5.7298166211694479E-10</v>
      </c>
      <c r="FG44" s="36">
        <f t="shared" si="79"/>
        <v>5.7298166211694479E-10</v>
      </c>
      <c r="FH44" s="36">
        <f t="shared" si="79"/>
        <v>5.7298166211694479E-10</v>
      </c>
      <c r="FI44" s="36">
        <f t="shared" si="79"/>
        <v>5.7298166211694479E-10</v>
      </c>
      <c r="FJ44" s="36">
        <f t="shared" si="79"/>
        <v>5.7298166211694479E-10</v>
      </c>
      <c r="FK44" s="36">
        <f t="shared" si="79"/>
        <v>5.7298166211694479E-10</v>
      </c>
      <c r="FL44" s="36">
        <f t="shared" si="79"/>
        <v>5.7298166211694479E-10</v>
      </c>
      <c r="FM44" s="36">
        <f t="shared" si="79"/>
        <v>5.7298166211694479E-10</v>
      </c>
      <c r="FN44" s="36">
        <f t="shared" ref="FN44:GJ44" si="80">MAX(0, SUM(FN42:FN43))</f>
        <v>5.7298166211694479E-10</v>
      </c>
      <c r="FO44" s="36">
        <f t="shared" si="80"/>
        <v>5.7298166211694479E-10</v>
      </c>
      <c r="FP44" s="36">
        <f t="shared" si="80"/>
        <v>5.7298166211694479E-10</v>
      </c>
      <c r="FQ44" s="36">
        <f t="shared" si="80"/>
        <v>5.7298166211694479E-10</v>
      </c>
      <c r="FR44" s="36">
        <f t="shared" si="80"/>
        <v>5.7298166211694479E-10</v>
      </c>
      <c r="FS44" s="36">
        <f t="shared" si="80"/>
        <v>5.7298166211694479E-10</v>
      </c>
      <c r="FT44" s="36">
        <f t="shared" si="80"/>
        <v>5.7298166211694479E-10</v>
      </c>
      <c r="FU44" s="36">
        <f t="shared" si="80"/>
        <v>5.7298166211694479E-10</v>
      </c>
      <c r="FV44" s="36">
        <f t="shared" si="80"/>
        <v>5.7298166211694479E-10</v>
      </c>
      <c r="FW44" s="36">
        <f t="shared" si="80"/>
        <v>5.7298166211694479E-10</v>
      </c>
      <c r="FX44" s="36">
        <f t="shared" si="80"/>
        <v>5.7298166211694479E-10</v>
      </c>
      <c r="FY44" s="36">
        <f t="shared" si="80"/>
        <v>5.7298166211694479E-10</v>
      </c>
      <c r="FZ44" s="36">
        <f t="shared" si="80"/>
        <v>5.7298166211694479E-10</v>
      </c>
      <c r="GA44" s="36">
        <f t="shared" si="80"/>
        <v>5.7298166211694479E-10</v>
      </c>
      <c r="GB44" s="36">
        <f t="shared" si="80"/>
        <v>5.7298166211694479E-10</v>
      </c>
      <c r="GC44" s="36">
        <f t="shared" si="80"/>
        <v>5.7298166211694479E-10</v>
      </c>
      <c r="GD44" s="36">
        <f t="shared" si="80"/>
        <v>5.7298166211694479E-10</v>
      </c>
      <c r="GE44" s="36">
        <f t="shared" si="80"/>
        <v>5.7298166211694479E-10</v>
      </c>
      <c r="GF44" s="36">
        <f t="shared" si="80"/>
        <v>5.7298166211694479E-10</v>
      </c>
      <c r="GG44" s="36">
        <f t="shared" si="80"/>
        <v>5.7298166211694479E-10</v>
      </c>
      <c r="GH44" s="36">
        <f t="shared" si="80"/>
        <v>5.7298166211694479E-10</v>
      </c>
      <c r="GI44" s="36">
        <f t="shared" si="80"/>
        <v>5.7298166211694479E-10</v>
      </c>
      <c r="GJ44" s="36">
        <f t="shared" si="80"/>
        <v>5.7298166211694479E-10</v>
      </c>
    </row>
    <row r="45" spans="1:192" hidden="1" outlineLevel="1" x14ac:dyDescent="0.35"/>
    <row r="46" spans="1:192" hidden="1" outlineLevel="1" x14ac:dyDescent="0.35">
      <c r="E46" s="190" t="str">
        <f t="shared" ref="E46:AJ46" si="81" xml:space="preserve"> E$40</f>
        <v>Earnings available for dividend</v>
      </c>
      <c r="F46" s="190">
        <f t="shared" si="81"/>
        <v>0</v>
      </c>
      <c r="G46" s="190" t="str">
        <f t="shared" si="81"/>
        <v>$ 000s</v>
      </c>
      <c r="H46" s="190">
        <f t="shared" si="81"/>
        <v>0</v>
      </c>
      <c r="I46" s="190">
        <f t="shared" si="81"/>
        <v>0</v>
      </c>
      <c r="J46" s="190">
        <f t="shared" si="81"/>
        <v>0</v>
      </c>
      <c r="K46" s="190">
        <f t="shared" si="81"/>
        <v>0</v>
      </c>
      <c r="L46" s="190">
        <f t="shared" si="81"/>
        <v>0</v>
      </c>
      <c r="M46" s="190">
        <f t="shared" si="81"/>
        <v>0</v>
      </c>
      <c r="N46" s="190">
        <f t="shared" si="81"/>
        <v>0</v>
      </c>
      <c r="O46" s="190">
        <f t="shared" si="81"/>
        <v>0</v>
      </c>
      <c r="P46" s="190">
        <f t="shared" si="81"/>
        <v>0</v>
      </c>
      <c r="Q46" s="190">
        <f t="shared" si="81"/>
        <v>0</v>
      </c>
      <c r="R46" s="190">
        <f t="shared" si="81"/>
        <v>0</v>
      </c>
      <c r="S46" s="190">
        <f t="shared" si="81"/>
        <v>0</v>
      </c>
      <c r="T46" s="190">
        <f t="shared" si="81"/>
        <v>0</v>
      </c>
      <c r="U46" s="190">
        <f t="shared" si="81"/>
        <v>0</v>
      </c>
      <c r="V46" s="190">
        <f t="shared" si="81"/>
        <v>0</v>
      </c>
      <c r="W46" s="190">
        <f t="shared" si="81"/>
        <v>0</v>
      </c>
      <c r="X46" s="190">
        <f t="shared" si="81"/>
        <v>0</v>
      </c>
      <c r="Y46" s="190">
        <f t="shared" si="81"/>
        <v>0</v>
      </c>
      <c r="Z46" s="190">
        <f t="shared" si="81"/>
        <v>0</v>
      </c>
      <c r="AA46" s="190">
        <f t="shared" si="81"/>
        <v>0</v>
      </c>
      <c r="AB46" s="190">
        <f t="shared" si="81"/>
        <v>0</v>
      </c>
      <c r="AC46" s="190">
        <f t="shared" si="81"/>
        <v>0</v>
      </c>
      <c r="AD46" s="190">
        <f t="shared" si="81"/>
        <v>0</v>
      </c>
      <c r="AE46" s="190">
        <f t="shared" si="81"/>
        <v>109.18740775624998</v>
      </c>
      <c r="AF46" s="190">
        <f t="shared" si="81"/>
        <v>320.5178743780815</v>
      </c>
      <c r="AG46" s="190">
        <f t="shared" si="81"/>
        <v>648.08009764683152</v>
      </c>
      <c r="AH46" s="190">
        <f t="shared" si="81"/>
        <v>1084.8297286718314</v>
      </c>
      <c r="AI46" s="190">
        <f t="shared" si="81"/>
        <v>1595.5450230155814</v>
      </c>
      <c r="AJ46" s="190">
        <f t="shared" si="81"/>
        <v>2250.6694695530814</v>
      </c>
      <c r="AK46" s="190">
        <f t="shared" ref="AK46:BP46" si="82" xml:space="preserve"> AK$40</f>
        <v>2990.3261027405815</v>
      </c>
      <c r="AL46" s="190">
        <f t="shared" si="82"/>
        <v>3863.8253647905813</v>
      </c>
      <c r="AM46" s="190">
        <f t="shared" si="82"/>
        <v>4838.587142098394</v>
      </c>
      <c r="AN46" s="190">
        <f t="shared" si="82"/>
        <v>5957.7580715999566</v>
      </c>
      <c r="AO46" s="190">
        <f t="shared" si="82"/>
        <v>7188.8460940516752</v>
      </c>
      <c r="AP46" s="190">
        <f t="shared" si="82"/>
        <v>8488.5284637954246</v>
      </c>
      <c r="AQ46" s="190">
        <f t="shared" si="82"/>
        <v>9943.4506721474554</v>
      </c>
      <c r="AR46" s="190">
        <f t="shared" si="82"/>
        <v>11459.746770181831</v>
      </c>
      <c r="AS46" s="190">
        <f t="shared" si="82"/>
        <v>13138.503164434174</v>
      </c>
      <c r="AT46" s="190">
        <f t="shared" si="82"/>
        <v>14929.176651636675</v>
      </c>
      <c r="AU46" s="190">
        <f t="shared" si="82"/>
        <v>16647.645562742298</v>
      </c>
      <c r="AV46" s="190">
        <f t="shared" si="82"/>
        <v>18662.153235845111</v>
      </c>
      <c r="AW46" s="190">
        <f t="shared" si="82"/>
        <v>20719.983654606047</v>
      </c>
      <c r="AX46" s="190">
        <f t="shared" si="82"/>
        <v>22958.325513609172</v>
      </c>
      <c r="AY46" s="190">
        <f t="shared" si="82"/>
        <v>25289.630764337024</v>
      </c>
      <c r="AZ46" s="190">
        <f t="shared" si="82"/>
        <v>27813.361210363048</v>
      </c>
      <c r="BA46" s="190">
        <f t="shared" si="82"/>
        <v>30451.806676662982</v>
      </c>
      <c r="BB46" s="190">
        <f t="shared" si="82"/>
        <v>33116.15553463767</v>
      </c>
      <c r="BC46" s="190">
        <f t="shared" si="82"/>
        <v>35869.316021211511</v>
      </c>
      <c r="BD46" s="190">
        <f t="shared" si="82"/>
        <v>38533.664879186195</v>
      </c>
      <c r="BE46" s="190">
        <f t="shared" si="82"/>
        <v>41286.825365760036</v>
      </c>
      <c r="BF46" s="190">
        <f t="shared" si="82"/>
        <v>40422.223642757162</v>
      </c>
      <c r="BG46" s="190">
        <f t="shared" si="82"/>
        <v>38050.757256424316</v>
      </c>
      <c r="BH46" s="190">
        <f t="shared" si="82"/>
        <v>36040.871884233333</v>
      </c>
      <c r="BI46" s="190">
        <f t="shared" si="82"/>
        <v>34007.890433075401</v>
      </c>
      <c r="BJ46" s="190">
        <f t="shared" si="82"/>
        <v>31847.521751360789</v>
      </c>
      <c r="BK46" s="190">
        <f t="shared" si="82"/>
        <v>29930.387321445945</v>
      </c>
      <c r="BL46" s="190">
        <f t="shared" si="82"/>
        <v>28073.432487607068</v>
      </c>
      <c r="BM46" s="190">
        <f t="shared" si="82"/>
        <v>26193.986963566505</v>
      </c>
      <c r="BN46" s="190">
        <f t="shared" si="82"/>
        <v>24252.357419438002</v>
      </c>
      <c r="BO46" s="190">
        <f t="shared" si="82"/>
        <v>22475.172723394418</v>
      </c>
      <c r="BP46" s="190">
        <f t="shared" si="82"/>
        <v>20771.29242783309</v>
      </c>
      <c r="BQ46" s="190">
        <f t="shared" ref="BQ46:CV46" si="83" xml:space="preserve"> BQ$40</f>
        <v>19054.481643830572</v>
      </c>
      <c r="BR46" s="190">
        <f t="shared" si="83"/>
        <v>17200.994205643969</v>
      </c>
      <c r="BS46" s="190">
        <f t="shared" si="83"/>
        <v>15608.129483084005</v>
      </c>
      <c r="BT46" s="190">
        <f t="shared" si="83"/>
        <v>14083.670692029144</v>
      </c>
      <c r="BU46" s="190">
        <f t="shared" si="83"/>
        <v>12538.131815568362</v>
      </c>
      <c r="BV46" s="190">
        <f t="shared" si="83"/>
        <v>10851.011759028139</v>
      </c>
      <c r="BW46" s="190">
        <f t="shared" si="83"/>
        <v>9433.6877443132507</v>
      </c>
      <c r="BX46" s="190">
        <f t="shared" si="83"/>
        <v>8089.1925658250857</v>
      </c>
      <c r="BY46" s="190">
        <f t="shared" si="83"/>
        <v>6724.425375167637</v>
      </c>
      <c r="BZ46" s="190">
        <f t="shared" si="83"/>
        <v>5212.9886108334576</v>
      </c>
      <c r="CA46" s="190">
        <f t="shared" si="83"/>
        <v>3980.85998486378</v>
      </c>
      <c r="CB46" s="190">
        <f t="shared" si="83"/>
        <v>2826.2053742763396</v>
      </c>
      <c r="CC46" s="190">
        <f t="shared" si="83"/>
        <v>1652.1620003184812</v>
      </c>
      <c r="CD46" s="190">
        <f t="shared" si="83"/>
        <v>431.75051141077302</v>
      </c>
      <c r="CE46" s="190">
        <f t="shared" si="83"/>
        <v>599.0774064889838</v>
      </c>
      <c r="CF46" s="190">
        <f t="shared" si="83"/>
        <v>709.10948157624216</v>
      </c>
      <c r="CG46" s="190">
        <f t="shared" si="83"/>
        <v>734.31806783398497</v>
      </c>
      <c r="CH46" s="190">
        <f t="shared" si="83"/>
        <v>586.93902986385206</v>
      </c>
      <c r="CI46" s="190">
        <f t="shared" si="83"/>
        <v>846.13492271331347</v>
      </c>
      <c r="CJ46" s="190">
        <f t="shared" si="83"/>
        <v>961.72823021099475</v>
      </c>
      <c r="CK46" s="190">
        <f t="shared" si="83"/>
        <v>989.07400266265518</v>
      </c>
      <c r="CL46" s="190">
        <f t="shared" si="83"/>
        <v>836.26220234958009</v>
      </c>
      <c r="CM46" s="190">
        <f t="shared" si="83"/>
        <v>1105.0614752355691</v>
      </c>
      <c r="CN46" s="190">
        <f t="shared" si="83"/>
        <v>1226.7327336957014</v>
      </c>
      <c r="CO46" s="190">
        <f t="shared" si="83"/>
        <v>1256.3311738099424</v>
      </c>
      <c r="CP46" s="190">
        <f t="shared" si="83"/>
        <v>1097.878803780307</v>
      </c>
      <c r="CQ46" s="190">
        <f t="shared" si="83"/>
        <v>1376.6501552903931</v>
      </c>
      <c r="CR46" s="190">
        <f t="shared" si="83"/>
        <v>1504.6825890398286</v>
      </c>
      <c r="CS46" s="190">
        <f t="shared" si="83"/>
        <v>1536.6546203985533</v>
      </c>
      <c r="CT46" s="190">
        <f t="shared" si="83"/>
        <v>1470.7879439378503</v>
      </c>
      <c r="CU46" s="190">
        <f t="shared" si="83"/>
        <v>1661.8655994354151</v>
      </c>
      <c r="CV46" s="190">
        <f t="shared" si="83"/>
        <v>1796.8399570981028</v>
      </c>
      <c r="CW46" s="190">
        <f t="shared" ref="CW46:EB46" si="84" xml:space="preserve"> CW$40</f>
        <v>1831.3191202049138</v>
      </c>
      <c r="CX46" s="190">
        <f t="shared" si="84"/>
        <v>1660.9211811032708</v>
      </c>
      <c r="CY46" s="190">
        <f t="shared" si="84"/>
        <v>1960.8157909769277</v>
      </c>
      <c r="CZ46" s="190">
        <f t="shared" si="84"/>
        <v>2102.4853957893783</v>
      </c>
      <c r="DA46" s="190">
        <f t="shared" si="84"/>
        <v>2139.5975845548337</v>
      </c>
      <c r="DB46" s="190">
        <f t="shared" si="84"/>
        <v>1962.8850485877285</v>
      </c>
      <c r="DC46" s="190">
        <f t="shared" si="84"/>
        <v>2273.9478517538091</v>
      </c>
      <c r="DD46" s="190">
        <f t="shared" si="84"/>
        <v>2422.9059867421811</v>
      </c>
      <c r="DE46" s="190">
        <f t="shared" si="84"/>
        <v>2462.789952307643</v>
      </c>
      <c r="DF46" s="190">
        <f t="shared" si="84"/>
        <v>2279.520351323682</v>
      </c>
      <c r="DG46" s="190">
        <f t="shared" si="84"/>
        <v>2602.1817044662539</v>
      </c>
      <c r="DH46" s="190">
        <f t="shared" si="84"/>
        <v>2758.7648625864181</v>
      </c>
      <c r="DI46" s="190">
        <f t="shared" si="84"/>
        <v>2801.5658276886447</v>
      </c>
      <c r="DJ46" s="190">
        <f t="shared" si="84"/>
        <v>2728.2984418481819</v>
      </c>
      <c r="DK46" s="190">
        <f t="shared" si="84"/>
        <v>2946.7108584510042</v>
      </c>
      <c r="DL46" s="190">
        <f t="shared" si="84"/>
        <v>3111.5866743579954</v>
      </c>
      <c r="DM46" s="190">
        <f t="shared" si="84"/>
        <v>3157.465132284392</v>
      </c>
      <c r="DN46" s="190">
        <f t="shared" si="84"/>
        <v>2960.3055564488168</v>
      </c>
      <c r="DO46" s="190">
        <f t="shared" si="84"/>
        <v>3307.5413376066522</v>
      </c>
      <c r="DP46" s="190">
        <f t="shared" si="84"/>
        <v>3480.4617226828459</v>
      </c>
      <c r="DQ46" s="190">
        <f t="shared" si="84"/>
        <v>3529.5685449313305</v>
      </c>
      <c r="DR46" s="190">
        <f t="shared" si="84"/>
        <v>3325.0652769441785</v>
      </c>
      <c r="DS46" s="190">
        <f t="shared" si="84"/>
        <v>4696.5560101553638</v>
      </c>
      <c r="DT46" s="190">
        <f t="shared" si="84"/>
        <v>6434.681652111356</v>
      </c>
      <c r="DU46" s="190">
        <f t="shared" si="84"/>
        <v>8169.4598763031699</v>
      </c>
      <c r="DV46" s="190">
        <f t="shared" si="84"/>
        <v>9679.2378908647843</v>
      </c>
      <c r="DW46" s="190">
        <f t="shared" si="84"/>
        <v>11614.225102748496</v>
      </c>
      <c r="DX46" s="190">
        <f t="shared" si="84"/>
        <v>13704.002845378545</v>
      </c>
      <c r="DY46" s="190">
        <f t="shared" si="84"/>
        <v>15792.605826473202</v>
      </c>
      <c r="DZ46" s="190">
        <f t="shared" si="84"/>
        <v>17786.481768564016</v>
      </c>
      <c r="EA46" s="190">
        <f t="shared" si="84"/>
        <v>14435.1431601761</v>
      </c>
      <c r="EB46" s="190">
        <f t="shared" si="84"/>
        <v>11142.869453674048</v>
      </c>
      <c r="EC46" s="190">
        <f t="shared" ref="EC46:FH46" si="85" xml:space="preserve"> EC$40</f>
        <v>7691.4003786793746</v>
      </c>
      <c r="ED46" s="190">
        <f t="shared" si="85"/>
        <v>4298.000703943726</v>
      </c>
      <c r="EE46" s="190">
        <f t="shared" si="85"/>
        <v>4638.4487991832957</v>
      </c>
      <c r="EF46" s="190">
        <f t="shared" si="85"/>
        <v>4783.9769938948411</v>
      </c>
      <c r="EG46" s="190">
        <f t="shared" si="85"/>
        <v>4783.9769938948411</v>
      </c>
      <c r="EH46" s="190">
        <f t="shared" si="85"/>
        <v>4492.9206044717521</v>
      </c>
      <c r="EI46" s="190">
        <f t="shared" si="85"/>
        <v>4841.8799020923125</v>
      </c>
      <c r="EJ46" s="190">
        <f t="shared" si="85"/>
        <v>4991.0463016716421</v>
      </c>
      <c r="EK46" s="190">
        <f t="shared" si="85"/>
        <v>4991.0463016716421</v>
      </c>
      <c r="EL46" s="190">
        <f t="shared" si="85"/>
        <v>4692.7135025129792</v>
      </c>
      <c r="EM46" s="190">
        <f t="shared" si="85"/>
        <v>5050.3967825740492</v>
      </c>
      <c r="EN46" s="190">
        <f t="shared" si="85"/>
        <v>5203.2923421428659</v>
      </c>
      <c r="EO46" s="190">
        <f t="shared" si="85"/>
        <v>5203.2923421428659</v>
      </c>
      <c r="EP46" s="190">
        <f t="shared" si="85"/>
        <v>5050.3967825740492</v>
      </c>
      <c r="EQ46" s="190">
        <f t="shared" si="85"/>
        <v>5264.1265850678337</v>
      </c>
      <c r="ER46" s="190">
        <f t="shared" si="85"/>
        <v>5420.8445336258683</v>
      </c>
      <c r="ES46" s="190">
        <f t="shared" si="85"/>
        <v>5420.8445336258683</v>
      </c>
      <c r="ET46" s="190">
        <f t="shared" si="85"/>
        <v>5107.4086365097955</v>
      </c>
      <c r="EU46" s="190">
        <f t="shared" si="85"/>
        <v>5483.1996326239605</v>
      </c>
      <c r="EV46" s="190">
        <f t="shared" si="85"/>
        <v>5643.8355298959432</v>
      </c>
      <c r="EW46" s="190">
        <f t="shared" si="85"/>
        <v>5643.8355298959432</v>
      </c>
      <c r="EX46" s="190">
        <f t="shared" si="85"/>
        <v>5322.5637353519724</v>
      </c>
      <c r="EY46" s="190">
        <f t="shared" si="85"/>
        <v>5707.7495063689876</v>
      </c>
      <c r="EZ46" s="190">
        <f t="shared" si="85"/>
        <v>5872.401301072774</v>
      </c>
      <c r="FA46" s="190">
        <f t="shared" si="85"/>
        <v>5872.401301072774</v>
      </c>
      <c r="FB46" s="190">
        <f t="shared" si="85"/>
        <v>3123.732206082781</v>
      </c>
      <c r="FC46" s="190">
        <f t="shared" si="85"/>
        <v>0</v>
      </c>
      <c r="FD46" s="190">
        <f t="shared" si="85"/>
        <v>0</v>
      </c>
      <c r="FE46" s="190">
        <f t="shared" si="85"/>
        <v>0</v>
      </c>
      <c r="FF46" s="190">
        <f t="shared" si="85"/>
        <v>0</v>
      </c>
      <c r="FG46" s="190">
        <f t="shared" si="85"/>
        <v>0</v>
      </c>
      <c r="FH46" s="190">
        <f t="shared" si="85"/>
        <v>0</v>
      </c>
      <c r="FI46" s="190">
        <f t="shared" ref="FI46:GJ46" si="86" xml:space="preserve"> FI$40</f>
        <v>0</v>
      </c>
      <c r="FJ46" s="190">
        <f t="shared" si="86"/>
        <v>0</v>
      </c>
      <c r="FK46" s="190">
        <f t="shared" si="86"/>
        <v>0</v>
      </c>
      <c r="FL46" s="190">
        <f t="shared" si="86"/>
        <v>0</v>
      </c>
      <c r="FM46" s="190">
        <f t="shared" si="86"/>
        <v>0</v>
      </c>
      <c r="FN46" s="190">
        <f t="shared" si="86"/>
        <v>0</v>
      </c>
      <c r="FO46" s="190">
        <f t="shared" si="86"/>
        <v>0</v>
      </c>
      <c r="FP46" s="190">
        <f t="shared" si="86"/>
        <v>0</v>
      </c>
      <c r="FQ46" s="190">
        <f t="shared" si="86"/>
        <v>0</v>
      </c>
      <c r="FR46" s="190">
        <f t="shared" si="86"/>
        <v>0</v>
      </c>
      <c r="FS46" s="190">
        <f t="shared" si="86"/>
        <v>0</v>
      </c>
      <c r="FT46" s="190">
        <f t="shared" si="86"/>
        <v>0</v>
      </c>
      <c r="FU46" s="190">
        <f t="shared" si="86"/>
        <v>0</v>
      </c>
      <c r="FV46" s="190">
        <f t="shared" si="86"/>
        <v>0</v>
      </c>
      <c r="FW46" s="190">
        <f t="shared" si="86"/>
        <v>0</v>
      </c>
      <c r="FX46" s="190">
        <f t="shared" si="86"/>
        <v>0</v>
      </c>
      <c r="FY46" s="190">
        <f t="shared" si="86"/>
        <v>0</v>
      </c>
      <c r="FZ46" s="190">
        <f t="shared" si="86"/>
        <v>0</v>
      </c>
      <c r="GA46" s="190">
        <f t="shared" si="86"/>
        <v>0</v>
      </c>
      <c r="GB46" s="190">
        <f t="shared" si="86"/>
        <v>0</v>
      </c>
      <c r="GC46" s="190">
        <f t="shared" si="86"/>
        <v>0</v>
      </c>
      <c r="GD46" s="190">
        <f t="shared" si="86"/>
        <v>0</v>
      </c>
      <c r="GE46" s="190">
        <f t="shared" si="86"/>
        <v>0</v>
      </c>
      <c r="GF46" s="190">
        <f t="shared" si="86"/>
        <v>0</v>
      </c>
      <c r="GG46" s="190">
        <f t="shared" si="86"/>
        <v>0</v>
      </c>
      <c r="GH46" s="190">
        <f t="shared" si="86"/>
        <v>0</v>
      </c>
      <c r="GI46" s="190">
        <f t="shared" si="86"/>
        <v>0</v>
      </c>
      <c r="GJ46" s="190">
        <f t="shared" si="86"/>
        <v>0</v>
      </c>
    </row>
    <row r="47" spans="1:192" hidden="1" outlineLevel="1" x14ac:dyDescent="0.35">
      <c r="E47" s="190" t="str">
        <f t="shared" ref="E47:AJ47" si="87" xml:space="preserve"> E$44</f>
        <v>Cash available for dividends</v>
      </c>
      <c r="F47" s="190">
        <f t="shared" si="87"/>
        <v>0</v>
      </c>
      <c r="G47" s="190" t="str">
        <f t="shared" si="87"/>
        <v>$ 000s</v>
      </c>
      <c r="H47" s="190">
        <f t="shared" si="87"/>
        <v>0</v>
      </c>
      <c r="I47" s="190">
        <f t="shared" si="87"/>
        <v>0</v>
      </c>
      <c r="J47" s="190">
        <f t="shared" si="87"/>
        <v>0</v>
      </c>
      <c r="K47" s="190">
        <f t="shared" si="87"/>
        <v>0</v>
      </c>
      <c r="L47" s="190">
        <f t="shared" si="87"/>
        <v>0</v>
      </c>
      <c r="M47" s="190">
        <f t="shared" si="87"/>
        <v>0</v>
      </c>
      <c r="N47" s="190">
        <f t="shared" si="87"/>
        <v>0</v>
      </c>
      <c r="O47" s="190">
        <f t="shared" si="87"/>
        <v>0</v>
      </c>
      <c r="P47" s="190">
        <f t="shared" si="87"/>
        <v>9.5315044745802879E-10</v>
      </c>
      <c r="Q47" s="190">
        <f t="shared" si="87"/>
        <v>7.0981513999868184E-9</v>
      </c>
      <c r="R47" s="190">
        <f t="shared" si="87"/>
        <v>1.3110593499732204E-8</v>
      </c>
      <c r="S47" s="190">
        <f t="shared" si="87"/>
        <v>1.9130993678118102E-8</v>
      </c>
      <c r="T47" s="190">
        <f t="shared" si="87"/>
        <v>2.4452901925542392E-8</v>
      </c>
      <c r="U47" s="190">
        <f t="shared" si="87"/>
        <v>2.9238208298920654E-8</v>
      </c>
      <c r="V47" s="190">
        <f t="shared" si="87"/>
        <v>3.3018977774190716E-8</v>
      </c>
      <c r="W47" s="190">
        <f t="shared" si="87"/>
        <v>3.5349103200132959E-8</v>
      </c>
      <c r="X47" s="190">
        <f t="shared" si="87"/>
        <v>3.6810206438531168E-8</v>
      </c>
      <c r="Y47" s="190">
        <f t="shared" si="87"/>
        <v>3.6773371903109364E-8</v>
      </c>
      <c r="Z47" s="190">
        <f t="shared" si="87"/>
        <v>3.522541192069184E-8</v>
      </c>
      <c r="AA47" s="190">
        <f t="shared" si="87"/>
        <v>3.2114030545926653E-8</v>
      </c>
      <c r="AB47" s="190">
        <f t="shared" si="87"/>
        <v>2.7296437110635452E-8</v>
      </c>
      <c r="AC47" s="190">
        <f t="shared" si="87"/>
        <v>2.0778998077730648E-8</v>
      </c>
      <c r="AD47" s="190">
        <f t="shared" si="87"/>
        <v>1.2860482456744649E-8</v>
      </c>
      <c r="AE47" s="190">
        <f t="shared" si="87"/>
        <v>3.1684521673014387E-9</v>
      </c>
      <c r="AF47" s="190">
        <f t="shared" si="87"/>
        <v>0</v>
      </c>
      <c r="AG47" s="190">
        <f t="shared" si="87"/>
        <v>0</v>
      </c>
      <c r="AH47" s="190">
        <f t="shared" si="87"/>
        <v>0</v>
      </c>
      <c r="AI47" s="190">
        <f t="shared" si="87"/>
        <v>0</v>
      </c>
      <c r="AJ47" s="190">
        <f t="shared" si="87"/>
        <v>0</v>
      </c>
      <c r="AK47" s="190">
        <f t="shared" ref="AK47:BP47" si="88" xml:space="preserve"> AK$44</f>
        <v>0</v>
      </c>
      <c r="AL47" s="190">
        <f t="shared" si="88"/>
        <v>0</v>
      </c>
      <c r="AM47" s="190">
        <f t="shared" si="88"/>
        <v>0</v>
      </c>
      <c r="AN47" s="190">
        <f t="shared" si="88"/>
        <v>0</v>
      </c>
      <c r="AO47" s="190">
        <f t="shared" si="88"/>
        <v>0</v>
      </c>
      <c r="AP47" s="190">
        <f t="shared" si="88"/>
        <v>0</v>
      </c>
      <c r="AQ47" s="190">
        <f t="shared" si="88"/>
        <v>0</v>
      </c>
      <c r="AR47" s="190">
        <f t="shared" si="88"/>
        <v>0</v>
      </c>
      <c r="AS47" s="190">
        <f t="shared" si="88"/>
        <v>0</v>
      </c>
      <c r="AT47" s="190">
        <f t="shared" si="88"/>
        <v>0</v>
      </c>
      <c r="AU47" s="190">
        <f t="shared" si="88"/>
        <v>0</v>
      </c>
      <c r="AV47" s="190">
        <f t="shared" si="88"/>
        <v>0</v>
      </c>
      <c r="AW47" s="190">
        <f t="shared" si="88"/>
        <v>0</v>
      </c>
      <c r="AX47" s="190">
        <f t="shared" si="88"/>
        <v>0</v>
      </c>
      <c r="AY47" s="190">
        <f t="shared" si="88"/>
        <v>0</v>
      </c>
      <c r="AZ47" s="190">
        <f t="shared" si="88"/>
        <v>0</v>
      </c>
      <c r="BA47" s="190">
        <f t="shared" si="88"/>
        <v>0</v>
      </c>
      <c r="BB47" s="190">
        <f t="shared" si="88"/>
        <v>0</v>
      </c>
      <c r="BC47" s="190">
        <f t="shared" si="88"/>
        <v>0</v>
      </c>
      <c r="BD47" s="190">
        <f t="shared" si="88"/>
        <v>0</v>
      </c>
      <c r="BE47" s="190">
        <f t="shared" si="88"/>
        <v>0</v>
      </c>
      <c r="BF47" s="190">
        <f t="shared" si="88"/>
        <v>1715.5909978587265</v>
      </c>
      <c r="BG47" s="190">
        <f t="shared" si="88"/>
        <v>1434.0243305571967</v>
      </c>
      <c r="BH47" s="190">
        <f t="shared" si="88"/>
        <v>1471.645621814961</v>
      </c>
      <c r="BI47" s="190">
        <f t="shared" si="88"/>
        <v>1480.3153284163072</v>
      </c>
      <c r="BJ47" s="190">
        <f t="shared" si="88"/>
        <v>1445.636502010922</v>
      </c>
      <c r="BK47" s="190">
        <f t="shared" si="88"/>
        <v>1469.8749388211263</v>
      </c>
      <c r="BL47" s="190">
        <f t="shared" si="88"/>
        <v>1508.4367623603348</v>
      </c>
      <c r="BM47" s="190">
        <f t="shared" si="88"/>
        <v>1517.3232116267145</v>
      </c>
      <c r="BN47" s="190">
        <f t="shared" si="88"/>
        <v>1499.5503130939546</v>
      </c>
      <c r="BO47" s="190">
        <f t="shared" si="88"/>
        <v>1515.5082615580341</v>
      </c>
      <c r="BP47" s="190">
        <f t="shared" si="88"/>
        <v>1546.1476814193425</v>
      </c>
      <c r="BQ47" s="190">
        <f t="shared" ref="BQ47:CV47" si="89" xml:space="preserve"> BQ$44</f>
        <v>1555.256291917382</v>
      </c>
      <c r="BR47" s="190">
        <f t="shared" si="89"/>
        <v>1518.8218499252243</v>
      </c>
      <c r="BS47" s="190">
        <f t="shared" si="89"/>
        <v>1544.2873575989456</v>
      </c>
      <c r="BT47" s="190">
        <f t="shared" si="89"/>
        <v>1584.8013734548267</v>
      </c>
      <c r="BU47" s="190">
        <f t="shared" si="89"/>
        <v>1594.1376992153168</v>
      </c>
      <c r="BV47" s="190">
        <f t="shared" si="89"/>
        <v>1556.792396173355</v>
      </c>
      <c r="BW47" s="190">
        <f t="shared" si="89"/>
        <v>1582.8945415389189</v>
      </c>
      <c r="BX47" s="190">
        <f t="shared" si="89"/>
        <v>1624.4214077911965</v>
      </c>
      <c r="BY47" s="190">
        <f t="shared" si="89"/>
        <v>1633.9911416956993</v>
      </c>
      <c r="BZ47" s="190">
        <f t="shared" si="89"/>
        <v>1595.7122060776892</v>
      </c>
      <c r="CA47" s="190">
        <f t="shared" si="89"/>
        <v>1622.4669050773923</v>
      </c>
      <c r="CB47" s="190">
        <f t="shared" si="89"/>
        <v>1665.0319429859765</v>
      </c>
      <c r="CC47" s="190">
        <f t="shared" si="89"/>
        <v>1674.8409202380926</v>
      </c>
      <c r="CD47" s="190">
        <f t="shared" si="89"/>
        <v>1677.9018856534726</v>
      </c>
      <c r="CE47" s="190">
        <f t="shared" si="89"/>
        <v>2918.9889291991412</v>
      </c>
      <c r="CF47" s="190">
        <f t="shared" si="89"/>
        <v>4026.5692642707827</v>
      </c>
      <c r="CG47" s="190">
        <f t="shared" si="89"/>
        <v>5034.1717259385841</v>
      </c>
      <c r="CH47" s="190">
        <f t="shared" si="89"/>
        <v>5976.3487946149708</v>
      </c>
      <c r="CI47" s="190">
        <f t="shared" si="89"/>
        <v>7094.0140568980532</v>
      </c>
      <c r="CJ47" s="190">
        <f t="shared" si="89"/>
        <v>7997.2033192843819</v>
      </c>
      <c r="CK47" s="190">
        <f t="shared" si="89"/>
        <v>8795.1048308985319</v>
      </c>
      <c r="CL47" s="190">
        <f t="shared" si="89"/>
        <v>9524.4383431590068</v>
      </c>
      <c r="CM47" s="190">
        <f t="shared" si="89"/>
        <v>10435.395540260035</v>
      </c>
      <c r="CN47" s="190">
        <f t="shared" si="89"/>
        <v>11123.391354751599</v>
      </c>
      <c r="CO47" s="190">
        <f t="shared" si="89"/>
        <v>11700.279106426669</v>
      </c>
      <c r="CP47" s="190">
        <f t="shared" si="89"/>
        <v>12205.315635412937</v>
      </c>
      <c r="CQ47" s="190">
        <f t="shared" si="89"/>
        <v>12898.336716069502</v>
      </c>
      <c r="CR47" s="190">
        <f t="shared" si="89"/>
        <v>13359.570282749417</v>
      </c>
      <c r="CS47" s="190">
        <f t="shared" si="89"/>
        <v>13703.598691214631</v>
      </c>
      <c r="CT47" s="190">
        <f t="shared" si="89"/>
        <v>13994.000517251658</v>
      </c>
      <c r="CU47" s="190">
        <f t="shared" si="89"/>
        <v>14369.712230396333</v>
      </c>
      <c r="CV47" s="190">
        <f t="shared" si="89"/>
        <v>14591.677445980486</v>
      </c>
      <c r="CW47" s="190">
        <f t="shared" ref="CW47:EB47" si="90" xml:space="preserve"> CW$44</f>
        <v>14689.76626132505</v>
      </c>
      <c r="CX47" s="190">
        <f t="shared" si="90"/>
        <v>14708.984083870404</v>
      </c>
      <c r="CY47" s="190">
        <f t="shared" si="90"/>
        <v>14929.627093853622</v>
      </c>
      <c r="CZ47" s="190">
        <f t="shared" si="90"/>
        <v>14899.737888271753</v>
      </c>
      <c r="DA47" s="190">
        <f t="shared" si="90"/>
        <v>14739.554484236109</v>
      </c>
      <c r="DB47" s="190">
        <f t="shared" si="90"/>
        <v>14496.757266000299</v>
      </c>
      <c r="DC47" s="190">
        <f t="shared" si="90"/>
        <v>14462.475513276222</v>
      </c>
      <c r="DD47" s="190">
        <f t="shared" si="90"/>
        <v>14167.727411552347</v>
      </c>
      <c r="DE47" s="190">
        <f t="shared" si="90"/>
        <v>13735.680966357744</v>
      </c>
      <c r="DF47" s="190">
        <f t="shared" si="90"/>
        <v>13217.111389527101</v>
      </c>
      <c r="DG47" s="190">
        <f t="shared" si="90"/>
        <v>12914.409416463663</v>
      </c>
      <c r="DH47" s="190">
        <f t="shared" si="90"/>
        <v>12340.907455778091</v>
      </c>
      <c r="DI47" s="190">
        <f t="shared" si="90"/>
        <v>11622.773623277941</v>
      </c>
      <c r="DJ47" s="190">
        <f t="shared" si="90"/>
        <v>10837.936253064392</v>
      </c>
      <c r="DK47" s="190">
        <f t="shared" si="90"/>
        <v>10147.827935238545</v>
      </c>
      <c r="DL47" s="190">
        <f t="shared" si="90"/>
        <v>9280.5138141627394</v>
      </c>
      <c r="DM47" s="190">
        <f t="shared" si="90"/>
        <v>8260.5739456431693</v>
      </c>
      <c r="DN47" s="190">
        <f t="shared" si="90"/>
        <v>7145.7553453442997</v>
      </c>
      <c r="DO47" s="190">
        <f t="shared" si="90"/>
        <v>6262.3445975551513</v>
      </c>
      <c r="DP47" s="190">
        <f t="shared" si="90"/>
        <v>5086.1849157580782</v>
      </c>
      <c r="DQ47" s="190">
        <f t="shared" si="90"/>
        <v>3749.6611690596174</v>
      </c>
      <c r="DR47" s="190">
        <f t="shared" si="90"/>
        <v>2313.8053194134463</v>
      </c>
      <c r="DS47" s="190">
        <f t="shared" si="90"/>
        <v>2128.8171788761592</v>
      </c>
      <c r="DT47" s="190">
        <f t="shared" si="90"/>
        <v>2184.6661972048187</v>
      </c>
      <c r="DU47" s="190">
        <f t="shared" si="90"/>
        <v>2197.5364253839953</v>
      </c>
      <c r="DV47" s="190">
        <f t="shared" si="90"/>
        <v>2146.0555126672889</v>
      </c>
      <c r="DW47" s="190">
        <f t="shared" si="90"/>
        <v>2182.0376083480633</v>
      </c>
      <c r="DX47" s="190">
        <f t="shared" si="90"/>
        <v>2239.2828521349384</v>
      </c>
      <c r="DY47" s="190">
        <f t="shared" si="90"/>
        <v>2252.474836018594</v>
      </c>
      <c r="DZ47" s="190">
        <f t="shared" si="90"/>
        <v>7791.318038879489</v>
      </c>
      <c r="EA47" s="190">
        <f t="shared" si="90"/>
        <v>7874.2318635414731</v>
      </c>
      <c r="EB47" s="190">
        <f t="shared" si="90"/>
        <v>8033.4272320340933</v>
      </c>
      <c r="EC47" s="190">
        <f t="shared" ref="EC47:FH47" si="91" xml:space="preserve"> EC$44</f>
        <v>8080.7534742167081</v>
      </c>
      <c r="ED47" s="190">
        <f t="shared" si="91"/>
        <v>8280.8016010235769</v>
      </c>
      <c r="EE47" s="190">
        <f t="shared" si="91"/>
        <v>12006.562315027244</v>
      </c>
      <c r="EF47" s="190">
        <f t="shared" si="91"/>
        <v>15602.376428678896</v>
      </c>
      <c r="EG47" s="190">
        <f t="shared" si="91"/>
        <v>19101.171745856183</v>
      </c>
      <c r="EH47" s="190">
        <f t="shared" si="91"/>
        <v>22405.929470084746</v>
      </c>
      <c r="EI47" s="190">
        <f t="shared" si="91"/>
        <v>26137.364319009073</v>
      </c>
      <c r="EJ47" s="190">
        <f t="shared" si="91"/>
        <v>29735.603902572584</v>
      </c>
      <c r="EK47" s="190">
        <f t="shared" si="91"/>
        <v>33234.399219749874</v>
      </c>
      <c r="EL47" s="190">
        <f t="shared" si="91"/>
        <v>36534.306004154721</v>
      </c>
      <c r="EM47" s="190">
        <f t="shared" si="91"/>
        <v>40271.556841372723</v>
      </c>
      <c r="EN47" s="190">
        <f t="shared" si="91"/>
        <v>43872.282531595891</v>
      </c>
      <c r="EO47" s="190">
        <f t="shared" si="91"/>
        <v>47371.07784877318</v>
      </c>
      <c r="EP47" s="190">
        <f t="shared" si="91"/>
        <v>50767.942792904592</v>
      </c>
      <c r="EQ47" s="190">
        <f t="shared" si="91"/>
        <v>54409.224645077738</v>
      </c>
      <c r="ER47" s="190">
        <f t="shared" si="91"/>
        <v>58012.498594627054</v>
      </c>
      <c r="ES47" s="190">
        <f t="shared" si="91"/>
        <v>61511.293911804343</v>
      </c>
      <c r="ET47" s="190">
        <f t="shared" si="91"/>
        <v>64801.131964237582</v>
      </c>
      <c r="EU47" s="190">
        <f t="shared" si="91"/>
        <v>68550.454612157642</v>
      </c>
      <c r="EV47" s="190">
        <f t="shared" si="91"/>
        <v>72156.340527516251</v>
      </c>
      <c r="EW47" s="190">
        <f t="shared" si="91"/>
        <v>75655.135844693534</v>
      </c>
      <c r="EX47" s="190">
        <f t="shared" si="91"/>
        <v>78939.749965508163</v>
      </c>
      <c r="EY47" s="190">
        <f t="shared" si="91"/>
        <v>82695.335796696803</v>
      </c>
      <c r="EZ47" s="190">
        <f t="shared" si="91"/>
        <v>86303.898977009958</v>
      </c>
      <c r="FA47" s="190">
        <f t="shared" si="91"/>
        <v>2748.669094989993</v>
      </c>
      <c r="FB47" s="190">
        <f t="shared" si="91"/>
        <v>3123.732206083354</v>
      </c>
      <c r="FC47" s="190">
        <f t="shared" si="91"/>
        <v>5.7298166211694479E-10</v>
      </c>
      <c r="FD47" s="190">
        <f t="shared" si="91"/>
        <v>5.7298166211694479E-10</v>
      </c>
      <c r="FE47" s="190">
        <f t="shared" si="91"/>
        <v>5.7298166211694479E-10</v>
      </c>
      <c r="FF47" s="190">
        <f t="shared" si="91"/>
        <v>5.7298166211694479E-10</v>
      </c>
      <c r="FG47" s="190">
        <f t="shared" si="91"/>
        <v>5.7298166211694479E-10</v>
      </c>
      <c r="FH47" s="190">
        <f t="shared" si="91"/>
        <v>5.7298166211694479E-10</v>
      </c>
      <c r="FI47" s="190">
        <f t="shared" ref="FI47:GJ47" si="92" xml:space="preserve"> FI$44</f>
        <v>5.7298166211694479E-10</v>
      </c>
      <c r="FJ47" s="190">
        <f t="shared" si="92"/>
        <v>5.7298166211694479E-10</v>
      </c>
      <c r="FK47" s="190">
        <f t="shared" si="92"/>
        <v>5.7298166211694479E-10</v>
      </c>
      <c r="FL47" s="190">
        <f t="shared" si="92"/>
        <v>5.7298166211694479E-10</v>
      </c>
      <c r="FM47" s="190">
        <f t="shared" si="92"/>
        <v>5.7298166211694479E-10</v>
      </c>
      <c r="FN47" s="190">
        <f t="shared" si="92"/>
        <v>5.7298166211694479E-10</v>
      </c>
      <c r="FO47" s="190">
        <f t="shared" si="92"/>
        <v>5.7298166211694479E-10</v>
      </c>
      <c r="FP47" s="190">
        <f t="shared" si="92"/>
        <v>5.7298166211694479E-10</v>
      </c>
      <c r="FQ47" s="190">
        <f t="shared" si="92"/>
        <v>5.7298166211694479E-10</v>
      </c>
      <c r="FR47" s="190">
        <f t="shared" si="92"/>
        <v>5.7298166211694479E-10</v>
      </c>
      <c r="FS47" s="190">
        <f t="shared" si="92"/>
        <v>5.7298166211694479E-10</v>
      </c>
      <c r="FT47" s="190">
        <f t="shared" si="92"/>
        <v>5.7298166211694479E-10</v>
      </c>
      <c r="FU47" s="190">
        <f t="shared" si="92"/>
        <v>5.7298166211694479E-10</v>
      </c>
      <c r="FV47" s="190">
        <f t="shared" si="92"/>
        <v>5.7298166211694479E-10</v>
      </c>
      <c r="FW47" s="190">
        <f t="shared" si="92"/>
        <v>5.7298166211694479E-10</v>
      </c>
      <c r="FX47" s="190">
        <f t="shared" si="92"/>
        <v>5.7298166211694479E-10</v>
      </c>
      <c r="FY47" s="190">
        <f t="shared" si="92"/>
        <v>5.7298166211694479E-10</v>
      </c>
      <c r="FZ47" s="190">
        <f t="shared" si="92"/>
        <v>5.7298166211694479E-10</v>
      </c>
      <c r="GA47" s="190">
        <f t="shared" si="92"/>
        <v>5.7298166211694479E-10</v>
      </c>
      <c r="GB47" s="190">
        <f t="shared" si="92"/>
        <v>5.7298166211694479E-10</v>
      </c>
      <c r="GC47" s="190">
        <f t="shared" si="92"/>
        <v>5.7298166211694479E-10</v>
      </c>
      <c r="GD47" s="190">
        <f t="shared" si="92"/>
        <v>5.7298166211694479E-10</v>
      </c>
      <c r="GE47" s="190">
        <f t="shared" si="92"/>
        <v>5.7298166211694479E-10</v>
      </c>
      <c r="GF47" s="190">
        <f t="shared" si="92"/>
        <v>5.7298166211694479E-10</v>
      </c>
      <c r="GG47" s="190">
        <f t="shared" si="92"/>
        <v>5.7298166211694479E-10</v>
      </c>
      <c r="GH47" s="190">
        <f t="shared" si="92"/>
        <v>5.7298166211694479E-10</v>
      </c>
      <c r="GI47" s="190">
        <f t="shared" si="92"/>
        <v>5.7298166211694479E-10</v>
      </c>
      <c r="GJ47" s="190">
        <f t="shared" si="92"/>
        <v>5.7298166211694479E-10</v>
      </c>
    </row>
    <row r="48" spans="1:192" s="181" customFormat="1" hidden="1" outlineLevel="1" x14ac:dyDescent="0.35">
      <c r="A48" s="132"/>
      <c r="B48" s="132"/>
      <c r="C48" s="133"/>
      <c r="D48" s="134"/>
      <c r="E48" s="180" t="s">
        <v>138</v>
      </c>
      <c r="F48" s="180"/>
      <c r="G48" s="180" t="str">
        <f xml:space="preserve"> SMU</f>
        <v>$ 000s</v>
      </c>
      <c r="H48" s="180">
        <f xml:space="preserve"> SUM(J48:GJ48)</f>
        <v>285360.00151790451</v>
      </c>
      <c r="I48" s="135"/>
      <c r="J48" s="180">
        <f t="shared" ref="J48:AO48" si="93" xml:space="preserve"> MIN(J46:J47)</f>
        <v>0</v>
      </c>
      <c r="K48" s="180">
        <f t="shared" si="93"/>
        <v>0</v>
      </c>
      <c r="L48" s="180">
        <f t="shared" si="93"/>
        <v>0</v>
      </c>
      <c r="M48" s="180">
        <f t="shared" si="93"/>
        <v>0</v>
      </c>
      <c r="N48" s="180">
        <f t="shared" si="93"/>
        <v>0</v>
      </c>
      <c r="O48" s="180">
        <f t="shared" si="93"/>
        <v>0</v>
      </c>
      <c r="P48" s="180">
        <f t="shared" si="93"/>
        <v>0</v>
      </c>
      <c r="Q48" s="180">
        <f t="shared" si="93"/>
        <v>0</v>
      </c>
      <c r="R48" s="180">
        <f t="shared" si="93"/>
        <v>0</v>
      </c>
      <c r="S48" s="180">
        <f t="shared" si="93"/>
        <v>0</v>
      </c>
      <c r="T48" s="180">
        <f t="shared" si="93"/>
        <v>0</v>
      </c>
      <c r="U48" s="180">
        <f t="shared" si="93"/>
        <v>0</v>
      </c>
      <c r="V48" s="180">
        <f t="shared" si="93"/>
        <v>0</v>
      </c>
      <c r="W48" s="180">
        <f t="shared" si="93"/>
        <v>0</v>
      </c>
      <c r="X48" s="180">
        <f t="shared" si="93"/>
        <v>0</v>
      </c>
      <c r="Y48" s="180">
        <f t="shared" si="93"/>
        <v>0</v>
      </c>
      <c r="Z48" s="180">
        <f t="shared" si="93"/>
        <v>0</v>
      </c>
      <c r="AA48" s="180">
        <f t="shared" si="93"/>
        <v>0</v>
      </c>
      <c r="AB48" s="180">
        <f t="shared" si="93"/>
        <v>0</v>
      </c>
      <c r="AC48" s="180">
        <f t="shared" si="93"/>
        <v>0</v>
      </c>
      <c r="AD48" s="180">
        <f t="shared" si="93"/>
        <v>0</v>
      </c>
      <c r="AE48" s="180">
        <f t="shared" si="93"/>
        <v>3.1684521673014387E-9</v>
      </c>
      <c r="AF48" s="180">
        <f t="shared" si="93"/>
        <v>0</v>
      </c>
      <c r="AG48" s="180">
        <f t="shared" si="93"/>
        <v>0</v>
      </c>
      <c r="AH48" s="180">
        <f t="shared" si="93"/>
        <v>0</v>
      </c>
      <c r="AI48" s="180">
        <f t="shared" si="93"/>
        <v>0</v>
      </c>
      <c r="AJ48" s="180">
        <f t="shared" si="93"/>
        <v>0</v>
      </c>
      <c r="AK48" s="180">
        <f t="shared" si="93"/>
        <v>0</v>
      </c>
      <c r="AL48" s="180">
        <f t="shared" si="93"/>
        <v>0</v>
      </c>
      <c r="AM48" s="180">
        <f t="shared" si="93"/>
        <v>0</v>
      </c>
      <c r="AN48" s="180">
        <f t="shared" si="93"/>
        <v>0</v>
      </c>
      <c r="AO48" s="180">
        <f t="shared" si="93"/>
        <v>0</v>
      </c>
      <c r="AP48" s="180">
        <f t="shared" ref="AP48:BU48" si="94" xml:space="preserve"> MIN(AP46:AP47)</f>
        <v>0</v>
      </c>
      <c r="AQ48" s="180">
        <f t="shared" si="94"/>
        <v>0</v>
      </c>
      <c r="AR48" s="180">
        <f t="shared" si="94"/>
        <v>0</v>
      </c>
      <c r="AS48" s="180">
        <f t="shared" si="94"/>
        <v>0</v>
      </c>
      <c r="AT48" s="180">
        <f t="shared" si="94"/>
        <v>0</v>
      </c>
      <c r="AU48" s="180">
        <f t="shared" si="94"/>
        <v>0</v>
      </c>
      <c r="AV48" s="180">
        <f t="shared" si="94"/>
        <v>0</v>
      </c>
      <c r="AW48" s="180">
        <f t="shared" si="94"/>
        <v>0</v>
      </c>
      <c r="AX48" s="180">
        <f t="shared" si="94"/>
        <v>0</v>
      </c>
      <c r="AY48" s="180">
        <f t="shared" si="94"/>
        <v>0</v>
      </c>
      <c r="AZ48" s="180">
        <f t="shared" si="94"/>
        <v>0</v>
      </c>
      <c r="BA48" s="180">
        <f t="shared" si="94"/>
        <v>0</v>
      </c>
      <c r="BB48" s="180">
        <f t="shared" si="94"/>
        <v>0</v>
      </c>
      <c r="BC48" s="180">
        <f t="shared" si="94"/>
        <v>0</v>
      </c>
      <c r="BD48" s="180">
        <f t="shared" si="94"/>
        <v>0</v>
      </c>
      <c r="BE48" s="180">
        <f t="shared" si="94"/>
        <v>0</v>
      </c>
      <c r="BF48" s="180">
        <f t="shared" si="94"/>
        <v>1715.5909978587265</v>
      </c>
      <c r="BG48" s="180">
        <f t="shared" si="94"/>
        <v>1434.0243305571967</v>
      </c>
      <c r="BH48" s="180">
        <f t="shared" si="94"/>
        <v>1471.645621814961</v>
      </c>
      <c r="BI48" s="180">
        <f t="shared" si="94"/>
        <v>1480.3153284163072</v>
      </c>
      <c r="BJ48" s="180">
        <f t="shared" si="94"/>
        <v>1445.636502010922</v>
      </c>
      <c r="BK48" s="180">
        <f t="shared" si="94"/>
        <v>1469.8749388211263</v>
      </c>
      <c r="BL48" s="180">
        <f t="shared" si="94"/>
        <v>1508.4367623603348</v>
      </c>
      <c r="BM48" s="180">
        <f t="shared" si="94"/>
        <v>1517.3232116267145</v>
      </c>
      <c r="BN48" s="180">
        <f t="shared" si="94"/>
        <v>1499.5503130939546</v>
      </c>
      <c r="BO48" s="180">
        <f t="shared" si="94"/>
        <v>1515.5082615580341</v>
      </c>
      <c r="BP48" s="180">
        <f t="shared" si="94"/>
        <v>1546.1476814193425</v>
      </c>
      <c r="BQ48" s="180">
        <f t="shared" si="94"/>
        <v>1555.256291917382</v>
      </c>
      <c r="BR48" s="180">
        <f t="shared" si="94"/>
        <v>1518.8218499252243</v>
      </c>
      <c r="BS48" s="180">
        <f t="shared" si="94"/>
        <v>1544.2873575989456</v>
      </c>
      <c r="BT48" s="180">
        <f t="shared" si="94"/>
        <v>1584.8013734548267</v>
      </c>
      <c r="BU48" s="180">
        <f t="shared" si="94"/>
        <v>1594.1376992153168</v>
      </c>
      <c r="BV48" s="180">
        <f t="shared" ref="BV48:DA48" si="95" xml:space="preserve"> MIN(BV46:BV47)</f>
        <v>1556.792396173355</v>
      </c>
      <c r="BW48" s="180">
        <f t="shared" si="95"/>
        <v>1582.8945415389189</v>
      </c>
      <c r="BX48" s="180">
        <f t="shared" si="95"/>
        <v>1624.4214077911965</v>
      </c>
      <c r="BY48" s="180">
        <f t="shared" si="95"/>
        <v>1633.9911416956993</v>
      </c>
      <c r="BZ48" s="180">
        <f t="shared" si="95"/>
        <v>1595.7122060776892</v>
      </c>
      <c r="CA48" s="180">
        <f t="shared" si="95"/>
        <v>1622.4669050773923</v>
      </c>
      <c r="CB48" s="180">
        <f t="shared" si="95"/>
        <v>1665.0319429859765</v>
      </c>
      <c r="CC48" s="180">
        <f t="shared" si="95"/>
        <v>1652.1620003184812</v>
      </c>
      <c r="CD48" s="180">
        <f t="shared" si="95"/>
        <v>431.75051141077302</v>
      </c>
      <c r="CE48" s="180">
        <f t="shared" si="95"/>
        <v>599.0774064889838</v>
      </c>
      <c r="CF48" s="180">
        <f t="shared" si="95"/>
        <v>709.10948157624216</v>
      </c>
      <c r="CG48" s="180">
        <f t="shared" si="95"/>
        <v>734.31806783398497</v>
      </c>
      <c r="CH48" s="180">
        <f t="shared" si="95"/>
        <v>586.93902986385206</v>
      </c>
      <c r="CI48" s="180">
        <f t="shared" si="95"/>
        <v>846.13492271331347</v>
      </c>
      <c r="CJ48" s="180">
        <f t="shared" si="95"/>
        <v>961.72823021099475</v>
      </c>
      <c r="CK48" s="180">
        <f t="shared" si="95"/>
        <v>989.07400266265518</v>
      </c>
      <c r="CL48" s="180">
        <f t="shared" si="95"/>
        <v>836.26220234958009</v>
      </c>
      <c r="CM48" s="180">
        <f t="shared" si="95"/>
        <v>1105.0614752355691</v>
      </c>
      <c r="CN48" s="180">
        <f t="shared" si="95"/>
        <v>1226.7327336957014</v>
      </c>
      <c r="CO48" s="180">
        <f t="shared" si="95"/>
        <v>1256.3311738099424</v>
      </c>
      <c r="CP48" s="180">
        <f t="shared" si="95"/>
        <v>1097.878803780307</v>
      </c>
      <c r="CQ48" s="180">
        <f t="shared" si="95"/>
        <v>1376.6501552903931</v>
      </c>
      <c r="CR48" s="180">
        <f t="shared" si="95"/>
        <v>1504.6825890398286</v>
      </c>
      <c r="CS48" s="180">
        <f t="shared" si="95"/>
        <v>1536.6546203985533</v>
      </c>
      <c r="CT48" s="180">
        <f t="shared" si="95"/>
        <v>1470.7879439378503</v>
      </c>
      <c r="CU48" s="180">
        <f t="shared" si="95"/>
        <v>1661.8655994354151</v>
      </c>
      <c r="CV48" s="180">
        <f t="shared" si="95"/>
        <v>1796.8399570981028</v>
      </c>
      <c r="CW48" s="180">
        <f t="shared" si="95"/>
        <v>1831.3191202049138</v>
      </c>
      <c r="CX48" s="180">
        <f t="shared" si="95"/>
        <v>1660.9211811032708</v>
      </c>
      <c r="CY48" s="180">
        <f t="shared" si="95"/>
        <v>1960.8157909769277</v>
      </c>
      <c r="CZ48" s="180">
        <f t="shared" si="95"/>
        <v>2102.4853957893783</v>
      </c>
      <c r="DA48" s="180">
        <f t="shared" si="95"/>
        <v>2139.5975845548337</v>
      </c>
      <c r="DB48" s="180">
        <f t="shared" ref="DB48:EG48" si="96" xml:space="preserve"> MIN(DB46:DB47)</f>
        <v>1962.8850485877285</v>
      </c>
      <c r="DC48" s="180">
        <f t="shared" si="96"/>
        <v>2273.9478517538091</v>
      </c>
      <c r="DD48" s="180">
        <f t="shared" si="96"/>
        <v>2422.9059867421811</v>
      </c>
      <c r="DE48" s="180">
        <f t="shared" si="96"/>
        <v>2462.789952307643</v>
      </c>
      <c r="DF48" s="180">
        <f t="shared" si="96"/>
        <v>2279.520351323682</v>
      </c>
      <c r="DG48" s="180">
        <f t="shared" si="96"/>
        <v>2602.1817044662539</v>
      </c>
      <c r="DH48" s="180">
        <f t="shared" si="96"/>
        <v>2758.7648625864181</v>
      </c>
      <c r="DI48" s="180">
        <f t="shared" si="96"/>
        <v>2801.5658276886447</v>
      </c>
      <c r="DJ48" s="180">
        <f t="shared" si="96"/>
        <v>2728.2984418481819</v>
      </c>
      <c r="DK48" s="180">
        <f t="shared" si="96"/>
        <v>2946.7108584510042</v>
      </c>
      <c r="DL48" s="180">
        <f t="shared" si="96"/>
        <v>3111.5866743579954</v>
      </c>
      <c r="DM48" s="180">
        <f t="shared" si="96"/>
        <v>3157.465132284392</v>
      </c>
      <c r="DN48" s="180">
        <f t="shared" si="96"/>
        <v>2960.3055564488168</v>
      </c>
      <c r="DO48" s="180">
        <f t="shared" si="96"/>
        <v>3307.5413376066522</v>
      </c>
      <c r="DP48" s="180">
        <f t="shared" si="96"/>
        <v>3480.4617226828459</v>
      </c>
      <c r="DQ48" s="180">
        <f t="shared" si="96"/>
        <v>3529.5685449313305</v>
      </c>
      <c r="DR48" s="180">
        <f t="shared" si="96"/>
        <v>2313.8053194134463</v>
      </c>
      <c r="DS48" s="180">
        <f t="shared" si="96"/>
        <v>2128.8171788761592</v>
      </c>
      <c r="DT48" s="180">
        <f t="shared" si="96"/>
        <v>2184.6661972048187</v>
      </c>
      <c r="DU48" s="180">
        <f t="shared" si="96"/>
        <v>2197.5364253839953</v>
      </c>
      <c r="DV48" s="180">
        <f t="shared" si="96"/>
        <v>2146.0555126672889</v>
      </c>
      <c r="DW48" s="180">
        <f t="shared" si="96"/>
        <v>2182.0376083480633</v>
      </c>
      <c r="DX48" s="180">
        <f t="shared" si="96"/>
        <v>2239.2828521349384</v>
      </c>
      <c r="DY48" s="180">
        <f t="shared" si="96"/>
        <v>2252.474836018594</v>
      </c>
      <c r="DZ48" s="180">
        <f t="shared" si="96"/>
        <v>7791.318038879489</v>
      </c>
      <c r="EA48" s="180">
        <f t="shared" si="96"/>
        <v>7874.2318635414731</v>
      </c>
      <c r="EB48" s="180">
        <f t="shared" si="96"/>
        <v>8033.4272320340933</v>
      </c>
      <c r="EC48" s="180">
        <f t="shared" si="96"/>
        <v>7691.4003786793746</v>
      </c>
      <c r="ED48" s="180">
        <f t="shared" si="96"/>
        <v>4298.000703943726</v>
      </c>
      <c r="EE48" s="180">
        <f t="shared" si="96"/>
        <v>4638.4487991832957</v>
      </c>
      <c r="EF48" s="180">
        <f t="shared" si="96"/>
        <v>4783.9769938948411</v>
      </c>
      <c r="EG48" s="180">
        <f t="shared" si="96"/>
        <v>4783.9769938948411</v>
      </c>
      <c r="EH48" s="180">
        <f t="shared" ref="EH48:FM48" si="97" xml:space="preserve"> MIN(EH46:EH47)</f>
        <v>4492.9206044717521</v>
      </c>
      <c r="EI48" s="180">
        <f t="shared" si="97"/>
        <v>4841.8799020923125</v>
      </c>
      <c r="EJ48" s="180">
        <f t="shared" si="97"/>
        <v>4991.0463016716421</v>
      </c>
      <c r="EK48" s="180">
        <f t="shared" si="97"/>
        <v>4991.0463016716421</v>
      </c>
      <c r="EL48" s="180">
        <f t="shared" si="97"/>
        <v>4692.7135025129792</v>
      </c>
      <c r="EM48" s="180">
        <f t="shared" si="97"/>
        <v>5050.3967825740492</v>
      </c>
      <c r="EN48" s="180">
        <f t="shared" si="97"/>
        <v>5203.2923421428659</v>
      </c>
      <c r="EO48" s="180">
        <f t="shared" si="97"/>
        <v>5203.2923421428659</v>
      </c>
      <c r="EP48" s="180">
        <f t="shared" si="97"/>
        <v>5050.3967825740492</v>
      </c>
      <c r="EQ48" s="180">
        <f t="shared" si="97"/>
        <v>5264.1265850678337</v>
      </c>
      <c r="ER48" s="180">
        <f t="shared" si="97"/>
        <v>5420.8445336258683</v>
      </c>
      <c r="ES48" s="180">
        <f t="shared" si="97"/>
        <v>5420.8445336258683</v>
      </c>
      <c r="ET48" s="180">
        <f t="shared" si="97"/>
        <v>5107.4086365097955</v>
      </c>
      <c r="EU48" s="180">
        <f t="shared" si="97"/>
        <v>5483.1996326239605</v>
      </c>
      <c r="EV48" s="180">
        <f t="shared" si="97"/>
        <v>5643.8355298959432</v>
      </c>
      <c r="EW48" s="180">
        <f t="shared" si="97"/>
        <v>5643.8355298959432</v>
      </c>
      <c r="EX48" s="180">
        <f t="shared" si="97"/>
        <v>5322.5637353519724</v>
      </c>
      <c r="EY48" s="180">
        <f t="shared" si="97"/>
        <v>5707.7495063689876</v>
      </c>
      <c r="EZ48" s="180">
        <f t="shared" si="97"/>
        <v>5872.401301072774</v>
      </c>
      <c r="FA48" s="180">
        <f t="shared" si="97"/>
        <v>2748.669094989993</v>
      </c>
      <c r="FB48" s="180">
        <f t="shared" si="97"/>
        <v>3123.732206082781</v>
      </c>
      <c r="FC48" s="180">
        <f t="shared" si="97"/>
        <v>0</v>
      </c>
      <c r="FD48" s="180">
        <f t="shared" si="97"/>
        <v>0</v>
      </c>
      <c r="FE48" s="180">
        <f t="shared" si="97"/>
        <v>0</v>
      </c>
      <c r="FF48" s="180">
        <f t="shared" si="97"/>
        <v>0</v>
      </c>
      <c r="FG48" s="180">
        <f t="shared" si="97"/>
        <v>0</v>
      </c>
      <c r="FH48" s="180">
        <f t="shared" si="97"/>
        <v>0</v>
      </c>
      <c r="FI48" s="180">
        <f t="shared" si="97"/>
        <v>0</v>
      </c>
      <c r="FJ48" s="180">
        <f t="shared" si="97"/>
        <v>0</v>
      </c>
      <c r="FK48" s="180">
        <f t="shared" si="97"/>
        <v>0</v>
      </c>
      <c r="FL48" s="180">
        <f t="shared" si="97"/>
        <v>0</v>
      </c>
      <c r="FM48" s="180">
        <f t="shared" si="97"/>
        <v>0</v>
      </c>
      <c r="FN48" s="180">
        <f t="shared" ref="FN48:GJ48" si="98" xml:space="preserve"> MIN(FN46:FN47)</f>
        <v>0</v>
      </c>
      <c r="FO48" s="180">
        <f t="shared" si="98"/>
        <v>0</v>
      </c>
      <c r="FP48" s="180">
        <f t="shared" si="98"/>
        <v>0</v>
      </c>
      <c r="FQ48" s="180">
        <f t="shared" si="98"/>
        <v>0</v>
      </c>
      <c r="FR48" s="180">
        <f t="shared" si="98"/>
        <v>0</v>
      </c>
      <c r="FS48" s="180">
        <f t="shared" si="98"/>
        <v>0</v>
      </c>
      <c r="FT48" s="180">
        <f t="shared" si="98"/>
        <v>0</v>
      </c>
      <c r="FU48" s="180">
        <f t="shared" si="98"/>
        <v>0</v>
      </c>
      <c r="FV48" s="180">
        <f t="shared" si="98"/>
        <v>0</v>
      </c>
      <c r="FW48" s="180">
        <f t="shared" si="98"/>
        <v>0</v>
      </c>
      <c r="FX48" s="180">
        <f t="shared" si="98"/>
        <v>0</v>
      </c>
      <c r="FY48" s="180">
        <f t="shared" si="98"/>
        <v>0</v>
      </c>
      <c r="FZ48" s="180">
        <f t="shared" si="98"/>
        <v>0</v>
      </c>
      <c r="GA48" s="180">
        <f t="shared" si="98"/>
        <v>0</v>
      </c>
      <c r="GB48" s="180">
        <f t="shared" si="98"/>
        <v>0</v>
      </c>
      <c r="GC48" s="180">
        <f t="shared" si="98"/>
        <v>0</v>
      </c>
      <c r="GD48" s="180">
        <f t="shared" si="98"/>
        <v>0</v>
      </c>
      <c r="GE48" s="180">
        <f t="shared" si="98"/>
        <v>0</v>
      </c>
      <c r="GF48" s="180">
        <f t="shared" si="98"/>
        <v>0</v>
      </c>
      <c r="GG48" s="180">
        <f t="shared" si="98"/>
        <v>0</v>
      </c>
      <c r="GH48" s="180">
        <f t="shared" si="98"/>
        <v>0</v>
      </c>
      <c r="GI48" s="180">
        <f t="shared" si="98"/>
        <v>0</v>
      </c>
      <c r="GJ48" s="180">
        <f t="shared" si="98"/>
        <v>0</v>
      </c>
    </row>
    <row r="49" spans="1:192" hidden="1" outlineLevel="1" x14ac:dyDescent="0.35">
      <c r="A49" s="132"/>
      <c r="B49" s="132"/>
      <c r="C49" s="133"/>
      <c r="D49" s="134"/>
      <c r="E49" s="180" t="str">
        <f xml:space="preserve"> LEFT(E48, LEN(E48) - 4)</f>
        <v>Dividends paid</v>
      </c>
      <c r="F49" s="180"/>
      <c r="G49" s="180" t="str">
        <f xml:space="preserve"> SMU</f>
        <v>$ 000s</v>
      </c>
      <c r="H49" s="180">
        <f xml:space="preserve"> SUM(J49:GJ49)</f>
        <v>-285360.00151790451</v>
      </c>
      <c r="I49" s="135"/>
      <c r="J49" s="180">
        <f t="shared" ref="J49:BU49" si="99" xml:space="preserve"> -1 * J48</f>
        <v>0</v>
      </c>
      <c r="K49" s="180">
        <f t="shared" si="99"/>
        <v>0</v>
      </c>
      <c r="L49" s="180">
        <f t="shared" si="99"/>
        <v>0</v>
      </c>
      <c r="M49" s="180">
        <f t="shared" si="99"/>
        <v>0</v>
      </c>
      <c r="N49" s="180">
        <f t="shared" si="99"/>
        <v>0</v>
      </c>
      <c r="O49" s="180">
        <f t="shared" si="99"/>
        <v>0</v>
      </c>
      <c r="P49" s="180">
        <f t="shared" si="99"/>
        <v>0</v>
      </c>
      <c r="Q49" s="180">
        <f t="shared" si="99"/>
        <v>0</v>
      </c>
      <c r="R49" s="180">
        <f t="shared" si="99"/>
        <v>0</v>
      </c>
      <c r="S49" s="180">
        <f t="shared" si="99"/>
        <v>0</v>
      </c>
      <c r="T49" s="180">
        <f t="shared" si="99"/>
        <v>0</v>
      </c>
      <c r="U49" s="180">
        <f t="shared" si="99"/>
        <v>0</v>
      </c>
      <c r="V49" s="180">
        <f t="shared" si="99"/>
        <v>0</v>
      </c>
      <c r="W49" s="180">
        <f t="shared" si="99"/>
        <v>0</v>
      </c>
      <c r="X49" s="180">
        <f t="shared" si="99"/>
        <v>0</v>
      </c>
      <c r="Y49" s="180">
        <f t="shared" si="99"/>
        <v>0</v>
      </c>
      <c r="Z49" s="180">
        <f t="shared" si="99"/>
        <v>0</v>
      </c>
      <c r="AA49" s="180">
        <f t="shared" si="99"/>
        <v>0</v>
      </c>
      <c r="AB49" s="180">
        <f t="shared" si="99"/>
        <v>0</v>
      </c>
      <c r="AC49" s="180">
        <f t="shared" si="99"/>
        <v>0</v>
      </c>
      <c r="AD49" s="180">
        <f t="shared" si="99"/>
        <v>0</v>
      </c>
      <c r="AE49" s="180">
        <f t="shared" si="99"/>
        <v>-3.1684521673014387E-9</v>
      </c>
      <c r="AF49" s="180">
        <f t="shared" si="99"/>
        <v>0</v>
      </c>
      <c r="AG49" s="180">
        <f t="shared" si="99"/>
        <v>0</v>
      </c>
      <c r="AH49" s="180">
        <f t="shared" si="99"/>
        <v>0</v>
      </c>
      <c r="AI49" s="180">
        <f t="shared" si="99"/>
        <v>0</v>
      </c>
      <c r="AJ49" s="180">
        <f t="shared" si="99"/>
        <v>0</v>
      </c>
      <c r="AK49" s="180">
        <f t="shared" si="99"/>
        <v>0</v>
      </c>
      <c r="AL49" s="180">
        <f t="shared" si="99"/>
        <v>0</v>
      </c>
      <c r="AM49" s="180">
        <f t="shared" si="99"/>
        <v>0</v>
      </c>
      <c r="AN49" s="180">
        <f t="shared" si="99"/>
        <v>0</v>
      </c>
      <c r="AO49" s="180">
        <f t="shared" si="99"/>
        <v>0</v>
      </c>
      <c r="AP49" s="180">
        <f t="shared" si="99"/>
        <v>0</v>
      </c>
      <c r="AQ49" s="180">
        <f t="shared" si="99"/>
        <v>0</v>
      </c>
      <c r="AR49" s="180">
        <f t="shared" si="99"/>
        <v>0</v>
      </c>
      <c r="AS49" s="180">
        <f t="shared" si="99"/>
        <v>0</v>
      </c>
      <c r="AT49" s="180">
        <f t="shared" si="99"/>
        <v>0</v>
      </c>
      <c r="AU49" s="180">
        <f t="shared" si="99"/>
        <v>0</v>
      </c>
      <c r="AV49" s="180">
        <f t="shared" si="99"/>
        <v>0</v>
      </c>
      <c r="AW49" s="180">
        <f t="shared" si="99"/>
        <v>0</v>
      </c>
      <c r="AX49" s="180">
        <f t="shared" si="99"/>
        <v>0</v>
      </c>
      <c r="AY49" s="180">
        <f t="shared" si="99"/>
        <v>0</v>
      </c>
      <c r="AZ49" s="180">
        <f t="shared" si="99"/>
        <v>0</v>
      </c>
      <c r="BA49" s="180">
        <f t="shared" si="99"/>
        <v>0</v>
      </c>
      <c r="BB49" s="180">
        <f t="shared" si="99"/>
        <v>0</v>
      </c>
      <c r="BC49" s="180">
        <f t="shared" si="99"/>
        <v>0</v>
      </c>
      <c r="BD49" s="180">
        <f t="shared" si="99"/>
        <v>0</v>
      </c>
      <c r="BE49" s="180">
        <f t="shared" si="99"/>
        <v>0</v>
      </c>
      <c r="BF49" s="180">
        <f t="shared" si="99"/>
        <v>-1715.5909978587265</v>
      </c>
      <c r="BG49" s="180">
        <f t="shared" si="99"/>
        <v>-1434.0243305571967</v>
      </c>
      <c r="BH49" s="180">
        <f t="shared" si="99"/>
        <v>-1471.645621814961</v>
      </c>
      <c r="BI49" s="180">
        <f t="shared" si="99"/>
        <v>-1480.3153284163072</v>
      </c>
      <c r="BJ49" s="180">
        <f t="shared" si="99"/>
        <v>-1445.636502010922</v>
      </c>
      <c r="BK49" s="180">
        <f t="shared" si="99"/>
        <v>-1469.8749388211263</v>
      </c>
      <c r="BL49" s="180">
        <f t="shared" si="99"/>
        <v>-1508.4367623603348</v>
      </c>
      <c r="BM49" s="180">
        <f t="shared" si="99"/>
        <v>-1517.3232116267145</v>
      </c>
      <c r="BN49" s="180">
        <f t="shared" si="99"/>
        <v>-1499.5503130939546</v>
      </c>
      <c r="BO49" s="180">
        <f t="shared" si="99"/>
        <v>-1515.5082615580341</v>
      </c>
      <c r="BP49" s="180">
        <f t="shared" si="99"/>
        <v>-1546.1476814193425</v>
      </c>
      <c r="BQ49" s="180">
        <f t="shared" si="99"/>
        <v>-1555.256291917382</v>
      </c>
      <c r="BR49" s="180">
        <f t="shared" si="99"/>
        <v>-1518.8218499252243</v>
      </c>
      <c r="BS49" s="180">
        <f t="shared" si="99"/>
        <v>-1544.2873575989456</v>
      </c>
      <c r="BT49" s="180">
        <f t="shared" si="99"/>
        <v>-1584.8013734548267</v>
      </c>
      <c r="BU49" s="180">
        <f t="shared" si="99"/>
        <v>-1594.1376992153168</v>
      </c>
      <c r="BV49" s="180">
        <f t="shared" ref="BV49:EG49" si="100" xml:space="preserve"> -1 * BV48</f>
        <v>-1556.792396173355</v>
      </c>
      <c r="BW49" s="180">
        <f t="shared" si="100"/>
        <v>-1582.8945415389189</v>
      </c>
      <c r="BX49" s="180">
        <f t="shared" si="100"/>
        <v>-1624.4214077911965</v>
      </c>
      <c r="BY49" s="180">
        <f t="shared" si="100"/>
        <v>-1633.9911416956993</v>
      </c>
      <c r="BZ49" s="180">
        <f t="shared" si="100"/>
        <v>-1595.7122060776892</v>
      </c>
      <c r="CA49" s="180">
        <f t="shared" si="100"/>
        <v>-1622.4669050773923</v>
      </c>
      <c r="CB49" s="180">
        <f t="shared" si="100"/>
        <v>-1665.0319429859765</v>
      </c>
      <c r="CC49" s="180">
        <f t="shared" si="100"/>
        <v>-1652.1620003184812</v>
      </c>
      <c r="CD49" s="180">
        <f t="shared" si="100"/>
        <v>-431.75051141077302</v>
      </c>
      <c r="CE49" s="180">
        <f t="shared" si="100"/>
        <v>-599.0774064889838</v>
      </c>
      <c r="CF49" s="180">
        <f t="shared" si="100"/>
        <v>-709.10948157624216</v>
      </c>
      <c r="CG49" s="180">
        <f t="shared" si="100"/>
        <v>-734.31806783398497</v>
      </c>
      <c r="CH49" s="180">
        <f t="shared" si="100"/>
        <v>-586.93902986385206</v>
      </c>
      <c r="CI49" s="180">
        <f t="shared" si="100"/>
        <v>-846.13492271331347</v>
      </c>
      <c r="CJ49" s="180">
        <f t="shared" si="100"/>
        <v>-961.72823021099475</v>
      </c>
      <c r="CK49" s="180">
        <f t="shared" si="100"/>
        <v>-989.07400266265518</v>
      </c>
      <c r="CL49" s="180">
        <f t="shared" si="100"/>
        <v>-836.26220234958009</v>
      </c>
      <c r="CM49" s="180">
        <f t="shared" si="100"/>
        <v>-1105.0614752355691</v>
      </c>
      <c r="CN49" s="180">
        <f t="shared" si="100"/>
        <v>-1226.7327336957014</v>
      </c>
      <c r="CO49" s="180">
        <f t="shared" si="100"/>
        <v>-1256.3311738099424</v>
      </c>
      <c r="CP49" s="180">
        <f t="shared" si="100"/>
        <v>-1097.878803780307</v>
      </c>
      <c r="CQ49" s="180">
        <f t="shared" si="100"/>
        <v>-1376.6501552903931</v>
      </c>
      <c r="CR49" s="180">
        <f t="shared" si="100"/>
        <v>-1504.6825890398286</v>
      </c>
      <c r="CS49" s="180">
        <f t="shared" si="100"/>
        <v>-1536.6546203985533</v>
      </c>
      <c r="CT49" s="180">
        <f t="shared" si="100"/>
        <v>-1470.7879439378503</v>
      </c>
      <c r="CU49" s="180">
        <f t="shared" si="100"/>
        <v>-1661.8655994354151</v>
      </c>
      <c r="CV49" s="180">
        <f t="shared" si="100"/>
        <v>-1796.8399570981028</v>
      </c>
      <c r="CW49" s="180">
        <f t="shared" si="100"/>
        <v>-1831.3191202049138</v>
      </c>
      <c r="CX49" s="180">
        <f t="shared" si="100"/>
        <v>-1660.9211811032708</v>
      </c>
      <c r="CY49" s="180">
        <f t="shared" si="100"/>
        <v>-1960.8157909769277</v>
      </c>
      <c r="CZ49" s="180">
        <f t="shared" si="100"/>
        <v>-2102.4853957893783</v>
      </c>
      <c r="DA49" s="180">
        <f t="shared" si="100"/>
        <v>-2139.5975845548337</v>
      </c>
      <c r="DB49" s="180">
        <f t="shared" si="100"/>
        <v>-1962.8850485877285</v>
      </c>
      <c r="DC49" s="180">
        <f t="shared" si="100"/>
        <v>-2273.9478517538091</v>
      </c>
      <c r="DD49" s="180">
        <f t="shared" si="100"/>
        <v>-2422.9059867421811</v>
      </c>
      <c r="DE49" s="180">
        <f t="shared" si="100"/>
        <v>-2462.789952307643</v>
      </c>
      <c r="DF49" s="180">
        <f t="shared" si="100"/>
        <v>-2279.520351323682</v>
      </c>
      <c r="DG49" s="180">
        <f t="shared" si="100"/>
        <v>-2602.1817044662539</v>
      </c>
      <c r="DH49" s="180">
        <f t="shared" si="100"/>
        <v>-2758.7648625864181</v>
      </c>
      <c r="DI49" s="180">
        <f t="shared" si="100"/>
        <v>-2801.5658276886447</v>
      </c>
      <c r="DJ49" s="180">
        <f t="shared" si="100"/>
        <v>-2728.2984418481819</v>
      </c>
      <c r="DK49" s="180">
        <f t="shared" si="100"/>
        <v>-2946.7108584510042</v>
      </c>
      <c r="DL49" s="180">
        <f t="shared" si="100"/>
        <v>-3111.5866743579954</v>
      </c>
      <c r="DM49" s="180">
        <f t="shared" si="100"/>
        <v>-3157.465132284392</v>
      </c>
      <c r="DN49" s="180">
        <f t="shared" si="100"/>
        <v>-2960.3055564488168</v>
      </c>
      <c r="DO49" s="180">
        <f t="shared" si="100"/>
        <v>-3307.5413376066522</v>
      </c>
      <c r="DP49" s="180">
        <f t="shared" si="100"/>
        <v>-3480.4617226828459</v>
      </c>
      <c r="DQ49" s="180">
        <f t="shared" si="100"/>
        <v>-3529.5685449313305</v>
      </c>
      <c r="DR49" s="180">
        <f t="shared" si="100"/>
        <v>-2313.8053194134463</v>
      </c>
      <c r="DS49" s="180">
        <f t="shared" si="100"/>
        <v>-2128.8171788761592</v>
      </c>
      <c r="DT49" s="180">
        <f t="shared" si="100"/>
        <v>-2184.6661972048187</v>
      </c>
      <c r="DU49" s="180">
        <f t="shared" si="100"/>
        <v>-2197.5364253839953</v>
      </c>
      <c r="DV49" s="180">
        <f t="shared" si="100"/>
        <v>-2146.0555126672889</v>
      </c>
      <c r="DW49" s="180">
        <f t="shared" si="100"/>
        <v>-2182.0376083480633</v>
      </c>
      <c r="DX49" s="180">
        <f t="shared" si="100"/>
        <v>-2239.2828521349384</v>
      </c>
      <c r="DY49" s="180">
        <f t="shared" si="100"/>
        <v>-2252.474836018594</v>
      </c>
      <c r="DZ49" s="180">
        <f t="shared" si="100"/>
        <v>-7791.318038879489</v>
      </c>
      <c r="EA49" s="180">
        <f t="shared" si="100"/>
        <v>-7874.2318635414731</v>
      </c>
      <c r="EB49" s="180">
        <f t="shared" si="100"/>
        <v>-8033.4272320340933</v>
      </c>
      <c r="EC49" s="180">
        <f t="shared" si="100"/>
        <v>-7691.4003786793746</v>
      </c>
      <c r="ED49" s="180">
        <f t="shared" si="100"/>
        <v>-4298.000703943726</v>
      </c>
      <c r="EE49" s="180">
        <f t="shared" si="100"/>
        <v>-4638.4487991832957</v>
      </c>
      <c r="EF49" s="180">
        <f t="shared" si="100"/>
        <v>-4783.9769938948411</v>
      </c>
      <c r="EG49" s="180">
        <f t="shared" si="100"/>
        <v>-4783.9769938948411</v>
      </c>
      <c r="EH49" s="180">
        <f t="shared" ref="EH49:GJ49" si="101" xml:space="preserve"> -1 * EH48</f>
        <v>-4492.9206044717521</v>
      </c>
      <c r="EI49" s="180">
        <f t="shared" si="101"/>
        <v>-4841.8799020923125</v>
      </c>
      <c r="EJ49" s="180">
        <f t="shared" si="101"/>
        <v>-4991.0463016716421</v>
      </c>
      <c r="EK49" s="180">
        <f t="shared" si="101"/>
        <v>-4991.0463016716421</v>
      </c>
      <c r="EL49" s="180">
        <f t="shared" si="101"/>
        <v>-4692.7135025129792</v>
      </c>
      <c r="EM49" s="180">
        <f t="shared" si="101"/>
        <v>-5050.3967825740492</v>
      </c>
      <c r="EN49" s="180">
        <f t="shared" si="101"/>
        <v>-5203.2923421428659</v>
      </c>
      <c r="EO49" s="180">
        <f t="shared" si="101"/>
        <v>-5203.2923421428659</v>
      </c>
      <c r="EP49" s="180">
        <f t="shared" si="101"/>
        <v>-5050.3967825740492</v>
      </c>
      <c r="EQ49" s="180">
        <f t="shared" si="101"/>
        <v>-5264.1265850678337</v>
      </c>
      <c r="ER49" s="180">
        <f t="shared" si="101"/>
        <v>-5420.8445336258683</v>
      </c>
      <c r="ES49" s="180">
        <f t="shared" si="101"/>
        <v>-5420.8445336258683</v>
      </c>
      <c r="ET49" s="180">
        <f t="shared" si="101"/>
        <v>-5107.4086365097955</v>
      </c>
      <c r="EU49" s="180">
        <f t="shared" si="101"/>
        <v>-5483.1996326239605</v>
      </c>
      <c r="EV49" s="180">
        <f t="shared" si="101"/>
        <v>-5643.8355298959432</v>
      </c>
      <c r="EW49" s="180">
        <f t="shared" si="101"/>
        <v>-5643.8355298959432</v>
      </c>
      <c r="EX49" s="180">
        <f t="shared" si="101"/>
        <v>-5322.5637353519724</v>
      </c>
      <c r="EY49" s="180">
        <f t="shared" si="101"/>
        <v>-5707.7495063689876</v>
      </c>
      <c r="EZ49" s="180">
        <f t="shared" si="101"/>
        <v>-5872.401301072774</v>
      </c>
      <c r="FA49" s="180">
        <f t="shared" si="101"/>
        <v>-2748.669094989993</v>
      </c>
      <c r="FB49" s="180">
        <f t="shared" si="101"/>
        <v>-3123.732206082781</v>
      </c>
      <c r="FC49" s="180">
        <f t="shared" si="101"/>
        <v>0</v>
      </c>
      <c r="FD49" s="180">
        <f t="shared" si="101"/>
        <v>0</v>
      </c>
      <c r="FE49" s="180">
        <f t="shared" si="101"/>
        <v>0</v>
      </c>
      <c r="FF49" s="180">
        <f t="shared" si="101"/>
        <v>0</v>
      </c>
      <c r="FG49" s="180">
        <f t="shared" si="101"/>
        <v>0</v>
      </c>
      <c r="FH49" s="180">
        <f t="shared" si="101"/>
        <v>0</v>
      </c>
      <c r="FI49" s="180">
        <f t="shared" si="101"/>
        <v>0</v>
      </c>
      <c r="FJ49" s="180">
        <f t="shared" si="101"/>
        <v>0</v>
      </c>
      <c r="FK49" s="180">
        <f t="shared" si="101"/>
        <v>0</v>
      </c>
      <c r="FL49" s="180">
        <f t="shared" si="101"/>
        <v>0</v>
      </c>
      <c r="FM49" s="180">
        <f t="shared" si="101"/>
        <v>0</v>
      </c>
      <c r="FN49" s="180">
        <f t="shared" si="101"/>
        <v>0</v>
      </c>
      <c r="FO49" s="180">
        <f t="shared" si="101"/>
        <v>0</v>
      </c>
      <c r="FP49" s="180">
        <f t="shared" si="101"/>
        <v>0</v>
      </c>
      <c r="FQ49" s="180">
        <f t="shared" si="101"/>
        <v>0</v>
      </c>
      <c r="FR49" s="180">
        <f t="shared" si="101"/>
        <v>0</v>
      </c>
      <c r="FS49" s="180">
        <f t="shared" si="101"/>
        <v>0</v>
      </c>
      <c r="FT49" s="180">
        <f t="shared" si="101"/>
        <v>0</v>
      </c>
      <c r="FU49" s="180">
        <f t="shared" si="101"/>
        <v>0</v>
      </c>
      <c r="FV49" s="180">
        <f t="shared" si="101"/>
        <v>0</v>
      </c>
      <c r="FW49" s="180">
        <f t="shared" si="101"/>
        <v>0</v>
      </c>
      <c r="FX49" s="180">
        <f t="shared" si="101"/>
        <v>0</v>
      </c>
      <c r="FY49" s="180">
        <f t="shared" si="101"/>
        <v>0</v>
      </c>
      <c r="FZ49" s="180">
        <f t="shared" si="101"/>
        <v>0</v>
      </c>
      <c r="GA49" s="180">
        <f t="shared" si="101"/>
        <v>0</v>
      </c>
      <c r="GB49" s="180">
        <f t="shared" si="101"/>
        <v>0</v>
      </c>
      <c r="GC49" s="180">
        <f t="shared" si="101"/>
        <v>0</v>
      </c>
      <c r="GD49" s="180">
        <f t="shared" si="101"/>
        <v>0</v>
      </c>
      <c r="GE49" s="180">
        <f t="shared" si="101"/>
        <v>0</v>
      </c>
      <c r="GF49" s="180">
        <f t="shared" si="101"/>
        <v>0</v>
      </c>
      <c r="GG49" s="180">
        <f t="shared" si="101"/>
        <v>0</v>
      </c>
      <c r="GH49" s="180">
        <f t="shared" si="101"/>
        <v>0</v>
      </c>
      <c r="GI49" s="180">
        <f t="shared" si="101"/>
        <v>0</v>
      </c>
      <c r="GJ49" s="180">
        <f t="shared" si="101"/>
        <v>0</v>
      </c>
    </row>
    <row r="50" spans="1:192" hidden="1" outlineLevel="1" x14ac:dyDescent="0.35"/>
    <row r="51" spans="1:192" hidden="1" outlineLevel="1" x14ac:dyDescent="0.35"/>
    <row r="53" spans="1:192" x14ac:dyDescent="0.35">
      <c r="A53" s="14" t="s">
        <v>61</v>
      </c>
    </row>
  </sheetData>
  <conditionalFormatting sqref="J3:GJ3">
    <cfRule type="cellIs" dxfId="101" priority="8" stopIfTrue="1" operator="equal">
      <formula>"Construction"</formula>
    </cfRule>
    <cfRule type="cellIs" dxfId="100" priority="9" stopIfTrue="1" operator="equal">
      <formula>"Operations"</formula>
    </cfRule>
  </conditionalFormatting>
  <conditionalFormatting sqref="J3:GJ3">
    <cfRule type="cellIs" dxfId="99" priority="7" operator="equal">
      <formula>"Fin Close"</formula>
    </cfRule>
  </conditionalFormatting>
  <conditionalFormatting sqref="J3:GJ3">
    <cfRule type="cellIs" dxfId="98" priority="5" operator="equal">
      <formula>"PPA ext."</formula>
    </cfRule>
    <cfRule type="cellIs" dxfId="97" priority="6" operator="equal">
      <formula>"Delay"</formula>
    </cfRule>
  </conditionalFormatting>
  <conditionalFormatting sqref="F2:F4">
    <cfRule type="cellIs" dxfId="96" priority="1" stopIfTrue="1" operator="notEqual">
      <formula>0</formula>
    </cfRule>
    <cfRule type="cellIs" dxfId="95" priority="2" stopIfTrue="1" operator="equal">
      <formula>""</formula>
    </cfRule>
  </conditionalFormatting>
  <conditionalFormatting sqref="F2:F4">
    <cfRule type="cellIs" dxfId="94" priority="3" stopIfTrue="1" operator="notEqual">
      <formula>0</formula>
    </cfRule>
    <cfRule type="cellIs" dxfId="9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Tax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x14ac:dyDescent="0.35">
      <c r="A9" s="14" t="s">
        <v>61</v>
      </c>
    </row>
  </sheetData>
  <conditionalFormatting sqref="J3:GJ3">
    <cfRule type="cellIs" dxfId="92" priority="8" stopIfTrue="1" operator="equal">
      <formula>"Construction"</formula>
    </cfRule>
    <cfRule type="cellIs" dxfId="91" priority="9" stopIfTrue="1" operator="equal">
      <formula>"Operations"</formula>
    </cfRule>
  </conditionalFormatting>
  <conditionalFormatting sqref="J3:GJ3">
    <cfRule type="cellIs" dxfId="90" priority="7" operator="equal">
      <formula>"Fin Close"</formula>
    </cfRule>
  </conditionalFormatting>
  <conditionalFormatting sqref="J3:GJ3">
    <cfRule type="cellIs" dxfId="89" priority="5" operator="equal">
      <formula>"PPA ext."</formula>
    </cfRule>
    <cfRule type="cellIs" dxfId="88" priority="6" operator="equal">
      <formula>"Delay"</formula>
    </cfRule>
  </conditionalFormatting>
  <conditionalFormatting sqref="F2:F4">
    <cfRule type="cellIs" dxfId="87" priority="1" stopIfTrue="1" operator="notEqual">
      <formula>0</formula>
    </cfRule>
    <cfRule type="cellIs" dxfId="86" priority="2" stopIfTrue="1" operator="equal">
      <formula>""</formula>
    </cfRule>
  </conditionalFormatting>
  <conditionalFormatting sqref="F2:F4">
    <cfRule type="cellIs" dxfId="85" priority="3" stopIfTrue="1" operator="notEqual">
      <formula>0</formula>
    </cfRule>
    <cfRule type="cellIs" dxfId="8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9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Metrics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collapsed="1" x14ac:dyDescent="0.35">
      <c r="A7" s="76" t="s">
        <v>1700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hidden="1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hidden="1" outlineLevel="1" x14ac:dyDescent="0.35">
      <c r="A9"/>
      <c r="B9" s="76" t="s">
        <v>1701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s="119" customFormat="1" ht="12.75" hidden="1" outlineLevel="2" x14ac:dyDescent="0.35">
      <c r="E10" s="119" t="str">
        <f>InpC!$E$139</f>
        <v>Small negative value for IRR</v>
      </c>
      <c r="F10" s="119">
        <f>InpC!$F$139</f>
        <v>-1.0000000000000001E-9</v>
      </c>
      <c r="G10" s="119" t="str">
        <f>InpC!$G$139</f>
        <v>$ 000s</v>
      </c>
    </row>
    <row r="11" spans="1:192" s="119" customFormat="1" ht="12.75" hidden="1" outlineLevel="2" x14ac:dyDescent="0.35">
      <c r="E11" s="119" t="str">
        <f>Fin!$E$71</f>
        <v>Senior debt drawdown</v>
      </c>
      <c r="G11" s="119" t="str">
        <f>Fin!$G$71</f>
        <v>$ 000s</v>
      </c>
      <c r="H11" s="119">
        <f>Fin!$H$71</f>
        <v>224291.84163902761</v>
      </c>
      <c r="J11" s="119">
        <f>Fin!J$71</f>
        <v>0</v>
      </c>
      <c r="K11" s="119">
        <f>Fin!K$71</f>
        <v>0</v>
      </c>
      <c r="L11" s="119">
        <f>Fin!L$71</f>
        <v>0</v>
      </c>
      <c r="M11" s="119">
        <f>Fin!M$71</f>
        <v>0</v>
      </c>
      <c r="N11" s="119">
        <f>Fin!N$71</f>
        <v>0</v>
      </c>
      <c r="O11" s="119">
        <f>Fin!O$71</f>
        <v>4070.2287720394497</v>
      </c>
      <c r="P11" s="119">
        <f>Fin!P$71</f>
        <v>22914.74547392147</v>
      </c>
      <c r="Q11" s="119">
        <f>Fin!Q$71</f>
        <v>5255.1129047655231</v>
      </c>
      <c r="R11" s="119">
        <f>Fin!R$71</f>
        <v>5260.0390621610895</v>
      </c>
      <c r="S11" s="119">
        <f>Fin!S$71</f>
        <v>5278.7586567297021</v>
      </c>
      <c r="T11" s="119">
        <f>Fin!T$71</f>
        <v>5282.9735056201398</v>
      </c>
      <c r="U11" s="119">
        <f>Fin!U$71</f>
        <v>5302.5091550392008</v>
      </c>
      <c r="V11" s="119">
        <f>Fin!V$71</f>
        <v>5314.4330736525581</v>
      </c>
      <c r="W11" s="119">
        <f>Fin!W$71</f>
        <v>5299.9566958918858</v>
      </c>
      <c r="X11" s="119">
        <f>Fin!X$71</f>
        <v>5338.3019847738215</v>
      </c>
      <c r="Y11" s="119">
        <f>Fin!Y$71</f>
        <v>5340.7256588385517</v>
      </c>
      <c r="Z11" s="119">
        <f>Fin!Z$71</f>
        <v>5362.3162491089324</v>
      </c>
      <c r="AA11" s="119">
        <f>Fin!AA$71</f>
        <v>5364.0175291265305</v>
      </c>
      <c r="AB11" s="119">
        <f>Fin!AB$71</f>
        <v>5386.4368922322174</v>
      </c>
      <c r="AC11" s="119">
        <f>Fin!AC$71</f>
        <v>5398.5495417795228</v>
      </c>
      <c r="AD11" s="119">
        <f>Fin!AD$71</f>
        <v>5399.160856493012</v>
      </c>
      <c r="AE11" s="119">
        <f>Fin!AE$71</f>
        <v>5422.8306917465961</v>
      </c>
      <c r="AF11" s="119">
        <f>Fin!AF$71</f>
        <v>5344.0535789326532</v>
      </c>
      <c r="AG11" s="119">
        <f>Fin!AG$71</f>
        <v>5294.8012219163256</v>
      </c>
      <c r="AH11" s="119">
        <f>Fin!AH$71</f>
        <v>5222.9750923937527</v>
      </c>
      <c r="AI11" s="119">
        <f>Fin!AI$71</f>
        <v>5129.1337354107627</v>
      </c>
      <c r="AJ11" s="119">
        <f>Fin!AJ$71</f>
        <v>5114.3117440347869</v>
      </c>
      <c r="AK11" s="119">
        <f>Fin!AK$71</f>
        <v>5007.573635571287</v>
      </c>
      <c r="AL11" s="119">
        <f>Fin!AL$71</f>
        <v>4972.1450699633715</v>
      </c>
      <c r="AM11" s="119">
        <f>Fin!AM$71</f>
        <v>4871.9754058351109</v>
      </c>
      <c r="AN11" s="119">
        <f>Fin!AN$71</f>
        <v>4824.913405989676</v>
      </c>
      <c r="AO11" s="119">
        <f>Fin!AO$71</f>
        <v>4731.7317849857955</v>
      </c>
      <c r="AP11" s="119">
        <f>Fin!AP$71</f>
        <v>4645.7698827364829</v>
      </c>
      <c r="AQ11" s="119">
        <f>Fin!AQ$71</f>
        <v>4622.7798231973511</v>
      </c>
      <c r="AR11" s="119">
        <f>Fin!AR$71</f>
        <v>4504.6911127192479</v>
      </c>
      <c r="AS11" s="119">
        <f>Fin!AS$71</f>
        <v>4487.2577206922015</v>
      </c>
      <c r="AT11" s="119">
        <f>Fin!AT$71</f>
        <v>4380.312858376139</v>
      </c>
      <c r="AU11" s="119">
        <f>Fin!AU$71</f>
        <v>4256.6779535142232</v>
      </c>
      <c r="AV11" s="119">
        <f>Fin!AV$71</f>
        <v>4371.1264528097736</v>
      </c>
      <c r="AW11" s="119">
        <f>Fin!AW$71</f>
        <v>4149.4451966413526</v>
      </c>
      <c r="AX11" s="119">
        <f>Fin!AX$71</f>
        <v>4145.8127750303938</v>
      </c>
      <c r="AY11" s="119">
        <f>Fin!AY$71</f>
        <v>4006.2483572929173</v>
      </c>
      <c r="AZ11" s="119">
        <f>Fin!AZ$71</f>
        <v>3967.134813100929</v>
      </c>
      <c r="BA11" s="119">
        <f>Fin!BA$71</f>
        <v>3837.4337864136082</v>
      </c>
      <c r="BB11" s="119">
        <f>Fin!BB$71</f>
        <v>3743.7185310880814</v>
      </c>
      <c r="BC11" s="119">
        <f>Fin!BC$71</f>
        <v>3753.1810346035491</v>
      </c>
      <c r="BD11" s="119">
        <f>Fin!BD$71</f>
        <v>3677.3931546608273</v>
      </c>
      <c r="BE11" s="119">
        <f>Fin!BE$71</f>
        <v>4238.1468071968602</v>
      </c>
      <c r="BF11" s="119">
        <f>Fin!BF$71</f>
        <v>0</v>
      </c>
      <c r="BG11" s="119">
        <f>Fin!BG$71</f>
        <v>0</v>
      </c>
      <c r="BH11" s="119">
        <f>Fin!BH$71</f>
        <v>0</v>
      </c>
      <c r="BI11" s="119">
        <f>Fin!BI$71</f>
        <v>0</v>
      </c>
      <c r="BJ11" s="119">
        <f>Fin!BJ$71</f>
        <v>0</v>
      </c>
      <c r="BK11" s="119">
        <f>Fin!BK$71</f>
        <v>0</v>
      </c>
      <c r="BL11" s="119">
        <f>Fin!BL$71</f>
        <v>0</v>
      </c>
      <c r="BM11" s="119">
        <f>Fin!BM$71</f>
        <v>0</v>
      </c>
      <c r="BN11" s="119">
        <f>Fin!BN$71</f>
        <v>0</v>
      </c>
      <c r="BO11" s="119">
        <f>Fin!BO$71</f>
        <v>0</v>
      </c>
      <c r="BP11" s="119">
        <f>Fin!BP$71</f>
        <v>0</v>
      </c>
      <c r="BQ11" s="119">
        <f>Fin!BQ$71</f>
        <v>0</v>
      </c>
      <c r="BR11" s="119">
        <f>Fin!BR$71</f>
        <v>0</v>
      </c>
      <c r="BS11" s="119">
        <f>Fin!BS$71</f>
        <v>0</v>
      </c>
      <c r="BT11" s="119">
        <f>Fin!BT$71</f>
        <v>0</v>
      </c>
      <c r="BU11" s="119">
        <f>Fin!BU$71</f>
        <v>0</v>
      </c>
      <c r="BV11" s="119">
        <f>Fin!BV$71</f>
        <v>0</v>
      </c>
      <c r="BW11" s="119">
        <f>Fin!BW$71</f>
        <v>0</v>
      </c>
      <c r="BX11" s="119">
        <f>Fin!BX$71</f>
        <v>0</v>
      </c>
      <c r="BY11" s="119">
        <f>Fin!BY$71</f>
        <v>0</v>
      </c>
      <c r="BZ11" s="119">
        <f>Fin!BZ$71</f>
        <v>0</v>
      </c>
      <c r="CA11" s="119">
        <f>Fin!CA$71</f>
        <v>0</v>
      </c>
      <c r="CB11" s="119">
        <f>Fin!CB$71</f>
        <v>0</v>
      </c>
      <c r="CC11" s="119">
        <f>Fin!CC$71</f>
        <v>0</v>
      </c>
      <c r="CD11" s="119">
        <f>Fin!CD$71</f>
        <v>0</v>
      </c>
      <c r="CE11" s="119">
        <f>Fin!CE$71</f>
        <v>0</v>
      </c>
      <c r="CF11" s="119">
        <f>Fin!CF$71</f>
        <v>0</v>
      </c>
      <c r="CG11" s="119">
        <f>Fin!CG$71</f>
        <v>0</v>
      </c>
      <c r="CH11" s="119">
        <f>Fin!CH$71</f>
        <v>0</v>
      </c>
      <c r="CI11" s="119">
        <f>Fin!CI$71</f>
        <v>0</v>
      </c>
      <c r="CJ11" s="119">
        <f>Fin!CJ$71</f>
        <v>0</v>
      </c>
      <c r="CK11" s="119">
        <f>Fin!CK$71</f>
        <v>0</v>
      </c>
      <c r="CL11" s="119">
        <f>Fin!CL$71</f>
        <v>0</v>
      </c>
      <c r="CM11" s="119">
        <f>Fin!CM$71</f>
        <v>0</v>
      </c>
      <c r="CN11" s="119">
        <f>Fin!CN$71</f>
        <v>0</v>
      </c>
      <c r="CO11" s="119">
        <f>Fin!CO$71</f>
        <v>0</v>
      </c>
      <c r="CP11" s="119">
        <f>Fin!CP$71</f>
        <v>0</v>
      </c>
      <c r="CQ11" s="119">
        <f>Fin!CQ$71</f>
        <v>0</v>
      </c>
      <c r="CR11" s="119">
        <f>Fin!CR$71</f>
        <v>0</v>
      </c>
      <c r="CS11" s="119">
        <f>Fin!CS$71</f>
        <v>0</v>
      </c>
      <c r="CT11" s="119">
        <f>Fin!CT$71</f>
        <v>0</v>
      </c>
      <c r="CU11" s="119">
        <f>Fin!CU$71</f>
        <v>0</v>
      </c>
      <c r="CV11" s="119">
        <f>Fin!CV$71</f>
        <v>0</v>
      </c>
      <c r="CW11" s="119">
        <f>Fin!CW$71</f>
        <v>0</v>
      </c>
      <c r="CX11" s="119">
        <f>Fin!CX$71</f>
        <v>0</v>
      </c>
      <c r="CY11" s="119">
        <f>Fin!CY$71</f>
        <v>0</v>
      </c>
      <c r="CZ11" s="119">
        <f>Fin!CZ$71</f>
        <v>0</v>
      </c>
      <c r="DA11" s="119">
        <f>Fin!DA$71</f>
        <v>0</v>
      </c>
      <c r="DB11" s="119">
        <f>Fin!DB$71</f>
        <v>0</v>
      </c>
      <c r="DC11" s="119">
        <f>Fin!DC$71</f>
        <v>0</v>
      </c>
      <c r="DD11" s="119">
        <f>Fin!DD$71</f>
        <v>0</v>
      </c>
      <c r="DE11" s="119">
        <f>Fin!DE$71</f>
        <v>0</v>
      </c>
      <c r="DF11" s="119">
        <f>Fin!DF$71</f>
        <v>0</v>
      </c>
      <c r="DG11" s="119">
        <f>Fin!DG$71</f>
        <v>0</v>
      </c>
      <c r="DH11" s="119">
        <f>Fin!DH$71</f>
        <v>0</v>
      </c>
      <c r="DI11" s="119">
        <f>Fin!DI$71</f>
        <v>0</v>
      </c>
      <c r="DJ11" s="119">
        <f>Fin!DJ$71</f>
        <v>0</v>
      </c>
      <c r="DK11" s="119">
        <f>Fin!DK$71</f>
        <v>0</v>
      </c>
      <c r="DL11" s="119">
        <f>Fin!DL$71</f>
        <v>0</v>
      </c>
      <c r="DM11" s="119">
        <f>Fin!DM$71</f>
        <v>0</v>
      </c>
      <c r="DN11" s="119">
        <f>Fin!DN$71</f>
        <v>0</v>
      </c>
      <c r="DO11" s="119">
        <f>Fin!DO$71</f>
        <v>0</v>
      </c>
      <c r="DP11" s="119">
        <f>Fin!DP$71</f>
        <v>0</v>
      </c>
      <c r="DQ11" s="119">
        <f>Fin!DQ$71</f>
        <v>0</v>
      </c>
      <c r="DR11" s="119">
        <f>Fin!DR$71</f>
        <v>0</v>
      </c>
      <c r="DS11" s="119">
        <f>Fin!DS$71</f>
        <v>0</v>
      </c>
      <c r="DT11" s="119">
        <f>Fin!DT$71</f>
        <v>0</v>
      </c>
      <c r="DU11" s="119">
        <f>Fin!DU$71</f>
        <v>0</v>
      </c>
      <c r="DV11" s="119">
        <f>Fin!DV$71</f>
        <v>0</v>
      </c>
      <c r="DW11" s="119">
        <f>Fin!DW$71</f>
        <v>0</v>
      </c>
      <c r="DX11" s="119">
        <f>Fin!DX$71</f>
        <v>0</v>
      </c>
      <c r="DY11" s="119">
        <f>Fin!DY$71</f>
        <v>0</v>
      </c>
      <c r="DZ11" s="119">
        <f>Fin!DZ$71</f>
        <v>0</v>
      </c>
      <c r="EA11" s="119">
        <f>Fin!EA$71</f>
        <v>0</v>
      </c>
      <c r="EB11" s="119">
        <f>Fin!EB$71</f>
        <v>0</v>
      </c>
      <c r="EC11" s="119">
        <f>Fin!EC$71</f>
        <v>0</v>
      </c>
      <c r="ED11" s="119">
        <f>Fin!ED$71</f>
        <v>0</v>
      </c>
      <c r="EE11" s="119">
        <f>Fin!EE$71</f>
        <v>0</v>
      </c>
      <c r="EF11" s="119">
        <f>Fin!EF$71</f>
        <v>0</v>
      </c>
      <c r="EG11" s="119">
        <f>Fin!EG$71</f>
        <v>0</v>
      </c>
      <c r="EH11" s="119">
        <f>Fin!EH$71</f>
        <v>0</v>
      </c>
      <c r="EI11" s="119">
        <f>Fin!EI$71</f>
        <v>0</v>
      </c>
      <c r="EJ11" s="119">
        <f>Fin!EJ$71</f>
        <v>0</v>
      </c>
      <c r="EK11" s="119">
        <f>Fin!EK$71</f>
        <v>0</v>
      </c>
      <c r="EL11" s="119">
        <f>Fin!EL$71</f>
        <v>0</v>
      </c>
      <c r="EM11" s="119">
        <f>Fin!EM$71</f>
        <v>0</v>
      </c>
      <c r="EN11" s="119">
        <f>Fin!EN$71</f>
        <v>0</v>
      </c>
      <c r="EO11" s="119">
        <f>Fin!EO$71</f>
        <v>0</v>
      </c>
      <c r="EP11" s="119">
        <f>Fin!EP$71</f>
        <v>0</v>
      </c>
      <c r="EQ11" s="119">
        <f>Fin!EQ$71</f>
        <v>0</v>
      </c>
      <c r="ER11" s="119">
        <f>Fin!ER$71</f>
        <v>0</v>
      </c>
      <c r="ES11" s="119">
        <f>Fin!ES$71</f>
        <v>0</v>
      </c>
      <c r="ET11" s="119">
        <f>Fin!ET$71</f>
        <v>0</v>
      </c>
      <c r="EU11" s="119">
        <f>Fin!EU$71</f>
        <v>0</v>
      </c>
      <c r="EV11" s="119">
        <f>Fin!EV$71</f>
        <v>0</v>
      </c>
      <c r="EW11" s="119">
        <f>Fin!EW$71</f>
        <v>0</v>
      </c>
      <c r="EX11" s="119">
        <f>Fin!EX$71</f>
        <v>0</v>
      </c>
      <c r="EY11" s="119">
        <f>Fin!EY$71</f>
        <v>0</v>
      </c>
      <c r="EZ11" s="119">
        <f>Fin!EZ$71</f>
        <v>0</v>
      </c>
      <c r="FA11" s="119">
        <f>Fin!FA$71</f>
        <v>0</v>
      </c>
      <c r="FB11" s="119">
        <f>Fin!FB$71</f>
        <v>0</v>
      </c>
      <c r="FC11" s="119">
        <f>Fin!FC$71</f>
        <v>0</v>
      </c>
      <c r="FD11" s="119">
        <f>Fin!FD$71</f>
        <v>0</v>
      </c>
      <c r="FE11" s="119">
        <f>Fin!FE$71</f>
        <v>0</v>
      </c>
      <c r="FF11" s="119">
        <f>Fin!FF$71</f>
        <v>0</v>
      </c>
      <c r="FG11" s="119">
        <f>Fin!FG$71</f>
        <v>0</v>
      </c>
      <c r="FH11" s="119">
        <f>Fin!FH$71</f>
        <v>0</v>
      </c>
      <c r="FI11" s="119">
        <f>Fin!FI$71</f>
        <v>0</v>
      </c>
      <c r="FJ11" s="119">
        <f>Fin!FJ$71</f>
        <v>0</v>
      </c>
      <c r="FK11" s="119">
        <f>Fin!FK$71</f>
        <v>0</v>
      </c>
      <c r="FL11" s="119">
        <f>Fin!FL$71</f>
        <v>0</v>
      </c>
      <c r="FM11" s="119">
        <f>Fin!FM$71</f>
        <v>0</v>
      </c>
      <c r="FN11" s="119">
        <f>Fin!FN$71</f>
        <v>0</v>
      </c>
      <c r="FO11" s="119">
        <f>Fin!FO$71</f>
        <v>0</v>
      </c>
      <c r="FP11" s="119">
        <f>Fin!FP$71</f>
        <v>0</v>
      </c>
      <c r="FQ11" s="119">
        <f>Fin!FQ$71</f>
        <v>0</v>
      </c>
      <c r="FR11" s="119">
        <f>Fin!FR$71</f>
        <v>0</v>
      </c>
      <c r="FS11" s="119">
        <f>Fin!FS$71</f>
        <v>0</v>
      </c>
      <c r="FT11" s="119">
        <f>Fin!FT$71</f>
        <v>0</v>
      </c>
      <c r="FU11" s="119">
        <f>Fin!FU$71</f>
        <v>0</v>
      </c>
      <c r="FV11" s="119">
        <f>Fin!FV$71</f>
        <v>0</v>
      </c>
      <c r="FW11" s="119">
        <f>Fin!FW$71</f>
        <v>0</v>
      </c>
      <c r="FX11" s="119">
        <f>Fin!FX$71</f>
        <v>0</v>
      </c>
      <c r="FY11" s="119">
        <f>Fin!FY$71</f>
        <v>0</v>
      </c>
      <c r="FZ11" s="119">
        <f>Fin!FZ$71</f>
        <v>0</v>
      </c>
      <c r="GA11" s="119">
        <f>Fin!GA$71</f>
        <v>0</v>
      </c>
      <c r="GB11" s="119">
        <f>Fin!GB$71</f>
        <v>0</v>
      </c>
      <c r="GC11" s="119">
        <f>Fin!GC$71</f>
        <v>0</v>
      </c>
      <c r="GD11" s="119">
        <f>Fin!GD$71</f>
        <v>0</v>
      </c>
      <c r="GE11" s="119">
        <f>Fin!GE$71</f>
        <v>0</v>
      </c>
      <c r="GF11" s="119">
        <f>Fin!GF$71</f>
        <v>0</v>
      </c>
      <c r="GG11" s="119">
        <f>Fin!GG$71</f>
        <v>0</v>
      </c>
      <c r="GH11" s="119">
        <f>Fin!GH$71</f>
        <v>0</v>
      </c>
      <c r="GI11" s="119">
        <f>Fin!GI$71</f>
        <v>0</v>
      </c>
      <c r="GJ11" s="119">
        <f>Fin!GJ$71</f>
        <v>0</v>
      </c>
    </row>
    <row r="12" spans="1:192" s="119" customFormat="1" ht="12.75" hidden="1" outlineLevel="2" x14ac:dyDescent="0.35">
      <c r="E12" s="119" t="str">
        <f>Fin!$E$131</f>
        <v>Financing costs POS</v>
      </c>
      <c r="G12" s="119" t="str">
        <f>Fin!$G$131</f>
        <v>$ 000s</v>
      </c>
      <c r="H12" s="119">
        <f>Fin!$H$131</f>
        <v>26979.531717728649</v>
      </c>
      <c r="J12" s="119">
        <f>Fin!J$131</f>
        <v>0</v>
      </c>
      <c r="K12" s="119">
        <f>Fin!K$131</f>
        <v>0</v>
      </c>
      <c r="L12" s="119">
        <f>Fin!L$131</f>
        <v>0</v>
      </c>
      <c r="M12" s="119">
        <f>Fin!M$131</f>
        <v>0</v>
      </c>
      <c r="N12" s="119">
        <f>Fin!N$131</f>
        <v>0</v>
      </c>
      <c r="O12" s="119">
        <f>Fin!O$131</f>
        <v>2600</v>
      </c>
      <c r="P12" s="119">
        <f>Fin!P$131</f>
        <v>208.60810995160929</v>
      </c>
      <c r="Q12" s="119">
        <f>Fin!Q$131</f>
        <v>280.13712446916276</v>
      </c>
      <c r="R12" s="119">
        <f>Fin!R$131</f>
        <v>286.97526326781951</v>
      </c>
      <c r="S12" s="119">
        <f>Fin!S$131</f>
        <v>312.96046342147883</v>
      </c>
      <c r="T12" s="119">
        <f>Fin!T$131</f>
        <v>318.81121471030207</v>
      </c>
      <c r="U12" s="119">
        <f>Fin!U$131</f>
        <v>345.92920374770279</v>
      </c>
      <c r="V12" s="119">
        <f>Fin!V$131</f>
        <v>362.48113336707866</v>
      </c>
      <c r="W12" s="119">
        <f>Fin!W$131</f>
        <v>342.3860628138558</v>
      </c>
      <c r="X12" s="119">
        <f>Fin!X$131</f>
        <v>395.61424587687191</v>
      </c>
      <c r="Y12" s="119">
        <f>Fin!Y$131</f>
        <v>398.9786165888803</v>
      </c>
      <c r="Z12" s="119">
        <f>Fin!Z$131</f>
        <v>428.94912730606472</v>
      </c>
      <c r="AA12" s="119">
        <f>Fin!AA$131</f>
        <v>431.31072235247166</v>
      </c>
      <c r="AB12" s="119">
        <f>Fin!AB$131</f>
        <v>462.43167614854269</v>
      </c>
      <c r="AC12" s="119">
        <f>Fin!AC$131</f>
        <v>479.24558853089263</v>
      </c>
      <c r="AD12" s="119">
        <f>Fin!AD$131</f>
        <v>480.09417182445173</v>
      </c>
      <c r="AE12" s="119">
        <f>Fin!AE$131</f>
        <v>512.95094147550014</v>
      </c>
      <c r="AF12" s="119">
        <f>Fin!AF$131</f>
        <v>512.78560462642554</v>
      </c>
      <c r="AG12" s="119">
        <f>Fin!AG$131</f>
        <v>546.56006980654411</v>
      </c>
      <c r="AH12" s="119">
        <f>Fin!AH$131</f>
        <v>563.08793889856759</v>
      </c>
      <c r="AI12" s="119">
        <f>Fin!AI$131</f>
        <v>542.01149745907639</v>
      </c>
      <c r="AJ12" s="119">
        <f>Fin!AJ$131</f>
        <v>595.40233416313799</v>
      </c>
      <c r="AK12" s="119">
        <f>Fin!AK$131</f>
        <v>591.64529064808812</v>
      </c>
      <c r="AL12" s="119">
        <f>Fin!AL$131</f>
        <v>626.99808053906111</v>
      </c>
      <c r="AM12" s="119">
        <f>Fin!AM$131</f>
        <v>621.79235757105721</v>
      </c>
      <c r="AN12" s="119">
        <f>Fin!AN$131</f>
        <v>657.72677605205695</v>
      </c>
      <c r="AO12" s="119">
        <f>Fin!AO$131</f>
        <v>672.78787727422616</v>
      </c>
      <c r="AP12" s="119">
        <f>Fin!AP$131</f>
        <v>665.37881562392272</v>
      </c>
      <c r="AQ12" s="119">
        <f>Fin!AQ$131</f>
        <v>702.06000921617874</v>
      </c>
      <c r="AR12" s="119">
        <f>Fin!AR$131</f>
        <v>693.37755952726445</v>
      </c>
      <c r="AS12" s="119">
        <f>Fin!AS$131</f>
        <v>730.55166328350174</v>
      </c>
      <c r="AT12" s="119">
        <f>Fin!AT$131</f>
        <v>744.55876290469018</v>
      </c>
      <c r="AU12" s="119">
        <f>Fin!AU$131</f>
        <v>684.85473782868121</v>
      </c>
      <c r="AV12" s="119">
        <f>Fin!AV$131</f>
        <v>771.51936964041738</v>
      </c>
      <c r="AW12" s="119">
        <f>Fin!AW$131</f>
        <v>759.83609253197642</v>
      </c>
      <c r="AX12" s="119">
        <f>Fin!AX$131</f>
        <v>798.11657072672494</v>
      </c>
      <c r="AY12" s="119">
        <f>Fin!AY$131</f>
        <v>784.89468432140143</v>
      </c>
      <c r="AZ12" s="119">
        <f>Fin!AZ$131</f>
        <v>823.56345599741474</v>
      </c>
      <c r="BA12" s="119">
        <f>Fin!BA$131</f>
        <v>835.94697751469835</v>
      </c>
      <c r="BB12" s="119">
        <f>Fin!BB$131</f>
        <v>820.57319387842392</v>
      </c>
      <c r="BC12" s="119">
        <f>Fin!BC$131</f>
        <v>859.61175506134441</v>
      </c>
      <c r="BD12" s="119">
        <f>Fin!BD$131</f>
        <v>843.22007798311733</v>
      </c>
      <c r="BE12" s="119">
        <f>Fin!BE$131</f>
        <v>882.8064987979717</v>
      </c>
      <c r="BF12" s="119">
        <f>Fin!BF$131</f>
        <v>0</v>
      </c>
      <c r="BG12" s="119">
        <f>Fin!BG$131</f>
        <v>0</v>
      </c>
      <c r="BH12" s="119">
        <f>Fin!BH$131</f>
        <v>0</v>
      </c>
      <c r="BI12" s="119">
        <f>Fin!BI$131</f>
        <v>0</v>
      </c>
      <c r="BJ12" s="119">
        <f>Fin!BJ$131</f>
        <v>0</v>
      </c>
      <c r="BK12" s="119">
        <f>Fin!BK$131</f>
        <v>0</v>
      </c>
      <c r="BL12" s="119">
        <f>Fin!BL$131</f>
        <v>0</v>
      </c>
      <c r="BM12" s="119">
        <f>Fin!BM$131</f>
        <v>0</v>
      </c>
      <c r="BN12" s="119">
        <f>Fin!BN$131</f>
        <v>0</v>
      </c>
      <c r="BO12" s="119">
        <f>Fin!BO$131</f>
        <v>0</v>
      </c>
      <c r="BP12" s="119">
        <f>Fin!BP$131</f>
        <v>0</v>
      </c>
      <c r="BQ12" s="119">
        <f>Fin!BQ$131</f>
        <v>0</v>
      </c>
      <c r="BR12" s="119">
        <f>Fin!BR$131</f>
        <v>0</v>
      </c>
      <c r="BS12" s="119">
        <f>Fin!BS$131</f>
        <v>0</v>
      </c>
      <c r="BT12" s="119">
        <f>Fin!BT$131</f>
        <v>0</v>
      </c>
      <c r="BU12" s="119">
        <f>Fin!BU$131</f>
        <v>0</v>
      </c>
      <c r="BV12" s="119">
        <f>Fin!BV$131</f>
        <v>0</v>
      </c>
      <c r="BW12" s="119">
        <f>Fin!BW$131</f>
        <v>0</v>
      </c>
      <c r="BX12" s="119">
        <f>Fin!BX$131</f>
        <v>0</v>
      </c>
      <c r="BY12" s="119">
        <f>Fin!BY$131</f>
        <v>0</v>
      </c>
      <c r="BZ12" s="119">
        <f>Fin!BZ$131</f>
        <v>0</v>
      </c>
      <c r="CA12" s="119">
        <f>Fin!CA$131</f>
        <v>0</v>
      </c>
      <c r="CB12" s="119">
        <f>Fin!CB$131</f>
        <v>0</v>
      </c>
      <c r="CC12" s="119">
        <f>Fin!CC$131</f>
        <v>0</v>
      </c>
      <c r="CD12" s="119">
        <f>Fin!CD$131</f>
        <v>0</v>
      </c>
      <c r="CE12" s="119">
        <f>Fin!CE$131</f>
        <v>0</v>
      </c>
      <c r="CF12" s="119">
        <f>Fin!CF$131</f>
        <v>0</v>
      </c>
      <c r="CG12" s="119">
        <f>Fin!CG$131</f>
        <v>0</v>
      </c>
      <c r="CH12" s="119">
        <f>Fin!CH$131</f>
        <v>0</v>
      </c>
      <c r="CI12" s="119">
        <f>Fin!CI$131</f>
        <v>0</v>
      </c>
      <c r="CJ12" s="119">
        <f>Fin!CJ$131</f>
        <v>0</v>
      </c>
      <c r="CK12" s="119">
        <f>Fin!CK$131</f>
        <v>0</v>
      </c>
      <c r="CL12" s="119">
        <f>Fin!CL$131</f>
        <v>0</v>
      </c>
      <c r="CM12" s="119">
        <f>Fin!CM$131</f>
        <v>0</v>
      </c>
      <c r="CN12" s="119">
        <f>Fin!CN$131</f>
        <v>0</v>
      </c>
      <c r="CO12" s="119">
        <f>Fin!CO$131</f>
        <v>0</v>
      </c>
      <c r="CP12" s="119">
        <f>Fin!CP$131</f>
        <v>0</v>
      </c>
      <c r="CQ12" s="119">
        <f>Fin!CQ$131</f>
        <v>0</v>
      </c>
      <c r="CR12" s="119">
        <f>Fin!CR$131</f>
        <v>0</v>
      </c>
      <c r="CS12" s="119">
        <f>Fin!CS$131</f>
        <v>0</v>
      </c>
      <c r="CT12" s="119">
        <f>Fin!CT$131</f>
        <v>0</v>
      </c>
      <c r="CU12" s="119">
        <f>Fin!CU$131</f>
        <v>0</v>
      </c>
      <c r="CV12" s="119">
        <f>Fin!CV$131</f>
        <v>0</v>
      </c>
      <c r="CW12" s="119">
        <f>Fin!CW$131</f>
        <v>0</v>
      </c>
      <c r="CX12" s="119">
        <f>Fin!CX$131</f>
        <v>0</v>
      </c>
      <c r="CY12" s="119">
        <f>Fin!CY$131</f>
        <v>0</v>
      </c>
      <c r="CZ12" s="119">
        <f>Fin!CZ$131</f>
        <v>0</v>
      </c>
      <c r="DA12" s="119">
        <f>Fin!DA$131</f>
        <v>0</v>
      </c>
      <c r="DB12" s="119">
        <f>Fin!DB$131</f>
        <v>0</v>
      </c>
      <c r="DC12" s="119">
        <f>Fin!DC$131</f>
        <v>0</v>
      </c>
      <c r="DD12" s="119">
        <f>Fin!DD$131</f>
        <v>0</v>
      </c>
      <c r="DE12" s="119">
        <f>Fin!DE$131</f>
        <v>0</v>
      </c>
      <c r="DF12" s="119">
        <f>Fin!DF$131</f>
        <v>0</v>
      </c>
      <c r="DG12" s="119">
        <f>Fin!DG$131</f>
        <v>0</v>
      </c>
      <c r="DH12" s="119">
        <f>Fin!DH$131</f>
        <v>0</v>
      </c>
      <c r="DI12" s="119">
        <f>Fin!DI$131</f>
        <v>0</v>
      </c>
      <c r="DJ12" s="119">
        <f>Fin!DJ$131</f>
        <v>0</v>
      </c>
      <c r="DK12" s="119">
        <f>Fin!DK$131</f>
        <v>0</v>
      </c>
      <c r="DL12" s="119">
        <f>Fin!DL$131</f>
        <v>0</v>
      </c>
      <c r="DM12" s="119">
        <f>Fin!DM$131</f>
        <v>0</v>
      </c>
      <c r="DN12" s="119">
        <f>Fin!DN$131</f>
        <v>0</v>
      </c>
      <c r="DO12" s="119">
        <f>Fin!DO$131</f>
        <v>0</v>
      </c>
      <c r="DP12" s="119">
        <f>Fin!DP$131</f>
        <v>0</v>
      </c>
      <c r="DQ12" s="119">
        <f>Fin!DQ$131</f>
        <v>0</v>
      </c>
      <c r="DR12" s="119">
        <f>Fin!DR$131</f>
        <v>0</v>
      </c>
      <c r="DS12" s="119">
        <f>Fin!DS$131</f>
        <v>0</v>
      </c>
      <c r="DT12" s="119">
        <f>Fin!DT$131</f>
        <v>0</v>
      </c>
      <c r="DU12" s="119">
        <f>Fin!DU$131</f>
        <v>0</v>
      </c>
      <c r="DV12" s="119">
        <f>Fin!DV$131</f>
        <v>0</v>
      </c>
      <c r="DW12" s="119">
        <f>Fin!DW$131</f>
        <v>0</v>
      </c>
      <c r="DX12" s="119">
        <f>Fin!DX$131</f>
        <v>0</v>
      </c>
      <c r="DY12" s="119">
        <f>Fin!DY$131</f>
        <v>0</v>
      </c>
      <c r="DZ12" s="119">
        <f>Fin!DZ$131</f>
        <v>0</v>
      </c>
      <c r="EA12" s="119">
        <f>Fin!EA$131</f>
        <v>0</v>
      </c>
      <c r="EB12" s="119">
        <f>Fin!EB$131</f>
        <v>0</v>
      </c>
      <c r="EC12" s="119">
        <f>Fin!EC$131</f>
        <v>0</v>
      </c>
      <c r="ED12" s="119">
        <f>Fin!ED$131</f>
        <v>0</v>
      </c>
      <c r="EE12" s="119">
        <f>Fin!EE$131</f>
        <v>0</v>
      </c>
      <c r="EF12" s="119">
        <f>Fin!EF$131</f>
        <v>0</v>
      </c>
      <c r="EG12" s="119">
        <f>Fin!EG$131</f>
        <v>0</v>
      </c>
      <c r="EH12" s="119">
        <f>Fin!EH$131</f>
        <v>0</v>
      </c>
      <c r="EI12" s="119">
        <f>Fin!EI$131</f>
        <v>0</v>
      </c>
      <c r="EJ12" s="119">
        <f>Fin!EJ$131</f>
        <v>0</v>
      </c>
      <c r="EK12" s="119">
        <f>Fin!EK$131</f>
        <v>0</v>
      </c>
      <c r="EL12" s="119">
        <f>Fin!EL$131</f>
        <v>0</v>
      </c>
      <c r="EM12" s="119">
        <f>Fin!EM$131</f>
        <v>0</v>
      </c>
      <c r="EN12" s="119">
        <f>Fin!EN$131</f>
        <v>0</v>
      </c>
      <c r="EO12" s="119">
        <f>Fin!EO$131</f>
        <v>0</v>
      </c>
      <c r="EP12" s="119">
        <f>Fin!EP$131</f>
        <v>0</v>
      </c>
      <c r="EQ12" s="119">
        <f>Fin!EQ$131</f>
        <v>0</v>
      </c>
      <c r="ER12" s="119">
        <f>Fin!ER$131</f>
        <v>0</v>
      </c>
      <c r="ES12" s="119">
        <f>Fin!ES$131</f>
        <v>0</v>
      </c>
      <c r="ET12" s="119">
        <f>Fin!ET$131</f>
        <v>0</v>
      </c>
      <c r="EU12" s="119">
        <f>Fin!EU$131</f>
        <v>0</v>
      </c>
      <c r="EV12" s="119">
        <f>Fin!EV$131</f>
        <v>0</v>
      </c>
      <c r="EW12" s="119">
        <f>Fin!EW$131</f>
        <v>0</v>
      </c>
      <c r="EX12" s="119">
        <f>Fin!EX$131</f>
        <v>0</v>
      </c>
      <c r="EY12" s="119">
        <f>Fin!EY$131</f>
        <v>0</v>
      </c>
      <c r="EZ12" s="119">
        <f>Fin!EZ$131</f>
        <v>0</v>
      </c>
      <c r="FA12" s="119">
        <f>Fin!FA$131</f>
        <v>0</v>
      </c>
      <c r="FB12" s="119">
        <f>Fin!FB$131</f>
        <v>0</v>
      </c>
      <c r="FC12" s="119">
        <f>Fin!FC$131</f>
        <v>0</v>
      </c>
      <c r="FD12" s="119">
        <f>Fin!FD$131</f>
        <v>0</v>
      </c>
      <c r="FE12" s="119">
        <f>Fin!FE$131</f>
        <v>0</v>
      </c>
      <c r="FF12" s="119">
        <f>Fin!FF$131</f>
        <v>0</v>
      </c>
      <c r="FG12" s="119">
        <f>Fin!FG$131</f>
        <v>0</v>
      </c>
      <c r="FH12" s="119">
        <f>Fin!FH$131</f>
        <v>0</v>
      </c>
      <c r="FI12" s="119">
        <f>Fin!FI$131</f>
        <v>0</v>
      </c>
      <c r="FJ12" s="119">
        <f>Fin!FJ$131</f>
        <v>0</v>
      </c>
      <c r="FK12" s="119">
        <f>Fin!FK$131</f>
        <v>0</v>
      </c>
      <c r="FL12" s="119">
        <f>Fin!FL$131</f>
        <v>0</v>
      </c>
      <c r="FM12" s="119">
        <f>Fin!FM$131</f>
        <v>0</v>
      </c>
      <c r="FN12" s="119">
        <f>Fin!FN$131</f>
        <v>0</v>
      </c>
      <c r="FO12" s="119">
        <f>Fin!FO$131</f>
        <v>0</v>
      </c>
      <c r="FP12" s="119">
        <f>Fin!FP$131</f>
        <v>0</v>
      </c>
      <c r="FQ12" s="119">
        <f>Fin!FQ$131</f>
        <v>0</v>
      </c>
      <c r="FR12" s="119">
        <f>Fin!FR$131</f>
        <v>0</v>
      </c>
      <c r="FS12" s="119">
        <f>Fin!FS$131</f>
        <v>0</v>
      </c>
      <c r="FT12" s="119">
        <f>Fin!FT$131</f>
        <v>0</v>
      </c>
      <c r="FU12" s="119">
        <f>Fin!FU$131</f>
        <v>0</v>
      </c>
      <c r="FV12" s="119">
        <f>Fin!FV$131</f>
        <v>0</v>
      </c>
      <c r="FW12" s="119">
        <f>Fin!FW$131</f>
        <v>0</v>
      </c>
      <c r="FX12" s="119">
        <f>Fin!FX$131</f>
        <v>0</v>
      </c>
      <c r="FY12" s="119">
        <f>Fin!FY$131</f>
        <v>0</v>
      </c>
      <c r="FZ12" s="119">
        <f>Fin!FZ$131</f>
        <v>0</v>
      </c>
      <c r="GA12" s="119">
        <f>Fin!GA$131</f>
        <v>0</v>
      </c>
      <c r="GB12" s="119">
        <f>Fin!GB$131</f>
        <v>0</v>
      </c>
      <c r="GC12" s="119">
        <f>Fin!GC$131</f>
        <v>0</v>
      </c>
      <c r="GD12" s="119">
        <f>Fin!GD$131</f>
        <v>0</v>
      </c>
      <c r="GE12" s="119">
        <f>Fin!GE$131</f>
        <v>0</v>
      </c>
      <c r="GF12" s="119">
        <f>Fin!GF$131</f>
        <v>0</v>
      </c>
      <c r="GG12" s="119">
        <f>Fin!GG$131</f>
        <v>0</v>
      </c>
      <c r="GH12" s="119">
        <f>Fin!GH$131</f>
        <v>0</v>
      </c>
      <c r="GI12" s="119">
        <f>Fin!GI$131</f>
        <v>0</v>
      </c>
      <c r="GJ12" s="119">
        <f>Fin!GJ$131</f>
        <v>0</v>
      </c>
    </row>
    <row r="13" spans="1:192" s="119" customFormat="1" ht="12.75" hidden="1" outlineLevel="2" x14ac:dyDescent="0.35">
      <c r="E13" s="119" t="str">
        <f>Time!$E$14</f>
        <v>First model column flag</v>
      </c>
      <c r="G13" s="119" t="str">
        <f>Time!$G$14</f>
        <v>flag</v>
      </c>
      <c r="H13" s="119">
        <f>Time!$H$14</f>
        <v>1</v>
      </c>
      <c r="J13" s="119">
        <f>Time!J$14</f>
        <v>1</v>
      </c>
      <c r="K13" s="119">
        <f>Time!K$14</f>
        <v>0</v>
      </c>
      <c r="L13" s="119">
        <f>Time!L$14</f>
        <v>0</v>
      </c>
      <c r="M13" s="119">
        <f>Time!M$14</f>
        <v>0</v>
      </c>
      <c r="N13" s="119">
        <f>Time!N$14</f>
        <v>0</v>
      </c>
      <c r="O13" s="119">
        <f>Time!O$14</f>
        <v>0</v>
      </c>
      <c r="P13" s="119">
        <f>Time!P$14</f>
        <v>0</v>
      </c>
      <c r="Q13" s="119">
        <f>Time!Q$14</f>
        <v>0</v>
      </c>
      <c r="R13" s="119">
        <f>Time!R$14</f>
        <v>0</v>
      </c>
      <c r="S13" s="119">
        <f>Time!S$14</f>
        <v>0</v>
      </c>
      <c r="T13" s="119">
        <f>Time!T$14</f>
        <v>0</v>
      </c>
      <c r="U13" s="119">
        <f>Time!U$14</f>
        <v>0</v>
      </c>
      <c r="V13" s="119">
        <f>Time!V$14</f>
        <v>0</v>
      </c>
      <c r="W13" s="119">
        <f>Time!W$14</f>
        <v>0</v>
      </c>
      <c r="X13" s="119">
        <f>Time!X$14</f>
        <v>0</v>
      </c>
      <c r="Y13" s="119">
        <f>Time!Y$14</f>
        <v>0</v>
      </c>
      <c r="Z13" s="119">
        <f>Time!Z$14</f>
        <v>0</v>
      </c>
      <c r="AA13" s="119">
        <f>Time!AA$14</f>
        <v>0</v>
      </c>
      <c r="AB13" s="119">
        <f>Time!AB$14</f>
        <v>0</v>
      </c>
      <c r="AC13" s="119">
        <f>Time!AC$14</f>
        <v>0</v>
      </c>
      <c r="AD13" s="119">
        <f>Time!AD$14</f>
        <v>0</v>
      </c>
      <c r="AE13" s="119">
        <f>Time!AE$14</f>
        <v>0</v>
      </c>
      <c r="AF13" s="119">
        <f>Time!AF$14</f>
        <v>0</v>
      </c>
      <c r="AG13" s="119">
        <f>Time!AG$14</f>
        <v>0</v>
      </c>
      <c r="AH13" s="119">
        <f>Time!AH$14</f>
        <v>0</v>
      </c>
      <c r="AI13" s="119">
        <f>Time!AI$14</f>
        <v>0</v>
      </c>
      <c r="AJ13" s="119">
        <f>Time!AJ$14</f>
        <v>0</v>
      </c>
      <c r="AK13" s="119">
        <f>Time!AK$14</f>
        <v>0</v>
      </c>
      <c r="AL13" s="119">
        <f>Time!AL$14</f>
        <v>0</v>
      </c>
      <c r="AM13" s="119">
        <f>Time!AM$14</f>
        <v>0</v>
      </c>
      <c r="AN13" s="119">
        <f>Time!AN$14</f>
        <v>0</v>
      </c>
      <c r="AO13" s="119">
        <f>Time!AO$14</f>
        <v>0</v>
      </c>
      <c r="AP13" s="119">
        <f>Time!AP$14</f>
        <v>0</v>
      </c>
      <c r="AQ13" s="119">
        <f>Time!AQ$14</f>
        <v>0</v>
      </c>
      <c r="AR13" s="119">
        <f>Time!AR$14</f>
        <v>0</v>
      </c>
      <c r="AS13" s="119">
        <f>Time!AS$14</f>
        <v>0</v>
      </c>
      <c r="AT13" s="119">
        <f>Time!AT$14</f>
        <v>0</v>
      </c>
      <c r="AU13" s="119">
        <f>Time!AU$14</f>
        <v>0</v>
      </c>
      <c r="AV13" s="119">
        <f>Time!AV$14</f>
        <v>0</v>
      </c>
      <c r="AW13" s="119">
        <f>Time!AW$14</f>
        <v>0</v>
      </c>
      <c r="AX13" s="119">
        <f>Time!AX$14</f>
        <v>0</v>
      </c>
      <c r="AY13" s="119">
        <f>Time!AY$14</f>
        <v>0</v>
      </c>
      <c r="AZ13" s="119">
        <f>Time!AZ$14</f>
        <v>0</v>
      </c>
      <c r="BA13" s="119">
        <f>Time!BA$14</f>
        <v>0</v>
      </c>
      <c r="BB13" s="119">
        <f>Time!BB$14</f>
        <v>0</v>
      </c>
      <c r="BC13" s="119">
        <f>Time!BC$14</f>
        <v>0</v>
      </c>
      <c r="BD13" s="119">
        <f>Time!BD$14</f>
        <v>0</v>
      </c>
      <c r="BE13" s="119">
        <f>Time!BE$14</f>
        <v>0</v>
      </c>
      <c r="BF13" s="119">
        <f>Time!BF$14</f>
        <v>0</v>
      </c>
      <c r="BG13" s="119">
        <f>Time!BG$14</f>
        <v>0</v>
      </c>
      <c r="BH13" s="119">
        <f>Time!BH$14</f>
        <v>0</v>
      </c>
      <c r="BI13" s="119">
        <f>Time!BI$14</f>
        <v>0</v>
      </c>
      <c r="BJ13" s="119">
        <f>Time!BJ$14</f>
        <v>0</v>
      </c>
      <c r="BK13" s="119">
        <f>Time!BK$14</f>
        <v>0</v>
      </c>
      <c r="BL13" s="119">
        <f>Time!BL$14</f>
        <v>0</v>
      </c>
      <c r="BM13" s="119">
        <f>Time!BM$14</f>
        <v>0</v>
      </c>
      <c r="BN13" s="119">
        <f>Time!BN$14</f>
        <v>0</v>
      </c>
      <c r="BO13" s="119">
        <f>Time!BO$14</f>
        <v>0</v>
      </c>
      <c r="BP13" s="119">
        <f>Time!BP$14</f>
        <v>0</v>
      </c>
      <c r="BQ13" s="119">
        <f>Time!BQ$14</f>
        <v>0</v>
      </c>
      <c r="BR13" s="119">
        <f>Time!BR$14</f>
        <v>0</v>
      </c>
      <c r="BS13" s="119">
        <f>Time!BS$14</f>
        <v>0</v>
      </c>
      <c r="BT13" s="119">
        <f>Time!BT$14</f>
        <v>0</v>
      </c>
      <c r="BU13" s="119">
        <f>Time!BU$14</f>
        <v>0</v>
      </c>
      <c r="BV13" s="119">
        <f>Time!BV$14</f>
        <v>0</v>
      </c>
      <c r="BW13" s="119">
        <f>Time!BW$14</f>
        <v>0</v>
      </c>
      <c r="BX13" s="119">
        <f>Time!BX$14</f>
        <v>0</v>
      </c>
      <c r="BY13" s="119">
        <f>Time!BY$14</f>
        <v>0</v>
      </c>
      <c r="BZ13" s="119">
        <f>Time!BZ$14</f>
        <v>0</v>
      </c>
      <c r="CA13" s="119">
        <f>Time!CA$14</f>
        <v>0</v>
      </c>
      <c r="CB13" s="119">
        <f>Time!CB$14</f>
        <v>0</v>
      </c>
      <c r="CC13" s="119">
        <f>Time!CC$14</f>
        <v>0</v>
      </c>
      <c r="CD13" s="119">
        <f>Time!CD$14</f>
        <v>0</v>
      </c>
      <c r="CE13" s="119">
        <f>Time!CE$14</f>
        <v>0</v>
      </c>
      <c r="CF13" s="119">
        <f>Time!CF$14</f>
        <v>0</v>
      </c>
      <c r="CG13" s="119">
        <f>Time!CG$14</f>
        <v>0</v>
      </c>
      <c r="CH13" s="119">
        <f>Time!CH$14</f>
        <v>0</v>
      </c>
      <c r="CI13" s="119">
        <f>Time!CI$14</f>
        <v>0</v>
      </c>
      <c r="CJ13" s="119">
        <f>Time!CJ$14</f>
        <v>0</v>
      </c>
      <c r="CK13" s="119">
        <f>Time!CK$14</f>
        <v>0</v>
      </c>
      <c r="CL13" s="119">
        <f>Time!CL$14</f>
        <v>0</v>
      </c>
      <c r="CM13" s="119">
        <f>Time!CM$14</f>
        <v>0</v>
      </c>
      <c r="CN13" s="119">
        <f>Time!CN$14</f>
        <v>0</v>
      </c>
      <c r="CO13" s="119">
        <f>Time!CO$14</f>
        <v>0</v>
      </c>
      <c r="CP13" s="119">
        <f>Time!CP$14</f>
        <v>0</v>
      </c>
      <c r="CQ13" s="119">
        <f>Time!CQ$14</f>
        <v>0</v>
      </c>
      <c r="CR13" s="119">
        <f>Time!CR$14</f>
        <v>0</v>
      </c>
      <c r="CS13" s="119">
        <f>Time!CS$14</f>
        <v>0</v>
      </c>
      <c r="CT13" s="119">
        <f>Time!CT$14</f>
        <v>0</v>
      </c>
      <c r="CU13" s="119">
        <f>Time!CU$14</f>
        <v>0</v>
      </c>
      <c r="CV13" s="119">
        <f>Time!CV$14</f>
        <v>0</v>
      </c>
      <c r="CW13" s="119">
        <f>Time!CW$14</f>
        <v>0</v>
      </c>
      <c r="CX13" s="119">
        <f>Time!CX$14</f>
        <v>0</v>
      </c>
      <c r="CY13" s="119">
        <f>Time!CY$14</f>
        <v>0</v>
      </c>
      <c r="CZ13" s="119">
        <f>Time!CZ$14</f>
        <v>0</v>
      </c>
      <c r="DA13" s="119">
        <f>Time!DA$14</f>
        <v>0</v>
      </c>
      <c r="DB13" s="119">
        <f>Time!DB$14</f>
        <v>0</v>
      </c>
      <c r="DC13" s="119">
        <f>Time!DC$14</f>
        <v>0</v>
      </c>
      <c r="DD13" s="119">
        <f>Time!DD$14</f>
        <v>0</v>
      </c>
      <c r="DE13" s="119">
        <f>Time!DE$14</f>
        <v>0</v>
      </c>
      <c r="DF13" s="119">
        <f>Time!DF$14</f>
        <v>0</v>
      </c>
      <c r="DG13" s="119">
        <f>Time!DG$14</f>
        <v>0</v>
      </c>
      <c r="DH13" s="119">
        <f>Time!DH$14</f>
        <v>0</v>
      </c>
      <c r="DI13" s="119">
        <f>Time!DI$14</f>
        <v>0</v>
      </c>
      <c r="DJ13" s="119">
        <f>Time!DJ$14</f>
        <v>0</v>
      </c>
      <c r="DK13" s="119">
        <f>Time!DK$14</f>
        <v>0</v>
      </c>
      <c r="DL13" s="119">
        <f>Time!DL$14</f>
        <v>0</v>
      </c>
      <c r="DM13" s="119">
        <f>Time!DM$14</f>
        <v>0</v>
      </c>
      <c r="DN13" s="119">
        <f>Time!DN$14</f>
        <v>0</v>
      </c>
      <c r="DO13" s="119">
        <f>Time!DO$14</f>
        <v>0</v>
      </c>
      <c r="DP13" s="119">
        <f>Time!DP$14</f>
        <v>0</v>
      </c>
      <c r="DQ13" s="119">
        <f>Time!DQ$14</f>
        <v>0</v>
      </c>
      <c r="DR13" s="119">
        <f>Time!DR$14</f>
        <v>0</v>
      </c>
      <c r="DS13" s="119">
        <f>Time!DS$14</f>
        <v>0</v>
      </c>
      <c r="DT13" s="119">
        <f>Time!DT$14</f>
        <v>0</v>
      </c>
      <c r="DU13" s="119">
        <f>Time!DU$14</f>
        <v>0</v>
      </c>
      <c r="DV13" s="119">
        <f>Time!DV$14</f>
        <v>0</v>
      </c>
      <c r="DW13" s="119">
        <f>Time!DW$14</f>
        <v>0</v>
      </c>
      <c r="DX13" s="119">
        <f>Time!DX$14</f>
        <v>0</v>
      </c>
      <c r="DY13" s="119">
        <f>Time!DY$14</f>
        <v>0</v>
      </c>
      <c r="DZ13" s="119">
        <f>Time!DZ$14</f>
        <v>0</v>
      </c>
      <c r="EA13" s="119">
        <f>Time!EA$14</f>
        <v>0</v>
      </c>
      <c r="EB13" s="119">
        <f>Time!EB$14</f>
        <v>0</v>
      </c>
      <c r="EC13" s="119">
        <f>Time!EC$14</f>
        <v>0</v>
      </c>
      <c r="ED13" s="119">
        <f>Time!ED$14</f>
        <v>0</v>
      </c>
      <c r="EE13" s="119">
        <f>Time!EE$14</f>
        <v>0</v>
      </c>
      <c r="EF13" s="119">
        <f>Time!EF$14</f>
        <v>0</v>
      </c>
      <c r="EG13" s="119">
        <f>Time!EG$14</f>
        <v>0</v>
      </c>
      <c r="EH13" s="119">
        <f>Time!EH$14</f>
        <v>0</v>
      </c>
      <c r="EI13" s="119">
        <f>Time!EI$14</f>
        <v>0</v>
      </c>
      <c r="EJ13" s="119">
        <f>Time!EJ$14</f>
        <v>0</v>
      </c>
      <c r="EK13" s="119">
        <f>Time!EK$14</f>
        <v>0</v>
      </c>
      <c r="EL13" s="119">
        <f>Time!EL$14</f>
        <v>0</v>
      </c>
      <c r="EM13" s="119">
        <f>Time!EM$14</f>
        <v>0</v>
      </c>
      <c r="EN13" s="119">
        <f>Time!EN$14</f>
        <v>0</v>
      </c>
      <c r="EO13" s="119">
        <f>Time!EO$14</f>
        <v>0</v>
      </c>
      <c r="EP13" s="119">
        <f>Time!EP$14</f>
        <v>0</v>
      </c>
      <c r="EQ13" s="119">
        <f>Time!EQ$14</f>
        <v>0</v>
      </c>
      <c r="ER13" s="119">
        <f>Time!ER$14</f>
        <v>0</v>
      </c>
      <c r="ES13" s="119">
        <f>Time!ES$14</f>
        <v>0</v>
      </c>
      <c r="ET13" s="119">
        <f>Time!ET$14</f>
        <v>0</v>
      </c>
      <c r="EU13" s="119">
        <f>Time!EU$14</f>
        <v>0</v>
      </c>
      <c r="EV13" s="119">
        <f>Time!EV$14</f>
        <v>0</v>
      </c>
      <c r="EW13" s="119">
        <f>Time!EW$14</f>
        <v>0</v>
      </c>
      <c r="EX13" s="119">
        <f>Time!EX$14</f>
        <v>0</v>
      </c>
      <c r="EY13" s="119">
        <f>Time!EY$14</f>
        <v>0</v>
      </c>
      <c r="EZ13" s="119">
        <f>Time!EZ$14</f>
        <v>0</v>
      </c>
      <c r="FA13" s="119">
        <f>Time!FA$14</f>
        <v>0</v>
      </c>
      <c r="FB13" s="119">
        <f>Time!FB$14</f>
        <v>0</v>
      </c>
      <c r="FC13" s="119">
        <f>Time!FC$14</f>
        <v>0</v>
      </c>
      <c r="FD13" s="119">
        <f>Time!FD$14</f>
        <v>0</v>
      </c>
      <c r="FE13" s="119">
        <f>Time!FE$14</f>
        <v>0</v>
      </c>
      <c r="FF13" s="119">
        <f>Time!FF$14</f>
        <v>0</v>
      </c>
      <c r="FG13" s="119">
        <f>Time!FG$14</f>
        <v>0</v>
      </c>
      <c r="FH13" s="119">
        <f>Time!FH$14</f>
        <v>0</v>
      </c>
      <c r="FI13" s="119">
        <f>Time!FI$14</f>
        <v>0</v>
      </c>
      <c r="FJ13" s="119">
        <f>Time!FJ$14</f>
        <v>0</v>
      </c>
      <c r="FK13" s="119">
        <f>Time!FK$14</f>
        <v>0</v>
      </c>
      <c r="FL13" s="119">
        <f>Time!FL$14</f>
        <v>0</v>
      </c>
      <c r="FM13" s="119">
        <f>Time!FM$14</f>
        <v>0</v>
      </c>
      <c r="FN13" s="119">
        <f>Time!FN$14</f>
        <v>0</v>
      </c>
      <c r="FO13" s="119">
        <f>Time!FO$14</f>
        <v>0</v>
      </c>
      <c r="FP13" s="119">
        <f>Time!FP$14</f>
        <v>0</v>
      </c>
      <c r="FQ13" s="119">
        <f>Time!FQ$14</f>
        <v>0</v>
      </c>
      <c r="FR13" s="119">
        <f>Time!FR$14</f>
        <v>0</v>
      </c>
      <c r="FS13" s="119">
        <f>Time!FS$14</f>
        <v>0</v>
      </c>
      <c r="FT13" s="119">
        <f>Time!FT$14</f>
        <v>0</v>
      </c>
      <c r="FU13" s="119">
        <f>Time!FU$14</f>
        <v>0</v>
      </c>
      <c r="FV13" s="119">
        <f>Time!FV$14</f>
        <v>0</v>
      </c>
      <c r="FW13" s="119">
        <f>Time!FW$14</f>
        <v>0</v>
      </c>
      <c r="FX13" s="119">
        <f>Time!FX$14</f>
        <v>0</v>
      </c>
      <c r="FY13" s="119">
        <f>Time!FY$14</f>
        <v>0</v>
      </c>
      <c r="FZ13" s="119">
        <f>Time!FZ$14</f>
        <v>0</v>
      </c>
      <c r="GA13" s="119">
        <f>Time!GA$14</f>
        <v>0</v>
      </c>
      <c r="GB13" s="119">
        <f>Time!GB$14</f>
        <v>0</v>
      </c>
      <c r="GC13" s="119">
        <f>Time!GC$14</f>
        <v>0</v>
      </c>
      <c r="GD13" s="119">
        <f>Time!GD$14</f>
        <v>0</v>
      </c>
      <c r="GE13" s="119">
        <f>Time!GE$14</f>
        <v>0</v>
      </c>
      <c r="GF13" s="119">
        <f>Time!GF$14</f>
        <v>0</v>
      </c>
      <c r="GG13" s="119">
        <f>Time!GG$14</f>
        <v>0</v>
      </c>
      <c r="GH13" s="119">
        <f>Time!GH$14</f>
        <v>0</v>
      </c>
      <c r="GI13" s="119">
        <f>Time!GI$14</f>
        <v>0</v>
      </c>
      <c r="GJ13" s="119">
        <f>Time!GJ$14</f>
        <v>0</v>
      </c>
    </row>
    <row r="14" spans="1:192" ht="12.75" hidden="1" outlineLevel="2" x14ac:dyDescent="0.35">
      <c r="A14"/>
      <c r="B14"/>
      <c r="C14"/>
      <c r="D14"/>
      <c r="E14" t="s">
        <v>1702</v>
      </c>
      <c r="F14"/>
      <c r="G14" t="s">
        <v>101</v>
      </c>
      <c r="H14">
        <f>SUM(J14:GJ14)</f>
        <v>-197312.30992130001</v>
      </c>
      <c r="I14"/>
      <c r="J14">
        <f t="shared" ref="J14:AO14" si="0">-1*J11+J12+J13*$F10</f>
        <v>-1.0000000000000001E-9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-1470.2287720394497</v>
      </c>
      <c r="P14">
        <f t="shared" si="0"/>
        <v>-22706.137363969861</v>
      </c>
      <c r="Q14">
        <f t="shared" si="0"/>
        <v>-4974.9757802963604</v>
      </c>
      <c r="R14">
        <f t="shared" si="0"/>
        <v>-4973.0637988932704</v>
      </c>
      <c r="S14">
        <f t="shared" si="0"/>
        <v>-4965.7981933082228</v>
      </c>
      <c r="T14">
        <f t="shared" si="0"/>
        <v>-4964.1622909098378</v>
      </c>
      <c r="U14">
        <f t="shared" si="0"/>
        <v>-4956.5799512914982</v>
      </c>
      <c r="V14">
        <f t="shared" si="0"/>
        <v>-4951.9519402854794</v>
      </c>
      <c r="W14">
        <f t="shared" si="0"/>
        <v>-4957.5706330780304</v>
      </c>
      <c r="X14">
        <f t="shared" si="0"/>
        <v>-4942.6877388969497</v>
      </c>
      <c r="Y14">
        <f t="shared" si="0"/>
        <v>-4941.7470422496717</v>
      </c>
      <c r="Z14">
        <f t="shared" si="0"/>
        <v>-4933.3671218028676</v>
      </c>
      <c r="AA14">
        <f t="shared" si="0"/>
        <v>-4932.7068067740584</v>
      </c>
      <c r="AB14">
        <f t="shared" si="0"/>
        <v>-4924.0052160836749</v>
      </c>
      <c r="AC14">
        <f t="shared" si="0"/>
        <v>-4919.30395324863</v>
      </c>
      <c r="AD14">
        <f t="shared" si="0"/>
        <v>-4919.0666846685599</v>
      </c>
      <c r="AE14">
        <f t="shared" si="0"/>
        <v>-4909.8797502710959</v>
      </c>
      <c r="AF14">
        <f t="shared" si="0"/>
        <v>-4831.2679743062272</v>
      </c>
      <c r="AG14">
        <f t="shared" si="0"/>
        <v>-4748.241152109782</v>
      </c>
      <c r="AH14">
        <f t="shared" si="0"/>
        <v>-4659.887153495185</v>
      </c>
      <c r="AI14">
        <f t="shared" si="0"/>
        <v>-4587.1222379516867</v>
      </c>
      <c r="AJ14">
        <f t="shared" si="0"/>
        <v>-4518.9094098716487</v>
      </c>
      <c r="AK14">
        <f t="shared" si="0"/>
        <v>-4415.9283449231989</v>
      </c>
      <c r="AL14">
        <f t="shared" si="0"/>
        <v>-4345.14698942431</v>
      </c>
      <c r="AM14">
        <f t="shared" si="0"/>
        <v>-4250.1830482640535</v>
      </c>
      <c r="AN14">
        <f t="shared" si="0"/>
        <v>-4167.1866299376188</v>
      </c>
      <c r="AO14">
        <f t="shared" si="0"/>
        <v>-4058.9439077115694</v>
      </c>
      <c r="AP14">
        <f t="shared" ref="AP14:BU14" si="1">-1*AP11+AP12+AP13*$F10</f>
        <v>-3980.3910671125604</v>
      </c>
      <c r="AQ14">
        <f t="shared" si="1"/>
        <v>-3920.7198139811726</v>
      </c>
      <c r="AR14">
        <f t="shared" si="1"/>
        <v>-3811.3135531919834</v>
      </c>
      <c r="AS14">
        <f t="shared" si="1"/>
        <v>-3756.7060574087</v>
      </c>
      <c r="AT14">
        <f t="shared" si="1"/>
        <v>-3635.7540954714486</v>
      </c>
      <c r="AU14">
        <f t="shared" si="1"/>
        <v>-3571.823215685542</v>
      </c>
      <c r="AV14">
        <f t="shared" si="1"/>
        <v>-3599.607083169356</v>
      </c>
      <c r="AW14">
        <f t="shared" si="1"/>
        <v>-3389.6091041093759</v>
      </c>
      <c r="AX14">
        <f t="shared" si="1"/>
        <v>-3347.6962043036688</v>
      </c>
      <c r="AY14">
        <f t="shared" si="1"/>
        <v>-3221.3536729715161</v>
      </c>
      <c r="AZ14">
        <f t="shared" si="1"/>
        <v>-3143.5713571035144</v>
      </c>
      <c r="BA14">
        <f t="shared" si="1"/>
        <v>-3001.4868088989097</v>
      </c>
      <c r="BB14">
        <f t="shared" si="1"/>
        <v>-2923.1453372096576</v>
      </c>
      <c r="BC14">
        <f t="shared" si="1"/>
        <v>-2893.5692795422046</v>
      </c>
      <c r="BD14">
        <f t="shared" si="1"/>
        <v>-2834.17307667771</v>
      </c>
      <c r="BE14">
        <f t="shared" si="1"/>
        <v>-3355.3403083988887</v>
      </c>
      <c r="BF14">
        <f t="shared" si="1"/>
        <v>0</v>
      </c>
      <c r="BG14">
        <f t="shared" si="1"/>
        <v>0</v>
      </c>
      <c r="BH14">
        <f t="shared" si="1"/>
        <v>0</v>
      </c>
      <c r="BI14">
        <f t="shared" si="1"/>
        <v>0</v>
      </c>
      <c r="BJ14">
        <f t="shared" si="1"/>
        <v>0</v>
      </c>
      <c r="BK14">
        <f t="shared" si="1"/>
        <v>0</v>
      </c>
      <c r="BL14">
        <f t="shared" si="1"/>
        <v>0</v>
      </c>
      <c r="BM14">
        <f t="shared" si="1"/>
        <v>0</v>
      </c>
      <c r="BN14">
        <f t="shared" si="1"/>
        <v>0</v>
      </c>
      <c r="BO14">
        <f t="shared" si="1"/>
        <v>0</v>
      </c>
      <c r="BP14">
        <f t="shared" si="1"/>
        <v>0</v>
      </c>
      <c r="BQ14">
        <f t="shared" si="1"/>
        <v>0</v>
      </c>
      <c r="BR14">
        <f t="shared" si="1"/>
        <v>0</v>
      </c>
      <c r="BS14">
        <f t="shared" si="1"/>
        <v>0</v>
      </c>
      <c r="BT14">
        <f t="shared" si="1"/>
        <v>0</v>
      </c>
      <c r="BU14">
        <f t="shared" si="1"/>
        <v>0</v>
      </c>
      <c r="BV14">
        <f t="shared" ref="BV14:DA14" si="2">-1*BV11+BV12+BV13*$F10</f>
        <v>0</v>
      </c>
      <c r="BW14">
        <f t="shared" si="2"/>
        <v>0</v>
      </c>
      <c r="BX14">
        <f t="shared" si="2"/>
        <v>0</v>
      </c>
      <c r="BY14">
        <f t="shared" si="2"/>
        <v>0</v>
      </c>
      <c r="BZ14">
        <f t="shared" si="2"/>
        <v>0</v>
      </c>
      <c r="CA14">
        <f t="shared" si="2"/>
        <v>0</v>
      </c>
      <c r="CB14">
        <f t="shared" si="2"/>
        <v>0</v>
      </c>
      <c r="CC14">
        <f t="shared" si="2"/>
        <v>0</v>
      </c>
      <c r="CD14">
        <f t="shared" si="2"/>
        <v>0</v>
      </c>
      <c r="CE14">
        <f t="shared" si="2"/>
        <v>0</v>
      </c>
      <c r="CF14">
        <f t="shared" si="2"/>
        <v>0</v>
      </c>
      <c r="CG14">
        <f t="shared" si="2"/>
        <v>0</v>
      </c>
      <c r="CH14">
        <f t="shared" si="2"/>
        <v>0</v>
      </c>
      <c r="CI14">
        <f t="shared" si="2"/>
        <v>0</v>
      </c>
      <c r="CJ14">
        <f t="shared" si="2"/>
        <v>0</v>
      </c>
      <c r="CK14">
        <f t="shared" si="2"/>
        <v>0</v>
      </c>
      <c r="CL14">
        <f t="shared" si="2"/>
        <v>0</v>
      </c>
      <c r="CM14">
        <f t="shared" si="2"/>
        <v>0</v>
      </c>
      <c r="CN14">
        <f t="shared" si="2"/>
        <v>0</v>
      </c>
      <c r="CO14">
        <f t="shared" si="2"/>
        <v>0</v>
      </c>
      <c r="CP14">
        <f t="shared" si="2"/>
        <v>0</v>
      </c>
      <c r="CQ14">
        <f t="shared" si="2"/>
        <v>0</v>
      </c>
      <c r="CR14">
        <f t="shared" si="2"/>
        <v>0</v>
      </c>
      <c r="CS14">
        <f t="shared" si="2"/>
        <v>0</v>
      </c>
      <c r="CT14">
        <f t="shared" si="2"/>
        <v>0</v>
      </c>
      <c r="CU14">
        <f t="shared" si="2"/>
        <v>0</v>
      </c>
      <c r="CV14">
        <f t="shared" si="2"/>
        <v>0</v>
      </c>
      <c r="CW14">
        <f t="shared" si="2"/>
        <v>0</v>
      </c>
      <c r="CX14">
        <f t="shared" si="2"/>
        <v>0</v>
      </c>
      <c r="CY14">
        <f t="shared" si="2"/>
        <v>0</v>
      </c>
      <c r="CZ14">
        <f t="shared" si="2"/>
        <v>0</v>
      </c>
      <c r="DA14">
        <f t="shared" si="2"/>
        <v>0</v>
      </c>
      <c r="DB14">
        <f t="shared" ref="DB14:EG14" si="3">-1*DB11+DB12+DB13*$F10</f>
        <v>0</v>
      </c>
      <c r="DC14">
        <f t="shared" si="3"/>
        <v>0</v>
      </c>
      <c r="DD14">
        <f t="shared" si="3"/>
        <v>0</v>
      </c>
      <c r="DE14">
        <f t="shared" si="3"/>
        <v>0</v>
      </c>
      <c r="DF14">
        <f t="shared" si="3"/>
        <v>0</v>
      </c>
      <c r="DG14">
        <f t="shared" si="3"/>
        <v>0</v>
      </c>
      <c r="DH14">
        <f t="shared" si="3"/>
        <v>0</v>
      </c>
      <c r="DI14">
        <f t="shared" si="3"/>
        <v>0</v>
      </c>
      <c r="DJ14">
        <f t="shared" si="3"/>
        <v>0</v>
      </c>
      <c r="DK14">
        <f t="shared" si="3"/>
        <v>0</v>
      </c>
      <c r="DL14">
        <f t="shared" si="3"/>
        <v>0</v>
      </c>
      <c r="DM14">
        <f t="shared" si="3"/>
        <v>0</v>
      </c>
      <c r="DN14">
        <f t="shared" si="3"/>
        <v>0</v>
      </c>
      <c r="DO14">
        <f t="shared" si="3"/>
        <v>0</v>
      </c>
      <c r="DP14">
        <f t="shared" si="3"/>
        <v>0</v>
      </c>
      <c r="DQ14">
        <f t="shared" si="3"/>
        <v>0</v>
      </c>
      <c r="DR14">
        <f t="shared" si="3"/>
        <v>0</v>
      </c>
      <c r="DS14">
        <f t="shared" si="3"/>
        <v>0</v>
      </c>
      <c r="DT14">
        <f t="shared" si="3"/>
        <v>0</v>
      </c>
      <c r="DU14">
        <f t="shared" si="3"/>
        <v>0</v>
      </c>
      <c r="DV14">
        <f t="shared" si="3"/>
        <v>0</v>
      </c>
      <c r="DW14">
        <f t="shared" si="3"/>
        <v>0</v>
      </c>
      <c r="DX14">
        <f t="shared" si="3"/>
        <v>0</v>
      </c>
      <c r="DY14">
        <f t="shared" si="3"/>
        <v>0</v>
      </c>
      <c r="DZ14">
        <f t="shared" si="3"/>
        <v>0</v>
      </c>
      <c r="EA14">
        <f t="shared" si="3"/>
        <v>0</v>
      </c>
      <c r="EB14">
        <f t="shared" si="3"/>
        <v>0</v>
      </c>
      <c r="EC14">
        <f t="shared" si="3"/>
        <v>0</v>
      </c>
      <c r="ED14">
        <f t="shared" si="3"/>
        <v>0</v>
      </c>
      <c r="EE14">
        <f t="shared" si="3"/>
        <v>0</v>
      </c>
      <c r="EF14">
        <f t="shared" si="3"/>
        <v>0</v>
      </c>
      <c r="EG14">
        <f t="shared" si="3"/>
        <v>0</v>
      </c>
      <c r="EH14">
        <f t="shared" ref="EH14:FM14" si="4">-1*EH11+EH12+EH13*$F10</f>
        <v>0</v>
      </c>
      <c r="EI14">
        <f t="shared" si="4"/>
        <v>0</v>
      </c>
      <c r="EJ14">
        <f t="shared" si="4"/>
        <v>0</v>
      </c>
      <c r="EK14">
        <f t="shared" si="4"/>
        <v>0</v>
      </c>
      <c r="EL14">
        <f t="shared" si="4"/>
        <v>0</v>
      </c>
      <c r="EM14">
        <f t="shared" si="4"/>
        <v>0</v>
      </c>
      <c r="EN14">
        <f t="shared" si="4"/>
        <v>0</v>
      </c>
      <c r="EO14">
        <f t="shared" si="4"/>
        <v>0</v>
      </c>
      <c r="EP14">
        <f t="shared" si="4"/>
        <v>0</v>
      </c>
      <c r="EQ14">
        <f t="shared" si="4"/>
        <v>0</v>
      </c>
      <c r="ER14">
        <f t="shared" si="4"/>
        <v>0</v>
      </c>
      <c r="ES14">
        <f t="shared" si="4"/>
        <v>0</v>
      </c>
      <c r="ET14">
        <f t="shared" si="4"/>
        <v>0</v>
      </c>
      <c r="EU14">
        <f t="shared" si="4"/>
        <v>0</v>
      </c>
      <c r="EV14">
        <f t="shared" si="4"/>
        <v>0</v>
      </c>
      <c r="EW14">
        <f t="shared" si="4"/>
        <v>0</v>
      </c>
      <c r="EX14">
        <f t="shared" si="4"/>
        <v>0</v>
      </c>
      <c r="EY14">
        <f t="shared" si="4"/>
        <v>0</v>
      </c>
      <c r="EZ14">
        <f t="shared" si="4"/>
        <v>0</v>
      </c>
      <c r="FA14">
        <f t="shared" si="4"/>
        <v>0</v>
      </c>
      <c r="FB14">
        <f t="shared" si="4"/>
        <v>0</v>
      </c>
      <c r="FC14">
        <f t="shared" si="4"/>
        <v>0</v>
      </c>
      <c r="FD14">
        <f t="shared" si="4"/>
        <v>0</v>
      </c>
      <c r="FE14">
        <f t="shared" si="4"/>
        <v>0</v>
      </c>
      <c r="FF14">
        <f t="shared" si="4"/>
        <v>0</v>
      </c>
      <c r="FG14">
        <f t="shared" si="4"/>
        <v>0</v>
      </c>
      <c r="FH14">
        <f t="shared" si="4"/>
        <v>0</v>
      </c>
      <c r="FI14">
        <f t="shared" si="4"/>
        <v>0</v>
      </c>
      <c r="FJ14">
        <f t="shared" si="4"/>
        <v>0</v>
      </c>
      <c r="FK14">
        <f t="shared" si="4"/>
        <v>0</v>
      </c>
      <c r="FL14">
        <f t="shared" si="4"/>
        <v>0</v>
      </c>
      <c r="FM14">
        <f t="shared" si="4"/>
        <v>0</v>
      </c>
      <c r="FN14">
        <f t="shared" ref="FN14:GJ14" si="5">-1*FN11+FN12+FN13*$F10</f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5"/>
        <v>0</v>
      </c>
      <c r="FU14">
        <f t="shared" si="5"/>
        <v>0</v>
      </c>
      <c r="FV14">
        <f t="shared" si="5"/>
        <v>0</v>
      </c>
      <c r="FW14">
        <f t="shared" si="5"/>
        <v>0</v>
      </c>
      <c r="FX14">
        <f t="shared" si="5"/>
        <v>0</v>
      </c>
      <c r="FY14">
        <f t="shared" si="5"/>
        <v>0</v>
      </c>
      <c r="FZ14">
        <f t="shared" si="5"/>
        <v>0</v>
      </c>
      <c r="GA14">
        <f t="shared" si="5"/>
        <v>0</v>
      </c>
      <c r="GB14">
        <f t="shared" si="5"/>
        <v>0</v>
      </c>
      <c r="GC14">
        <f t="shared" si="5"/>
        <v>0</v>
      </c>
      <c r="GD14">
        <f t="shared" si="5"/>
        <v>0</v>
      </c>
      <c r="GE14">
        <f t="shared" si="5"/>
        <v>0</v>
      </c>
      <c r="GF14">
        <f t="shared" si="5"/>
        <v>0</v>
      </c>
      <c r="GG14">
        <f t="shared" si="5"/>
        <v>0</v>
      </c>
      <c r="GH14">
        <f t="shared" si="5"/>
        <v>0</v>
      </c>
      <c r="GI14">
        <f t="shared" si="5"/>
        <v>0</v>
      </c>
      <c r="GJ14">
        <f t="shared" si="5"/>
        <v>0</v>
      </c>
    </row>
    <row r="15" spans="1:192" ht="12.75" hidden="1" outlineLevel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/>
      <c r="B16" s="76" t="s">
        <v>1703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s="119" customFormat="1" ht="12.75" hidden="1" outlineLevel="2" x14ac:dyDescent="0.35">
      <c r="E17" s="119" t="str">
        <f>Fin!$E$87</f>
        <v>Senior debt repayment period interest POS</v>
      </c>
      <c r="G17" s="119" t="str">
        <f>Fin!$G$87</f>
        <v>$ 000s</v>
      </c>
      <c r="H17" s="119">
        <f>Fin!$H$87</f>
        <v>101180.72042897741</v>
      </c>
      <c r="J17" s="119">
        <f>Fin!J$87</f>
        <v>0</v>
      </c>
      <c r="K17" s="119">
        <f>Fin!K$87</f>
        <v>0</v>
      </c>
      <c r="L17" s="119">
        <f>Fin!L$87</f>
        <v>0</v>
      </c>
      <c r="M17" s="119">
        <f>Fin!M$87</f>
        <v>0</v>
      </c>
      <c r="N17" s="119">
        <f>Fin!N$87</f>
        <v>0</v>
      </c>
      <c r="O17" s="119">
        <f>Fin!O$87</f>
        <v>0</v>
      </c>
      <c r="P17" s="119">
        <f>Fin!P$87</f>
        <v>0</v>
      </c>
      <c r="Q17" s="119">
        <f>Fin!Q$87</f>
        <v>0</v>
      </c>
      <c r="R17" s="119">
        <f>Fin!R$87</f>
        <v>0</v>
      </c>
      <c r="S17" s="119">
        <f>Fin!S$87</f>
        <v>0</v>
      </c>
      <c r="T17" s="119">
        <f>Fin!T$87</f>
        <v>0</v>
      </c>
      <c r="U17" s="119">
        <f>Fin!U$87</f>
        <v>0</v>
      </c>
      <c r="V17" s="119">
        <f>Fin!V$87</f>
        <v>0</v>
      </c>
      <c r="W17" s="119">
        <f>Fin!W$87</f>
        <v>0</v>
      </c>
      <c r="X17" s="119">
        <f>Fin!X$87</f>
        <v>0</v>
      </c>
      <c r="Y17" s="119">
        <f>Fin!Y$87</f>
        <v>0</v>
      </c>
      <c r="Z17" s="119">
        <f>Fin!Z$87</f>
        <v>0</v>
      </c>
      <c r="AA17" s="119">
        <f>Fin!AA$87</f>
        <v>0</v>
      </c>
      <c r="AB17" s="119">
        <f>Fin!AB$87</f>
        <v>0</v>
      </c>
      <c r="AC17" s="119">
        <f>Fin!AC$87</f>
        <v>0</v>
      </c>
      <c r="AD17" s="119">
        <f>Fin!AD$87</f>
        <v>0</v>
      </c>
      <c r="AE17" s="119">
        <f>Fin!AE$87</f>
        <v>0</v>
      </c>
      <c r="AF17" s="119">
        <f>Fin!AF$87</f>
        <v>0</v>
      </c>
      <c r="AG17" s="119">
        <f>Fin!AG$87</f>
        <v>0</v>
      </c>
      <c r="AH17" s="119">
        <f>Fin!AH$87</f>
        <v>0</v>
      </c>
      <c r="AI17" s="119">
        <f>Fin!AI$87</f>
        <v>0</v>
      </c>
      <c r="AJ17" s="119">
        <f>Fin!AJ$87</f>
        <v>0</v>
      </c>
      <c r="AK17" s="119">
        <f>Fin!AK$87</f>
        <v>0</v>
      </c>
      <c r="AL17" s="119">
        <f>Fin!AL$87</f>
        <v>0</v>
      </c>
      <c r="AM17" s="119">
        <f>Fin!AM$87</f>
        <v>0</v>
      </c>
      <c r="AN17" s="119">
        <f>Fin!AN$87</f>
        <v>0</v>
      </c>
      <c r="AO17" s="119">
        <f>Fin!AO$87</f>
        <v>0</v>
      </c>
      <c r="AP17" s="119">
        <f>Fin!AP$87</f>
        <v>0</v>
      </c>
      <c r="AQ17" s="119">
        <f>Fin!AQ$87</f>
        <v>0</v>
      </c>
      <c r="AR17" s="119">
        <f>Fin!AR$87</f>
        <v>0</v>
      </c>
      <c r="AS17" s="119">
        <f>Fin!AS$87</f>
        <v>0</v>
      </c>
      <c r="AT17" s="119">
        <f>Fin!AT$87</f>
        <v>0</v>
      </c>
      <c r="AU17" s="119">
        <f>Fin!AU$87</f>
        <v>0</v>
      </c>
      <c r="AV17" s="119">
        <f>Fin!AV$87</f>
        <v>0</v>
      </c>
      <c r="AW17" s="119">
        <f>Fin!AW$87</f>
        <v>0</v>
      </c>
      <c r="AX17" s="119">
        <f>Fin!AX$87</f>
        <v>0</v>
      </c>
      <c r="AY17" s="119">
        <f>Fin!AY$87</f>
        <v>0</v>
      </c>
      <c r="AZ17" s="119">
        <f>Fin!AZ$87</f>
        <v>0</v>
      </c>
      <c r="BA17" s="119">
        <f>Fin!BA$87</f>
        <v>0</v>
      </c>
      <c r="BB17" s="119">
        <f>Fin!BB$87</f>
        <v>0</v>
      </c>
      <c r="BC17" s="119">
        <f>Fin!BC$87</f>
        <v>0</v>
      </c>
      <c r="BD17" s="119">
        <f>Fin!BD$87</f>
        <v>0</v>
      </c>
      <c r="BE17" s="119">
        <f>Fin!BE$87</f>
        <v>0</v>
      </c>
      <c r="BF17" s="119">
        <f>Fin!BF$87</f>
        <v>2242.918416390276</v>
      </c>
      <c r="BG17" s="119">
        <f>Fin!BG$87</f>
        <v>2247.1518014397693</v>
      </c>
      <c r="BH17" s="119">
        <f>Fin!BH$87</f>
        <v>2258.1693739135781</v>
      </c>
      <c r="BI17" s="119">
        <f>Fin!BI$87</f>
        <v>2243.6441616227571</v>
      </c>
      <c r="BJ17" s="119">
        <f>Fin!BJ$87</f>
        <v>2180.2978469498216</v>
      </c>
      <c r="BK17" s="119">
        <f>Fin!BK$87</f>
        <v>2190.0261341231471</v>
      </c>
      <c r="BL17" s="119">
        <f>Fin!BL$87</f>
        <v>2198.9158185339666</v>
      </c>
      <c r="BM17" s="119">
        <f>Fin!BM$87</f>
        <v>2182.8446851964386</v>
      </c>
      <c r="BN17" s="119">
        <f>Fin!BN$87</f>
        <v>2142.8345387210152</v>
      </c>
      <c r="BO17" s="119">
        <f>Fin!BO$87</f>
        <v>2126.5956772537638</v>
      </c>
      <c r="BP17" s="119">
        <f>Fin!BP$87</f>
        <v>2132.9737385368439</v>
      </c>
      <c r="BQ17" s="119">
        <f>Fin!BQ$87</f>
        <v>2115.2648071167264</v>
      </c>
      <c r="BR17" s="119">
        <f>Fin!BR$87</f>
        <v>2051.5520303439434</v>
      </c>
      <c r="BS17" s="119">
        <f>Fin!BS$87</f>
        <v>2056.6980822259106</v>
      </c>
      <c r="BT17" s="119">
        <f>Fin!BT$87</f>
        <v>2060.8580635322387</v>
      </c>
      <c r="BU17" s="119">
        <f>Fin!BU$87</f>
        <v>2041.4241330822781</v>
      </c>
      <c r="BV17" s="119">
        <f>Fin!BV$87</f>
        <v>1977.6061464309294</v>
      </c>
      <c r="BW17" s="119">
        <f>Fin!BW$87</f>
        <v>1980.223091301915</v>
      </c>
      <c r="BX17" s="119">
        <f>Fin!BX$87</f>
        <v>1981.7743157069056</v>
      </c>
      <c r="BY17" s="119">
        <f>Fin!BY$87</f>
        <v>1960.5194616239121</v>
      </c>
      <c r="BZ17" s="119">
        <f>Fin!BZ$87</f>
        <v>1896.6548894015868</v>
      </c>
      <c r="CA17" s="119">
        <f>Fin!CA$87</f>
        <v>1896.5700624008123</v>
      </c>
      <c r="CB17" s="119">
        <f>Fin!CB$87</f>
        <v>1895.3356091660835</v>
      </c>
      <c r="CC17" s="119">
        <f>Fin!CC$87</f>
        <v>1872.1593346279174</v>
      </c>
      <c r="CD17" s="119">
        <f>Fin!CD$87</f>
        <v>1828.4031310980508</v>
      </c>
      <c r="CE17" s="119">
        <f>Fin!CE$87</f>
        <v>1805.0499600119915</v>
      </c>
      <c r="CF17" s="119">
        <f>Fin!CF$87</f>
        <v>1800.5870026006241</v>
      </c>
      <c r="CG17" s="119">
        <f>Fin!CG$87</f>
        <v>1775.3784163428813</v>
      </c>
      <c r="CH17" s="119">
        <f>Fin!CH$87</f>
        <v>1711.6192189612332</v>
      </c>
      <c r="CI17" s="119">
        <f>Fin!CI$87</f>
        <v>1705.5655108796202</v>
      </c>
      <c r="CJ17" s="119">
        <f>Fin!CJ$87</f>
        <v>1698.180548999725</v>
      </c>
      <c r="CK17" s="119">
        <f>Fin!CK$87</f>
        <v>1670.8347765480646</v>
      </c>
      <c r="CL17" s="119">
        <f>Fin!CL$87</f>
        <v>1607.2298856255675</v>
      </c>
      <c r="CM17" s="119">
        <f>Fin!CM$87</f>
        <v>1597.9013521266197</v>
      </c>
      <c r="CN17" s="119">
        <f>Fin!CN$87</f>
        <v>1587.1436479247182</v>
      </c>
      <c r="CO17" s="119">
        <f>Fin!CO$87</f>
        <v>1557.5452078104772</v>
      </c>
      <c r="CP17" s="119">
        <f>Fin!CP$87</f>
        <v>1494.1704693236502</v>
      </c>
      <c r="CQ17" s="119">
        <f>Fin!CQ$87</f>
        <v>1481.3566256852812</v>
      </c>
      <c r="CR17" s="119">
        <f>Fin!CR$87</f>
        <v>1467.0105850505329</v>
      </c>
      <c r="CS17" s="119">
        <f>Fin!CS$87</f>
        <v>1435.0385536918081</v>
      </c>
      <c r="CT17" s="119">
        <f>Fin!CT$87</f>
        <v>1387.218837037824</v>
      </c>
      <c r="CU17" s="119">
        <f>Fin!CU$87</f>
        <v>1355.0612339940847</v>
      </c>
      <c r="CV17" s="119">
        <f>Fin!CV$87</f>
        <v>1336.6154292739479</v>
      </c>
      <c r="CW17" s="119">
        <f>Fin!CW$87</f>
        <v>1302.1362661671369</v>
      </c>
      <c r="CX17" s="119">
        <f>Fin!CX$87</f>
        <v>1239.4770993836735</v>
      </c>
      <c r="CY17" s="119">
        <f>Fin!CY$87</f>
        <v>1219.0040962177397</v>
      </c>
      <c r="CZ17" s="119">
        <f>Fin!CZ$87</f>
        <v>1196.776258171408</v>
      </c>
      <c r="DA17" s="119">
        <f>Fin!DA$87</f>
        <v>1159.6640694059531</v>
      </c>
      <c r="DB17" s="119">
        <f>Fin!DB$87</f>
        <v>1097.4930718408225</v>
      </c>
      <c r="DC17" s="119">
        <f>Fin!DC$87</f>
        <v>1072.8374155501576</v>
      </c>
      <c r="DD17" s="119">
        <f>Fin!DD$87</f>
        <v>1046.3070914970579</v>
      </c>
      <c r="DE17" s="119">
        <f>Fin!DE$87</f>
        <v>1006.4231259315961</v>
      </c>
      <c r="DF17" s="119">
        <f>Fin!DF$87</f>
        <v>944.83710504501391</v>
      </c>
      <c r="DG17" s="119">
        <f>Fin!DG$87</f>
        <v>915.74307744974499</v>
      </c>
      <c r="DH17" s="119">
        <f>Fin!DH$87</f>
        <v>884.64842553823098</v>
      </c>
      <c r="DI17" s="119">
        <f>Fin!DI$87</f>
        <v>841.84746043600444</v>
      </c>
      <c r="DJ17" s="119">
        <f>Fin!DJ$87</f>
        <v>789.62634006781684</v>
      </c>
      <c r="DK17" s="119">
        <f>Fin!DK$87</f>
        <v>746.63192594232657</v>
      </c>
      <c r="DL17" s="119">
        <f>Fin!DL$87</f>
        <v>710.38182889920392</v>
      </c>
      <c r="DM17" s="119">
        <f>Fin!DM$87</f>
        <v>664.50337097280737</v>
      </c>
      <c r="DN17" s="119">
        <f>Fin!DN$87</f>
        <v>604.41150908064424</v>
      </c>
      <c r="DO17" s="119">
        <f>Fin!DO$87</f>
        <v>565.60489932594385</v>
      </c>
      <c r="DP17" s="119">
        <f>Fin!DP$87</f>
        <v>524.52587608521537</v>
      </c>
      <c r="DQ17" s="119">
        <f>Fin!DQ$87</f>
        <v>475.41905383673054</v>
      </c>
      <c r="DR17" s="119">
        <f>Fin!DR$87</f>
        <v>416.23959815295052</v>
      </c>
      <c r="DS17" s="119">
        <f>Fin!DS$87</f>
        <v>372.14872316071052</v>
      </c>
      <c r="DT17" s="119">
        <f>Fin!DT$87</f>
        <v>325.63935083454425</v>
      </c>
      <c r="DU17" s="119">
        <f>Fin!DU$87</f>
        <v>273.13775027006307</v>
      </c>
      <c r="DV17" s="119">
        <f>Fin!DV$87</f>
        <v>214.99293995837988</v>
      </c>
      <c r="DW17" s="119">
        <f>Fin!DW$87</f>
        <v>165.30805355840681</v>
      </c>
      <c r="DX17" s="119">
        <f>Fin!DX$87</f>
        <v>113.05125790967865</v>
      </c>
      <c r="DY17" s="119">
        <f>Fin!DY$87</f>
        <v>56.980775658195824</v>
      </c>
      <c r="DZ17" s="119">
        <f>Fin!DZ$87</f>
        <v>0</v>
      </c>
      <c r="EA17" s="119">
        <f>Fin!EA$87</f>
        <v>0</v>
      </c>
      <c r="EB17" s="119">
        <f>Fin!EB$87</f>
        <v>0</v>
      </c>
      <c r="EC17" s="119">
        <f>Fin!EC$87</f>
        <v>0</v>
      </c>
      <c r="ED17" s="119">
        <f>Fin!ED$87</f>
        <v>0</v>
      </c>
      <c r="EE17" s="119">
        <f>Fin!EE$87</f>
        <v>0</v>
      </c>
      <c r="EF17" s="119">
        <f>Fin!EF$87</f>
        <v>0</v>
      </c>
      <c r="EG17" s="119">
        <f>Fin!EG$87</f>
        <v>0</v>
      </c>
      <c r="EH17" s="119">
        <f>Fin!EH$87</f>
        <v>0</v>
      </c>
      <c r="EI17" s="119">
        <f>Fin!EI$87</f>
        <v>0</v>
      </c>
      <c r="EJ17" s="119">
        <f>Fin!EJ$87</f>
        <v>0</v>
      </c>
      <c r="EK17" s="119">
        <f>Fin!EK$87</f>
        <v>0</v>
      </c>
      <c r="EL17" s="119">
        <f>Fin!EL$87</f>
        <v>0</v>
      </c>
      <c r="EM17" s="119">
        <f>Fin!EM$87</f>
        <v>0</v>
      </c>
      <c r="EN17" s="119">
        <f>Fin!EN$87</f>
        <v>0</v>
      </c>
      <c r="EO17" s="119">
        <f>Fin!EO$87</f>
        <v>0</v>
      </c>
      <c r="EP17" s="119">
        <f>Fin!EP$87</f>
        <v>0</v>
      </c>
      <c r="EQ17" s="119">
        <f>Fin!EQ$87</f>
        <v>0</v>
      </c>
      <c r="ER17" s="119">
        <f>Fin!ER$87</f>
        <v>0</v>
      </c>
      <c r="ES17" s="119">
        <f>Fin!ES$87</f>
        <v>0</v>
      </c>
      <c r="ET17" s="119">
        <f>Fin!ET$87</f>
        <v>0</v>
      </c>
      <c r="EU17" s="119">
        <f>Fin!EU$87</f>
        <v>0</v>
      </c>
      <c r="EV17" s="119">
        <f>Fin!EV$87</f>
        <v>0</v>
      </c>
      <c r="EW17" s="119">
        <f>Fin!EW$87</f>
        <v>0</v>
      </c>
      <c r="EX17" s="119">
        <f>Fin!EX$87</f>
        <v>0</v>
      </c>
      <c r="EY17" s="119">
        <f>Fin!EY$87</f>
        <v>0</v>
      </c>
      <c r="EZ17" s="119">
        <f>Fin!EZ$87</f>
        <v>0</v>
      </c>
      <c r="FA17" s="119">
        <f>Fin!FA$87</f>
        <v>0</v>
      </c>
      <c r="FB17" s="119">
        <f>Fin!FB$87</f>
        <v>0</v>
      </c>
      <c r="FC17" s="119">
        <f>Fin!FC$87</f>
        <v>0</v>
      </c>
      <c r="FD17" s="119">
        <f>Fin!FD$87</f>
        <v>0</v>
      </c>
      <c r="FE17" s="119">
        <f>Fin!FE$87</f>
        <v>0</v>
      </c>
      <c r="FF17" s="119">
        <f>Fin!FF$87</f>
        <v>0</v>
      </c>
      <c r="FG17" s="119">
        <f>Fin!FG$87</f>
        <v>0</v>
      </c>
      <c r="FH17" s="119">
        <f>Fin!FH$87</f>
        <v>0</v>
      </c>
      <c r="FI17" s="119">
        <f>Fin!FI$87</f>
        <v>0</v>
      </c>
      <c r="FJ17" s="119">
        <f>Fin!FJ$87</f>
        <v>0</v>
      </c>
      <c r="FK17" s="119">
        <f>Fin!FK$87</f>
        <v>0</v>
      </c>
      <c r="FL17" s="119">
        <f>Fin!FL$87</f>
        <v>0</v>
      </c>
      <c r="FM17" s="119">
        <f>Fin!FM$87</f>
        <v>0</v>
      </c>
      <c r="FN17" s="119">
        <f>Fin!FN$87</f>
        <v>0</v>
      </c>
      <c r="FO17" s="119">
        <f>Fin!FO$87</f>
        <v>0</v>
      </c>
      <c r="FP17" s="119">
        <f>Fin!FP$87</f>
        <v>0</v>
      </c>
      <c r="FQ17" s="119">
        <f>Fin!FQ$87</f>
        <v>0</v>
      </c>
      <c r="FR17" s="119">
        <f>Fin!FR$87</f>
        <v>0</v>
      </c>
      <c r="FS17" s="119">
        <f>Fin!FS$87</f>
        <v>0</v>
      </c>
      <c r="FT17" s="119">
        <f>Fin!FT$87</f>
        <v>0</v>
      </c>
      <c r="FU17" s="119">
        <f>Fin!FU$87</f>
        <v>0</v>
      </c>
      <c r="FV17" s="119">
        <f>Fin!FV$87</f>
        <v>0</v>
      </c>
      <c r="FW17" s="119">
        <f>Fin!FW$87</f>
        <v>0</v>
      </c>
      <c r="FX17" s="119">
        <f>Fin!FX$87</f>
        <v>0</v>
      </c>
      <c r="FY17" s="119">
        <f>Fin!FY$87</f>
        <v>0</v>
      </c>
      <c r="FZ17" s="119">
        <f>Fin!FZ$87</f>
        <v>0</v>
      </c>
      <c r="GA17" s="119">
        <f>Fin!GA$87</f>
        <v>0</v>
      </c>
      <c r="GB17" s="119">
        <f>Fin!GB$87</f>
        <v>0</v>
      </c>
      <c r="GC17" s="119">
        <f>Fin!GC$87</f>
        <v>0</v>
      </c>
      <c r="GD17" s="119">
        <f>Fin!GD$87</f>
        <v>0</v>
      </c>
      <c r="GE17" s="119">
        <f>Fin!GE$87</f>
        <v>0</v>
      </c>
      <c r="GF17" s="119">
        <f>Fin!GF$87</f>
        <v>0</v>
      </c>
      <c r="GG17" s="119">
        <f>Fin!GG$87</f>
        <v>0</v>
      </c>
      <c r="GH17" s="119">
        <f>Fin!GH$87</f>
        <v>0</v>
      </c>
      <c r="GI17" s="119">
        <f>Fin!GI$87</f>
        <v>0</v>
      </c>
      <c r="GJ17" s="119">
        <f>Fin!GJ$87</f>
        <v>0</v>
      </c>
    </row>
    <row r="18" spans="1:192" s="119" customFormat="1" ht="12.75" hidden="1" outlineLevel="2" x14ac:dyDescent="0.35">
      <c r="E18" s="119" t="str">
        <f>Fin!$E$93</f>
        <v>Senior debt sculpted repayment POS</v>
      </c>
      <c r="G18" s="119" t="str">
        <f>Fin!$G$93</f>
        <v>$ 000s</v>
      </c>
      <c r="H18" s="119">
        <f>Fin!$H$93</f>
        <v>224291.84163902726</v>
      </c>
      <c r="J18" s="119">
        <f>Fin!J$93</f>
        <v>0</v>
      </c>
      <c r="K18" s="119">
        <f>Fin!K$93</f>
        <v>0</v>
      </c>
      <c r="L18" s="119">
        <f>Fin!L$93</f>
        <v>0</v>
      </c>
      <c r="M18" s="119">
        <f>Fin!M$93</f>
        <v>0</v>
      </c>
      <c r="N18" s="119">
        <f>Fin!N$93</f>
        <v>0</v>
      </c>
      <c r="O18" s="119">
        <f>Fin!O$93</f>
        <v>0</v>
      </c>
      <c r="P18" s="119">
        <f>Fin!P$93</f>
        <v>0</v>
      </c>
      <c r="Q18" s="119">
        <f>Fin!Q$93</f>
        <v>0</v>
      </c>
      <c r="R18" s="119">
        <f>Fin!R$93</f>
        <v>0</v>
      </c>
      <c r="S18" s="119">
        <f>Fin!S$93</f>
        <v>0</v>
      </c>
      <c r="T18" s="119">
        <f>Fin!T$93</f>
        <v>0</v>
      </c>
      <c r="U18" s="119">
        <f>Fin!U$93</f>
        <v>0</v>
      </c>
      <c r="V18" s="119">
        <f>Fin!V$93</f>
        <v>0</v>
      </c>
      <c r="W18" s="119">
        <f>Fin!W$93</f>
        <v>0</v>
      </c>
      <c r="X18" s="119">
        <f>Fin!X$93</f>
        <v>0</v>
      </c>
      <c r="Y18" s="119">
        <f>Fin!Y$93</f>
        <v>0</v>
      </c>
      <c r="Z18" s="119">
        <f>Fin!Z$93</f>
        <v>0</v>
      </c>
      <c r="AA18" s="119">
        <f>Fin!AA$93</f>
        <v>0</v>
      </c>
      <c r="AB18" s="119">
        <f>Fin!AB$93</f>
        <v>0</v>
      </c>
      <c r="AC18" s="119">
        <f>Fin!AC$93</f>
        <v>0</v>
      </c>
      <c r="AD18" s="119">
        <f>Fin!AD$93</f>
        <v>0</v>
      </c>
      <c r="AE18" s="119">
        <f>Fin!AE$93</f>
        <v>0</v>
      </c>
      <c r="AF18" s="119">
        <f>Fin!AF$93</f>
        <v>0</v>
      </c>
      <c r="AG18" s="119">
        <f>Fin!AG$93</f>
        <v>0</v>
      </c>
      <c r="AH18" s="119">
        <f>Fin!AH$93</f>
        <v>0</v>
      </c>
      <c r="AI18" s="119">
        <f>Fin!AI$93</f>
        <v>0</v>
      </c>
      <c r="AJ18" s="119">
        <f>Fin!AJ$93</f>
        <v>0</v>
      </c>
      <c r="AK18" s="119">
        <f>Fin!AK$93</f>
        <v>0</v>
      </c>
      <c r="AL18" s="119">
        <f>Fin!AL$93</f>
        <v>0</v>
      </c>
      <c r="AM18" s="119">
        <f>Fin!AM$93</f>
        <v>0</v>
      </c>
      <c r="AN18" s="119">
        <f>Fin!AN$93</f>
        <v>0</v>
      </c>
      <c r="AO18" s="119">
        <f>Fin!AO$93</f>
        <v>0</v>
      </c>
      <c r="AP18" s="119">
        <f>Fin!AP$93</f>
        <v>0</v>
      </c>
      <c r="AQ18" s="119">
        <f>Fin!AQ$93</f>
        <v>0</v>
      </c>
      <c r="AR18" s="119">
        <f>Fin!AR$93</f>
        <v>0</v>
      </c>
      <c r="AS18" s="119">
        <f>Fin!AS$93</f>
        <v>0</v>
      </c>
      <c r="AT18" s="119">
        <f>Fin!AT$93</f>
        <v>0</v>
      </c>
      <c r="AU18" s="119">
        <f>Fin!AU$93</f>
        <v>0</v>
      </c>
      <c r="AV18" s="119">
        <f>Fin!AV$93</f>
        <v>0</v>
      </c>
      <c r="AW18" s="119">
        <f>Fin!AW$93</f>
        <v>0</v>
      </c>
      <c r="AX18" s="119">
        <f>Fin!AX$93</f>
        <v>0</v>
      </c>
      <c r="AY18" s="119">
        <f>Fin!AY$93</f>
        <v>0</v>
      </c>
      <c r="AZ18" s="119">
        <f>Fin!AZ$93</f>
        <v>0</v>
      </c>
      <c r="BA18" s="119">
        <f>Fin!BA$93</f>
        <v>0</v>
      </c>
      <c r="BB18" s="119">
        <f>Fin!BB$93</f>
        <v>0</v>
      </c>
      <c r="BC18" s="119">
        <f>Fin!BC$93</f>
        <v>0</v>
      </c>
      <c r="BD18" s="119">
        <f>Fin!BD$93</f>
        <v>0</v>
      </c>
      <c r="BE18" s="119">
        <f>Fin!BE$93</f>
        <v>0</v>
      </c>
      <c r="BF18" s="119">
        <f>Fin!BF$93</f>
        <v>2046.0590790504161</v>
      </c>
      <c r="BG18" s="119">
        <f>Fin!BG$93</f>
        <v>1337.9090249532233</v>
      </c>
      <c r="BH18" s="119">
        <f>Fin!BH$93</f>
        <v>1420.9446806238252</v>
      </c>
      <c r="BI18" s="119">
        <f>Fin!BI$93</f>
        <v>1457.1441594180119</v>
      </c>
      <c r="BJ18" s="119">
        <f>Fin!BJ$93</f>
        <v>1433.7934080774849</v>
      </c>
      <c r="BK18" s="119">
        <f>Fin!BK$93</f>
        <v>1484.66121292967</v>
      </c>
      <c r="BL18" s="119">
        <f>Fin!BL$93</f>
        <v>1572.1760873668709</v>
      </c>
      <c r="BM18" s="119">
        <f>Fin!BM$93</f>
        <v>1610.4633438703481</v>
      </c>
      <c r="BN18" s="119">
        <f>Fin!BN$93</f>
        <v>1606.0412440138716</v>
      </c>
      <c r="BO18" s="119">
        <f>Fin!BO$93</f>
        <v>1662.1749766413222</v>
      </c>
      <c r="BP18" s="119">
        <f>Fin!BP$93</f>
        <v>1732.3954650115138</v>
      </c>
      <c r="BQ18" s="119">
        <f>Fin!BQ$93</f>
        <v>1772.8759226767297</v>
      </c>
      <c r="BR18" s="119">
        <f>Fin!BR$93</f>
        <v>1745.5025944691188</v>
      </c>
      <c r="BS18" s="119">
        <f>Fin!BS$93</f>
        <v>1804.0203117714536</v>
      </c>
      <c r="BT18" s="119">
        <f>Fin!BT$93</f>
        <v>1901.1453701048285</v>
      </c>
      <c r="BU18" s="119">
        <f>Fin!BU$93</f>
        <v>1943.9201149560151</v>
      </c>
      <c r="BV18" s="119">
        <f>Fin!BV$93</f>
        <v>1914.3748440024594</v>
      </c>
      <c r="BW18" s="119">
        <f>Fin!BW$93</f>
        <v>1977.0132625453832</v>
      </c>
      <c r="BX18" s="119">
        <f>Fin!BX$93</f>
        <v>2079.2792037710869</v>
      </c>
      <c r="BY18" s="119">
        <f>Fin!BY$93</f>
        <v>2124.4583926153364</v>
      </c>
      <c r="BZ18" s="119">
        <f>Fin!BZ$93</f>
        <v>2092.625625792637</v>
      </c>
      <c r="CA18" s="119">
        <f>Fin!CA$93</f>
        <v>2159.5972002926687</v>
      </c>
      <c r="CB18" s="119">
        <f>Fin!CB$93</f>
        <v>2267.2442482988599</v>
      </c>
      <c r="CC18" s="119">
        <f>Fin!CC$93</f>
        <v>2314.9429659673137</v>
      </c>
      <c r="CD18" s="119">
        <f>Fin!CD$93</f>
        <v>2309.654283236604</v>
      </c>
      <c r="CE18" s="119">
        <f>Fin!CE$93</f>
        <v>2377.043927379113</v>
      </c>
      <c r="CF18" s="119">
        <f>Fin!CF$93</f>
        <v>2466.0573513009413</v>
      </c>
      <c r="CG18" s="119">
        <f>Fin!CG$93</f>
        <v>2516.4014417672292</v>
      </c>
      <c r="CH18" s="119">
        <f>Fin!CH$93</f>
        <v>2479.618622314696</v>
      </c>
      <c r="CI18" s="119">
        <f>Fin!CI$93</f>
        <v>2555.9452194877176</v>
      </c>
      <c r="CJ18" s="119">
        <f>Fin!CJ$93</f>
        <v>2675.1299137493797</v>
      </c>
      <c r="CK18" s="119">
        <f>Fin!CK$93</f>
        <v>2728.2395780147981</v>
      </c>
      <c r="CL18" s="119">
        <f>Fin!CL$93</f>
        <v>2688.788901682261</v>
      </c>
      <c r="CM18" s="119">
        <f>Fin!CM$93</f>
        <v>2770.1471464999022</v>
      </c>
      <c r="CN18" s="119">
        <f>Fin!CN$93</f>
        <v>2895.4995763931133</v>
      </c>
      <c r="CO18" s="119">
        <f>Fin!CO$93</f>
        <v>2951.5060056164575</v>
      </c>
      <c r="CP18" s="119">
        <f>Fin!CP$93</f>
        <v>2909.2487876668733</v>
      </c>
      <c r="CQ18" s="119">
        <f>Fin!CQ$93</f>
        <v>2995.8930854069031</v>
      </c>
      <c r="CR18" s="119">
        <f>Fin!CR$93</f>
        <v>3127.6987198752445</v>
      </c>
      <c r="CS18" s="119">
        <f>Fin!CS$93</f>
        <v>3186.7389400707989</v>
      </c>
      <c r="CT18" s="119">
        <f>Fin!CT$93</f>
        <v>3180.4222790511226</v>
      </c>
      <c r="CU18" s="119">
        <f>Fin!CU$93</f>
        <v>3261.1879087122343</v>
      </c>
      <c r="CV18" s="119">
        <f>Fin!CV$93</f>
        <v>3372.9616082749731</v>
      </c>
      <c r="CW18" s="119">
        <f>Fin!CW$93</f>
        <v>3435.1856649395345</v>
      </c>
      <c r="CX18" s="119">
        <f>Fin!CX$93</f>
        <v>3386.8652574919943</v>
      </c>
      <c r="CY18" s="119">
        <f>Fin!CY$93</f>
        <v>3484.9063814984847</v>
      </c>
      <c r="CZ18" s="119">
        <f>Fin!CZ$93</f>
        <v>3630.5402053162361</v>
      </c>
      <c r="DA18" s="119">
        <f>Fin!DA$93</f>
        <v>3696.0909099783858</v>
      </c>
      <c r="DB18" s="119">
        <f>Fin!DB$93</f>
        <v>3644.5078439567387</v>
      </c>
      <c r="DC18" s="119">
        <f>Fin!DC$93</f>
        <v>3748.6708241089727</v>
      </c>
      <c r="DD18" s="119">
        <f>Fin!DD$93</f>
        <v>3901.6922835777777</v>
      </c>
      <c r="DE18" s="119">
        <f>Fin!DE$93</f>
        <v>3970.7257279373521</v>
      </c>
      <c r="DF18" s="119">
        <f>Fin!DF$93</f>
        <v>3915.7138336474854</v>
      </c>
      <c r="DG18" s="119">
        <f>Fin!DG$93</f>
        <v>4026.3028682008635</v>
      </c>
      <c r="DH18" s="119">
        <f>Fin!DH$93</f>
        <v>4187.0509339134742</v>
      </c>
      <c r="DI18" s="119">
        <f>Fin!DI$93</f>
        <v>4259.7301147796652</v>
      </c>
      <c r="DJ18" s="119">
        <f>Fin!DJ$93</f>
        <v>4252.1948036199237</v>
      </c>
      <c r="DK18" s="119">
        <f>Fin!DK$93</f>
        <v>4348.8433841135138</v>
      </c>
      <c r="DL18" s="119">
        <f>Fin!DL$93</f>
        <v>4488.1100145387945</v>
      </c>
      <c r="DM18" s="119">
        <f>Fin!DM$93</f>
        <v>4564.6136436232555</v>
      </c>
      <c r="DN18" s="119">
        <f>Fin!DN$93</f>
        <v>4502.204820883162</v>
      </c>
      <c r="DO18" s="119">
        <f>Fin!DO$93</f>
        <v>4626.6321223232271</v>
      </c>
      <c r="DP18" s="119">
        <f>Fin!DP$93</f>
        <v>4803.9282634387337</v>
      </c>
      <c r="DQ18" s="119">
        <f>Fin!DQ$93</f>
        <v>4884.4258861242342</v>
      </c>
      <c r="DR18" s="119">
        <f>Fin!DR$93</f>
        <v>4818.0421400599507</v>
      </c>
      <c r="DS18" s="119">
        <f>Fin!DS$93</f>
        <v>4949.8942240296892</v>
      </c>
      <c r="DT18" s="119">
        <f>Fin!DT$93</f>
        <v>5136.0261421775031</v>
      </c>
      <c r="DU18" s="119">
        <f>Fin!DU$93</f>
        <v>5220.7033131899252</v>
      </c>
      <c r="DV18" s="119">
        <f>Fin!DV$93</f>
        <v>5150.1458417098447</v>
      </c>
      <c r="DW18" s="119">
        <f>Fin!DW$93</f>
        <v>5289.7859673117518</v>
      </c>
      <c r="DX18" s="119">
        <f>Fin!DX$93</f>
        <v>5485.1558724276683</v>
      </c>
      <c r="DY18" s="119">
        <f>Fin!DY$93</f>
        <v>5574.2063143882897</v>
      </c>
      <c r="DZ18" s="119">
        <f>Fin!DZ$93</f>
        <v>0</v>
      </c>
      <c r="EA18" s="119">
        <f>Fin!EA$93</f>
        <v>0</v>
      </c>
      <c r="EB18" s="119">
        <f>Fin!EB$93</f>
        <v>0</v>
      </c>
      <c r="EC18" s="119">
        <f>Fin!EC$93</f>
        <v>0</v>
      </c>
      <c r="ED18" s="119">
        <f>Fin!ED$93</f>
        <v>0</v>
      </c>
      <c r="EE18" s="119">
        <f>Fin!EE$93</f>
        <v>0</v>
      </c>
      <c r="EF18" s="119">
        <f>Fin!EF$93</f>
        <v>0</v>
      </c>
      <c r="EG18" s="119">
        <f>Fin!EG$93</f>
        <v>0</v>
      </c>
      <c r="EH18" s="119">
        <f>Fin!EH$93</f>
        <v>0</v>
      </c>
      <c r="EI18" s="119">
        <f>Fin!EI$93</f>
        <v>0</v>
      </c>
      <c r="EJ18" s="119">
        <f>Fin!EJ$93</f>
        <v>0</v>
      </c>
      <c r="EK18" s="119">
        <f>Fin!EK$93</f>
        <v>0</v>
      </c>
      <c r="EL18" s="119">
        <f>Fin!EL$93</f>
        <v>0</v>
      </c>
      <c r="EM18" s="119">
        <f>Fin!EM$93</f>
        <v>0</v>
      </c>
      <c r="EN18" s="119">
        <f>Fin!EN$93</f>
        <v>0</v>
      </c>
      <c r="EO18" s="119">
        <f>Fin!EO$93</f>
        <v>0</v>
      </c>
      <c r="EP18" s="119">
        <f>Fin!EP$93</f>
        <v>0</v>
      </c>
      <c r="EQ18" s="119">
        <f>Fin!EQ$93</f>
        <v>0</v>
      </c>
      <c r="ER18" s="119">
        <f>Fin!ER$93</f>
        <v>0</v>
      </c>
      <c r="ES18" s="119">
        <f>Fin!ES$93</f>
        <v>0</v>
      </c>
      <c r="ET18" s="119">
        <f>Fin!ET$93</f>
        <v>0</v>
      </c>
      <c r="EU18" s="119">
        <f>Fin!EU$93</f>
        <v>0</v>
      </c>
      <c r="EV18" s="119">
        <f>Fin!EV$93</f>
        <v>0</v>
      </c>
      <c r="EW18" s="119">
        <f>Fin!EW$93</f>
        <v>0</v>
      </c>
      <c r="EX18" s="119">
        <f>Fin!EX$93</f>
        <v>0</v>
      </c>
      <c r="EY18" s="119">
        <f>Fin!EY$93</f>
        <v>0</v>
      </c>
      <c r="EZ18" s="119">
        <f>Fin!EZ$93</f>
        <v>0</v>
      </c>
      <c r="FA18" s="119">
        <f>Fin!FA$93</f>
        <v>0</v>
      </c>
      <c r="FB18" s="119">
        <f>Fin!FB$93</f>
        <v>0</v>
      </c>
      <c r="FC18" s="119">
        <f>Fin!FC$93</f>
        <v>0</v>
      </c>
      <c r="FD18" s="119">
        <f>Fin!FD$93</f>
        <v>0</v>
      </c>
      <c r="FE18" s="119">
        <f>Fin!FE$93</f>
        <v>0</v>
      </c>
      <c r="FF18" s="119">
        <f>Fin!FF$93</f>
        <v>0</v>
      </c>
      <c r="FG18" s="119">
        <f>Fin!FG$93</f>
        <v>0</v>
      </c>
      <c r="FH18" s="119">
        <f>Fin!FH$93</f>
        <v>0</v>
      </c>
      <c r="FI18" s="119">
        <f>Fin!FI$93</f>
        <v>0</v>
      </c>
      <c r="FJ18" s="119">
        <f>Fin!FJ$93</f>
        <v>0</v>
      </c>
      <c r="FK18" s="119">
        <f>Fin!FK$93</f>
        <v>0</v>
      </c>
      <c r="FL18" s="119">
        <f>Fin!FL$93</f>
        <v>0</v>
      </c>
      <c r="FM18" s="119">
        <f>Fin!FM$93</f>
        <v>0</v>
      </c>
      <c r="FN18" s="119">
        <f>Fin!FN$93</f>
        <v>0</v>
      </c>
      <c r="FO18" s="119">
        <f>Fin!FO$93</f>
        <v>0</v>
      </c>
      <c r="FP18" s="119">
        <f>Fin!FP$93</f>
        <v>0</v>
      </c>
      <c r="FQ18" s="119">
        <f>Fin!FQ$93</f>
        <v>0</v>
      </c>
      <c r="FR18" s="119">
        <f>Fin!FR$93</f>
        <v>0</v>
      </c>
      <c r="FS18" s="119">
        <f>Fin!FS$93</f>
        <v>0</v>
      </c>
      <c r="FT18" s="119">
        <f>Fin!FT$93</f>
        <v>0</v>
      </c>
      <c r="FU18" s="119">
        <f>Fin!FU$93</f>
        <v>0</v>
      </c>
      <c r="FV18" s="119">
        <f>Fin!FV$93</f>
        <v>0</v>
      </c>
      <c r="FW18" s="119">
        <f>Fin!FW$93</f>
        <v>0</v>
      </c>
      <c r="FX18" s="119">
        <f>Fin!FX$93</f>
        <v>0</v>
      </c>
      <c r="FY18" s="119">
        <f>Fin!FY$93</f>
        <v>0</v>
      </c>
      <c r="FZ18" s="119">
        <f>Fin!FZ$93</f>
        <v>0</v>
      </c>
      <c r="GA18" s="119">
        <f>Fin!GA$93</f>
        <v>0</v>
      </c>
      <c r="GB18" s="119">
        <f>Fin!GB$93</f>
        <v>0</v>
      </c>
      <c r="GC18" s="119">
        <f>Fin!GC$93</f>
        <v>0</v>
      </c>
      <c r="GD18" s="119">
        <f>Fin!GD$93</f>
        <v>0</v>
      </c>
      <c r="GE18" s="119">
        <f>Fin!GE$93</f>
        <v>0</v>
      </c>
      <c r="GF18" s="119">
        <f>Fin!GF$93</f>
        <v>0</v>
      </c>
      <c r="GG18" s="119">
        <f>Fin!GG$93</f>
        <v>0</v>
      </c>
      <c r="GH18" s="119">
        <f>Fin!GH$93</f>
        <v>0</v>
      </c>
      <c r="GI18" s="119">
        <f>Fin!GI$93</f>
        <v>0</v>
      </c>
      <c r="GJ18" s="119">
        <f>Fin!GJ$93</f>
        <v>0</v>
      </c>
    </row>
    <row r="19" spans="1:192" ht="12.75" hidden="1" outlineLevel="2" x14ac:dyDescent="0.35">
      <c r="A19"/>
      <c r="B19"/>
      <c r="C19"/>
      <c r="D19"/>
      <c r="E19" t="s">
        <v>1703</v>
      </c>
      <c r="F19"/>
      <c r="G19" t="s">
        <v>101</v>
      </c>
      <c r="H19">
        <f>SUM(J19:GJ19)</f>
        <v>325472.56206800463</v>
      </c>
      <c r="I19"/>
      <c r="J19">
        <f t="shared" ref="J19:AO19" si="6">J18+J17</f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0</v>
      </c>
      <c r="S19">
        <f t="shared" si="6"/>
        <v>0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  <c r="AO19">
        <f t="shared" si="6"/>
        <v>0</v>
      </c>
      <c r="AP19">
        <f t="shared" ref="AP19:BU19" si="7">AP18+AP17</f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7"/>
        <v>0</v>
      </c>
      <c r="AX19">
        <f t="shared" si="7"/>
        <v>0</v>
      </c>
      <c r="AY19">
        <f t="shared" si="7"/>
        <v>0</v>
      </c>
      <c r="AZ19">
        <f t="shared" si="7"/>
        <v>0</v>
      </c>
      <c r="BA19">
        <f t="shared" si="7"/>
        <v>0</v>
      </c>
      <c r="BB19">
        <f t="shared" si="7"/>
        <v>0</v>
      </c>
      <c r="BC19">
        <f t="shared" si="7"/>
        <v>0</v>
      </c>
      <c r="BD19">
        <f t="shared" si="7"/>
        <v>0</v>
      </c>
      <c r="BE19">
        <f t="shared" si="7"/>
        <v>0</v>
      </c>
      <c r="BF19">
        <f t="shared" si="7"/>
        <v>4288.9774954406921</v>
      </c>
      <c r="BG19">
        <f t="shared" si="7"/>
        <v>3585.0608263929926</v>
      </c>
      <c r="BH19">
        <f t="shared" si="7"/>
        <v>3679.1140545374033</v>
      </c>
      <c r="BI19">
        <f t="shared" si="7"/>
        <v>3700.788321040769</v>
      </c>
      <c r="BJ19">
        <f t="shared" si="7"/>
        <v>3614.0912550273065</v>
      </c>
      <c r="BK19">
        <f t="shared" si="7"/>
        <v>3674.6873470528171</v>
      </c>
      <c r="BL19">
        <f t="shared" si="7"/>
        <v>3771.0919059008374</v>
      </c>
      <c r="BM19">
        <f t="shared" si="7"/>
        <v>3793.3080290667867</v>
      </c>
      <c r="BN19">
        <f t="shared" si="7"/>
        <v>3748.8757827348868</v>
      </c>
      <c r="BO19">
        <f t="shared" si="7"/>
        <v>3788.7706538950861</v>
      </c>
      <c r="BP19">
        <f t="shared" si="7"/>
        <v>3865.3692035483577</v>
      </c>
      <c r="BQ19">
        <f t="shared" si="7"/>
        <v>3888.1407297934561</v>
      </c>
      <c r="BR19">
        <f t="shared" si="7"/>
        <v>3797.0546248130622</v>
      </c>
      <c r="BS19">
        <f t="shared" si="7"/>
        <v>3860.7183939973643</v>
      </c>
      <c r="BT19">
        <f t="shared" si="7"/>
        <v>3962.0034336370672</v>
      </c>
      <c r="BU19">
        <f t="shared" si="7"/>
        <v>3985.3442480382932</v>
      </c>
      <c r="BV19">
        <f t="shared" ref="BV19:DA19" si="8">BV18+BV17</f>
        <v>3891.9809904333888</v>
      </c>
      <c r="BW19">
        <f t="shared" si="8"/>
        <v>3957.2363538472982</v>
      </c>
      <c r="BX19">
        <f t="shared" si="8"/>
        <v>4061.0535194779923</v>
      </c>
      <c r="BY19">
        <f t="shared" si="8"/>
        <v>4084.9778542392487</v>
      </c>
      <c r="BZ19">
        <f t="shared" si="8"/>
        <v>3989.2805151942239</v>
      </c>
      <c r="CA19">
        <f t="shared" si="8"/>
        <v>4056.167262693481</v>
      </c>
      <c r="CB19">
        <f t="shared" si="8"/>
        <v>4162.5798574649434</v>
      </c>
      <c r="CC19">
        <f t="shared" si="8"/>
        <v>4187.1023005952311</v>
      </c>
      <c r="CD19">
        <f t="shared" si="8"/>
        <v>4138.0574143346548</v>
      </c>
      <c r="CE19">
        <f t="shared" si="8"/>
        <v>4182.0938873911045</v>
      </c>
      <c r="CF19">
        <f t="shared" si="8"/>
        <v>4266.6443539015654</v>
      </c>
      <c r="CG19">
        <f t="shared" si="8"/>
        <v>4291.7798581101106</v>
      </c>
      <c r="CH19">
        <f t="shared" si="8"/>
        <v>4191.237841275929</v>
      </c>
      <c r="CI19">
        <f t="shared" si="8"/>
        <v>4261.5107303673376</v>
      </c>
      <c r="CJ19">
        <f t="shared" si="8"/>
        <v>4373.3104627491048</v>
      </c>
      <c r="CK19">
        <f t="shared" si="8"/>
        <v>4399.0743545628629</v>
      </c>
      <c r="CL19">
        <f t="shared" si="8"/>
        <v>4296.0187873078285</v>
      </c>
      <c r="CM19">
        <f t="shared" si="8"/>
        <v>4368.0484986265219</v>
      </c>
      <c r="CN19">
        <f t="shared" si="8"/>
        <v>4482.6432243178315</v>
      </c>
      <c r="CO19">
        <f t="shared" si="8"/>
        <v>4509.0512134269347</v>
      </c>
      <c r="CP19">
        <f t="shared" si="8"/>
        <v>4403.4192569905235</v>
      </c>
      <c r="CQ19">
        <f t="shared" si="8"/>
        <v>4477.249711092184</v>
      </c>
      <c r="CR19">
        <f t="shared" si="8"/>
        <v>4594.7093049257774</v>
      </c>
      <c r="CS19">
        <f t="shared" si="8"/>
        <v>4621.7774937626073</v>
      </c>
      <c r="CT19">
        <f t="shared" si="8"/>
        <v>4567.6411160889465</v>
      </c>
      <c r="CU19">
        <f t="shared" si="8"/>
        <v>4616.2491427063187</v>
      </c>
      <c r="CV19">
        <f t="shared" si="8"/>
        <v>4709.577037548921</v>
      </c>
      <c r="CW19">
        <f t="shared" si="8"/>
        <v>4737.3219311066714</v>
      </c>
      <c r="CX19">
        <f t="shared" si="8"/>
        <v>4626.342356875668</v>
      </c>
      <c r="CY19">
        <f t="shared" si="8"/>
        <v>4703.9104777162247</v>
      </c>
      <c r="CZ19">
        <f t="shared" si="8"/>
        <v>4827.3164634876439</v>
      </c>
      <c r="DA19">
        <f t="shared" si="8"/>
        <v>4855.7549793843391</v>
      </c>
      <c r="DB19">
        <f t="shared" ref="DB19:EG19" si="9">DB18+DB17</f>
        <v>4742.000915797561</v>
      </c>
      <c r="DC19">
        <f t="shared" si="9"/>
        <v>4821.5082396591306</v>
      </c>
      <c r="DD19">
        <f t="shared" si="9"/>
        <v>4947.9993750748354</v>
      </c>
      <c r="DE19">
        <f t="shared" si="9"/>
        <v>4977.1488538689482</v>
      </c>
      <c r="DF19">
        <f t="shared" si="9"/>
        <v>4860.5509386924996</v>
      </c>
      <c r="DG19">
        <f t="shared" si="9"/>
        <v>4942.0459456506087</v>
      </c>
      <c r="DH19">
        <f t="shared" si="9"/>
        <v>5071.6993594517053</v>
      </c>
      <c r="DI19">
        <f t="shared" si="9"/>
        <v>5101.5775752156696</v>
      </c>
      <c r="DJ19">
        <f t="shared" si="9"/>
        <v>5041.8211436877409</v>
      </c>
      <c r="DK19">
        <f t="shared" si="9"/>
        <v>5095.4753100558401</v>
      </c>
      <c r="DL19">
        <f t="shared" si="9"/>
        <v>5198.4918434379988</v>
      </c>
      <c r="DM19">
        <f t="shared" si="9"/>
        <v>5229.1170145960632</v>
      </c>
      <c r="DN19">
        <f t="shared" si="9"/>
        <v>5106.6163299638065</v>
      </c>
      <c r="DO19">
        <f t="shared" si="9"/>
        <v>5192.2370216491709</v>
      </c>
      <c r="DP19">
        <f t="shared" si="9"/>
        <v>5328.4541395239494</v>
      </c>
      <c r="DQ19">
        <f t="shared" si="9"/>
        <v>5359.8449399609644</v>
      </c>
      <c r="DR19">
        <f t="shared" si="9"/>
        <v>5234.2817382129015</v>
      </c>
      <c r="DS19">
        <f t="shared" si="9"/>
        <v>5322.0429471903999</v>
      </c>
      <c r="DT19">
        <f t="shared" si="9"/>
        <v>5461.6654930120476</v>
      </c>
      <c r="DU19">
        <f t="shared" si="9"/>
        <v>5493.8410634599886</v>
      </c>
      <c r="DV19">
        <f t="shared" si="9"/>
        <v>5365.1387816682245</v>
      </c>
      <c r="DW19">
        <f t="shared" si="9"/>
        <v>5455.0940208701586</v>
      </c>
      <c r="DX19">
        <f t="shared" si="9"/>
        <v>5598.2071303373468</v>
      </c>
      <c r="DY19">
        <f t="shared" si="9"/>
        <v>5631.1870900464855</v>
      </c>
      <c r="DZ19">
        <f t="shared" si="9"/>
        <v>0</v>
      </c>
      <c r="EA19">
        <f t="shared" si="9"/>
        <v>0</v>
      </c>
      <c r="EB19">
        <f t="shared" si="9"/>
        <v>0</v>
      </c>
      <c r="EC19">
        <f t="shared" si="9"/>
        <v>0</v>
      </c>
      <c r="ED19">
        <f t="shared" si="9"/>
        <v>0</v>
      </c>
      <c r="EE19">
        <f t="shared" si="9"/>
        <v>0</v>
      </c>
      <c r="EF19">
        <f t="shared" si="9"/>
        <v>0</v>
      </c>
      <c r="EG19">
        <f t="shared" si="9"/>
        <v>0</v>
      </c>
      <c r="EH19">
        <f t="shared" ref="EH19:FM19" si="10">EH18+EH17</f>
        <v>0</v>
      </c>
      <c r="EI19">
        <f t="shared" si="10"/>
        <v>0</v>
      </c>
      <c r="EJ19">
        <f t="shared" si="10"/>
        <v>0</v>
      </c>
      <c r="EK19">
        <f t="shared" si="10"/>
        <v>0</v>
      </c>
      <c r="EL19">
        <f t="shared" si="10"/>
        <v>0</v>
      </c>
      <c r="EM19">
        <f t="shared" si="10"/>
        <v>0</v>
      </c>
      <c r="EN19">
        <f t="shared" si="10"/>
        <v>0</v>
      </c>
      <c r="EO19">
        <f t="shared" si="10"/>
        <v>0</v>
      </c>
      <c r="EP19">
        <f t="shared" si="10"/>
        <v>0</v>
      </c>
      <c r="EQ19">
        <f t="shared" si="10"/>
        <v>0</v>
      </c>
      <c r="ER19">
        <f t="shared" si="10"/>
        <v>0</v>
      </c>
      <c r="ES19">
        <f t="shared" si="10"/>
        <v>0</v>
      </c>
      <c r="ET19">
        <f t="shared" si="10"/>
        <v>0</v>
      </c>
      <c r="EU19">
        <f t="shared" si="10"/>
        <v>0</v>
      </c>
      <c r="EV19">
        <f t="shared" si="10"/>
        <v>0</v>
      </c>
      <c r="EW19">
        <f t="shared" si="10"/>
        <v>0</v>
      </c>
      <c r="EX19">
        <f t="shared" si="10"/>
        <v>0</v>
      </c>
      <c r="EY19">
        <f t="shared" si="10"/>
        <v>0</v>
      </c>
      <c r="EZ19">
        <f t="shared" si="10"/>
        <v>0</v>
      </c>
      <c r="FA19">
        <f t="shared" si="10"/>
        <v>0</v>
      </c>
      <c r="FB19">
        <f t="shared" si="10"/>
        <v>0</v>
      </c>
      <c r="FC19">
        <f t="shared" si="10"/>
        <v>0</v>
      </c>
      <c r="FD19">
        <f t="shared" si="10"/>
        <v>0</v>
      </c>
      <c r="FE19">
        <f t="shared" si="10"/>
        <v>0</v>
      </c>
      <c r="FF19">
        <f t="shared" si="10"/>
        <v>0</v>
      </c>
      <c r="FG19">
        <f t="shared" si="10"/>
        <v>0</v>
      </c>
      <c r="FH19">
        <f t="shared" si="10"/>
        <v>0</v>
      </c>
      <c r="FI19">
        <f t="shared" si="10"/>
        <v>0</v>
      </c>
      <c r="FJ19">
        <f t="shared" si="10"/>
        <v>0</v>
      </c>
      <c r="FK19">
        <f t="shared" si="10"/>
        <v>0</v>
      </c>
      <c r="FL19">
        <f t="shared" si="10"/>
        <v>0</v>
      </c>
      <c r="FM19">
        <f t="shared" si="10"/>
        <v>0</v>
      </c>
      <c r="FN19">
        <f t="shared" ref="FN19:GJ19" si="11">FN18+FN17</f>
        <v>0</v>
      </c>
      <c r="FO19">
        <f t="shared" si="11"/>
        <v>0</v>
      </c>
      <c r="FP19">
        <f t="shared" si="11"/>
        <v>0</v>
      </c>
      <c r="FQ19">
        <f t="shared" si="11"/>
        <v>0</v>
      </c>
      <c r="FR19">
        <f t="shared" si="11"/>
        <v>0</v>
      </c>
      <c r="FS19">
        <f t="shared" si="11"/>
        <v>0</v>
      </c>
      <c r="FT19">
        <f t="shared" si="11"/>
        <v>0</v>
      </c>
      <c r="FU19">
        <f t="shared" si="11"/>
        <v>0</v>
      </c>
      <c r="FV19">
        <f t="shared" si="11"/>
        <v>0</v>
      </c>
      <c r="FW19">
        <f t="shared" si="11"/>
        <v>0</v>
      </c>
      <c r="FX19">
        <f t="shared" si="11"/>
        <v>0</v>
      </c>
      <c r="FY19">
        <f t="shared" si="11"/>
        <v>0</v>
      </c>
      <c r="FZ19">
        <f t="shared" si="11"/>
        <v>0</v>
      </c>
      <c r="GA19">
        <f t="shared" si="11"/>
        <v>0</v>
      </c>
      <c r="GB19">
        <f t="shared" si="11"/>
        <v>0</v>
      </c>
      <c r="GC19">
        <f t="shared" si="11"/>
        <v>0</v>
      </c>
      <c r="GD19">
        <f t="shared" si="11"/>
        <v>0</v>
      </c>
      <c r="GE19">
        <f t="shared" si="11"/>
        <v>0</v>
      </c>
      <c r="GF19">
        <f t="shared" si="11"/>
        <v>0</v>
      </c>
      <c r="GG19">
        <f t="shared" si="11"/>
        <v>0</v>
      </c>
      <c r="GH19">
        <f t="shared" si="11"/>
        <v>0</v>
      </c>
      <c r="GI19">
        <f t="shared" si="11"/>
        <v>0</v>
      </c>
      <c r="GJ19">
        <f t="shared" si="11"/>
        <v>0</v>
      </c>
    </row>
    <row r="20" spans="1:192" ht="12.75" hidden="1" outlineLevel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</row>
    <row r="21" spans="1:192" hidden="1" outlineLevel="1" x14ac:dyDescent="0.35">
      <c r="A21"/>
      <c r="B21" s="76" t="s">
        <v>1704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</row>
    <row r="22" spans="1:192" ht="12.75" hidden="1" outlineLevel="2" x14ac:dyDescent="0.35">
      <c r="A22"/>
      <c r="B22"/>
      <c r="C22"/>
      <c r="D22"/>
      <c r="E22" t="str">
        <f>$E$14</f>
        <v>Senior debt cashflows DC</v>
      </c>
      <c r="F22"/>
      <c r="G22" t="str">
        <f>$G$14</f>
        <v>$ 000s</v>
      </c>
      <c r="H22">
        <f>$H$14</f>
        <v>-197312.30992130001</v>
      </c>
      <c r="I22"/>
      <c r="J22">
        <f t="shared" ref="J22:AO22" si="12">J$14</f>
        <v>-1.0000000000000001E-9</v>
      </c>
      <c r="K22">
        <f t="shared" si="12"/>
        <v>0</v>
      </c>
      <c r="L22">
        <f t="shared" si="12"/>
        <v>0</v>
      </c>
      <c r="M22">
        <f t="shared" si="12"/>
        <v>0</v>
      </c>
      <c r="N22">
        <f t="shared" si="12"/>
        <v>0</v>
      </c>
      <c r="O22">
        <f t="shared" si="12"/>
        <v>-1470.2287720394497</v>
      </c>
      <c r="P22">
        <f t="shared" si="12"/>
        <v>-22706.137363969861</v>
      </c>
      <c r="Q22">
        <f t="shared" si="12"/>
        <v>-4974.9757802963604</v>
      </c>
      <c r="R22">
        <f t="shared" si="12"/>
        <v>-4973.0637988932704</v>
      </c>
      <c r="S22">
        <f t="shared" si="12"/>
        <v>-4965.7981933082228</v>
      </c>
      <c r="T22">
        <f t="shared" si="12"/>
        <v>-4964.1622909098378</v>
      </c>
      <c r="U22">
        <f t="shared" si="12"/>
        <v>-4956.5799512914982</v>
      </c>
      <c r="V22">
        <f t="shared" si="12"/>
        <v>-4951.9519402854794</v>
      </c>
      <c r="W22">
        <f t="shared" si="12"/>
        <v>-4957.5706330780304</v>
      </c>
      <c r="X22">
        <f t="shared" si="12"/>
        <v>-4942.6877388969497</v>
      </c>
      <c r="Y22">
        <f t="shared" si="12"/>
        <v>-4941.7470422496717</v>
      </c>
      <c r="Z22">
        <f t="shared" si="12"/>
        <v>-4933.3671218028676</v>
      </c>
      <c r="AA22">
        <f t="shared" si="12"/>
        <v>-4932.7068067740584</v>
      </c>
      <c r="AB22">
        <f t="shared" si="12"/>
        <v>-4924.0052160836749</v>
      </c>
      <c r="AC22">
        <f t="shared" si="12"/>
        <v>-4919.30395324863</v>
      </c>
      <c r="AD22">
        <f t="shared" si="12"/>
        <v>-4919.0666846685599</v>
      </c>
      <c r="AE22">
        <f t="shared" si="12"/>
        <v>-4909.8797502710959</v>
      </c>
      <c r="AF22">
        <f t="shared" si="12"/>
        <v>-4831.2679743062272</v>
      </c>
      <c r="AG22">
        <f t="shared" si="12"/>
        <v>-4748.241152109782</v>
      </c>
      <c r="AH22">
        <f t="shared" si="12"/>
        <v>-4659.887153495185</v>
      </c>
      <c r="AI22">
        <f t="shared" si="12"/>
        <v>-4587.1222379516867</v>
      </c>
      <c r="AJ22">
        <f t="shared" si="12"/>
        <v>-4518.9094098716487</v>
      </c>
      <c r="AK22">
        <f t="shared" si="12"/>
        <v>-4415.9283449231989</v>
      </c>
      <c r="AL22">
        <f t="shared" si="12"/>
        <v>-4345.14698942431</v>
      </c>
      <c r="AM22">
        <f t="shared" si="12"/>
        <v>-4250.1830482640535</v>
      </c>
      <c r="AN22">
        <f t="shared" si="12"/>
        <v>-4167.1866299376188</v>
      </c>
      <c r="AO22">
        <f t="shared" si="12"/>
        <v>-4058.9439077115694</v>
      </c>
      <c r="AP22">
        <f t="shared" ref="AP22:BU22" si="13">AP$14</f>
        <v>-3980.3910671125604</v>
      </c>
      <c r="AQ22">
        <f t="shared" si="13"/>
        <v>-3920.7198139811726</v>
      </c>
      <c r="AR22">
        <f t="shared" si="13"/>
        <v>-3811.3135531919834</v>
      </c>
      <c r="AS22">
        <f t="shared" si="13"/>
        <v>-3756.7060574087</v>
      </c>
      <c r="AT22">
        <f t="shared" si="13"/>
        <v>-3635.7540954714486</v>
      </c>
      <c r="AU22">
        <f t="shared" si="13"/>
        <v>-3571.823215685542</v>
      </c>
      <c r="AV22">
        <f t="shared" si="13"/>
        <v>-3599.607083169356</v>
      </c>
      <c r="AW22">
        <f t="shared" si="13"/>
        <v>-3389.6091041093759</v>
      </c>
      <c r="AX22">
        <f t="shared" si="13"/>
        <v>-3347.6962043036688</v>
      </c>
      <c r="AY22">
        <f t="shared" si="13"/>
        <v>-3221.3536729715161</v>
      </c>
      <c r="AZ22">
        <f t="shared" si="13"/>
        <v>-3143.5713571035144</v>
      </c>
      <c r="BA22">
        <f t="shared" si="13"/>
        <v>-3001.4868088989097</v>
      </c>
      <c r="BB22">
        <f t="shared" si="13"/>
        <v>-2923.1453372096576</v>
      </c>
      <c r="BC22">
        <f t="shared" si="13"/>
        <v>-2893.5692795422046</v>
      </c>
      <c r="BD22">
        <f t="shared" si="13"/>
        <v>-2834.17307667771</v>
      </c>
      <c r="BE22">
        <f t="shared" si="13"/>
        <v>-3355.3403083988887</v>
      </c>
      <c r="BF22">
        <f t="shared" si="13"/>
        <v>0</v>
      </c>
      <c r="BG22">
        <f t="shared" si="13"/>
        <v>0</v>
      </c>
      <c r="BH22">
        <f t="shared" si="13"/>
        <v>0</v>
      </c>
      <c r="BI22">
        <f t="shared" si="13"/>
        <v>0</v>
      </c>
      <c r="BJ22">
        <f t="shared" si="13"/>
        <v>0</v>
      </c>
      <c r="BK22">
        <f t="shared" si="13"/>
        <v>0</v>
      </c>
      <c r="BL22">
        <f t="shared" si="13"/>
        <v>0</v>
      </c>
      <c r="BM22">
        <f t="shared" si="13"/>
        <v>0</v>
      </c>
      <c r="BN22">
        <f t="shared" si="13"/>
        <v>0</v>
      </c>
      <c r="BO22">
        <f t="shared" si="13"/>
        <v>0</v>
      </c>
      <c r="BP22">
        <f t="shared" si="13"/>
        <v>0</v>
      </c>
      <c r="BQ22">
        <f t="shared" si="13"/>
        <v>0</v>
      </c>
      <c r="BR22">
        <f t="shared" si="13"/>
        <v>0</v>
      </c>
      <c r="BS22">
        <f t="shared" si="13"/>
        <v>0</v>
      </c>
      <c r="BT22">
        <f t="shared" si="13"/>
        <v>0</v>
      </c>
      <c r="BU22">
        <f t="shared" si="13"/>
        <v>0</v>
      </c>
      <c r="BV22">
        <f t="shared" ref="BV22:DA22" si="14">BV$14</f>
        <v>0</v>
      </c>
      <c r="BW22">
        <f t="shared" si="14"/>
        <v>0</v>
      </c>
      <c r="BX22">
        <f t="shared" si="14"/>
        <v>0</v>
      </c>
      <c r="BY22">
        <f t="shared" si="14"/>
        <v>0</v>
      </c>
      <c r="BZ22">
        <f t="shared" si="14"/>
        <v>0</v>
      </c>
      <c r="CA22">
        <f t="shared" si="14"/>
        <v>0</v>
      </c>
      <c r="CB22">
        <f t="shared" si="14"/>
        <v>0</v>
      </c>
      <c r="CC22">
        <f t="shared" si="14"/>
        <v>0</v>
      </c>
      <c r="CD22">
        <f t="shared" si="14"/>
        <v>0</v>
      </c>
      <c r="CE22">
        <f t="shared" si="14"/>
        <v>0</v>
      </c>
      <c r="CF22">
        <f t="shared" si="14"/>
        <v>0</v>
      </c>
      <c r="CG22">
        <f t="shared" si="14"/>
        <v>0</v>
      </c>
      <c r="CH22">
        <f t="shared" si="14"/>
        <v>0</v>
      </c>
      <c r="CI22">
        <f t="shared" si="14"/>
        <v>0</v>
      </c>
      <c r="CJ22">
        <f t="shared" si="14"/>
        <v>0</v>
      </c>
      <c r="CK22">
        <f t="shared" si="14"/>
        <v>0</v>
      </c>
      <c r="CL22">
        <f t="shared" si="14"/>
        <v>0</v>
      </c>
      <c r="CM22">
        <f t="shared" si="14"/>
        <v>0</v>
      </c>
      <c r="CN22">
        <f t="shared" si="14"/>
        <v>0</v>
      </c>
      <c r="CO22">
        <f t="shared" si="14"/>
        <v>0</v>
      </c>
      <c r="CP22">
        <f t="shared" si="14"/>
        <v>0</v>
      </c>
      <c r="CQ22">
        <f t="shared" si="14"/>
        <v>0</v>
      </c>
      <c r="CR22">
        <f t="shared" si="14"/>
        <v>0</v>
      </c>
      <c r="CS22">
        <f t="shared" si="14"/>
        <v>0</v>
      </c>
      <c r="CT22">
        <f t="shared" si="14"/>
        <v>0</v>
      </c>
      <c r="CU22">
        <f t="shared" si="14"/>
        <v>0</v>
      </c>
      <c r="CV22">
        <f t="shared" si="14"/>
        <v>0</v>
      </c>
      <c r="CW22">
        <f t="shared" si="14"/>
        <v>0</v>
      </c>
      <c r="CX22">
        <f t="shared" si="14"/>
        <v>0</v>
      </c>
      <c r="CY22">
        <f t="shared" si="14"/>
        <v>0</v>
      </c>
      <c r="CZ22">
        <f t="shared" si="14"/>
        <v>0</v>
      </c>
      <c r="DA22">
        <f t="shared" si="14"/>
        <v>0</v>
      </c>
      <c r="DB22">
        <f t="shared" ref="DB22:EG22" si="15">DB$14</f>
        <v>0</v>
      </c>
      <c r="DC22">
        <f t="shared" si="15"/>
        <v>0</v>
      </c>
      <c r="DD22">
        <f t="shared" si="15"/>
        <v>0</v>
      </c>
      <c r="DE22">
        <f t="shared" si="15"/>
        <v>0</v>
      </c>
      <c r="DF22">
        <f t="shared" si="15"/>
        <v>0</v>
      </c>
      <c r="DG22">
        <f t="shared" si="15"/>
        <v>0</v>
      </c>
      <c r="DH22">
        <f t="shared" si="15"/>
        <v>0</v>
      </c>
      <c r="DI22">
        <f t="shared" si="15"/>
        <v>0</v>
      </c>
      <c r="DJ22">
        <f t="shared" si="15"/>
        <v>0</v>
      </c>
      <c r="DK22">
        <f t="shared" si="15"/>
        <v>0</v>
      </c>
      <c r="DL22">
        <f t="shared" si="15"/>
        <v>0</v>
      </c>
      <c r="DM22">
        <f t="shared" si="15"/>
        <v>0</v>
      </c>
      <c r="DN22">
        <f t="shared" si="15"/>
        <v>0</v>
      </c>
      <c r="DO22">
        <f t="shared" si="15"/>
        <v>0</v>
      </c>
      <c r="DP22">
        <f t="shared" si="15"/>
        <v>0</v>
      </c>
      <c r="DQ22">
        <f t="shared" si="15"/>
        <v>0</v>
      </c>
      <c r="DR22">
        <f t="shared" si="15"/>
        <v>0</v>
      </c>
      <c r="DS22">
        <f t="shared" si="15"/>
        <v>0</v>
      </c>
      <c r="DT22">
        <f t="shared" si="15"/>
        <v>0</v>
      </c>
      <c r="DU22">
        <f t="shared" si="15"/>
        <v>0</v>
      </c>
      <c r="DV22">
        <f t="shared" si="15"/>
        <v>0</v>
      </c>
      <c r="DW22">
        <f t="shared" si="15"/>
        <v>0</v>
      </c>
      <c r="DX22">
        <f t="shared" si="15"/>
        <v>0</v>
      </c>
      <c r="DY22">
        <f t="shared" si="15"/>
        <v>0</v>
      </c>
      <c r="DZ22">
        <f t="shared" si="15"/>
        <v>0</v>
      </c>
      <c r="EA22">
        <f t="shared" si="15"/>
        <v>0</v>
      </c>
      <c r="EB22">
        <f t="shared" si="15"/>
        <v>0</v>
      </c>
      <c r="EC22">
        <f t="shared" si="15"/>
        <v>0</v>
      </c>
      <c r="ED22">
        <f t="shared" si="15"/>
        <v>0</v>
      </c>
      <c r="EE22">
        <f t="shared" si="15"/>
        <v>0</v>
      </c>
      <c r="EF22">
        <f t="shared" si="15"/>
        <v>0</v>
      </c>
      <c r="EG22">
        <f t="shared" si="15"/>
        <v>0</v>
      </c>
      <c r="EH22">
        <f t="shared" ref="EH22:FM22" si="16">EH$14</f>
        <v>0</v>
      </c>
      <c r="EI22">
        <f t="shared" si="16"/>
        <v>0</v>
      </c>
      <c r="EJ22">
        <f t="shared" si="16"/>
        <v>0</v>
      </c>
      <c r="EK22">
        <f t="shared" si="16"/>
        <v>0</v>
      </c>
      <c r="EL22">
        <f t="shared" si="16"/>
        <v>0</v>
      </c>
      <c r="EM22">
        <f t="shared" si="16"/>
        <v>0</v>
      </c>
      <c r="EN22">
        <f t="shared" si="16"/>
        <v>0</v>
      </c>
      <c r="EO22">
        <f t="shared" si="16"/>
        <v>0</v>
      </c>
      <c r="EP22">
        <f t="shared" si="16"/>
        <v>0</v>
      </c>
      <c r="EQ22">
        <f t="shared" si="16"/>
        <v>0</v>
      </c>
      <c r="ER22">
        <f t="shared" si="16"/>
        <v>0</v>
      </c>
      <c r="ES22">
        <f t="shared" si="16"/>
        <v>0</v>
      </c>
      <c r="ET22">
        <f t="shared" si="16"/>
        <v>0</v>
      </c>
      <c r="EU22">
        <f t="shared" si="16"/>
        <v>0</v>
      </c>
      <c r="EV22">
        <f t="shared" si="16"/>
        <v>0</v>
      </c>
      <c r="EW22">
        <f t="shared" si="16"/>
        <v>0</v>
      </c>
      <c r="EX22">
        <f t="shared" si="16"/>
        <v>0</v>
      </c>
      <c r="EY22">
        <f t="shared" si="16"/>
        <v>0</v>
      </c>
      <c r="EZ22">
        <f t="shared" si="16"/>
        <v>0</v>
      </c>
      <c r="FA22">
        <f t="shared" si="16"/>
        <v>0</v>
      </c>
      <c r="FB22">
        <f t="shared" si="16"/>
        <v>0</v>
      </c>
      <c r="FC22">
        <f t="shared" si="16"/>
        <v>0</v>
      </c>
      <c r="FD22">
        <f t="shared" si="16"/>
        <v>0</v>
      </c>
      <c r="FE22">
        <f t="shared" si="16"/>
        <v>0</v>
      </c>
      <c r="FF22">
        <f t="shared" si="16"/>
        <v>0</v>
      </c>
      <c r="FG22">
        <f t="shared" si="16"/>
        <v>0</v>
      </c>
      <c r="FH22">
        <f t="shared" si="16"/>
        <v>0</v>
      </c>
      <c r="FI22">
        <f t="shared" si="16"/>
        <v>0</v>
      </c>
      <c r="FJ22">
        <f t="shared" si="16"/>
        <v>0</v>
      </c>
      <c r="FK22">
        <f t="shared" si="16"/>
        <v>0</v>
      </c>
      <c r="FL22">
        <f t="shared" si="16"/>
        <v>0</v>
      </c>
      <c r="FM22">
        <f t="shared" si="16"/>
        <v>0</v>
      </c>
      <c r="FN22">
        <f t="shared" ref="FN22:GJ22" si="17">FN$14</f>
        <v>0</v>
      </c>
      <c r="FO22">
        <f t="shared" si="17"/>
        <v>0</v>
      </c>
      <c r="FP22">
        <f t="shared" si="17"/>
        <v>0</v>
      </c>
      <c r="FQ22">
        <f t="shared" si="17"/>
        <v>0</v>
      </c>
      <c r="FR22">
        <f t="shared" si="17"/>
        <v>0</v>
      </c>
      <c r="FS22">
        <f t="shared" si="17"/>
        <v>0</v>
      </c>
      <c r="FT22">
        <f t="shared" si="17"/>
        <v>0</v>
      </c>
      <c r="FU22">
        <f t="shared" si="17"/>
        <v>0</v>
      </c>
      <c r="FV22">
        <f t="shared" si="17"/>
        <v>0</v>
      </c>
      <c r="FW22">
        <f t="shared" si="17"/>
        <v>0</v>
      </c>
      <c r="FX22">
        <f t="shared" si="17"/>
        <v>0</v>
      </c>
      <c r="FY22">
        <f t="shared" si="17"/>
        <v>0</v>
      </c>
      <c r="FZ22">
        <f t="shared" si="17"/>
        <v>0</v>
      </c>
      <c r="GA22">
        <f t="shared" si="17"/>
        <v>0</v>
      </c>
      <c r="GB22">
        <f t="shared" si="17"/>
        <v>0</v>
      </c>
      <c r="GC22">
        <f t="shared" si="17"/>
        <v>0</v>
      </c>
      <c r="GD22">
        <f t="shared" si="17"/>
        <v>0</v>
      </c>
      <c r="GE22">
        <f t="shared" si="17"/>
        <v>0</v>
      </c>
      <c r="GF22">
        <f t="shared" si="17"/>
        <v>0</v>
      </c>
      <c r="GG22">
        <f t="shared" si="17"/>
        <v>0</v>
      </c>
      <c r="GH22">
        <f t="shared" si="17"/>
        <v>0</v>
      </c>
      <c r="GI22">
        <f t="shared" si="17"/>
        <v>0</v>
      </c>
      <c r="GJ22">
        <f t="shared" si="17"/>
        <v>0</v>
      </c>
    </row>
    <row r="23" spans="1:192" ht="12.75" hidden="1" outlineLevel="2" x14ac:dyDescent="0.35">
      <c r="A23"/>
      <c r="B23"/>
      <c r="C23"/>
      <c r="D23"/>
      <c r="E23" t="str">
        <f>$E$19</f>
        <v>Senior debt service</v>
      </c>
      <c r="F23"/>
      <c r="G23" t="str">
        <f>$G$19</f>
        <v>$ 000s</v>
      </c>
      <c r="H23">
        <f>$H$19</f>
        <v>325472.56206800463</v>
      </c>
      <c r="I23"/>
      <c r="J23">
        <f t="shared" ref="J23:AO23" si="18">J$19</f>
        <v>0</v>
      </c>
      <c r="K23">
        <f t="shared" si="18"/>
        <v>0</v>
      </c>
      <c r="L23">
        <f t="shared" si="18"/>
        <v>0</v>
      </c>
      <c r="M23">
        <f t="shared" si="18"/>
        <v>0</v>
      </c>
      <c r="N23">
        <f t="shared" si="18"/>
        <v>0</v>
      </c>
      <c r="O23">
        <f t="shared" si="18"/>
        <v>0</v>
      </c>
      <c r="P23">
        <f t="shared" si="18"/>
        <v>0</v>
      </c>
      <c r="Q23">
        <f t="shared" si="18"/>
        <v>0</v>
      </c>
      <c r="R23">
        <f t="shared" si="18"/>
        <v>0</v>
      </c>
      <c r="S23">
        <f t="shared" si="18"/>
        <v>0</v>
      </c>
      <c r="T23">
        <f t="shared" si="18"/>
        <v>0</v>
      </c>
      <c r="U23">
        <f t="shared" si="18"/>
        <v>0</v>
      </c>
      <c r="V23">
        <f t="shared" si="18"/>
        <v>0</v>
      </c>
      <c r="W23">
        <f t="shared" si="18"/>
        <v>0</v>
      </c>
      <c r="X23">
        <f t="shared" si="18"/>
        <v>0</v>
      </c>
      <c r="Y23">
        <f t="shared" si="18"/>
        <v>0</v>
      </c>
      <c r="Z23">
        <f t="shared" si="18"/>
        <v>0</v>
      </c>
      <c r="AA23">
        <f t="shared" si="18"/>
        <v>0</v>
      </c>
      <c r="AB23">
        <f t="shared" si="18"/>
        <v>0</v>
      </c>
      <c r="AC23">
        <f t="shared" si="18"/>
        <v>0</v>
      </c>
      <c r="AD23">
        <f t="shared" si="18"/>
        <v>0</v>
      </c>
      <c r="AE23">
        <f t="shared" si="18"/>
        <v>0</v>
      </c>
      <c r="AF23">
        <f t="shared" si="18"/>
        <v>0</v>
      </c>
      <c r="AG23">
        <f t="shared" si="18"/>
        <v>0</v>
      </c>
      <c r="AH23">
        <f t="shared" si="18"/>
        <v>0</v>
      </c>
      <c r="AI23">
        <f t="shared" si="18"/>
        <v>0</v>
      </c>
      <c r="AJ23">
        <f t="shared" si="18"/>
        <v>0</v>
      </c>
      <c r="AK23">
        <f t="shared" si="18"/>
        <v>0</v>
      </c>
      <c r="AL23">
        <f t="shared" si="18"/>
        <v>0</v>
      </c>
      <c r="AM23">
        <f t="shared" si="18"/>
        <v>0</v>
      </c>
      <c r="AN23">
        <f t="shared" si="18"/>
        <v>0</v>
      </c>
      <c r="AO23">
        <f t="shared" si="18"/>
        <v>0</v>
      </c>
      <c r="AP23">
        <f t="shared" ref="AP23:BU23" si="19">AP$19</f>
        <v>0</v>
      </c>
      <c r="AQ23">
        <f t="shared" si="1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4288.9774954406921</v>
      </c>
      <c r="BG23">
        <f t="shared" si="19"/>
        <v>3585.0608263929926</v>
      </c>
      <c r="BH23">
        <f t="shared" si="19"/>
        <v>3679.1140545374033</v>
      </c>
      <c r="BI23">
        <f t="shared" si="19"/>
        <v>3700.788321040769</v>
      </c>
      <c r="BJ23">
        <f t="shared" si="19"/>
        <v>3614.0912550273065</v>
      </c>
      <c r="BK23">
        <f t="shared" si="19"/>
        <v>3674.6873470528171</v>
      </c>
      <c r="BL23">
        <f t="shared" si="19"/>
        <v>3771.0919059008374</v>
      </c>
      <c r="BM23">
        <f t="shared" si="19"/>
        <v>3793.3080290667867</v>
      </c>
      <c r="BN23">
        <f t="shared" si="19"/>
        <v>3748.8757827348868</v>
      </c>
      <c r="BO23">
        <f t="shared" si="19"/>
        <v>3788.7706538950861</v>
      </c>
      <c r="BP23">
        <f t="shared" si="19"/>
        <v>3865.3692035483577</v>
      </c>
      <c r="BQ23">
        <f t="shared" si="19"/>
        <v>3888.1407297934561</v>
      </c>
      <c r="BR23">
        <f t="shared" si="19"/>
        <v>3797.0546248130622</v>
      </c>
      <c r="BS23">
        <f t="shared" si="19"/>
        <v>3860.7183939973643</v>
      </c>
      <c r="BT23">
        <f t="shared" si="19"/>
        <v>3962.0034336370672</v>
      </c>
      <c r="BU23">
        <f t="shared" si="19"/>
        <v>3985.3442480382932</v>
      </c>
      <c r="BV23">
        <f t="shared" ref="BV23:DA23" si="20">BV$19</f>
        <v>3891.9809904333888</v>
      </c>
      <c r="BW23">
        <f t="shared" si="20"/>
        <v>3957.2363538472982</v>
      </c>
      <c r="BX23">
        <f t="shared" si="20"/>
        <v>4061.0535194779923</v>
      </c>
      <c r="BY23">
        <f t="shared" si="20"/>
        <v>4084.9778542392487</v>
      </c>
      <c r="BZ23">
        <f t="shared" si="20"/>
        <v>3989.2805151942239</v>
      </c>
      <c r="CA23">
        <f t="shared" si="20"/>
        <v>4056.167262693481</v>
      </c>
      <c r="CB23">
        <f t="shared" si="20"/>
        <v>4162.5798574649434</v>
      </c>
      <c r="CC23">
        <f t="shared" si="20"/>
        <v>4187.1023005952311</v>
      </c>
      <c r="CD23">
        <f t="shared" si="20"/>
        <v>4138.0574143346548</v>
      </c>
      <c r="CE23">
        <f t="shared" si="20"/>
        <v>4182.0938873911045</v>
      </c>
      <c r="CF23">
        <f t="shared" si="20"/>
        <v>4266.6443539015654</v>
      </c>
      <c r="CG23">
        <f t="shared" si="20"/>
        <v>4291.7798581101106</v>
      </c>
      <c r="CH23">
        <f t="shared" si="20"/>
        <v>4191.237841275929</v>
      </c>
      <c r="CI23">
        <f t="shared" si="20"/>
        <v>4261.5107303673376</v>
      </c>
      <c r="CJ23">
        <f t="shared" si="20"/>
        <v>4373.3104627491048</v>
      </c>
      <c r="CK23">
        <f t="shared" si="20"/>
        <v>4399.0743545628629</v>
      </c>
      <c r="CL23">
        <f t="shared" si="20"/>
        <v>4296.0187873078285</v>
      </c>
      <c r="CM23">
        <f t="shared" si="20"/>
        <v>4368.0484986265219</v>
      </c>
      <c r="CN23">
        <f t="shared" si="20"/>
        <v>4482.6432243178315</v>
      </c>
      <c r="CO23">
        <f t="shared" si="20"/>
        <v>4509.0512134269347</v>
      </c>
      <c r="CP23">
        <f t="shared" si="20"/>
        <v>4403.4192569905235</v>
      </c>
      <c r="CQ23">
        <f t="shared" si="20"/>
        <v>4477.249711092184</v>
      </c>
      <c r="CR23">
        <f t="shared" si="20"/>
        <v>4594.7093049257774</v>
      </c>
      <c r="CS23">
        <f t="shared" si="20"/>
        <v>4621.7774937626073</v>
      </c>
      <c r="CT23">
        <f t="shared" si="20"/>
        <v>4567.6411160889465</v>
      </c>
      <c r="CU23">
        <f t="shared" si="20"/>
        <v>4616.2491427063187</v>
      </c>
      <c r="CV23">
        <f t="shared" si="20"/>
        <v>4709.577037548921</v>
      </c>
      <c r="CW23">
        <f t="shared" si="20"/>
        <v>4737.3219311066714</v>
      </c>
      <c r="CX23">
        <f t="shared" si="20"/>
        <v>4626.342356875668</v>
      </c>
      <c r="CY23">
        <f t="shared" si="20"/>
        <v>4703.9104777162247</v>
      </c>
      <c r="CZ23">
        <f t="shared" si="20"/>
        <v>4827.3164634876439</v>
      </c>
      <c r="DA23">
        <f t="shared" si="20"/>
        <v>4855.7549793843391</v>
      </c>
      <c r="DB23">
        <f t="shared" ref="DB23:EG23" si="21">DB$19</f>
        <v>4742.000915797561</v>
      </c>
      <c r="DC23">
        <f t="shared" si="21"/>
        <v>4821.5082396591306</v>
      </c>
      <c r="DD23">
        <f t="shared" si="21"/>
        <v>4947.9993750748354</v>
      </c>
      <c r="DE23">
        <f t="shared" si="21"/>
        <v>4977.1488538689482</v>
      </c>
      <c r="DF23">
        <f t="shared" si="21"/>
        <v>4860.5509386924996</v>
      </c>
      <c r="DG23">
        <f t="shared" si="21"/>
        <v>4942.0459456506087</v>
      </c>
      <c r="DH23">
        <f t="shared" si="21"/>
        <v>5071.6993594517053</v>
      </c>
      <c r="DI23">
        <f t="shared" si="21"/>
        <v>5101.5775752156696</v>
      </c>
      <c r="DJ23">
        <f t="shared" si="21"/>
        <v>5041.8211436877409</v>
      </c>
      <c r="DK23">
        <f t="shared" si="21"/>
        <v>5095.4753100558401</v>
      </c>
      <c r="DL23">
        <f t="shared" si="21"/>
        <v>5198.4918434379988</v>
      </c>
      <c r="DM23">
        <f t="shared" si="21"/>
        <v>5229.1170145960632</v>
      </c>
      <c r="DN23">
        <f t="shared" si="21"/>
        <v>5106.6163299638065</v>
      </c>
      <c r="DO23">
        <f t="shared" si="21"/>
        <v>5192.2370216491709</v>
      </c>
      <c r="DP23">
        <f t="shared" si="21"/>
        <v>5328.4541395239494</v>
      </c>
      <c r="DQ23">
        <f t="shared" si="21"/>
        <v>5359.8449399609644</v>
      </c>
      <c r="DR23">
        <f t="shared" si="21"/>
        <v>5234.2817382129015</v>
      </c>
      <c r="DS23">
        <f t="shared" si="21"/>
        <v>5322.0429471903999</v>
      </c>
      <c r="DT23">
        <f t="shared" si="21"/>
        <v>5461.6654930120476</v>
      </c>
      <c r="DU23">
        <f t="shared" si="21"/>
        <v>5493.8410634599886</v>
      </c>
      <c r="DV23">
        <f t="shared" si="21"/>
        <v>5365.1387816682245</v>
      </c>
      <c r="DW23">
        <f t="shared" si="21"/>
        <v>5455.0940208701586</v>
      </c>
      <c r="DX23">
        <f t="shared" si="21"/>
        <v>5598.2071303373468</v>
      </c>
      <c r="DY23">
        <f t="shared" si="21"/>
        <v>5631.1870900464855</v>
      </c>
      <c r="DZ23">
        <f t="shared" si="21"/>
        <v>0</v>
      </c>
      <c r="EA23">
        <f t="shared" si="21"/>
        <v>0</v>
      </c>
      <c r="EB23">
        <f t="shared" si="21"/>
        <v>0</v>
      </c>
      <c r="EC23">
        <f t="shared" si="21"/>
        <v>0</v>
      </c>
      <c r="ED23">
        <f t="shared" si="21"/>
        <v>0</v>
      </c>
      <c r="EE23">
        <f t="shared" si="21"/>
        <v>0</v>
      </c>
      <c r="EF23">
        <f t="shared" si="21"/>
        <v>0</v>
      </c>
      <c r="EG23">
        <f t="shared" si="21"/>
        <v>0</v>
      </c>
      <c r="EH23">
        <f t="shared" ref="EH23:FM23" si="22">EH$19</f>
        <v>0</v>
      </c>
      <c r="EI23">
        <f t="shared" si="22"/>
        <v>0</v>
      </c>
      <c r="EJ23">
        <f t="shared" si="22"/>
        <v>0</v>
      </c>
      <c r="EK23">
        <f t="shared" si="22"/>
        <v>0</v>
      </c>
      <c r="EL23">
        <f t="shared" si="22"/>
        <v>0</v>
      </c>
      <c r="EM23">
        <f t="shared" si="22"/>
        <v>0</v>
      </c>
      <c r="EN23">
        <f t="shared" si="22"/>
        <v>0</v>
      </c>
      <c r="EO23">
        <f t="shared" si="22"/>
        <v>0</v>
      </c>
      <c r="EP23">
        <f t="shared" si="22"/>
        <v>0</v>
      </c>
      <c r="EQ23">
        <f t="shared" si="22"/>
        <v>0</v>
      </c>
      <c r="ER23">
        <f t="shared" si="22"/>
        <v>0</v>
      </c>
      <c r="ES23">
        <f t="shared" si="22"/>
        <v>0</v>
      </c>
      <c r="ET23">
        <f t="shared" si="22"/>
        <v>0</v>
      </c>
      <c r="EU23">
        <f t="shared" si="22"/>
        <v>0</v>
      </c>
      <c r="EV23">
        <f t="shared" si="22"/>
        <v>0</v>
      </c>
      <c r="EW23">
        <f t="shared" si="22"/>
        <v>0</v>
      </c>
      <c r="EX23">
        <f t="shared" si="22"/>
        <v>0</v>
      </c>
      <c r="EY23">
        <f t="shared" si="22"/>
        <v>0</v>
      </c>
      <c r="EZ23">
        <f t="shared" si="22"/>
        <v>0</v>
      </c>
      <c r="FA23">
        <f t="shared" si="22"/>
        <v>0</v>
      </c>
      <c r="FB23">
        <f t="shared" si="22"/>
        <v>0</v>
      </c>
      <c r="FC23">
        <f t="shared" si="22"/>
        <v>0</v>
      </c>
      <c r="FD23">
        <f t="shared" si="22"/>
        <v>0</v>
      </c>
      <c r="FE23">
        <f t="shared" si="22"/>
        <v>0</v>
      </c>
      <c r="FF23">
        <f t="shared" si="22"/>
        <v>0</v>
      </c>
      <c r="FG23">
        <f t="shared" si="22"/>
        <v>0</v>
      </c>
      <c r="FH23">
        <f t="shared" si="22"/>
        <v>0</v>
      </c>
      <c r="FI23">
        <f t="shared" si="22"/>
        <v>0</v>
      </c>
      <c r="FJ23">
        <f t="shared" si="22"/>
        <v>0</v>
      </c>
      <c r="FK23">
        <f t="shared" si="22"/>
        <v>0</v>
      </c>
      <c r="FL23">
        <f t="shared" si="22"/>
        <v>0</v>
      </c>
      <c r="FM23">
        <f t="shared" si="22"/>
        <v>0</v>
      </c>
      <c r="FN23">
        <f t="shared" ref="FN23:GJ23" si="23">FN$19</f>
        <v>0</v>
      </c>
      <c r="FO23">
        <f t="shared" si="23"/>
        <v>0</v>
      </c>
      <c r="FP23">
        <f t="shared" si="23"/>
        <v>0</v>
      </c>
      <c r="FQ23">
        <f t="shared" si="23"/>
        <v>0</v>
      </c>
      <c r="FR23">
        <f t="shared" si="23"/>
        <v>0</v>
      </c>
      <c r="FS23">
        <f t="shared" si="23"/>
        <v>0</v>
      </c>
      <c r="FT23">
        <f t="shared" si="23"/>
        <v>0</v>
      </c>
      <c r="FU23">
        <f t="shared" si="23"/>
        <v>0</v>
      </c>
      <c r="FV23">
        <f t="shared" si="23"/>
        <v>0</v>
      </c>
      <c r="FW23">
        <f t="shared" si="23"/>
        <v>0</v>
      </c>
      <c r="FX23">
        <f t="shared" si="23"/>
        <v>0</v>
      </c>
      <c r="FY23">
        <f t="shared" si="23"/>
        <v>0</v>
      </c>
      <c r="FZ23">
        <f t="shared" si="23"/>
        <v>0</v>
      </c>
      <c r="GA23">
        <f t="shared" si="23"/>
        <v>0</v>
      </c>
      <c r="GB23">
        <f t="shared" si="23"/>
        <v>0</v>
      </c>
      <c r="GC23">
        <f t="shared" si="23"/>
        <v>0</v>
      </c>
      <c r="GD23">
        <f t="shared" si="23"/>
        <v>0</v>
      </c>
      <c r="GE23">
        <f t="shared" si="23"/>
        <v>0</v>
      </c>
      <c r="GF23">
        <f t="shared" si="23"/>
        <v>0</v>
      </c>
      <c r="GG23">
        <f t="shared" si="23"/>
        <v>0</v>
      </c>
      <c r="GH23">
        <f t="shared" si="23"/>
        <v>0</v>
      </c>
      <c r="GI23">
        <f t="shared" si="23"/>
        <v>0</v>
      </c>
      <c r="GJ23">
        <f t="shared" si="23"/>
        <v>0</v>
      </c>
    </row>
    <row r="24" spans="1:192" ht="12.75" hidden="1" outlineLevel="2" x14ac:dyDescent="0.35">
      <c r="A24"/>
      <c r="B24"/>
      <c r="C24"/>
      <c r="D24"/>
      <c r="E24" t="s">
        <v>1705</v>
      </c>
      <c r="F24"/>
      <c r="G24" t="s">
        <v>101</v>
      </c>
      <c r="H24">
        <f>SUM(J24:GJ24)</f>
        <v>128160.25214670463</v>
      </c>
      <c r="I24"/>
      <c r="J24">
        <f t="shared" ref="J24:AO24" si="24">J22+J23</f>
        <v>-1.0000000000000001E-9</v>
      </c>
      <c r="K24">
        <f t="shared" si="24"/>
        <v>0</v>
      </c>
      <c r="L24">
        <f t="shared" si="24"/>
        <v>0</v>
      </c>
      <c r="M24">
        <f t="shared" si="24"/>
        <v>0</v>
      </c>
      <c r="N24">
        <f t="shared" si="24"/>
        <v>0</v>
      </c>
      <c r="O24">
        <f t="shared" si="24"/>
        <v>-1470.2287720394497</v>
      </c>
      <c r="P24">
        <f t="shared" si="24"/>
        <v>-22706.137363969861</v>
      </c>
      <c r="Q24">
        <f t="shared" si="24"/>
        <v>-4974.9757802963604</v>
      </c>
      <c r="R24">
        <f t="shared" si="24"/>
        <v>-4973.0637988932704</v>
      </c>
      <c r="S24">
        <f t="shared" si="24"/>
        <v>-4965.7981933082228</v>
      </c>
      <c r="T24">
        <f t="shared" si="24"/>
        <v>-4964.1622909098378</v>
      </c>
      <c r="U24">
        <f t="shared" si="24"/>
        <v>-4956.5799512914982</v>
      </c>
      <c r="V24">
        <f t="shared" si="24"/>
        <v>-4951.9519402854794</v>
      </c>
      <c r="W24">
        <f t="shared" si="24"/>
        <v>-4957.5706330780304</v>
      </c>
      <c r="X24">
        <f t="shared" si="24"/>
        <v>-4942.6877388969497</v>
      </c>
      <c r="Y24">
        <f t="shared" si="24"/>
        <v>-4941.7470422496717</v>
      </c>
      <c r="Z24">
        <f t="shared" si="24"/>
        <v>-4933.3671218028676</v>
      </c>
      <c r="AA24">
        <f t="shared" si="24"/>
        <v>-4932.7068067740584</v>
      </c>
      <c r="AB24">
        <f t="shared" si="24"/>
        <v>-4924.0052160836749</v>
      </c>
      <c r="AC24">
        <f t="shared" si="24"/>
        <v>-4919.30395324863</v>
      </c>
      <c r="AD24">
        <f t="shared" si="24"/>
        <v>-4919.0666846685599</v>
      </c>
      <c r="AE24">
        <f t="shared" si="24"/>
        <v>-4909.8797502710959</v>
      </c>
      <c r="AF24">
        <f t="shared" si="24"/>
        <v>-4831.2679743062272</v>
      </c>
      <c r="AG24">
        <f t="shared" si="24"/>
        <v>-4748.241152109782</v>
      </c>
      <c r="AH24">
        <f t="shared" si="24"/>
        <v>-4659.887153495185</v>
      </c>
      <c r="AI24">
        <f t="shared" si="24"/>
        <v>-4587.1222379516867</v>
      </c>
      <c r="AJ24">
        <f t="shared" si="24"/>
        <v>-4518.9094098716487</v>
      </c>
      <c r="AK24">
        <f t="shared" si="24"/>
        <v>-4415.9283449231989</v>
      </c>
      <c r="AL24">
        <f t="shared" si="24"/>
        <v>-4345.14698942431</v>
      </c>
      <c r="AM24">
        <f t="shared" si="24"/>
        <v>-4250.1830482640535</v>
      </c>
      <c r="AN24">
        <f t="shared" si="24"/>
        <v>-4167.1866299376188</v>
      </c>
      <c r="AO24">
        <f t="shared" si="24"/>
        <v>-4058.9439077115694</v>
      </c>
      <c r="AP24">
        <f t="shared" ref="AP24:BU24" si="25">AP22+AP23</f>
        <v>-3980.3910671125604</v>
      </c>
      <c r="AQ24">
        <f t="shared" si="25"/>
        <v>-3920.7198139811726</v>
      </c>
      <c r="AR24">
        <f t="shared" si="25"/>
        <v>-3811.3135531919834</v>
      </c>
      <c r="AS24">
        <f t="shared" si="25"/>
        <v>-3756.7060574087</v>
      </c>
      <c r="AT24">
        <f t="shared" si="25"/>
        <v>-3635.7540954714486</v>
      </c>
      <c r="AU24">
        <f t="shared" si="25"/>
        <v>-3571.823215685542</v>
      </c>
      <c r="AV24">
        <f t="shared" si="25"/>
        <v>-3599.607083169356</v>
      </c>
      <c r="AW24">
        <f t="shared" si="25"/>
        <v>-3389.6091041093759</v>
      </c>
      <c r="AX24">
        <f t="shared" si="25"/>
        <v>-3347.6962043036688</v>
      </c>
      <c r="AY24">
        <f t="shared" si="25"/>
        <v>-3221.3536729715161</v>
      </c>
      <c r="AZ24">
        <f t="shared" si="25"/>
        <v>-3143.5713571035144</v>
      </c>
      <c r="BA24">
        <f t="shared" si="25"/>
        <v>-3001.4868088989097</v>
      </c>
      <c r="BB24">
        <f t="shared" si="25"/>
        <v>-2923.1453372096576</v>
      </c>
      <c r="BC24">
        <f t="shared" si="25"/>
        <v>-2893.5692795422046</v>
      </c>
      <c r="BD24">
        <f t="shared" si="25"/>
        <v>-2834.17307667771</v>
      </c>
      <c r="BE24">
        <f t="shared" si="25"/>
        <v>-3355.3403083988887</v>
      </c>
      <c r="BF24">
        <f t="shared" si="25"/>
        <v>4288.9774954406921</v>
      </c>
      <c r="BG24">
        <f t="shared" si="25"/>
        <v>3585.0608263929926</v>
      </c>
      <c r="BH24">
        <f t="shared" si="25"/>
        <v>3679.1140545374033</v>
      </c>
      <c r="BI24">
        <f t="shared" si="25"/>
        <v>3700.788321040769</v>
      </c>
      <c r="BJ24">
        <f t="shared" si="25"/>
        <v>3614.0912550273065</v>
      </c>
      <c r="BK24">
        <f t="shared" si="25"/>
        <v>3674.6873470528171</v>
      </c>
      <c r="BL24">
        <f t="shared" si="25"/>
        <v>3771.0919059008374</v>
      </c>
      <c r="BM24">
        <f t="shared" si="25"/>
        <v>3793.3080290667867</v>
      </c>
      <c r="BN24">
        <f t="shared" si="25"/>
        <v>3748.8757827348868</v>
      </c>
      <c r="BO24">
        <f t="shared" si="25"/>
        <v>3788.7706538950861</v>
      </c>
      <c r="BP24">
        <f t="shared" si="25"/>
        <v>3865.3692035483577</v>
      </c>
      <c r="BQ24">
        <f t="shared" si="25"/>
        <v>3888.1407297934561</v>
      </c>
      <c r="BR24">
        <f t="shared" si="25"/>
        <v>3797.0546248130622</v>
      </c>
      <c r="BS24">
        <f t="shared" si="25"/>
        <v>3860.7183939973643</v>
      </c>
      <c r="BT24">
        <f t="shared" si="25"/>
        <v>3962.0034336370672</v>
      </c>
      <c r="BU24">
        <f t="shared" si="25"/>
        <v>3985.3442480382932</v>
      </c>
      <c r="BV24">
        <f t="shared" ref="BV24:DA24" si="26">BV22+BV23</f>
        <v>3891.9809904333888</v>
      </c>
      <c r="BW24">
        <f t="shared" si="26"/>
        <v>3957.2363538472982</v>
      </c>
      <c r="BX24">
        <f t="shared" si="26"/>
        <v>4061.0535194779923</v>
      </c>
      <c r="BY24">
        <f t="shared" si="26"/>
        <v>4084.9778542392487</v>
      </c>
      <c r="BZ24">
        <f t="shared" si="26"/>
        <v>3989.2805151942239</v>
      </c>
      <c r="CA24">
        <f t="shared" si="26"/>
        <v>4056.167262693481</v>
      </c>
      <c r="CB24">
        <f t="shared" si="26"/>
        <v>4162.5798574649434</v>
      </c>
      <c r="CC24">
        <f t="shared" si="26"/>
        <v>4187.1023005952311</v>
      </c>
      <c r="CD24">
        <f t="shared" si="26"/>
        <v>4138.0574143346548</v>
      </c>
      <c r="CE24">
        <f t="shared" si="26"/>
        <v>4182.0938873911045</v>
      </c>
      <c r="CF24">
        <f t="shared" si="26"/>
        <v>4266.6443539015654</v>
      </c>
      <c r="CG24">
        <f t="shared" si="26"/>
        <v>4291.7798581101106</v>
      </c>
      <c r="CH24">
        <f t="shared" si="26"/>
        <v>4191.237841275929</v>
      </c>
      <c r="CI24">
        <f t="shared" si="26"/>
        <v>4261.5107303673376</v>
      </c>
      <c r="CJ24">
        <f t="shared" si="26"/>
        <v>4373.3104627491048</v>
      </c>
      <c r="CK24">
        <f t="shared" si="26"/>
        <v>4399.0743545628629</v>
      </c>
      <c r="CL24">
        <f t="shared" si="26"/>
        <v>4296.0187873078285</v>
      </c>
      <c r="CM24">
        <f t="shared" si="26"/>
        <v>4368.0484986265219</v>
      </c>
      <c r="CN24">
        <f t="shared" si="26"/>
        <v>4482.6432243178315</v>
      </c>
      <c r="CO24">
        <f t="shared" si="26"/>
        <v>4509.0512134269347</v>
      </c>
      <c r="CP24">
        <f t="shared" si="26"/>
        <v>4403.4192569905235</v>
      </c>
      <c r="CQ24">
        <f t="shared" si="26"/>
        <v>4477.249711092184</v>
      </c>
      <c r="CR24">
        <f t="shared" si="26"/>
        <v>4594.7093049257774</v>
      </c>
      <c r="CS24">
        <f t="shared" si="26"/>
        <v>4621.7774937626073</v>
      </c>
      <c r="CT24">
        <f t="shared" si="26"/>
        <v>4567.6411160889465</v>
      </c>
      <c r="CU24">
        <f t="shared" si="26"/>
        <v>4616.2491427063187</v>
      </c>
      <c r="CV24">
        <f t="shared" si="26"/>
        <v>4709.577037548921</v>
      </c>
      <c r="CW24">
        <f t="shared" si="26"/>
        <v>4737.3219311066714</v>
      </c>
      <c r="CX24">
        <f t="shared" si="26"/>
        <v>4626.342356875668</v>
      </c>
      <c r="CY24">
        <f t="shared" si="26"/>
        <v>4703.9104777162247</v>
      </c>
      <c r="CZ24">
        <f t="shared" si="26"/>
        <v>4827.3164634876439</v>
      </c>
      <c r="DA24">
        <f t="shared" si="26"/>
        <v>4855.7549793843391</v>
      </c>
      <c r="DB24">
        <f t="shared" ref="DB24:EG24" si="27">DB22+DB23</f>
        <v>4742.000915797561</v>
      </c>
      <c r="DC24">
        <f t="shared" si="27"/>
        <v>4821.5082396591306</v>
      </c>
      <c r="DD24">
        <f t="shared" si="27"/>
        <v>4947.9993750748354</v>
      </c>
      <c r="DE24">
        <f t="shared" si="27"/>
        <v>4977.1488538689482</v>
      </c>
      <c r="DF24">
        <f t="shared" si="27"/>
        <v>4860.5509386924996</v>
      </c>
      <c r="DG24">
        <f t="shared" si="27"/>
        <v>4942.0459456506087</v>
      </c>
      <c r="DH24">
        <f t="shared" si="27"/>
        <v>5071.6993594517053</v>
      </c>
      <c r="DI24">
        <f t="shared" si="27"/>
        <v>5101.5775752156696</v>
      </c>
      <c r="DJ24">
        <f t="shared" si="27"/>
        <v>5041.8211436877409</v>
      </c>
      <c r="DK24">
        <f t="shared" si="27"/>
        <v>5095.4753100558401</v>
      </c>
      <c r="DL24">
        <f t="shared" si="27"/>
        <v>5198.4918434379988</v>
      </c>
      <c r="DM24">
        <f t="shared" si="27"/>
        <v>5229.1170145960632</v>
      </c>
      <c r="DN24">
        <f t="shared" si="27"/>
        <v>5106.6163299638065</v>
      </c>
      <c r="DO24">
        <f t="shared" si="27"/>
        <v>5192.2370216491709</v>
      </c>
      <c r="DP24">
        <f t="shared" si="27"/>
        <v>5328.4541395239494</v>
      </c>
      <c r="DQ24">
        <f t="shared" si="27"/>
        <v>5359.8449399609644</v>
      </c>
      <c r="DR24">
        <f t="shared" si="27"/>
        <v>5234.2817382129015</v>
      </c>
      <c r="DS24">
        <f t="shared" si="27"/>
        <v>5322.0429471903999</v>
      </c>
      <c r="DT24">
        <f t="shared" si="27"/>
        <v>5461.6654930120476</v>
      </c>
      <c r="DU24">
        <f t="shared" si="27"/>
        <v>5493.8410634599886</v>
      </c>
      <c r="DV24">
        <f t="shared" si="27"/>
        <v>5365.1387816682245</v>
      </c>
      <c r="DW24">
        <f t="shared" si="27"/>
        <v>5455.0940208701586</v>
      </c>
      <c r="DX24">
        <f t="shared" si="27"/>
        <v>5598.2071303373468</v>
      </c>
      <c r="DY24">
        <f t="shared" si="27"/>
        <v>5631.1870900464855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ref="EH24:FM24" si="28">EH22+EH23</f>
        <v>0</v>
      </c>
      <c r="EI24">
        <f t="shared" si="28"/>
        <v>0</v>
      </c>
      <c r="EJ24">
        <f t="shared" si="28"/>
        <v>0</v>
      </c>
      <c r="EK24">
        <f t="shared" si="28"/>
        <v>0</v>
      </c>
      <c r="EL24">
        <f t="shared" si="28"/>
        <v>0</v>
      </c>
      <c r="EM24">
        <f t="shared" si="28"/>
        <v>0</v>
      </c>
      <c r="EN24">
        <f t="shared" si="28"/>
        <v>0</v>
      </c>
      <c r="EO24">
        <f t="shared" si="28"/>
        <v>0</v>
      </c>
      <c r="EP24">
        <f t="shared" si="28"/>
        <v>0</v>
      </c>
      <c r="EQ24">
        <f t="shared" si="28"/>
        <v>0</v>
      </c>
      <c r="ER24">
        <f t="shared" si="28"/>
        <v>0</v>
      </c>
      <c r="ES24">
        <f t="shared" si="28"/>
        <v>0</v>
      </c>
      <c r="ET24">
        <f t="shared" si="28"/>
        <v>0</v>
      </c>
      <c r="EU24">
        <f t="shared" si="28"/>
        <v>0</v>
      </c>
      <c r="EV24">
        <f t="shared" si="28"/>
        <v>0</v>
      </c>
      <c r="EW24">
        <f t="shared" si="28"/>
        <v>0</v>
      </c>
      <c r="EX24">
        <f t="shared" si="28"/>
        <v>0</v>
      </c>
      <c r="EY24">
        <f t="shared" si="28"/>
        <v>0</v>
      </c>
      <c r="EZ24">
        <f t="shared" si="28"/>
        <v>0</v>
      </c>
      <c r="FA24">
        <f t="shared" si="28"/>
        <v>0</v>
      </c>
      <c r="FB24">
        <f t="shared" si="28"/>
        <v>0</v>
      </c>
      <c r="FC24">
        <f t="shared" si="28"/>
        <v>0</v>
      </c>
      <c r="FD24">
        <f t="shared" si="28"/>
        <v>0</v>
      </c>
      <c r="FE24">
        <f t="shared" si="28"/>
        <v>0</v>
      </c>
      <c r="FF24">
        <f t="shared" si="28"/>
        <v>0</v>
      </c>
      <c r="FG24">
        <f t="shared" si="28"/>
        <v>0</v>
      </c>
      <c r="FH24">
        <f t="shared" si="28"/>
        <v>0</v>
      </c>
      <c r="FI24">
        <f t="shared" si="28"/>
        <v>0</v>
      </c>
      <c r="FJ24">
        <f t="shared" si="28"/>
        <v>0</v>
      </c>
      <c r="FK24">
        <f t="shared" si="28"/>
        <v>0</v>
      </c>
      <c r="FL24">
        <f t="shared" si="28"/>
        <v>0</v>
      </c>
      <c r="FM24">
        <f t="shared" si="28"/>
        <v>0</v>
      </c>
      <c r="FN24">
        <f t="shared" ref="FN24:GJ24" si="29">FN22+FN23</f>
        <v>0</v>
      </c>
      <c r="FO24">
        <f t="shared" si="29"/>
        <v>0</v>
      </c>
      <c r="FP24">
        <f t="shared" si="29"/>
        <v>0</v>
      </c>
      <c r="FQ24">
        <f t="shared" si="29"/>
        <v>0</v>
      </c>
      <c r="FR24">
        <f t="shared" si="29"/>
        <v>0</v>
      </c>
      <c r="FS24">
        <f t="shared" si="29"/>
        <v>0</v>
      </c>
      <c r="FT24">
        <f t="shared" si="29"/>
        <v>0</v>
      </c>
      <c r="FU24">
        <f t="shared" si="29"/>
        <v>0</v>
      </c>
      <c r="FV24">
        <f t="shared" si="29"/>
        <v>0</v>
      </c>
      <c r="FW24">
        <f t="shared" si="29"/>
        <v>0</v>
      </c>
      <c r="FX24">
        <f t="shared" si="29"/>
        <v>0</v>
      </c>
      <c r="FY24">
        <f t="shared" si="29"/>
        <v>0</v>
      </c>
      <c r="FZ24">
        <f t="shared" si="29"/>
        <v>0</v>
      </c>
      <c r="GA24">
        <f t="shared" si="29"/>
        <v>0</v>
      </c>
      <c r="GB24">
        <f t="shared" si="29"/>
        <v>0</v>
      </c>
      <c r="GC24">
        <f t="shared" si="29"/>
        <v>0</v>
      </c>
      <c r="GD24">
        <f t="shared" si="29"/>
        <v>0</v>
      </c>
      <c r="GE24">
        <f t="shared" si="29"/>
        <v>0</v>
      </c>
      <c r="GF24">
        <f t="shared" si="29"/>
        <v>0</v>
      </c>
      <c r="GG24">
        <f t="shared" si="29"/>
        <v>0</v>
      </c>
      <c r="GH24">
        <f t="shared" si="29"/>
        <v>0</v>
      </c>
      <c r="GI24">
        <f t="shared" si="29"/>
        <v>0</v>
      </c>
      <c r="GJ24">
        <f t="shared" si="29"/>
        <v>0</v>
      </c>
    </row>
    <row r="25" spans="1:192" ht="12.75" hidden="1" outlineLevel="2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s="548" customFormat="1" ht="12.75" hidden="1" outlineLevel="2" x14ac:dyDescent="0.35">
      <c r="E26" s="548" t="str">
        <f>Time!$E$43</f>
        <v>Model period ending</v>
      </c>
      <c r="G26" s="548" t="str">
        <f>Time!$G$43</f>
        <v>date</v>
      </c>
      <c r="H26" s="548">
        <f>Time!$H$43</f>
        <v>0</v>
      </c>
      <c r="J26" s="548">
        <f>Time!J$43</f>
        <v>46053</v>
      </c>
      <c r="K26" s="548">
        <f>Time!K$43</f>
        <v>46081</v>
      </c>
      <c r="L26" s="548">
        <f>Time!L$43</f>
        <v>46112</v>
      </c>
      <c r="M26" s="548">
        <f>Time!M$43</f>
        <v>46142</v>
      </c>
      <c r="N26" s="548">
        <f>Time!N$43</f>
        <v>46173</v>
      </c>
      <c r="O26" s="548">
        <f>Time!O$43</f>
        <v>46203</v>
      </c>
      <c r="P26" s="548">
        <f>Time!P$43</f>
        <v>46234</v>
      </c>
      <c r="Q26" s="548">
        <f>Time!Q$43</f>
        <v>46265</v>
      </c>
      <c r="R26" s="548">
        <f>Time!R$43</f>
        <v>46295</v>
      </c>
      <c r="S26" s="548">
        <f>Time!S$43</f>
        <v>46326</v>
      </c>
      <c r="T26" s="548">
        <f>Time!T$43</f>
        <v>46356</v>
      </c>
      <c r="U26" s="548">
        <f>Time!U$43</f>
        <v>46387</v>
      </c>
      <c r="V26" s="548">
        <f>Time!V$43</f>
        <v>46418</v>
      </c>
      <c r="W26" s="548">
        <f>Time!W$43</f>
        <v>46446</v>
      </c>
      <c r="X26" s="548">
        <f>Time!X$43</f>
        <v>46477</v>
      </c>
      <c r="Y26" s="548">
        <f>Time!Y$43</f>
        <v>46507</v>
      </c>
      <c r="Z26" s="548">
        <f>Time!Z$43</f>
        <v>46538</v>
      </c>
      <c r="AA26" s="548">
        <f>Time!AA$43</f>
        <v>46568</v>
      </c>
      <c r="AB26" s="548">
        <f>Time!AB$43</f>
        <v>46599</v>
      </c>
      <c r="AC26" s="548">
        <f>Time!AC$43</f>
        <v>46630</v>
      </c>
      <c r="AD26" s="548">
        <f>Time!AD$43</f>
        <v>46660</v>
      </c>
      <c r="AE26" s="548">
        <f>Time!AE$43</f>
        <v>46691</v>
      </c>
      <c r="AF26" s="548">
        <f>Time!AF$43</f>
        <v>46721</v>
      </c>
      <c r="AG26" s="548">
        <f>Time!AG$43</f>
        <v>46752</v>
      </c>
      <c r="AH26" s="548">
        <f>Time!AH$43</f>
        <v>46783</v>
      </c>
      <c r="AI26" s="548">
        <f>Time!AI$43</f>
        <v>46812</v>
      </c>
      <c r="AJ26" s="548">
        <f>Time!AJ$43</f>
        <v>46843</v>
      </c>
      <c r="AK26" s="548">
        <f>Time!AK$43</f>
        <v>46873</v>
      </c>
      <c r="AL26" s="548">
        <f>Time!AL$43</f>
        <v>46904</v>
      </c>
      <c r="AM26" s="548">
        <f>Time!AM$43</f>
        <v>46934</v>
      </c>
      <c r="AN26" s="548">
        <f>Time!AN$43</f>
        <v>46965</v>
      </c>
      <c r="AO26" s="548">
        <f>Time!AO$43</f>
        <v>46996</v>
      </c>
      <c r="AP26" s="548">
        <f>Time!AP$43</f>
        <v>47026</v>
      </c>
      <c r="AQ26" s="548">
        <f>Time!AQ$43</f>
        <v>47057</v>
      </c>
      <c r="AR26" s="548">
        <f>Time!AR$43</f>
        <v>47087</v>
      </c>
      <c r="AS26" s="548">
        <f>Time!AS$43</f>
        <v>47118</v>
      </c>
      <c r="AT26" s="548">
        <f>Time!AT$43</f>
        <v>47149</v>
      </c>
      <c r="AU26" s="548">
        <f>Time!AU$43</f>
        <v>47177</v>
      </c>
      <c r="AV26" s="548">
        <f>Time!AV$43</f>
        <v>47208</v>
      </c>
      <c r="AW26" s="548">
        <f>Time!AW$43</f>
        <v>47238</v>
      </c>
      <c r="AX26" s="548">
        <f>Time!AX$43</f>
        <v>47269</v>
      </c>
      <c r="AY26" s="548">
        <f>Time!AY$43</f>
        <v>47299</v>
      </c>
      <c r="AZ26" s="548">
        <f>Time!AZ$43</f>
        <v>47330</v>
      </c>
      <c r="BA26" s="548">
        <f>Time!BA$43</f>
        <v>47361</v>
      </c>
      <c r="BB26" s="548">
        <f>Time!BB$43</f>
        <v>47391</v>
      </c>
      <c r="BC26" s="548">
        <f>Time!BC$43</f>
        <v>47422</v>
      </c>
      <c r="BD26" s="548">
        <f>Time!BD$43</f>
        <v>47452</v>
      </c>
      <c r="BE26" s="548">
        <f>Time!BE$43</f>
        <v>47483</v>
      </c>
      <c r="BF26" s="548">
        <f>Time!BF$43</f>
        <v>47573</v>
      </c>
      <c r="BG26" s="548">
        <f>Time!BG$43</f>
        <v>47664</v>
      </c>
      <c r="BH26" s="548">
        <f>Time!BH$43</f>
        <v>47756</v>
      </c>
      <c r="BI26" s="548">
        <f>Time!BI$43</f>
        <v>47848</v>
      </c>
      <c r="BJ26" s="548">
        <f>Time!BJ$43</f>
        <v>47938</v>
      </c>
      <c r="BK26" s="548">
        <f>Time!BK$43</f>
        <v>48029</v>
      </c>
      <c r="BL26" s="548">
        <f>Time!BL$43</f>
        <v>48121</v>
      </c>
      <c r="BM26" s="548">
        <f>Time!BM$43</f>
        <v>48213</v>
      </c>
      <c r="BN26" s="548">
        <f>Time!BN$43</f>
        <v>48304</v>
      </c>
      <c r="BO26" s="548">
        <f>Time!BO$43</f>
        <v>48395</v>
      </c>
      <c r="BP26" s="548">
        <f>Time!BP$43</f>
        <v>48487</v>
      </c>
      <c r="BQ26" s="548">
        <f>Time!BQ$43</f>
        <v>48579</v>
      </c>
      <c r="BR26" s="548">
        <f>Time!BR$43</f>
        <v>48669</v>
      </c>
      <c r="BS26" s="548">
        <f>Time!BS$43</f>
        <v>48760</v>
      </c>
      <c r="BT26" s="548">
        <f>Time!BT$43</f>
        <v>48852</v>
      </c>
      <c r="BU26" s="548">
        <f>Time!BU$43</f>
        <v>48944</v>
      </c>
      <c r="BV26" s="548">
        <f>Time!BV$43</f>
        <v>49034</v>
      </c>
      <c r="BW26" s="548">
        <f>Time!BW$43</f>
        <v>49125</v>
      </c>
      <c r="BX26" s="548">
        <f>Time!BX$43</f>
        <v>49217</v>
      </c>
      <c r="BY26" s="548">
        <f>Time!BY$43</f>
        <v>49309</v>
      </c>
      <c r="BZ26" s="548">
        <f>Time!BZ$43</f>
        <v>49399</v>
      </c>
      <c r="CA26" s="548">
        <f>Time!CA$43</f>
        <v>49490</v>
      </c>
      <c r="CB26" s="548">
        <f>Time!CB$43</f>
        <v>49582</v>
      </c>
      <c r="CC26" s="548">
        <f>Time!CC$43</f>
        <v>49674</v>
      </c>
      <c r="CD26" s="548">
        <f>Time!CD$43</f>
        <v>49765</v>
      </c>
      <c r="CE26" s="548">
        <f>Time!CE$43</f>
        <v>49856</v>
      </c>
      <c r="CF26" s="548">
        <f>Time!CF$43</f>
        <v>49948</v>
      </c>
      <c r="CG26" s="548">
        <f>Time!CG$43</f>
        <v>50040</v>
      </c>
      <c r="CH26" s="548">
        <f>Time!CH$43</f>
        <v>50130</v>
      </c>
      <c r="CI26" s="548">
        <f>Time!CI$43</f>
        <v>50221</v>
      </c>
      <c r="CJ26" s="548">
        <f>Time!CJ$43</f>
        <v>50313</v>
      </c>
      <c r="CK26" s="548">
        <f>Time!CK$43</f>
        <v>50405</v>
      </c>
      <c r="CL26" s="548">
        <f>Time!CL$43</f>
        <v>50495</v>
      </c>
      <c r="CM26" s="548">
        <f>Time!CM$43</f>
        <v>50586</v>
      </c>
      <c r="CN26" s="548">
        <f>Time!CN$43</f>
        <v>50678</v>
      </c>
      <c r="CO26" s="548">
        <f>Time!CO$43</f>
        <v>50770</v>
      </c>
      <c r="CP26" s="548">
        <f>Time!CP$43</f>
        <v>50860</v>
      </c>
      <c r="CQ26" s="548">
        <f>Time!CQ$43</f>
        <v>50951</v>
      </c>
      <c r="CR26" s="548">
        <f>Time!CR$43</f>
        <v>51043</v>
      </c>
      <c r="CS26" s="548">
        <f>Time!CS$43</f>
        <v>51135</v>
      </c>
      <c r="CT26" s="548">
        <f>Time!CT$43</f>
        <v>51226</v>
      </c>
      <c r="CU26" s="548">
        <f>Time!CU$43</f>
        <v>51317</v>
      </c>
      <c r="CV26" s="548">
        <f>Time!CV$43</f>
        <v>51409</v>
      </c>
      <c r="CW26" s="548">
        <f>Time!CW$43</f>
        <v>51501</v>
      </c>
      <c r="CX26" s="548">
        <f>Time!CX$43</f>
        <v>51591</v>
      </c>
      <c r="CY26" s="548">
        <f>Time!CY$43</f>
        <v>51682</v>
      </c>
      <c r="CZ26" s="548">
        <f>Time!CZ$43</f>
        <v>51774</v>
      </c>
      <c r="DA26" s="548">
        <f>Time!DA$43</f>
        <v>51866</v>
      </c>
      <c r="DB26" s="548">
        <f>Time!DB$43</f>
        <v>51956</v>
      </c>
      <c r="DC26" s="548">
        <f>Time!DC$43</f>
        <v>52047</v>
      </c>
      <c r="DD26" s="548">
        <f>Time!DD$43</f>
        <v>52139</v>
      </c>
      <c r="DE26" s="548">
        <f>Time!DE$43</f>
        <v>52231</v>
      </c>
      <c r="DF26" s="548">
        <f>Time!DF$43</f>
        <v>52321</v>
      </c>
      <c r="DG26" s="548">
        <f>Time!DG$43</f>
        <v>52412</v>
      </c>
      <c r="DH26" s="548">
        <f>Time!DH$43</f>
        <v>52504</v>
      </c>
      <c r="DI26" s="548">
        <f>Time!DI$43</f>
        <v>52596</v>
      </c>
      <c r="DJ26" s="548">
        <f>Time!DJ$43</f>
        <v>52687</v>
      </c>
      <c r="DK26" s="548">
        <f>Time!DK$43</f>
        <v>52778</v>
      </c>
      <c r="DL26" s="548">
        <f>Time!DL$43</f>
        <v>52870</v>
      </c>
      <c r="DM26" s="548">
        <f>Time!DM$43</f>
        <v>52962</v>
      </c>
      <c r="DN26" s="548">
        <f>Time!DN$43</f>
        <v>53052</v>
      </c>
      <c r="DO26" s="548">
        <f>Time!DO$43</f>
        <v>53143</v>
      </c>
      <c r="DP26" s="548">
        <f>Time!DP$43</f>
        <v>53235</v>
      </c>
      <c r="DQ26" s="548">
        <f>Time!DQ$43</f>
        <v>53327</v>
      </c>
      <c r="DR26" s="548">
        <f>Time!DR$43</f>
        <v>53417</v>
      </c>
      <c r="DS26" s="548">
        <f>Time!DS$43</f>
        <v>53508</v>
      </c>
      <c r="DT26" s="548">
        <f>Time!DT$43</f>
        <v>53600</v>
      </c>
      <c r="DU26" s="548">
        <f>Time!DU$43</f>
        <v>53692</v>
      </c>
      <c r="DV26" s="548">
        <f>Time!DV$43</f>
        <v>53782</v>
      </c>
      <c r="DW26" s="548">
        <f>Time!DW$43</f>
        <v>53873</v>
      </c>
      <c r="DX26" s="548">
        <f>Time!DX$43</f>
        <v>53965</v>
      </c>
      <c r="DY26" s="548">
        <f>Time!DY$43</f>
        <v>54057</v>
      </c>
      <c r="DZ26" s="548">
        <f>Time!DZ$43</f>
        <v>54148</v>
      </c>
      <c r="EA26" s="548">
        <f>Time!EA$43</f>
        <v>54239</v>
      </c>
      <c r="EB26" s="548">
        <f>Time!EB$43</f>
        <v>54331</v>
      </c>
      <c r="EC26" s="548">
        <f>Time!EC$43</f>
        <v>54423</v>
      </c>
      <c r="ED26" s="548">
        <f>Time!ED$43</f>
        <v>54513</v>
      </c>
      <c r="EE26" s="548">
        <f>Time!EE$43</f>
        <v>54604</v>
      </c>
      <c r="EF26" s="548">
        <f>Time!EF$43</f>
        <v>54696</v>
      </c>
      <c r="EG26" s="548">
        <f>Time!EG$43</f>
        <v>54788</v>
      </c>
      <c r="EH26" s="548">
        <f>Time!EH$43</f>
        <v>54878</v>
      </c>
      <c r="EI26" s="548">
        <f>Time!EI$43</f>
        <v>54969</v>
      </c>
      <c r="EJ26" s="548">
        <f>Time!EJ$43</f>
        <v>55061</v>
      </c>
      <c r="EK26" s="548">
        <f>Time!EK$43</f>
        <v>55153</v>
      </c>
      <c r="EL26" s="548">
        <f>Time!EL$43</f>
        <v>55243</v>
      </c>
      <c r="EM26" s="548">
        <f>Time!EM$43</f>
        <v>55334</v>
      </c>
      <c r="EN26" s="548">
        <f>Time!EN$43</f>
        <v>55426</v>
      </c>
      <c r="EO26" s="548">
        <f>Time!EO$43</f>
        <v>55518</v>
      </c>
      <c r="EP26" s="548">
        <f>Time!EP$43</f>
        <v>55609</v>
      </c>
      <c r="EQ26" s="548">
        <f>Time!EQ$43</f>
        <v>55700</v>
      </c>
      <c r="ER26" s="548">
        <f>Time!ER$43</f>
        <v>55792</v>
      </c>
      <c r="ES26" s="548">
        <f>Time!ES$43</f>
        <v>55884</v>
      </c>
      <c r="ET26" s="548">
        <f>Time!ET$43</f>
        <v>55974</v>
      </c>
      <c r="EU26" s="548">
        <f>Time!EU$43</f>
        <v>56065</v>
      </c>
      <c r="EV26" s="548">
        <f>Time!EV$43</f>
        <v>56157</v>
      </c>
      <c r="EW26" s="548">
        <f>Time!EW$43</f>
        <v>56249</v>
      </c>
      <c r="EX26" s="548">
        <f>Time!EX$43</f>
        <v>56339</v>
      </c>
      <c r="EY26" s="548">
        <f>Time!EY$43</f>
        <v>56430</v>
      </c>
      <c r="EZ26" s="548">
        <f>Time!EZ$43</f>
        <v>56522</v>
      </c>
      <c r="FA26" s="548">
        <f>Time!FA$43</f>
        <v>56614</v>
      </c>
      <c r="FB26" s="548">
        <f>Time!FB$43</f>
        <v>56704</v>
      </c>
      <c r="FC26" s="548">
        <f>Time!FC$43</f>
        <v>56795</v>
      </c>
      <c r="FD26" s="548">
        <f>Time!FD$43</f>
        <v>56887</v>
      </c>
      <c r="FE26" s="548">
        <f>Time!FE$43</f>
        <v>56979</v>
      </c>
      <c r="FF26" s="548">
        <f>Time!FF$43</f>
        <v>57070</v>
      </c>
      <c r="FG26" s="548">
        <f>Time!FG$43</f>
        <v>57161</v>
      </c>
      <c r="FH26" s="548">
        <f>Time!FH$43</f>
        <v>57253</v>
      </c>
      <c r="FI26" s="548">
        <f>Time!FI$43</f>
        <v>57345</v>
      </c>
      <c r="FJ26" s="548">
        <f>Time!FJ$43</f>
        <v>57435</v>
      </c>
      <c r="FK26" s="548">
        <f>Time!FK$43</f>
        <v>57526</v>
      </c>
      <c r="FL26" s="548">
        <f>Time!FL$43</f>
        <v>57618</v>
      </c>
      <c r="FM26" s="548">
        <f>Time!FM$43</f>
        <v>57710</v>
      </c>
      <c r="FN26" s="548">
        <f>Time!FN$43</f>
        <v>57800</v>
      </c>
      <c r="FO26" s="548">
        <f>Time!FO$43</f>
        <v>57891</v>
      </c>
      <c r="FP26" s="548">
        <f>Time!FP$43</f>
        <v>57983</v>
      </c>
      <c r="FQ26" s="548">
        <f>Time!FQ$43</f>
        <v>58075</v>
      </c>
      <c r="FR26" s="548">
        <f>Time!FR$43</f>
        <v>58165</v>
      </c>
      <c r="FS26" s="548">
        <f>Time!FS$43</f>
        <v>58256</v>
      </c>
      <c r="FT26" s="548">
        <f>Time!FT$43</f>
        <v>58348</v>
      </c>
      <c r="FU26" s="548">
        <f>Time!FU$43</f>
        <v>58440</v>
      </c>
      <c r="FV26" s="548">
        <f>Time!FV$43</f>
        <v>58531</v>
      </c>
      <c r="FW26" s="548">
        <f>Time!FW$43</f>
        <v>58622</v>
      </c>
      <c r="FX26" s="548">
        <f>Time!FX$43</f>
        <v>58714</v>
      </c>
      <c r="FY26" s="548">
        <f>Time!FY$43</f>
        <v>58806</v>
      </c>
      <c r="FZ26" s="548">
        <f>Time!FZ$43</f>
        <v>58896</v>
      </c>
      <c r="GA26" s="548">
        <f>Time!GA$43</f>
        <v>58987</v>
      </c>
      <c r="GB26" s="548">
        <f>Time!GB$43</f>
        <v>59079</v>
      </c>
      <c r="GC26" s="548">
        <f>Time!GC$43</f>
        <v>59171</v>
      </c>
      <c r="GD26" s="548">
        <f>Time!GD$43</f>
        <v>59261</v>
      </c>
      <c r="GE26" s="548">
        <f>Time!GE$43</f>
        <v>59352</v>
      </c>
      <c r="GF26" s="548">
        <f>Time!GF$43</f>
        <v>59444</v>
      </c>
      <c r="GG26" s="548">
        <f>Time!GG$43</f>
        <v>59536</v>
      </c>
      <c r="GH26" s="548">
        <f>Time!GH$43</f>
        <v>59626</v>
      </c>
      <c r="GI26" s="548">
        <f>Time!GI$43</f>
        <v>59717</v>
      </c>
      <c r="GJ26" s="548">
        <f>Time!GJ$43</f>
        <v>59809</v>
      </c>
    </row>
    <row r="27" spans="1:192" ht="12.75" hidden="1" outlineLevel="2" x14ac:dyDescent="0.35">
      <c r="A27"/>
      <c r="B27"/>
      <c r="C27"/>
      <c r="D27"/>
      <c r="E27" t="str">
        <f>$E$24</f>
        <v>Senior debt total cashflows</v>
      </c>
      <c r="F27"/>
      <c r="G27" t="str">
        <f>$G$24</f>
        <v>$ 000s</v>
      </c>
      <c r="H27">
        <f>$H$24</f>
        <v>128160.25214670463</v>
      </c>
      <c r="I27"/>
      <c r="J27">
        <f t="shared" ref="J27:AO27" si="30">J$24</f>
        <v>-1.0000000000000001E-9</v>
      </c>
      <c r="K27">
        <f t="shared" si="30"/>
        <v>0</v>
      </c>
      <c r="L27">
        <f t="shared" si="30"/>
        <v>0</v>
      </c>
      <c r="M27">
        <f t="shared" si="30"/>
        <v>0</v>
      </c>
      <c r="N27">
        <f t="shared" si="30"/>
        <v>0</v>
      </c>
      <c r="O27">
        <f t="shared" si="30"/>
        <v>-1470.2287720394497</v>
      </c>
      <c r="P27">
        <f t="shared" si="30"/>
        <v>-22706.137363969861</v>
      </c>
      <c r="Q27">
        <f t="shared" si="30"/>
        <v>-4974.9757802963604</v>
      </c>
      <c r="R27">
        <f t="shared" si="30"/>
        <v>-4973.0637988932704</v>
      </c>
      <c r="S27">
        <f t="shared" si="30"/>
        <v>-4965.7981933082228</v>
      </c>
      <c r="T27">
        <f t="shared" si="30"/>
        <v>-4964.1622909098378</v>
      </c>
      <c r="U27">
        <f t="shared" si="30"/>
        <v>-4956.5799512914982</v>
      </c>
      <c r="V27">
        <f t="shared" si="30"/>
        <v>-4951.9519402854794</v>
      </c>
      <c r="W27">
        <f t="shared" si="30"/>
        <v>-4957.5706330780304</v>
      </c>
      <c r="X27">
        <f t="shared" si="30"/>
        <v>-4942.6877388969497</v>
      </c>
      <c r="Y27">
        <f t="shared" si="30"/>
        <v>-4941.7470422496717</v>
      </c>
      <c r="Z27">
        <f t="shared" si="30"/>
        <v>-4933.3671218028676</v>
      </c>
      <c r="AA27">
        <f t="shared" si="30"/>
        <v>-4932.7068067740584</v>
      </c>
      <c r="AB27">
        <f t="shared" si="30"/>
        <v>-4924.0052160836749</v>
      </c>
      <c r="AC27">
        <f t="shared" si="30"/>
        <v>-4919.30395324863</v>
      </c>
      <c r="AD27">
        <f t="shared" si="30"/>
        <v>-4919.0666846685599</v>
      </c>
      <c r="AE27">
        <f t="shared" si="30"/>
        <v>-4909.8797502710959</v>
      </c>
      <c r="AF27">
        <f t="shared" si="30"/>
        <v>-4831.2679743062272</v>
      </c>
      <c r="AG27">
        <f t="shared" si="30"/>
        <v>-4748.241152109782</v>
      </c>
      <c r="AH27">
        <f t="shared" si="30"/>
        <v>-4659.887153495185</v>
      </c>
      <c r="AI27">
        <f t="shared" si="30"/>
        <v>-4587.1222379516867</v>
      </c>
      <c r="AJ27">
        <f t="shared" si="30"/>
        <v>-4518.9094098716487</v>
      </c>
      <c r="AK27">
        <f t="shared" si="30"/>
        <v>-4415.9283449231989</v>
      </c>
      <c r="AL27">
        <f t="shared" si="30"/>
        <v>-4345.14698942431</v>
      </c>
      <c r="AM27">
        <f t="shared" si="30"/>
        <v>-4250.1830482640535</v>
      </c>
      <c r="AN27">
        <f t="shared" si="30"/>
        <v>-4167.1866299376188</v>
      </c>
      <c r="AO27">
        <f t="shared" si="30"/>
        <v>-4058.9439077115694</v>
      </c>
      <c r="AP27">
        <f t="shared" ref="AP27:BU27" si="31">AP$24</f>
        <v>-3980.3910671125604</v>
      </c>
      <c r="AQ27">
        <f t="shared" si="31"/>
        <v>-3920.7198139811726</v>
      </c>
      <c r="AR27">
        <f t="shared" si="31"/>
        <v>-3811.3135531919834</v>
      </c>
      <c r="AS27">
        <f t="shared" si="31"/>
        <v>-3756.7060574087</v>
      </c>
      <c r="AT27">
        <f t="shared" si="31"/>
        <v>-3635.7540954714486</v>
      </c>
      <c r="AU27">
        <f t="shared" si="31"/>
        <v>-3571.823215685542</v>
      </c>
      <c r="AV27">
        <f t="shared" si="31"/>
        <v>-3599.607083169356</v>
      </c>
      <c r="AW27">
        <f t="shared" si="31"/>
        <v>-3389.6091041093759</v>
      </c>
      <c r="AX27">
        <f t="shared" si="31"/>
        <v>-3347.6962043036688</v>
      </c>
      <c r="AY27">
        <f t="shared" si="31"/>
        <v>-3221.3536729715161</v>
      </c>
      <c r="AZ27">
        <f t="shared" si="31"/>
        <v>-3143.5713571035144</v>
      </c>
      <c r="BA27">
        <f t="shared" si="31"/>
        <v>-3001.4868088989097</v>
      </c>
      <c r="BB27">
        <f t="shared" si="31"/>
        <v>-2923.1453372096576</v>
      </c>
      <c r="BC27">
        <f t="shared" si="31"/>
        <v>-2893.5692795422046</v>
      </c>
      <c r="BD27">
        <f t="shared" si="31"/>
        <v>-2834.17307667771</v>
      </c>
      <c r="BE27">
        <f t="shared" si="31"/>
        <v>-3355.3403083988887</v>
      </c>
      <c r="BF27">
        <f t="shared" si="31"/>
        <v>4288.9774954406921</v>
      </c>
      <c r="BG27">
        <f t="shared" si="31"/>
        <v>3585.0608263929926</v>
      </c>
      <c r="BH27">
        <f t="shared" si="31"/>
        <v>3679.1140545374033</v>
      </c>
      <c r="BI27">
        <f t="shared" si="31"/>
        <v>3700.788321040769</v>
      </c>
      <c r="BJ27">
        <f t="shared" si="31"/>
        <v>3614.0912550273065</v>
      </c>
      <c r="BK27">
        <f t="shared" si="31"/>
        <v>3674.6873470528171</v>
      </c>
      <c r="BL27">
        <f t="shared" si="31"/>
        <v>3771.0919059008374</v>
      </c>
      <c r="BM27">
        <f t="shared" si="31"/>
        <v>3793.3080290667867</v>
      </c>
      <c r="BN27">
        <f t="shared" si="31"/>
        <v>3748.8757827348868</v>
      </c>
      <c r="BO27">
        <f t="shared" si="31"/>
        <v>3788.7706538950861</v>
      </c>
      <c r="BP27">
        <f t="shared" si="31"/>
        <v>3865.3692035483577</v>
      </c>
      <c r="BQ27">
        <f t="shared" si="31"/>
        <v>3888.1407297934561</v>
      </c>
      <c r="BR27">
        <f t="shared" si="31"/>
        <v>3797.0546248130622</v>
      </c>
      <c r="BS27">
        <f t="shared" si="31"/>
        <v>3860.7183939973643</v>
      </c>
      <c r="BT27">
        <f t="shared" si="31"/>
        <v>3962.0034336370672</v>
      </c>
      <c r="BU27">
        <f t="shared" si="31"/>
        <v>3985.3442480382932</v>
      </c>
      <c r="BV27">
        <f t="shared" ref="BV27:DA27" si="32">BV$24</f>
        <v>3891.9809904333888</v>
      </c>
      <c r="BW27">
        <f t="shared" si="32"/>
        <v>3957.2363538472982</v>
      </c>
      <c r="BX27">
        <f t="shared" si="32"/>
        <v>4061.0535194779923</v>
      </c>
      <c r="BY27">
        <f t="shared" si="32"/>
        <v>4084.9778542392487</v>
      </c>
      <c r="BZ27">
        <f t="shared" si="32"/>
        <v>3989.2805151942239</v>
      </c>
      <c r="CA27">
        <f t="shared" si="32"/>
        <v>4056.167262693481</v>
      </c>
      <c r="CB27">
        <f t="shared" si="32"/>
        <v>4162.5798574649434</v>
      </c>
      <c r="CC27">
        <f t="shared" si="32"/>
        <v>4187.1023005952311</v>
      </c>
      <c r="CD27">
        <f t="shared" si="32"/>
        <v>4138.0574143346548</v>
      </c>
      <c r="CE27">
        <f t="shared" si="32"/>
        <v>4182.0938873911045</v>
      </c>
      <c r="CF27">
        <f t="shared" si="32"/>
        <v>4266.6443539015654</v>
      </c>
      <c r="CG27">
        <f t="shared" si="32"/>
        <v>4291.7798581101106</v>
      </c>
      <c r="CH27">
        <f t="shared" si="32"/>
        <v>4191.237841275929</v>
      </c>
      <c r="CI27">
        <f t="shared" si="32"/>
        <v>4261.5107303673376</v>
      </c>
      <c r="CJ27">
        <f t="shared" si="32"/>
        <v>4373.3104627491048</v>
      </c>
      <c r="CK27">
        <f t="shared" si="32"/>
        <v>4399.0743545628629</v>
      </c>
      <c r="CL27">
        <f t="shared" si="32"/>
        <v>4296.0187873078285</v>
      </c>
      <c r="CM27">
        <f t="shared" si="32"/>
        <v>4368.0484986265219</v>
      </c>
      <c r="CN27">
        <f t="shared" si="32"/>
        <v>4482.6432243178315</v>
      </c>
      <c r="CO27">
        <f t="shared" si="32"/>
        <v>4509.0512134269347</v>
      </c>
      <c r="CP27">
        <f t="shared" si="32"/>
        <v>4403.4192569905235</v>
      </c>
      <c r="CQ27">
        <f t="shared" si="32"/>
        <v>4477.249711092184</v>
      </c>
      <c r="CR27">
        <f t="shared" si="32"/>
        <v>4594.7093049257774</v>
      </c>
      <c r="CS27">
        <f t="shared" si="32"/>
        <v>4621.7774937626073</v>
      </c>
      <c r="CT27">
        <f t="shared" si="32"/>
        <v>4567.6411160889465</v>
      </c>
      <c r="CU27">
        <f t="shared" si="32"/>
        <v>4616.2491427063187</v>
      </c>
      <c r="CV27">
        <f t="shared" si="32"/>
        <v>4709.577037548921</v>
      </c>
      <c r="CW27">
        <f t="shared" si="32"/>
        <v>4737.3219311066714</v>
      </c>
      <c r="CX27">
        <f t="shared" si="32"/>
        <v>4626.342356875668</v>
      </c>
      <c r="CY27">
        <f t="shared" si="32"/>
        <v>4703.9104777162247</v>
      </c>
      <c r="CZ27">
        <f t="shared" si="32"/>
        <v>4827.3164634876439</v>
      </c>
      <c r="DA27">
        <f t="shared" si="32"/>
        <v>4855.7549793843391</v>
      </c>
      <c r="DB27">
        <f t="shared" ref="DB27:EG27" si="33">DB$24</f>
        <v>4742.000915797561</v>
      </c>
      <c r="DC27">
        <f t="shared" si="33"/>
        <v>4821.5082396591306</v>
      </c>
      <c r="DD27">
        <f t="shared" si="33"/>
        <v>4947.9993750748354</v>
      </c>
      <c r="DE27">
        <f t="shared" si="33"/>
        <v>4977.1488538689482</v>
      </c>
      <c r="DF27">
        <f t="shared" si="33"/>
        <v>4860.5509386924996</v>
      </c>
      <c r="DG27">
        <f t="shared" si="33"/>
        <v>4942.0459456506087</v>
      </c>
      <c r="DH27">
        <f t="shared" si="33"/>
        <v>5071.6993594517053</v>
      </c>
      <c r="DI27">
        <f t="shared" si="33"/>
        <v>5101.5775752156696</v>
      </c>
      <c r="DJ27">
        <f t="shared" si="33"/>
        <v>5041.8211436877409</v>
      </c>
      <c r="DK27">
        <f t="shared" si="33"/>
        <v>5095.4753100558401</v>
      </c>
      <c r="DL27">
        <f t="shared" si="33"/>
        <v>5198.4918434379988</v>
      </c>
      <c r="DM27">
        <f t="shared" si="33"/>
        <v>5229.1170145960632</v>
      </c>
      <c r="DN27">
        <f t="shared" si="33"/>
        <v>5106.6163299638065</v>
      </c>
      <c r="DO27">
        <f t="shared" si="33"/>
        <v>5192.2370216491709</v>
      </c>
      <c r="DP27">
        <f t="shared" si="33"/>
        <v>5328.4541395239494</v>
      </c>
      <c r="DQ27">
        <f t="shared" si="33"/>
        <v>5359.8449399609644</v>
      </c>
      <c r="DR27">
        <f t="shared" si="33"/>
        <v>5234.2817382129015</v>
      </c>
      <c r="DS27">
        <f t="shared" si="33"/>
        <v>5322.0429471903999</v>
      </c>
      <c r="DT27">
        <f t="shared" si="33"/>
        <v>5461.6654930120476</v>
      </c>
      <c r="DU27">
        <f t="shared" si="33"/>
        <v>5493.8410634599886</v>
      </c>
      <c r="DV27">
        <f t="shared" si="33"/>
        <v>5365.1387816682245</v>
      </c>
      <c r="DW27">
        <f t="shared" si="33"/>
        <v>5455.0940208701586</v>
      </c>
      <c r="DX27">
        <f t="shared" si="33"/>
        <v>5598.2071303373468</v>
      </c>
      <c r="DY27">
        <f t="shared" si="33"/>
        <v>5631.1870900464855</v>
      </c>
      <c r="DZ27">
        <f t="shared" si="33"/>
        <v>0</v>
      </c>
      <c r="EA27">
        <f t="shared" si="33"/>
        <v>0</v>
      </c>
      <c r="EB27">
        <f t="shared" si="33"/>
        <v>0</v>
      </c>
      <c r="EC27">
        <f t="shared" si="33"/>
        <v>0</v>
      </c>
      <c r="ED27">
        <f t="shared" si="33"/>
        <v>0</v>
      </c>
      <c r="EE27">
        <f t="shared" si="33"/>
        <v>0</v>
      </c>
      <c r="EF27">
        <f t="shared" si="33"/>
        <v>0</v>
      </c>
      <c r="EG27">
        <f t="shared" si="33"/>
        <v>0</v>
      </c>
      <c r="EH27">
        <f t="shared" ref="EH27:FM27" si="34">EH$24</f>
        <v>0</v>
      </c>
      <c r="EI27">
        <f t="shared" si="34"/>
        <v>0</v>
      </c>
      <c r="EJ27">
        <f t="shared" si="34"/>
        <v>0</v>
      </c>
      <c r="EK27">
        <f t="shared" si="34"/>
        <v>0</v>
      </c>
      <c r="EL27">
        <f t="shared" si="34"/>
        <v>0</v>
      </c>
      <c r="EM27">
        <f t="shared" si="34"/>
        <v>0</v>
      </c>
      <c r="EN27">
        <f t="shared" si="34"/>
        <v>0</v>
      </c>
      <c r="EO27">
        <f t="shared" si="34"/>
        <v>0</v>
      </c>
      <c r="EP27">
        <f t="shared" si="34"/>
        <v>0</v>
      </c>
      <c r="EQ27">
        <f t="shared" si="34"/>
        <v>0</v>
      </c>
      <c r="ER27">
        <f t="shared" si="34"/>
        <v>0</v>
      </c>
      <c r="ES27">
        <f t="shared" si="34"/>
        <v>0</v>
      </c>
      <c r="ET27">
        <f t="shared" si="34"/>
        <v>0</v>
      </c>
      <c r="EU27">
        <f t="shared" si="34"/>
        <v>0</v>
      </c>
      <c r="EV27">
        <f t="shared" si="34"/>
        <v>0</v>
      </c>
      <c r="EW27">
        <f t="shared" si="34"/>
        <v>0</v>
      </c>
      <c r="EX27">
        <f t="shared" si="34"/>
        <v>0</v>
      </c>
      <c r="EY27">
        <f t="shared" si="34"/>
        <v>0</v>
      </c>
      <c r="EZ27">
        <f t="shared" si="34"/>
        <v>0</v>
      </c>
      <c r="FA27">
        <f t="shared" si="34"/>
        <v>0</v>
      </c>
      <c r="FB27">
        <f t="shared" si="34"/>
        <v>0</v>
      </c>
      <c r="FC27">
        <f t="shared" si="34"/>
        <v>0</v>
      </c>
      <c r="FD27">
        <f t="shared" si="34"/>
        <v>0</v>
      </c>
      <c r="FE27">
        <f t="shared" si="34"/>
        <v>0</v>
      </c>
      <c r="FF27">
        <f t="shared" si="34"/>
        <v>0</v>
      </c>
      <c r="FG27">
        <f t="shared" si="34"/>
        <v>0</v>
      </c>
      <c r="FH27">
        <f t="shared" si="34"/>
        <v>0</v>
      </c>
      <c r="FI27">
        <f t="shared" si="34"/>
        <v>0</v>
      </c>
      <c r="FJ27">
        <f t="shared" si="34"/>
        <v>0</v>
      </c>
      <c r="FK27">
        <f t="shared" si="34"/>
        <v>0</v>
      </c>
      <c r="FL27">
        <f t="shared" si="34"/>
        <v>0</v>
      </c>
      <c r="FM27">
        <f t="shared" si="34"/>
        <v>0</v>
      </c>
      <c r="FN27">
        <f t="shared" ref="FN27:GJ27" si="35">FN$24</f>
        <v>0</v>
      </c>
      <c r="FO27">
        <f t="shared" si="35"/>
        <v>0</v>
      </c>
      <c r="FP27">
        <f t="shared" si="35"/>
        <v>0</v>
      </c>
      <c r="FQ27">
        <f t="shared" si="35"/>
        <v>0</v>
      </c>
      <c r="FR27">
        <f t="shared" si="35"/>
        <v>0</v>
      </c>
      <c r="FS27">
        <f t="shared" si="35"/>
        <v>0</v>
      </c>
      <c r="FT27">
        <f t="shared" si="35"/>
        <v>0</v>
      </c>
      <c r="FU27">
        <f t="shared" si="35"/>
        <v>0</v>
      </c>
      <c r="FV27">
        <f t="shared" si="35"/>
        <v>0</v>
      </c>
      <c r="FW27">
        <f t="shared" si="35"/>
        <v>0</v>
      </c>
      <c r="FX27">
        <f t="shared" si="35"/>
        <v>0</v>
      </c>
      <c r="FY27">
        <f t="shared" si="35"/>
        <v>0</v>
      </c>
      <c r="FZ27">
        <f t="shared" si="35"/>
        <v>0</v>
      </c>
      <c r="GA27">
        <f t="shared" si="35"/>
        <v>0</v>
      </c>
      <c r="GB27">
        <f t="shared" si="35"/>
        <v>0</v>
      </c>
      <c r="GC27">
        <f t="shared" si="35"/>
        <v>0</v>
      </c>
      <c r="GD27">
        <f t="shared" si="35"/>
        <v>0</v>
      </c>
      <c r="GE27">
        <f t="shared" si="35"/>
        <v>0</v>
      </c>
      <c r="GF27">
        <f t="shared" si="35"/>
        <v>0</v>
      </c>
      <c r="GG27">
        <f t="shared" si="35"/>
        <v>0</v>
      </c>
      <c r="GH27">
        <f t="shared" si="35"/>
        <v>0</v>
      </c>
      <c r="GI27">
        <f t="shared" si="35"/>
        <v>0</v>
      </c>
      <c r="GJ27">
        <f t="shared" si="35"/>
        <v>0</v>
      </c>
    </row>
    <row r="28" spans="1:192" s="511" customFormat="1" ht="12.75" hidden="1" outlineLevel="2" x14ac:dyDescent="0.35">
      <c r="E28" s="511" t="s">
        <v>1704</v>
      </c>
      <c r="F28" s="511">
        <f>XIRR($J27:$GJ27,$J26:$GJ26)</f>
        <v>4.5607832074165341E-2</v>
      </c>
      <c r="G28" s="511" t="s">
        <v>98</v>
      </c>
    </row>
    <row r="29" spans="1:192" ht="12.75" hidden="1" outlineLevel="2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</row>
    <row r="30" spans="1:192" ht="12.7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collapsed="1" x14ac:dyDescent="0.35">
      <c r="A31" s="76" t="s">
        <v>1714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ht="12.75" hidden="1" outlineLevel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hidden="1" outlineLevel="1" x14ac:dyDescent="0.35">
      <c r="A33"/>
      <c r="B33" s="76" t="s">
        <v>1715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s="119" customFormat="1" ht="12.75" hidden="1" outlineLevel="2" x14ac:dyDescent="0.35">
      <c r="E34" s="119" t="str">
        <f>FS!$E$38</f>
        <v>Cashflow available for senior debt</v>
      </c>
      <c r="G34" s="119" t="str">
        <f>FS!$G$38</f>
        <v>$ 000s</v>
      </c>
      <c r="H34" s="119">
        <f>FS!$H$38</f>
        <v>697886.58878510701</v>
      </c>
      <c r="J34" s="119">
        <f>FS!J$38</f>
        <v>0</v>
      </c>
      <c r="K34" s="119">
        <f>FS!K$38</f>
        <v>0</v>
      </c>
      <c r="L34" s="119">
        <f>FS!L$38</f>
        <v>0</v>
      </c>
      <c r="M34" s="119">
        <f>FS!M$38</f>
        <v>0</v>
      </c>
      <c r="N34" s="119">
        <f>FS!N$38</f>
        <v>0</v>
      </c>
      <c r="O34" s="119">
        <f>FS!O$38</f>
        <v>0</v>
      </c>
      <c r="P34" s="119">
        <f>FS!P$38</f>
        <v>9.5315044745802879E-10</v>
      </c>
      <c r="Q34" s="119">
        <f>FS!Q$38</f>
        <v>6.1450009525287896E-9</v>
      </c>
      <c r="R34" s="119">
        <f>FS!R$38</f>
        <v>6.0124420997453853E-9</v>
      </c>
      <c r="S34" s="119">
        <f>FS!S$38</f>
        <v>6.0204001783858985E-9</v>
      </c>
      <c r="T34" s="119">
        <f>FS!T$38</f>
        <v>5.3219082474242896E-9</v>
      </c>
      <c r="U34" s="119">
        <f>FS!U$38</f>
        <v>4.7853063733782619E-9</v>
      </c>
      <c r="V34" s="119">
        <f>FS!V$38</f>
        <v>3.7807694752700627E-9</v>
      </c>
      <c r="W34" s="119">
        <f>FS!W$38</f>
        <v>2.3301254259422421E-9</v>
      </c>
      <c r="X34" s="119">
        <f>FS!X$38</f>
        <v>1.4611032383982092E-9</v>
      </c>
      <c r="Y34" s="119">
        <f>FS!Y$38</f>
        <v>-3.6834535421803594E-11</v>
      </c>
      <c r="Z34" s="119">
        <f>FS!Z$38</f>
        <v>-1.5479599824175239E-9</v>
      </c>
      <c r="AA34" s="119">
        <f>FS!AA$38</f>
        <v>-3.1113813747651875E-9</v>
      </c>
      <c r="AB34" s="119">
        <f>FS!AB$38</f>
        <v>-4.8175934352912009E-9</v>
      </c>
      <c r="AC34" s="119">
        <f>FS!AC$38</f>
        <v>-6.5174390329048038E-9</v>
      </c>
      <c r="AD34" s="119">
        <f>FS!AD$38</f>
        <v>-7.9185156209859997E-9</v>
      </c>
      <c r="AE34" s="119">
        <f>FS!AE$38</f>
        <v>-9.6920302894432098E-9</v>
      </c>
      <c r="AF34" s="119">
        <f>FS!AF$38</f>
        <v>-1.0846832765309955E-8</v>
      </c>
      <c r="AG34" s="119">
        <f>FS!AG$38</f>
        <v>-1.2544319361040834E-8</v>
      </c>
      <c r="AH34" s="119">
        <f>FS!AH$38</f>
        <v>-1.3850126379111316E-8</v>
      </c>
      <c r="AI34" s="119">
        <f>FS!AI$38</f>
        <v>-1.4041575013834517E-8</v>
      </c>
      <c r="AJ34" s="119">
        <f>FS!AJ$38</f>
        <v>-1.5868636182858609E-8</v>
      </c>
      <c r="AK34" s="119">
        <f>FS!AK$38</f>
        <v>-1.6160811355803162E-8</v>
      </c>
      <c r="AL34" s="119">
        <f>FS!AL$38</f>
        <v>-1.7288016351812985E-8</v>
      </c>
      <c r="AM34" s="119">
        <f>FS!AM$38</f>
        <v>-1.7162960830319207E-8</v>
      </c>
      <c r="AN34" s="119">
        <f>FS!AN$38</f>
        <v>-1.7936145013663918E-8</v>
      </c>
      <c r="AO34" s="119">
        <f>FS!AO$38</f>
        <v>-1.7977299648919143E-8</v>
      </c>
      <c r="AP34" s="119">
        <f>FS!AP$38</f>
        <v>-1.7240154193132184E-8</v>
      </c>
      <c r="AQ34" s="119">
        <f>FS!AQ$38</f>
        <v>-1.7425008991267532E-8</v>
      </c>
      <c r="AR34" s="119">
        <f>FS!AR$38</f>
        <v>-1.6317926565534435E-8</v>
      </c>
      <c r="AS34" s="119">
        <f>FS!AS$38</f>
        <v>-1.6115109247039072E-8</v>
      </c>
      <c r="AT34" s="119">
        <f>FS!AT$38</f>
        <v>-1.5209025150397792E-8</v>
      </c>
      <c r="AU34" s="119">
        <f>FS!AU$38</f>
        <v>-1.2787950254278257E-8</v>
      </c>
      <c r="AV34" s="119">
        <f>FS!AV$38</f>
        <v>-1.3006456356379203E-8</v>
      </c>
      <c r="AW34" s="119">
        <f>FS!AW$38</f>
        <v>-1.1336169336573221E-8</v>
      </c>
      <c r="AX34" s="119">
        <f>FS!AX$38</f>
        <v>-1.0392795957159251E-8</v>
      </c>
      <c r="AY34" s="119">
        <f>FS!AY$38</f>
        <v>-8.7043190433178097E-9</v>
      </c>
      <c r="AZ34" s="119">
        <f>FS!AZ$38</f>
        <v>-7.6015567174181342E-9</v>
      </c>
      <c r="BA34" s="119">
        <f>FS!BA$38</f>
        <v>-6.1891114455647767E-9</v>
      </c>
      <c r="BB34" s="119">
        <f>FS!BB$38</f>
        <v>-4.6643435780424625E-9</v>
      </c>
      <c r="BC34" s="119">
        <f>FS!BC$38</f>
        <v>-3.5252014640718699E-9</v>
      </c>
      <c r="BD34" s="119">
        <f>FS!BD$38</f>
        <v>-2.2064341465011239E-9</v>
      </c>
      <c r="BE34" s="119">
        <f>FS!BE$38</f>
        <v>-1.1514202924445271E-9</v>
      </c>
      <c r="BF34" s="119">
        <f>FS!BF$38</f>
        <v>6004.5684936169682</v>
      </c>
      <c r="BG34" s="119">
        <f>FS!BG$38</f>
        <v>5019.0851569501892</v>
      </c>
      <c r="BH34" s="119">
        <f>FS!BH$38</f>
        <v>5150.7596763523643</v>
      </c>
      <c r="BI34" s="119">
        <f>FS!BI$38</f>
        <v>5181.1036494570762</v>
      </c>
      <c r="BJ34" s="119">
        <f>FS!BJ$38</f>
        <v>5059.7277570382284</v>
      </c>
      <c r="BK34" s="119">
        <f>FS!BK$38</f>
        <v>5144.5622858739434</v>
      </c>
      <c r="BL34" s="119">
        <f>FS!BL$38</f>
        <v>5279.5286682611722</v>
      </c>
      <c r="BM34" s="119">
        <f>FS!BM$38</f>
        <v>5310.6312406935012</v>
      </c>
      <c r="BN34" s="119">
        <f>FS!BN$38</f>
        <v>5248.4260958288414</v>
      </c>
      <c r="BO34" s="119">
        <f>FS!BO$38</f>
        <v>5304.2789154531201</v>
      </c>
      <c r="BP34" s="119">
        <f>FS!BP$38</f>
        <v>5411.5168849677002</v>
      </c>
      <c r="BQ34" s="119">
        <f>FS!BQ$38</f>
        <v>5443.3970217108381</v>
      </c>
      <c r="BR34" s="119">
        <f>FS!BR$38</f>
        <v>5315.8764747382866</v>
      </c>
      <c r="BS34" s="119">
        <f>FS!BS$38</f>
        <v>5405.0057515963099</v>
      </c>
      <c r="BT34" s="119">
        <f>FS!BT$38</f>
        <v>5546.804807091894</v>
      </c>
      <c r="BU34" s="119">
        <f>FS!BU$38</f>
        <v>5579.4819472536101</v>
      </c>
      <c r="BV34" s="119">
        <f>FS!BV$38</f>
        <v>5448.7733866067438</v>
      </c>
      <c r="BW34" s="119">
        <f>FS!BW$38</f>
        <v>5540.1308953862172</v>
      </c>
      <c r="BX34" s="119">
        <f>FS!BX$38</f>
        <v>5685.4749272691888</v>
      </c>
      <c r="BY34" s="119">
        <f>FS!BY$38</f>
        <v>5718.968995934948</v>
      </c>
      <c r="BZ34" s="119">
        <f>FS!BZ$38</f>
        <v>5584.9927212719131</v>
      </c>
      <c r="CA34" s="119">
        <f>FS!CA$38</f>
        <v>5678.6341677708733</v>
      </c>
      <c r="CB34" s="119">
        <f>FS!CB$38</f>
        <v>5827.6118004509199</v>
      </c>
      <c r="CC34" s="119">
        <f>FS!CC$38</f>
        <v>5861.9432208333237</v>
      </c>
      <c r="CD34" s="119">
        <f>FS!CD$38</f>
        <v>5793.280380068516</v>
      </c>
      <c r="CE34" s="119">
        <f>FS!CE$38</f>
        <v>5854.9314423475462</v>
      </c>
      <c r="CF34" s="119">
        <f>FS!CF$38</f>
        <v>5973.3020954621907</v>
      </c>
      <c r="CG34" s="119">
        <f>FS!CG$38</f>
        <v>6008.4918013541546</v>
      </c>
      <c r="CH34" s="119">
        <f>FS!CH$38</f>
        <v>5867.7329777863006</v>
      </c>
      <c r="CI34" s="119">
        <f>FS!CI$38</f>
        <v>5966.1150225142719</v>
      </c>
      <c r="CJ34" s="119">
        <f>FS!CJ$38</f>
        <v>6122.6346478487467</v>
      </c>
      <c r="CK34" s="119">
        <f>FS!CK$38</f>
        <v>6158.7040963880081</v>
      </c>
      <c r="CL34" s="119">
        <f>FS!CL$38</f>
        <v>6014.4263022309597</v>
      </c>
      <c r="CM34" s="119">
        <f>FS!CM$38</f>
        <v>6115.2678980771307</v>
      </c>
      <c r="CN34" s="119">
        <f>FS!CN$38</f>
        <v>6275.7005140449637</v>
      </c>
      <c r="CO34" s="119">
        <f>FS!CO$38</f>
        <v>6312.6716987977079</v>
      </c>
      <c r="CP34" s="119">
        <f>FS!CP$38</f>
        <v>6164.786959786733</v>
      </c>
      <c r="CQ34" s="119">
        <f>FS!CQ$38</f>
        <v>6268.1495955290575</v>
      </c>
      <c r="CR34" s="119">
        <f>FS!CR$38</f>
        <v>6432.5930268960874</v>
      </c>
      <c r="CS34" s="119">
        <f>FS!CS$38</f>
        <v>6470.4884912676498</v>
      </c>
      <c r="CT34" s="119">
        <f>FS!CT$38</f>
        <v>6394.697562524525</v>
      </c>
      <c r="CU34" s="119">
        <f>FS!CU$38</f>
        <v>6462.7487997888456</v>
      </c>
      <c r="CV34" s="119">
        <f>FS!CV$38</f>
        <v>6593.407852568489</v>
      </c>
      <c r="CW34" s="119">
        <f>FS!CW$38</f>
        <v>6632.2507035493391</v>
      </c>
      <c r="CX34" s="119">
        <f>FS!CX$38</f>
        <v>6476.8792996259344</v>
      </c>
      <c r="CY34" s="119">
        <f>FS!CY$38</f>
        <v>6585.4746688027144</v>
      </c>
      <c r="CZ34" s="119">
        <f>FS!CZ$38</f>
        <v>6758.2430488827013</v>
      </c>
      <c r="DA34" s="119">
        <f>FS!DA$38</f>
        <v>6798.0569711380749</v>
      </c>
      <c r="DB34" s="119">
        <f>FS!DB$38</f>
        <v>6638.8012821165848</v>
      </c>
      <c r="DC34" s="119">
        <f>FS!DC$38</f>
        <v>6750.111535522783</v>
      </c>
      <c r="DD34" s="119">
        <f>FS!DD$38</f>
        <v>6927.1991251047693</v>
      </c>
      <c r="DE34" s="119">
        <f>FS!DE$38</f>
        <v>6968.0083954165275</v>
      </c>
      <c r="DF34" s="119">
        <f>FS!DF$38</f>
        <v>6804.7713141694985</v>
      </c>
      <c r="DG34" s="119">
        <f>FS!DG$38</f>
        <v>6918.8643239108524</v>
      </c>
      <c r="DH34" s="119">
        <f>FS!DH$38</f>
        <v>7100.379103232387</v>
      </c>
      <c r="DI34" s="119">
        <f>FS!DI$38</f>
        <v>7142.2086053019375</v>
      </c>
      <c r="DJ34" s="119">
        <f>FS!DJ$38</f>
        <v>7058.5496011628375</v>
      </c>
      <c r="DK34" s="119">
        <f>FS!DK$38</f>
        <v>7133.6654340781752</v>
      </c>
      <c r="DL34" s="119">
        <f>FS!DL$38</f>
        <v>7277.8885808131981</v>
      </c>
      <c r="DM34" s="119">
        <f>FS!DM$38</f>
        <v>7320.7638204344876</v>
      </c>
      <c r="DN34" s="119">
        <f>FS!DN$38</f>
        <v>7149.2628619493289</v>
      </c>
      <c r="DO34" s="119">
        <f>FS!DO$38</f>
        <v>7269.1318303088392</v>
      </c>
      <c r="DP34" s="119">
        <f>FS!DP$38</f>
        <v>7459.835795333528</v>
      </c>
      <c r="DQ34" s="119">
        <f>FS!DQ$38</f>
        <v>7503.7829159453495</v>
      </c>
      <c r="DR34" s="119">
        <f>FS!DR$38</f>
        <v>7327.994433498061</v>
      </c>
      <c r="DS34" s="119">
        <f>FS!DS$38</f>
        <v>7450.8601260665591</v>
      </c>
      <c r="DT34" s="119">
        <f>FS!DT$38</f>
        <v>7646.3316902168663</v>
      </c>
      <c r="DU34" s="119">
        <f>FS!DU$38</f>
        <v>7691.3774888439839</v>
      </c>
      <c r="DV34" s="119">
        <f>FS!DV$38</f>
        <v>7511.1942943355134</v>
      </c>
      <c r="DW34" s="119">
        <f>FS!DW$38</f>
        <v>7637.1316292182219</v>
      </c>
      <c r="DX34" s="119">
        <f>FS!DX$38</f>
        <v>7837.4899824722852</v>
      </c>
      <c r="DY34" s="119">
        <f>FS!DY$38</f>
        <v>7883.6619260650796</v>
      </c>
      <c r="DZ34" s="119">
        <f>FS!DZ$38</f>
        <v>7791.318038879489</v>
      </c>
      <c r="EA34" s="119">
        <f>FS!EA$38</f>
        <v>7874.2318635414731</v>
      </c>
      <c r="EB34" s="119">
        <f>FS!EB$38</f>
        <v>8033.4272320340933</v>
      </c>
      <c r="EC34" s="119">
        <f>FS!EC$38</f>
        <v>8080.7534742167081</v>
      </c>
      <c r="ED34" s="119">
        <f>FS!ED$38</f>
        <v>7891.4485054862444</v>
      </c>
      <c r="EE34" s="119">
        <f>FS!EE$38</f>
        <v>8023.761417947394</v>
      </c>
      <c r="EF34" s="119">
        <f>FS!EF$38</f>
        <v>8234.2629128349472</v>
      </c>
      <c r="EG34" s="119">
        <f>FS!EG$38</f>
        <v>8282.772311072129</v>
      </c>
      <c r="EH34" s="119">
        <f>FS!EH$38</f>
        <v>8088.7347181234036</v>
      </c>
      <c r="EI34" s="119">
        <f>FS!EI$38</f>
        <v>8224.3554533960796</v>
      </c>
      <c r="EJ34" s="119">
        <f>FS!EJ$38</f>
        <v>8440.1194856558195</v>
      </c>
      <c r="EK34" s="119">
        <f>FS!EK$38</f>
        <v>8489.84161884893</v>
      </c>
      <c r="EL34" s="119">
        <f>FS!EL$38</f>
        <v>8290.953086076488</v>
      </c>
      <c r="EM34" s="119">
        <f>FS!EM$38</f>
        <v>8429.9643397309792</v>
      </c>
      <c r="EN34" s="119">
        <f>FS!EN$38</f>
        <v>8651.1224727972149</v>
      </c>
      <c r="EO34" s="119">
        <f>FS!EO$38</f>
        <v>8702.0876593201538</v>
      </c>
      <c r="EP34" s="119">
        <f>FS!EP$38</f>
        <v>8600.157286274276</v>
      </c>
      <c r="EQ34" s="119">
        <f>FS!EQ$38</f>
        <v>8691.6786347471934</v>
      </c>
      <c r="ER34" s="119">
        <f>FS!ER$38</f>
        <v>8867.4005346171452</v>
      </c>
      <c r="ES34" s="119">
        <f>FS!ES$38</f>
        <v>8919.6398508031562</v>
      </c>
      <c r="ET34" s="119">
        <f>FS!ET$38</f>
        <v>8710.6825860591071</v>
      </c>
      <c r="EU34" s="119">
        <f>FS!EU$38</f>
        <v>8856.7312844298613</v>
      </c>
      <c r="EV34" s="119">
        <f>FS!EV$38</f>
        <v>9089.0855479825696</v>
      </c>
      <c r="EW34" s="119">
        <f>FS!EW$38</f>
        <v>9142.6308470732311</v>
      </c>
      <c r="EX34" s="119">
        <f>FS!EX$38</f>
        <v>8928.4496507105832</v>
      </c>
      <c r="EY34" s="119">
        <f>FS!EY$38</f>
        <v>9078.1495665406037</v>
      </c>
      <c r="EZ34" s="119">
        <f>FS!EZ$38</f>
        <v>9316.3126866821331</v>
      </c>
      <c r="FA34" s="119">
        <f>FS!FA$38</f>
        <v>9371.1966182500619</v>
      </c>
      <c r="FB34" s="119">
        <f>FS!FB$38</f>
        <v>3123.732206083354</v>
      </c>
      <c r="FC34" s="119">
        <f>FS!FC$38</f>
        <v>0</v>
      </c>
      <c r="FD34" s="119">
        <f>FS!FD$38</f>
        <v>0</v>
      </c>
      <c r="FE34" s="119">
        <f>FS!FE$38</f>
        <v>0</v>
      </c>
      <c r="FF34" s="119">
        <f>FS!FF$38</f>
        <v>0</v>
      </c>
      <c r="FG34" s="119">
        <f>FS!FG$38</f>
        <v>0</v>
      </c>
      <c r="FH34" s="119">
        <f>FS!FH$38</f>
        <v>0</v>
      </c>
      <c r="FI34" s="119">
        <f>FS!FI$38</f>
        <v>0</v>
      </c>
      <c r="FJ34" s="119">
        <f>FS!FJ$38</f>
        <v>0</v>
      </c>
      <c r="FK34" s="119">
        <f>FS!FK$38</f>
        <v>0</v>
      </c>
      <c r="FL34" s="119">
        <f>FS!FL$38</f>
        <v>0</v>
      </c>
      <c r="FM34" s="119">
        <f>FS!FM$38</f>
        <v>0</v>
      </c>
      <c r="FN34" s="119">
        <f>FS!FN$38</f>
        <v>0</v>
      </c>
      <c r="FO34" s="119">
        <f>FS!FO$38</f>
        <v>0</v>
      </c>
      <c r="FP34" s="119">
        <f>FS!FP$38</f>
        <v>0</v>
      </c>
      <c r="FQ34" s="119">
        <f>FS!FQ$38</f>
        <v>0</v>
      </c>
      <c r="FR34" s="119">
        <f>FS!FR$38</f>
        <v>0</v>
      </c>
      <c r="FS34" s="119">
        <f>FS!FS$38</f>
        <v>0</v>
      </c>
      <c r="FT34" s="119">
        <f>FS!FT$38</f>
        <v>0</v>
      </c>
      <c r="FU34" s="119">
        <f>FS!FU$38</f>
        <v>0</v>
      </c>
      <c r="FV34" s="119">
        <f>FS!FV$38</f>
        <v>0</v>
      </c>
      <c r="FW34" s="119">
        <f>FS!FW$38</f>
        <v>0</v>
      </c>
      <c r="FX34" s="119">
        <f>FS!FX$38</f>
        <v>0</v>
      </c>
      <c r="FY34" s="119">
        <f>FS!FY$38</f>
        <v>0</v>
      </c>
      <c r="FZ34" s="119">
        <f>FS!FZ$38</f>
        <v>0</v>
      </c>
      <c r="GA34" s="119">
        <f>FS!GA$38</f>
        <v>0</v>
      </c>
      <c r="GB34" s="119">
        <f>FS!GB$38</f>
        <v>0</v>
      </c>
      <c r="GC34" s="119">
        <f>FS!GC$38</f>
        <v>0</v>
      </c>
      <c r="GD34" s="119">
        <f>FS!GD$38</f>
        <v>0</v>
      </c>
      <c r="GE34" s="119">
        <f>FS!GE$38</f>
        <v>0</v>
      </c>
      <c r="GF34" s="119">
        <f>FS!GF$38</f>
        <v>0</v>
      </c>
      <c r="GG34" s="119">
        <f>FS!GG$38</f>
        <v>0</v>
      </c>
      <c r="GH34" s="119">
        <f>FS!GH$38</f>
        <v>0</v>
      </c>
      <c r="GI34" s="119">
        <f>FS!GI$38</f>
        <v>0</v>
      </c>
      <c r="GJ34" s="119">
        <f>FS!GJ$38</f>
        <v>0</v>
      </c>
    </row>
    <row r="35" spans="1:192" s="119" customFormat="1" ht="12.75" hidden="1" outlineLevel="2" x14ac:dyDescent="0.35">
      <c r="E35" s="119" t="str">
        <f>Time!$E$106</f>
        <v>Senior debt loan life flag</v>
      </c>
      <c r="G35" s="119" t="str">
        <f>Time!$G$106</f>
        <v>flag</v>
      </c>
      <c r="H35" s="119">
        <f>Time!$H$106</f>
        <v>72</v>
      </c>
      <c r="J35" s="119">
        <f>Time!J$106</f>
        <v>0</v>
      </c>
      <c r="K35" s="119">
        <f>Time!K$106</f>
        <v>0</v>
      </c>
      <c r="L35" s="119">
        <f>Time!L$106</f>
        <v>0</v>
      </c>
      <c r="M35" s="119">
        <f>Time!M$106</f>
        <v>0</v>
      </c>
      <c r="N35" s="119">
        <f>Time!N$106</f>
        <v>0</v>
      </c>
      <c r="O35" s="119">
        <f>Time!O$106</f>
        <v>0</v>
      </c>
      <c r="P35" s="119">
        <f>Time!P$106</f>
        <v>0</v>
      </c>
      <c r="Q35" s="119">
        <f>Time!Q$106</f>
        <v>0</v>
      </c>
      <c r="R35" s="119">
        <f>Time!R$106</f>
        <v>0</v>
      </c>
      <c r="S35" s="119">
        <f>Time!S$106</f>
        <v>0</v>
      </c>
      <c r="T35" s="119">
        <f>Time!T$106</f>
        <v>0</v>
      </c>
      <c r="U35" s="119">
        <f>Time!U$106</f>
        <v>0</v>
      </c>
      <c r="V35" s="119">
        <f>Time!V$106</f>
        <v>0</v>
      </c>
      <c r="W35" s="119">
        <f>Time!W$106</f>
        <v>0</v>
      </c>
      <c r="X35" s="119">
        <f>Time!X$106</f>
        <v>0</v>
      </c>
      <c r="Y35" s="119">
        <f>Time!Y$106</f>
        <v>0</v>
      </c>
      <c r="Z35" s="119">
        <f>Time!Z$106</f>
        <v>0</v>
      </c>
      <c r="AA35" s="119">
        <f>Time!AA$106</f>
        <v>0</v>
      </c>
      <c r="AB35" s="119">
        <f>Time!AB$106</f>
        <v>0</v>
      </c>
      <c r="AC35" s="119">
        <f>Time!AC$106</f>
        <v>0</v>
      </c>
      <c r="AD35" s="119">
        <f>Time!AD$106</f>
        <v>0</v>
      </c>
      <c r="AE35" s="119">
        <f>Time!AE$106</f>
        <v>0</v>
      </c>
      <c r="AF35" s="119">
        <f>Time!AF$106</f>
        <v>0</v>
      </c>
      <c r="AG35" s="119">
        <f>Time!AG$106</f>
        <v>0</v>
      </c>
      <c r="AH35" s="119">
        <f>Time!AH$106</f>
        <v>0</v>
      </c>
      <c r="AI35" s="119">
        <f>Time!AI$106</f>
        <v>0</v>
      </c>
      <c r="AJ35" s="119">
        <f>Time!AJ$106</f>
        <v>0</v>
      </c>
      <c r="AK35" s="119">
        <f>Time!AK$106</f>
        <v>0</v>
      </c>
      <c r="AL35" s="119">
        <f>Time!AL$106</f>
        <v>0</v>
      </c>
      <c r="AM35" s="119">
        <f>Time!AM$106</f>
        <v>0</v>
      </c>
      <c r="AN35" s="119">
        <f>Time!AN$106</f>
        <v>0</v>
      </c>
      <c r="AO35" s="119">
        <f>Time!AO$106</f>
        <v>0</v>
      </c>
      <c r="AP35" s="119">
        <f>Time!AP$106</f>
        <v>0</v>
      </c>
      <c r="AQ35" s="119">
        <f>Time!AQ$106</f>
        <v>0</v>
      </c>
      <c r="AR35" s="119">
        <f>Time!AR$106</f>
        <v>0</v>
      </c>
      <c r="AS35" s="119">
        <f>Time!AS$106</f>
        <v>0</v>
      </c>
      <c r="AT35" s="119">
        <f>Time!AT$106</f>
        <v>0</v>
      </c>
      <c r="AU35" s="119">
        <f>Time!AU$106</f>
        <v>0</v>
      </c>
      <c r="AV35" s="119">
        <f>Time!AV$106</f>
        <v>0</v>
      </c>
      <c r="AW35" s="119">
        <f>Time!AW$106</f>
        <v>0</v>
      </c>
      <c r="AX35" s="119">
        <f>Time!AX$106</f>
        <v>0</v>
      </c>
      <c r="AY35" s="119">
        <f>Time!AY$106</f>
        <v>0</v>
      </c>
      <c r="AZ35" s="119">
        <f>Time!AZ$106</f>
        <v>0</v>
      </c>
      <c r="BA35" s="119">
        <f>Time!BA$106</f>
        <v>0</v>
      </c>
      <c r="BB35" s="119">
        <f>Time!BB$106</f>
        <v>0</v>
      </c>
      <c r="BC35" s="119">
        <f>Time!BC$106</f>
        <v>0</v>
      </c>
      <c r="BD35" s="119">
        <f>Time!BD$106</f>
        <v>0</v>
      </c>
      <c r="BE35" s="119">
        <f>Time!BE$106</f>
        <v>0</v>
      </c>
      <c r="BF35" s="119">
        <f>Time!BF$106</f>
        <v>1</v>
      </c>
      <c r="BG35" s="119">
        <f>Time!BG$106</f>
        <v>1</v>
      </c>
      <c r="BH35" s="119">
        <f>Time!BH$106</f>
        <v>1</v>
      </c>
      <c r="BI35" s="119">
        <f>Time!BI$106</f>
        <v>1</v>
      </c>
      <c r="BJ35" s="119">
        <f>Time!BJ$106</f>
        <v>1</v>
      </c>
      <c r="BK35" s="119">
        <f>Time!BK$106</f>
        <v>1</v>
      </c>
      <c r="BL35" s="119">
        <f>Time!BL$106</f>
        <v>1</v>
      </c>
      <c r="BM35" s="119">
        <f>Time!BM$106</f>
        <v>1</v>
      </c>
      <c r="BN35" s="119">
        <f>Time!BN$106</f>
        <v>1</v>
      </c>
      <c r="BO35" s="119">
        <f>Time!BO$106</f>
        <v>1</v>
      </c>
      <c r="BP35" s="119">
        <f>Time!BP$106</f>
        <v>1</v>
      </c>
      <c r="BQ35" s="119">
        <f>Time!BQ$106</f>
        <v>1</v>
      </c>
      <c r="BR35" s="119">
        <f>Time!BR$106</f>
        <v>1</v>
      </c>
      <c r="BS35" s="119">
        <f>Time!BS$106</f>
        <v>1</v>
      </c>
      <c r="BT35" s="119">
        <f>Time!BT$106</f>
        <v>1</v>
      </c>
      <c r="BU35" s="119">
        <f>Time!BU$106</f>
        <v>1</v>
      </c>
      <c r="BV35" s="119">
        <f>Time!BV$106</f>
        <v>1</v>
      </c>
      <c r="BW35" s="119">
        <f>Time!BW$106</f>
        <v>1</v>
      </c>
      <c r="BX35" s="119">
        <f>Time!BX$106</f>
        <v>1</v>
      </c>
      <c r="BY35" s="119">
        <f>Time!BY$106</f>
        <v>1</v>
      </c>
      <c r="BZ35" s="119">
        <f>Time!BZ$106</f>
        <v>1</v>
      </c>
      <c r="CA35" s="119">
        <f>Time!CA$106</f>
        <v>1</v>
      </c>
      <c r="CB35" s="119">
        <f>Time!CB$106</f>
        <v>1</v>
      </c>
      <c r="CC35" s="119">
        <f>Time!CC$106</f>
        <v>1</v>
      </c>
      <c r="CD35" s="119">
        <f>Time!CD$106</f>
        <v>1</v>
      </c>
      <c r="CE35" s="119">
        <f>Time!CE$106</f>
        <v>1</v>
      </c>
      <c r="CF35" s="119">
        <f>Time!CF$106</f>
        <v>1</v>
      </c>
      <c r="CG35" s="119">
        <f>Time!CG$106</f>
        <v>1</v>
      </c>
      <c r="CH35" s="119">
        <f>Time!CH$106</f>
        <v>1</v>
      </c>
      <c r="CI35" s="119">
        <f>Time!CI$106</f>
        <v>1</v>
      </c>
      <c r="CJ35" s="119">
        <f>Time!CJ$106</f>
        <v>1</v>
      </c>
      <c r="CK35" s="119">
        <f>Time!CK$106</f>
        <v>1</v>
      </c>
      <c r="CL35" s="119">
        <f>Time!CL$106</f>
        <v>1</v>
      </c>
      <c r="CM35" s="119">
        <f>Time!CM$106</f>
        <v>1</v>
      </c>
      <c r="CN35" s="119">
        <f>Time!CN$106</f>
        <v>1</v>
      </c>
      <c r="CO35" s="119">
        <f>Time!CO$106</f>
        <v>1</v>
      </c>
      <c r="CP35" s="119">
        <f>Time!CP$106</f>
        <v>1</v>
      </c>
      <c r="CQ35" s="119">
        <f>Time!CQ$106</f>
        <v>1</v>
      </c>
      <c r="CR35" s="119">
        <f>Time!CR$106</f>
        <v>1</v>
      </c>
      <c r="CS35" s="119">
        <f>Time!CS$106</f>
        <v>1</v>
      </c>
      <c r="CT35" s="119">
        <f>Time!CT$106</f>
        <v>1</v>
      </c>
      <c r="CU35" s="119">
        <f>Time!CU$106</f>
        <v>1</v>
      </c>
      <c r="CV35" s="119">
        <f>Time!CV$106</f>
        <v>1</v>
      </c>
      <c r="CW35" s="119">
        <f>Time!CW$106</f>
        <v>1</v>
      </c>
      <c r="CX35" s="119">
        <f>Time!CX$106</f>
        <v>1</v>
      </c>
      <c r="CY35" s="119">
        <f>Time!CY$106</f>
        <v>1</v>
      </c>
      <c r="CZ35" s="119">
        <f>Time!CZ$106</f>
        <v>1</v>
      </c>
      <c r="DA35" s="119">
        <f>Time!DA$106</f>
        <v>1</v>
      </c>
      <c r="DB35" s="119">
        <f>Time!DB$106</f>
        <v>1</v>
      </c>
      <c r="DC35" s="119">
        <f>Time!DC$106</f>
        <v>1</v>
      </c>
      <c r="DD35" s="119">
        <f>Time!DD$106</f>
        <v>1</v>
      </c>
      <c r="DE35" s="119">
        <f>Time!DE$106</f>
        <v>1</v>
      </c>
      <c r="DF35" s="119">
        <f>Time!DF$106</f>
        <v>1</v>
      </c>
      <c r="DG35" s="119">
        <f>Time!DG$106</f>
        <v>1</v>
      </c>
      <c r="DH35" s="119">
        <f>Time!DH$106</f>
        <v>1</v>
      </c>
      <c r="DI35" s="119">
        <f>Time!DI$106</f>
        <v>1</v>
      </c>
      <c r="DJ35" s="119">
        <f>Time!DJ$106</f>
        <v>1</v>
      </c>
      <c r="DK35" s="119">
        <f>Time!DK$106</f>
        <v>1</v>
      </c>
      <c r="DL35" s="119">
        <f>Time!DL$106</f>
        <v>1</v>
      </c>
      <c r="DM35" s="119">
        <f>Time!DM$106</f>
        <v>1</v>
      </c>
      <c r="DN35" s="119">
        <f>Time!DN$106</f>
        <v>1</v>
      </c>
      <c r="DO35" s="119">
        <f>Time!DO$106</f>
        <v>1</v>
      </c>
      <c r="DP35" s="119">
        <f>Time!DP$106</f>
        <v>1</v>
      </c>
      <c r="DQ35" s="119">
        <f>Time!DQ$106</f>
        <v>1</v>
      </c>
      <c r="DR35" s="119">
        <f>Time!DR$106</f>
        <v>1</v>
      </c>
      <c r="DS35" s="119">
        <f>Time!DS$106</f>
        <v>1</v>
      </c>
      <c r="DT35" s="119">
        <f>Time!DT$106</f>
        <v>1</v>
      </c>
      <c r="DU35" s="119">
        <f>Time!DU$106</f>
        <v>1</v>
      </c>
      <c r="DV35" s="119">
        <f>Time!DV$106</f>
        <v>1</v>
      </c>
      <c r="DW35" s="119">
        <f>Time!DW$106</f>
        <v>1</v>
      </c>
      <c r="DX35" s="119">
        <f>Time!DX$106</f>
        <v>1</v>
      </c>
      <c r="DY35" s="119">
        <f>Time!DY$106</f>
        <v>1</v>
      </c>
      <c r="DZ35" s="119">
        <f>Time!DZ$106</f>
        <v>0</v>
      </c>
      <c r="EA35" s="119">
        <f>Time!EA$106</f>
        <v>0</v>
      </c>
      <c r="EB35" s="119">
        <f>Time!EB$106</f>
        <v>0</v>
      </c>
      <c r="EC35" s="119">
        <f>Time!EC$106</f>
        <v>0</v>
      </c>
      <c r="ED35" s="119">
        <f>Time!ED$106</f>
        <v>0</v>
      </c>
      <c r="EE35" s="119">
        <f>Time!EE$106</f>
        <v>0</v>
      </c>
      <c r="EF35" s="119">
        <f>Time!EF$106</f>
        <v>0</v>
      </c>
      <c r="EG35" s="119">
        <f>Time!EG$106</f>
        <v>0</v>
      </c>
      <c r="EH35" s="119">
        <f>Time!EH$106</f>
        <v>0</v>
      </c>
      <c r="EI35" s="119">
        <f>Time!EI$106</f>
        <v>0</v>
      </c>
      <c r="EJ35" s="119">
        <f>Time!EJ$106</f>
        <v>0</v>
      </c>
      <c r="EK35" s="119">
        <f>Time!EK$106</f>
        <v>0</v>
      </c>
      <c r="EL35" s="119">
        <f>Time!EL$106</f>
        <v>0</v>
      </c>
      <c r="EM35" s="119">
        <f>Time!EM$106</f>
        <v>0</v>
      </c>
      <c r="EN35" s="119">
        <f>Time!EN$106</f>
        <v>0</v>
      </c>
      <c r="EO35" s="119">
        <f>Time!EO$106</f>
        <v>0</v>
      </c>
      <c r="EP35" s="119">
        <f>Time!EP$106</f>
        <v>0</v>
      </c>
      <c r="EQ35" s="119">
        <f>Time!EQ$106</f>
        <v>0</v>
      </c>
      <c r="ER35" s="119">
        <f>Time!ER$106</f>
        <v>0</v>
      </c>
      <c r="ES35" s="119">
        <f>Time!ES$106</f>
        <v>0</v>
      </c>
      <c r="ET35" s="119">
        <f>Time!ET$106</f>
        <v>0</v>
      </c>
      <c r="EU35" s="119">
        <f>Time!EU$106</f>
        <v>0</v>
      </c>
      <c r="EV35" s="119">
        <f>Time!EV$106</f>
        <v>0</v>
      </c>
      <c r="EW35" s="119">
        <f>Time!EW$106</f>
        <v>0</v>
      </c>
      <c r="EX35" s="119">
        <f>Time!EX$106</f>
        <v>0</v>
      </c>
      <c r="EY35" s="119">
        <f>Time!EY$106</f>
        <v>0</v>
      </c>
      <c r="EZ35" s="119">
        <f>Time!EZ$106</f>
        <v>0</v>
      </c>
      <c r="FA35" s="119">
        <f>Time!FA$106</f>
        <v>0</v>
      </c>
      <c r="FB35" s="119">
        <f>Time!FB$106</f>
        <v>0</v>
      </c>
      <c r="FC35" s="119">
        <f>Time!FC$106</f>
        <v>0</v>
      </c>
      <c r="FD35" s="119">
        <f>Time!FD$106</f>
        <v>0</v>
      </c>
      <c r="FE35" s="119">
        <f>Time!FE$106</f>
        <v>0</v>
      </c>
      <c r="FF35" s="119">
        <f>Time!FF$106</f>
        <v>0</v>
      </c>
      <c r="FG35" s="119">
        <f>Time!FG$106</f>
        <v>0</v>
      </c>
      <c r="FH35" s="119">
        <f>Time!FH$106</f>
        <v>0</v>
      </c>
      <c r="FI35" s="119">
        <f>Time!FI$106</f>
        <v>0</v>
      </c>
      <c r="FJ35" s="119">
        <f>Time!FJ$106</f>
        <v>0</v>
      </c>
      <c r="FK35" s="119">
        <f>Time!FK$106</f>
        <v>0</v>
      </c>
      <c r="FL35" s="119">
        <f>Time!FL$106</f>
        <v>0</v>
      </c>
      <c r="FM35" s="119">
        <f>Time!FM$106</f>
        <v>0</v>
      </c>
      <c r="FN35" s="119">
        <f>Time!FN$106</f>
        <v>0</v>
      </c>
      <c r="FO35" s="119">
        <f>Time!FO$106</f>
        <v>0</v>
      </c>
      <c r="FP35" s="119">
        <f>Time!FP$106</f>
        <v>0</v>
      </c>
      <c r="FQ35" s="119">
        <f>Time!FQ$106</f>
        <v>0</v>
      </c>
      <c r="FR35" s="119">
        <f>Time!FR$106</f>
        <v>0</v>
      </c>
      <c r="FS35" s="119">
        <f>Time!FS$106</f>
        <v>0</v>
      </c>
      <c r="FT35" s="119">
        <f>Time!FT$106</f>
        <v>0</v>
      </c>
      <c r="FU35" s="119">
        <f>Time!FU$106</f>
        <v>0</v>
      </c>
      <c r="FV35" s="119">
        <f>Time!FV$106</f>
        <v>0</v>
      </c>
      <c r="FW35" s="119">
        <f>Time!FW$106</f>
        <v>0</v>
      </c>
      <c r="FX35" s="119">
        <f>Time!FX$106</f>
        <v>0</v>
      </c>
      <c r="FY35" s="119">
        <f>Time!FY$106</f>
        <v>0</v>
      </c>
      <c r="FZ35" s="119">
        <f>Time!FZ$106</f>
        <v>0</v>
      </c>
      <c r="GA35" s="119">
        <f>Time!GA$106</f>
        <v>0</v>
      </c>
      <c r="GB35" s="119">
        <f>Time!GB$106</f>
        <v>0</v>
      </c>
      <c r="GC35" s="119">
        <f>Time!GC$106</f>
        <v>0</v>
      </c>
      <c r="GD35" s="119">
        <f>Time!GD$106</f>
        <v>0</v>
      </c>
      <c r="GE35" s="119">
        <f>Time!GE$106</f>
        <v>0</v>
      </c>
      <c r="GF35" s="119">
        <f>Time!GF$106</f>
        <v>0</v>
      </c>
      <c r="GG35" s="119">
        <f>Time!GG$106</f>
        <v>0</v>
      </c>
      <c r="GH35" s="119">
        <f>Time!GH$106</f>
        <v>0</v>
      </c>
      <c r="GI35" s="119">
        <f>Time!GI$106</f>
        <v>0</v>
      </c>
      <c r="GJ35" s="119">
        <f>Time!GJ$106</f>
        <v>0</v>
      </c>
    </row>
    <row r="36" spans="1:192" ht="12.75" hidden="1" outlineLevel="2" x14ac:dyDescent="0.35">
      <c r="A36"/>
      <c r="B36"/>
      <c r="C36"/>
      <c r="D36"/>
      <c r="E36" t="str">
        <f>$E$19</f>
        <v>Senior debt service</v>
      </c>
      <c r="F36"/>
      <c r="G36" t="str">
        <f>$G$19</f>
        <v>$ 000s</v>
      </c>
      <c r="H36">
        <f>$H$19</f>
        <v>325472.56206800463</v>
      </c>
      <c r="I36"/>
      <c r="J36">
        <f t="shared" ref="J36:AO36" si="36">J$19</f>
        <v>0</v>
      </c>
      <c r="K36">
        <f t="shared" si="36"/>
        <v>0</v>
      </c>
      <c r="L36">
        <f t="shared" si="36"/>
        <v>0</v>
      </c>
      <c r="M36">
        <f t="shared" si="36"/>
        <v>0</v>
      </c>
      <c r="N36">
        <f t="shared" si="36"/>
        <v>0</v>
      </c>
      <c r="O36">
        <f t="shared" si="36"/>
        <v>0</v>
      </c>
      <c r="P36">
        <f t="shared" si="36"/>
        <v>0</v>
      </c>
      <c r="Q36">
        <f t="shared" si="36"/>
        <v>0</v>
      </c>
      <c r="R36">
        <f t="shared" si="36"/>
        <v>0</v>
      </c>
      <c r="S36">
        <f t="shared" si="36"/>
        <v>0</v>
      </c>
      <c r="T36">
        <f t="shared" si="36"/>
        <v>0</v>
      </c>
      <c r="U36">
        <f t="shared" si="36"/>
        <v>0</v>
      </c>
      <c r="V36">
        <f t="shared" si="36"/>
        <v>0</v>
      </c>
      <c r="W36">
        <f t="shared" si="36"/>
        <v>0</v>
      </c>
      <c r="X36">
        <f t="shared" si="36"/>
        <v>0</v>
      </c>
      <c r="Y36">
        <f t="shared" si="36"/>
        <v>0</v>
      </c>
      <c r="Z36">
        <f t="shared" si="36"/>
        <v>0</v>
      </c>
      <c r="AA36">
        <f t="shared" si="36"/>
        <v>0</v>
      </c>
      <c r="AB36">
        <f t="shared" si="36"/>
        <v>0</v>
      </c>
      <c r="AC36">
        <f t="shared" si="36"/>
        <v>0</v>
      </c>
      <c r="AD36">
        <f t="shared" si="36"/>
        <v>0</v>
      </c>
      <c r="AE36">
        <f t="shared" si="36"/>
        <v>0</v>
      </c>
      <c r="AF36">
        <f t="shared" si="36"/>
        <v>0</v>
      </c>
      <c r="AG36">
        <f t="shared" si="36"/>
        <v>0</v>
      </c>
      <c r="AH36">
        <f t="shared" si="36"/>
        <v>0</v>
      </c>
      <c r="AI36">
        <f t="shared" si="36"/>
        <v>0</v>
      </c>
      <c r="AJ36">
        <f t="shared" si="36"/>
        <v>0</v>
      </c>
      <c r="AK36">
        <f t="shared" si="36"/>
        <v>0</v>
      </c>
      <c r="AL36">
        <f t="shared" si="36"/>
        <v>0</v>
      </c>
      <c r="AM36">
        <f t="shared" si="36"/>
        <v>0</v>
      </c>
      <c r="AN36">
        <f t="shared" si="36"/>
        <v>0</v>
      </c>
      <c r="AO36">
        <f t="shared" si="36"/>
        <v>0</v>
      </c>
      <c r="AP36">
        <f t="shared" ref="AP36:BU36" si="37">AP$19</f>
        <v>0</v>
      </c>
      <c r="AQ36">
        <f t="shared" si="37"/>
        <v>0</v>
      </c>
      <c r="AR36">
        <f t="shared" si="37"/>
        <v>0</v>
      </c>
      <c r="AS36">
        <f t="shared" si="37"/>
        <v>0</v>
      </c>
      <c r="AT36">
        <f t="shared" si="37"/>
        <v>0</v>
      </c>
      <c r="AU36">
        <f t="shared" si="37"/>
        <v>0</v>
      </c>
      <c r="AV36">
        <f t="shared" si="37"/>
        <v>0</v>
      </c>
      <c r="AW36">
        <f t="shared" si="37"/>
        <v>0</v>
      </c>
      <c r="AX36">
        <f t="shared" si="37"/>
        <v>0</v>
      </c>
      <c r="AY36">
        <f t="shared" si="37"/>
        <v>0</v>
      </c>
      <c r="AZ36">
        <f t="shared" si="37"/>
        <v>0</v>
      </c>
      <c r="BA36">
        <f t="shared" si="37"/>
        <v>0</v>
      </c>
      <c r="BB36">
        <f t="shared" si="37"/>
        <v>0</v>
      </c>
      <c r="BC36">
        <f t="shared" si="37"/>
        <v>0</v>
      </c>
      <c r="BD36">
        <f t="shared" si="37"/>
        <v>0</v>
      </c>
      <c r="BE36">
        <f t="shared" si="37"/>
        <v>0</v>
      </c>
      <c r="BF36">
        <f t="shared" si="37"/>
        <v>4288.9774954406921</v>
      </c>
      <c r="BG36">
        <f t="shared" si="37"/>
        <v>3585.0608263929926</v>
      </c>
      <c r="BH36">
        <f t="shared" si="37"/>
        <v>3679.1140545374033</v>
      </c>
      <c r="BI36">
        <f t="shared" si="37"/>
        <v>3700.788321040769</v>
      </c>
      <c r="BJ36">
        <f t="shared" si="37"/>
        <v>3614.0912550273065</v>
      </c>
      <c r="BK36">
        <f t="shared" si="37"/>
        <v>3674.6873470528171</v>
      </c>
      <c r="BL36">
        <f t="shared" si="37"/>
        <v>3771.0919059008374</v>
      </c>
      <c r="BM36">
        <f t="shared" si="37"/>
        <v>3793.3080290667867</v>
      </c>
      <c r="BN36">
        <f t="shared" si="37"/>
        <v>3748.8757827348868</v>
      </c>
      <c r="BO36">
        <f t="shared" si="37"/>
        <v>3788.7706538950861</v>
      </c>
      <c r="BP36">
        <f t="shared" si="37"/>
        <v>3865.3692035483577</v>
      </c>
      <c r="BQ36">
        <f t="shared" si="37"/>
        <v>3888.1407297934561</v>
      </c>
      <c r="BR36">
        <f t="shared" si="37"/>
        <v>3797.0546248130622</v>
      </c>
      <c r="BS36">
        <f t="shared" si="37"/>
        <v>3860.7183939973643</v>
      </c>
      <c r="BT36">
        <f t="shared" si="37"/>
        <v>3962.0034336370672</v>
      </c>
      <c r="BU36">
        <f t="shared" si="37"/>
        <v>3985.3442480382932</v>
      </c>
      <c r="BV36">
        <f t="shared" ref="BV36:DA36" si="38">BV$19</f>
        <v>3891.9809904333888</v>
      </c>
      <c r="BW36">
        <f t="shared" si="38"/>
        <v>3957.2363538472982</v>
      </c>
      <c r="BX36">
        <f t="shared" si="38"/>
        <v>4061.0535194779923</v>
      </c>
      <c r="BY36">
        <f t="shared" si="38"/>
        <v>4084.9778542392487</v>
      </c>
      <c r="BZ36">
        <f t="shared" si="38"/>
        <v>3989.2805151942239</v>
      </c>
      <c r="CA36">
        <f t="shared" si="38"/>
        <v>4056.167262693481</v>
      </c>
      <c r="CB36">
        <f t="shared" si="38"/>
        <v>4162.5798574649434</v>
      </c>
      <c r="CC36">
        <f t="shared" si="38"/>
        <v>4187.1023005952311</v>
      </c>
      <c r="CD36">
        <f t="shared" si="38"/>
        <v>4138.0574143346548</v>
      </c>
      <c r="CE36">
        <f t="shared" si="38"/>
        <v>4182.0938873911045</v>
      </c>
      <c r="CF36">
        <f t="shared" si="38"/>
        <v>4266.6443539015654</v>
      </c>
      <c r="CG36">
        <f t="shared" si="38"/>
        <v>4291.7798581101106</v>
      </c>
      <c r="CH36">
        <f t="shared" si="38"/>
        <v>4191.237841275929</v>
      </c>
      <c r="CI36">
        <f t="shared" si="38"/>
        <v>4261.5107303673376</v>
      </c>
      <c r="CJ36">
        <f t="shared" si="38"/>
        <v>4373.3104627491048</v>
      </c>
      <c r="CK36">
        <f t="shared" si="38"/>
        <v>4399.0743545628629</v>
      </c>
      <c r="CL36">
        <f t="shared" si="38"/>
        <v>4296.0187873078285</v>
      </c>
      <c r="CM36">
        <f t="shared" si="38"/>
        <v>4368.0484986265219</v>
      </c>
      <c r="CN36">
        <f t="shared" si="38"/>
        <v>4482.6432243178315</v>
      </c>
      <c r="CO36">
        <f t="shared" si="38"/>
        <v>4509.0512134269347</v>
      </c>
      <c r="CP36">
        <f t="shared" si="38"/>
        <v>4403.4192569905235</v>
      </c>
      <c r="CQ36">
        <f t="shared" si="38"/>
        <v>4477.249711092184</v>
      </c>
      <c r="CR36">
        <f t="shared" si="38"/>
        <v>4594.7093049257774</v>
      </c>
      <c r="CS36">
        <f t="shared" si="38"/>
        <v>4621.7774937626073</v>
      </c>
      <c r="CT36">
        <f t="shared" si="38"/>
        <v>4567.6411160889465</v>
      </c>
      <c r="CU36">
        <f t="shared" si="38"/>
        <v>4616.2491427063187</v>
      </c>
      <c r="CV36">
        <f t="shared" si="38"/>
        <v>4709.577037548921</v>
      </c>
      <c r="CW36">
        <f t="shared" si="38"/>
        <v>4737.3219311066714</v>
      </c>
      <c r="CX36">
        <f t="shared" si="38"/>
        <v>4626.342356875668</v>
      </c>
      <c r="CY36">
        <f t="shared" si="38"/>
        <v>4703.9104777162247</v>
      </c>
      <c r="CZ36">
        <f t="shared" si="38"/>
        <v>4827.3164634876439</v>
      </c>
      <c r="DA36">
        <f t="shared" si="38"/>
        <v>4855.7549793843391</v>
      </c>
      <c r="DB36">
        <f t="shared" ref="DB36:EG36" si="39">DB$19</f>
        <v>4742.000915797561</v>
      </c>
      <c r="DC36">
        <f t="shared" si="39"/>
        <v>4821.5082396591306</v>
      </c>
      <c r="DD36">
        <f t="shared" si="39"/>
        <v>4947.9993750748354</v>
      </c>
      <c r="DE36">
        <f t="shared" si="39"/>
        <v>4977.1488538689482</v>
      </c>
      <c r="DF36">
        <f t="shared" si="39"/>
        <v>4860.5509386924996</v>
      </c>
      <c r="DG36">
        <f t="shared" si="39"/>
        <v>4942.0459456506087</v>
      </c>
      <c r="DH36">
        <f t="shared" si="39"/>
        <v>5071.6993594517053</v>
      </c>
      <c r="DI36">
        <f t="shared" si="39"/>
        <v>5101.5775752156696</v>
      </c>
      <c r="DJ36">
        <f t="shared" si="39"/>
        <v>5041.8211436877409</v>
      </c>
      <c r="DK36">
        <f t="shared" si="39"/>
        <v>5095.4753100558401</v>
      </c>
      <c r="DL36">
        <f t="shared" si="39"/>
        <v>5198.4918434379988</v>
      </c>
      <c r="DM36">
        <f t="shared" si="39"/>
        <v>5229.1170145960632</v>
      </c>
      <c r="DN36">
        <f t="shared" si="39"/>
        <v>5106.6163299638065</v>
      </c>
      <c r="DO36">
        <f t="shared" si="39"/>
        <v>5192.2370216491709</v>
      </c>
      <c r="DP36">
        <f t="shared" si="39"/>
        <v>5328.4541395239494</v>
      </c>
      <c r="DQ36">
        <f t="shared" si="39"/>
        <v>5359.8449399609644</v>
      </c>
      <c r="DR36">
        <f t="shared" si="39"/>
        <v>5234.2817382129015</v>
      </c>
      <c r="DS36">
        <f t="shared" si="39"/>
        <v>5322.0429471903999</v>
      </c>
      <c r="DT36">
        <f t="shared" si="39"/>
        <v>5461.6654930120476</v>
      </c>
      <c r="DU36">
        <f t="shared" si="39"/>
        <v>5493.8410634599886</v>
      </c>
      <c r="DV36">
        <f t="shared" si="39"/>
        <v>5365.1387816682245</v>
      </c>
      <c r="DW36">
        <f t="shared" si="39"/>
        <v>5455.0940208701586</v>
      </c>
      <c r="DX36">
        <f t="shared" si="39"/>
        <v>5598.2071303373468</v>
      </c>
      <c r="DY36">
        <f t="shared" si="39"/>
        <v>5631.1870900464855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ref="EH36:FM36" si="40">EH$19</f>
        <v>0</v>
      </c>
      <c r="EI36">
        <f t="shared" si="40"/>
        <v>0</v>
      </c>
      <c r="EJ36">
        <f t="shared" si="40"/>
        <v>0</v>
      </c>
      <c r="EK36">
        <f t="shared" si="40"/>
        <v>0</v>
      </c>
      <c r="EL36">
        <f t="shared" si="40"/>
        <v>0</v>
      </c>
      <c r="EM36">
        <f t="shared" si="40"/>
        <v>0</v>
      </c>
      <c r="EN36">
        <f t="shared" si="40"/>
        <v>0</v>
      </c>
      <c r="EO36">
        <f t="shared" si="40"/>
        <v>0</v>
      </c>
      <c r="EP36">
        <f t="shared" si="40"/>
        <v>0</v>
      </c>
      <c r="EQ36">
        <f t="shared" si="40"/>
        <v>0</v>
      </c>
      <c r="ER36">
        <f t="shared" si="40"/>
        <v>0</v>
      </c>
      <c r="ES36">
        <f t="shared" si="40"/>
        <v>0</v>
      </c>
      <c r="ET36">
        <f t="shared" si="40"/>
        <v>0</v>
      </c>
      <c r="EU36">
        <f t="shared" si="40"/>
        <v>0</v>
      </c>
      <c r="EV36">
        <f t="shared" si="40"/>
        <v>0</v>
      </c>
      <c r="EW36">
        <f t="shared" si="40"/>
        <v>0</v>
      </c>
      <c r="EX36">
        <f t="shared" si="40"/>
        <v>0</v>
      </c>
      <c r="EY36">
        <f t="shared" si="40"/>
        <v>0</v>
      </c>
      <c r="EZ36">
        <f t="shared" si="40"/>
        <v>0</v>
      </c>
      <c r="FA36">
        <f t="shared" si="40"/>
        <v>0</v>
      </c>
      <c r="FB36">
        <f t="shared" si="40"/>
        <v>0</v>
      </c>
      <c r="FC36">
        <f t="shared" si="40"/>
        <v>0</v>
      </c>
      <c r="FD36">
        <f t="shared" si="40"/>
        <v>0</v>
      </c>
      <c r="FE36">
        <f t="shared" si="40"/>
        <v>0</v>
      </c>
      <c r="FF36">
        <f t="shared" si="40"/>
        <v>0</v>
      </c>
      <c r="FG36">
        <f t="shared" si="40"/>
        <v>0</v>
      </c>
      <c r="FH36">
        <f t="shared" si="40"/>
        <v>0</v>
      </c>
      <c r="FI36">
        <f t="shared" si="40"/>
        <v>0</v>
      </c>
      <c r="FJ36">
        <f t="shared" si="40"/>
        <v>0</v>
      </c>
      <c r="FK36">
        <f t="shared" si="40"/>
        <v>0</v>
      </c>
      <c r="FL36">
        <f t="shared" si="40"/>
        <v>0</v>
      </c>
      <c r="FM36">
        <f t="shared" si="40"/>
        <v>0</v>
      </c>
      <c r="FN36">
        <f t="shared" ref="FN36:GJ36" si="41">FN$19</f>
        <v>0</v>
      </c>
      <c r="FO36">
        <f t="shared" si="41"/>
        <v>0</v>
      </c>
      <c r="FP36">
        <f t="shared" si="41"/>
        <v>0</v>
      </c>
      <c r="FQ36">
        <f t="shared" si="41"/>
        <v>0</v>
      </c>
      <c r="FR36">
        <f t="shared" si="41"/>
        <v>0</v>
      </c>
      <c r="FS36">
        <f t="shared" si="41"/>
        <v>0</v>
      </c>
      <c r="FT36">
        <f t="shared" si="41"/>
        <v>0</v>
      </c>
      <c r="FU36">
        <f t="shared" si="41"/>
        <v>0</v>
      </c>
      <c r="FV36">
        <f t="shared" si="41"/>
        <v>0</v>
      </c>
      <c r="FW36">
        <f t="shared" si="41"/>
        <v>0</v>
      </c>
      <c r="FX36">
        <f t="shared" si="41"/>
        <v>0</v>
      </c>
      <c r="FY36">
        <f t="shared" si="41"/>
        <v>0</v>
      </c>
      <c r="FZ36">
        <f t="shared" si="41"/>
        <v>0</v>
      </c>
      <c r="GA36">
        <f t="shared" si="41"/>
        <v>0</v>
      </c>
      <c r="GB36">
        <f t="shared" si="41"/>
        <v>0</v>
      </c>
      <c r="GC36">
        <f t="shared" si="41"/>
        <v>0</v>
      </c>
      <c r="GD36">
        <f t="shared" si="41"/>
        <v>0</v>
      </c>
      <c r="GE36">
        <f t="shared" si="41"/>
        <v>0</v>
      </c>
      <c r="GF36">
        <f t="shared" si="41"/>
        <v>0</v>
      </c>
      <c r="GG36">
        <f t="shared" si="41"/>
        <v>0</v>
      </c>
      <c r="GH36">
        <f t="shared" si="41"/>
        <v>0</v>
      </c>
      <c r="GI36">
        <f t="shared" si="41"/>
        <v>0</v>
      </c>
      <c r="GJ36">
        <f t="shared" si="41"/>
        <v>0</v>
      </c>
    </row>
    <row r="37" spans="1:192" s="513" customFormat="1" ht="12.75" hidden="1" outlineLevel="2" x14ac:dyDescent="0.35">
      <c r="E37" s="513" t="s">
        <v>1715</v>
      </c>
      <c r="G37" s="513" t="s">
        <v>1512</v>
      </c>
      <c r="H37" s="513">
        <f>SUM(J37:GJ37)</f>
        <v>100.80000000000011</v>
      </c>
      <c r="J37" s="513" t="str">
        <f t="shared" ref="J37:AO37" si="42">IF(J35=1,J34/J36,"na")</f>
        <v>na</v>
      </c>
      <c r="K37" s="513" t="str">
        <f t="shared" si="42"/>
        <v>na</v>
      </c>
      <c r="L37" s="513" t="str">
        <f t="shared" si="42"/>
        <v>na</v>
      </c>
      <c r="M37" s="513" t="str">
        <f t="shared" si="42"/>
        <v>na</v>
      </c>
      <c r="N37" s="513" t="str">
        <f t="shared" si="42"/>
        <v>na</v>
      </c>
      <c r="O37" s="513" t="str">
        <f t="shared" si="42"/>
        <v>na</v>
      </c>
      <c r="P37" s="513" t="str">
        <f t="shared" si="42"/>
        <v>na</v>
      </c>
      <c r="Q37" s="513" t="str">
        <f t="shared" si="42"/>
        <v>na</v>
      </c>
      <c r="R37" s="513" t="str">
        <f t="shared" si="42"/>
        <v>na</v>
      </c>
      <c r="S37" s="513" t="str">
        <f t="shared" si="42"/>
        <v>na</v>
      </c>
      <c r="T37" s="513" t="str">
        <f t="shared" si="42"/>
        <v>na</v>
      </c>
      <c r="U37" s="513" t="str">
        <f t="shared" si="42"/>
        <v>na</v>
      </c>
      <c r="V37" s="513" t="str">
        <f t="shared" si="42"/>
        <v>na</v>
      </c>
      <c r="W37" s="513" t="str">
        <f t="shared" si="42"/>
        <v>na</v>
      </c>
      <c r="X37" s="513" t="str">
        <f t="shared" si="42"/>
        <v>na</v>
      </c>
      <c r="Y37" s="513" t="str">
        <f t="shared" si="42"/>
        <v>na</v>
      </c>
      <c r="Z37" s="513" t="str">
        <f t="shared" si="42"/>
        <v>na</v>
      </c>
      <c r="AA37" s="513" t="str">
        <f t="shared" si="42"/>
        <v>na</v>
      </c>
      <c r="AB37" s="513" t="str">
        <f t="shared" si="42"/>
        <v>na</v>
      </c>
      <c r="AC37" s="513" t="str">
        <f t="shared" si="42"/>
        <v>na</v>
      </c>
      <c r="AD37" s="513" t="str">
        <f t="shared" si="42"/>
        <v>na</v>
      </c>
      <c r="AE37" s="513" t="str">
        <f t="shared" si="42"/>
        <v>na</v>
      </c>
      <c r="AF37" s="513" t="str">
        <f t="shared" si="42"/>
        <v>na</v>
      </c>
      <c r="AG37" s="513" t="str">
        <f t="shared" si="42"/>
        <v>na</v>
      </c>
      <c r="AH37" s="513" t="str">
        <f t="shared" si="42"/>
        <v>na</v>
      </c>
      <c r="AI37" s="513" t="str">
        <f t="shared" si="42"/>
        <v>na</v>
      </c>
      <c r="AJ37" s="513" t="str">
        <f t="shared" si="42"/>
        <v>na</v>
      </c>
      <c r="AK37" s="513" t="str">
        <f t="shared" si="42"/>
        <v>na</v>
      </c>
      <c r="AL37" s="513" t="str">
        <f t="shared" si="42"/>
        <v>na</v>
      </c>
      <c r="AM37" s="513" t="str">
        <f t="shared" si="42"/>
        <v>na</v>
      </c>
      <c r="AN37" s="513" t="str">
        <f t="shared" si="42"/>
        <v>na</v>
      </c>
      <c r="AO37" s="513" t="str">
        <f t="shared" si="42"/>
        <v>na</v>
      </c>
      <c r="AP37" s="513" t="str">
        <f t="shared" ref="AP37:BU37" si="43">IF(AP35=1,AP34/AP36,"na")</f>
        <v>na</v>
      </c>
      <c r="AQ37" s="513" t="str">
        <f t="shared" si="43"/>
        <v>na</v>
      </c>
      <c r="AR37" s="513" t="str">
        <f t="shared" si="43"/>
        <v>na</v>
      </c>
      <c r="AS37" s="513" t="str">
        <f t="shared" si="43"/>
        <v>na</v>
      </c>
      <c r="AT37" s="513" t="str">
        <f t="shared" si="43"/>
        <v>na</v>
      </c>
      <c r="AU37" s="513" t="str">
        <f t="shared" si="43"/>
        <v>na</v>
      </c>
      <c r="AV37" s="513" t="str">
        <f t="shared" si="43"/>
        <v>na</v>
      </c>
      <c r="AW37" s="513" t="str">
        <f t="shared" si="43"/>
        <v>na</v>
      </c>
      <c r="AX37" s="513" t="str">
        <f t="shared" si="43"/>
        <v>na</v>
      </c>
      <c r="AY37" s="513" t="str">
        <f t="shared" si="43"/>
        <v>na</v>
      </c>
      <c r="AZ37" s="513" t="str">
        <f t="shared" si="43"/>
        <v>na</v>
      </c>
      <c r="BA37" s="513" t="str">
        <f t="shared" si="43"/>
        <v>na</v>
      </c>
      <c r="BB37" s="513" t="str">
        <f t="shared" si="43"/>
        <v>na</v>
      </c>
      <c r="BC37" s="513" t="str">
        <f t="shared" si="43"/>
        <v>na</v>
      </c>
      <c r="BD37" s="513" t="str">
        <f t="shared" si="43"/>
        <v>na</v>
      </c>
      <c r="BE37" s="513" t="str">
        <f t="shared" si="43"/>
        <v>na</v>
      </c>
      <c r="BF37" s="513">
        <f t="shared" si="43"/>
        <v>1.4</v>
      </c>
      <c r="BG37" s="513">
        <f t="shared" si="43"/>
        <v>1.4</v>
      </c>
      <c r="BH37" s="513">
        <f t="shared" si="43"/>
        <v>1.4</v>
      </c>
      <c r="BI37" s="513">
        <f t="shared" si="43"/>
        <v>1.4</v>
      </c>
      <c r="BJ37" s="513">
        <f t="shared" si="43"/>
        <v>1.4</v>
      </c>
      <c r="BK37" s="513">
        <f t="shared" si="43"/>
        <v>1.4</v>
      </c>
      <c r="BL37" s="513">
        <f t="shared" si="43"/>
        <v>1.4</v>
      </c>
      <c r="BM37" s="513">
        <f t="shared" si="43"/>
        <v>1.4</v>
      </c>
      <c r="BN37" s="513">
        <f t="shared" si="43"/>
        <v>1.4</v>
      </c>
      <c r="BO37" s="513">
        <f t="shared" si="43"/>
        <v>1.4</v>
      </c>
      <c r="BP37" s="513">
        <f t="shared" si="43"/>
        <v>1.4</v>
      </c>
      <c r="BQ37" s="513">
        <f t="shared" si="43"/>
        <v>1.4</v>
      </c>
      <c r="BR37" s="513">
        <f t="shared" si="43"/>
        <v>1.4</v>
      </c>
      <c r="BS37" s="513">
        <f t="shared" si="43"/>
        <v>1.4</v>
      </c>
      <c r="BT37" s="513">
        <f t="shared" si="43"/>
        <v>1.4</v>
      </c>
      <c r="BU37" s="513">
        <f t="shared" si="43"/>
        <v>1.4</v>
      </c>
      <c r="BV37" s="513">
        <f t="shared" ref="BV37:DA37" si="44">IF(BV35=1,BV34/BV36,"na")</f>
        <v>1.4</v>
      </c>
      <c r="BW37" s="513">
        <f t="shared" si="44"/>
        <v>1.4</v>
      </c>
      <c r="BX37" s="513">
        <f t="shared" si="44"/>
        <v>1.4</v>
      </c>
      <c r="BY37" s="513">
        <f t="shared" si="44"/>
        <v>1.4</v>
      </c>
      <c r="BZ37" s="513">
        <f t="shared" si="44"/>
        <v>1.4</v>
      </c>
      <c r="CA37" s="513">
        <f t="shared" si="44"/>
        <v>1.4</v>
      </c>
      <c r="CB37" s="513">
        <f t="shared" si="44"/>
        <v>1.3999999999999997</v>
      </c>
      <c r="CC37" s="513">
        <f t="shared" si="44"/>
        <v>1.4000000000000001</v>
      </c>
      <c r="CD37" s="513">
        <f t="shared" si="44"/>
        <v>1.4</v>
      </c>
      <c r="CE37" s="513">
        <f t="shared" si="44"/>
        <v>1.4</v>
      </c>
      <c r="CF37" s="513">
        <f t="shared" si="44"/>
        <v>1.3999999999999997</v>
      </c>
      <c r="CG37" s="513">
        <f t="shared" si="44"/>
        <v>1.4</v>
      </c>
      <c r="CH37" s="513">
        <f t="shared" si="44"/>
        <v>1.4</v>
      </c>
      <c r="CI37" s="513">
        <f t="shared" si="44"/>
        <v>1.4</v>
      </c>
      <c r="CJ37" s="513">
        <f t="shared" si="44"/>
        <v>1.4</v>
      </c>
      <c r="CK37" s="513">
        <f t="shared" si="44"/>
        <v>1.4</v>
      </c>
      <c r="CL37" s="513">
        <f t="shared" si="44"/>
        <v>1.4</v>
      </c>
      <c r="CM37" s="513">
        <f t="shared" si="44"/>
        <v>1.4</v>
      </c>
      <c r="CN37" s="513">
        <f t="shared" si="44"/>
        <v>1.4</v>
      </c>
      <c r="CO37" s="513">
        <f t="shared" si="44"/>
        <v>1.4</v>
      </c>
      <c r="CP37" s="513">
        <f t="shared" si="44"/>
        <v>1.4</v>
      </c>
      <c r="CQ37" s="513">
        <f t="shared" si="44"/>
        <v>1.4</v>
      </c>
      <c r="CR37" s="513">
        <f t="shared" si="44"/>
        <v>1.4</v>
      </c>
      <c r="CS37" s="513">
        <f t="shared" si="44"/>
        <v>1.4</v>
      </c>
      <c r="CT37" s="513">
        <f t="shared" si="44"/>
        <v>1.4</v>
      </c>
      <c r="CU37" s="513">
        <f t="shared" si="44"/>
        <v>1.4</v>
      </c>
      <c r="CV37" s="513">
        <f t="shared" si="44"/>
        <v>1.4</v>
      </c>
      <c r="CW37" s="513">
        <f t="shared" si="44"/>
        <v>1.4</v>
      </c>
      <c r="CX37" s="513">
        <f t="shared" si="44"/>
        <v>1.4</v>
      </c>
      <c r="CY37" s="513">
        <f t="shared" si="44"/>
        <v>1.4</v>
      </c>
      <c r="CZ37" s="513">
        <f t="shared" si="44"/>
        <v>1.4</v>
      </c>
      <c r="DA37" s="513">
        <f t="shared" si="44"/>
        <v>1.4000000000000001</v>
      </c>
      <c r="DB37" s="513">
        <f t="shared" ref="DB37:EG37" si="45">IF(DB35=1,DB34/DB36,"na")</f>
        <v>1.4</v>
      </c>
      <c r="DC37" s="513">
        <f t="shared" si="45"/>
        <v>1.4000000000000001</v>
      </c>
      <c r="DD37" s="513">
        <f t="shared" si="45"/>
        <v>1.4</v>
      </c>
      <c r="DE37" s="513">
        <f t="shared" si="45"/>
        <v>1.4</v>
      </c>
      <c r="DF37" s="513">
        <f t="shared" si="45"/>
        <v>1.4</v>
      </c>
      <c r="DG37" s="513">
        <f t="shared" si="45"/>
        <v>1.4000000000000001</v>
      </c>
      <c r="DH37" s="513">
        <f t="shared" si="45"/>
        <v>1.4</v>
      </c>
      <c r="DI37" s="513">
        <f t="shared" si="45"/>
        <v>1.4</v>
      </c>
      <c r="DJ37" s="513">
        <f t="shared" si="45"/>
        <v>1.4000000000000001</v>
      </c>
      <c r="DK37" s="513">
        <f t="shared" si="45"/>
        <v>1.4</v>
      </c>
      <c r="DL37" s="513">
        <f t="shared" si="45"/>
        <v>1.4</v>
      </c>
      <c r="DM37" s="513">
        <f t="shared" si="45"/>
        <v>1.4</v>
      </c>
      <c r="DN37" s="513">
        <f t="shared" si="45"/>
        <v>1.4</v>
      </c>
      <c r="DO37" s="513">
        <f t="shared" si="45"/>
        <v>1.4</v>
      </c>
      <c r="DP37" s="513">
        <f t="shared" si="45"/>
        <v>1.3999999999999997</v>
      </c>
      <c r="DQ37" s="513">
        <f t="shared" si="45"/>
        <v>1.4</v>
      </c>
      <c r="DR37" s="513">
        <f t="shared" si="45"/>
        <v>1.3999999999999997</v>
      </c>
      <c r="DS37" s="513">
        <f t="shared" si="45"/>
        <v>1.4</v>
      </c>
      <c r="DT37" s="513">
        <f t="shared" si="45"/>
        <v>1.4</v>
      </c>
      <c r="DU37" s="513">
        <f t="shared" si="45"/>
        <v>1.4</v>
      </c>
      <c r="DV37" s="513">
        <f t="shared" si="45"/>
        <v>1.4</v>
      </c>
      <c r="DW37" s="513">
        <f t="shared" si="45"/>
        <v>1.4</v>
      </c>
      <c r="DX37" s="513">
        <f t="shared" si="45"/>
        <v>1.4</v>
      </c>
      <c r="DY37" s="513">
        <f t="shared" si="45"/>
        <v>1.4</v>
      </c>
      <c r="DZ37" s="513" t="str">
        <f t="shared" si="45"/>
        <v>na</v>
      </c>
      <c r="EA37" s="513" t="str">
        <f t="shared" si="45"/>
        <v>na</v>
      </c>
      <c r="EB37" s="513" t="str">
        <f t="shared" si="45"/>
        <v>na</v>
      </c>
      <c r="EC37" s="513" t="str">
        <f t="shared" si="45"/>
        <v>na</v>
      </c>
      <c r="ED37" s="513" t="str">
        <f t="shared" si="45"/>
        <v>na</v>
      </c>
      <c r="EE37" s="513" t="str">
        <f t="shared" si="45"/>
        <v>na</v>
      </c>
      <c r="EF37" s="513" t="str">
        <f t="shared" si="45"/>
        <v>na</v>
      </c>
      <c r="EG37" s="513" t="str">
        <f t="shared" si="45"/>
        <v>na</v>
      </c>
      <c r="EH37" s="513" t="str">
        <f t="shared" ref="EH37:FM37" si="46">IF(EH35=1,EH34/EH36,"na")</f>
        <v>na</v>
      </c>
      <c r="EI37" s="513" t="str">
        <f t="shared" si="46"/>
        <v>na</v>
      </c>
      <c r="EJ37" s="513" t="str">
        <f t="shared" si="46"/>
        <v>na</v>
      </c>
      <c r="EK37" s="513" t="str">
        <f t="shared" si="46"/>
        <v>na</v>
      </c>
      <c r="EL37" s="513" t="str">
        <f t="shared" si="46"/>
        <v>na</v>
      </c>
      <c r="EM37" s="513" t="str">
        <f t="shared" si="46"/>
        <v>na</v>
      </c>
      <c r="EN37" s="513" t="str">
        <f t="shared" si="46"/>
        <v>na</v>
      </c>
      <c r="EO37" s="513" t="str">
        <f t="shared" si="46"/>
        <v>na</v>
      </c>
      <c r="EP37" s="513" t="str">
        <f t="shared" si="46"/>
        <v>na</v>
      </c>
      <c r="EQ37" s="513" t="str">
        <f t="shared" si="46"/>
        <v>na</v>
      </c>
      <c r="ER37" s="513" t="str">
        <f t="shared" si="46"/>
        <v>na</v>
      </c>
      <c r="ES37" s="513" t="str">
        <f t="shared" si="46"/>
        <v>na</v>
      </c>
      <c r="ET37" s="513" t="str">
        <f t="shared" si="46"/>
        <v>na</v>
      </c>
      <c r="EU37" s="513" t="str">
        <f t="shared" si="46"/>
        <v>na</v>
      </c>
      <c r="EV37" s="513" t="str">
        <f t="shared" si="46"/>
        <v>na</v>
      </c>
      <c r="EW37" s="513" t="str">
        <f t="shared" si="46"/>
        <v>na</v>
      </c>
      <c r="EX37" s="513" t="str">
        <f t="shared" si="46"/>
        <v>na</v>
      </c>
      <c r="EY37" s="513" t="str">
        <f t="shared" si="46"/>
        <v>na</v>
      </c>
      <c r="EZ37" s="513" t="str">
        <f t="shared" si="46"/>
        <v>na</v>
      </c>
      <c r="FA37" s="513" t="str">
        <f t="shared" si="46"/>
        <v>na</v>
      </c>
      <c r="FB37" s="513" t="str">
        <f t="shared" si="46"/>
        <v>na</v>
      </c>
      <c r="FC37" s="513" t="str">
        <f t="shared" si="46"/>
        <v>na</v>
      </c>
      <c r="FD37" s="513" t="str">
        <f t="shared" si="46"/>
        <v>na</v>
      </c>
      <c r="FE37" s="513" t="str">
        <f t="shared" si="46"/>
        <v>na</v>
      </c>
      <c r="FF37" s="513" t="str">
        <f t="shared" si="46"/>
        <v>na</v>
      </c>
      <c r="FG37" s="513" t="str">
        <f t="shared" si="46"/>
        <v>na</v>
      </c>
      <c r="FH37" s="513" t="str">
        <f t="shared" si="46"/>
        <v>na</v>
      </c>
      <c r="FI37" s="513" t="str">
        <f t="shared" si="46"/>
        <v>na</v>
      </c>
      <c r="FJ37" s="513" t="str">
        <f t="shared" si="46"/>
        <v>na</v>
      </c>
      <c r="FK37" s="513" t="str">
        <f t="shared" si="46"/>
        <v>na</v>
      </c>
      <c r="FL37" s="513" t="str">
        <f t="shared" si="46"/>
        <v>na</v>
      </c>
      <c r="FM37" s="513" t="str">
        <f t="shared" si="46"/>
        <v>na</v>
      </c>
      <c r="FN37" s="513" t="str">
        <f t="shared" ref="FN37:GJ37" si="47">IF(FN35=1,FN34/FN36,"na")</f>
        <v>na</v>
      </c>
      <c r="FO37" s="513" t="str">
        <f t="shared" si="47"/>
        <v>na</v>
      </c>
      <c r="FP37" s="513" t="str">
        <f t="shared" si="47"/>
        <v>na</v>
      </c>
      <c r="FQ37" s="513" t="str">
        <f t="shared" si="47"/>
        <v>na</v>
      </c>
      <c r="FR37" s="513" t="str">
        <f t="shared" si="47"/>
        <v>na</v>
      </c>
      <c r="FS37" s="513" t="str">
        <f t="shared" si="47"/>
        <v>na</v>
      </c>
      <c r="FT37" s="513" t="str">
        <f t="shared" si="47"/>
        <v>na</v>
      </c>
      <c r="FU37" s="513" t="str">
        <f t="shared" si="47"/>
        <v>na</v>
      </c>
      <c r="FV37" s="513" t="str">
        <f t="shared" si="47"/>
        <v>na</v>
      </c>
      <c r="FW37" s="513" t="str">
        <f t="shared" si="47"/>
        <v>na</v>
      </c>
      <c r="FX37" s="513" t="str">
        <f t="shared" si="47"/>
        <v>na</v>
      </c>
      <c r="FY37" s="513" t="str">
        <f t="shared" si="47"/>
        <v>na</v>
      </c>
      <c r="FZ37" s="513" t="str">
        <f t="shared" si="47"/>
        <v>na</v>
      </c>
      <c r="GA37" s="513" t="str">
        <f t="shared" si="47"/>
        <v>na</v>
      </c>
      <c r="GB37" s="513" t="str">
        <f t="shared" si="47"/>
        <v>na</v>
      </c>
      <c r="GC37" s="513" t="str">
        <f t="shared" si="47"/>
        <v>na</v>
      </c>
      <c r="GD37" s="513" t="str">
        <f t="shared" si="47"/>
        <v>na</v>
      </c>
      <c r="GE37" s="513" t="str">
        <f t="shared" si="47"/>
        <v>na</v>
      </c>
      <c r="GF37" s="513" t="str">
        <f t="shared" si="47"/>
        <v>na</v>
      </c>
      <c r="GG37" s="513" t="str">
        <f t="shared" si="47"/>
        <v>na</v>
      </c>
      <c r="GH37" s="513" t="str">
        <f t="shared" si="47"/>
        <v>na</v>
      </c>
      <c r="GI37" s="513" t="str">
        <f t="shared" si="47"/>
        <v>na</v>
      </c>
      <c r="GJ37" s="513" t="str">
        <f t="shared" si="47"/>
        <v>na</v>
      </c>
    </row>
    <row r="38" spans="1:192" ht="12.75" hidden="1" outlineLevel="2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192" s="513" customFormat="1" ht="12.75" hidden="1" outlineLevel="2" x14ac:dyDescent="0.35">
      <c r="E39" s="513" t="str">
        <f>$E$37</f>
        <v>3 month historic DSCR</v>
      </c>
      <c r="G39" s="513" t="str">
        <f>$G$37</f>
        <v>x</v>
      </c>
      <c r="H39" s="513">
        <f>$H$37</f>
        <v>100.80000000000011</v>
      </c>
      <c r="J39" s="513" t="str">
        <f t="shared" ref="J39:AO39" si="48">J$37</f>
        <v>na</v>
      </c>
      <c r="K39" s="513" t="str">
        <f t="shared" si="48"/>
        <v>na</v>
      </c>
      <c r="L39" s="513" t="str">
        <f t="shared" si="48"/>
        <v>na</v>
      </c>
      <c r="M39" s="513" t="str">
        <f t="shared" si="48"/>
        <v>na</v>
      </c>
      <c r="N39" s="513" t="str">
        <f t="shared" si="48"/>
        <v>na</v>
      </c>
      <c r="O39" s="513" t="str">
        <f t="shared" si="48"/>
        <v>na</v>
      </c>
      <c r="P39" s="513" t="str">
        <f t="shared" si="48"/>
        <v>na</v>
      </c>
      <c r="Q39" s="513" t="str">
        <f t="shared" si="48"/>
        <v>na</v>
      </c>
      <c r="R39" s="513" t="str">
        <f t="shared" si="48"/>
        <v>na</v>
      </c>
      <c r="S39" s="513" t="str">
        <f t="shared" si="48"/>
        <v>na</v>
      </c>
      <c r="T39" s="513" t="str">
        <f t="shared" si="48"/>
        <v>na</v>
      </c>
      <c r="U39" s="513" t="str">
        <f t="shared" si="48"/>
        <v>na</v>
      </c>
      <c r="V39" s="513" t="str">
        <f t="shared" si="48"/>
        <v>na</v>
      </c>
      <c r="W39" s="513" t="str">
        <f t="shared" si="48"/>
        <v>na</v>
      </c>
      <c r="X39" s="513" t="str">
        <f t="shared" si="48"/>
        <v>na</v>
      </c>
      <c r="Y39" s="513" t="str">
        <f t="shared" si="48"/>
        <v>na</v>
      </c>
      <c r="Z39" s="513" t="str">
        <f t="shared" si="48"/>
        <v>na</v>
      </c>
      <c r="AA39" s="513" t="str">
        <f t="shared" si="48"/>
        <v>na</v>
      </c>
      <c r="AB39" s="513" t="str">
        <f t="shared" si="48"/>
        <v>na</v>
      </c>
      <c r="AC39" s="513" t="str">
        <f t="shared" si="48"/>
        <v>na</v>
      </c>
      <c r="AD39" s="513" t="str">
        <f t="shared" si="48"/>
        <v>na</v>
      </c>
      <c r="AE39" s="513" t="str">
        <f t="shared" si="48"/>
        <v>na</v>
      </c>
      <c r="AF39" s="513" t="str">
        <f t="shared" si="48"/>
        <v>na</v>
      </c>
      <c r="AG39" s="513" t="str">
        <f t="shared" si="48"/>
        <v>na</v>
      </c>
      <c r="AH39" s="513" t="str">
        <f t="shared" si="48"/>
        <v>na</v>
      </c>
      <c r="AI39" s="513" t="str">
        <f t="shared" si="48"/>
        <v>na</v>
      </c>
      <c r="AJ39" s="513" t="str">
        <f t="shared" si="48"/>
        <v>na</v>
      </c>
      <c r="AK39" s="513" t="str">
        <f t="shared" si="48"/>
        <v>na</v>
      </c>
      <c r="AL39" s="513" t="str">
        <f t="shared" si="48"/>
        <v>na</v>
      </c>
      <c r="AM39" s="513" t="str">
        <f t="shared" si="48"/>
        <v>na</v>
      </c>
      <c r="AN39" s="513" t="str">
        <f t="shared" si="48"/>
        <v>na</v>
      </c>
      <c r="AO39" s="513" t="str">
        <f t="shared" si="48"/>
        <v>na</v>
      </c>
      <c r="AP39" s="513" t="str">
        <f t="shared" ref="AP39:BU39" si="49">AP$37</f>
        <v>na</v>
      </c>
      <c r="AQ39" s="513" t="str">
        <f t="shared" si="49"/>
        <v>na</v>
      </c>
      <c r="AR39" s="513" t="str">
        <f t="shared" si="49"/>
        <v>na</v>
      </c>
      <c r="AS39" s="513" t="str">
        <f t="shared" si="49"/>
        <v>na</v>
      </c>
      <c r="AT39" s="513" t="str">
        <f t="shared" si="49"/>
        <v>na</v>
      </c>
      <c r="AU39" s="513" t="str">
        <f t="shared" si="49"/>
        <v>na</v>
      </c>
      <c r="AV39" s="513" t="str">
        <f t="shared" si="49"/>
        <v>na</v>
      </c>
      <c r="AW39" s="513" t="str">
        <f t="shared" si="49"/>
        <v>na</v>
      </c>
      <c r="AX39" s="513" t="str">
        <f t="shared" si="49"/>
        <v>na</v>
      </c>
      <c r="AY39" s="513" t="str">
        <f t="shared" si="49"/>
        <v>na</v>
      </c>
      <c r="AZ39" s="513" t="str">
        <f t="shared" si="49"/>
        <v>na</v>
      </c>
      <c r="BA39" s="513" t="str">
        <f t="shared" si="49"/>
        <v>na</v>
      </c>
      <c r="BB39" s="513" t="str">
        <f t="shared" si="49"/>
        <v>na</v>
      </c>
      <c r="BC39" s="513" t="str">
        <f t="shared" si="49"/>
        <v>na</v>
      </c>
      <c r="BD39" s="513" t="str">
        <f t="shared" si="49"/>
        <v>na</v>
      </c>
      <c r="BE39" s="513" t="str">
        <f t="shared" si="49"/>
        <v>na</v>
      </c>
      <c r="BF39" s="513">
        <f t="shared" si="49"/>
        <v>1.4</v>
      </c>
      <c r="BG39" s="513">
        <f t="shared" si="49"/>
        <v>1.4</v>
      </c>
      <c r="BH39" s="513">
        <f t="shared" si="49"/>
        <v>1.4</v>
      </c>
      <c r="BI39" s="513">
        <f t="shared" si="49"/>
        <v>1.4</v>
      </c>
      <c r="BJ39" s="513">
        <f t="shared" si="49"/>
        <v>1.4</v>
      </c>
      <c r="BK39" s="513">
        <f t="shared" si="49"/>
        <v>1.4</v>
      </c>
      <c r="BL39" s="513">
        <f t="shared" si="49"/>
        <v>1.4</v>
      </c>
      <c r="BM39" s="513">
        <f t="shared" si="49"/>
        <v>1.4</v>
      </c>
      <c r="BN39" s="513">
        <f t="shared" si="49"/>
        <v>1.4</v>
      </c>
      <c r="BO39" s="513">
        <f t="shared" si="49"/>
        <v>1.4</v>
      </c>
      <c r="BP39" s="513">
        <f t="shared" si="49"/>
        <v>1.4</v>
      </c>
      <c r="BQ39" s="513">
        <f t="shared" si="49"/>
        <v>1.4</v>
      </c>
      <c r="BR39" s="513">
        <f t="shared" si="49"/>
        <v>1.4</v>
      </c>
      <c r="BS39" s="513">
        <f t="shared" si="49"/>
        <v>1.4</v>
      </c>
      <c r="BT39" s="513">
        <f t="shared" si="49"/>
        <v>1.4</v>
      </c>
      <c r="BU39" s="513">
        <f t="shared" si="49"/>
        <v>1.4</v>
      </c>
      <c r="BV39" s="513">
        <f t="shared" ref="BV39:DA39" si="50">BV$37</f>
        <v>1.4</v>
      </c>
      <c r="BW39" s="513">
        <f t="shared" si="50"/>
        <v>1.4</v>
      </c>
      <c r="BX39" s="513">
        <f t="shared" si="50"/>
        <v>1.4</v>
      </c>
      <c r="BY39" s="513">
        <f t="shared" si="50"/>
        <v>1.4</v>
      </c>
      <c r="BZ39" s="513">
        <f t="shared" si="50"/>
        <v>1.4</v>
      </c>
      <c r="CA39" s="513">
        <f t="shared" si="50"/>
        <v>1.4</v>
      </c>
      <c r="CB39" s="513">
        <f t="shared" si="50"/>
        <v>1.3999999999999997</v>
      </c>
      <c r="CC39" s="513">
        <f t="shared" si="50"/>
        <v>1.4000000000000001</v>
      </c>
      <c r="CD39" s="513">
        <f t="shared" si="50"/>
        <v>1.4</v>
      </c>
      <c r="CE39" s="513">
        <f t="shared" si="50"/>
        <v>1.4</v>
      </c>
      <c r="CF39" s="513">
        <f t="shared" si="50"/>
        <v>1.3999999999999997</v>
      </c>
      <c r="CG39" s="513">
        <f t="shared" si="50"/>
        <v>1.4</v>
      </c>
      <c r="CH39" s="513">
        <f t="shared" si="50"/>
        <v>1.4</v>
      </c>
      <c r="CI39" s="513">
        <f t="shared" si="50"/>
        <v>1.4</v>
      </c>
      <c r="CJ39" s="513">
        <f t="shared" si="50"/>
        <v>1.4</v>
      </c>
      <c r="CK39" s="513">
        <f t="shared" si="50"/>
        <v>1.4</v>
      </c>
      <c r="CL39" s="513">
        <f t="shared" si="50"/>
        <v>1.4</v>
      </c>
      <c r="CM39" s="513">
        <f t="shared" si="50"/>
        <v>1.4</v>
      </c>
      <c r="CN39" s="513">
        <f t="shared" si="50"/>
        <v>1.4</v>
      </c>
      <c r="CO39" s="513">
        <f t="shared" si="50"/>
        <v>1.4</v>
      </c>
      <c r="CP39" s="513">
        <f t="shared" si="50"/>
        <v>1.4</v>
      </c>
      <c r="CQ39" s="513">
        <f t="shared" si="50"/>
        <v>1.4</v>
      </c>
      <c r="CR39" s="513">
        <f t="shared" si="50"/>
        <v>1.4</v>
      </c>
      <c r="CS39" s="513">
        <f t="shared" si="50"/>
        <v>1.4</v>
      </c>
      <c r="CT39" s="513">
        <f t="shared" si="50"/>
        <v>1.4</v>
      </c>
      <c r="CU39" s="513">
        <f t="shared" si="50"/>
        <v>1.4</v>
      </c>
      <c r="CV39" s="513">
        <f t="shared" si="50"/>
        <v>1.4</v>
      </c>
      <c r="CW39" s="513">
        <f t="shared" si="50"/>
        <v>1.4</v>
      </c>
      <c r="CX39" s="513">
        <f t="shared" si="50"/>
        <v>1.4</v>
      </c>
      <c r="CY39" s="513">
        <f t="shared" si="50"/>
        <v>1.4</v>
      </c>
      <c r="CZ39" s="513">
        <f t="shared" si="50"/>
        <v>1.4</v>
      </c>
      <c r="DA39" s="513">
        <f t="shared" si="50"/>
        <v>1.4000000000000001</v>
      </c>
      <c r="DB39" s="513">
        <f t="shared" ref="DB39:EG39" si="51">DB$37</f>
        <v>1.4</v>
      </c>
      <c r="DC39" s="513">
        <f t="shared" si="51"/>
        <v>1.4000000000000001</v>
      </c>
      <c r="DD39" s="513">
        <f t="shared" si="51"/>
        <v>1.4</v>
      </c>
      <c r="DE39" s="513">
        <f t="shared" si="51"/>
        <v>1.4</v>
      </c>
      <c r="DF39" s="513">
        <f t="shared" si="51"/>
        <v>1.4</v>
      </c>
      <c r="DG39" s="513">
        <f t="shared" si="51"/>
        <v>1.4000000000000001</v>
      </c>
      <c r="DH39" s="513">
        <f t="shared" si="51"/>
        <v>1.4</v>
      </c>
      <c r="DI39" s="513">
        <f t="shared" si="51"/>
        <v>1.4</v>
      </c>
      <c r="DJ39" s="513">
        <f t="shared" si="51"/>
        <v>1.4000000000000001</v>
      </c>
      <c r="DK39" s="513">
        <f t="shared" si="51"/>
        <v>1.4</v>
      </c>
      <c r="DL39" s="513">
        <f t="shared" si="51"/>
        <v>1.4</v>
      </c>
      <c r="DM39" s="513">
        <f t="shared" si="51"/>
        <v>1.4</v>
      </c>
      <c r="DN39" s="513">
        <f t="shared" si="51"/>
        <v>1.4</v>
      </c>
      <c r="DO39" s="513">
        <f t="shared" si="51"/>
        <v>1.4</v>
      </c>
      <c r="DP39" s="513">
        <f t="shared" si="51"/>
        <v>1.3999999999999997</v>
      </c>
      <c r="DQ39" s="513">
        <f t="shared" si="51"/>
        <v>1.4</v>
      </c>
      <c r="DR39" s="513">
        <f t="shared" si="51"/>
        <v>1.3999999999999997</v>
      </c>
      <c r="DS39" s="513">
        <f t="shared" si="51"/>
        <v>1.4</v>
      </c>
      <c r="DT39" s="513">
        <f t="shared" si="51"/>
        <v>1.4</v>
      </c>
      <c r="DU39" s="513">
        <f t="shared" si="51"/>
        <v>1.4</v>
      </c>
      <c r="DV39" s="513">
        <f t="shared" si="51"/>
        <v>1.4</v>
      </c>
      <c r="DW39" s="513">
        <f t="shared" si="51"/>
        <v>1.4</v>
      </c>
      <c r="DX39" s="513">
        <f t="shared" si="51"/>
        <v>1.4</v>
      </c>
      <c r="DY39" s="513">
        <f t="shared" si="51"/>
        <v>1.4</v>
      </c>
      <c r="DZ39" s="513" t="str">
        <f t="shared" si="51"/>
        <v>na</v>
      </c>
      <c r="EA39" s="513" t="str">
        <f t="shared" si="51"/>
        <v>na</v>
      </c>
      <c r="EB39" s="513" t="str">
        <f t="shared" si="51"/>
        <v>na</v>
      </c>
      <c r="EC39" s="513" t="str">
        <f t="shared" si="51"/>
        <v>na</v>
      </c>
      <c r="ED39" s="513" t="str">
        <f t="shared" si="51"/>
        <v>na</v>
      </c>
      <c r="EE39" s="513" t="str">
        <f t="shared" si="51"/>
        <v>na</v>
      </c>
      <c r="EF39" s="513" t="str">
        <f t="shared" si="51"/>
        <v>na</v>
      </c>
      <c r="EG39" s="513" t="str">
        <f t="shared" si="51"/>
        <v>na</v>
      </c>
      <c r="EH39" s="513" t="str">
        <f t="shared" ref="EH39:FM39" si="52">EH$37</f>
        <v>na</v>
      </c>
      <c r="EI39" s="513" t="str">
        <f t="shared" si="52"/>
        <v>na</v>
      </c>
      <c r="EJ39" s="513" t="str">
        <f t="shared" si="52"/>
        <v>na</v>
      </c>
      <c r="EK39" s="513" t="str">
        <f t="shared" si="52"/>
        <v>na</v>
      </c>
      <c r="EL39" s="513" t="str">
        <f t="shared" si="52"/>
        <v>na</v>
      </c>
      <c r="EM39" s="513" t="str">
        <f t="shared" si="52"/>
        <v>na</v>
      </c>
      <c r="EN39" s="513" t="str">
        <f t="shared" si="52"/>
        <v>na</v>
      </c>
      <c r="EO39" s="513" t="str">
        <f t="shared" si="52"/>
        <v>na</v>
      </c>
      <c r="EP39" s="513" t="str">
        <f t="shared" si="52"/>
        <v>na</v>
      </c>
      <c r="EQ39" s="513" t="str">
        <f t="shared" si="52"/>
        <v>na</v>
      </c>
      <c r="ER39" s="513" t="str">
        <f t="shared" si="52"/>
        <v>na</v>
      </c>
      <c r="ES39" s="513" t="str">
        <f t="shared" si="52"/>
        <v>na</v>
      </c>
      <c r="ET39" s="513" t="str">
        <f t="shared" si="52"/>
        <v>na</v>
      </c>
      <c r="EU39" s="513" t="str">
        <f t="shared" si="52"/>
        <v>na</v>
      </c>
      <c r="EV39" s="513" t="str">
        <f t="shared" si="52"/>
        <v>na</v>
      </c>
      <c r="EW39" s="513" t="str">
        <f t="shared" si="52"/>
        <v>na</v>
      </c>
      <c r="EX39" s="513" t="str">
        <f t="shared" si="52"/>
        <v>na</v>
      </c>
      <c r="EY39" s="513" t="str">
        <f t="shared" si="52"/>
        <v>na</v>
      </c>
      <c r="EZ39" s="513" t="str">
        <f t="shared" si="52"/>
        <v>na</v>
      </c>
      <c r="FA39" s="513" t="str">
        <f t="shared" si="52"/>
        <v>na</v>
      </c>
      <c r="FB39" s="513" t="str">
        <f t="shared" si="52"/>
        <v>na</v>
      </c>
      <c r="FC39" s="513" t="str">
        <f t="shared" si="52"/>
        <v>na</v>
      </c>
      <c r="FD39" s="513" t="str">
        <f t="shared" si="52"/>
        <v>na</v>
      </c>
      <c r="FE39" s="513" t="str">
        <f t="shared" si="52"/>
        <v>na</v>
      </c>
      <c r="FF39" s="513" t="str">
        <f t="shared" si="52"/>
        <v>na</v>
      </c>
      <c r="FG39" s="513" t="str">
        <f t="shared" si="52"/>
        <v>na</v>
      </c>
      <c r="FH39" s="513" t="str">
        <f t="shared" si="52"/>
        <v>na</v>
      </c>
      <c r="FI39" s="513" t="str">
        <f t="shared" si="52"/>
        <v>na</v>
      </c>
      <c r="FJ39" s="513" t="str">
        <f t="shared" si="52"/>
        <v>na</v>
      </c>
      <c r="FK39" s="513" t="str">
        <f t="shared" si="52"/>
        <v>na</v>
      </c>
      <c r="FL39" s="513" t="str">
        <f t="shared" si="52"/>
        <v>na</v>
      </c>
      <c r="FM39" s="513" t="str">
        <f t="shared" si="52"/>
        <v>na</v>
      </c>
      <c r="FN39" s="513" t="str">
        <f t="shared" ref="FN39:GJ39" si="53">FN$37</f>
        <v>na</v>
      </c>
      <c r="FO39" s="513" t="str">
        <f t="shared" si="53"/>
        <v>na</v>
      </c>
      <c r="FP39" s="513" t="str">
        <f t="shared" si="53"/>
        <v>na</v>
      </c>
      <c r="FQ39" s="513" t="str">
        <f t="shared" si="53"/>
        <v>na</v>
      </c>
      <c r="FR39" s="513" t="str">
        <f t="shared" si="53"/>
        <v>na</v>
      </c>
      <c r="FS39" s="513" t="str">
        <f t="shared" si="53"/>
        <v>na</v>
      </c>
      <c r="FT39" s="513" t="str">
        <f t="shared" si="53"/>
        <v>na</v>
      </c>
      <c r="FU39" s="513" t="str">
        <f t="shared" si="53"/>
        <v>na</v>
      </c>
      <c r="FV39" s="513" t="str">
        <f t="shared" si="53"/>
        <v>na</v>
      </c>
      <c r="FW39" s="513" t="str">
        <f t="shared" si="53"/>
        <v>na</v>
      </c>
      <c r="FX39" s="513" t="str">
        <f t="shared" si="53"/>
        <v>na</v>
      </c>
      <c r="FY39" s="513" t="str">
        <f t="shared" si="53"/>
        <v>na</v>
      </c>
      <c r="FZ39" s="513" t="str">
        <f t="shared" si="53"/>
        <v>na</v>
      </c>
      <c r="GA39" s="513" t="str">
        <f t="shared" si="53"/>
        <v>na</v>
      </c>
      <c r="GB39" s="513" t="str">
        <f t="shared" si="53"/>
        <v>na</v>
      </c>
      <c r="GC39" s="513" t="str">
        <f t="shared" si="53"/>
        <v>na</v>
      </c>
      <c r="GD39" s="513" t="str">
        <f t="shared" si="53"/>
        <v>na</v>
      </c>
      <c r="GE39" s="513" t="str">
        <f t="shared" si="53"/>
        <v>na</v>
      </c>
      <c r="GF39" s="513" t="str">
        <f t="shared" si="53"/>
        <v>na</v>
      </c>
      <c r="GG39" s="513" t="str">
        <f t="shared" si="53"/>
        <v>na</v>
      </c>
      <c r="GH39" s="513" t="str">
        <f t="shared" si="53"/>
        <v>na</v>
      </c>
      <c r="GI39" s="513" t="str">
        <f t="shared" si="53"/>
        <v>na</v>
      </c>
      <c r="GJ39" s="513" t="str">
        <f t="shared" si="53"/>
        <v>na</v>
      </c>
    </row>
    <row r="40" spans="1:192" s="513" customFormat="1" ht="12.75" hidden="1" outlineLevel="2" x14ac:dyDescent="0.35">
      <c r="E40" s="569" t="s">
        <v>1716</v>
      </c>
      <c r="F40" s="569">
        <f>_xlfn.MINIFS($J39:$GJ39,$J39:$GJ39,"&gt;0")</f>
        <v>1.3999999999999997</v>
      </c>
      <c r="G40" s="569" t="s">
        <v>1512</v>
      </c>
    </row>
    <row r="41" spans="1:192" ht="12.75" hidden="1" outlineLevel="2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</row>
    <row r="42" spans="1:192" s="119" customFormat="1" ht="12.75" hidden="1" outlineLevel="2" x14ac:dyDescent="0.35">
      <c r="E42" s="119" t="str">
        <f>Time!$E$106</f>
        <v>Senior debt loan life flag</v>
      </c>
      <c r="G42" s="119" t="str">
        <f>Time!$G$106</f>
        <v>flag</v>
      </c>
      <c r="H42" s="119">
        <f>Time!$H$106</f>
        <v>72</v>
      </c>
      <c r="J42" s="119">
        <f>Time!J$106</f>
        <v>0</v>
      </c>
      <c r="K42" s="119">
        <f>Time!K$106</f>
        <v>0</v>
      </c>
      <c r="L42" s="119">
        <f>Time!L$106</f>
        <v>0</v>
      </c>
      <c r="M42" s="119">
        <f>Time!M$106</f>
        <v>0</v>
      </c>
      <c r="N42" s="119">
        <f>Time!N$106</f>
        <v>0</v>
      </c>
      <c r="O42" s="119">
        <f>Time!O$106</f>
        <v>0</v>
      </c>
      <c r="P42" s="119">
        <f>Time!P$106</f>
        <v>0</v>
      </c>
      <c r="Q42" s="119">
        <f>Time!Q$106</f>
        <v>0</v>
      </c>
      <c r="R42" s="119">
        <f>Time!R$106</f>
        <v>0</v>
      </c>
      <c r="S42" s="119">
        <f>Time!S$106</f>
        <v>0</v>
      </c>
      <c r="T42" s="119">
        <f>Time!T$106</f>
        <v>0</v>
      </c>
      <c r="U42" s="119">
        <f>Time!U$106</f>
        <v>0</v>
      </c>
      <c r="V42" s="119">
        <f>Time!V$106</f>
        <v>0</v>
      </c>
      <c r="W42" s="119">
        <f>Time!W$106</f>
        <v>0</v>
      </c>
      <c r="X42" s="119">
        <f>Time!X$106</f>
        <v>0</v>
      </c>
      <c r="Y42" s="119">
        <f>Time!Y$106</f>
        <v>0</v>
      </c>
      <c r="Z42" s="119">
        <f>Time!Z$106</f>
        <v>0</v>
      </c>
      <c r="AA42" s="119">
        <f>Time!AA$106</f>
        <v>0</v>
      </c>
      <c r="AB42" s="119">
        <f>Time!AB$106</f>
        <v>0</v>
      </c>
      <c r="AC42" s="119">
        <f>Time!AC$106</f>
        <v>0</v>
      </c>
      <c r="AD42" s="119">
        <f>Time!AD$106</f>
        <v>0</v>
      </c>
      <c r="AE42" s="119">
        <f>Time!AE$106</f>
        <v>0</v>
      </c>
      <c r="AF42" s="119">
        <f>Time!AF$106</f>
        <v>0</v>
      </c>
      <c r="AG42" s="119">
        <f>Time!AG$106</f>
        <v>0</v>
      </c>
      <c r="AH42" s="119">
        <f>Time!AH$106</f>
        <v>0</v>
      </c>
      <c r="AI42" s="119">
        <f>Time!AI$106</f>
        <v>0</v>
      </c>
      <c r="AJ42" s="119">
        <f>Time!AJ$106</f>
        <v>0</v>
      </c>
      <c r="AK42" s="119">
        <f>Time!AK$106</f>
        <v>0</v>
      </c>
      <c r="AL42" s="119">
        <f>Time!AL$106</f>
        <v>0</v>
      </c>
      <c r="AM42" s="119">
        <f>Time!AM$106</f>
        <v>0</v>
      </c>
      <c r="AN42" s="119">
        <f>Time!AN$106</f>
        <v>0</v>
      </c>
      <c r="AO42" s="119">
        <f>Time!AO$106</f>
        <v>0</v>
      </c>
      <c r="AP42" s="119">
        <f>Time!AP$106</f>
        <v>0</v>
      </c>
      <c r="AQ42" s="119">
        <f>Time!AQ$106</f>
        <v>0</v>
      </c>
      <c r="AR42" s="119">
        <f>Time!AR$106</f>
        <v>0</v>
      </c>
      <c r="AS42" s="119">
        <f>Time!AS$106</f>
        <v>0</v>
      </c>
      <c r="AT42" s="119">
        <f>Time!AT$106</f>
        <v>0</v>
      </c>
      <c r="AU42" s="119">
        <f>Time!AU$106</f>
        <v>0</v>
      </c>
      <c r="AV42" s="119">
        <f>Time!AV$106</f>
        <v>0</v>
      </c>
      <c r="AW42" s="119">
        <f>Time!AW$106</f>
        <v>0</v>
      </c>
      <c r="AX42" s="119">
        <f>Time!AX$106</f>
        <v>0</v>
      </c>
      <c r="AY42" s="119">
        <f>Time!AY$106</f>
        <v>0</v>
      </c>
      <c r="AZ42" s="119">
        <f>Time!AZ$106</f>
        <v>0</v>
      </c>
      <c r="BA42" s="119">
        <f>Time!BA$106</f>
        <v>0</v>
      </c>
      <c r="BB42" s="119">
        <f>Time!BB$106</f>
        <v>0</v>
      </c>
      <c r="BC42" s="119">
        <f>Time!BC$106</f>
        <v>0</v>
      </c>
      <c r="BD42" s="119">
        <f>Time!BD$106</f>
        <v>0</v>
      </c>
      <c r="BE42" s="119">
        <f>Time!BE$106</f>
        <v>0</v>
      </c>
      <c r="BF42" s="119">
        <f>Time!BF$106</f>
        <v>1</v>
      </c>
      <c r="BG42" s="119">
        <f>Time!BG$106</f>
        <v>1</v>
      </c>
      <c r="BH42" s="119">
        <f>Time!BH$106</f>
        <v>1</v>
      </c>
      <c r="BI42" s="119">
        <f>Time!BI$106</f>
        <v>1</v>
      </c>
      <c r="BJ42" s="119">
        <f>Time!BJ$106</f>
        <v>1</v>
      </c>
      <c r="BK42" s="119">
        <f>Time!BK$106</f>
        <v>1</v>
      </c>
      <c r="BL42" s="119">
        <f>Time!BL$106</f>
        <v>1</v>
      </c>
      <c r="BM42" s="119">
        <f>Time!BM$106</f>
        <v>1</v>
      </c>
      <c r="BN42" s="119">
        <f>Time!BN$106</f>
        <v>1</v>
      </c>
      <c r="BO42" s="119">
        <f>Time!BO$106</f>
        <v>1</v>
      </c>
      <c r="BP42" s="119">
        <f>Time!BP$106</f>
        <v>1</v>
      </c>
      <c r="BQ42" s="119">
        <f>Time!BQ$106</f>
        <v>1</v>
      </c>
      <c r="BR42" s="119">
        <f>Time!BR$106</f>
        <v>1</v>
      </c>
      <c r="BS42" s="119">
        <f>Time!BS$106</f>
        <v>1</v>
      </c>
      <c r="BT42" s="119">
        <f>Time!BT$106</f>
        <v>1</v>
      </c>
      <c r="BU42" s="119">
        <f>Time!BU$106</f>
        <v>1</v>
      </c>
      <c r="BV42" s="119">
        <f>Time!BV$106</f>
        <v>1</v>
      </c>
      <c r="BW42" s="119">
        <f>Time!BW$106</f>
        <v>1</v>
      </c>
      <c r="BX42" s="119">
        <f>Time!BX$106</f>
        <v>1</v>
      </c>
      <c r="BY42" s="119">
        <f>Time!BY$106</f>
        <v>1</v>
      </c>
      <c r="BZ42" s="119">
        <f>Time!BZ$106</f>
        <v>1</v>
      </c>
      <c r="CA42" s="119">
        <f>Time!CA$106</f>
        <v>1</v>
      </c>
      <c r="CB42" s="119">
        <f>Time!CB$106</f>
        <v>1</v>
      </c>
      <c r="CC42" s="119">
        <f>Time!CC$106</f>
        <v>1</v>
      </c>
      <c r="CD42" s="119">
        <f>Time!CD$106</f>
        <v>1</v>
      </c>
      <c r="CE42" s="119">
        <f>Time!CE$106</f>
        <v>1</v>
      </c>
      <c r="CF42" s="119">
        <f>Time!CF$106</f>
        <v>1</v>
      </c>
      <c r="CG42" s="119">
        <f>Time!CG$106</f>
        <v>1</v>
      </c>
      <c r="CH42" s="119">
        <f>Time!CH$106</f>
        <v>1</v>
      </c>
      <c r="CI42" s="119">
        <f>Time!CI$106</f>
        <v>1</v>
      </c>
      <c r="CJ42" s="119">
        <f>Time!CJ$106</f>
        <v>1</v>
      </c>
      <c r="CK42" s="119">
        <f>Time!CK$106</f>
        <v>1</v>
      </c>
      <c r="CL42" s="119">
        <f>Time!CL$106</f>
        <v>1</v>
      </c>
      <c r="CM42" s="119">
        <f>Time!CM$106</f>
        <v>1</v>
      </c>
      <c r="CN42" s="119">
        <f>Time!CN$106</f>
        <v>1</v>
      </c>
      <c r="CO42" s="119">
        <f>Time!CO$106</f>
        <v>1</v>
      </c>
      <c r="CP42" s="119">
        <f>Time!CP$106</f>
        <v>1</v>
      </c>
      <c r="CQ42" s="119">
        <f>Time!CQ$106</f>
        <v>1</v>
      </c>
      <c r="CR42" s="119">
        <f>Time!CR$106</f>
        <v>1</v>
      </c>
      <c r="CS42" s="119">
        <f>Time!CS$106</f>
        <v>1</v>
      </c>
      <c r="CT42" s="119">
        <f>Time!CT$106</f>
        <v>1</v>
      </c>
      <c r="CU42" s="119">
        <f>Time!CU$106</f>
        <v>1</v>
      </c>
      <c r="CV42" s="119">
        <f>Time!CV$106</f>
        <v>1</v>
      </c>
      <c r="CW42" s="119">
        <f>Time!CW$106</f>
        <v>1</v>
      </c>
      <c r="CX42" s="119">
        <f>Time!CX$106</f>
        <v>1</v>
      </c>
      <c r="CY42" s="119">
        <f>Time!CY$106</f>
        <v>1</v>
      </c>
      <c r="CZ42" s="119">
        <f>Time!CZ$106</f>
        <v>1</v>
      </c>
      <c r="DA42" s="119">
        <f>Time!DA$106</f>
        <v>1</v>
      </c>
      <c r="DB42" s="119">
        <f>Time!DB$106</f>
        <v>1</v>
      </c>
      <c r="DC42" s="119">
        <f>Time!DC$106</f>
        <v>1</v>
      </c>
      <c r="DD42" s="119">
        <f>Time!DD$106</f>
        <v>1</v>
      </c>
      <c r="DE42" s="119">
        <f>Time!DE$106</f>
        <v>1</v>
      </c>
      <c r="DF42" s="119">
        <f>Time!DF$106</f>
        <v>1</v>
      </c>
      <c r="DG42" s="119">
        <f>Time!DG$106</f>
        <v>1</v>
      </c>
      <c r="DH42" s="119">
        <f>Time!DH$106</f>
        <v>1</v>
      </c>
      <c r="DI42" s="119">
        <f>Time!DI$106</f>
        <v>1</v>
      </c>
      <c r="DJ42" s="119">
        <f>Time!DJ$106</f>
        <v>1</v>
      </c>
      <c r="DK42" s="119">
        <f>Time!DK$106</f>
        <v>1</v>
      </c>
      <c r="DL42" s="119">
        <f>Time!DL$106</f>
        <v>1</v>
      </c>
      <c r="DM42" s="119">
        <f>Time!DM$106</f>
        <v>1</v>
      </c>
      <c r="DN42" s="119">
        <f>Time!DN$106</f>
        <v>1</v>
      </c>
      <c r="DO42" s="119">
        <f>Time!DO$106</f>
        <v>1</v>
      </c>
      <c r="DP42" s="119">
        <f>Time!DP$106</f>
        <v>1</v>
      </c>
      <c r="DQ42" s="119">
        <f>Time!DQ$106</f>
        <v>1</v>
      </c>
      <c r="DR42" s="119">
        <f>Time!DR$106</f>
        <v>1</v>
      </c>
      <c r="DS42" s="119">
        <f>Time!DS$106</f>
        <v>1</v>
      </c>
      <c r="DT42" s="119">
        <f>Time!DT$106</f>
        <v>1</v>
      </c>
      <c r="DU42" s="119">
        <f>Time!DU$106</f>
        <v>1</v>
      </c>
      <c r="DV42" s="119">
        <f>Time!DV$106</f>
        <v>1</v>
      </c>
      <c r="DW42" s="119">
        <f>Time!DW$106</f>
        <v>1</v>
      </c>
      <c r="DX42" s="119">
        <f>Time!DX$106</f>
        <v>1</v>
      </c>
      <c r="DY42" s="119">
        <f>Time!DY$106</f>
        <v>1</v>
      </c>
      <c r="DZ42" s="119">
        <f>Time!DZ$106</f>
        <v>0</v>
      </c>
      <c r="EA42" s="119">
        <f>Time!EA$106</f>
        <v>0</v>
      </c>
      <c r="EB42" s="119">
        <f>Time!EB$106</f>
        <v>0</v>
      </c>
      <c r="EC42" s="119">
        <f>Time!EC$106</f>
        <v>0</v>
      </c>
      <c r="ED42" s="119">
        <f>Time!ED$106</f>
        <v>0</v>
      </c>
      <c r="EE42" s="119">
        <f>Time!EE$106</f>
        <v>0</v>
      </c>
      <c r="EF42" s="119">
        <f>Time!EF$106</f>
        <v>0</v>
      </c>
      <c r="EG42" s="119">
        <f>Time!EG$106</f>
        <v>0</v>
      </c>
      <c r="EH42" s="119">
        <f>Time!EH$106</f>
        <v>0</v>
      </c>
      <c r="EI42" s="119">
        <f>Time!EI$106</f>
        <v>0</v>
      </c>
      <c r="EJ42" s="119">
        <f>Time!EJ$106</f>
        <v>0</v>
      </c>
      <c r="EK42" s="119">
        <f>Time!EK$106</f>
        <v>0</v>
      </c>
      <c r="EL42" s="119">
        <f>Time!EL$106</f>
        <v>0</v>
      </c>
      <c r="EM42" s="119">
        <f>Time!EM$106</f>
        <v>0</v>
      </c>
      <c r="EN42" s="119">
        <f>Time!EN$106</f>
        <v>0</v>
      </c>
      <c r="EO42" s="119">
        <f>Time!EO$106</f>
        <v>0</v>
      </c>
      <c r="EP42" s="119">
        <f>Time!EP$106</f>
        <v>0</v>
      </c>
      <c r="EQ42" s="119">
        <f>Time!EQ$106</f>
        <v>0</v>
      </c>
      <c r="ER42" s="119">
        <f>Time!ER$106</f>
        <v>0</v>
      </c>
      <c r="ES42" s="119">
        <f>Time!ES$106</f>
        <v>0</v>
      </c>
      <c r="ET42" s="119">
        <f>Time!ET$106</f>
        <v>0</v>
      </c>
      <c r="EU42" s="119">
        <f>Time!EU$106</f>
        <v>0</v>
      </c>
      <c r="EV42" s="119">
        <f>Time!EV$106</f>
        <v>0</v>
      </c>
      <c r="EW42" s="119">
        <f>Time!EW$106</f>
        <v>0</v>
      </c>
      <c r="EX42" s="119">
        <f>Time!EX$106</f>
        <v>0</v>
      </c>
      <c r="EY42" s="119">
        <f>Time!EY$106</f>
        <v>0</v>
      </c>
      <c r="EZ42" s="119">
        <f>Time!EZ$106</f>
        <v>0</v>
      </c>
      <c r="FA42" s="119">
        <f>Time!FA$106</f>
        <v>0</v>
      </c>
      <c r="FB42" s="119">
        <f>Time!FB$106</f>
        <v>0</v>
      </c>
      <c r="FC42" s="119">
        <f>Time!FC$106</f>
        <v>0</v>
      </c>
      <c r="FD42" s="119">
        <f>Time!FD$106</f>
        <v>0</v>
      </c>
      <c r="FE42" s="119">
        <f>Time!FE$106</f>
        <v>0</v>
      </c>
      <c r="FF42" s="119">
        <f>Time!FF$106</f>
        <v>0</v>
      </c>
      <c r="FG42" s="119">
        <f>Time!FG$106</f>
        <v>0</v>
      </c>
      <c r="FH42" s="119">
        <f>Time!FH$106</f>
        <v>0</v>
      </c>
      <c r="FI42" s="119">
        <f>Time!FI$106</f>
        <v>0</v>
      </c>
      <c r="FJ42" s="119">
        <f>Time!FJ$106</f>
        <v>0</v>
      </c>
      <c r="FK42" s="119">
        <f>Time!FK$106</f>
        <v>0</v>
      </c>
      <c r="FL42" s="119">
        <f>Time!FL$106</f>
        <v>0</v>
      </c>
      <c r="FM42" s="119">
        <f>Time!FM$106</f>
        <v>0</v>
      </c>
      <c r="FN42" s="119">
        <f>Time!FN$106</f>
        <v>0</v>
      </c>
      <c r="FO42" s="119">
        <f>Time!FO$106</f>
        <v>0</v>
      </c>
      <c r="FP42" s="119">
        <f>Time!FP$106</f>
        <v>0</v>
      </c>
      <c r="FQ42" s="119">
        <f>Time!FQ$106</f>
        <v>0</v>
      </c>
      <c r="FR42" s="119">
        <f>Time!FR$106</f>
        <v>0</v>
      </c>
      <c r="FS42" s="119">
        <f>Time!FS$106</f>
        <v>0</v>
      </c>
      <c r="FT42" s="119">
        <f>Time!FT$106</f>
        <v>0</v>
      </c>
      <c r="FU42" s="119">
        <f>Time!FU$106</f>
        <v>0</v>
      </c>
      <c r="FV42" s="119">
        <f>Time!FV$106</f>
        <v>0</v>
      </c>
      <c r="FW42" s="119">
        <f>Time!FW$106</f>
        <v>0</v>
      </c>
      <c r="FX42" s="119">
        <f>Time!FX$106</f>
        <v>0</v>
      </c>
      <c r="FY42" s="119">
        <f>Time!FY$106</f>
        <v>0</v>
      </c>
      <c r="FZ42" s="119">
        <f>Time!FZ$106</f>
        <v>0</v>
      </c>
      <c r="GA42" s="119">
        <f>Time!GA$106</f>
        <v>0</v>
      </c>
      <c r="GB42" s="119">
        <f>Time!GB$106</f>
        <v>0</v>
      </c>
      <c r="GC42" s="119">
        <f>Time!GC$106</f>
        <v>0</v>
      </c>
      <c r="GD42" s="119">
        <f>Time!GD$106</f>
        <v>0</v>
      </c>
      <c r="GE42" s="119">
        <f>Time!GE$106</f>
        <v>0</v>
      </c>
      <c r="GF42" s="119">
        <f>Time!GF$106</f>
        <v>0</v>
      </c>
      <c r="GG42" s="119">
        <f>Time!GG$106</f>
        <v>0</v>
      </c>
      <c r="GH42" s="119">
        <f>Time!GH$106</f>
        <v>0</v>
      </c>
      <c r="GI42" s="119">
        <f>Time!GI$106</f>
        <v>0</v>
      </c>
      <c r="GJ42" s="119">
        <f>Time!GJ$106</f>
        <v>0</v>
      </c>
    </row>
    <row r="43" spans="1:192" s="513" customFormat="1" ht="12.75" hidden="1" outlineLevel="2" x14ac:dyDescent="0.35">
      <c r="E43" s="513" t="str">
        <f>$E$37</f>
        <v>3 month historic DSCR</v>
      </c>
      <c r="G43" s="513" t="str">
        <f>$G$37</f>
        <v>x</v>
      </c>
      <c r="H43" s="513">
        <f>$H$37</f>
        <v>100.80000000000011</v>
      </c>
      <c r="J43" s="513" t="str">
        <f t="shared" ref="J43:AO43" si="54">J$37</f>
        <v>na</v>
      </c>
      <c r="K43" s="513" t="str">
        <f t="shared" si="54"/>
        <v>na</v>
      </c>
      <c r="L43" s="513" t="str">
        <f t="shared" si="54"/>
        <v>na</v>
      </c>
      <c r="M43" s="513" t="str">
        <f t="shared" si="54"/>
        <v>na</v>
      </c>
      <c r="N43" s="513" t="str">
        <f t="shared" si="54"/>
        <v>na</v>
      </c>
      <c r="O43" s="513" t="str">
        <f t="shared" si="54"/>
        <v>na</v>
      </c>
      <c r="P43" s="513" t="str">
        <f t="shared" si="54"/>
        <v>na</v>
      </c>
      <c r="Q43" s="513" t="str">
        <f t="shared" si="54"/>
        <v>na</v>
      </c>
      <c r="R43" s="513" t="str">
        <f t="shared" si="54"/>
        <v>na</v>
      </c>
      <c r="S43" s="513" t="str">
        <f t="shared" si="54"/>
        <v>na</v>
      </c>
      <c r="T43" s="513" t="str">
        <f t="shared" si="54"/>
        <v>na</v>
      </c>
      <c r="U43" s="513" t="str">
        <f t="shared" si="54"/>
        <v>na</v>
      </c>
      <c r="V43" s="513" t="str">
        <f t="shared" si="54"/>
        <v>na</v>
      </c>
      <c r="W43" s="513" t="str">
        <f t="shared" si="54"/>
        <v>na</v>
      </c>
      <c r="X43" s="513" t="str">
        <f t="shared" si="54"/>
        <v>na</v>
      </c>
      <c r="Y43" s="513" t="str">
        <f t="shared" si="54"/>
        <v>na</v>
      </c>
      <c r="Z43" s="513" t="str">
        <f t="shared" si="54"/>
        <v>na</v>
      </c>
      <c r="AA43" s="513" t="str">
        <f t="shared" si="54"/>
        <v>na</v>
      </c>
      <c r="AB43" s="513" t="str">
        <f t="shared" si="54"/>
        <v>na</v>
      </c>
      <c r="AC43" s="513" t="str">
        <f t="shared" si="54"/>
        <v>na</v>
      </c>
      <c r="AD43" s="513" t="str">
        <f t="shared" si="54"/>
        <v>na</v>
      </c>
      <c r="AE43" s="513" t="str">
        <f t="shared" si="54"/>
        <v>na</v>
      </c>
      <c r="AF43" s="513" t="str">
        <f t="shared" si="54"/>
        <v>na</v>
      </c>
      <c r="AG43" s="513" t="str">
        <f t="shared" si="54"/>
        <v>na</v>
      </c>
      <c r="AH43" s="513" t="str">
        <f t="shared" si="54"/>
        <v>na</v>
      </c>
      <c r="AI43" s="513" t="str">
        <f t="shared" si="54"/>
        <v>na</v>
      </c>
      <c r="AJ43" s="513" t="str">
        <f t="shared" si="54"/>
        <v>na</v>
      </c>
      <c r="AK43" s="513" t="str">
        <f t="shared" si="54"/>
        <v>na</v>
      </c>
      <c r="AL43" s="513" t="str">
        <f t="shared" si="54"/>
        <v>na</v>
      </c>
      <c r="AM43" s="513" t="str">
        <f t="shared" si="54"/>
        <v>na</v>
      </c>
      <c r="AN43" s="513" t="str">
        <f t="shared" si="54"/>
        <v>na</v>
      </c>
      <c r="AO43" s="513" t="str">
        <f t="shared" si="54"/>
        <v>na</v>
      </c>
      <c r="AP43" s="513" t="str">
        <f t="shared" ref="AP43:BU43" si="55">AP$37</f>
        <v>na</v>
      </c>
      <c r="AQ43" s="513" t="str">
        <f t="shared" si="55"/>
        <v>na</v>
      </c>
      <c r="AR43" s="513" t="str">
        <f t="shared" si="55"/>
        <v>na</v>
      </c>
      <c r="AS43" s="513" t="str">
        <f t="shared" si="55"/>
        <v>na</v>
      </c>
      <c r="AT43" s="513" t="str">
        <f t="shared" si="55"/>
        <v>na</v>
      </c>
      <c r="AU43" s="513" t="str">
        <f t="shared" si="55"/>
        <v>na</v>
      </c>
      <c r="AV43" s="513" t="str">
        <f t="shared" si="55"/>
        <v>na</v>
      </c>
      <c r="AW43" s="513" t="str">
        <f t="shared" si="55"/>
        <v>na</v>
      </c>
      <c r="AX43" s="513" t="str">
        <f t="shared" si="55"/>
        <v>na</v>
      </c>
      <c r="AY43" s="513" t="str">
        <f t="shared" si="55"/>
        <v>na</v>
      </c>
      <c r="AZ43" s="513" t="str">
        <f t="shared" si="55"/>
        <v>na</v>
      </c>
      <c r="BA43" s="513" t="str">
        <f t="shared" si="55"/>
        <v>na</v>
      </c>
      <c r="BB43" s="513" t="str">
        <f t="shared" si="55"/>
        <v>na</v>
      </c>
      <c r="BC43" s="513" t="str">
        <f t="shared" si="55"/>
        <v>na</v>
      </c>
      <c r="BD43" s="513" t="str">
        <f t="shared" si="55"/>
        <v>na</v>
      </c>
      <c r="BE43" s="513" t="str">
        <f t="shared" si="55"/>
        <v>na</v>
      </c>
      <c r="BF43" s="513">
        <f t="shared" si="55"/>
        <v>1.4</v>
      </c>
      <c r="BG43" s="513">
        <f t="shared" si="55"/>
        <v>1.4</v>
      </c>
      <c r="BH43" s="513">
        <f t="shared" si="55"/>
        <v>1.4</v>
      </c>
      <c r="BI43" s="513">
        <f t="shared" si="55"/>
        <v>1.4</v>
      </c>
      <c r="BJ43" s="513">
        <f t="shared" si="55"/>
        <v>1.4</v>
      </c>
      <c r="BK43" s="513">
        <f t="shared" si="55"/>
        <v>1.4</v>
      </c>
      <c r="BL43" s="513">
        <f t="shared" si="55"/>
        <v>1.4</v>
      </c>
      <c r="BM43" s="513">
        <f t="shared" si="55"/>
        <v>1.4</v>
      </c>
      <c r="BN43" s="513">
        <f t="shared" si="55"/>
        <v>1.4</v>
      </c>
      <c r="BO43" s="513">
        <f t="shared" si="55"/>
        <v>1.4</v>
      </c>
      <c r="BP43" s="513">
        <f t="shared" si="55"/>
        <v>1.4</v>
      </c>
      <c r="BQ43" s="513">
        <f t="shared" si="55"/>
        <v>1.4</v>
      </c>
      <c r="BR43" s="513">
        <f t="shared" si="55"/>
        <v>1.4</v>
      </c>
      <c r="BS43" s="513">
        <f t="shared" si="55"/>
        <v>1.4</v>
      </c>
      <c r="BT43" s="513">
        <f t="shared" si="55"/>
        <v>1.4</v>
      </c>
      <c r="BU43" s="513">
        <f t="shared" si="55"/>
        <v>1.4</v>
      </c>
      <c r="BV43" s="513">
        <f t="shared" ref="BV43:DA43" si="56">BV$37</f>
        <v>1.4</v>
      </c>
      <c r="BW43" s="513">
        <f t="shared" si="56"/>
        <v>1.4</v>
      </c>
      <c r="BX43" s="513">
        <f t="shared" si="56"/>
        <v>1.4</v>
      </c>
      <c r="BY43" s="513">
        <f t="shared" si="56"/>
        <v>1.4</v>
      </c>
      <c r="BZ43" s="513">
        <f t="shared" si="56"/>
        <v>1.4</v>
      </c>
      <c r="CA43" s="513">
        <f t="shared" si="56"/>
        <v>1.4</v>
      </c>
      <c r="CB43" s="513">
        <f t="shared" si="56"/>
        <v>1.3999999999999997</v>
      </c>
      <c r="CC43" s="513">
        <f t="shared" si="56"/>
        <v>1.4000000000000001</v>
      </c>
      <c r="CD43" s="513">
        <f t="shared" si="56"/>
        <v>1.4</v>
      </c>
      <c r="CE43" s="513">
        <f t="shared" si="56"/>
        <v>1.4</v>
      </c>
      <c r="CF43" s="513">
        <f t="shared" si="56"/>
        <v>1.3999999999999997</v>
      </c>
      <c r="CG43" s="513">
        <f t="shared" si="56"/>
        <v>1.4</v>
      </c>
      <c r="CH43" s="513">
        <f t="shared" si="56"/>
        <v>1.4</v>
      </c>
      <c r="CI43" s="513">
        <f t="shared" si="56"/>
        <v>1.4</v>
      </c>
      <c r="CJ43" s="513">
        <f t="shared" si="56"/>
        <v>1.4</v>
      </c>
      <c r="CK43" s="513">
        <f t="shared" si="56"/>
        <v>1.4</v>
      </c>
      <c r="CL43" s="513">
        <f t="shared" si="56"/>
        <v>1.4</v>
      </c>
      <c r="CM43" s="513">
        <f t="shared" si="56"/>
        <v>1.4</v>
      </c>
      <c r="CN43" s="513">
        <f t="shared" si="56"/>
        <v>1.4</v>
      </c>
      <c r="CO43" s="513">
        <f t="shared" si="56"/>
        <v>1.4</v>
      </c>
      <c r="CP43" s="513">
        <f t="shared" si="56"/>
        <v>1.4</v>
      </c>
      <c r="CQ43" s="513">
        <f t="shared" si="56"/>
        <v>1.4</v>
      </c>
      <c r="CR43" s="513">
        <f t="shared" si="56"/>
        <v>1.4</v>
      </c>
      <c r="CS43" s="513">
        <f t="shared" si="56"/>
        <v>1.4</v>
      </c>
      <c r="CT43" s="513">
        <f t="shared" si="56"/>
        <v>1.4</v>
      </c>
      <c r="CU43" s="513">
        <f t="shared" si="56"/>
        <v>1.4</v>
      </c>
      <c r="CV43" s="513">
        <f t="shared" si="56"/>
        <v>1.4</v>
      </c>
      <c r="CW43" s="513">
        <f t="shared" si="56"/>
        <v>1.4</v>
      </c>
      <c r="CX43" s="513">
        <f t="shared" si="56"/>
        <v>1.4</v>
      </c>
      <c r="CY43" s="513">
        <f t="shared" si="56"/>
        <v>1.4</v>
      </c>
      <c r="CZ43" s="513">
        <f t="shared" si="56"/>
        <v>1.4</v>
      </c>
      <c r="DA43" s="513">
        <f t="shared" si="56"/>
        <v>1.4000000000000001</v>
      </c>
      <c r="DB43" s="513">
        <f t="shared" ref="DB43:EG43" si="57">DB$37</f>
        <v>1.4</v>
      </c>
      <c r="DC43" s="513">
        <f t="shared" si="57"/>
        <v>1.4000000000000001</v>
      </c>
      <c r="DD43" s="513">
        <f t="shared" si="57"/>
        <v>1.4</v>
      </c>
      <c r="DE43" s="513">
        <f t="shared" si="57"/>
        <v>1.4</v>
      </c>
      <c r="DF43" s="513">
        <f t="shared" si="57"/>
        <v>1.4</v>
      </c>
      <c r="DG43" s="513">
        <f t="shared" si="57"/>
        <v>1.4000000000000001</v>
      </c>
      <c r="DH43" s="513">
        <f t="shared" si="57"/>
        <v>1.4</v>
      </c>
      <c r="DI43" s="513">
        <f t="shared" si="57"/>
        <v>1.4</v>
      </c>
      <c r="DJ43" s="513">
        <f t="shared" si="57"/>
        <v>1.4000000000000001</v>
      </c>
      <c r="DK43" s="513">
        <f t="shared" si="57"/>
        <v>1.4</v>
      </c>
      <c r="DL43" s="513">
        <f t="shared" si="57"/>
        <v>1.4</v>
      </c>
      <c r="DM43" s="513">
        <f t="shared" si="57"/>
        <v>1.4</v>
      </c>
      <c r="DN43" s="513">
        <f t="shared" si="57"/>
        <v>1.4</v>
      </c>
      <c r="DO43" s="513">
        <f t="shared" si="57"/>
        <v>1.4</v>
      </c>
      <c r="DP43" s="513">
        <f t="shared" si="57"/>
        <v>1.3999999999999997</v>
      </c>
      <c r="DQ43" s="513">
        <f t="shared" si="57"/>
        <v>1.4</v>
      </c>
      <c r="DR43" s="513">
        <f t="shared" si="57"/>
        <v>1.3999999999999997</v>
      </c>
      <c r="DS43" s="513">
        <f t="shared" si="57"/>
        <v>1.4</v>
      </c>
      <c r="DT43" s="513">
        <f t="shared" si="57"/>
        <v>1.4</v>
      </c>
      <c r="DU43" s="513">
        <f t="shared" si="57"/>
        <v>1.4</v>
      </c>
      <c r="DV43" s="513">
        <f t="shared" si="57"/>
        <v>1.4</v>
      </c>
      <c r="DW43" s="513">
        <f t="shared" si="57"/>
        <v>1.4</v>
      </c>
      <c r="DX43" s="513">
        <f t="shared" si="57"/>
        <v>1.4</v>
      </c>
      <c r="DY43" s="513">
        <f t="shared" si="57"/>
        <v>1.4</v>
      </c>
      <c r="DZ43" s="513" t="str">
        <f t="shared" si="57"/>
        <v>na</v>
      </c>
      <c r="EA43" s="513" t="str">
        <f t="shared" si="57"/>
        <v>na</v>
      </c>
      <c r="EB43" s="513" t="str">
        <f t="shared" si="57"/>
        <v>na</v>
      </c>
      <c r="EC43" s="513" t="str">
        <f t="shared" si="57"/>
        <v>na</v>
      </c>
      <c r="ED43" s="513" t="str">
        <f t="shared" si="57"/>
        <v>na</v>
      </c>
      <c r="EE43" s="513" t="str">
        <f t="shared" si="57"/>
        <v>na</v>
      </c>
      <c r="EF43" s="513" t="str">
        <f t="shared" si="57"/>
        <v>na</v>
      </c>
      <c r="EG43" s="513" t="str">
        <f t="shared" si="57"/>
        <v>na</v>
      </c>
      <c r="EH43" s="513" t="str">
        <f t="shared" ref="EH43:FM43" si="58">EH$37</f>
        <v>na</v>
      </c>
      <c r="EI43" s="513" t="str">
        <f t="shared" si="58"/>
        <v>na</v>
      </c>
      <c r="EJ43" s="513" t="str">
        <f t="shared" si="58"/>
        <v>na</v>
      </c>
      <c r="EK43" s="513" t="str">
        <f t="shared" si="58"/>
        <v>na</v>
      </c>
      <c r="EL43" s="513" t="str">
        <f t="shared" si="58"/>
        <v>na</v>
      </c>
      <c r="EM43" s="513" t="str">
        <f t="shared" si="58"/>
        <v>na</v>
      </c>
      <c r="EN43" s="513" t="str">
        <f t="shared" si="58"/>
        <v>na</v>
      </c>
      <c r="EO43" s="513" t="str">
        <f t="shared" si="58"/>
        <v>na</v>
      </c>
      <c r="EP43" s="513" t="str">
        <f t="shared" si="58"/>
        <v>na</v>
      </c>
      <c r="EQ43" s="513" t="str">
        <f t="shared" si="58"/>
        <v>na</v>
      </c>
      <c r="ER43" s="513" t="str">
        <f t="shared" si="58"/>
        <v>na</v>
      </c>
      <c r="ES43" s="513" t="str">
        <f t="shared" si="58"/>
        <v>na</v>
      </c>
      <c r="ET43" s="513" t="str">
        <f t="shared" si="58"/>
        <v>na</v>
      </c>
      <c r="EU43" s="513" t="str">
        <f t="shared" si="58"/>
        <v>na</v>
      </c>
      <c r="EV43" s="513" t="str">
        <f t="shared" si="58"/>
        <v>na</v>
      </c>
      <c r="EW43" s="513" t="str">
        <f t="shared" si="58"/>
        <v>na</v>
      </c>
      <c r="EX43" s="513" t="str">
        <f t="shared" si="58"/>
        <v>na</v>
      </c>
      <c r="EY43" s="513" t="str">
        <f t="shared" si="58"/>
        <v>na</v>
      </c>
      <c r="EZ43" s="513" t="str">
        <f t="shared" si="58"/>
        <v>na</v>
      </c>
      <c r="FA43" s="513" t="str">
        <f t="shared" si="58"/>
        <v>na</v>
      </c>
      <c r="FB43" s="513" t="str">
        <f t="shared" si="58"/>
        <v>na</v>
      </c>
      <c r="FC43" s="513" t="str">
        <f t="shared" si="58"/>
        <v>na</v>
      </c>
      <c r="FD43" s="513" t="str">
        <f t="shared" si="58"/>
        <v>na</v>
      </c>
      <c r="FE43" s="513" t="str">
        <f t="shared" si="58"/>
        <v>na</v>
      </c>
      <c r="FF43" s="513" t="str">
        <f t="shared" si="58"/>
        <v>na</v>
      </c>
      <c r="FG43" s="513" t="str">
        <f t="shared" si="58"/>
        <v>na</v>
      </c>
      <c r="FH43" s="513" t="str">
        <f t="shared" si="58"/>
        <v>na</v>
      </c>
      <c r="FI43" s="513" t="str">
        <f t="shared" si="58"/>
        <v>na</v>
      </c>
      <c r="FJ43" s="513" t="str">
        <f t="shared" si="58"/>
        <v>na</v>
      </c>
      <c r="FK43" s="513" t="str">
        <f t="shared" si="58"/>
        <v>na</v>
      </c>
      <c r="FL43" s="513" t="str">
        <f t="shared" si="58"/>
        <v>na</v>
      </c>
      <c r="FM43" s="513" t="str">
        <f t="shared" si="58"/>
        <v>na</v>
      </c>
      <c r="FN43" s="513" t="str">
        <f t="shared" ref="FN43:GJ43" si="59">FN$37</f>
        <v>na</v>
      </c>
      <c r="FO43" s="513" t="str">
        <f t="shared" si="59"/>
        <v>na</v>
      </c>
      <c r="FP43" s="513" t="str">
        <f t="shared" si="59"/>
        <v>na</v>
      </c>
      <c r="FQ43" s="513" t="str">
        <f t="shared" si="59"/>
        <v>na</v>
      </c>
      <c r="FR43" s="513" t="str">
        <f t="shared" si="59"/>
        <v>na</v>
      </c>
      <c r="FS43" s="513" t="str">
        <f t="shared" si="59"/>
        <v>na</v>
      </c>
      <c r="FT43" s="513" t="str">
        <f t="shared" si="59"/>
        <v>na</v>
      </c>
      <c r="FU43" s="513" t="str">
        <f t="shared" si="59"/>
        <v>na</v>
      </c>
      <c r="FV43" s="513" t="str">
        <f t="shared" si="59"/>
        <v>na</v>
      </c>
      <c r="FW43" s="513" t="str">
        <f t="shared" si="59"/>
        <v>na</v>
      </c>
      <c r="FX43" s="513" t="str">
        <f t="shared" si="59"/>
        <v>na</v>
      </c>
      <c r="FY43" s="513" t="str">
        <f t="shared" si="59"/>
        <v>na</v>
      </c>
      <c r="FZ43" s="513" t="str">
        <f t="shared" si="59"/>
        <v>na</v>
      </c>
      <c r="GA43" s="513" t="str">
        <f t="shared" si="59"/>
        <v>na</v>
      </c>
      <c r="GB43" s="513" t="str">
        <f t="shared" si="59"/>
        <v>na</v>
      </c>
      <c r="GC43" s="513" t="str">
        <f t="shared" si="59"/>
        <v>na</v>
      </c>
      <c r="GD43" s="513" t="str">
        <f t="shared" si="59"/>
        <v>na</v>
      </c>
      <c r="GE43" s="513" t="str">
        <f t="shared" si="59"/>
        <v>na</v>
      </c>
      <c r="GF43" s="513" t="str">
        <f t="shared" si="59"/>
        <v>na</v>
      </c>
      <c r="GG43" s="513" t="str">
        <f t="shared" si="59"/>
        <v>na</v>
      </c>
      <c r="GH43" s="513" t="str">
        <f t="shared" si="59"/>
        <v>na</v>
      </c>
      <c r="GI43" s="513" t="str">
        <f t="shared" si="59"/>
        <v>na</v>
      </c>
      <c r="GJ43" s="513" t="str">
        <f t="shared" si="59"/>
        <v>na</v>
      </c>
    </row>
    <row r="44" spans="1:192" s="513" customFormat="1" ht="12.75" hidden="1" outlineLevel="2" x14ac:dyDescent="0.35">
      <c r="E44" s="569" t="s">
        <v>1717</v>
      </c>
      <c r="F44" s="569">
        <f>AVERAGEIFS($J43:$GJ43,$J42:$GJ42,1)</f>
        <v>1.4000000000000015</v>
      </c>
      <c r="G44" s="569" t="s">
        <v>1512</v>
      </c>
    </row>
    <row r="45" spans="1:192" ht="12.75" hidden="1" outlineLevel="2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ht="12.7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collapsed="1" x14ac:dyDescent="0.35">
      <c r="A47" s="76" t="s">
        <v>1720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</row>
    <row r="48" spans="1:192" ht="12.75" hidden="1" outlineLevel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hidden="1" outlineLevel="1" x14ac:dyDescent="0.35">
      <c r="A49"/>
      <c r="B49" s="76" t="s">
        <v>1721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</row>
    <row r="50" spans="1:192" s="119" customFormat="1" ht="12.75" hidden="1" outlineLevel="2" x14ac:dyDescent="0.35">
      <c r="E50" s="119" t="str">
        <f>Solve!$E$30</f>
        <v>Cashflow available for senior debt - paste</v>
      </c>
      <c r="G50" s="119" t="str">
        <f>Solve!$G$30</f>
        <v>$ 000s</v>
      </c>
      <c r="H50" s="119">
        <f>Solve!$H$30</f>
        <v>697886.58878542157</v>
      </c>
      <c r="J50" s="119">
        <f>Solve!J$30</f>
        <v>0</v>
      </c>
      <c r="K50" s="119">
        <f>Solve!K$30</f>
        <v>0</v>
      </c>
      <c r="L50" s="119">
        <f>Solve!L$30</f>
        <v>0</v>
      </c>
      <c r="M50" s="119">
        <f>Solve!M$30</f>
        <v>0</v>
      </c>
      <c r="N50" s="119">
        <f>Solve!N$30</f>
        <v>0</v>
      </c>
      <c r="O50" s="119">
        <f>Solve!O$30</f>
        <v>0</v>
      </c>
      <c r="P50" s="119">
        <f>Solve!P$30</f>
        <v>-7.7017830335535109E-8</v>
      </c>
      <c r="Q50" s="119">
        <f>Solve!Q$30</f>
        <v>-5.168615189177217E-7</v>
      </c>
      <c r="R50" s="119">
        <f>Solve!R$30</f>
        <v>-6.3354286794492509E-7</v>
      </c>
      <c r="S50" s="119">
        <f>Solve!S$30</f>
        <v>-7.8088851296342909E-7</v>
      </c>
      <c r="T50" s="119">
        <f>Solve!T$30</f>
        <v>-8.6774798546684906E-7</v>
      </c>
      <c r="U50" s="119">
        <f>Solve!U$30</f>
        <v>-9.9882754511781968E-7</v>
      </c>
      <c r="V50" s="119">
        <f>Solve!V$30</f>
        <v>-1.0875774023588747E-6</v>
      </c>
      <c r="W50" s="119">
        <f>Solve!W$30</f>
        <v>-1.0488770385563839E-6</v>
      </c>
      <c r="X50" s="119">
        <f>Solve!X$30</f>
        <v>-1.2231148502905853E-6</v>
      </c>
      <c r="Y50" s="119">
        <f>Solve!Y$30</f>
        <v>-1.2271739251445979E-6</v>
      </c>
      <c r="Z50" s="119">
        <f>Solve!Z$30</f>
        <v>-1.299401446885895E-6</v>
      </c>
      <c r="AA50" s="119">
        <f>Solve!AA$30</f>
        <v>-1.2715195225609932E-6</v>
      </c>
      <c r="AB50" s="119">
        <f>Solve!AB$30</f>
        <v>-1.3165008567739278E-6</v>
      </c>
      <c r="AC50" s="119">
        <f>Solve!AC$30</f>
        <v>-1.3024514373682905E-6</v>
      </c>
      <c r="AD50" s="119">
        <f>Solve!AD$30</f>
        <v>-1.2337814041529782E-6</v>
      </c>
      <c r="AE50" s="119">
        <f>Solve!AE$30</f>
        <v>-1.2393079487083014E-6</v>
      </c>
      <c r="AF50" s="119">
        <f>Solve!AF$30</f>
        <v>-1.1503704797632963E-6</v>
      </c>
      <c r="AG50" s="119">
        <f>Solve!AG$30</f>
        <v>-1.1315947858747677E-6</v>
      </c>
      <c r="AH50" s="119">
        <f>Solve!AH$30</f>
        <v>-1.0597781283649965E-6</v>
      </c>
      <c r="AI50" s="119">
        <f>Solve!AI$30</f>
        <v>-9.1569211235764669E-7</v>
      </c>
      <c r="AJ50" s="119">
        <f>Solve!AJ$30</f>
        <v>-9.0190565060765948E-7</v>
      </c>
      <c r="AK50" s="119">
        <f>Solve!AK$30</f>
        <v>-7.8275911619130056E-7</v>
      </c>
      <c r="AL50" s="119">
        <f>Solve!AL$30</f>
        <v>-7.1679698976367945E-7</v>
      </c>
      <c r="AM50" s="119">
        <f>Solve!AM$30</f>
        <v>-5.9671663166227518E-7</v>
      </c>
      <c r="AN50" s="119">
        <f>Solve!AN$30</f>
        <v>-5.2090194913034793E-7</v>
      </c>
      <c r="AO50" s="119">
        <f>Solve!AO$30</f>
        <v>-4.2004717215604614E-7</v>
      </c>
      <c r="AP50" s="119">
        <f>Solve!AP$30</f>
        <v>-3.1051695259520784E-7</v>
      </c>
      <c r="AQ50" s="119">
        <f>Solve!AQ$30</f>
        <v>-2.3108350433176383E-7</v>
      </c>
      <c r="AR50" s="119">
        <f>Solve!AR$30</f>
        <v>-1.370972313452512E-7</v>
      </c>
      <c r="AS50" s="119">
        <f>Solve!AS$30</f>
        <v>-6.36352979199728E-8</v>
      </c>
      <c r="AT50" s="119">
        <f>Solve!AT$30</f>
        <v>1.0733401722973213E-8</v>
      </c>
      <c r="AU50" s="119">
        <f>Solve!AU$30</f>
        <v>6.8974941314081661E-8</v>
      </c>
      <c r="AV50" s="119">
        <f>Solve!AV$30</f>
        <v>1.1927409104828257E-7</v>
      </c>
      <c r="AW50" s="119">
        <f>Solve!AW$30</f>
        <v>1.5592650015605614E-7</v>
      </c>
      <c r="AX50" s="119">
        <f>Solve!AX$30</f>
        <v>1.9015351426787674E-7</v>
      </c>
      <c r="AY50" s="119">
        <f>Solve!AY$30</f>
        <v>2.0261768440832384E-7</v>
      </c>
      <c r="AZ50" s="119">
        <f>Solve!AZ$30</f>
        <v>2.1446794562507421E-7</v>
      </c>
      <c r="BA50" s="119">
        <f>Solve!BA$30</f>
        <v>2.09213794732932E-7</v>
      </c>
      <c r="BB50" s="119">
        <f>Solve!BB$30</f>
        <v>1.8635955711943097E-7</v>
      </c>
      <c r="BC50" s="119">
        <f>Solve!BC$30</f>
        <v>1.6303965821862221E-7</v>
      </c>
      <c r="BD50" s="119">
        <f>Solve!BD$30</f>
        <v>1.1847077985294163E-7</v>
      </c>
      <c r="BE50" s="119">
        <f>Solve!BE$30</f>
        <v>7.1135218604467809E-8</v>
      </c>
      <c r="BF50" s="119">
        <f>Solve!BF$30</f>
        <v>6004.5684936169682</v>
      </c>
      <c r="BG50" s="119">
        <f>Solve!BG$30</f>
        <v>5019.0851569501892</v>
      </c>
      <c r="BH50" s="119">
        <f>Solve!BH$30</f>
        <v>5150.7596763523643</v>
      </c>
      <c r="BI50" s="119">
        <f>Solve!BI$30</f>
        <v>5181.1036494570762</v>
      </c>
      <c r="BJ50" s="119">
        <f>Solve!BJ$30</f>
        <v>5059.7277570382284</v>
      </c>
      <c r="BK50" s="119">
        <f>Solve!BK$30</f>
        <v>5144.5622858739434</v>
      </c>
      <c r="BL50" s="119">
        <f>Solve!BL$30</f>
        <v>5279.5286682611722</v>
      </c>
      <c r="BM50" s="119">
        <f>Solve!BM$30</f>
        <v>5310.6312406935012</v>
      </c>
      <c r="BN50" s="119">
        <f>Solve!BN$30</f>
        <v>5248.4260958288414</v>
      </c>
      <c r="BO50" s="119">
        <f>Solve!BO$30</f>
        <v>5304.2789154531201</v>
      </c>
      <c r="BP50" s="119">
        <f>Solve!BP$30</f>
        <v>5411.5168849677002</v>
      </c>
      <c r="BQ50" s="119">
        <f>Solve!BQ$30</f>
        <v>5443.3970217108381</v>
      </c>
      <c r="BR50" s="119">
        <f>Solve!BR$30</f>
        <v>5315.8764747382866</v>
      </c>
      <c r="BS50" s="119">
        <f>Solve!BS$30</f>
        <v>5405.0057515963099</v>
      </c>
      <c r="BT50" s="119">
        <f>Solve!BT$30</f>
        <v>5546.804807091894</v>
      </c>
      <c r="BU50" s="119">
        <f>Solve!BU$30</f>
        <v>5579.4819472536101</v>
      </c>
      <c r="BV50" s="119">
        <f>Solve!BV$30</f>
        <v>5448.7733866067438</v>
      </c>
      <c r="BW50" s="119">
        <f>Solve!BW$30</f>
        <v>5540.1308953862172</v>
      </c>
      <c r="BX50" s="119">
        <f>Solve!BX$30</f>
        <v>5685.4749272691888</v>
      </c>
      <c r="BY50" s="119">
        <f>Solve!BY$30</f>
        <v>5718.968995934948</v>
      </c>
      <c r="BZ50" s="119">
        <f>Solve!BZ$30</f>
        <v>5584.9927212719131</v>
      </c>
      <c r="CA50" s="119">
        <f>Solve!CA$30</f>
        <v>5678.6341677708733</v>
      </c>
      <c r="CB50" s="119">
        <f>Solve!CB$30</f>
        <v>5827.6118004509199</v>
      </c>
      <c r="CC50" s="119">
        <f>Solve!CC$30</f>
        <v>5861.9432208333237</v>
      </c>
      <c r="CD50" s="119">
        <f>Solve!CD$30</f>
        <v>5793.280380068516</v>
      </c>
      <c r="CE50" s="119">
        <f>Solve!CE$30</f>
        <v>5854.9314423475462</v>
      </c>
      <c r="CF50" s="119">
        <f>Solve!CF$30</f>
        <v>5973.3020954621907</v>
      </c>
      <c r="CG50" s="119">
        <f>Solve!CG$30</f>
        <v>6008.4918013541546</v>
      </c>
      <c r="CH50" s="119">
        <f>Solve!CH$30</f>
        <v>5867.7329777863006</v>
      </c>
      <c r="CI50" s="119">
        <f>Solve!CI$30</f>
        <v>5966.1150225142719</v>
      </c>
      <c r="CJ50" s="119">
        <f>Solve!CJ$30</f>
        <v>6122.6346478487467</v>
      </c>
      <c r="CK50" s="119">
        <f>Solve!CK$30</f>
        <v>6158.7040963880081</v>
      </c>
      <c r="CL50" s="119">
        <f>Solve!CL$30</f>
        <v>6014.4263022309597</v>
      </c>
      <c r="CM50" s="119">
        <f>Solve!CM$30</f>
        <v>6115.2678980771307</v>
      </c>
      <c r="CN50" s="119">
        <f>Solve!CN$30</f>
        <v>6275.7005140449637</v>
      </c>
      <c r="CO50" s="119">
        <f>Solve!CO$30</f>
        <v>6312.6716987977079</v>
      </c>
      <c r="CP50" s="119">
        <f>Solve!CP$30</f>
        <v>6164.786959786733</v>
      </c>
      <c r="CQ50" s="119">
        <f>Solve!CQ$30</f>
        <v>6268.1495955290575</v>
      </c>
      <c r="CR50" s="119">
        <f>Solve!CR$30</f>
        <v>6432.5930268960874</v>
      </c>
      <c r="CS50" s="119">
        <f>Solve!CS$30</f>
        <v>6470.4884912676498</v>
      </c>
      <c r="CT50" s="119">
        <f>Solve!CT$30</f>
        <v>6394.697562524525</v>
      </c>
      <c r="CU50" s="119">
        <f>Solve!CU$30</f>
        <v>6462.7487997888456</v>
      </c>
      <c r="CV50" s="119">
        <f>Solve!CV$30</f>
        <v>6593.407852568489</v>
      </c>
      <c r="CW50" s="119">
        <f>Solve!CW$30</f>
        <v>6632.2507035493391</v>
      </c>
      <c r="CX50" s="119">
        <f>Solve!CX$30</f>
        <v>6476.8792996259344</v>
      </c>
      <c r="CY50" s="119">
        <f>Solve!CY$30</f>
        <v>6585.4746688027144</v>
      </c>
      <c r="CZ50" s="119">
        <f>Solve!CZ$30</f>
        <v>6758.2430488827013</v>
      </c>
      <c r="DA50" s="119">
        <f>Solve!DA$30</f>
        <v>6798.0569711380749</v>
      </c>
      <c r="DB50" s="119">
        <f>Solve!DB$30</f>
        <v>6638.8012821165848</v>
      </c>
      <c r="DC50" s="119">
        <f>Solve!DC$30</f>
        <v>6750.111535522783</v>
      </c>
      <c r="DD50" s="119">
        <f>Solve!DD$30</f>
        <v>6927.1991251047693</v>
      </c>
      <c r="DE50" s="119">
        <f>Solve!DE$30</f>
        <v>6968.0083954165275</v>
      </c>
      <c r="DF50" s="119">
        <f>Solve!DF$30</f>
        <v>6804.7713141694985</v>
      </c>
      <c r="DG50" s="119">
        <f>Solve!DG$30</f>
        <v>6918.8643239108524</v>
      </c>
      <c r="DH50" s="119">
        <f>Solve!DH$30</f>
        <v>7100.379103232387</v>
      </c>
      <c r="DI50" s="119">
        <f>Solve!DI$30</f>
        <v>7142.2086053019375</v>
      </c>
      <c r="DJ50" s="119">
        <f>Solve!DJ$30</f>
        <v>7058.5496011628375</v>
      </c>
      <c r="DK50" s="119">
        <f>Solve!DK$30</f>
        <v>7133.6654340781752</v>
      </c>
      <c r="DL50" s="119">
        <f>Solve!DL$30</f>
        <v>7277.8885808131981</v>
      </c>
      <c r="DM50" s="119">
        <f>Solve!DM$30</f>
        <v>7320.7638204344876</v>
      </c>
      <c r="DN50" s="119">
        <f>Solve!DN$30</f>
        <v>7149.2628619493289</v>
      </c>
      <c r="DO50" s="119">
        <f>Solve!DO$30</f>
        <v>7269.1318303088392</v>
      </c>
      <c r="DP50" s="119">
        <f>Solve!DP$30</f>
        <v>7459.835795333528</v>
      </c>
      <c r="DQ50" s="119">
        <f>Solve!DQ$30</f>
        <v>7503.7829159453495</v>
      </c>
      <c r="DR50" s="119">
        <f>Solve!DR$30</f>
        <v>7327.994433498061</v>
      </c>
      <c r="DS50" s="119">
        <f>Solve!DS$30</f>
        <v>7450.8601260665591</v>
      </c>
      <c r="DT50" s="119">
        <f>Solve!DT$30</f>
        <v>7646.3316902168663</v>
      </c>
      <c r="DU50" s="119">
        <f>Solve!DU$30</f>
        <v>7691.3774888439839</v>
      </c>
      <c r="DV50" s="119">
        <f>Solve!DV$30</f>
        <v>7511.1942943355134</v>
      </c>
      <c r="DW50" s="119">
        <f>Solve!DW$30</f>
        <v>7637.1316292182219</v>
      </c>
      <c r="DX50" s="119">
        <f>Solve!DX$30</f>
        <v>7837.4899824722852</v>
      </c>
      <c r="DY50" s="119">
        <f>Solve!DY$30</f>
        <v>7883.6619260650796</v>
      </c>
      <c r="DZ50" s="119">
        <f>Solve!DZ$30</f>
        <v>7791.318038879489</v>
      </c>
      <c r="EA50" s="119">
        <f>Solve!EA$30</f>
        <v>7874.2318635414731</v>
      </c>
      <c r="EB50" s="119">
        <f>Solve!EB$30</f>
        <v>8033.4272320340933</v>
      </c>
      <c r="EC50" s="119">
        <f>Solve!EC$30</f>
        <v>8080.7534742167081</v>
      </c>
      <c r="ED50" s="119">
        <f>Solve!ED$30</f>
        <v>7891.4485054862444</v>
      </c>
      <c r="EE50" s="119">
        <f>Solve!EE$30</f>
        <v>8023.761417947394</v>
      </c>
      <c r="EF50" s="119">
        <f>Solve!EF$30</f>
        <v>8234.2629128349472</v>
      </c>
      <c r="EG50" s="119">
        <f>Solve!EG$30</f>
        <v>8282.772311072129</v>
      </c>
      <c r="EH50" s="119">
        <f>Solve!EH$30</f>
        <v>8088.7347181234036</v>
      </c>
      <c r="EI50" s="119">
        <f>Solve!EI$30</f>
        <v>8224.3554533960796</v>
      </c>
      <c r="EJ50" s="119">
        <f>Solve!EJ$30</f>
        <v>8440.1194856558195</v>
      </c>
      <c r="EK50" s="119">
        <f>Solve!EK$30</f>
        <v>8489.84161884893</v>
      </c>
      <c r="EL50" s="119">
        <f>Solve!EL$30</f>
        <v>8290.953086076488</v>
      </c>
      <c r="EM50" s="119">
        <f>Solve!EM$30</f>
        <v>8429.9643397309792</v>
      </c>
      <c r="EN50" s="119">
        <f>Solve!EN$30</f>
        <v>8651.1224727972149</v>
      </c>
      <c r="EO50" s="119">
        <f>Solve!EO$30</f>
        <v>8702.0876593201538</v>
      </c>
      <c r="EP50" s="119">
        <f>Solve!EP$30</f>
        <v>8600.157286274276</v>
      </c>
      <c r="EQ50" s="119">
        <f>Solve!EQ$30</f>
        <v>8691.6786347471934</v>
      </c>
      <c r="ER50" s="119">
        <f>Solve!ER$30</f>
        <v>8867.4005346171452</v>
      </c>
      <c r="ES50" s="119">
        <f>Solve!ES$30</f>
        <v>8919.6398508031562</v>
      </c>
      <c r="ET50" s="119">
        <f>Solve!ET$30</f>
        <v>8710.6825860591071</v>
      </c>
      <c r="EU50" s="119">
        <f>Solve!EU$30</f>
        <v>8856.7312844298613</v>
      </c>
      <c r="EV50" s="119">
        <f>Solve!EV$30</f>
        <v>9089.0855479825696</v>
      </c>
      <c r="EW50" s="119">
        <f>Solve!EW$30</f>
        <v>9142.6308470732311</v>
      </c>
      <c r="EX50" s="119">
        <f>Solve!EX$30</f>
        <v>8928.4496507105832</v>
      </c>
      <c r="EY50" s="119">
        <f>Solve!EY$30</f>
        <v>9078.1495665406037</v>
      </c>
      <c r="EZ50" s="119">
        <f>Solve!EZ$30</f>
        <v>9316.3126866821331</v>
      </c>
      <c r="FA50" s="119">
        <f>Solve!FA$30</f>
        <v>9371.1966182500619</v>
      </c>
      <c r="FB50" s="119">
        <f>Solve!FB$30</f>
        <v>3123.732206083354</v>
      </c>
      <c r="FC50" s="119">
        <f>Solve!FC$30</f>
        <v>0</v>
      </c>
      <c r="FD50" s="119">
        <f>Solve!FD$30</f>
        <v>0</v>
      </c>
      <c r="FE50" s="119">
        <f>Solve!FE$30</f>
        <v>0</v>
      </c>
      <c r="FF50" s="119">
        <f>Solve!FF$30</f>
        <v>0</v>
      </c>
      <c r="FG50" s="119">
        <f>Solve!FG$30</f>
        <v>0</v>
      </c>
      <c r="FH50" s="119">
        <f>Solve!FH$30</f>
        <v>0</v>
      </c>
      <c r="FI50" s="119">
        <f>Solve!FI$30</f>
        <v>0</v>
      </c>
      <c r="FJ50" s="119">
        <f>Solve!FJ$30</f>
        <v>0</v>
      </c>
      <c r="FK50" s="119">
        <f>Solve!FK$30</f>
        <v>0</v>
      </c>
      <c r="FL50" s="119">
        <f>Solve!FL$30</f>
        <v>0</v>
      </c>
      <c r="FM50" s="119">
        <f>Solve!FM$30</f>
        <v>0</v>
      </c>
      <c r="FN50" s="119">
        <f>Solve!FN$30</f>
        <v>0</v>
      </c>
      <c r="FO50" s="119">
        <f>Solve!FO$30</f>
        <v>0</v>
      </c>
      <c r="FP50" s="119">
        <f>Solve!FP$30</f>
        <v>0</v>
      </c>
      <c r="FQ50" s="119">
        <f>Solve!FQ$30</f>
        <v>0</v>
      </c>
      <c r="FR50" s="119">
        <f>Solve!FR$30</f>
        <v>0</v>
      </c>
      <c r="FS50" s="119">
        <f>Solve!FS$30</f>
        <v>0</v>
      </c>
      <c r="FT50" s="119">
        <f>Solve!FT$30</f>
        <v>0</v>
      </c>
      <c r="FU50" s="119">
        <f>Solve!FU$30</f>
        <v>0</v>
      </c>
      <c r="FV50" s="119">
        <f>Solve!FV$30</f>
        <v>0</v>
      </c>
      <c r="FW50" s="119">
        <f>Solve!FW$30</f>
        <v>0</v>
      </c>
      <c r="FX50" s="119">
        <f>Solve!FX$30</f>
        <v>0</v>
      </c>
      <c r="FY50" s="119">
        <f>Solve!FY$30</f>
        <v>0</v>
      </c>
      <c r="FZ50" s="119">
        <f>Solve!FZ$30</f>
        <v>0</v>
      </c>
      <c r="GA50" s="119">
        <f>Solve!GA$30</f>
        <v>0</v>
      </c>
      <c r="GB50" s="119">
        <f>Solve!GB$30</f>
        <v>0</v>
      </c>
      <c r="GC50" s="119">
        <f>Solve!GC$30</f>
        <v>0</v>
      </c>
      <c r="GD50" s="119">
        <f>Solve!GD$30</f>
        <v>0</v>
      </c>
      <c r="GE50" s="119">
        <f>Solve!GE$30</f>
        <v>0</v>
      </c>
      <c r="GF50" s="119">
        <f>Solve!GF$30</f>
        <v>0</v>
      </c>
      <c r="GG50" s="119">
        <f>Solve!GG$30</f>
        <v>0</v>
      </c>
      <c r="GH50" s="119">
        <f>Solve!GH$30</f>
        <v>0</v>
      </c>
      <c r="GI50" s="119">
        <f>Solve!GI$30</f>
        <v>0</v>
      </c>
      <c r="GJ50" s="119">
        <f>Solve!GJ$30</f>
        <v>0</v>
      </c>
    </row>
    <row r="51" spans="1:192" s="119" customFormat="1" ht="12.75" hidden="1" outlineLevel="2" x14ac:dyDescent="0.35">
      <c r="E51" s="119" t="str">
        <f>Time!$E$106</f>
        <v>Senior debt loan life flag</v>
      </c>
      <c r="G51" s="119" t="str">
        <f>Time!$G$106</f>
        <v>flag</v>
      </c>
      <c r="H51" s="119">
        <f>Time!$H$106</f>
        <v>72</v>
      </c>
      <c r="J51" s="119">
        <f>Time!J$106</f>
        <v>0</v>
      </c>
      <c r="K51" s="119">
        <f>Time!K$106</f>
        <v>0</v>
      </c>
      <c r="L51" s="119">
        <f>Time!L$106</f>
        <v>0</v>
      </c>
      <c r="M51" s="119">
        <f>Time!M$106</f>
        <v>0</v>
      </c>
      <c r="N51" s="119">
        <f>Time!N$106</f>
        <v>0</v>
      </c>
      <c r="O51" s="119">
        <f>Time!O$106</f>
        <v>0</v>
      </c>
      <c r="P51" s="119">
        <f>Time!P$106</f>
        <v>0</v>
      </c>
      <c r="Q51" s="119">
        <f>Time!Q$106</f>
        <v>0</v>
      </c>
      <c r="R51" s="119">
        <f>Time!R$106</f>
        <v>0</v>
      </c>
      <c r="S51" s="119">
        <f>Time!S$106</f>
        <v>0</v>
      </c>
      <c r="T51" s="119">
        <f>Time!T$106</f>
        <v>0</v>
      </c>
      <c r="U51" s="119">
        <f>Time!U$106</f>
        <v>0</v>
      </c>
      <c r="V51" s="119">
        <f>Time!V$106</f>
        <v>0</v>
      </c>
      <c r="W51" s="119">
        <f>Time!W$106</f>
        <v>0</v>
      </c>
      <c r="X51" s="119">
        <f>Time!X$106</f>
        <v>0</v>
      </c>
      <c r="Y51" s="119">
        <f>Time!Y$106</f>
        <v>0</v>
      </c>
      <c r="Z51" s="119">
        <f>Time!Z$106</f>
        <v>0</v>
      </c>
      <c r="AA51" s="119">
        <f>Time!AA$106</f>
        <v>0</v>
      </c>
      <c r="AB51" s="119">
        <f>Time!AB$106</f>
        <v>0</v>
      </c>
      <c r="AC51" s="119">
        <f>Time!AC$106</f>
        <v>0</v>
      </c>
      <c r="AD51" s="119">
        <f>Time!AD$106</f>
        <v>0</v>
      </c>
      <c r="AE51" s="119">
        <f>Time!AE$106</f>
        <v>0</v>
      </c>
      <c r="AF51" s="119">
        <f>Time!AF$106</f>
        <v>0</v>
      </c>
      <c r="AG51" s="119">
        <f>Time!AG$106</f>
        <v>0</v>
      </c>
      <c r="AH51" s="119">
        <f>Time!AH$106</f>
        <v>0</v>
      </c>
      <c r="AI51" s="119">
        <f>Time!AI$106</f>
        <v>0</v>
      </c>
      <c r="AJ51" s="119">
        <f>Time!AJ$106</f>
        <v>0</v>
      </c>
      <c r="AK51" s="119">
        <f>Time!AK$106</f>
        <v>0</v>
      </c>
      <c r="AL51" s="119">
        <f>Time!AL$106</f>
        <v>0</v>
      </c>
      <c r="AM51" s="119">
        <f>Time!AM$106</f>
        <v>0</v>
      </c>
      <c r="AN51" s="119">
        <f>Time!AN$106</f>
        <v>0</v>
      </c>
      <c r="AO51" s="119">
        <f>Time!AO$106</f>
        <v>0</v>
      </c>
      <c r="AP51" s="119">
        <f>Time!AP$106</f>
        <v>0</v>
      </c>
      <c r="AQ51" s="119">
        <f>Time!AQ$106</f>
        <v>0</v>
      </c>
      <c r="AR51" s="119">
        <f>Time!AR$106</f>
        <v>0</v>
      </c>
      <c r="AS51" s="119">
        <f>Time!AS$106</f>
        <v>0</v>
      </c>
      <c r="AT51" s="119">
        <f>Time!AT$106</f>
        <v>0</v>
      </c>
      <c r="AU51" s="119">
        <f>Time!AU$106</f>
        <v>0</v>
      </c>
      <c r="AV51" s="119">
        <f>Time!AV$106</f>
        <v>0</v>
      </c>
      <c r="AW51" s="119">
        <f>Time!AW$106</f>
        <v>0</v>
      </c>
      <c r="AX51" s="119">
        <f>Time!AX$106</f>
        <v>0</v>
      </c>
      <c r="AY51" s="119">
        <f>Time!AY$106</f>
        <v>0</v>
      </c>
      <c r="AZ51" s="119">
        <f>Time!AZ$106</f>
        <v>0</v>
      </c>
      <c r="BA51" s="119">
        <f>Time!BA$106</f>
        <v>0</v>
      </c>
      <c r="BB51" s="119">
        <f>Time!BB$106</f>
        <v>0</v>
      </c>
      <c r="BC51" s="119">
        <f>Time!BC$106</f>
        <v>0</v>
      </c>
      <c r="BD51" s="119">
        <f>Time!BD$106</f>
        <v>0</v>
      </c>
      <c r="BE51" s="119">
        <f>Time!BE$106</f>
        <v>0</v>
      </c>
      <c r="BF51" s="119">
        <f>Time!BF$106</f>
        <v>1</v>
      </c>
      <c r="BG51" s="119">
        <f>Time!BG$106</f>
        <v>1</v>
      </c>
      <c r="BH51" s="119">
        <f>Time!BH$106</f>
        <v>1</v>
      </c>
      <c r="BI51" s="119">
        <f>Time!BI$106</f>
        <v>1</v>
      </c>
      <c r="BJ51" s="119">
        <f>Time!BJ$106</f>
        <v>1</v>
      </c>
      <c r="BK51" s="119">
        <f>Time!BK$106</f>
        <v>1</v>
      </c>
      <c r="BL51" s="119">
        <f>Time!BL$106</f>
        <v>1</v>
      </c>
      <c r="BM51" s="119">
        <f>Time!BM$106</f>
        <v>1</v>
      </c>
      <c r="BN51" s="119">
        <f>Time!BN$106</f>
        <v>1</v>
      </c>
      <c r="BO51" s="119">
        <f>Time!BO$106</f>
        <v>1</v>
      </c>
      <c r="BP51" s="119">
        <f>Time!BP$106</f>
        <v>1</v>
      </c>
      <c r="BQ51" s="119">
        <f>Time!BQ$106</f>
        <v>1</v>
      </c>
      <c r="BR51" s="119">
        <f>Time!BR$106</f>
        <v>1</v>
      </c>
      <c r="BS51" s="119">
        <f>Time!BS$106</f>
        <v>1</v>
      </c>
      <c r="BT51" s="119">
        <f>Time!BT$106</f>
        <v>1</v>
      </c>
      <c r="BU51" s="119">
        <f>Time!BU$106</f>
        <v>1</v>
      </c>
      <c r="BV51" s="119">
        <f>Time!BV$106</f>
        <v>1</v>
      </c>
      <c r="BW51" s="119">
        <f>Time!BW$106</f>
        <v>1</v>
      </c>
      <c r="BX51" s="119">
        <f>Time!BX$106</f>
        <v>1</v>
      </c>
      <c r="BY51" s="119">
        <f>Time!BY$106</f>
        <v>1</v>
      </c>
      <c r="BZ51" s="119">
        <f>Time!BZ$106</f>
        <v>1</v>
      </c>
      <c r="CA51" s="119">
        <f>Time!CA$106</f>
        <v>1</v>
      </c>
      <c r="CB51" s="119">
        <f>Time!CB$106</f>
        <v>1</v>
      </c>
      <c r="CC51" s="119">
        <f>Time!CC$106</f>
        <v>1</v>
      </c>
      <c r="CD51" s="119">
        <f>Time!CD$106</f>
        <v>1</v>
      </c>
      <c r="CE51" s="119">
        <f>Time!CE$106</f>
        <v>1</v>
      </c>
      <c r="CF51" s="119">
        <f>Time!CF$106</f>
        <v>1</v>
      </c>
      <c r="CG51" s="119">
        <f>Time!CG$106</f>
        <v>1</v>
      </c>
      <c r="CH51" s="119">
        <f>Time!CH$106</f>
        <v>1</v>
      </c>
      <c r="CI51" s="119">
        <f>Time!CI$106</f>
        <v>1</v>
      </c>
      <c r="CJ51" s="119">
        <f>Time!CJ$106</f>
        <v>1</v>
      </c>
      <c r="CK51" s="119">
        <f>Time!CK$106</f>
        <v>1</v>
      </c>
      <c r="CL51" s="119">
        <f>Time!CL$106</f>
        <v>1</v>
      </c>
      <c r="CM51" s="119">
        <f>Time!CM$106</f>
        <v>1</v>
      </c>
      <c r="CN51" s="119">
        <f>Time!CN$106</f>
        <v>1</v>
      </c>
      <c r="CO51" s="119">
        <f>Time!CO$106</f>
        <v>1</v>
      </c>
      <c r="CP51" s="119">
        <f>Time!CP$106</f>
        <v>1</v>
      </c>
      <c r="CQ51" s="119">
        <f>Time!CQ$106</f>
        <v>1</v>
      </c>
      <c r="CR51" s="119">
        <f>Time!CR$106</f>
        <v>1</v>
      </c>
      <c r="CS51" s="119">
        <f>Time!CS$106</f>
        <v>1</v>
      </c>
      <c r="CT51" s="119">
        <f>Time!CT$106</f>
        <v>1</v>
      </c>
      <c r="CU51" s="119">
        <f>Time!CU$106</f>
        <v>1</v>
      </c>
      <c r="CV51" s="119">
        <f>Time!CV$106</f>
        <v>1</v>
      </c>
      <c r="CW51" s="119">
        <f>Time!CW$106</f>
        <v>1</v>
      </c>
      <c r="CX51" s="119">
        <f>Time!CX$106</f>
        <v>1</v>
      </c>
      <c r="CY51" s="119">
        <f>Time!CY$106</f>
        <v>1</v>
      </c>
      <c r="CZ51" s="119">
        <f>Time!CZ$106</f>
        <v>1</v>
      </c>
      <c r="DA51" s="119">
        <f>Time!DA$106</f>
        <v>1</v>
      </c>
      <c r="DB51" s="119">
        <f>Time!DB$106</f>
        <v>1</v>
      </c>
      <c r="DC51" s="119">
        <f>Time!DC$106</f>
        <v>1</v>
      </c>
      <c r="DD51" s="119">
        <f>Time!DD$106</f>
        <v>1</v>
      </c>
      <c r="DE51" s="119">
        <f>Time!DE$106</f>
        <v>1</v>
      </c>
      <c r="DF51" s="119">
        <f>Time!DF$106</f>
        <v>1</v>
      </c>
      <c r="DG51" s="119">
        <f>Time!DG$106</f>
        <v>1</v>
      </c>
      <c r="DH51" s="119">
        <f>Time!DH$106</f>
        <v>1</v>
      </c>
      <c r="DI51" s="119">
        <f>Time!DI$106</f>
        <v>1</v>
      </c>
      <c r="DJ51" s="119">
        <f>Time!DJ$106</f>
        <v>1</v>
      </c>
      <c r="DK51" s="119">
        <f>Time!DK$106</f>
        <v>1</v>
      </c>
      <c r="DL51" s="119">
        <f>Time!DL$106</f>
        <v>1</v>
      </c>
      <c r="DM51" s="119">
        <f>Time!DM$106</f>
        <v>1</v>
      </c>
      <c r="DN51" s="119">
        <f>Time!DN$106</f>
        <v>1</v>
      </c>
      <c r="DO51" s="119">
        <f>Time!DO$106</f>
        <v>1</v>
      </c>
      <c r="DP51" s="119">
        <f>Time!DP$106</f>
        <v>1</v>
      </c>
      <c r="DQ51" s="119">
        <f>Time!DQ$106</f>
        <v>1</v>
      </c>
      <c r="DR51" s="119">
        <f>Time!DR$106</f>
        <v>1</v>
      </c>
      <c r="DS51" s="119">
        <f>Time!DS$106</f>
        <v>1</v>
      </c>
      <c r="DT51" s="119">
        <f>Time!DT$106</f>
        <v>1</v>
      </c>
      <c r="DU51" s="119">
        <f>Time!DU$106</f>
        <v>1</v>
      </c>
      <c r="DV51" s="119">
        <f>Time!DV$106</f>
        <v>1</v>
      </c>
      <c r="DW51" s="119">
        <f>Time!DW$106</f>
        <v>1</v>
      </c>
      <c r="DX51" s="119">
        <f>Time!DX$106</f>
        <v>1</v>
      </c>
      <c r="DY51" s="119">
        <f>Time!DY$106</f>
        <v>1</v>
      </c>
      <c r="DZ51" s="119">
        <f>Time!DZ$106</f>
        <v>0</v>
      </c>
      <c r="EA51" s="119">
        <f>Time!EA$106</f>
        <v>0</v>
      </c>
      <c r="EB51" s="119">
        <f>Time!EB$106</f>
        <v>0</v>
      </c>
      <c r="EC51" s="119">
        <f>Time!EC$106</f>
        <v>0</v>
      </c>
      <c r="ED51" s="119">
        <f>Time!ED$106</f>
        <v>0</v>
      </c>
      <c r="EE51" s="119">
        <f>Time!EE$106</f>
        <v>0</v>
      </c>
      <c r="EF51" s="119">
        <f>Time!EF$106</f>
        <v>0</v>
      </c>
      <c r="EG51" s="119">
        <f>Time!EG$106</f>
        <v>0</v>
      </c>
      <c r="EH51" s="119">
        <f>Time!EH$106</f>
        <v>0</v>
      </c>
      <c r="EI51" s="119">
        <f>Time!EI$106</f>
        <v>0</v>
      </c>
      <c r="EJ51" s="119">
        <f>Time!EJ$106</f>
        <v>0</v>
      </c>
      <c r="EK51" s="119">
        <f>Time!EK$106</f>
        <v>0</v>
      </c>
      <c r="EL51" s="119">
        <f>Time!EL$106</f>
        <v>0</v>
      </c>
      <c r="EM51" s="119">
        <f>Time!EM$106</f>
        <v>0</v>
      </c>
      <c r="EN51" s="119">
        <f>Time!EN$106</f>
        <v>0</v>
      </c>
      <c r="EO51" s="119">
        <f>Time!EO$106</f>
        <v>0</v>
      </c>
      <c r="EP51" s="119">
        <f>Time!EP$106</f>
        <v>0</v>
      </c>
      <c r="EQ51" s="119">
        <f>Time!EQ$106</f>
        <v>0</v>
      </c>
      <c r="ER51" s="119">
        <f>Time!ER$106</f>
        <v>0</v>
      </c>
      <c r="ES51" s="119">
        <f>Time!ES$106</f>
        <v>0</v>
      </c>
      <c r="ET51" s="119">
        <f>Time!ET$106</f>
        <v>0</v>
      </c>
      <c r="EU51" s="119">
        <f>Time!EU$106</f>
        <v>0</v>
      </c>
      <c r="EV51" s="119">
        <f>Time!EV$106</f>
        <v>0</v>
      </c>
      <c r="EW51" s="119">
        <f>Time!EW$106</f>
        <v>0</v>
      </c>
      <c r="EX51" s="119">
        <f>Time!EX$106</f>
        <v>0</v>
      </c>
      <c r="EY51" s="119">
        <f>Time!EY$106</f>
        <v>0</v>
      </c>
      <c r="EZ51" s="119">
        <f>Time!EZ$106</f>
        <v>0</v>
      </c>
      <c r="FA51" s="119">
        <f>Time!FA$106</f>
        <v>0</v>
      </c>
      <c r="FB51" s="119">
        <f>Time!FB$106</f>
        <v>0</v>
      </c>
      <c r="FC51" s="119">
        <f>Time!FC$106</f>
        <v>0</v>
      </c>
      <c r="FD51" s="119">
        <f>Time!FD$106</f>
        <v>0</v>
      </c>
      <c r="FE51" s="119">
        <f>Time!FE$106</f>
        <v>0</v>
      </c>
      <c r="FF51" s="119">
        <f>Time!FF$106</f>
        <v>0</v>
      </c>
      <c r="FG51" s="119">
        <f>Time!FG$106</f>
        <v>0</v>
      </c>
      <c r="FH51" s="119">
        <f>Time!FH$106</f>
        <v>0</v>
      </c>
      <c r="FI51" s="119">
        <f>Time!FI$106</f>
        <v>0</v>
      </c>
      <c r="FJ51" s="119">
        <f>Time!FJ$106</f>
        <v>0</v>
      </c>
      <c r="FK51" s="119">
        <f>Time!FK$106</f>
        <v>0</v>
      </c>
      <c r="FL51" s="119">
        <f>Time!FL$106</f>
        <v>0</v>
      </c>
      <c r="FM51" s="119">
        <f>Time!FM$106</f>
        <v>0</v>
      </c>
      <c r="FN51" s="119">
        <f>Time!FN$106</f>
        <v>0</v>
      </c>
      <c r="FO51" s="119">
        <f>Time!FO$106</f>
        <v>0</v>
      </c>
      <c r="FP51" s="119">
        <f>Time!FP$106</f>
        <v>0</v>
      </c>
      <c r="FQ51" s="119">
        <f>Time!FQ$106</f>
        <v>0</v>
      </c>
      <c r="FR51" s="119">
        <f>Time!FR$106</f>
        <v>0</v>
      </c>
      <c r="FS51" s="119">
        <f>Time!FS$106</f>
        <v>0</v>
      </c>
      <c r="FT51" s="119">
        <f>Time!FT$106</f>
        <v>0</v>
      </c>
      <c r="FU51" s="119">
        <f>Time!FU$106</f>
        <v>0</v>
      </c>
      <c r="FV51" s="119">
        <f>Time!FV$106</f>
        <v>0</v>
      </c>
      <c r="FW51" s="119">
        <f>Time!FW$106</f>
        <v>0</v>
      </c>
      <c r="FX51" s="119">
        <f>Time!FX$106</f>
        <v>0</v>
      </c>
      <c r="FY51" s="119">
        <f>Time!FY$106</f>
        <v>0</v>
      </c>
      <c r="FZ51" s="119">
        <f>Time!FZ$106</f>
        <v>0</v>
      </c>
      <c r="GA51" s="119">
        <f>Time!GA$106</f>
        <v>0</v>
      </c>
      <c r="GB51" s="119">
        <f>Time!GB$106</f>
        <v>0</v>
      </c>
      <c r="GC51" s="119">
        <f>Time!GC$106</f>
        <v>0</v>
      </c>
      <c r="GD51" s="119">
        <f>Time!GD$106</f>
        <v>0</v>
      </c>
      <c r="GE51" s="119">
        <f>Time!GE$106</f>
        <v>0</v>
      </c>
      <c r="GF51" s="119">
        <f>Time!GF$106</f>
        <v>0</v>
      </c>
      <c r="GG51" s="119">
        <f>Time!GG$106</f>
        <v>0</v>
      </c>
      <c r="GH51" s="119">
        <f>Time!GH$106</f>
        <v>0</v>
      </c>
      <c r="GI51" s="119">
        <f>Time!GI$106</f>
        <v>0</v>
      </c>
      <c r="GJ51" s="119">
        <f>Time!GJ$106</f>
        <v>0</v>
      </c>
    </row>
    <row r="52" spans="1:192" ht="12.75" hidden="1" outlineLevel="2" x14ac:dyDescent="0.35">
      <c r="A52"/>
      <c r="B52"/>
      <c r="C52"/>
      <c r="D52"/>
      <c r="E52" t="s">
        <v>1722</v>
      </c>
      <c r="F52"/>
      <c r="G52" t="s">
        <v>101</v>
      </c>
      <c r="H52">
        <f>SUM(J52:GJ52)</f>
        <v>455661.58689520642</v>
      </c>
      <c r="I52"/>
      <c r="J52">
        <f t="shared" ref="J52:AO52" si="60">J50*J51</f>
        <v>0</v>
      </c>
      <c r="K52">
        <f t="shared" si="60"/>
        <v>0</v>
      </c>
      <c r="L52">
        <f t="shared" si="60"/>
        <v>0</v>
      </c>
      <c r="M52">
        <f t="shared" si="60"/>
        <v>0</v>
      </c>
      <c r="N52">
        <f t="shared" si="60"/>
        <v>0</v>
      </c>
      <c r="O52">
        <f t="shared" si="60"/>
        <v>0</v>
      </c>
      <c r="P52">
        <f t="shared" si="60"/>
        <v>0</v>
      </c>
      <c r="Q52">
        <f t="shared" si="60"/>
        <v>0</v>
      </c>
      <c r="R52">
        <f t="shared" si="60"/>
        <v>0</v>
      </c>
      <c r="S52">
        <f t="shared" si="60"/>
        <v>0</v>
      </c>
      <c r="T52">
        <f t="shared" si="60"/>
        <v>0</v>
      </c>
      <c r="U52">
        <f t="shared" si="60"/>
        <v>0</v>
      </c>
      <c r="V52">
        <f t="shared" si="60"/>
        <v>0</v>
      </c>
      <c r="W52">
        <f t="shared" si="60"/>
        <v>0</v>
      </c>
      <c r="X52">
        <f t="shared" si="60"/>
        <v>0</v>
      </c>
      <c r="Y52">
        <f t="shared" si="60"/>
        <v>0</v>
      </c>
      <c r="Z52">
        <f t="shared" si="60"/>
        <v>0</v>
      </c>
      <c r="AA52">
        <f t="shared" si="60"/>
        <v>0</v>
      </c>
      <c r="AB52">
        <f t="shared" si="60"/>
        <v>0</v>
      </c>
      <c r="AC52">
        <f t="shared" si="60"/>
        <v>0</v>
      </c>
      <c r="AD52">
        <f t="shared" si="60"/>
        <v>0</v>
      </c>
      <c r="AE52">
        <f t="shared" si="60"/>
        <v>0</v>
      </c>
      <c r="AF52">
        <f t="shared" si="60"/>
        <v>0</v>
      </c>
      <c r="AG52">
        <f t="shared" si="60"/>
        <v>0</v>
      </c>
      <c r="AH52">
        <f t="shared" si="60"/>
        <v>0</v>
      </c>
      <c r="AI52">
        <f t="shared" si="60"/>
        <v>0</v>
      </c>
      <c r="AJ52">
        <f t="shared" si="60"/>
        <v>0</v>
      </c>
      <c r="AK52">
        <f t="shared" si="60"/>
        <v>0</v>
      </c>
      <c r="AL52">
        <f t="shared" si="60"/>
        <v>0</v>
      </c>
      <c r="AM52">
        <f t="shared" si="60"/>
        <v>0</v>
      </c>
      <c r="AN52">
        <f t="shared" si="60"/>
        <v>0</v>
      </c>
      <c r="AO52">
        <f t="shared" si="60"/>
        <v>0</v>
      </c>
      <c r="AP52">
        <f t="shared" ref="AP52:BU52" si="61">AP50*AP51</f>
        <v>0</v>
      </c>
      <c r="AQ52">
        <f t="shared" si="61"/>
        <v>0</v>
      </c>
      <c r="AR52">
        <f t="shared" si="61"/>
        <v>0</v>
      </c>
      <c r="AS52">
        <f t="shared" si="61"/>
        <v>0</v>
      </c>
      <c r="AT52">
        <f t="shared" si="61"/>
        <v>0</v>
      </c>
      <c r="AU52">
        <f t="shared" si="61"/>
        <v>0</v>
      </c>
      <c r="AV52">
        <f t="shared" si="61"/>
        <v>0</v>
      </c>
      <c r="AW52">
        <f t="shared" si="61"/>
        <v>0</v>
      </c>
      <c r="AX52">
        <f t="shared" si="61"/>
        <v>0</v>
      </c>
      <c r="AY52">
        <f t="shared" si="61"/>
        <v>0</v>
      </c>
      <c r="AZ52">
        <f t="shared" si="61"/>
        <v>0</v>
      </c>
      <c r="BA52">
        <f t="shared" si="61"/>
        <v>0</v>
      </c>
      <c r="BB52">
        <f t="shared" si="61"/>
        <v>0</v>
      </c>
      <c r="BC52">
        <f t="shared" si="61"/>
        <v>0</v>
      </c>
      <c r="BD52">
        <f t="shared" si="61"/>
        <v>0</v>
      </c>
      <c r="BE52">
        <f t="shared" si="61"/>
        <v>0</v>
      </c>
      <c r="BF52">
        <f t="shared" si="61"/>
        <v>6004.5684936169682</v>
      </c>
      <c r="BG52">
        <f t="shared" si="61"/>
        <v>5019.0851569501892</v>
      </c>
      <c r="BH52">
        <f t="shared" si="61"/>
        <v>5150.7596763523643</v>
      </c>
      <c r="BI52">
        <f t="shared" si="61"/>
        <v>5181.1036494570762</v>
      </c>
      <c r="BJ52">
        <f t="shared" si="61"/>
        <v>5059.7277570382284</v>
      </c>
      <c r="BK52">
        <f t="shared" si="61"/>
        <v>5144.5622858739434</v>
      </c>
      <c r="BL52">
        <f t="shared" si="61"/>
        <v>5279.5286682611722</v>
      </c>
      <c r="BM52">
        <f t="shared" si="61"/>
        <v>5310.6312406935012</v>
      </c>
      <c r="BN52">
        <f t="shared" si="61"/>
        <v>5248.4260958288414</v>
      </c>
      <c r="BO52">
        <f t="shared" si="61"/>
        <v>5304.2789154531201</v>
      </c>
      <c r="BP52">
        <f t="shared" si="61"/>
        <v>5411.5168849677002</v>
      </c>
      <c r="BQ52">
        <f t="shared" si="61"/>
        <v>5443.3970217108381</v>
      </c>
      <c r="BR52">
        <f t="shared" si="61"/>
        <v>5315.8764747382866</v>
      </c>
      <c r="BS52">
        <f t="shared" si="61"/>
        <v>5405.0057515963099</v>
      </c>
      <c r="BT52">
        <f t="shared" si="61"/>
        <v>5546.804807091894</v>
      </c>
      <c r="BU52">
        <f t="shared" si="61"/>
        <v>5579.4819472536101</v>
      </c>
      <c r="BV52">
        <f t="shared" ref="BV52:DA52" si="62">BV50*BV51</f>
        <v>5448.7733866067438</v>
      </c>
      <c r="BW52">
        <f t="shared" si="62"/>
        <v>5540.1308953862172</v>
      </c>
      <c r="BX52">
        <f t="shared" si="62"/>
        <v>5685.4749272691888</v>
      </c>
      <c r="BY52">
        <f t="shared" si="62"/>
        <v>5718.968995934948</v>
      </c>
      <c r="BZ52">
        <f t="shared" si="62"/>
        <v>5584.9927212719131</v>
      </c>
      <c r="CA52">
        <f t="shared" si="62"/>
        <v>5678.6341677708733</v>
      </c>
      <c r="CB52">
        <f t="shared" si="62"/>
        <v>5827.6118004509199</v>
      </c>
      <c r="CC52">
        <f t="shared" si="62"/>
        <v>5861.9432208333237</v>
      </c>
      <c r="CD52">
        <f t="shared" si="62"/>
        <v>5793.280380068516</v>
      </c>
      <c r="CE52">
        <f t="shared" si="62"/>
        <v>5854.9314423475462</v>
      </c>
      <c r="CF52">
        <f t="shared" si="62"/>
        <v>5973.3020954621907</v>
      </c>
      <c r="CG52">
        <f t="shared" si="62"/>
        <v>6008.4918013541546</v>
      </c>
      <c r="CH52">
        <f t="shared" si="62"/>
        <v>5867.7329777863006</v>
      </c>
      <c r="CI52">
        <f t="shared" si="62"/>
        <v>5966.1150225142719</v>
      </c>
      <c r="CJ52">
        <f t="shared" si="62"/>
        <v>6122.6346478487467</v>
      </c>
      <c r="CK52">
        <f t="shared" si="62"/>
        <v>6158.7040963880081</v>
      </c>
      <c r="CL52">
        <f t="shared" si="62"/>
        <v>6014.4263022309597</v>
      </c>
      <c r="CM52">
        <f t="shared" si="62"/>
        <v>6115.2678980771307</v>
      </c>
      <c r="CN52">
        <f t="shared" si="62"/>
        <v>6275.7005140449637</v>
      </c>
      <c r="CO52">
        <f t="shared" si="62"/>
        <v>6312.6716987977079</v>
      </c>
      <c r="CP52">
        <f t="shared" si="62"/>
        <v>6164.786959786733</v>
      </c>
      <c r="CQ52">
        <f t="shared" si="62"/>
        <v>6268.1495955290575</v>
      </c>
      <c r="CR52">
        <f t="shared" si="62"/>
        <v>6432.5930268960874</v>
      </c>
      <c r="CS52">
        <f t="shared" si="62"/>
        <v>6470.4884912676498</v>
      </c>
      <c r="CT52">
        <f t="shared" si="62"/>
        <v>6394.697562524525</v>
      </c>
      <c r="CU52">
        <f t="shared" si="62"/>
        <v>6462.7487997888456</v>
      </c>
      <c r="CV52">
        <f t="shared" si="62"/>
        <v>6593.407852568489</v>
      </c>
      <c r="CW52">
        <f t="shared" si="62"/>
        <v>6632.2507035493391</v>
      </c>
      <c r="CX52">
        <f t="shared" si="62"/>
        <v>6476.8792996259344</v>
      </c>
      <c r="CY52">
        <f t="shared" si="62"/>
        <v>6585.4746688027144</v>
      </c>
      <c r="CZ52">
        <f t="shared" si="62"/>
        <v>6758.2430488827013</v>
      </c>
      <c r="DA52">
        <f t="shared" si="62"/>
        <v>6798.0569711380749</v>
      </c>
      <c r="DB52">
        <f t="shared" ref="DB52:EG52" si="63">DB50*DB51</f>
        <v>6638.8012821165848</v>
      </c>
      <c r="DC52">
        <f t="shared" si="63"/>
        <v>6750.111535522783</v>
      </c>
      <c r="DD52">
        <f t="shared" si="63"/>
        <v>6927.1991251047693</v>
      </c>
      <c r="DE52">
        <f t="shared" si="63"/>
        <v>6968.0083954165275</v>
      </c>
      <c r="DF52">
        <f t="shared" si="63"/>
        <v>6804.7713141694985</v>
      </c>
      <c r="DG52">
        <f t="shared" si="63"/>
        <v>6918.8643239108524</v>
      </c>
      <c r="DH52">
        <f t="shared" si="63"/>
        <v>7100.379103232387</v>
      </c>
      <c r="DI52">
        <f t="shared" si="63"/>
        <v>7142.2086053019375</v>
      </c>
      <c r="DJ52">
        <f t="shared" si="63"/>
        <v>7058.5496011628375</v>
      </c>
      <c r="DK52">
        <f t="shared" si="63"/>
        <v>7133.6654340781752</v>
      </c>
      <c r="DL52">
        <f t="shared" si="63"/>
        <v>7277.8885808131981</v>
      </c>
      <c r="DM52">
        <f t="shared" si="63"/>
        <v>7320.7638204344876</v>
      </c>
      <c r="DN52">
        <f t="shared" si="63"/>
        <v>7149.2628619493289</v>
      </c>
      <c r="DO52">
        <f t="shared" si="63"/>
        <v>7269.1318303088392</v>
      </c>
      <c r="DP52">
        <f t="shared" si="63"/>
        <v>7459.835795333528</v>
      </c>
      <c r="DQ52">
        <f t="shared" si="63"/>
        <v>7503.7829159453495</v>
      </c>
      <c r="DR52">
        <f t="shared" si="63"/>
        <v>7327.994433498061</v>
      </c>
      <c r="DS52">
        <f t="shared" si="63"/>
        <v>7450.8601260665591</v>
      </c>
      <c r="DT52">
        <f t="shared" si="63"/>
        <v>7646.3316902168663</v>
      </c>
      <c r="DU52">
        <f t="shared" si="63"/>
        <v>7691.3774888439839</v>
      </c>
      <c r="DV52">
        <f t="shared" si="63"/>
        <v>7511.1942943355134</v>
      </c>
      <c r="DW52">
        <f t="shared" si="63"/>
        <v>7637.1316292182219</v>
      </c>
      <c r="DX52">
        <f t="shared" si="63"/>
        <v>7837.4899824722852</v>
      </c>
      <c r="DY52">
        <f t="shared" si="63"/>
        <v>7883.6619260650796</v>
      </c>
      <c r="DZ52">
        <f t="shared" si="63"/>
        <v>0</v>
      </c>
      <c r="EA52">
        <f t="shared" si="63"/>
        <v>0</v>
      </c>
      <c r="EB52">
        <f t="shared" si="63"/>
        <v>0</v>
      </c>
      <c r="EC52">
        <f t="shared" si="63"/>
        <v>0</v>
      </c>
      <c r="ED52">
        <f t="shared" si="63"/>
        <v>0</v>
      </c>
      <c r="EE52">
        <f t="shared" si="63"/>
        <v>0</v>
      </c>
      <c r="EF52">
        <f t="shared" si="63"/>
        <v>0</v>
      </c>
      <c r="EG52">
        <f t="shared" si="63"/>
        <v>0</v>
      </c>
      <c r="EH52">
        <f t="shared" ref="EH52:FM52" si="64">EH50*EH51</f>
        <v>0</v>
      </c>
      <c r="EI52">
        <f t="shared" si="64"/>
        <v>0</v>
      </c>
      <c r="EJ52">
        <f t="shared" si="64"/>
        <v>0</v>
      </c>
      <c r="EK52">
        <f t="shared" si="64"/>
        <v>0</v>
      </c>
      <c r="EL52">
        <f t="shared" si="64"/>
        <v>0</v>
      </c>
      <c r="EM52">
        <f t="shared" si="64"/>
        <v>0</v>
      </c>
      <c r="EN52">
        <f t="shared" si="64"/>
        <v>0</v>
      </c>
      <c r="EO52">
        <f t="shared" si="64"/>
        <v>0</v>
      </c>
      <c r="EP52">
        <f t="shared" si="64"/>
        <v>0</v>
      </c>
      <c r="EQ52">
        <f t="shared" si="64"/>
        <v>0</v>
      </c>
      <c r="ER52">
        <f t="shared" si="64"/>
        <v>0</v>
      </c>
      <c r="ES52">
        <f t="shared" si="64"/>
        <v>0</v>
      </c>
      <c r="ET52">
        <f t="shared" si="64"/>
        <v>0</v>
      </c>
      <c r="EU52">
        <f t="shared" si="64"/>
        <v>0</v>
      </c>
      <c r="EV52">
        <f t="shared" si="64"/>
        <v>0</v>
      </c>
      <c r="EW52">
        <f t="shared" si="64"/>
        <v>0</v>
      </c>
      <c r="EX52">
        <f t="shared" si="64"/>
        <v>0</v>
      </c>
      <c r="EY52">
        <f t="shared" si="64"/>
        <v>0</v>
      </c>
      <c r="EZ52">
        <f t="shared" si="64"/>
        <v>0</v>
      </c>
      <c r="FA52">
        <f t="shared" si="64"/>
        <v>0</v>
      </c>
      <c r="FB52">
        <f t="shared" si="64"/>
        <v>0</v>
      </c>
      <c r="FC52">
        <f t="shared" si="64"/>
        <v>0</v>
      </c>
      <c r="FD52">
        <f t="shared" si="64"/>
        <v>0</v>
      </c>
      <c r="FE52">
        <f t="shared" si="64"/>
        <v>0</v>
      </c>
      <c r="FF52">
        <f t="shared" si="64"/>
        <v>0</v>
      </c>
      <c r="FG52">
        <f t="shared" si="64"/>
        <v>0</v>
      </c>
      <c r="FH52">
        <f t="shared" si="64"/>
        <v>0</v>
      </c>
      <c r="FI52">
        <f t="shared" si="64"/>
        <v>0</v>
      </c>
      <c r="FJ52">
        <f t="shared" si="64"/>
        <v>0</v>
      </c>
      <c r="FK52">
        <f t="shared" si="64"/>
        <v>0</v>
      </c>
      <c r="FL52">
        <f t="shared" si="64"/>
        <v>0</v>
      </c>
      <c r="FM52">
        <f t="shared" si="64"/>
        <v>0</v>
      </c>
      <c r="FN52">
        <f t="shared" ref="FN52:GJ52" si="65">FN50*FN51</f>
        <v>0</v>
      </c>
      <c r="FO52">
        <f t="shared" si="65"/>
        <v>0</v>
      </c>
      <c r="FP52">
        <f t="shared" si="65"/>
        <v>0</v>
      </c>
      <c r="FQ52">
        <f t="shared" si="65"/>
        <v>0</v>
      </c>
      <c r="FR52">
        <f t="shared" si="65"/>
        <v>0</v>
      </c>
      <c r="FS52">
        <f t="shared" si="65"/>
        <v>0</v>
      </c>
      <c r="FT52">
        <f t="shared" si="65"/>
        <v>0</v>
      </c>
      <c r="FU52">
        <f t="shared" si="65"/>
        <v>0</v>
      </c>
      <c r="FV52">
        <f t="shared" si="65"/>
        <v>0</v>
      </c>
      <c r="FW52">
        <f t="shared" si="65"/>
        <v>0</v>
      </c>
      <c r="FX52">
        <f t="shared" si="65"/>
        <v>0</v>
      </c>
      <c r="FY52">
        <f t="shared" si="65"/>
        <v>0</v>
      </c>
      <c r="FZ52">
        <f t="shared" si="65"/>
        <v>0</v>
      </c>
      <c r="GA52">
        <f t="shared" si="65"/>
        <v>0</v>
      </c>
      <c r="GB52">
        <f t="shared" si="65"/>
        <v>0</v>
      </c>
      <c r="GC52">
        <f t="shared" si="65"/>
        <v>0</v>
      </c>
      <c r="GD52">
        <f t="shared" si="65"/>
        <v>0</v>
      </c>
      <c r="GE52">
        <f t="shared" si="65"/>
        <v>0</v>
      </c>
      <c r="GF52">
        <f t="shared" si="65"/>
        <v>0</v>
      </c>
      <c r="GG52">
        <f t="shared" si="65"/>
        <v>0</v>
      </c>
      <c r="GH52">
        <f t="shared" si="65"/>
        <v>0</v>
      </c>
      <c r="GI52">
        <f t="shared" si="65"/>
        <v>0</v>
      </c>
      <c r="GJ52">
        <f t="shared" si="65"/>
        <v>0</v>
      </c>
    </row>
    <row r="53" spans="1:192" ht="12.75" hidden="1" outlineLevel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hidden="1" outlineLevel="1" x14ac:dyDescent="0.35">
      <c r="A54"/>
      <c r="B54" s="76" t="s">
        <v>1723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</row>
    <row r="55" spans="1:192" s="557" customFormat="1" ht="12.75" hidden="1" outlineLevel="2" x14ac:dyDescent="0.35">
      <c r="E55" s="557" t="str">
        <f>Fin!$E$43</f>
        <v>Period senior debt discount rate</v>
      </c>
      <c r="G55" s="557" t="str">
        <f>Fin!$G$43</f>
        <v>rate</v>
      </c>
      <c r="H55" s="557">
        <f>Fin!$H$43</f>
        <v>1.5318888888888882</v>
      </c>
      <c r="J55" s="557">
        <f>Fin!J$43</f>
        <v>3.4444444444444444E-3</v>
      </c>
      <c r="K55" s="557">
        <f>Fin!K$43</f>
        <v>3.1111111111111114E-3</v>
      </c>
      <c r="L55" s="557">
        <f>Fin!L$43</f>
        <v>3.4444444444444444E-3</v>
      </c>
      <c r="M55" s="557">
        <f>Fin!M$43</f>
        <v>3.3333333333333335E-3</v>
      </c>
      <c r="N55" s="557">
        <f>Fin!N$43</f>
        <v>3.4444444444444444E-3</v>
      </c>
      <c r="O55" s="557">
        <f>Fin!O$43</f>
        <v>3.3333333333333335E-3</v>
      </c>
      <c r="P55" s="557">
        <f>Fin!P$43</f>
        <v>3.4444444444444444E-3</v>
      </c>
      <c r="Q55" s="557">
        <f>Fin!Q$43</f>
        <v>3.4444444444444444E-3</v>
      </c>
      <c r="R55" s="557">
        <f>Fin!R$43</f>
        <v>3.3333333333333335E-3</v>
      </c>
      <c r="S55" s="557">
        <f>Fin!S$43</f>
        <v>3.4444444444444444E-3</v>
      </c>
      <c r="T55" s="557">
        <f>Fin!T$43</f>
        <v>3.3333333333333335E-3</v>
      </c>
      <c r="U55" s="557">
        <f>Fin!U$43</f>
        <v>3.4444444444444444E-3</v>
      </c>
      <c r="V55" s="557">
        <f>Fin!V$43</f>
        <v>3.4444444444444444E-3</v>
      </c>
      <c r="W55" s="557">
        <f>Fin!W$43</f>
        <v>3.1111111111111114E-3</v>
      </c>
      <c r="X55" s="557">
        <f>Fin!X$43</f>
        <v>3.4444444444444444E-3</v>
      </c>
      <c r="Y55" s="557">
        <f>Fin!Y$43</f>
        <v>3.3333333333333335E-3</v>
      </c>
      <c r="Z55" s="557">
        <f>Fin!Z$43</f>
        <v>3.4444444444444444E-3</v>
      </c>
      <c r="AA55" s="557">
        <f>Fin!AA$43</f>
        <v>3.3333333333333335E-3</v>
      </c>
      <c r="AB55" s="557">
        <f>Fin!AB$43</f>
        <v>3.4444444444444444E-3</v>
      </c>
      <c r="AC55" s="557">
        <f>Fin!AC$43</f>
        <v>3.4444444444444444E-3</v>
      </c>
      <c r="AD55" s="557">
        <f>Fin!AD$43</f>
        <v>3.3333333333333335E-3</v>
      </c>
      <c r="AE55" s="557">
        <f>Fin!AE$43</f>
        <v>3.4444444444444444E-3</v>
      </c>
      <c r="AF55" s="557">
        <f>Fin!AF$43</f>
        <v>3.3333333333333335E-3</v>
      </c>
      <c r="AG55" s="557">
        <f>Fin!AG$43</f>
        <v>3.4444444444444444E-3</v>
      </c>
      <c r="AH55" s="557">
        <f>Fin!AH$43</f>
        <v>3.4444444444444444E-3</v>
      </c>
      <c r="AI55" s="557">
        <f>Fin!AI$43</f>
        <v>3.2222222222222222E-3</v>
      </c>
      <c r="AJ55" s="557">
        <f>Fin!AJ$43</f>
        <v>3.4444444444444444E-3</v>
      </c>
      <c r="AK55" s="557">
        <f>Fin!AK$43</f>
        <v>3.3333333333333335E-3</v>
      </c>
      <c r="AL55" s="557">
        <f>Fin!AL$43</f>
        <v>3.4444444444444444E-3</v>
      </c>
      <c r="AM55" s="557">
        <f>Fin!AM$43</f>
        <v>3.3333333333333335E-3</v>
      </c>
      <c r="AN55" s="557">
        <f>Fin!AN$43</f>
        <v>3.4444444444444444E-3</v>
      </c>
      <c r="AO55" s="557">
        <f>Fin!AO$43</f>
        <v>3.4444444444444444E-3</v>
      </c>
      <c r="AP55" s="557">
        <f>Fin!AP$43</f>
        <v>3.3333333333333335E-3</v>
      </c>
      <c r="AQ55" s="557">
        <f>Fin!AQ$43</f>
        <v>3.4444444444444444E-3</v>
      </c>
      <c r="AR55" s="557">
        <f>Fin!AR$43</f>
        <v>3.3333333333333335E-3</v>
      </c>
      <c r="AS55" s="557">
        <f>Fin!AS$43</f>
        <v>3.4444444444444444E-3</v>
      </c>
      <c r="AT55" s="557">
        <f>Fin!AT$43</f>
        <v>3.4444444444444444E-3</v>
      </c>
      <c r="AU55" s="557">
        <f>Fin!AU$43</f>
        <v>3.1111111111111114E-3</v>
      </c>
      <c r="AV55" s="557">
        <f>Fin!AV$43</f>
        <v>3.4444444444444444E-3</v>
      </c>
      <c r="AW55" s="557">
        <f>Fin!AW$43</f>
        <v>3.3333333333333335E-3</v>
      </c>
      <c r="AX55" s="557">
        <f>Fin!AX$43</f>
        <v>3.4444444444444444E-3</v>
      </c>
      <c r="AY55" s="557">
        <f>Fin!AY$43</f>
        <v>3.3333333333333335E-3</v>
      </c>
      <c r="AZ55" s="557">
        <f>Fin!AZ$43</f>
        <v>3.4444444444444444E-3</v>
      </c>
      <c r="BA55" s="557">
        <f>Fin!BA$43</f>
        <v>3.4444444444444444E-3</v>
      </c>
      <c r="BB55" s="557">
        <f>Fin!BB$43</f>
        <v>3.3333333333333335E-3</v>
      </c>
      <c r="BC55" s="557">
        <f>Fin!BC$43</f>
        <v>3.4444444444444444E-3</v>
      </c>
      <c r="BD55" s="557">
        <f>Fin!BD$43</f>
        <v>3.3333333333333335E-3</v>
      </c>
      <c r="BE55" s="557">
        <f>Fin!BE$43</f>
        <v>3.4444444444444444E-3</v>
      </c>
      <c r="BF55" s="557">
        <f>Fin!BF$43</f>
        <v>0.01</v>
      </c>
      <c r="BG55" s="557">
        <f>Fin!BG$43</f>
        <v>1.0111111111111112E-2</v>
      </c>
      <c r="BH55" s="557">
        <f>Fin!BH$43</f>
        <v>1.0222222222222223E-2</v>
      </c>
      <c r="BI55" s="557">
        <f>Fin!BI$43</f>
        <v>1.0222222222222223E-2</v>
      </c>
      <c r="BJ55" s="557">
        <f>Fin!BJ$43</f>
        <v>0.01</v>
      </c>
      <c r="BK55" s="557">
        <f>Fin!BK$43</f>
        <v>1.0111111111111112E-2</v>
      </c>
      <c r="BL55" s="557">
        <f>Fin!BL$43</f>
        <v>1.0222222222222223E-2</v>
      </c>
      <c r="BM55" s="557">
        <f>Fin!BM$43</f>
        <v>1.0222222222222223E-2</v>
      </c>
      <c r="BN55" s="557">
        <f>Fin!BN$43</f>
        <v>1.0111111111111112E-2</v>
      </c>
      <c r="BO55" s="557">
        <f>Fin!BO$43</f>
        <v>1.0111111111111112E-2</v>
      </c>
      <c r="BP55" s="557">
        <f>Fin!BP$43</f>
        <v>1.0222222222222223E-2</v>
      </c>
      <c r="BQ55" s="557">
        <f>Fin!BQ$43</f>
        <v>1.0222222222222223E-2</v>
      </c>
      <c r="BR55" s="557">
        <f>Fin!BR$43</f>
        <v>0.01</v>
      </c>
      <c r="BS55" s="557">
        <f>Fin!BS$43</f>
        <v>1.0111111111111112E-2</v>
      </c>
      <c r="BT55" s="557">
        <f>Fin!BT$43</f>
        <v>1.0222222222222223E-2</v>
      </c>
      <c r="BU55" s="557">
        <f>Fin!BU$43</f>
        <v>1.0222222222222223E-2</v>
      </c>
      <c r="BV55" s="557">
        <f>Fin!BV$43</f>
        <v>0.01</v>
      </c>
      <c r="BW55" s="557">
        <f>Fin!BW$43</f>
        <v>1.0111111111111112E-2</v>
      </c>
      <c r="BX55" s="557">
        <f>Fin!BX$43</f>
        <v>1.0222222222222223E-2</v>
      </c>
      <c r="BY55" s="557">
        <f>Fin!BY$43</f>
        <v>1.0222222222222223E-2</v>
      </c>
      <c r="BZ55" s="557">
        <f>Fin!BZ$43</f>
        <v>0.01</v>
      </c>
      <c r="CA55" s="557">
        <f>Fin!CA$43</f>
        <v>1.0111111111111112E-2</v>
      </c>
      <c r="CB55" s="557">
        <f>Fin!CB$43</f>
        <v>1.0222222222222223E-2</v>
      </c>
      <c r="CC55" s="557">
        <f>Fin!CC$43</f>
        <v>1.0222222222222223E-2</v>
      </c>
      <c r="CD55" s="557">
        <f>Fin!CD$43</f>
        <v>1.0111111111111112E-2</v>
      </c>
      <c r="CE55" s="557">
        <f>Fin!CE$43</f>
        <v>1.0111111111111112E-2</v>
      </c>
      <c r="CF55" s="557">
        <f>Fin!CF$43</f>
        <v>1.0222222222222223E-2</v>
      </c>
      <c r="CG55" s="557">
        <f>Fin!CG$43</f>
        <v>1.0222222222222223E-2</v>
      </c>
      <c r="CH55" s="557">
        <f>Fin!CH$43</f>
        <v>0.01</v>
      </c>
      <c r="CI55" s="557">
        <f>Fin!CI$43</f>
        <v>1.0111111111111112E-2</v>
      </c>
      <c r="CJ55" s="557">
        <f>Fin!CJ$43</f>
        <v>1.0222222222222223E-2</v>
      </c>
      <c r="CK55" s="557">
        <f>Fin!CK$43</f>
        <v>1.0222222222222223E-2</v>
      </c>
      <c r="CL55" s="557">
        <f>Fin!CL$43</f>
        <v>0.01</v>
      </c>
      <c r="CM55" s="557">
        <f>Fin!CM$43</f>
        <v>1.0111111111111112E-2</v>
      </c>
      <c r="CN55" s="557">
        <f>Fin!CN$43</f>
        <v>1.0222222222222223E-2</v>
      </c>
      <c r="CO55" s="557">
        <f>Fin!CO$43</f>
        <v>1.0222222222222223E-2</v>
      </c>
      <c r="CP55" s="557">
        <f>Fin!CP$43</f>
        <v>0.01</v>
      </c>
      <c r="CQ55" s="557">
        <f>Fin!CQ$43</f>
        <v>1.0111111111111112E-2</v>
      </c>
      <c r="CR55" s="557">
        <f>Fin!CR$43</f>
        <v>1.0222222222222223E-2</v>
      </c>
      <c r="CS55" s="557">
        <f>Fin!CS$43</f>
        <v>1.0222222222222223E-2</v>
      </c>
      <c r="CT55" s="557">
        <f>Fin!CT$43</f>
        <v>1.0111111111111112E-2</v>
      </c>
      <c r="CU55" s="557">
        <f>Fin!CU$43</f>
        <v>1.0111111111111112E-2</v>
      </c>
      <c r="CV55" s="557">
        <f>Fin!CV$43</f>
        <v>1.0222222222222223E-2</v>
      </c>
      <c r="CW55" s="557">
        <f>Fin!CW$43</f>
        <v>1.0222222222222223E-2</v>
      </c>
      <c r="CX55" s="557">
        <f>Fin!CX$43</f>
        <v>0.01</v>
      </c>
      <c r="CY55" s="557">
        <f>Fin!CY$43</f>
        <v>1.0111111111111112E-2</v>
      </c>
      <c r="CZ55" s="557">
        <f>Fin!CZ$43</f>
        <v>1.0222222222222223E-2</v>
      </c>
      <c r="DA55" s="557">
        <f>Fin!DA$43</f>
        <v>1.0222222222222223E-2</v>
      </c>
      <c r="DB55" s="557">
        <f>Fin!DB$43</f>
        <v>0.01</v>
      </c>
      <c r="DC55" s="557">
        <f>Fin!DC$43</f>
        <v>1.0111111111111112E-2</v>
      </c>
      <c r="DD55" s="557">
        <f>Fin!DD$43</f>
        <v>1.0222222222222223E-2</v>
      </c>
      <c r="DE55" s="557">
        <f>Fin!DE$43</f>
        <v>1.0222222222222223E-2</v>
      </c>
      <c r="DF55" s="557">
        <f>Fin!DF$43</f>
        <v>0.01</v>
      </c>
      <c r="DG55" s="557">
        <f>Fin!DG$43</f>
        <v>1.0111111111111112E-2</v>
      </c>
      <c r="DH55" s="557">
        <f>Fin!DH$43</f>
        <v>1.0222222222222223E-2</v>
      </c>
      <c r="DI55" s="557">
        <f>Fin!DI$43</f>
        <v>1.0222222222222223E-2</v>
      </c>
      <c r="DJ55" s="557">
        <f>Fin!DJ$43</f>
        <v>1.0111111111111112E-2</v>
      </c>
      <c r="DK55" s="557">
        <f>Fin!DK$43</f>
        <v>1.0111111111111112E-2</v>
      </c>
      <c r="DL55" s="557">
        <f>Fin!DL$43</f>
        <v>1.0222222222222223E-2</v>
      </c>
      <c r="DM55" s="557">
        <f>Fin!DM$43</f>
        <v>1.0222222222222223E-2</v>
      </c>
      <c r="DN55" s="557">
        <f>Fin!DN$43</f>
        <v>0.01</v>
      </c>
      <c r="DO55" s="557">
        <f>Fin!DO$43</f>
        <v>1.0111111111111112E-2</v>
      </c>
      <c r="DP55" s="557">
        <f>Fin!DP$43</f>
        <v>1.0222222222222223E-2</v>
      </c>
      <c r="DQ55" s="557">
        <f>Fin!DQ$43</f>
        <v>1.0222222222222223E-2</v>
      </c>
      <c r="DR55" s="557">
        <f>Fin!DR$43</f>
        <v>0.01</v>
      </c>
      <c r="DS55" s="557">
        <f>Fin!DS$43</f>
        <v>1.0111111111111112E-2</v>
      </c>
      <c r="DT55" s="557">
        <f>Fin!DT$43</f>
        <v>1.0222222222222223E-2</v>
      </c>
      <c r="DU55" s="557">
        <f>Fin!DU$43</f>
        <v>1.0222222222222223E-2</v>
      </c>
      <c r="DV55" s="557">
        <f>Fin!DV$43</f>
        <v>0.01</v>
      </c>
      <c r="DW55" s="557">
        <f>Fin!DW$43</f>
        <v>1.0111111111111112E-2</v>
      </c>
      <c r="DX55" s="557">
        <f>Fin!DX$43</f>
        <v>1.0222222222222223E-2</v>
      </c>
      <c r="DY55" s="557">
        <f>Fin!DY$43</f>
        <v>1.0222222222222223E-2</v>
      </c>
      <c r="DZ55" s="557">
        <f>Fin!DZ$43</f>
        <v>1.0111111111111112E-2</v>
      </c>
      <c r="EA55" s="557">
        <f>Fin!EA$43</f>
        <v>1.0111111111111112E-2</v>
      </c>
      <c r="EB55" s="557">
        <f>Fin!EB$43</f>
        <v>1.0222222222222223E-2</v>
      </c>
      <c r="EC55" s="557">
        <f>Fin!EC$43</f>
        <v>1.0222222222222223E-2</v>
      </c>
      <c r="ED55" s="557">
        <f>Fin!ED$43</f>
        <v>0.01</v>
      </c>
      <c r="EE55" s="557">
        <f>Fin!EE$43</f>
        <v>1.0111111111111112E-2</v>
      </c>
      <c r="EF55" s="557">
        <f>Fin!EF$43</f>
        <v>1.0222222222222223E-2</v>
      </c>
      <c r="EG55" s="557">
        <f>Fin!EG$43</f>
        <v>1.0222222222222223E-2</v>
      </c>
      <c r="EH55" s="557">
        <f>Fin!EH$43</f>
        <v>0.01</v>
      </c>
      <c r="EI55" s="557">
        <f>Fin!EI$43</f>
        <v>1.0111111111111112E-2</v>
      </c>
      <c r="EJ55" s="557">
        <f>Fin!EJ$43</f>
        <v>1.0222222222222223E-2</v>
      </c>
      <c r="EK55" s="557">
        <f>Fin!EK$43</f>
        <v>1.0222222222222223E-2</v>
      </c>
      <c r="EL55" s="557">
        <f>Fin!EL$43</f>
        <v>0.01</v>
      </c>
      <c r="EM55" s="557">
        <f>Fin!EM$43</f>
        <v>1.0111111111111112E-2</v>
      </c>
      <c r="EN55" s="557">
        <f>Fin!EN$43</f>
        <v>1.0222222222222223E-2</v>
      </c>
      <c r="EO55" s="557">
        <f>Fin!EO$43</f>
        <v>1.0222222222222223E-2</v>
      </c>
      <c r="EP55" s="557">
        <f>Fin!EP$43</f>
        <v>1.0111111111111112E-2</v>
      </c>
      <c r="EQ55" s="557">
        <f>Fin!EQ$43</f>
        <v>1.0111111111111112E-2</v>
      </c>
      <c r="ER55" s="557">
        <f>Fin!ER$43</f>
        <v>1.0222222222222223E-2</v>
      </c>
      <c r="ES55" s="557">
        <f>Fin!ES$43</f>
        <v>1.0222222222222223E-2</v>
      </c>
      <c r="ET55" s="557">
        <f>Fin!ET$43</f>
        <v>0.01</v>
      </c>
      <c r="EU55" s="557">
        <f>Fin!EU$43</f>
        <v>1.0111111111111112E-2</v>
      </c>
      <c r="EV55" s="557">
        <f>Fin!EV$43</f>
        <v>1.0222222222222223E-2</v>
      </c>
      <c r="EW55" s="557">
        <f>Fin!EW$43</f>
        <v>1.0222222222222223E-2</v>
      </c>
      <c r="EX55" s="557">
        <f>Fin!EX$43</f>
        <v>0.01</v>
      </c>
      <c r="EY55" s="557">
        <f>Fin!EY$43</f>
        <v>1.0111111111111112E-2</v>
      </c>
      <c r="EZ55" s="557">
        <f>Fin!EZ$43</f>
        <v>1.0222222222222223E-2</v>
      </c>
      <c r="FA55" s="557">
        <f>Fin!FA$43</f>
        <v>1.0222222222222223E-2</v>
      </c>
      <c r="FB55" s="557">
        <f>Fin!FB$43</f>
        <v>0.01</v>
      </c>
      <c r="FC55" s="557">
        <f>Fin!FC$43</f>
        <v>1.0111111111111112E-2</v>
      </c>
      <c r="FD55" s="557">
        <f>Fin!FD$43</f>
        <v>1.0222222222222223E-2</v>
      </c>
      <c r="FE55" s="557">
        <f>Fin!FE$43</f>
        <v>1.0222222222222223E-2</v>
      </c>
      <c r="FF55" s="557">
        <f>Fin!FF$43</f>
        <v>1.0111111111111112E-2</v>
      </c>
      <c r="FG55" s="557">
        <f>Fin!FG$43</f>
        <v>1.0111111111111112E-2</v>
      </c>
      <c r="FH55" s="557">
        <f>Fin!FH$43</f>
        <v>1.0222222222222223E-2</v>
      </c>
      <c r="FI55" s="557">
        <f>Fin!FI$43</f>
        <v>1.0222222222222223E-2</v>
      </c>
      <c r="FJ55" s="557">
        <f>Fin!FJ$43</f>
        <v>0.01</v>
      </c>
      <c r="FK55" s="557">
        <f>Fin!FK$43</f>
        <v>1.0111111111111112E-2</v>
      </c>
      <c r="FL55" s="557">
        <f>Fin!FL$43</f>
        <v>1.0222222222222223E-2</v>
      </c>
      <c r="FM55" s="557">
        <f>Fin!FM$43</f>
        <v>1.0222222222222223E-2</v>
      </c>
      <c r="FN55" s="557">
        <f>Fin!FN$43</f>
        <v>0.01</v>
      </c>
      <c r="FO55" s="557">
        <f>Fin!FO$43</f>
        <v>1.0111111111111112E-2</v>
      </c>
      <c r="FP55" s="557">
        <f>Fin!FP$43</f>
        <v>1.0222222222222223E-2</v>
      </c>
      <c r="FQ55" s="557">
        <f>Fin!FQ$43</f>
        <v>1.0222222222222223E-2</v>
      </c>
      <c r="FR55" s="557">
        <f>Fin!FR$43</f>
        <v>0.01</v>
      </c>
      <c r="FS55" s="557">
        <f>Fin!FS$43</f>
        <v>1.0111111111111112E-2</v>
      </c>
      <c r="FT55" s="557">
        <f>Fin!FT$43</f>
        <v>1.0222222222222223E-2</v>
      </c>
      <c r="FU55" s="557">
        <f>Fin!FU$43</f>
        <v>1.0222222222222223E-2</v>
      </c>
      <c r="FV55" s="557">
        <f>Fin!FV$43</f>
        <v>1.0111111111111112E-2</v>
      </c>
      <c r="FW55" s="557">
        <f>Fin!FW$43</f>
        <v>1.0111111111111112E-2</v>
      </c>
      <c r="FX55" s="557">
        <f>Fin!FX$43</f>
        <v>1.0222222222222223E-2</v>
      </c>
      <c r="FY55" s="557">
        <f>Fin!FY$43</f>
        <v>1.0222222222222223E-2</v>
      </c>
      <c r="FZ55" s="557">
        <f>Fin!FZ$43</f>
        <v>0.01</v>
      </c>
      <c r="GA55" s="557">
        <f>Fin!GA$43</f>
        <v>1.0111111111111112E-2</v>
      </c>
      <c r="GB55" s="557">
        <f>Fin!GB$43</f>
        <v>1.0222222222222223E-2</v>
      </c>
      <c r="GC55" s="557">
        <f>Fin!GC$43</f>
        <v>1.0222222222222223E-2</v>
      </c>
      <c r="GD55" s="557">
        <f>Fin!GD$43</f>
        <v>0.01</v>
      </c>
      <c r="GE55" s="557">
        <f>Fin!GE$43</f>
        <v>1.0111111111111112E-2</v>
      </c>
      <c r="GF55" s="557">
        <f>Fin!GF$43</f>
        <v>1.0222222222222223E-2</v>
      </c>
      <c r="GG55" s="557">
        <f>Fin!GG$43</f>
        <v>1.0222222222222223E-2</v>
      </c>
      <c r="GH55" s="557">
        <f>Fin!GH$43</f>
        <v>0.01</v>
      </c>
      <c r="GI55" s="557">
        <f>Fin!GI$43</f>
        <v>1.0111111111111112E-2</v>
      </c>
      <c r="GJ55" s="557">
        <f>Fin!GJ$43</f>
        <v>1.0222222222222223E-2</v>
      </c>
    </row>
    <row r="56" spans="1:192" ht="12.75" hidden="1" outlineLevel="2" x14ac:dyDescent="0.35">
      <c r="A56"/>
      <c r="B56"/>
      <c r="C56"/>
      <c r="D56"/>
      <c r="E56" t="str">
        <f>$E$52</f>
        <v>CFADS restricted to senior debt term</v>
      </c>
      <c r="F56"/>
      <c r="G56" t="str">
        <f>$G$52</f>
        <v>$ 000s</v>
      </c>
      <c r="H56">
        <f>$H$52</f>
        <v>455661.58689520642</v>
      </c>
      <c r="I56"/>
      <c r="J56">
        <f t="shared" ref="J56:AO56" si="66">J$52</f>
        <v>0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6"/>
        <v>0</v>
      </c>
      <c r="U56">
        <f t="shared" si="66"/>
        <v>0</v>
      </c>
      <c r="V56">
        <f t="shared" si="66"/>
        <v>0</v>
      </c>
      <c r="W56">
        <f t="shared" si="66"/>
        <v>0</v>
      </c>
      <c r="X56">
        <f t="shared" si="66"/>
        <v>0</v>
      </c>
      <c r="Y56">
        <f t="shared" si="66"/>
        <v>0</v>
      </c>
      <c r="Z56">
        <f t="shared" si="66"/>
        <v>0</v>
      </c>
      <c r="AA56">
        <f t="shared" si="66"/>
        <v>0</v>
      </c>
      <c r="AB56">
        <f t="shared" si="66"/>
        <v>0</v>
      </c>
      <c r="AC56">
        <f t="shared" si="66"/>
        <v>0</v>
      </c>
      <c r="AD56">
        <f t="shared" si="66"/>
        <v>0</v>
      </c>
      <c r="AE56">
        <f t="shared" si="66"/>
        <v>0</v>
      </c>
      <c r="AF56">
        <f t="shared" si="66"/>
        <v>0</v>
      </c>
      <c r="AG56">
        <f t="shared" si="66"/>
        <v>0</v>
      </c>
      <c r="AH56">
        <f t="shared" si="66"/>
        <v>0</v>
      </c>
      <c r="AI56">
        <f t="shared" si="66"/>
        <v>0</v>
      </c>
      <c r="AJ56">
        <f t="shared" si="66"/>
        <v>0</v>
      </c>
      <c r="AK56">
        <f t="shared" si="66"/>
        <v>0</v>
      </c>
      <c r="AL56">
        <f t="shared" si="66"/>
        <v>0</v>
      </c>
      <c r="AM56">
        <f t="shared" si="66"/>
        <v>0</v>
      </c>
      <c r="AN56">
        <f t="shared" si="66"/>
        <v>0</v>
      </c>
      <c r="AO56">
        <f t="shared" si="66"/>
        <v>0</v>
      </c>
      <c r="AP56">
        <f t="shared" ref="AP56:BU56" si="67">AP$52</f>
        <v>0</v>
      </c>
      <c r="AQ56">
        <f t="shared" si="67"/>
        <v>0</v>
      </c>
      <c r="AR56">
        <f t="shared" si="67"/>
        <v>0</v>
      </c>
      <c r="AS56">
        <f t="shared" si="67"/>
        <v>0</v>
      </c>
      <c r="AT56">
        <f t="shared" si="67"/>
        <v>0</v>
      </c>
      <c r="AU56">
        <f t="shared" si="67"/>
        <v>0</v>
      </c>
      <c r="AV56">
        <f t="shared" si="67"/>
        <v>0</v>
      </c>
      <c r="AW56">
        <f t="shared" si="67"/>
        <v>0</v>
      </c>
      <c r="AX56">
        <f t="shared" si="67"/>
        <v>0</v>
      </c>
      <c r="AY56">
        <f t="shared" si="67"/>
        <v>0</v>
      </c>
      <c r="AZ56">
        <f t="shared" si="67"/>
        <v>0</v>
      </c>
      <c r="BA56">
        <f t="shared" si="67"/>
        <v>0</v>
      </c>
      <c r="BB56">
        <f t="shared" si="67"/>
        <v>0</v>
      </c>
      <c r="BC56">
        <f t="shared" si="67"/>
        <v>0</v>
      </c>
      <c r="BD56">
        <f t="shared" si="67"/>
        <v>0</v>
      </c>
      <c r="BE56">
        <f t="shared" si="67"/>
        <v>0</v>
      </c>
      <c r="BF56">
        <f t="shared" si="67"/>
        <v>6004.5684936169682</v>
      </c>
      <c r="BG56">
        <f t="shared" si="67"/>
        <v>5019.0851569501892</v>
      </c>
      <c r="BH56">
        <f t="shared" si="67"/>
        <v>5150.7596763523643</v>
      </c>
      <c r="BI56">
        <f t="shared" si="67"/>
        <v>5181.1036494570762</v>
      </c>
      <c r="BJ56">
        <f t="shared" si="67"/>
        <v>5059.7277570382284</v>
      </c>
      <c r="BK56">
        <f t="shared" si="67"/>
        <v>5144.5622858739434</v>
      </c>
      <c r="BL56">
        <f t="shared" si="67"/>
        <v>5279.5286682611722</v>
      </c>
      <c r="BM56">
        <f t="shared" si="67"/>
        <v>5310.6312406935012</v>
      </c>
      <c r="BN56">
        <f t="shared" si="67"/>
        <v>5248.4260958288414</v>
      </c>
      <c r="BO56">
        <f t="shared" si="67"/>
        <v>5304.2789154531201</v>
      </c>
      <c r="BP56">
        <f t="shared" si="67"/>
        <v>5411.5168849677002</v>
      </c>
      <c r="BQ56">
        <f t="shared" si="67"/>
        <v>5443.3970217108381</v>
      </c>
      <c r="BR56">
        <f t="shared" si="67"/>
        <v>5315.8764747382866</v>
      </c>
      <c r="BS56">
        <f t="shared" si="67"/>
        <v>5405.0057515963099</v>
      </c>
      <c r="BT56">
        <f t="shared" si="67"/>
        <v>5546.804807091894</v>
      </c>
      <c r="BU56">
        <f t="shared" si="67"/>
        <v>5579.4819472536101</v>
      </c>
      <c r="BV56">
        <f t="shared" ref="BV56:DA56" si="68">BV$52</f>
        <v>5448.7733866067438</v>
      </c>
      <c r="BW56">
        <f t="shared" si="68"/>
        <v>5540.1308953862172</v>
      </c>
      <c r="BX56">
        <f t="shared" si="68"/>
        <v>5685.4749272691888</v>
      </c>
      <c r="BY56">
        <f t="shared" si="68"/>
        <v>5718.968995934948</v>
      </c>
      <c r="BZ56">
        <f t="shared" si="68"/>
        <v>5584.9927212719131</v>
      </c>
      <c r="CA56">
        <f t="shared" si="68"/>
        <v>5678.6341677708733</v>
      </c>
      <c r="CB56">
        <f t="shared" si="68"/>
        <v>5827.6118004509199</v>
      </c>
      <c r="CC56">
        <f t="shared" si="68"/>
        <v>5861.9432208333237</v>
      </c>
      <c r="CD56">
        <f t="shared" si="68"/>
        <v>5793.280380068516</v>
      </c>
      <c r="CE56">
        <f t="shared" si="68"/>
        <v>5854.9314423475462</v>
      </c>
      <c r="CF56">
        <f t="shared" si="68"/>
        <v>5973.3020954621907</v>
      </c>
      <c r="CG56">
        <f t="shared" si="68"/>
        <v>6008.4918013541546</v>
      </c>
      <c r="CH56">
        <f t="shared" si="68"/>
        <v>5867.7329777863006</v>
      </c>
      <c r="CI56">
        <f t="shared" si="68"/>
        <v>5966.1150225142719</v>
      </c>
      <c r="CJ56">
        <f t="shared" si="68"/>
        <v>6122.6346478487467</v>
      </c>
      <c r="CK56">
        <f t="shared" si="68"/>
        <v>6158.7040963880081</v>
      </c>
      <c r="CL56">
        <f t="shared" si="68"/>
        <v>6014.4263022309597</v>
      </c>
      <c r="CM56">
        <f t="shared" si="68"/>
        <v>6115.2678980771307</v>
      </c>
      <c r="CN56">
        <f t="shared" si="68"/>
        <v>6275.7005140449637</v>
      </c>
      <c r="CO56">
        <f t="shared" si="68"/>
        <v>6312.6716987977079</v>
      </c>
      <c r="CP56">
        <f t="shared" si="68"/>
        <v>6164.786959786733</v>
      </c>
      <c r="CQ56">
        <f t="shared" si="68"/>
        <v>6268.1495955290575</v>
      </c>
      <c r="CR56">
        <f t="shared" si="68"/>
        <v>6432.5930268960874</v>
      </c>
      <c r="CS56">
        <f t="shared" si="68"/>
        <v>6470.4884912676498</v>
      </c>
      <c r="CT56">
        <f t="shared" si="68"/>
        <v>6394.697562524525</v>
      </c>
      <c r="CU56">
        <f t="shared" si="68"/>
        <v>6462.7487997888456</v>
      </c>
      <c r="CV56">
        <f t="shared" si="68"/>
        <v>6593.407852568489</v>
      </c>
      <c r="CW56">
        <f t="shared" si="68"/>
        <v>6632.2507035493391</v>
      </c>
      <c r="CX56">
        <f t="shared" si="68"/>
        <v>6476.8792996259344</v>
      </c>
      <c r="CY56">
        <f t="shared" si="68"/>
        <v>6585.4746688027144</v>
      </c>
      <c r="CZ56">
        <f t="shared" si="68"/>
        <v>6758.2430488827013</v>
      </c>
      <c r="DA56">
        <f t="shared" si="68"/>
        <v>6798.0569711380749</v>
      </c>
      <c r="DB56">
        <f t="shared" ref="DB56:EG56" si="69">DB$52</f>
        <v>6638.8012821165848</v>
      </c>
      <c r="DC56">
        <f t="shared" si="69"/>
        <v>6750.111535522783</v>
      </c>
      <c r="DD56">
        <f t="shared" si="69"/>
        <v>6927.1991251047693</v>
      </c>
      <c r="DE56">
        <f t="shared" si="69"/>
        <v>6968.0083954165275</v>
      </c>
      <c r="DF56">
        <f t="shared" si="69"/>
        <v>6804.7713141694985</v>
      </c>
      <c r="DG56">
        <f t="shared" si="69"/>
        <v>6918.8643239108524</v>
      </c>
      <c r="DH56">
        <f t="shared" si="69"/>
        <v>7100.379103232387</v>
      </c>
      <c r="DI56">
        <f t="shared" si="69"/>
        <v>7142.2086053019375</v>
      </c>
      <c r="DJ56">
        <f t="shared" si="69"/>
        <v>7058.5496011628375</v>
      </c>
      <c r="DK56">
        <f t="shared" si="69"/>
        <v>7133.6654340781752</v>
      </c>
      <c r="DL56">
        <f t="shared" si="69"/>
        <v>7277.8885808131981</v>
      </c>
      <c r="DM56">
        <f t="shared" si="69"/>
        <v>7320.7638204344876</v>
      </c>
      <c r="DN56">
        <f t="shared" si="69"/>
        <v>7149.2628619493289</v>
      </c>
      <c r="DO56">
        <f t="shared" si="69"/>
        <v>7269.1318303088392</v>
      </c>
      <c r="DP56">
        <f t="shared" si="69"/>
        <v>7459.835795333528</v>
      </c>
      <c r="DQ56">
        <f t="shared" si="69"/>
        <v>7503.7829159453495</v>
      </c>
      <c r="DR56">
        <f t="shared" si="69"/>
        <v>7327.994433498061</v>
      </c>
      <c r="DS56">
        <f t="shared" si="69"/>
        <v>7450.8601260665591</v>
      </c>
      <c r="DT56">
        <f t="shared" si="69"/>
        <v>7646.3316902168663</v>
      </c>
      <c r="DU56">
        <f t="shared" si="69"/>
        <v>7691.3774888439839</v>
      </c>
      <c r="DV56">
        <f t="shared" si="69"/>
        <v>7511.1942943355134</v>
      </c>
      <c r="DW56">
        <f t="shared" si="69"/>
        <v>7637.1316292182219</v>
      </c>
      <c r="DX56">
        <f t="shared" si="69"/>
        <v>7837.4899824722852</v>
      </c>
      <c r="DY56">
        <f t="shared" si="69"/>
        <v>7883.6619260650796</v>
      </c>
      <c r="DZ56">
        <f t="shared" si="69"/>
        <v>0</v>
      </c>
      <c r="EA56">
        <f t="shared" si="69"/>
        <v>0</v>
      </c>
      <c r="EB56">
        <f t="shared" si="69"/>
        <v>0</v>
      </c>
      <c r="EC56">
        <f t="shared" si="69"/>
        <v>0</v>
      </c>
      <c r="ED56">
        <f t="shared" si="69"/>
        <v>0</v>
      </c>
      <c r="EE56">
        <f t="shared" si="69"/>
        <v>0</v>
      </c>
      <c r="EF56">
        <f t="shared" si="69"/>
        <v>0</v>
      </c>
      <c r="EG56">
        <f t="shared" si="69"/>
        <v>0</v>
      </c>
      <c r="EH56">
        <f t="shared" ref="EH56:FM56" si="70">EH$52</f>
        <v>0</v>
      </c>
      <c r="EI56">
        <f t="shared" si="70"/>
        <v>0</v>
      </c>
      <c r="EJ56">
        <f t="shared" si="70"/>
        <v>0</v>
      </c>
      <c r="EK56">
        <f t="shared" si="70"/>
        <v>0</v>
      </c>
      <c r="EL56">
        <f t="shared" si="70"/>
        <v>0</v>
      </c>
      <c r="EM56">
        <f t="shared" si="70"/>
        <v>0</v>
      </c>
      <c r="EN56">
        <f t="shared" si="70"/>
        <v>0</v>
      </c>
      <c r="EO56">
        <f t="shared" si="70"/>
        <v>0</v>
      </c>
      <c r="EP56">
        <f t="shared" si="70"/>
        <v>0</v>
      </c>
      <c r="EQ56">
        <f t="shared" si="70"/>
        <v>0</v>
      </c>
      <c r="ER56">
        <f t="shared" si="70"/>
        <v>0</v>
      </c>
      <c r="ES56">
        <f t="shared" si="70"/>
        <v>0</v>
      </c>
      <c r="ET56">
        <f t="shared" si="70"/>
        <v>0</v>
      </c>
      <c r="EU56">
        <f t="shared" si="70"/>
        <v>0</v>
      </c>
      <c r="EV56">
        <f t="shared" si="70"/>
        <v>0</v>
      </c>
      <c r="EW56">
        <f t="shared" si="70"/>
        <v>0</v>
      </c>
      <c r="EX56">
        <f t="shared" si="70"/>
        <v>0</v>
      </c>
      <c r="EY56">
        <f t="shared" si="70"/>
        <v>0</v>
      </c>
      <c r="EZ56">
        <f t="shared" si="70"/>
        <v>0</v>
      </c>
      <c r="FA56">
        <f t="shared" si="70"/>
        <v>0</v>
      </c>
      <c r="FB56">
        <f t="shared" si="70"/>
        <v>0</v>
      </c>
      <c r="FC56">
        <f t="shared" si="70"/>
        <v>0</v>
      </c>
      <c r="FD56">
        <f t="shared" si="70"/>
        <v>0</v>
      </c>
      <c r="FE56">
        <f t="shared" si="70"/>
        <v>0</v>
      </c>
      <c r="FF56">
        <f t="shared" si="70"/>
        <v>0</v>
      </c>
      <c r="FG56">
        <f t="shared" si="70"/>
        <v>0</v>
      </c>
      <c r="FH56">
        <f t="shared" si="70"/>
        <v>0</v>
      </c>
      <c r="FI56">
        <f t="shared" si="70"/>
        <v>0</v>
      </c>
      <c r="FJ56">
        <f t="shared" si="70"/>
        <v>0</v>
      </c>
      <c r="FK56">
        <f t="shared" si="70"/>
        <v>0</v>
      </c>
      <c r="FL56">
        <f t="shared" si="70"/>
        <v>0</v>
      </c>
      <c r="FM56">
        <f t="shared" si="70"/>
        <v>0</v>
      </c>
      <c r="FN56">
        <f t="shared" ref="FN56:GJ56" si="71">FN$52</f>
        <v>0</v>
      </c>
      <c r="FO56">
        <f t="shared" si="71"/>
        <v>0</v>
      </c>
      <c r="FP56">
        <f t="shared" si="71"/>
        <v>0</v>
      </c>
      <c r="FQ56">
        <f t="shared" si="71"/>
        <v>0</v>
      </c>
      <c r="FR56">
        <f t="shared" si="71"/>
        <v>0</v>
      </c>
      <c r="FS56">
        <f t="shared" si="71"/>
        <v>0</v>
      </c>
      <c r="FT56">
        <f t="shared" si="71"/>
        <v>0</v>
      </c>
      <c r="FU56">
        <f t="shared" si="71"/>
        <v>0</v>
      </c>
      <c r="FV56">
        <f t="shared" si="71"/>
        <v>0</v>
      </c>
      <c r="FW56">
        <f t="shared" si="71"/>
        <v>0</v>
      </c>
      <c r="FX56">
        <f t="shared" si="71"/>
        <v>0</v>
      </c>
      <c r="FY56">
        <f t="shared" si="71"/>
        <v>0</v>
      </c>
      <c r="FZ56">
        <f t="shared" si="71"/>
        <v>0</v>
      </c>
      <c r="GA56">
        <f t="shared" si="71"/>
        <v>0</v>
      </c>
      <c r="GB56">
        <f t="shared" si="71"/>
        <v>0</v>
      </c>
      <c r="GC56">
        <f t="shared" si="71"/>
        <v>0</v>
      </c>
      <c r="GD56">
        <f t="shared" si="71"/>
        <v>0</v>
      </c>
      <c r="GE56">
        <f t="shared" si="71"/>
        <v>0</v>
      </c>
      <c r="GF56">
        <f t="shared" si="71"/>
        <v>0</v>
      </c>
      <c r="GG56">
        <f t="shared" si="71"/>
        <v>0</v>
      </c>
      <c r="GH56">
        <f t="shared" si="71"/>
        <v>0</v>
      </c>
      <c r="GI56">
        <f t="shared" si="71"/>
        <v>0</v>
      </c>
      <c r="GJ56">
        <f t="shared" si="71"/>
        <v>0</v>
      </c>
    </row>
    <row r="57" spans="1:192" ht="12.75" hidden="1" outlineLevel="2" x14ac:dyDescent="0.35">
      <c r="A57"/>
      <c r="B57"/>
      <c r="C57"/>
      <c r="D57"/>
      <c r="E57" t="s">
        <v>1724</v>
      </c>
      <c r="F57"/>
      <c r="G57" t="s">
        <v>101</v>
      </c>
      <c r="H57">
        <f>SUM(J57:GJ57)</f>
        <v>27587608.424749285</v>
      </c>
      <c r="I57"/>
      <c r="J57">
        <f t="shared" ref="J57:AO57" si="72">(K56+K57)/(1+K55)</f>
        <v>267949.78041475272</v>
      </c>
      <c r="K57">
        <f t="shared" si="72"/>
        <v>268783.40195382084</v>
      </c>
      <c r="L57">
        <f t="shared" si="72"/>
        <v>269709.21144943952</v>
      </c>
      <c r="M57">
        <f t="shared" si="72"/>
        <v>270608.24215427099</v>
      </c>
      <c r="N57">
        <f t="shared" si="72"/>
        <v>271540.33721058012</v>
      </c>
      <c r="O57">
        <f t="shared" si="72"/>
        <v>272445.47166794876</v>
      </c>
      <c r="P57">
        <f t="shared" si="72"/>
        <v>273383.89495924948</v>
      </c>
      <c r="Q57">
        <f t="shared" si="72"/>
        <v>274325.55059744243</v>
      </c>
      <c r="R57">
        <f t="shared" si="72"/>
        <v>275239.96909943392</v>
      </c>
      <c r="S57">
        <f t="shared" si="72"/>
        <v>276188.0178818875</v>
      </c>
      <c r="T57">
        <f t="shared" si="72"/>
        <v>277108.64460816048</v>
      </c>
      <c r="U57">
        <f t="shared" si="72"/>
        <v>278063.12993958854</v>
      </c>
      <c r="V57">
        <f t="shared" si="72"/>
        <v>279020.90294271376</v>
      </c>
      <c r="W57">
        <f t="shared" si="72"/>
        <v>279888.96797409107</v>
      </c>
      <c r="X57">
        <f t="shared" si="72"/>
        <v>280853.0299748907</v>
      </c>
      <c r="Y57">
        <f t="shared" si="72"/>
        <v>281789.2067414737</v>
      </c>
      <c r="Z57">
        <f t="shared" si="72"/>
        <v>282759.81400913873</v>
      </c>
      <c r="AA57">
        <f t="shared" si="72"/>
        <v>283702.34672250255</v>
      </c>
      <c r="AB57">
        <f t="shared" si="72"/>
        <v>284679.54369454668</v>
      </c>
      <c r="AC57">
        <f t="shared" si="72"/>
        <v>285660.10656727233</v>
      </c>
      <c r="AD57">
        <f t="shared" si="72"/>
        <v>286612.30692249659</v>
      </c>
      <c r="AE57">
        <f t="shared" si="72"/>
        <v>287599.52709078515</v>
      </c>
      <c r="AF57">
        <f t="shared" si="72"/>
        <v>288558.1921810878</v>
      </c>
      <c r="AG57">
        <f t="shared" si="72"/>
        <v>289552.11484304484</v>
      </c>
      <c r="AH57">
        <f t="shared" si="72"/>
        <v>290549.46101639309</v>
      </c>
      <c r="AI57">
        <f t="shared" si="72"/>
        <v>291485.67594633478</v>
      </c>
      <c r="AJ57">
        <f t="shared" si="72"/>
        <v>292489.68216348323</v>
      </c>
      <c r="AK57">
        <f t="shared" si="72"/>
        <v>293464.64777069486</v>
      </c>
      <c r="AL57">
        <f t="shared" si="72"/>
        <v>294475.47044634947</v>
      </c>
      <c r="AM57">
        <f t="shared" si="72"/>
        <v>295457.05534783733</v>
      </c>
      <c r="AN57">
        <f t="shared" si="72"/>
        <v>296474.74076070206</v>
      </c>
      <c r="AO57">
        <f t="shared" si="72"/>
        <v>297495.93153443333</v>
      </c>
      <c r="AP57">
        <f t="shared" ref="AP57:BU57" si="73">(AQ56+AQ57)/(1+AQ55)</f>
        <v>298487.58463954815</v>
      </c>
      <c r="AQ57">
        <f t="shared" si="73"/>
        <v>299515.70854219544</v>
      </c>
      <c r="AR57">
        <f t="shared" si="73"/>
        <v>300514.09423733613</v>
      </c>
      <c r="AS57">
        <f t="shared" si="73"/>
        <v>301549.19833970914</v>
      </c>
      <c r="AT57">
        <f t="shared" si="73"/>
        <v>302587.867800657</v>
      </c>
      <c r="AU57">
        <f t="shared" si="73"/>
        <v>303529.25227825902</v>
      </c>
      <c r="AV57">
        <f t="shared" si="73"/>
        <v>304574.74192499521</v>
      </c>
      <c r="AW57">
        <f t="shared" si="73"/>
        <v>305589.99106474523</v>
      </c>
      <c r="AX57">
        <f t="shared" si="73"/>
        <v>306642.57881174597</v>
      </c>
      <c r="AY57">
        <f t="shared" si="73"/>
        <v>307664.72074111848</v>
      </c>
      <c r="AZ57">
        <f t="shared" si="73"/>
        <v>308724.45477922674</v>
      </c>
      <c r="BA57">
        <f t="shared" si="73"/>
        <v>309787.83901235514</v>
      </c>
      <c r="BB57">
        <f t="shared" si="73"/>
        <v>310820.46514239634</v>
      </c>
      <c r="BC57">
        <f t="shared" si="73"/>
        <v>311891.06896677567</v>
      </c>
      <c r="BD57">
        <f t="shared" si="73"/>
        <v>312930.70586333162</v>
      </c>
      <c r="BE57">
        <f t="shared" si="73"/>
        <v>314008.5782946386</v>
      </c>
      <c r="BF57">
        <f t="shared" si="73"/>
        <v>311144.09558396804</v>
      </c>
      <c r="BG57">
        <f t="shared" si="73"/>
        <v>309271.02294903359</v>
      </c>
      <c r="BH57">
        <f t="shared" si="73"/>
        <v>307281.70039616019</v>
      </c>
      <c r="BI57">
        <f t="shared" si="73"/>
        <v>305241.69857297494</v>
      </c>
      <c r="BJ57">
        <f t="shared" si="73"/>
        <v>303234.38780166651</v>
      </c>
      <c r="BK57">
        <f t="shared" si="73"/>
        <v>301155.86210356501</v>
      </c>
      <c r="BL57">
        <f t="shared" si="73"/>
        <v>298954.81558125134</v>
      </c>
      <c r="BM57">
        <f t="shared" si="73"/>
        <v>296700.16689983284</v>
      </c>
      <c r="BN57">
        <f t="shared" si="73"/>
        <v>294451.70915821346</v>
      </c>
      <c r="BO57">
        <f t="shared" si="73"/>
        <v>292124.66419091565</v>
      </c>
      <c r="BP57">
        <f t="shared" si="73"/>
        <v>289699.31053989951</v>
      </c>
      <c r="BQ57">
        <f t="shared" si="73"/>
        <v>287217.28424815211</v>
      </c>
      <c r="BR57">
        <f t="shared" si="73"/>
        <v>284773.58061589533</v>
      </c>
      <c r="BS57">
        <f t="shared" si="73"/>
        <v>282247.95217941533</v>
      </c>
      <c r="BT57">
        <f t="shared" si="73"/>
        <v>279586.34866126854</v>
      </c>
      <c r="BU57">
        <f t="shared" si="73"/>
        <v>276864.86050033005</v>
      </c>
      <c r="BV57">
        <f t="shared" ref="BV57:DA57" si="74">(BW56+BW57)/(1+BW55)</f>
        <v>274184.73571872659</v>
      </c>
      <c r="BW57">
        <f t="shared" si="74"/>
        <v>271416.91715116304</v>
      </c>
      <c r="BX57">
        <f t="shared" si="74"/>
        <v>268505.92626588349</v>
      </c>
      <c r="BY57">
        <f t="shared" si="74"/>
        <v>265531.68451622198</v>
      </c>
      <c r="BZ57">
        <f t="shared" si="74"/>
        <v>262602.0086401123</v>
      </c>
      <c r="CA57">
        <f t="shared" si="74"/>
        <v>259578.57255970262</v>
      </c>
      <c r="CB57">
        <f t="shared" si="74"/>
        <v>256404.43061208416</v>
      </c>
      <c r="CC57">
        <f t="shared" si="74"/>
        <v>253163.51045972991</v>
      </c>
      <c r="CD57">
        <f t="shared" si="74"/>
        <v>249929.99446319867</v>
      </c>
      <c r="CE57">
        <f t="shared" si="74"/>
        <v>246602.13296486792</v>
      </c>
      <c r="CF57">
        <f t="shared" si="74"/>
        <v>243149.65267304657</v>
      </c>
      <c r="CG57">
        <f t="shared" si="74"/>
        <v>239626.69065457242</v>
      </c>
      <c r="CH57">
        <f t="shared" si="74"/>
        <v>236155.22458333184</v>
      </c>
      <c r="CI57">
        <f t="shared" si="74"/>
        <v>232576.90127604906</v>
      </c>
      <c r="CJ57">
        <f t="shared" si="74"/>
        <v>228831.71939679989</v>
      </c>
      <c r="CK57">
        <f t="shared" si="74"/>
        <v>225012.18398757913</v>
      </c>
      <c r="CL57">
        <f t="shared" si="74"/>
        <v>221247.87952522398</v>
      </c>
      <c r="CM57">
        <f t="shared" si="74"/>
        <v>217369.67352012411</v>
      </c>
      <c r="CN57">
        <f t="shared" si="74"/>
        <v>213315.97411317372</v>
      </c>
      <c r="CO57">
        <f t="shared" si="74"/>
        <v>209183.86570531066</v>
      </c>
      <c r="CP57">
        <f t="shared" si="74"/>
        <v>205110.91740257703</v>
      </c>
      <c r="CQ57">
        <f t="shared" si="74"/>
        <v>200916.6670830074</v>
      </c>
      <c r="CR57">
        <f t="shared" si="74"/>
        <v>196537.88887518202</v>
      </c>
      <c r="CS57">
        <f t="shared" si="74"/>
        <v>192076.45435908285</v>
      </c>
      <c r="CT57">
        <f t="shared" si="74"/>
        <v>187623.86316841131</v>
      </c>
      <c r="CU57">
        <f t="shared" si="74"/>
        <v>183058.20009621419</v>
      </c>
      <c r="CV57">
        <f t="shared" si="74"/>
        <v>178336.0538446292</v>
      </c>
      <c r="CW57">
        <f t="shared" si="74"/>
        <v>173526.79391371383</v>
      </c>
      <c r="CX57">
        <f t="shared" si="74"/>
        <v>168785.18255322505</v>
      </c>
      <c r="CY57">
        <f t="shared" si="74"/>
        <v>163906.31361912718</v>
      </c>
      <c r="CZ57">
        <f t="shared" si="74"/>
        <v>158823.55733168442</v>
      </c>
      <c r="DA57">
        <f t="shared" si="74"/>
        <v>153649.03005771467</v>
      </c>
      <c r="DB57">
        <f t="shared" ref="DB57:EG57" si="75">(DC56+DC57)/(1+DC55)</f>
        <v>148546.71907617521</v>
      </c>
      <c r="DC57">
        <f t="shared" si="75"/>
        <v>143298.57992242265</v>
      </c>
      <c r="DD57">
        <f t="shared" si="75"/>
        <v>137836.21072541375</v>
      </c>
      <c r="DE57">
        <f t="shared" si="75"/>
        <v>132277.19470630147</v>
      </c>
      <c r="DF57">
        <f t="shared" si="75"/>
        <v>126795.19533919498</v>
      </c>
      <c r="DG57">
        <f t="shared" si="75"/>
        <v>121158.37132371377</v>
      </c>
      <c r="DH57">
        <f t="shared" si="75"/>
        <v>115296.50001623489</v>
      </c>
      <c r="DI57">
        <f t="shared" si="75"/>
        <v>109332.87785554335</v>
      </c>
      <c r="DJ57">
        <f t="shared" si="75"/>
        <v>103379.80513047546</v>
      </c>
      <c r="DK57">
        <f t="shared" si="75"/>
        <v>97291.424392716552</v>
      </c>
      <c r="DL57">
        <f t="shared" si="75"/>
        <v>91008.070372362214</v>
      </c>
      <c r="DM57">
        <f t="shared" si="75"/>
        <v>84617.611271289643</v>
      </c>
      <c r="DN57">
        <f t="shared" si="75"/>
        <v>78314.524522053209</v>
      </c>
      <c r="DO57">
        <f t="shared" si="75"/>
        <v>71837.239550800703</v>
      </c>
      <c r="DP57">
        <f t="shared" si="75"/>
        <v>65111.739981986459</v>
      </c>
      <c r="DQ57">
        <f t="shared" si="75"/>
        <v>58273.543741412519</v>
      </c>
      <c r="DR57">
        <f t="shared" si="75"/>
        <v>51528.284745328587</v>
      </c>
      <c r="DS57">
        <f t="shared" si="75"/>
        <v>44598.432831687016</v>
      </c>
      <c r="DT57">
        <f t="shared" si="75"/>
        <v>37407.996232638499</v>
      </c>
      <c r="DU57">
        <f t="shared" si="75"/>
        <v>30099.011594172596</v>
      </c>
      <c r="DV57">
        <f t="shared" si="75"/>
        <v>22888.807415778811</v>
      </c>
      <c r="DW57">
        <f t="shared" si="75"/>
        <v>15483.107061542354</v>
      </c>
      <c r="DX57">
        <f t="shared" si="75"/>
        <v>7803.8888401436125</v>
      </c>
      <c r="DY57">
        <f t="shared" si="75"/>
        <v>0</v>
      </c>
      <c r="DZ57">
        <f t="shared" si="75"/>
        <v>0</v>
      </c>
      <c r="EA57">
        <f t="shared" si="75"/>
        <v>0</v>
      </c>
      <c r="EB57">
        <f t="shared" si="75"/>
        <v>0</v>
      </c>
      <c r="EC57">
        <f t="shared" si="75"/>
        <v>0</v>
      </c>
      <c r="ED57">
        <f t="shared" si="75"/>
        <v>0</v>
      </c>
      <c r="EE57">
        <f t="shared" si="75"/>
        <v>0</v>
      </c>
      <c r="EF57">
        <f t="shared" si="75"/>
        <v>0</v>
      </c>
      <c r="EG57">
        <f t="shared" si="75"/>
        <v>0</v>
      </c>
      <c r="EH57">
        <f t="shared" ref="EH57:FM57" si="76">(EI56+EI57)/(1+EI55)</f>
        <v>0</v>
      </c>
      <c r="EI57">
        <f t="shared" si="76"/>
        <v>0</v>
      </c>
      <c r="EJ57">
        <f t="shared" si="76"/>
        <v>0</v>
      </c>
      <c r="EK57">
        <f t="shared" si="76"/>
        <v>0</v>
      </c>
      <c r="EL57">
        <f t="shared" si="76"/>
        <v>0</v>
      </c>
      <c r="EM57">
        <f t="shared" si="76"/>
        <v>0</v>
      </c>
      <c r="EN57">
        <f t="shared" si="76"/>
        <v>0</v>
      </c>
      <c r="EO57">
        <f t="shared" si="76"/>
        <v>0</v>
      </c>
      <c r="EP57">
        <f t="shared" si="76"/>
        <v>0</v>
      </c>
      <c r="EQ57">
        <f t="shared" si="76"/>
        <v>0</v>
      </c>
      <c r="ER57">
        <f t="shared" si="76"/>
        <v>0</v>
      </c>
      <c r="ES57">
        <f t="shared" si="76"/>
        <v>0</v>
      </c>
      <c r="ET57">
        <f t="shared" si="76"/>
        <v>0</v>
      </c>
      <c r="EU57">
        <f t="shared" si="76"/>
        <v>0</v>
      </c>
      <c r="EV57">
        <f t="shared" si="76"/>
        <v>0</v>
      </c>
      <c r="EW57">
        <f t="shared" si="76"/>
        <v>0</v>
      </c>
      <c r="EX57">
        <f t="shared" si="76"/>
        <v>0</v>
      </c>
      <c r="EY57">
        <f t="shared" si="76"/>
        <v>0</v>
      </c>
      <c r="EZ57">
        <f t="shared" si="76"/>
        <v>0</v>
      </c>
      <c r="FA57">
        <f t="shared" si="76"/>
        <v>0</v>
      </c>
      <c r="FB57">
        <f t="shared" si="76"/>
        <v>0</v>
      </c>
      <c r="FC57">
        <f t="shared" si="76"/>
        <v>0</v>
      </c>
      <c r="FD57">
        <f t="shared" si="76"/>
        <v>0</v>
      </c>
      <c r="FE57">
        <f t="shared" si="76"/>
        <v>0</v>
      </c>
      <c r="FF57">
        <f t="shared" si="76"/>
        <v>0</v>
      </c>
      <c r="FG57">
        <f t="shared" si="76"/>
        <v>0</v>
      </c>
      <c r="FH57">
        <f t="shared" si="76"/>
        <v>0</v>
      </c>
      <c r="FI57">
        <f t="shared" si="76"/>
        <v>0</v>
      </c>
      <c r="FJ57">
        <f t="shared" si="76"/>
        <v>0</v>
      </c>
      <c r="FK57">
        <f t="shared" si="76"/>
        <v>0</v>
      </c>
      <c r="FL57">
        <f t="shared" si="76"/>
        <v>0</v>
      </c>
      <c r="FM57">
        <f t="shared" si="76"/>
        <v>0</v>
      </c>
      <c r="FN57">
        <f t="shared" ref="FN57:GJ57" si="77">(FO56+FO57)/(1+FO55)</f>
        <v>0</v>
      </c>
      <c r="FO57">
        <f t="shared" si="77"/>
        <v>0</v>
      </c>
      <c r="FP57">
        <f t="shared" si="77"/>
        <v>0</v>
      </c>
      <c r="FQ57">
        <f t="shared" si="77"/>
        <v>0</v>
      </c>
      <c r="FR57">
        <f t="shared" si="77"/>
        <v>0</v>
      </c>
      <c r="FS57">
        <f t="shared" si="77"/>
        <v>0</v>
      </c>
      <c r="FT57">
        <f t="shared" si="77"/>
        <v>0</v>
      </c>
      <c r="FU57">
        <f t="shared" si="77"/>
        <v>0</v>
      </c>
      <c r="FV57">
        <f t="shared" si="77"/>
        <v>0</v>
      </c>
      <c r="FW57">
        <f t="shared" si="77"/>
        <v>0</v>
      </c>
      <c r="FX57">
        <f t="shared" si="77"/>
        <v>0</v>
      </c>
      <c r="FY57">
        <f t="shared" si="77"/>
        <v>0</v>
      </c>
      <c r="FZ57">
        <f t="shared" si="77"/>
        <v>0</v>
      </c>
      <c r="GA57">
        <f t="shared" si="77"/>
        <v>0</v>
      </c>
      <c r="GB57">
        <f t="shared" si="77"/>
        <v>0</v>
      </c>
      <c r="GC57">
        <f t="shared" si="77"/>
        <v>0</v>
      </c>
      <c r="GD57">
        <f t="shared" si="77"/>
        <v>0</v>
      </c>
      <c r="GE57">
        <f t="shared" si="77"/>
        <v>0</v>
      </c>
      <c r="GF57">
        <f t="shared" si="77"/>
        <v>0</v>
      </c>
      <c r="GG57">
        <f t="shared" si="77"/>
        <v>0</v>
      </c>
      <c r="GH57">
        <f t="shared" si="77"/>
        <v>0</v>
      </c>
      <c r="GI57">
        <f t="shared" si="77"/>
        <v>0</v>
      </c>
      <c r="GJ57">
        <f t="shared" si="77"/>
        <v>0</v>
      </c>
    </row>
    <row r="58" spans="1:192" ht="12.75" hidden="1" outlineLevel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hidden="1" outlineLevel="1" x14ac:dyDescent="0.35">
      <c r="A59"/>
      <c r="B59" s="76" t="s">
        <v>1726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119" customFormat="1" ht="12.75" hidden="1" outlineLevel="2" x14ac:dyDescent="0.35">
      <c r="E60" s="119" t="str">
        <f>Fin!$E$78</f>
        <v>Senior debt balance</v>
      </c>
      <c r="G60" s="119" t="str">
        <f>Fin!$G$78</f>
        <v>$ 000s</v>
      </c>
      <c r="H60" s="119">
        <f>Fin!$H$78</f>
        <v>0</v>
      </c>
      <c r="J60" s="119">
        <f>Fin!J$78</f>
        <v>0</v>
      </c>
      <c r="K60" s="119">
        <f>Fin!K$78</f>
        <v>0</v>
      </c>
      <c r="L60" s="119">
        <f>Fin!L$78</f>
        <v>0</v>
      </c>
      <c r="M60" s="119">
        <f>Fin!M$78</f>
        <v>0</v>
      </c>
      <c r="N60" s="119">
        <f>Fin!N$78</f>
        <v>0</v>
      </c>
      <c r="O60" s="119">
        <f>Fin!O$78</f>
        <v>4070.2287720394497</v>
      </c>
      <c r="P60" s="119">
        <f>Fin!P$78</f>
        <v>26984.974245960919</v>
      </c>
      <c r="Q60" s="119">
        <f>Fin!Q$78</f>
        <v>32240.087150726442</v>
      </c>
      <c r="R60" s="119">
        <f>Fin!R$78</f>
        <v>37500.126212887531</v>
      </c>
      <c r="S60" s="119">
        <f>Fin!S$78</f>
        <v>42778.884869617235</v>
      </c>
      <c r="T60" s="119">
        <f>Fin!T$78</f>
        <v>48061.858375237374</v>
      </c>
      <c r="U60" s="119">
        <f>Fin!U$78</f>
        <v>53364.367530276577</v>
      </c>
      <c r="V60" s="119">
        <f>Fin!V$78</f>
        <v>58678.800603929136</v>
      </c>
      <c r="W60" s="119">
        <f>Fin!W$78</f>
        <v>63978.757299821023</v>
      </c>
      <c r="X60" s="119">
        <f>Fin!X$78</f>
        <v>69317.059284594841</v>
      </c>
      <c r="Y60" s="119">
        <f>Fin!Y$78</f>
        <v>74657.784943433391</v>
      </c>
      <c r="Z60" s="119">
        <f>Fin!Z$78</f>
        <v>80020.101192542323</v>
      </c>
      <c r="AA60" s="119">
        <f>Fin!AA$78</f>
        <v>85384.118721668856</v>
      </c>
      <c r="AB60" s="119">
        <f>Fin!AB$78</f>
        <v>90770.555613901073</v>
      </c>
      <c r="AC60" s="119">
        <f>Fin!AC$78</f>
        <v>96169.105155680591</v>
      </c>
      <c r="AD60" s="119">
        <f>Fin!AD$78</f>
        <v>101568.2660121736</v>
      </c>
      <c r="AE60" s="119">
        <f>Fin!AE$78</f>
        <v>106991.09670392019</v>
      </c>
      <c r="AF60" s="119">
        <f>Fin!AF$78</f>
        <v>112335.15028285285</v>
      </c>
      <c r="AG60" s="119">
        <f>Fin!AG$78</f>
        <v>117629.95150476917</v>
      </c>
      <c r="AH60" s="119">
        <f>Fin!AH$78</f>
        <v>122852.92659716292</v>
      </c>
      <c r="AI60" s="119">
        <f>Fin!AI$78</f>
        <v>127982.06033257369</v>
      </c>
      <c r="AJ60" s="119">
        <f>Fin!AJ$78</f>
        <v>133096.37207660847</v>
      </c>
      <c r="AK60" s="119">
        <f>Fin!AK$78</f>
        <v>138103.94571217976</v>
      </c>
      <c r="AL60" s="119">
        <f>Fin!AL$78</f>
        <v>143076.09078214312</v>
      </c>
      <c r="AM60" s="119">
        <f>Fin!AM$78</f>
        <v>147948.06618797823</v>
      </c>
      <c r="AN60" s="119">
        <f>Fin!AN$78</f>
        <v>152772.9795939679</v>
      </c>
      <c r="AO60" s="119">
        <f>Fin!AO$78</f>
        <v>157504.71137895371</v>
      </c>
      <c r="AP60" s="119">
        <f>Fin!AP$78</f>
        <v>162150.48126169021</v>
      </c>
      <c r="AQ60" s="119">
        <f>Fin!AQ$78</f>
        <v>166773.26108488755</v>
      </c>
      <c r="AR60" s="119">
        <f>Fin!AR$78</f>
        <v>171277.95219760679</v>
      </c>
      <c r="AS60" s="119">
        <f>Fin!AS$78</f>
        <v>175765.20991829899</v>
      </c>
      <c r="AT60" s="119">
        <f>Fin!AT$78</f>
        <v>180145.52277667512</v>
      </c>
      <c r="AU60" s="119">
        <f>Fin!AU$78</f>
        <v>184402.20073018933</v>
      </c>
      <c r="AV60" s="119">
        <f>Fin!AV$78</f>
        <v>188773.32718299911</v>
      </c>
      <c r="AW60" s="119">
        <f>Fin!AW$78</f>
        <v>192922.77237964046</v>
      </c>
      <c r="AX60" s="119">
        <f>Fin!AX$78</f>
        <v>197068.58515467084</v>
      </c>
      <c r="AY60" s="119">
        <f>Fin!AY$78</f>
        <v>201074.83351196375</v>
      </c>
      <c r="AZ60" s="119">
        <f>Fin!AZ$78</f>
        <v>205041.96832506469</v>
      </c>
      <c r="BA60" s="119">
        <f>Fin!BA$78</f>
        <v>208879.4021114783</v>
      </c>
      <c r="BB60" s="119">
        <f>Fin!BB$78</f>
        <v>212623.12064256638</v>
      </c>
      <c r="BC60" s="119">
        <f>Fin!BC$78</f>
        <v>216376.30167716992</v>
      </c>
      <c r="BD60" s="119">
        <f>Fin!BD$78</f>
        <v>220053.69483183074</v>
      </c>
      <c r="BE60" s="119">
        <f>Fin!BE$78</f>
        <v>224291.84163902761</v>
      </c>
      <c r="BF60" s="119">
        <f>Fin!BF$78</f>
        <v>222245.7825599772</v>
      </c>
      <c r="BG60" s="119">
        <f>Fin!BG$78</f>
        <v>220907.87353502397</v>
      </c>
      <c r="BH60" s="119">
        <f>Fin!BH$78</f>
        <v>219486.92885440015</v>
      </c>
      <c r="BI60" s="119">
        <f>Fin!BI$78</f>
        <v>218029.78469498214</v>
      </c>
      <c r="BJ60" s="119">
        <f>Fin!BJ$78</f>
        <v>216595.99128690467</v>
      </c>
      <c r="BK60" s="119">
        <f>Fin!BK$78</f>
        <v>215111.330073975</v>
      </c>
      <c r="BL60" s="119">
        <f>Fin!BL$78</f>
        <v>213539.15398660811</v>
      </c>
      <c r="BM60" s="119">
        <f>Fin!BM$78</f>
        <v>211928.69064273775</v>
      </c>
      <c r="BN60" s="119">
        <f>Fin!BN$78</f>
        <v>210322.64939872388</v>
      </c>
      <c r="BO60" s="119">
        <f>Fin!BO$78</f>
        <v>208660.47442208257</v>
      </c>
      <c r="BP60" s="119">
        <f>Fin!BP$78</f>
        <v>206928.07895707106</v>
      </c>
      <c r="BQ60" s="119">
        <f>Fin!BQ$78</f>
        <v>205155.20303439433</v>
      </c>
      <c r="BR60" s="119">
        <f>Fin!BR$78</f>
        <v>203409.70043992522</v>
      </c>
      <c r="BS60" s="119">
        <f>Fin!BS$78</f>
        <v>201605.68012815376</v>
      </c>
      <c r="BT60" s="119">
        <f>Fin!BT$78</f>
        <v>199704.53475804895</v>
      </c>
      <c r="BU60" s="119">
        <f>Fin!BU$78</f>
        <v>197760.61464309294</v>
      </c>
      <c r="BV60" s="119">
        <f>Fin!BV$78</f>
        <v>195846.23979909049</v>
      </c>
      <c r="BW60" s="119">
        <f>Fin!BW$78</f>
        <v>193869.22653654512</v>
      </c>
      <c r="BX60" s="119">
        <f>Fin!BX$78</f>
        <v>191789.94733277403</v>
      </c>
      <c r="BY60" s="119">
        <f>Fin!BY$78</f>
        <v>189665.48894015868</v>
      </c>
      <c r="BZ60" s="119">
        <f>Fin!BZ$78</f>
        <v>187572.86331436606</v>
      </c>
      <c r="CA60" s="119">
        <f>Fin!CA$78</f>
        <v>185413.2661140734</v>
      </c>
      <c r="CB60" s="119">
        <f>Fin!CB$78</f>
        <v>183146.02186577453</v>
      </c>
      <c r="CC60" s="119">
        <f>Fin!CC$78</f>
        <v>180831.07889980721</v>
      </c>
      <c r="CD60" s="119">
        <f>Fin!CD$78</f>
        <v>178521.42461657061</v>
      </c>
      <c r="CE60" s="119">
        <f>Fin!CE$78</f>
        <v>176144.38068919149</v>
      </c>
      <c r="CF60" s="119">
        <f>Fin!CF$78</f>
        <v>173678.32333789056</v>
      </c>
      <c r="CG60" s="119">
        <f>Fin!CG$78</f>
        <v>171161.92189612333</v>
      </c>
      <c r="CH60" s="119">
        <f>Fin!CH$78</f>
        <v>168682.30327380862</v>
      </c>
      <c r="CI60" s="119">
        <f>Fin!CI$78</f>
        <v>166126.35805432091</v>
      </c>
      <c r="CJ60" s="119">
        <f>Fin!CJ$78</f>
        <v>163451.22814057153</v>
      </c>
      <c r="CK60" s="119">
        <f>Fin!CK$78</f>
        <v>160722.98856255674</v>
      </c>
      <c r="CL60" s="119">
        <f>Fin!CL$78</f>
        <v>158034.19966087447</v>
      </c>
      <c r="CM60" s="119">
        <f>Fin!CM$78</f>
        <v>155264.05251437458</v>
      </c>
      <c r="CN60" s="119">
        <f>Fin!CN$78</f>
        <v>152368.55293798147</v>
      </c>
      <c r="CO60" s="119">
        <f>Fin!CO$78</f>
        <v>149417.04693236502</v>
      </c>
      <c r="CP60" s="119">
        <f>Fin!CP$78</f>
        <v>146507.79814469814</v>
      </c>
      <c r="CQ60" s="119">
        <f>Fin!CQ$78</f>
        <v>143511.90505929125</v>
      </c>
      <c r="CR60" s="119">
        <f>Fin!CR$78</f>
        <v>140384.20633941601</v>
      </c>
      <c r="CS60" s="119">
        <f>Fin!CS$78</f>
        <v>137197.46739934522</v>
      </c>
      <c r="CT60" s="119">
        <f>Fin!CT$78</f>
        <v>134017.04512029409</v>
      </c>
      <c r="CU60" s="119">
        <f>Fin!CU$78</f>
        <v>130755.85721158185</v>
      </c>
      <c r="CV60" s="119">
        <f>Fin!CV$78</f>
        <v>127382.89560330688</v>
      </c>
      <c r="CW60" s="119">
        <f>Fin!CW$78</f>
        <v>123947.70993836735</v>
      </c>
      <c r="CX60" s="119">
        <f>Fin!CX$78</f>
        <v>120560.84468087535</v>
      </c>
      <c r="CY60" s="119">
        <f>Fin!CY$78</f>
        <v>117075.93829937687</v>
      </c>
      <c r="CZ60" s="119">
        <f>Fin!CZ$78</f>
        <v>113445.39809406063</v>
      </c>
      <c r="DA60" s="119">
        <f>Fin!DA$78</f>
        <v>109749.30718408224</v>
      </c>
      <c r="DB60" s="119">
        <f>Fin!DB$78</f>
        <v>106104.79934012549</v>
      </c>
      <c r="DC60" s="119">
        <f>Fin!DC$78</f>
        <v>102356.12851601653</v>
      </c>
      <c r="DD60" s="119">
        <f>Fin!DD$78</f>
        <v>98454.436232438748</v>
      </c>
      <c r="DE60" s="119">
        <f>Fin!DE$78</f>
        <v>94483.710504501389</v>
      </c>
      <c r="DF60" s="119">
        <f>Fin!DF$78</f>
        <v>90567.9966708539</v>
      </c>
      <c r="DG60" s="119">
        <f>Fin!DG$78</f>
        <v>86541.693802653041</v>
      </c>
      <c r="DH60" s="119">
        <f>Fin!DH$78</f>
        <v>82354.642868739567</v>
      </c>
      <c r="DI60" s="119">
        <f>Fin!DI$78</f>
        <v>78094.912753959899</v>
      </c>
      <c r="DJ60" s="119">
        <f>Fin!DJ$78</f>
        <v>73842.717950339982</v>
      </c>
      <c r="DK60" s="119">
        <f>Fin!DK$78</f>
        <v>69493.87456622647</v>
      </c>
      <c r="DL60" s="119">
        <f>Fin!DL$78</f>
        <v>65005.764551687673</v>
      </c>
      <c r="DM60" s="119">
        <f>Fin!DM$78</f>
        <v>60441.150908064417</v>
      </c>
      <c r="DN60" s="119">
        <f>Fin!DN$78</f>
        <v>55938.946087181255</v>
      </c>
      <c r="DO60" s="119">
        <f>Fin!DO$78</f>
        <v>51312.313964858025</v>
      </c>
      <c r="DP60" s="119">
        <f>Fin!DP$78</f>
        <v>46508.385701419291</v>
      </c>
      <c r="DQ60" s="119">
        <f>Fin!DQ$78</f>
        <v>41623.959815295057</v>
      </c>
      <c r="DR60" s="119">
        <f>Fin!DR$78</f>
        <v>36805.917675235105</v>
      </c>
      <c r="DS60" s="119">
        <f>Fin!DS$78</f>
        <v>31856.023451205416</v>
      </c>
      <c r="DT60" s="119">
        <f>Fin!DT$78</f>
        <v>26719.997309027913</v>
      </c>
      <c r="DU60" s="119">
        <f>Fin!DU$78</f>
        <v>21499.293995837987</v>
      </c>
      <c r="DV60" s="119">
        <f>Fin!DV$78</f>
        <v>16349.148154128143</v>
      </c>
      <c r="DW60" s="119">
        <f>Fin!DW$78</f>
        <v>11059.36218681639</v>
      </c>
      <c r="DX60" s="119">
        <f>Fin!DX$78</f>
        <v>5574.2063143887217</v>
      </c>
      <c r="DY60" s="119">
        <f>Fin!DY$78</f>
        <v>4.3200998334214091E-10</v>
      </c>
      <c r="DZ60" s="119">
        <f>Fin!DZ$78</f>
        <v>4.3200998334214091E-10</v>
      </c>
      <c r="EA60" s="119">
        <f>Fin!EA$78</f>
        <v>4.3200998334214091E-10</v>
      </c>
      <c r="EB60" s="119">
        <f>Fin!EB$78</f>
        <v>4.3200998334214091E-10</v>
      </c>
      <c r="EC60" s="119">
        <f>Fin!EC$78</f>
        <v>4.3200998334214091E-10</v>
      </c>
      <c r="ED60" s="119">
        <f>Fin!ED$78</f>
        <v>4.3200998334214091E-10</v>
      </c>
      <c r="EE60" s="119">
        <f>Fin!EE$78</f>
        <v>4.3200998334214091E-10</v>
      </c>
      <c r="EF60" s="119">
        <f>Fin!EF$78</f>
        <v>4.3200998334214091E-10</v>
      </c>
      <c r="EG60" s="119">
        <f>Fin!EG$78</f>
        <v>4.3200998334214091E-10</v>
      </c>
      <c r="EH60" s="119">
        <f>Fin!EH$78</f>
        <v>4.3200998334214091E-10</v>
      </c>
      <c r="EI60" s="119">
        <f>Fin!EI$78</f>
        <v>4.3200998334214091E-10</v>
      </c>
      <c r="EJ60" s="119">
        <f>Fin!EJ$78</f>
        <v>4.3200998334214091E-10</v>
      </c>
      <c r="EK60" s="119">
        <f>Fin!EK$78</f>
        <v>4.3200998334214091E-10</v>
      </c>
      <c r="EL60" s="119">
        <f>Fin!EL$78</f>
        <v>4.3200998334214091E-10</v>
      </c>
      <c r="EM60" s="119">
        <f>Fin!EM$78</f>
        <v>4.3200998334214091E-10</v>
      </c>
      <c r="EN60" s="119">
        <f>Fin!EN$78</f>
        <v>4.3200998334214091E-10</v>
      </c>
      <c r="EO60" s="119">
        <f>Fin!EO$78</f>
        <v>4.3200998334214091E-10</v>
      </c>
      <c r="EP60" s="119">
        <f>Fin!EP$78</f>
        <v>4.3200998334214091E-10</v>
      </c>
      <c r="EQ60" s="119">
        <f>Fin!EQ$78</f>
        <v>4.3200998334214091E-10</v>
      </c>
      <c r="ER60" s="119">
        <f>Fin!ER$78</f>
        <v>4.3200998334214091E-10</v>
      </c>
      <c r="ES60" s="119">
        <f>Fin!ES$78</f>
        <v>4.3200998334214091E-10</v>
      </c>
      <c r="ET60" s="119">
        <f>Fin!ET$78</f>
        <v>4.3200998334214091E-10</v>
      </c>
      <c r="EU60" s="119">
        <f>Fin!EU$78</f>
        <v>4.3200998334214091E-10</v>
      </c>
      <c r="EV60" s="119">
        <f>Fin!EV$78</f>
        <v>4.3200998334214091E-10</v>
      </c>
      <c r="EW60" s="119">
        <f>Fin!EW$78</f>
        <v>4.3200998334214091E-10</v>
      </c>
      <c r="EX60" s="119">
        <f>Fin!EX$78</f>
        <v>4.3200998334214091E-10</v>
      </c>
      <c r="EY60" s="119">
        <f>Fin!EY$78</f>
        <v>4.3200998334214091E-10</v>
      </c>
      <c r="EZ60" s="119">
        <f>Fin!EZ$78</f>
        <v>4.3200998334214091E-10</v>
      </c>
      <c r="FA60" s="119">
        <f>Fin!FA$78</f>
        <v>4.3200998334214091E-10</v>
      </c>
      <c r="FB60" s="119">
        <f>Fin!FB$78</f>
        <v>4.3200998334214091E-10</v>
      </c>
      <c r="FC60" s="119">
        <f>Fin!FC$78</f>
        <v>4.3200998334214091E-10</v>
      </c>
      <c r="FD60" s="119">
        <f>Fin!FD$78</f>
        <v>4.3200998334214091E-10</v>
      </c>
      <c r="FE60" s="119">
        <f>Fin!FE$78</f>
        <v>4.3200998334214091E-10</v>
      </c>
      <c r="FF60" s="119">
        <f>Fin!FF$78</f>
        <v>4.3200998334214091E-10</v>
      </c>
      <c r="FG60" s="119">
        <f>Fin!FG$78</f>
        <v>4.3200998334214091E-10</v>
      </c>
      <c r="FH60" s="119">
        <f>Fin!FH$78</f>
        <v>4.3200998334214091E-10</v>
      </c>
      <c r="FI60" s="119">
        <f>Fin!FI$78</f>
        <v>4.3200998334214091E-10</v>
      </c>
      <c r="FJ60" s="119">
        <f>Fin!FJ$78</f>
        <v>4.3200998334214091E-10</v>
      </c>
      <c r="FK60" s="119">
        <f>Fin!FK$78</f>
        <v>4.3200998334214091E-10</v>
      </c>
      <c r="FL60" s="119">
        <f>Fin!FL$78</f>
        <v>4.3200998334214091E-10</v>
      </c>
      <c r="FM60" s="119">
        <f>Fin!FM$78</f>
        <v>4.3200998334214091E-10</v>
      </c>
      <c r="FN60" s="119">
        <f>Fin!FN$78</f>
        <v>4.3200998334214091E-10</v>
      </c>
      <c r="FO60" s="119">
        <f>Fin!FO$78</f>
        <v>4.3200998334214091E-10</v>
      </c>
      <c r="FP60" s="119">
        <f>Fin!FP$78</f>
        <v>4.3200998334214091E-10</v>
      </c>
      <c r="FQ60" s="119">
        <f>Fin!FQ$78</f>
        <v>4.3200998334214091E-10</v>
      </c>
      <c r="FR60" s="119">
        <f>Fin!FR$78</f>
        <v>4.3200998334214091E-10</v>
      </c>
      <c r="FS60" s="119">
        <f>Fin!FS$78</f>
        <v>4.3200998334214091E-10</v>
      </c>
      <c r="FT60" s="119">
        <f>Fin!FT$78</f>
        <v>4.3200998334214091E-10</v>
      </c>
      <c r="FU60" s="119">
        <f>Fin!FU$78</f>
        <v>4.3200998334214091E-10</v>
      </c>
      <c r="FV60" s="119">
        <f>Fin!FV$78</f>
        <v>4.3200998334214091E-10</v>
      </c>
      <c r="FW60" s="119">
        <f>Fin!FW$78</f>
        <v>4.3200998334214091E-10</v>
      </c>
      <c r="FX60" s="119">
        <f>Fin!FX$78</f>
        <v>4.3200998334214091E-10</v>
      </c>
      <c r="FY60" s="119">
        <f>Fin!FY$78</f>
        <v>4.3200998334214091E-10</v>
      </c>
      <c r="FZ60" s="119">
        <f>Fin!FZ$78</f>
        <v>4.3200998334214091E-10</v>
      </c>
      <c r="GA60" s="119">
        <f>Fin!GA$78</f>
        <v>4.3200998334214091E-10</v>
      </c>
      <c r="GB60" s="119">
        <f>Fin!GB$78</f>
        <v>4.3200998334214091E-10</v>
      </c>
      <c r="GC60" s="119">
        <f>Fin!GC$78</f>
        <v>4.3200998334214091E-10</v>
      </c>
      <c r="GD60" s="119">
        <f>Fin!GD$78</f>
        <v>4.3200998334214091E-10</v>
      </c>
      <c r="GE60" s="119">
        <f>Fin!GE$78</f>
        <v>4.3200998334214091E-10</v>
      </c>
      <c r="GF60" s="119">
        <f>Fin!GF$78</f>
        <v>4.3200998334214091E-10</v>
      </c>
      <c r="GG60" s="119">
        <f>Fin!GG$78</f>
        <v>4.3200998334214091E-10</v>
      </c>
      <c r="GH60" s="119">
        <f>Fin!GH$78</f>
        <v>4.3200998334214091E-10</v>
      </c>
      <c r="GI60" s="119">
        <f>Fin!GI$78</f>
        <v>4.3200998334214091E-10</v>
      </c>
      <c r="GJ60" s="119">
        <f>Fin!GJ$78</f>
        <v>4.3200998334214091E-10</v>
      </c>
    </row>
    <row r="61" spans="1:192" s="119" customFormat="1" ht="12.75" hidden="1" outlineLevel="2" x14ac:dyDescent="0.35">
      <c r="E61" s="119" t="str">
        <f>Time!$E$110</f>
        <v>LLCR date flag</v>
      </c>
      <c r="G61" s="119" t="str">
        <f>Time!$G$110</f>
        <v>flag</v>
      </c>
      <c r="H61" s="119">
        <f>Time!$H$110</f>
        <v>72</v>
      </c>
      <c r="J61" s="119">
        <f>Time!J$110</f>
        <v>0</v>
      </c>
      <c r="K61" s="119">
        <f>Time!K$110</f>
        <v>0</v>
      </c>
      <c r="L61" s="119">
        <f>Time!L$110</f>
        <v>0</v>
      </c>
      <c r="M61" s="119">
        <f>Time!M$110</f>
        <v>0</v>
      </c>
      <c r="N61" s="119">
        <f>Time!N$110</f>
        <v>0</v>
      </c>
      <c r="O61" s="119">
        <f>Time!O$110</f>
        <v>0</v>
      </c>
      <c r="P61" s="119">
        <f>Time!P$110</f>
        <v>0</v>
      </c>
      <c r="Q61" s="119">
        <f>Time!Q$110</f>
        <v>0</v>
      </c>
      <c r="R61" s="119">
        <f>Time!R$110</f>
        <v>0</v>
      </c>
      <c r="S61" s="119">
        <f>Time!S$110</f>
        <v>0</v>
      </c>
      <c r="T61" s="119">
        <f>Time!T$110</f>
        <v>0</v>
      </c>
      <c r="U61" s="119">
        <f>Time!U$110</f>
        <v>0</v>
      </c>
      <c r="V61" s="119">
        <f>Time!V$110</f>
        <v>0</v>
      </c>
      <c r="W61" s="119">
        <f>Time!W$110</f>
        <v>0</v>
      </c>
      <c r="X61" s="119">
        <f>Time!X$110</f>
        <v>0</v>
      </c>
      <c r="Y61" s="119">
        <f>Time!Y$110</f>
        <v>0</v>
      </c>
      <c r="Z61" s="119">
        <f>Time!Z$110</f>
        <v>0</v>
      </c>
      <c r="AA61" s="119">
        <f>Time!AA$110</f>
        <v>0</v>
      </c>
      <c r="AB61" s="119">
        <f>Time!AB$110</f>
        <v>0</v>
      </c>
      <c r="AC61" s="119">
        <f>Time!AC$110</f>
        <v>0</v>
      </c>
      <c r="AD61" s="119">
        <f>Time!AD$110</f>
        <v>0</v>
      </c>
      <c r="AE61" s="119">
        <f>Time!AE$110</f>
        <v>0</v>
      </c>
      <c r="AF61" s="119">
        <f>Time!AF$110</f>
        <v>0</v>
      </c>
      <c r="AG61" s="119">
        <f>Time!AG$110</f>
        <v>0</v>
      </c>
      <c r="AH61" s="119">
        <f>Time!AH$110</f>
        <v>0</v>
      </c>
      <c r="AI61" s="119">
        <f>Time!AI$110</f>
        <v>0</v>
      </c>
      <c r="AJ61" s="119">
        <f>Time!AJ$110</f>
        <v>0</v>
      </c>
      <c r="AK61" s="119">
        <f>Time!AK$110</f>
        <v>0</v>
      </c>
      <c r="AL61" s="119">
        <f>Time!AL$110</f>
        <v>0</v>
      </c>
      <c r="AM61" s="119">
        <f>Time!AM$110</f>
        <v>0</v>
      </c>
      <c r="AN61" s="119">
        <f>Time!AN$110</f>
        <v>0</v>
      </c>
      <c r="AO61" s="119">
        <f>Time!AO$110</f>
        <v>0</v>
      </c>
      <c r="AP61" s="119">
        <f>Time!AP$110</f>
        <v>0</v>
      </c>
      <c r="AQ61" s="119">
        <f>Time!AQ$110</f>
        <v>0</v>
      </c>
      <c r="AR61" s="119">
        <f>Time!AR$110</f>
        <v>0</v>
      </c>
      <c r="AS61" s="119">
        <f>Time!AS$110</f>
        <v>0</v>
      </c>
      <c r="AT61" s="119">
        <f>Time!AT$110</f>
        <v>0</v>
      </c>
      <c r="AU61" s="119">
        <f>Time!AU$110</f>
        <v>0</v>
      </c>
      <c r="AV61" s="119">
        <f>Time!AV$110</f>
        <v>0</v>
      </c>
      <c r="AW61" s="119">
        <f>Time!AW$110</f>
        <v>0</v>
      </c>
      <c r="AX61" s="119">
        <f>Time!AX$110</f>
        <v>0</v>
      </c>
      <c r="AY61" s="119">
        <f>Time!AY$110</f>
        <v>0</v>
      </c>
      <c r="AZ61" s="119">
        <f>Time!AZ$110</f>
        <v>0</v>
      </c>
      <c r="BA61" s="119">
        <f>Time!BA$110</f>
        <v>0</v>
      </c>
      <c r="BB61" s="119">
        <f>Time!BB$110</f>
        <v>0</v>
      </c>
      <c r="BC61" s="119">
        <f>Time!BC$110</f>
        <v>0</v>
      </c>
      <c r="BD61" s="119">
        <f>Time!BD$110</f>
        <v>0</v>
      </c>
      <c r="BE61" s="119">
        <f>Time!BE$110</f>
        <v>1</v>
      </c>
      <c r="BF61" s="119">
        <f>Time!BF$110</f>
        <v>1</v>
      </c>
      <c r="BG61" s="119">
        <f>Time!BG$110</f>
        <v>1</v>
      </c>
      <c r="BH61" s="119">
        <f>Time!BH$110</f>
        <v>1</v>
      </c>
      <c r="BI61" s="119">
        <f>Time!BI$110</f>
        <v>1</v>
      </c>
      <c r="BJ61" s="119">
        <f>Time!BJ$110</f>
        <v>1</v>
      </c>
      <c r="BK61" s="119">
        <f>Time!BK$110</f>
        <v>1</v>
      </c>
      <c r="BL61" s="119">
        <f>Time!BL$110</f>
        <v>1</v>
      </c>
      <c r="BM61" s="119">
        <f>Time!BM$110</f>
        <v>1</v>
      </c>
      <c r="BN61" s="119">
        <f>Time!BN$110</f>
        <v>1</v>
      </c>
      <c r="BO61" s="119">
        <f>Time!BO$110</f>
        <v>1</v>
      </c>
      <c r="BP61" s="119">
        <f>Time!BP$110</f>
        <v>1</v>
      </c>
      <c r="BQ61" s="119">
        <f>Time!BQ$110</f>
        <v>1</v>
      </c>
      <c r="BR61" s="119">
        <f>Time!BR$110</f>
        <v>1</v>
      </c>
      <c r="BS61" s="119">
        <f>Time!BS$110</f>
        <v>1</v>
      </c>
      <c r="BT61" s="119">
        <f>Time!BT$110</f>
        <v>1</v>
      </c>
      <c r="BU61" s="119">
        <f>Time!BU$110</f>
        <v>1</v>
      </c>
      <c r="BV61" s="119">
        <f>Time!BV$110</f>
        <v>1</v>
      </c>
      <c r="BW61" s="119">
        <f>Time!BW$110</f>
        <v>1</v>
      </c>
      <c r="BX61" s="119">
        <f>Time!BX$110</f>
        <v>1</v>
      </c>
      <c r="BY61" s="119">
        <f>Time!BY$110</f>
        <v>1</v>
      </c>
      <c r="BZ61" s="119">
        <f>Time!BZ$110</f>
        <v>1</v>
      </c>
      <c r="CA61" s="119">
        <f>Time!CA$110</f>
        <v>1</v>
      </c>
      <c r="CB61" s="119">
        <f>Time!CB$110</f>
        <v>1</v>
      </c>
      <c r="CC61" s="119">
        <f>Time!CC$110</f>
        <v>1</v>
      </c>
      <c r="CD61" s="119">
        <f>Time!CD$110</f>
        <v>1</v>
      </c>
      <c r="CE61" s="119">
        <f>Time!CE$110</f>
        <v>1</v>
      </c>
      <c r="CF61" s="119">
        <f>Time!CF$110</f>
        <v>1</v>
      </c>
      <c r="CG61" s="119">
        <f>Time!CG$110</f>
        <v>1</v>
      </c>
      <c r="CH61" s="119">
        <f>Time!CH$110</f>
        <v>1</v>
      </c>
      <c r="CI61" s="119">
        <f>Time!CI$110</f>
        <v>1</v>
      </c>
      <c r="CJ61" s="119">
        <f>Time!CJ$110</f>
        <v>1</v>
      </c>
      <c r="CK61" s="119">
        <f>Time!CK$110</f>
        <v>1</v>
      </c>
      <c r="CL61" s="119">
        <f>Time!CL$110</f>
        <v>1</v>
      </c>
      <c r="CM61" s="119">
        <f>Time!CM$110</f>
        <v>1</v>
      </c>
      <c r="CN61" s="119">
        <f>Time!CN$110</f>
        <v>1</v>
      </c>
      <c r="CO61" s="119">
        <f>Time!CO$110</f>
        <v>1</v>
      </c>
      <c r="CP61" s="119">
        <f>Time!CP$110</f>
        <v>1</v>
      </c>
      <c r="CQ61" s="119">
        <f>Time!CQ$110</f>
        <v>1</v>
      </c>
      <c r="CR61" s="119">
        <f>Time!CR$110</f>
        <v>1</v>
      </c>
      <c r="CS61" s="119">
        <f>Time!CS$110</f>
        <v>1</v>
      </c>
      <c r="CT61" s="119">
        <f>Time!CT$110</f>
        <v>1</v>
      </c>
      <c r="CU61" s="119">
        <f>Time!CU$110</f>
        <v>1</v>
      </c>
      <c r="CV61" s="119">
        <f>Time!CV$110</f>
        <v>1</v>
      </c>
      <c r="CW61" s="119">
        <f>Time!CW$110</f>
        <v>1</v>
      </c>
      <c r="CX61" s="119">
        <f>Time!CX$110</f>
        <v>1</v>
      </c>
      <c r="CY61" s="119">
        <f>Time!CY$110</f>
        <v>1</v>
      </c>
      <c r="CZ61" s="119">
        <f>Time!CZ$110</f>
        <v>1</v>
      </c>
      <c r="DA61" s="119">
        <f>Time!DA$110</f>
        <v>1</v>
      </c>
      <c r="DB61" s="119">
        <f>Time!DB$110</f>
        <v>1</v>
      </c>
      <c r="DC61" s="119">
        <f>Time!DC$110</f>
        <v>1</v>
      </c>
      <c r="DD61" s="119">
        <f>Time!DD$110</f>
        <v>1</v>
      </c>
      <c r="DE61" s="119">
        <f>Time!DE$110</f>
        <v>1</v>
      </c>
      <c r="DF61" s="119">
        <f>Time!DF$110</f>
        <v>1</v>
      </c>
      <c r="DG61" s="119">
        <f>Time!DG$110</f>
        <v>1</v>
      </c>
      <c r="DH61" s="119">
        <f>Time!DH$110</f>
        <v>1</v>
      </c>
      <c r="DI61" s="119">
        <f>Time!DI$110</f>
        <v>1</v>
      </c>
      <c r="DJ61" s="119">
        <f>Time!DJ$110</f>
        <v>1</v>
      </c>
      <c r="DK61" s="119">
        <f>Time!DK$110</f>
        <v>1</v>
      </c>
      <c r="DL61" s="119">
        <f>Time!DL$110</f>
        <v>1</v>
      </c>
      <c r="DM61" s="119">
        <f>Time!DM$110</f>
        <v>1</v>
      </c>
      <c r="DN61" s="119">
        <f>Time!DN$110</f>
        <v>1</v>
      </c>
      <c r="DO61" s="119">
        <f>Time!DO$110</f>
        <v>1</v>
      </c>
      <c r="DP61" s="119">
        <f>Time!DP$110</f>
        <v>1</v>
      </c>
      <c r="DQ61" s="119">
        <f>Time!DQ$110</f>
        <v>1</v>
      </c>
      <c r="DR61" s="119">
        <f>Time!DR$110</f>
        <v>1</v>
      </c>
      <c r="DS61" s="119">
        <f>Time!DS$110</f>
        <v>1</v>
      </c>
      <c r="DT61" s="119">
        <f>Time!DT$110</f>
        <v>1</v>
      </c>
      <c r="DU61" s="119">
        <f>Time!DU$110</f>
        <v>1</v>
      </c>
      <c r="DV61" s="119">
        <f>Time!DV$110</f>
        <v>1</v>
      </c>
      <c r="DW61" s="119">
        <f>Time!DW$110</f>
        <v>1</v>
      </c>
      <c r="DX61" s="119">
        <f>Time!DX$110</f>
        <v>1</v>
      </c>
      <c r="DY61" s="119">
        <f>Time!DY$110</f>
        <v>0</v>
      </c>
      <c r="DZ61" s="119">
        <f>Time!DZ$110</f>
        <v>0</v>
      </c>
      <c r="EA61" s="119">
        <f>Time!EA$110</f>
        <v>0</v>
      </c>
      <c r="EB61" s="119">
        <f>Time!EB$110</f>
        <v>0</v>
      </c>
      <c r="EC61" s="119">
        <f>Time!EC$110</f>
        <v>0</v>
      </c>
      <c r="ED61" s="119">
        <f>Time!ED$110</f>
        <v>0</v>
      </c>
      <c r="EE61" s="119">
        <f>Time!EE$110</f>
        <v>0</v>
      </c>
      <c r="EF61" s="119">
        <f>Time!EF$110</f>
        <v>0</v>
      </c>
      <c r="EG61" s="119">
        <f>Time!EG$110</f>
        <v>0</v>
      </c>
      <c r="EH61" s="119">
        <f>Time!EH$110</f>
        <v>0</v>
      </c>
      <c r="EI61" s="119">
        <f>Time!EI$110</f>
        <v>0</v>
      </c>
      <c r="EJ61" s="119">
        <f>Time!EJ$110</f>
        <v>0</v>
      </c>
      <c r="EK61" s="119">
        <f>Time!EK$110</f>
        <v>0</v>
      </c>
      <c r="EL61" s="119">
        <f>Time!EL$110</f>
        <v>0</v>
      </c>
      <c r="EM61" s="119">
        <f>Time!EM$110</f>
        <v>0</v>
      </c>
      <c r="EN61" s="119">
        <f>Time!EN$110</f>
        <v>0</v>
      </c>
      <c r="EO61" s="119">
        <f>Time!EO$110</f>
        <v>0</v>
      </c>
      <c r="EP61" s="119">
        <f>Time!EP$110</f>
        <v>0</v>
      </c>
      <c r="EQ61" s="119">
        <f>Time!EQ$110</f>
        <v>0</v>
      </c>
      <c r="ER61" s="119">
        <f>Time!ER$110</f>
        <v>0</v>
      </c>
      <c r="ES61" s="119">
        <f>Time!ES$110</f>
        <v>0</v>
      </c>
      <c r="ET61" s="119">
        <f>Time!ET$110</f>
        <v>0</v>
      </c>
      <c r="EU61" s="119">
        <f>Time!EU$110</f>
        <v>0</v>
      </c>
      <c r="EV61" s="119">
        <f>Time!EV$110</f>
        <v>0</v>
      </c>
      <c r="EW61" s="119">
        <f>Time!EW$110</f>
        <v>0</v>
      </c>
      <c r="EX61" s="119">
        <f>Time!EX$110</f>
        <v>0</v>
      </c>
      <c r="EY61" s="119">
        <f>Time!EY$110</f>
        <v>0</v>
      </c>
      <c r="EZ61" s="119">
        <f>Time!EZ$110</f>
        <v>0</v>
      </c>
      <c r="FA61" s="119">
        <f>Time!FA$110</f>
        <v>0</v>
      </c>
      <c r="FB61" s="119">
        <f>Time!FB$110</f>
        <v>0</v>
      </c>
      <c r="FC61" s="119">
        <f>Time!FC$110</f>
        <v>0</v>
      </c>
      <c r="FD61" s="119">
        <f>Time!FD$110</f>
        <v>0</v>
      </c>
      <c r="FE61" s="119">
        <f>Time!FE$110</f>
        <v>0</v>
      </c>
      <c r="FF61" s="119">
        <f>Time!FF$110</f>
        <v>0</v>
      </c>
      <c r="FG61" s="119">
        <f>Time!FG$110</f>
        <v>0</v>
      </c>
      <c r="FH61" s="119">
        <f>Time!FH$110</f>
        <v>0</v>
      </c>
      <c r="FI61" s="119">
        <f>Time!FI$110</f>
        <v>0</v>
      </c>
      <c r="FJ61" s="119">
        <f>Time!FJ$110</f>
        <v>0</v>
      </c>
      <c r="FK61" s="119">
        <f>Time!FK$110</f>
        <v>0</v>
      </c>
      <c r="FL61" s="119">
        <f>Time!FL$110</f>
        <v>0</v>
      </c>
      <c r="FM61" s="119">
        <f>Time!FM$110</f>
        <v>0</v>
      </c>
      <c r="FN61" s="119">
        <f>Time!FN$110</f>
        <v>0</v>
      </c>
      <c r="FO61" s="119">
        <f>Time!FO$110</f>
        <v>0</v>
      </c>
      <c r="FP61" s="119">
        <f>Time!FP$110</f>
        <v>0</v>
      </c>
      <c r="FQ61" s="119">
        <f>Time!FQ$110</f>
        <v>0</v>
      </c>
      <c r="FR61" s="119">
        <f>Time!FR$110</f>
        <v>0</v>
      </c>
      <c r="FS61" s="119">
        <f>Time!FS$110</f>
        <v>0</v>
      </c>
      <c r="FT61" s="119">
        <f>Time!FT$110</f>
        <v>0</v>
      </c>
      <c r="FU61" s="119">
        <f>Time!FU$110</f>
        <v>0</v>
      </c>
      <c r="FV61" s="119">
        <f>Time!FV$110</f>
        <v>0</v>
      </c>
      <c r="FW61" s="119">
        <f>Time!FW$110</f>
        <v>0</v>
      </c>
      <c r="FX61" s="119">
        <f>Time!FX$110</f>
        <v>0</v>
      </c>
      <c r="FY61" s="119">
        <f>Time!FY$110</f>
        <v>0</v>
      </c>
      <c r="FZ61" s="119">
        <f>Time!FZ$110</f>
        <v>0</v>
      </c>
      <c r="GA61" s="119">
        <f>Time!GA$110</f>
        <v>0</v>
      </c>
      <c r="GB61" s="119">
        <f>Time!GB$110</f>
        <v>0</v>
      </c>
      <c r="GC61" s="119">
        <f>Time!GC$110</f>
        <v>0</v>
      </c>
      <c r="GD61" s="119">
        <f>Time!GD$110</f>
        <v>0</v>
      </c>
      <c r="GE61" s="119">
        <f>Time!GE$110</f>
        <v>0</v>
      </c>
      <c r="GF61" s="119">
        <f>Time!GF$110</f>
        <v>0</v>
      </c>
      <c r="GG61" s="119">
        <f>Time!GG$110</f>
        <v>0</v>
      </c>
      <c r="GH61" s="119">
        <f>Time!GH$110</f>
        <v>0</v>
      </c>
      <c r="GI61" s="119">
        <f>Time!GI$110</f>
        <v>0</v>
      </c>
      <c r="GJ61" s="119">
        <f>Time!GJ$110</f>
        <v>0</v>
      </c>
    </row>
    <row r="62" spans="1:192" ht="12.75" hidden="1" outlineLevel="2" x14ac:dyDescent="0.35">
      <c r="A62"/>
      <c r="B62"/>
      <c r="C62"/>
      <c r="D62"/>
      <c r="E62" t="str">
        <f>$E$57</f>
        <v>Rolling PV of CFADS over senior debt term</v>
      </c>
      <c r="F62"/>
      <c r="G62" t="str">
        <f>$G$57</f>
        <v>$ 000s</v>
      </c>
      <c r="H62">
        <f>$H$57</f>
        <v>27587608.424749285</v>
      </c>
      <c r="I62"/>
      <c r="J62">
        <f t="shared" ref="J62:AO62" si="78">J$57</f>
        <v>267949.78041475272</v>
      </c>
      <c r="K62">
        <f t="shared" si="78"/>
        <v>268783.40195382084</v>
      </c>
      <c r="L62">
        <f t="shared" si="78"/>
        <v>269709.21144943952</v>
      </c>
      <c r="M62">
        <f t="shared" si="78"/>
        <v>270608.24215427099</v>
      </c>
      <c r="N62">
        <f t="shared" si="78"/>
        <v>271540.33721058012</v>
      </c>
      <c r="O62">
        <f t="shared" si="78"/>
        <v>272445.47166794876</v>
      </c>
      <c r="P62">
        <f t="shared" si="78"/>
        <v>273383.89495924948</v>
      </c>
      <c r="Q62">
        <f t="shared" si="78"/>
        <v>274325.55059744243</v>
      </c>
      <c r="R62">
        <f t="shared" si="78"/>
        <v>275239.96909943392</v>
      </c>
      <c r="S62">
        <f t="shared" si="78"/>
        <v>276188.0178818875</v>
      </c>
      <c r="T62">
        <f t="shared" si="78"/>
        <v>277108.64460816048</v>
      </c>
      <c r="U62">
        <f t="shared" si="78"/>
        <v>278063.12993958854</v>
      </c>
      <c r="V62">
        <f t="shared" si="78"/>
        <v>279020.90294271376</v>
      </c>
      <c r="W62">
        <f t="shared" si="78"/>
        <v>279888.96797409107</v>
      </c>
      <c r="X62">
        <f t="shared" si="78"/>
        <v>280853.0299748907</v>
      </c>
      <c r="Y62">
        <f t="shared" si="78"/>
        <v>281789.2067414737</v>
      </c>
      <c r="Z62">
        <f t="shared" si="78"/>
        <v>282759.81400913873</v>
      </c>
      <c r="AA62">
        <f t="shared" si="78"/>
        <v>283702.34672250255</v>
      </c>
      <c r="AB62">
        <f t="shared" si="78"/>
        <v>284679.54369454668</v>
      </c>
      <c r="AC62">
        <f t="shared" si="78"/>
        <v>285660.10656727233</v>
      </c>
      <c r="AD62">
        <f t="shared" si="78"/>
        <v>286612.30692249659</v>
      </c>
      <c r="AE62">
        <f t="shared" si="78"/>
        <v>287599.52709078515</v>
      </c>
      <c r="AF62">
        <f t="shared" si="78"/>
        <v>288558.1921810878</v>
      </c>
      <c r="AG62">
        <f t="shared" si="78"/>
        <v>289552.11484304484</v>
      </c>
      <c r="AH62">
        <f t="shared" si="78"/>
        <v>290549.46101639309</v>
      </c>
      <c r="AI62">
        <f t="shared" si="78"/>
        <v>291485.67594633478</v>
      </c>
      <c r="AJ62">
        <f t="shared" si="78"/>
        <v>292489.68216348323</v>
      </c>
      <c r="AK62">
        <f t="shared" si="78"/>
        <v>293464.64777069486</v>
      </c>
      <c r="AL62">
        <f t="shared" si="78"/>
        <v>294475.47044634947</v>
      </c>
      <c r="AM62">
        <f t="shared" si="78"/>
        <v>295457.05534783733</v>
      </c>
      <c r="AN62">
        <f t="shared" si="78"/>
        <v>296474.74076070206</v>
      </c>
      <c r="AO62">
        <f t="shared" si="78"/>
        <v>297495.93153443333</v>
      </c>
      <c r="AP62">
        <f t="shared" ref="AP62:BU62" si="79">AP$57</f>
        <v>298487.58463954815</v>
      </c>
      <c r="AQ62">
        <f t="shared" si="79"/>
        <v>299515.70854219544</v>
      </c>
      <c r="AR62">
        <f t="shared" si="79"/>
        <v>300514.09423733613</v>
      </c>
      <c r="AS62">
        <f t="shared" si="79"/>
        <v>301549.19833970914</v>
      </c>
      <c r="AT62">
        <f t="shared" si="79"/>
        <v>302587.867800657</v>
      </c>
      <c r="AU62">
        <f t="shared" si="79"/>
        <v>303529.25227825902</v>
      </c>
      <c r="AV62">
        <f t="shared" si="79"/>
        <v>304574.74192499521</v>
      </c>
      <c r="AW62">
        <f t="shared" si="79"/>
        <v>305589.99106474523</v>
      </c>
      <c r="AX62">
        <f t="shared" si="79"/>
        <v>306642.57881174597</v>
      </c>
      <c r="AY62">
        <f t="shared" si="79"/>
        <v>307664.72074111848</v>
      </c>
      <c r="AZ62">
        <f t="shared" si="79"/>
        <v>308724.45477922674</v>
      </c>
      <c r="BA62">
        <f t="shared" si="79"/>
        <v>309787.83901235514</v>
      </c>
      <c r="BB62">
        <f t="shared" si="79"/>
        <v>310820.46514239634</v>
      </c>
      <c r="BC62">
        <f t="shared" si="79"/>
        <v>311891.06896677567</v>
      </c>
      <c r="BD62">
        <f t="shared" si="79"/>
        <v>312930.70586333162</v>
      </c>
      <c r="BE62">
        <f t="shared" si="79"/>
        <v>314008.5782946386</v>
      </c>
      <c r="BF62">
        <f t="shared" si="79"/>
        <v>311144.09558396804</v>
      </c>
      <c r="BG62">
        <f t="shared" si="79"/>
        <v>309271.02294903359</v>
      </c>
      <c r="BH62">
        <f t="shared" si="79"/>
        <v>307281.70039616019</v>
      </c>
      <c r="BI62">
        <f t="shared" si="79"/>
        <v>305241.69857297494</v>
      </c>
      <c r="BJ62">
        <f t="shared" si="79"/>
        <v>303234.38780166651</v>
      </c>
      <c r="BK62">
        <f t="shared" si="79"/>
        <v>301155.86210356501</v>
      </c>
      <c r="BL62">
        <f t="shared" si="79"/>
        <v>298954.81558125134</v>
      </c>
      <c r="BM62">
        <f t="shared" si="79"/>
        <v>296700.16689983284</v>
      </c>
      <c r="BN62">
        <f t="shared" si="79"/>
        <v>294451.70915821346</v>
      </c>
      <c r="BO62">
        <f t="shared" si="79"/>
        <v>292124.66419091565</v>
      </c>
      <c r="BP62">
        <f t="shared" si="79"/>
        <v>289699.31053989951</v>
      </c>
      <c r="BQ62">
        <f t="shared" si="79"/>
        <v>287217.28424815211</v>
      </c>
      <c r="BR62">
        <f t="shared" si="79"/>
        <v>284773.58061589533</v>
      </c>
      <c r="BS62">
        <f t="shared" si="79"/>
        <v>282247.95217941533</v>
      </c>
      <c r="BT62">
        <f t="shared" si="79"/>
        <v>279586.34866126854</v>
      </c>
      <c r="BU62">
        <f t="shared" si="79"/>
        <v>276864.86050033005</v>
      </c>
      <c r="BV62">
        <f t="shared" ref="BV62:DA62" si="80">BV$57</f>
        <v>274184.73571872659</v>
      </c>
      <c r="BW62">
        <f t="shared" si="80"/>
        <v>271416.91715116304</v>
      </c>
      <c r="BX62">
        <f t="shared" si="80"/>
        <v>268505.92626588349</v>
      </c>
      <c r="BY62">
        <f t="shared" si="80"/>
        <v>265531.68451622198</v>
      </c>
      <c r="BZ62">
        <f t="shared" si="80"/>
        <v>262602.0086401123</v>
      </c>
      <c r="CA62">
        <f t="shared" si="80"/>
        <v>259578.57255970262</v>
      </c>
      <c r="CB62">
        <f t="shared" si="80"/>
        <v>256404.43061208416</v>
      </c>
      <c r="CC62">
        <f t="shared" si="80"/>
        <v>253163.51045972991</v>
      </c>
      <c r="CD62">
        <f t="shared" si="80"/>
        <v>249929.99446319867</v>
      </c>
      <c r="CE62">
        <f t="shared" si="80"/>
        <v>246602.13296486792</v>
      </c>
      <c r="CF62">
        <f t="shared" si="80"/>
        <v>243149.65267304657</v>
      </c>
      <c r="CG62">
        <f t="shared" si="80"/>
        <v>239626.69065457242</v>
      </c>
      <c r="CH62">
        <f t="shared" si="80"/>
        <v>236155.22458333184</v>
      </c>
      <c r="CI62">
        <f t="shared" si="80"/>
        <v>232576.90127604906</v>
      </c>
      <c r="CJ62">
        <f t="shared" si="80"/>
        <v>228831.71939679989</v>
      </c>
      <c r="CK62">
        <f t="shared" si="80"/>
        <v>225012.18398757913</v>
      </c>
      <c r="CL62">
        <f t="shared" si="80"/>
        <v>221247.87952522398</v>
      </c>
      <c r="CM62">
        <f t="shared" si="80"/>
        <v>217369.67352012411</v>
      </c>
      <c r="CN62">
        <f t="shared" si="80"/>
        <v>213315.97411317372</v>
      </c>
      <c r="CO62">
        <f t="shared" si="80"/>
        <v>209183.86570531066</v>
      </c>
      <c r="CP62">
        <f t="shared" si="80"/>
        <v>205110.91740257703</v>
      </c>
      <c r="CQ62">
        <f t="shared" si="80"/>
        <v>200916.6670830074</v>
      </c>
      <c r="CR62">
        <f t="shared" si="80"/>
        <v>196537.88887518202</v>
      </c>
      <c r="CS62">
        <f t="shared" si="80"/>
        <v>192076.45435908285</v>
      </c>
      <c r="CT62">
        <f t="shared" si="80"/>
        <v>187623.86316841131</v>
      </c>
      <c r="CU62">
        <f t="shared" si="80"/>
        <v>183058.20009621419</v>
      </c>
      <c r="CV62">
        <f t="shared" si="80"/>
        <v>178336.0538446292</v>
      </c>
      <c r="CW62">
        <f t="shared" si="80"/>
        <v>173526.79391371383</v>
      </c>
      <c r="CX62">
        <f t="shared" si="80"/>
        <v>168785.18255322505</v>
      </c>
      <c r="CY62">
        <f t="shared" si="80"/>
        <v>163906.31361912718</v>
      </c>
      <c r="CZ62">
        <f t="shared" si="80"/>
        <v>158823.55733168442</v>
      </c>
      <c r="DA62">
        <f t="shared" si="80"/>
        <v>153649.03005771467</v>
      </c>
      <c r="DB62">
        <f t="shared" ref="DB62:EG62" si="81">DB$57</f>
        <v>148546.71907617521</v>
      </c>
      <c r="DC62">
        <f t="shared" si="81"/>
        <v>143298.57992242265</v>
      </c>
      <c r="DD62">
        <f t="shared" si="81"/>
        <v>137836.21072541375</v>
      </c>
      <c r="DE62">
        <f t="shared" si="81"/>
        <v>132277.19470630147</v>
      </c>
      <c r="DF62">
        <f t="shared" si="81"/>
        <v>126795.19533919498</v>
      </c>
      <c r="DG62">
        <f t="shared" si="81"/>
        <v>121158.37132371377</v>
      </c>
      <c r="DH62">
        <f t="shared" si="81"/>
        <v>115296.50001623489</v>
      </c>
      <c r="DI62">
        <f t="shared" si="81"/>
        <v>109332.87785554335</v>
      </c>
      <c r="DJ62">
        <f t="shared" si="81"/>
        <v>103379.80513047546</v>
      </c>
      <c r="DK62">
        <f t="shared" si="81"/>
        <v>97291.424392716552</v>
      </c>
      <c r="DL62">
        <f t="shared" si="81"/>
        <v>91008.070372362214</v>
      </c>
      <c r="DM62">
        <f t="shared" si="81"/>
        <v>84617.611271289643</v>
      </c>
      <c r="DN62">
        <f t="shared" si="81"/>
        <v>78314.524522053209</v>
      </c>
      <c r="DO62">
        <f t="shared" si="81"/>
        <v>71837.239550800703</v>
      </c>
      <c r="DP62">
        <f t="shared" si="81"/>
        <v>65111.739981986459</v>
      </c>
      <c r="DQ62">
        <f t="shared" si="81"/>
        <v>58273.543741412519</v>
      </c>
      <c r="DR62">
        <f t="shared" si="81"/>
        <v>51528.284745328587</v>
      </c>
      <c r="DS62">
        <f t="shared" si="81"/>
        <v>44598.432831687016</v>
      </c>
      <c r="DT62">
        <f t="shared" si="81"/>
        <v>37407.996232638499</v>
      </c>
      <c r="DU62">
        <f t="shared" si="81"/>
        <v>30099.011594172596</v>
      </c>
      <c r="DV62">
        <f t="shared" si="81"/>
        <v>22888.807415778811</v>
      </c>
      <c r="DW62">
        <f t="shared" si="81"/>
        <v>15483.107061542354</v>
      </c>
      <c r="DX62">
        <f t="shared" si="81"/>
        <v>7803.8888401436125</v>
      </c>
      <c r="DY62">
        <f t="shared" si="81"/>
        <v>0</v>
      </c>
      <c r="DZ62">
        <f t="shared" si="81"/>
        <v>0</v>
      </c>
      <c r="EA62">
        <f t="shared" si="81"/>
        <v>0</v>
      </c>
      <c r="EB62">
        <f t="shared" si="81"/>
        <v>0</v>
      </c>
      <c r="EC62">
        <f t="shared" si="81"/>
        <v>0</v>
      </c>
      <c r="ED62">
        <f t="shared" si="81"/>
        <v>0</v>
      </c>
      <c r="EE62">
        <f t="shared" si="81"/>
        <v>0</v>
      </c>
      <c r="EF62">
        <f t="shared" si="81"/>
        <v>0</v>
      </c>
      <c r="EG62">
        <f t="shared" si="81"/>
        <v>0</v>
      </c>
      <c r="EH62">
        <f t="shared" ref="EH62:FM62" si="82">EH$57</f>
        <v>0</v>
      </c>
      <c r="EI62">
        <f t="shared" si="82"/>
        <v>0</v>
      </c>
      <c r="EJ62">
        <f t="shared" si="82"/>
        <v>0</v>
      </c>
      <c r="EK62">
        <f t="shared" si="82"/>
        <v>0</v>
      </c>
      <c r="EL62">
        <f t="shared" si="82"/>
        <v>0</v>
      </c>
      <c r="EM62">
        <f t="shared" si="82"/>
        <v>0</v>
      </c>
      <c r="EN62">
        <f t="shared" si="82"/>
        <v>0</v>
      </c>
      <c r="EO62">
        <f t="shared" si="82"/>
        <v>0</v>
      </c>
      <c r="EP62">
        <f t="shared" si="82"/>
        <v>0</v>
      </c>
      <c r="EQ62">
        <f t="shared" si="82"/>
        <v>0</v>
      </c>
      <c r="ER62">
        <f t="shared" si="82"/>
        <v>0</v>
      </c>
      <c r="ES62">
        <f t="shared" si="82"/>
        <v>0</v>
      </c>
      <c r="ET62">
        <f t="shared" si="82"/>
        <v>0</v>
      </c>
      <c r="EU62">
        <f t="shared" si="82"/>
        <v>0</v>
      </c>
      <c r="EV62">
        <f t="shared" si="82"/>
        <v>0</v>
      </c>
      <c r="EW62">
        <f t="shared" si="82"/>
        <v>0</v>
      </c>
      <c r="EX62">
        <f t="shared" si="82"/>
        <v>0</v>
      </c>
      <c r="EY62">
        <f t="shared" si="82"/>
        <v>0</v>
      </c>
      <c r="EZ62">
        <f t="shared" si="82"/>
        <v>0</v>
      </c>
      <c r="FA62">
        <f t="shared" si="82"/>
        <v>0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FN$57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s="513" customFormat="1" ht="12.75" hidden="1" outlineLevel="2" x14ac:dyDescent="0.35">
      <c r="E63" s="513" t="s">
        <v>1728</v>
      </c>
      <c r="G63" s="513" t="s">
        <v>1512</v>
      </c>
      <c r="H63" s="513">
        <f>SUM(J63:GJ63)</f>
        <v>100.79999999999951</v>
      </c>
      <c r="J63" s="513" t="str">
        <f t="shared" ref="J63:AO63" si="84">IF(J61=1,J62/J60,"na")</f>
        <v>na</v>
      </c>
      <c r="K63" s="513" t="str">
        <f t="shared" si="84"/>
        <v>na</v>
      </c>
      <c r="L63" s="513" t="str">
        <f t="shared" si="84"/>
        <v>na</v>
      </c>
      <c r="M63" s="513" t="str">
        <f t="shared" si="84"/>
        <v>na</v>
      </c>
      <c r="N63" s="513" t="str">
        <f t="shared" si="84"/>
        <v>na</v>
      </c>
      <c r="O63" s="513" t="str">
        <f t="shared" si="84"/>
        <v>na</v>
      </c>
      <c r="P63" s="513" t="str">
        <f t="shared" si="84"/>
        <v>na</v>
      </c>
      <c r="Q63" s="513" t="str">
        <f t="shared" si="84"/>
        <v>na</v>
      </c>
      <c r="R63" s="513" t="str">
        <f t="shared" si="84"/>
        <v>na</v>
      </c>
      <c r="S63" s="513" t="str">
        <f t="shared" si="84"/>
        <v>na</v>
      </c>
      <c r="T63" s="513" t="str">
        <f t="shared" si="84"/>
        <v>na</v>
      </c>
      <c r="U63" s="513" t="str">
        <f t="shared" si="84"/>
        <v>na</v>
      </c>
      <c r="V63" s="513" t="str">
        <f t="shared" si="84"/>
        <v>na</v>
      </c>
      <c r="W63" s="513" t="str">
        <f t="shared" si="84"/>
        <v>na</v>
      </c>
      <c r="X63" s="513" t="str">
        <f t="shared" si="84"/>
        <v>na</v>
      </c>
      <c r="Y63" s="513" t="str">
        <f t="shared" si="84"/>
        <v>na</v>
      </c>
      <c r="Z63" s="513" t="str">
        <f t="shared" si="84"/>
        <v>na</v>
      </c>
      <c r="AA63" s="513" t="str">
        <f t="shared" si="84"/>
        <v>na</v>
      </c>
      <c r="AB63" s="513" t="str">
        <f t="shared" si="84"/>
        <v>na</v>
      </c>
      <c r="AC63" s="513" t="str">
        <f t="shared" si="84"/>
        <v>na</v>
      </c>
      <c r="AD63" s="513" t="str">
        <f t="shared" si="84"/>
        <v>na</v>
      </c>
      <c r="AE63" s="513" t="str">
        <f t="shared" si="84"/>
        <v>na</v>
      </c>
      <c r="AF63" s="513" t="str">
        <f t="shared" si="84"/>
        <v>na</v>
      </c>
      <c r="AG63" s="513" t="str">
        <f t="shared" si="84"/>
        <v>na</v>
      </c>
      <c r="AH63" s="513" t="str">
        <f t="shared" si="84"/>
        <v>na</v>
      </c>
      <c r="AI63" s="513" t="str">
        <f t="shared" si="84"/>
        <v>na</v>
      </c>
      <c r="AJ63" s="513" t="str">
        <f t="shared" si="84"/>
        <v>na</v>
      </c>
      <c r="AK63" s="513" t="str">
        <f t="shared" si="84"/>
        <v>na</v>
      </c>
      <c r="AL63" s="513" t="str">
        <f t="shared" si="84"/>
        <v>na</v>
      </c>
      <c r="AM63" s="513" t="str">
        <f t="shared" si="84"/>
        <v>na</v>
      </c>
      <c r="AN63" s="513" t="str">
        <f t="shared" si="84"/>
        <v>na</v>
      </c>
      <c r="AO63" s="513" t="str">
        <f t="shared" si="84"/>
        <v>na</v>
      </c>
      <c r="AP63" s="513" t="str">
        <f t="shared" ref="AP63:BU63" si="85">IF(AP61=1,AP62/AP60,"na")</f>
        <v>na</v>
      </c>
      <c r="AQ63" s="513" t="str">
        <f t="shared" si="85"/>
        <v>na</v>
      </c>
      <c r="AR63" s="513" t="str">
        <f t="shared" si="85"/>
        <v>na</v>
      </c>
      <c r="AS63" s="513" t="str">
        <f t="shared" si="85"/>
        <v>na</v>
      </c>
      <c r="AT63" s="513" t="str">
        <f t="shared" si="85"/>
        <v>na</v>
      </c>
      <c r="AU63" s="513" t="str">
        <f t="shared" si="85"/>
        <v>na</v>
      </c>
      <c r="AV63" s="513" t="str">
        <f t="shared" si="85"/>
        <v>na</v>
      </c>
      <c r="AW63" s="513" t="str">
        <f t="shared" si="85"/>
        <v>na</v>
      </c>
      <c r="AX63" s="513" t="str">
        <f t="shared" si="85"/>
        <v>na</v>
      </c>
      <c r="AY63" s="513" t="str">
        <f t="shared" si="85"/>
        <v>na</v>
      </c>
      <c r="AZ63" s="513" t="str">
        <f t="shared" si="85"/>
        <v>na</v>
      </c>
      <c r="BA63" s="513" t="str">
        <f t="shared" si="85"/>
        <v>na</v>
      </c>
      <c r="BB63" s="513" t="str">
        <f t="shared" si="85"/>
        <v>na</v>
      </c>
      <c r="BC63" s="513" t="str">
        <f t="shared" si="85"/>
        <v>na</v>
      </c>
      <c r="BD63" s="513" t="str">
        <f t="shared" si="85"/>
        <v>na</v>
      </c>
      <c r="BE63" s="513">
        <f t="shared" si="85"/>
        <v>1.3999999999999997</v>
      </c>
      <c r="BF63" s="513">
        <f t="shared" si="85"/>
        <v>1.3999999999999997</v>
      </c>
      <c r="BG63" s="513">
        <f t="shared" si="85"/>
        <v>1.4000000000000001</v>
      </c>
      <c r="BH63" s="513">
        <f t="shared" si="85"/>
        <v>1.4</v>
      </c>
      <c r="BI63" s="513">
        <f t="shared" si="85"/>
        <v>1.3999999999999997</v>
      </c>
      <c r="BJ63" s="513">
        <f t="shared" si="85"/>
        <v>1.4</v>
      </c>
      <c r="BK63" s="513">
        <f t="shared" si="85"/>
        <v>1.4000000000000001</v>
      </c>
      <c r="BL63" s="513">
        <f t="shared" si="85"/>
        <v>1.4</v>
      </c>
      <c r="BM63" s="513">
        <f t="shared" si="85"/>
        <v>1.4</v>
      </c>
      <c r="BN63" s="513">
        <f t="shared" si="85"/>
        <v>1.4000000000000001</v>
      </c>
      <c r="BO63" s="513">
        <f t="shared" si="85"/>
        <v>1.4000000000000004</v>
      </c>
      <c r="BP63" s="513">
        <f t="shared" si="85"/>
        <v>1.4000000000000001</v>
      </c>
      <c r="BQ63" s="513">
        <f t="shared" si="85"/>
        <v>1.4000000000000001</v>
      </c>
      <c r="BR63" s="513">
        <f t="shared" si="85"/>
        <v>1.4000000000000001</v>
      </c>
      <c r="BS63" s="513">
        <f t="shared" si="85"/>
        <v>1.4000000000000004</v>
      </c>
      <c r="BT63" s="513">
        <f t="shared" si="85"/>
        <v>1.4000000000000001</v>
      </c>
      <c r="BU63" s="513">
        <f t="shared" si="85"/>
        <v>1.3999999999999997</v>
      </c>
      <c r="BV63" s="513">
        <f t="shared" ref="BV63:DA63" si="86">IF(BV61=1,BV62/BV60,"na")</f>
        <v>1.3999999999999995</v>
      </c>
      <c r="BW63" s="513">
        <f t="shared" si="86"/>
        <v>1.3999999999999995</v>
      </c>
      <c r="BX63" s="513">
        <f t="shared" si="86"/>
        <v>1.3999999999999992</v>
      </c>
      <c r="BY63" s="513">
        <f t="shared" si="86"/>
        <v>1.399999999999999</v>
      </c>
      <c r="BZ63" s="513">
        <f t="shared" si="86"/>
        <v>1.399999999999999</v>
      </c>
      <c r="CA63" s="513">
        <f t="shared" si="86"/>
        <v>1.3999999999999992</v>
      </c>
      <c r="CB63" s="513">
        <f t="shared" si="86"/>
        <v>1.399999999999999</v>
      </c>
      <c r="CC63" s="513">
        <f t="shared" si="86"/>
        <v>1.399999999999999</v>
      </c>
      <c r="CD63" s="513">
        <f t="shared" si="86"/>
        <v>1.399999999999999</v>
      </c>
      <c r="CE63" s="513">
        <f t="shared" si="86"/>
        <v>1.399999999999999</v>
      </c>
      <c r="CF63" s="513">
        <f t="shared" si="86"/>
        <v>1.3999999999999988</v>
      </c>
      <c r="CG63" s="513">
        <f t="shared" si="86"/>
        <v>1.3999999999999986</v>
      </c>
      <c r="CH63" s="513">
        <f t="shared" si="86"/>
        <v>1.3999999999999986</v>
      </c>
      <c r="CI63" s="513">
        <f t="shared" si="86"/>
        <v>1.3999999999999988</v>
      </c>
      <c r="CJ63" s="513">
        <f t="shared" si="86"/>
        <v>1.3999999999999984</v>
      </c>
      <c r="CK63" s="513">
        <f t="shared" si="86"/>
        <v>1.3999999999999981</v>
      </c>
      <c r="CL63" s="513">
        <f t="shared" si="86"/>
        <v>1.3999999999999984</v>
      </c>
      <c r="CM63" s="513">
        <f t="shared" si="86"/>
        <v>1.3999999999999981</v>
      </c>
      <c r="CN63" s="513">
        <f t="shared" si="86"/>
        <v>1.3999999999999979</v>
      </c>
      <c r="CO63" s="513">
        <f t="shared" si="86"/>
        <v>1.3999999999999975</v>
      </c>
      <c r="CP63" s="513">
        <f t="shared" si="86"/>
        <v>1.3999999999999975</v>
      </c>
      <c r="CQ63" s="513">
        <f t="shared" si="86"/>
        <v>1.3999999999999975</v>
      </c>
      <c r="CR63" s="513">
        <f t="shared" si="86"/>
        <v>1.3999999999999972</v>
      </c>
      <c r="CS63" s="513">
        <f t="shared" si="86"/>
        <v>1.3999999999999968</v>
      </c>
      <c r="CT63" s="513">
        <f t="shared" si="86"/>
        <v>1.3999999999999968</v>
      </c>
      <c r="CU63" s="513">
        <f t="shared" si="86"/>
        <v>1.3999999999999968</v>
      </c>
      <c r="CV63" s="513">
        <f t="shared" si="86"/>
        <v>1.3999999999999966</v>
      </c>
      <c r="CW63" s="513">
        <f t="shared" si="86"/>
        <v>1.3999999999999964</v>
      </c>
      <c r="CX63" s="513">
        <f t="shared" si="86"/>
        <v>1.3999999999999964</v>
      </c>
      <c r="CY63" s="513">
        <f t="shared" si="86"/>
        <v>1.3999999999999964</v>
      </c>
      <c r="CZ63" s="513">
        <f t="shared" si="86"/>
        <v>1.3999999999999959</v>
      </c>
      <c r="DA63" s="513">
        <f t="shared" si="86"/>
        <v>1.3999999999999957</v>
      </c>
      <c r="DB63" s="513">
        <f t="shared" ref="DB63:EG63" si="87">IF(DB61=1,DB62/DB60,"na")</f>
        <v>1.3999999999999955</v>
      </c>
      <c r="DC63" s="513">
        <f t="shared" si="87"/>
        <v>1.3999999999999952</v>
      </c>
      <c r="DD63" s="513">
        <f t="shared" si="87"/>
        <v>1.399999999999995</v>
      </c>
      <c r="DE63" s="513">
        <f t="shared" si="87"/>
        <v>1.399999999999995</v>
      </c>
      <c r="DF63" s="513">
        <f t="shared" si="87"/>
        <v>1.3999999999999948</v>
      </c>
      <c r="DG63" s="513">
        <f t="shared" si="87"/>
        <v>1.3999999999999944</v>
      </c>
      <c r="DH63" s="513">
        <f t="shared" si="87"/>
        <v>1.3999999999999939</v>
      </c>
      <c r="DI63" s="513">
        <f t="shared" si="87"/>
        <v>1.3999999999999935</v>
      </c>
      <c r="DJ63" s="513">
        <f t="shared" si="87"/>
        <v>1.399999999999993</v>
      </c>
      <c r="DK63" s="513">
        <f t="shared" si="87"/>
        <v>1.3999999999999928</v>
      </c>
      <c r="DL63" s="513">
        <f t="shared" si="87"/>
        <v>1.3999999999999919</v>
      </c>
      <c r="DM63" s="513">
        <f t="shared" si="87"/>
        <v>1.399999999999991</v>
      </c>
      <c r="DN63" s="513">
        <f t="shared" si="87"/>
        <v>1.3999999999999901</v>
      </c>
      <c r="DO63" s="513">
        <f t="shared" si="87"/>
        <v>1.3999999999999897</v>
      </c>
      <c r="DP63" s="513">
        <f t="shared" si="87"/>
        <v>1.3999999999999881</v>
      </c>
      <c r="DQ63" s="513">
        <f t="shared" si="87"/>
        <v>1.3999999999999866</v>
      </c>
      <c r="DR63" s="513">
        <f t="shared" si="87"/>
        <v>1.3999999999999848</v>
      </c>
      <c r="DS63" s="513">
        <f t="shared" si="87"/>
        <v>1.3999999999999821</v>
      </c>
      <c r="DT63" s="513">
        <f t="shared" si="87"/>
        <v>1.3999999999999784</v>
      </c>
      <c r="DU63" s="513">
        <f t="shared" si="87"/>
        <v>1.3999999999999728</v>
      </c>
      <c r="DV63" s="513">
        <f t="shared" si="87"/>
        <v>1.3999999999999639</v>
      </c>
      <c r="DW63" s="513">
        <f t="shared" si="87"/>
        <v>1.3999999999999464</v>
      </c>
      <c r="DX63" s="513">
        <f t="shared" si="87"/>
        <v>1.3999999999998927</v>
      </c>
      <c r="DY63" s="513" t="str">
        <f t="shared" si="87"/>
        <v>na</v>
      </c>
      <c r="DZ63" s="513" t="str">
        <f t="shared" si="87"/>
        <v>na</v>
      </c>
      <c r="EA63" s="513" t="str">
        <f t="shared" si="87"/>
        <v>na</v>
      </c>
      <c r="EB63" s="513" t="str">
        <f t="shared" si="87"/>
        <v>na</v>
      </c>
      <c r="EC63" s="513" t="str">
        <f t="shared" si="87"/>
        <v>na</v>
      </c>
      <c r="ED63" s="513" t="str">
        <f t="shared" si="87"/>
        <v>na</v>
      </c>
      <c r="EE63" s="513" t="str">
        <f t="shared" si="87"/>
        <v>na</v>
      </c>
      <c r="EF63" s="513" t="str">
        <f t="shared" si="87"/>
        <v>na</v>
      </c>
      <c r="EG63" s="513" t="str">
        <f t="shared" si="87"/>
        <v>na</v>
      </c>
      <c r="EH63" s="513" t="str">
        <f t="shared" ref="EH63:FM63" si="88">IF(EH61=1,EH62/EH60,"na")</f>
        <v>na</v>
      </c>
      <c r="EI63" s="513" t="str">
        <f t="shared" si="88"/>
        <v>na</v>
      </c>
      <c r="EJ63" s="513" t="str">
        <f t="shared" si="88"/>
        <v>na</v>
      </c>
      <c r="EK63" s="513" t="str">
        <f t="shared" si="88"/>
        <v>na</v>
      </c>
      <c r="EL63" s="513" t="str">
        <f t="shared" si="88"/>
        <v>na</v>
      </c>
      <c r="EM63" s="513" t="str">
        <f t="shared" si="88"/>
        <v>na</v>
      </c>
      <c r="EN63" s="513" t="str">
        <f t="shared" si="88"/>
        <v>na</v>
      </c>
      <c r="EO63" s="513" t="str">
        <f t="shared" si="88"/>
        <v>na</v>
      </c>
      <c r="EP63" s="513" t="str">
        <f t="shared" si="88"/>
        <v>na</v>
      </c>
      <c r="EQ63" s="513" t="str">
        <f t="shared" si="88"/>
        <v>na</v>
      </c>
      <c r="ER63" s="513" t="str">
        <f t="shared" si="88"/>
        <v>na</v>
      </c>
      <c r="ES63" s="513" t="str">
        <f t="shared" si="88"/>
        <v>na</v>
      </c>
      <c r="ET63" s="513" t="str">
        <f t="shared" si="88"/>
        <v>na</v>
      </c>
      <c r="EU63" s="513" t="str">
        <f t="shared" si="88"/>
        <v>na</v>
      </c>
      <c r="EV63" s="513" t="str">
        <f t="shared" si="88"/>
        <v>na</v>
      </c>
      <c r="EW63" s="513" t="str">
        <f t="shared" si="88"/>
        <v>na</v>
      </c>
      <c r="EX63" s="513" t="str">
        <f t="shared" si="88"/>
        <v>na</v>
      </c>
      <c r="EY63" s="513" t="str">
        <f t="shared" si="88"/>
        <v>na</v>
      </c>
      <c r="EZ63" s="513" t="str">
        <f t="shared" si="88"/>
        <v>na</v>
      </c>
      <c r="FA63" s="513" t="str">
        <f t="shared" si="88"/>
        <v>na</v>
      </c>
      <c r="FB63" s="513" t="str">
        <f t="shared" si="88"/>
        <v>na</v>
      </c>
      <c r="FC63" s="513" t="str">
        <f t="shared" si="88"/>
        <v>na</v>
      </c>
      <c r="FD63" s="513" t="str">
        <f t="shared" si="88"/>
        <v>na</v>
      </c>
      <c r="FE63" s="513" t="str">
        <f t="shared" si="88"/>
        <v>na</v>
      </c>
      <c r="FF63" s="513" t="str">
        <f t="shared" si="88"/>
        <v>na</v>
      </c>
      <c r="FG63" s="513" t="str">
        <f t="shared" si="88"/>
        <v>na</v>
      </c>
      <c r="FH63" s="513" t="str">
        <f t="shared" si="88"/>
        <v>na</v>
      </c>
      <c r="FI63" s="513" t="str">
        <f t="shared" si="88"/>
        <v>na</v>
      </c>
      <c r="FJ63" s="513" t="str">
        <f t="shared" si="88"/>
        <v>na</v>
      </c>
      <c r="FK63" s="513" t="str">
        <f t="shared" si="88"/>
        <v>na</v>
      </c>
      <c r="FL63" s="513" t="str">
        <f t="shared" si="88"/>
        <v>na</v>
      </c>
      <c r="FM63" s="513" t="str">
        <f t="shared" si="88"/>
        <v>na</v>
      </c>
      <c r="FN63" s="513" t="str">
        <f t="shared" ref="FN63:GJ63" si="89">IF(FN61=1,FN62/FN60,"na")</f>
        <v>na</v>
      </c>
      <c r="FO63" s="513" t="str">
        <f t="shared" si="89"/>
        <v>na</v>
      </c>
      <c r="FP63" s="513" t="str">
        <f t="shared" si="89"/>
        <v>na</v>
      </c>
      <c r="FQ63" s="513" t="str">
        <f t="shared" si="89"/>
        <v>na</v>
      </c>
      <c r="FR63" s="513" t="str">
        <f t="shared" si="89"/>
        <v>na</v>
      </c>
      <c r="FS63" s="513" t="str">
        <f t="shared" si="89"/>
        <v>na</v>
      </c>
      <c r="FT63" s="513" t="str">
        <f t="shared" si="89"/>
        <v>na</v>
      </c>
      <c r="FU63" s="513" t="str">
        <f t="shared" si="89"/>
        <v>na</v>
      </c>
      <c r="FV63" s="513" t="str">
        <f t="shared" si="89"/>
        <v>na</v>
      </c>
      <c r="FW63" s="513" t="str">
        <f t="shared" si="89"/>
        <v>na</v>
      </c>
      <c r="FX63" s="513" t="str">
        <f t="shared" si="89"/>
        <v>na</v>
      </c>
      <c r="FY63" s="513" t="str">
        <f t="shared" si="89"/>
        <v>na</v>
      </c>
      <c r="FZ63" s="513" t="str">
        <f t="shared" si="89"/>
        <v>na</v>
      </c>
      <c r="GA63" s="513" t="str">
        <f t="shared" si="89"/>
        <v>na</v>
      </c>
      <c r="GB63" s="513" t="str">
        <f t="shared" si="89"/>
        <v>na</v>
      </c>
      <c r="GC63" s="513" t="str">
        <f t="shared" si="89"/>
        <v>na</v>
      </c>
      <c r="GD63" s="513" t="str">
        <f t="shared" si="89"/>
        <v>na</v>
      </c>
      <c r="GE63" s="513" t="str">
        <f t="shared" si="89"/>
        <v>na</v>
      </c>
      <c r="GF63" s="513" t="str">
        <f t="shared" si="89"/>
        <v>na</v>
      </c>
      <c r="GG63" s="513" t="str">
        <f t="shared" si="89"/>
        <v>na</v>
      </c>
      <c r="GH63" s="513" t="str">
        <f t="shared" si="89"/>
        <v>na</v>
      </c>
      <c r="GI63" s="513" t="str">
        <f t="shared" si="89"/>
        <v>na</v>
      </c>
      <c r="GJ63" s="513" t="str">
        <f t="shared" si="89"/>
        <v>na</v>
      </c>
    </row>
    <row r="64" spans="1:192" ht="12.75" hidden="1" outlineLevel="2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</row>
    <row r="65" spans="1:192" s="513" customFormat="1" ht="12.75" hidden="1" outlineLevel="2" x14ac:dyDescent="0.35">
      <c r="E65" s="513" t="str">
        <f>$E$63</f>
        <v>Rolling LLCR</v>
      </c>
      <c r="G65" s="513" t="str">
        <f>$G$63</f>
        <v>x</v>
      </c>
      <c r="H65" s="513">
        <f>$H$63</f>
        <v>100.79999999999951</v>
      </c>
      <c r="J65" s="513" t="str">
        <f t="shared" ref="J65:AO65" si="90">J$63</f>
        <v>na</v>
      </c>
      <c r="K65" s="513" t="str">
        <f t="shared" si="90"/>
        <v>na</v>
      </c>
      <c r="L65" s="513" t="str">
        <f t="shared" si="90"/>
        <v>na</v>
      </c>
      <c r="M65" s="513" t="str">
        <f t="shared" si="90"/>
        <v>na</v>
      </c>
      <c r="N65" s="513" t="str">
        <f t="shared" si="90"/>
        <v>na</v>
      </c>
      <c r="O65" s="513" t="str">
        <f t="shared" si="90"/>
        <v>na</v>
      </c>
      <c r="P65" s="513" t="str">
        <f t="shared" si="90"/>
        <v>na</v>
      </c>
      <c r="Q65" s="513" t="str">
        <f t="shared" si="90"/>
        <v>na</v>
      </c>
      <c r="R65" s="513" t="str">
        <f t="shared" si="90"/>
        <v>na</v>
      </c>
      <c r="S65" s="513" t="str">
        <f t="shared" si="90"/>
        <v>na</v>
      </c>
      <c r="T65" s="513" t="str">
        <f t="shared" si="90"/>
        <v>na</v>
      </c>
      <c r="U65" s="513" t="str">
        <f t="shared" si="90"/>
        <v>na</v>
      </c>
      <c r="V65" s="513" t="str">
        <f t="shared" si="90"/>
        <v>na</v>
      </c>
      <c r="W65" s="513" t="str">
        <f t="shared" si="90"/>
        <v>na</v>
      </c>
      <c r="X65" s="513" t="str">
        <f t="shared" si="90"/>
        <v>na</v>
      </c>
      <c r="Y65" s="513" t="str">
        <f t="shared" si="90"/>
        <v>na</v>
      </c>
      <c r="Z65" s="513" t="str">
        <f t="shared" si="90"/>
        <v>na</v>
      </c>
      <c r="AA65" s="513" t="str">
        <f t="shared" si="90"/>
        <v>na</v>
      </c>
      <c r="AB65" s="513" t="str">
        <f t="shared" si="90"/>
        <v>na</v>
      </c>
      <c r="AC65" s="513" t="str">
        <f t="shared" si="90"/>
        <v>na</v>
      </c>
      <c r="AD65" s="513" t="str">
        <f t="shared" si="90"/>
        <v>na</v>
      </c>
      <c r="AE65" s="513" t="str">
        <f t="shared" si="90"/>
        <v>na</v>
      </c>
      <c r="AF65" s="513" t="str">
        <f t="shared" si="90"/>
        <v>na</v>
      </c>
      <c r="AG65" s="513" t="str">
        <f t="shared" si="90"/>
        <v>na</v>
      </c>
      <c r="AH65" s="513" t="str">
        <f t="shared" si="90"/>
        <v>na</v>
      </c>
      <c r="AI65" s="513" t="str">
        <f t="shared" si="90"/>
        <v>na</v>
      </c>
      <c r="AJ65" s="513" t="str">
        <f t="shared" si="90"/>
        <v>na</v>
      </c>
      <c r="AK65" s="513" t="str">
        <f t="shared" si="90"/>
        <v>na</v>
      </c>
      <c r="AL65" s="513" t="str">
        <f t="shared" si="90"/>
        <v>na</v>
      </c>
      <c r="AM65" s="513" t="str">
        <f t="shared" si="90"/>
        <v>na</v>
      </c>
      <c r="AN65" s="513" t="str">
        <f t="shared" si="90"/>
        <v>na</v>
      </c>
      <c r="AO65" s="513" t="str">
        <f t="shared" si="90"/>
        <v>na</v>
      </c>
      <c r="AP65" s="513" t="str">
        <f t="shared" ref="AP65:BU65" si="91">AP$63</f>
        <v>na</v>
      </c>
      <c r="AQ65" s="513" t="str">
        <f t="shared" si="91"/>
        <v>na</v>
      </c>
      <c r="AR65" s="513" t="str">
        <f t="shared" si="91"/>
        <v>na</v>
      </c>
      <c r="AS65" s="513" t="str">
        <f t="shared" si="91"/>
        <v>na</v>
      </c>
      <c r="AT65" s="513" t="str">
        <f t="shared" si="91"/>
        <v>na</v>
      </c>
      <c r="AU65" s="513" t="str">
        <f t="shared" si="91"/>
        <v>na</v>
      </c>
      <c r="AV65" s="513" t="str">
        <f t="shared" si="91"/>
        <v>na</v>
      </c>
      <c r="AW65" s="513" t="str">
        <f t="shared" si="91"/>
        <v>na</v>
      </c>
      <c r="AX65" s="513" t="str">
        <f t="shared" si="91"/>
        <v>na</v>
      </c>
      <c r="AY65" s="513" t="str">
        <f t="shared" si="91"/>
        <v>na</v>
      </c>
      <c r="AZ65" s="513" t="str">
        <f t="shared" si="91"/>
        <v>na</v>
      </c>
      <c r="BA65" s="513" t="str">
        <f t="shared" si="91"/>
        <v>na</v>
      </c>
      <c r="BB65" s="513" t="str">
        <f t="shared" si="91"/>
        <v>na</v>
      </c>
      <c r="BC65" s="513" t="str">
        <f t="shared" si="91"/>
        <v>na</v>
      </c>
      <c r="BD65" s="513" t="str">
        <f t="shared" si="91"/>
        <v>na</v>
      </c>
      <c r="BE65" s="513">
        <f t="shared" si="91"/>
        <v>1.3999999999999997</v>
      </c>
      <c r="BF65" s="513">
        <f t="shared" si="91"/>
        <v>1.3999999999999997</v>
      </c>
      <c r="BG65" s="513">
        <f t="shared" si="91"/>
        <v>1.4000000000000001</v>
      </c>
      <c r="BH65" s="513">
        <f t="shared" si="91"/>
        <v>1.4</v>
      </c>
      <c r="BI65" s="513">
        <f t="shared" si="91"/>
        <v>1.3999999999999997</v>
      </c>
      <c r="BJ65" s="513">
        <f t="shared" si="91"/>
        <v>1.4</v>
      </c>
      <c r="BK65" s="513">
        <f t="shared" si="91"/>
        <v>1.4000000000000001</v>
      </c>
      <c r="BL65" s="513">
        <f t="shared" si="91"/>
        <v>1.4</v>
      </c>
      <c r="BM65" s="513">
        <f t="shared" si="91"/>
        <v>1.4</v>
      </c>
      <c r="BN65" s="513">
        <f t="shared" si="91"/>
        <v>1.4000000000000001</v>
      </c>
      <c r="BO65" s="513">
        <f t="shared" si="91"/>
        <v>1.4000000000000004</v>
      </c>
      <c r="BP65" s="513">
        <f t="shared" si="91"/>
        <v>1.4000000000000001</v>
      </c>
      <c r="BQ65" s="513">
        <f t="shared" si="91"/>
        <v>1.4000000000000001</v>
      </c>
      <c r="BR65" s="513">
        <f t="shared" si="91"/>
        <v>1.4000000000000001</v>
      </c>
      <c r="BS65" s="513">
        <f t="shared" si="91"/>
        <v>1.4000000000000004</v>
      </c>
      <c r="BT65" s="513">
        <f t="shared" si="91"/>
        <v>1.4000000000000001</v>
      </c>
      <c r="BU65" s="513">
        <f t="shared" si="91"/>
        <v>1.3999999999999997</v>
      </c>
      <c r="BV65" s="513">
        <f t="shared" ref="BV65:DA65" si="92">BV$63</f>
        <v>1.3999999999999995</v>
      </c>
      <c r="BW65" s="513">
        <f t="shared" si="92"/>
        <v>1.3999999999999995</v>
      </c>
      <c r="BX65" s="513">
        <f t="shared" si="92"/>
        <v>1.3999999999999992</v>
      </c>
      <c r="BY65" s="513">
        <f t="shared" si="92"/>
        <v>1.399999999999999</v>
      </c>
      <c r="BZ65" s="513">
        <f t="shared" si="92"/>
        <v>1.399999999999999</v>
      </c>
      <c r="CA65" s="513">
        <f t="shared" si="92"/>
        <v>1.3999999999999992</v>
      </c>
      <c r="CB65" s="513">
        <f t="shared" si="92"/>
        <v>1.399999999999999</v>
      </c>
      <c r="CC65" s="513">
        <f t="shared" si="92"/>
        <v>1.399999999999999</v>
      </c>
      <c r="CD65" s="513">
        <f t="shared" si="92"/>
        <v>1.399999999999999</v>
      </c>
      <c r="CE65" s="513">
        <f t="shared" si="92"/>
        <v>1.399999999999999</v>
      </c>
      <c r="CF65" s="513">
        <f t="shared" si="92"/>
        <v>1.3999999999999988</v>
      </c>
      <c r="CG65" s="513">
        <f t="shared" si="92"/>
        <v>1.3999999999999986</v>
      </c>
      <c r="CH65" s="513">
        <f t="shared" si="92"/>
        <v>1.3999999999999986</v>
      </c>
      <c r="CI65" s="513">
        <f t="shared" si="92"/>
        <v>1.3999999999999988</v>
      </c>
      <c r="CJ65" s="513">
        <f t="shared" si="92"/>
        <v>1.3999999999999984</v>
      </c>
      <c r="CK65" s="513">
        <f t="shared" si="92"/>
        <v>1.3999999999999981</v>
      </c>
      <c r="CL65" s="513">
        <f t="shared" si="92"/>
        <v>1.3999999999999984</v>
      </c>
      <c r="CM65" s="513">
        <f t="shared" si="92"/>
        <v>1.3999999999999981</v>
      </c>
      <c r="CN65" s="513">
        <f t="shared" si="92"/>
        <v>1.3999999999999979</v>
      </c>
      <c r="CO65" s="513">
        <f t="shared" si="92"/>
        <v>1.3999999999999975</v>
      </c>
      <c r="CP65" s="513">
        <f t="shared" si="92"/>
        <v>1.3999999999999975</v>
      </c>
      <c r="CQ65" s="513">
        <f t="shared" si="92"/>
        <v>1.3999999999999975</v>
      </c>
      <c r="CR65" s="513">
        <f t="shared" si="92"/>
        <v>1.3999999999999972</v>
      </c>
      <c r="CS65" s="513">
        <f t="shared" si="92"/>
        <v>1.3999999999999968</v>
      </c>
      <c r="CT65" s="513">
        <f t="shared" si="92"/>
        <v>1.3999999999999968</v>
      </c>
      <c r="CU65" s="513">
        <f t="shared" si="92"/>
        <v>1.3999999999999968</v>
      </c>
      <c r="CV65" s="513">
        <f t="shared" si="92"/>
        <v>1.3999999999999966</v>
      </c>
      <c r="CW65" s="513">
        <f t="shared" si="92"/>
        <v>1.3999999999999964</v>
      </c>
      <c r="CX65" s="513">
        <f t="shared" si="92"/>
        <v>1.3999999999999964</v>
      </c>
      <c r="CY65" s="513">
        <f t="shared" si="92"/>
        <v>1.3999999999999964</v>
      </c>
      <c r="CZ65" s="513">
        <f t="shared" si="92"/>
        <v>1.3999999999999959</v>
      </c>
      <c r="DA65" s="513">
        <f t="shared" si="92"/>
        <v>1.3999999999999957</v>
      </c>
      <c r="DB65" s="513">
        <f t="shared" ref="DB65:EG65" si="93">DB$63</f>
        <v>1.3999999999999955</v>
      </c>
      <c r="DC65" s="513">
        <f t="shared" si="93"/>
        <v>1.3999999999999952</v>
      </c>
      <c r="DD65" s="513">
        <f t="shared" si="93"/>
        <v>1.399999999999995</v>
      </c>
      <c r="DE65" s="513">
        <f t="shared" si="93"/>
        <v>1.399999999999995</v>
      </c>
      <c r="DF65" s="513">
        <f t="shared" si="93"/>
        <v>1.3999999999999948</v>
      </c>
      <c r="DG65" s="513">
        <f t="shared" si="93"/>
        <v>1.3999999999999944</v>
      </c>
      <c r="DH65" s="513">
        <f t="shared" si="93"/>
        <v>1.3999999999999939</v>
      </c>
      <c r="DI65" s="513">
        <f t="shared" si="93"/>
        <v>1.3999999999999935</v>
      </c>
      <c r="DJ65" s="513">
        <f t="shared" si="93"/>
        <v>1.399999999999993</v>
      </c>
      <c r="DK65" s="513">
        <f t="shared" si="93"/>
        <v>1.3999999999999928</v>
      </c>
      <c r="DL65" s="513">
        <f t="shared" si="93"/>
        <v>1.3999999999999919</v>
      </c>
      <c r="DM65" s="513">
        <f t="shared" si="93"/>
        <v>1.399999999999991</v>
      </c>
      <c r="DN65" s="513">
        <f t="shared" si="93"/>
        <v>1.3999999999999901</v>
      </c>
      <c r="DO65" s="513">
        <f t="shared" si="93"/>
        <v>1.3999999999999897</v>
      </c>
      <c r="DP65" s="513">
        <f t="shared" si="93"/>
        <v>1.3999999999999881</v>
      </c>
      <c r="DQ65" s="513">
        <f t="shared" si="93"/>
        <v>1.3999999999999866</v>
      </c>
      <c r="DR65" s="513">
        <f t="shared" si="93"/>
        <v>1.3999999999999848</v>
      </c>
      <c r="DS65" s="513">
        <f t="shared" si="93"/>
        <v>1.3999999999999821</v>
      </c>
      <c r="DT65" s="513">
        <f t="shared" si="93"/>
        <v>1.3999999999999784</v>
      </c>
      <c r="DU65" s="513">
        <f t="shared" si="93"/>
        <v>1.3999999999999728</v>
      </c>
      <c r="DV65" s="513">
        <f t="shared" si="93"/>
        <v>1.3999999999999639</v>
      </c>
      <c r="DW65" s="513">
        <f t="shared" si="93"/>
        <v>1.3999999999999464</v>
      </c>
      <c r="DX65" s="513">
        <f t="shared" si="93"/>
        <v>1.3999999999998927</v>
      </c>
      <c r="DY65" s="513" t="str">
        <f t="shared" si="93"/>
        <v>na</v>
      </c>
      <c r="DZ65" s="513" t="str">
        <f t="shared" si="93"/>
        <v>na</v>
      </c>
      <c r="EA65" s="513" t="str">
        <f t="shared" si="93"/>
        <v>na</v>
      </c>
      <c r="EB65" s="513" t="str">
        <f t="shared" si="93"/>
        <v>na</v>
      </c>
      <c r="EC65" s="513" t="str">
        <f t="shared" si="93"/>
        <v>na</v>
      </c>
      <c r="ED65" s="513" t="str">
        <f t="shared" si="93"/>
        <v>na</v>
      </c>
      <c r="EE65" s="513" t="str">
        <f t="shared" si="93"/>
        <v>na</v>
      </c>
      <c r="EF65" s="513" t="str">
        <f t="shared" si="93"/>
        <v>na</v>
      </c>
      <c r="EG65" s="513" t="str">
        <f t="shared" si="93"/>
        <v>na</v>
      </c>
      <c r="EH65" s="513" t="str">
        <f t="shared" ref="EH65:FM65" si="94">EH$63</f>
        <v>na</v>
      </c>
      <c r="EI65" s="513" t="str">
        <f t="shared" si="94"/>
        <v>na</v>
      </c>
      <c r="EJ65" s="513" t="str">
        <f t="shared" si="94"/>
        <v>na</v>
      </c>
      <c r="EK65" s="513" t="str">
        <f t="shared" si="94"/>
        <v>na</v>
      </c>
      <c r="EL65" s="513" t="str">
        <f t="shared" si="94"/>
        <v>na</v>
      </c>
      <c r="EM65" s="513" t="str">
        <f t="shared" si="94"/>
        <v>na</v>
      </c>
      <c r="EN65" s="513" t="str">
        <f t="shared" si="94"/>
        <v>na</v>
      </c>
      <c r="EO65" s="513" t="str">
        <f t="shared" si="94"/>
        <v>na</v>
      </c>
      <c r="EP65" s="513" t="str">
        <f t="shared" si="94"/>
        <v>na</v>
      </c>
      <c r="EQ65" s="513" t="str">
        <f t="shared" si="94"/>
        <v>na</v>
      </c>
      <c r="ER65" s="513" t="str">
        <f t="shared" si="94"/>
        <v>na</v>
      </c>
      <c r="ES65" s="513" t="str">
        <f t="shared" si="94"/>
        <v>na</v>
      </c>
      <c r="ET65" s="513" t="str">
        <f t="shared" si="94"/>
        <v>na</v>
      </c>
      <c r="EU65" s="513" t="str">
        <f t="shared" si="94"/>
        <v>na</v>
      </c>
      <c r="EV65" s="513" t="str">
        <f t="shared" si="94"/>
        <v>na</v>
      </c>
      <c r="EW65" s="513" t="str">
        <f t="shared" si="94"/>
        <v>na</v>
      </c>
      <c r="EX65" s="513" t="str">
        <f t="shared" si="94"/>
        <v>na</v>
      </c>
      <c r="EY65" s="513" t="str">
        <f t="shared" si="94"/>
        <v>na</v>
      </c>
      <c r="EZ65" s="513" t="str">
        <f t="shared" si="94"/>
        <v>na</v>
      </c>
      <c r="FA65" s="513" t="str">
        <f t="shared" si="94"/>
        <v>na</v>
      </c>
      <c r="FB65" s="513" t="str">
        <f t="shared" si="94"/>
        <v>na</v>
      </c>
      <c r="FC65" s="513" t="str">
        <f t="shared" si="94"/>
        <v>na</v>
      </c>
      <c r="FD65" s="513" t="str">
        <f t="shared" si="94"/>
        <v>na</v>
      </c>
      <c r="FE65" s="513" t="str">
        <f t="shared" si="94"/>
        <v>na</v>
      </c>
      <c r="FF65" s="513" t="str">
        <f t="shared" si="94"/>
        <v>na</v>
      </c>
      <c r="FG65" s="513" t="str">
        <f t="shared" si="94"/>
        <v>na</v>
      </c>
      <c r="FH65" s="513" t="str">
        <f t="shared" si="94"/>
        <v>na</v>
      </c>
      <c r="FI65" s="513" t="str">
        <f t="shared" si="94"/>
        <v>na</v>
      </c>
      <c r="FJ65" s="513" t="str">
        <f t="shared" si="94"/>
        <v>na</v>
      </c>
      <c r="FK65" s="513" t="str">
        <f t="shared" si="94"/>
        <v>na</v>
      </c>
      <c r="FL65" s="513" t="str">
        <f t="shared" si="94"/>
        <v>na</v>
      </c>
      <c r="FM65" s="513" t="str">
        <f t="shared" si="94"/>
        <v>na</v>
      </c>
      <c r="FN65" s="513" t="str">
        <f t="shared" ref="FN65:GJ65" si="95">FN$63</f>
        <v>na</v>
      </c>
      <c r="FO65" s="513" t="str">
        <f t="shared" si="95"/>
        <v>na</v>
      </c>
      <c r="FP65" s="513" t="str">
        <f t="shared" si="95"/>
        <v>na</v>
      </c>
      <c r="FQ65" s="513" t="str">
        <f t="shared" si="95"/>
        <v>na</v>
      </c>
      <c r="FR65" s="513" t="str">
        <f t="shared" si="95"/>
        <v>na</v>
      </c>
      <c r="FS65" s="513" t="str">
        <f t="shared" si="95"/>
        <v>na</v>
      </c>
      <c r="FT65" s="513" t="str">
        <f t="shared" si="95"/>
        <v>na</v>
      </c>
      <c r="FU65" s="513" t="str">
        <f t="shared" si="95"/>
        <v>na</v>
      </c>
      <c r="FV65" s="513" t="str">
        <f t="shared" si="95"/>
        <v>na</v>
      </c>
      <c r="FW65" s="513" t="str">
        <f t="shared" si="95"/>
        <v>na</v>
      </c>
      <c r="FX65" s="513" t="str">
        <f t="shared" si="95"/>
        <v>na</v>
      </c>
      <c r="FY65" s="513" t="str">
        <f t="shared" si="95"/>
        <v>na</v>
      </c>
      <c r="FZ65" s="513" t="str">
        <f t="shared" si="95"/>
        <v>na</v>
      </c>
      <c r="GA65" s="513" t="str">
        <f t="shared" si="95"/>
        <v>na</v>
      </c>
      <c r="GB65" s="513" t="str">
        <f t="shared" si="95"/>
        <v>na</v>
      </c>
      <c r="GC65" s="513" t="str">
        <f t="shared" si="95"/>
        <v>na</v>
      </c>
      <c r="GD65" s="513" t="str">
        <f t="shared" si="95"/>
        <v>na</v>
      </c>
      <c r="GE65" s="513" t="str">
        <f t="shared" si="95"/>
        <v>na</v>
      </c>
      <c r="GF65" s="513" t="str">
        <f t="shared" si="95"/>
        <v>na</v>
      </c>
      <c r="GG65" s="513" t="str">
        <f t="shared" si="95"/>
        <v>na</v>
      </c>
      <c r="GH65" s="513" t="str">
        <f t="shared" si="95"/>
        <v>na</v>
      </c>
      <c r="GI65" s="513" t="str">
        <f t="shared" si="95"/>
        <v>na</v>
      </c>
      <c r="GJ65" s="513" t="str">
        <f t="shared" si="95"/>
        <v>na</v>
      </c>
    </row>
    <row r="66" spans="1:192" s="513" customFormat="1" ht="12.75" hidden="1" outlineLevel="2" x14ac:dyDescent="0.35">
      <c r="E66" s="569" t="s">
        <v>1729</v>
      </c>
      <c r="F66" s="569">
        <f>_xlfn.MINIFS($J65:$GJ65,$J65:$GJ65,"&gt;0")</f>
        <v>1.3999999999998927</v>
      </c>
      <c r="G66" s="569" t="s">
        <v>1512</v>
      </c>
    </row>
    <row r="67" spans="1:192" ht="12.75" hidden="1" outlineLevel="2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ht="12.7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collapsed="1" x14ac:dyDescent="0.35">
      <c r="A69" s="76" t="s">
        <v>1709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</row>
    <row r="70" spans="1:192" ht="12.75" hidden="1" outlineLevel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</row>
    <row r="71" spans="1:192" s="119" customFormat="1" ht="12.75" hidden="1" outlineLevel="1" x14ac:dyDescent="0.35">
      <c r="E71" s="119" t="str">
        <f>Equity!$E$48</f>
        <v>Dividends paid POS</v>
      </c>
      <c r="G71" s="119" t="str">
        <f>Equity!$G$48</f>
        <v>$ 000s</v>
      </c>
      <c r="H71" s="119">
        <f>Equity!$H$48</f>
        <v>285360.00151790451</v>
      </c>
      <c r="J71" s="119">
        <f>Equity!J$48</f>
        <v>0</v>
      </c>
      <c r="K71" s="119">
        <f>Equity!K$48</f>
        <v>0</v>
      </c>
      <c r="L71" s="119">
        <f>Equity!L$48</f>
        <v>0</v>
      </c>
      <c r="M71" s="119">
        <f>Equity!M$48</f>
        <v>0</v>
      </c>
      <c r="N71" s="119">
        <f>Equity!N$48</f>
        <v>0</v>
      </c>
      <c r="O71" s="119">
        <f>Equity!O$48</f>
        <v>0</v>
      </c>
      <c r="P71" s="119">
        <f>Equity!P$48</f>
        <v>0</v>
      </c>
      <c r="Q71" s="119">
        <f>Equity!Q$48</f>
        <v>0</v>
      </c>
      <c r="R71" s="119">
        <f>Equity!R$48</f>
        <v>0</v>
      </c>
      <c r="S71" s="119">
        <f>Equity!S$48</f>
        <v>0</v>
      </c>
      <c r="T71" s="119">
        <f>Equity!T$48</f>
        <v>0</v>
      </c>
      <c r="U71" s="119">
        <f>Equity!U$48</f>
        <v>0</v>
      </c>
      <c r="V71" s="119">
        <f>Equity!V$48</f>
        <v>0</v>
      </c>
      <c r="W71" s="119">
        <f>Equity!W$48</f>
        <v>0</v>
      </c>
      <c r="X71" s="119">
        <f>Equity!X$48</f>
        <v>0</v>
      </c>
      <c r="Y71" s="119">
        <f>Equity!Y$48</f>
        <v>0</v>
      </c>
      <c r="Z71" s="119">
        <f>Equity!Z$48</f>
        <v>0</v>
      </c>
      <c r="AA71" s="119">
        <f>Equity!AA$48</f>
        <v>0</v>
      </c>
      <c r="AB71" s="119">
        <f>Equity!AB$48</f>
        <v>0</v>
      </c>
      <c r="AC71" s="119">
        <f>Equity!AC$48</f>
        <v>0</v>
      </c>
      <c r="AD71" s="119">
        <f>Equity!AD$48</f>
        <v>0</v>
      </c>
      <c r="AE71" s="119">
        <f>Equity!AE$48</f>
        <v>3.1684521673014387E-9</v>
      </c>
      <c r="AF71" s="119">
        <f>Equity!AF$48</f>
        <v>0</v>
      </c>
      <c r="AG71" s="119">
        <f>Equity!AG$48</f>
        <v>0</v>
      </c>
      <c r="AH71" s="119">
        <f>Equity!AH$48</f>
        <v>0</v>
      </c>
      <c r="AI71" s="119">
        <f>Equity!AI$48</f>
        <v>0</v>
      </c>
      <c r="AJ71" s="119">
        <f>Equity!AJ$48</f>
        <v>0</v>
      </c>
      <c r="AK71" s="119">
        <f>Equity!AK$48</f>
        <v>0</v>
      </c>
      <c r="AL71" s="119">
        <f>Equity!AL$48</f>
        <v>0</v>
      </c>
      <c r="AM71" s="119">
        <f>Equity!AM$48</f>
        <v>0</v>
      </c>
      <c r="AN71" s="119">
        <f>Equity!AN$48</f>
        <v>0</v>
      </c>
      <c r="AO71" s="119">
        <f>Equity!AO$48</f>
        <v>0</v>
      </c>
      <c r="AP71" s="119">
        <f>Equity!AP$48</f>
        <v>0</v>
      </c>
      <c r="AQ71" s="119">
        <f>Equity!AQ$48</f>
        <v>0</v>
      </c>
      <c r="AR71" s="119">
        <f>Equity!AR$48</f>
        <v>0</v>
      </c>
      <c r="AS71" s="119">
        <f>Equity!AS$48</f>
        <v>0</v>
      </c>
      <c r="AT71" s="119">
        <f>Equity!AT$48</f>
        <v>0</v>
      </c>
      <c r="AU71" s="119">
        <f>Equity!AU$48</f>
        <v>0</v>
      </c>
      <c r="AV71" s="119">
        <f>Equity!AV$48</f>
        <v>0</v>
      </c>
      <c r="AW71" s="119">
        <f>Equity!AW$48</f>
        <v>0</v>
      </c>
      <c r="AX71" s="119">
        <f>Equity!AX$48</f>
        <v>0</v>
      </c>
      <c r="AY71" s="119">
        <f>Equity!AY$48</f>
        <v>0</v>
      </c>
      <c r="AZ71" s="119">
        <f>Equity!AZ$48</f>
        <v>0</v>
      </c>
      <c r="BA71" s="119">
        <f>Equity!BA$48</f>
        <v>0</v>
      </c>
      <c r="BB71" s="119">
        <f>Equity!BB$48</f>
        <v>0</v>
      </c>
      <c r="BC71" s="119">
        <f>Equity!BC$48</f>
        <v>0</v>
      </c>
      <c r="BD71" s="119">
        <f>Equity!BD$48</f>
        <v>0</v>
      </c>
      <c r="BE71" s="119">
        <f>Equity!BE$48</f>
        <v>0</v>
      </c>
      <c r="BF71" s="119">
        <f>Equity!BF$48</f>
        <v>1715.5909978587265</v>
      </c>
      <c r="BG71" s="119">
        <f>Equity!BG$48</f>
        <v>1434.0243305571967</v>
      </c>
      <c r="BH71" s="119">
        <f>Equity!BH$48</f>
        <v>1471.645621814961</v>
      </c>
      <c r="BI71" s="119">
        <f>Equity!BI$48</f>
        <v>1480.3153284163072</v>
      </c>
      <c r="BJ71" s="119">
        <f>Equity!BJ$48</f>
        <v>1445.636502010922</v>
      </c>
      <c r="BK71" s="119">
        <f>Equity!BK$48</f>
        <v>1469.8749388211263</v>
      </c>
      <c r="BL71" s="119">
        <f>Equity!BL$48</f>
        <v>1508.4367623603348</v>
      </c>
      <c r="BM71" s="119">
        <f>Equity!BM$48</f>
        <v>1517.3232116267145</v>
      </c>
      <c r="BN71" s="119">
        <f>Equity!BN$48</f>
        <v>1499.5503130939546</v>
      </c>
      <c r="BO71" s="119">
        <f>Equity!BO$48</f>
        <v>1515.5082615580341</v>
      </c>
      <c r="BP71" s="119">
        <f>Equity!BP$48</f>
        <v>1546.1476814193425</v>
      </c>
      <c r="BQ71" s="119">
        <f>Equity!BQ$48</f>
        <v>1555.256291917382</v>
      </c>
      <c r="BR71" s="119">
        <f>Equity!BR$48</f>
        <v>1518.8218499252243</v>
      </c>
      <c r="BS71" s="119">
        <f>Equity!BS$48</f>
        <v>1544.2873575989456</v>
      </c>
      <c r="BT71" s="119">
        <f>Equity!BT$48</f>
        <v>1584.8013734548267</v>
      </c>
      <c r="BU71" s="119">
        <f>Equity!BU$48</f>
        <v>1594.1376992153168</v>
      </c>
      <c r="BV71" s="119">
        <f>Equity!BV$48</f>
        <v>1556.792396173355</v>
      </c>
      <c r="BW71" s="119">
        <f>Equity!BW$48</f>
        <v>1582.8945415389189</v>
      </c>
      <c r="BX71" s="119">
        <f>Equity!BX$48</f>
        <v>1624.4214077911965</v>
      </c>
      <c r="BY71" s="119">
        <f>Equity!BY$48</f>
        <v>1633.9911416956993</v>
      </c>
      <c r="BZ71" s="119">
        <f>Equity!BZ$48</f>
        <v>1595.7122060776892</v>
      </c>
      <c r="CA71" s="119">
        <f>Equity!CA$48</f>
        <v>1622.4669050773923</v>
      </c>
      <c r="CB71" s="119">
        <f>Equity!CB$48</f>
        <v>1665.0319429859765</v>
      </c>
      <c r="CC71" s="119">
        <f>Equity!CC$48</f>
        <v>1652.1620003184812</v>
      </c>
      <c r="CD71" s="119">
        <f>Equity!CD$48</f>
        <v>431.75051141077302</v>
      </c>
      <c r="CE71" s="119">
        <f>Equity!CE$48</f>
        <v>599.0774064889838</v>
      </c>
      <c r="CF71" s="119">
        <f>Equity!CF$48</f>
        <v>709.10948157624216</v>
      </c>
      <c r="CG71" s="119">
        <f>Equity!CG$48</f>
        <v>734.31806783398497</v>
      </c>
      <c r="CH71" s="119">
        <f>Equity!CH$48</f>
        <v>586.93902986385206</v>
      </c>
      <c r="CI71" s="119">
        <f>Equity!CI$48</f>
        <v>846.13492271331347</v>
      </c>
      <c r="CJ71" s="119">
        <f>Equity!CJ$48</f>
        <v>961.72823021099475</v>
      </c>
      <c r="CK71" s="119">
        <f>Equity!CK$48</f>
        <v>989.07400266265518</v>
      </c>
      <c r="CL71" s="119">
        <f>Equity!CL$48</f>
        <v>836.26220234958009</v>
      </c>
      <c r="CM71" s="119">
        <f>Equity!CM$48</f>
        <v>1105.0614752355691</v>
      </c>
      <c r="CN71" s="119">
        <f>Equity!CN$48</f>
        <v>1226.7327336957014</v>
      </c>
      <c r="CO71" s="119">
        <f>Equity!CO$48</f>
        <v>1256.3311738099424</v>
      </c>
      <c r="CP71" s="119">
        <f>Equity!CP$48</f>
        <v>1097.878803780307</v>
      </c>
      <c r="CQ71" s="119">
        <f>Equity!CQ$48</f>
        <v>1376.6501552903931</v>
      </c>
      <c r="CR71" s="119">
        <f>Equity!CR$48</f>
        <v>1504.6825890398286</v>
      </c>
      <c r="CS71" s="119">
        <f>Equity!CS$48</f>
        <v>1536.6546203985533</v>
      </c>
      <c r="CT71" s="119">
        <f>Equity!CT$48</f>
        <v>1470.7879439378503</v>
      </c>
      <c r="CU71" s="119">
        <f>Equity!CU$48</f>
        <v>1661.8655994354151</v>
      </c>
      <c r="CV71" s="119">
        <f>Equity!CV$48</f>
        <v>1796.8399570981028</v>
      </c>
      <c r="CW71" s="119">
        <f>Equity!CW$48</f>
        <v>1831.3191202049138</v>
      </c>
      <c r="CX71" s="119">
        <f>Equity!CX$48</f>
        <v>1660.9211811032708</v>
      </c>
      <c r="CY71" s="119">
        <f>Equity!CY$48</f>
        <v>1960.8157909769277</v>
      </c>
      <c r="CZ71" s="119">
        <f>Equity!CZ$48</f>
        <v>2102.4853957893783</v>
      </c>
      <c r="DA71" s="119">
        <f>Equity!DA$48</f>
        <v>2139.5975845548337</v>
      </c>
      <c r="DB71" s="119">
        <f>Equity!DB$48</f>
        <v>1962.8850485877285</v>
      </c>
      <c r="DC71" s="119">
        <f>Equity!DC$48</f>
        <v>2273.9478517538091</v>
      </c>
      <c r="DD71" s="119">
        <f>Equity!DD$48</f>
        <v>2422.9059867421811</v>
      </c>
      <c r="DE71" s="119">
        <f>Equity!DE$48</f>
        <v>2462.789952307643</v>
      </c>
      <c r="DF71" s="119">
        <f>Equity!DF$48</f>
        <v>2279.520351323682</v>
      </c>
      <c r="DG71" s="119">
        <f>Equity!DG$48</f>
        <v>2602.1817044662539</v>
      </c>
      <c r="DH71" s="119">
        <f>Equity!DH$48</f>
        <v>2758.7648625864181</v>
      </c>
      <c r="DI71" s="119">
        <f>Equity!DI$48</f>
        <v>2801.5658276886447</v>
      </c>
      <c r="DJ71" s="119">
        <f>Equity!DJ$48</f>
        <v>2728.2984418481819</v>
      </c>
      <c r="DK71" s="119">
        <f>Equity!DK$48</f>
        <v>2946.7108584510042</v>
      </c>
      <c r="DL71" s="119">
        <f>Equity!DL$48</f>
        <v>3111.5866743579954</v>
      </c>
      <c r="DM71" s="119">
        <f>Equity!DM$48</f>
        <v>3157.465132284392</v>
      </c>
      <c r="DN71" s="119">
        <f>Equity!DN$48</f>
        <v>2960.3055564488168</v>
      </c>
      <c r="DO71" s="119">
        <f>Equity!DO$48</f>
        <v>3307.5413376066522</v>
      </c>
      <c r="DP71" s="119">
        <f>Equity!DP$48</f>
        <v>3480.4617226828459</v>
      </c>
      <c r="DQ71" s="119">
        <f>Equity!DQ$48</f>
        <v>3529.5685449313305</v>
      </c>
      <c r="DR71" s="119">
        <f>Equity!DR$48</f>
        <v>2313.8053194134463</v>
      </c>
      <c r="DS71" s="119">
        <f>Equity!DS$48</f>
        <v>2128.8171788761592</v>
      </c>
      <c r="DT71" s="119">
        <f>Equity!DT$48</f>
        <v>2184.6661972048187</v>
      </c>
      <c r="DU71" s="119">
        <f>Equity!DU$48</f>
        <v>2197.5364253839953</v>
      </c>
      <c r="DV71" s="119">
        <f>Equity!DV$48</f>
        <v>2146.0555126672889</v>
      </c>
      <c r="DW71" s="119">
        <f>Equity!DW$48</f>
        <v>2182.0376083480633</v>
      </c>
      <c r="DX71" s="119">
        <f>Equity!DX$48</f>
        <v>2239.2828521349384</v>
      </c>
      <c r="DY71" s="119">
        <f>Equity!DY$48</f>
        <v>2252.474836018594</v>
      </c>
      <c r="DZ71" s="119">
        <f>Equity!DZ$48</f>
        <v>7791.318038879489</v>
      </c>
      <c r="EA71" s="119">
        <f>Equity!EA$48</f>
        <v>7874.2318635414731</v>
      </c>
      <c r="EB71" s="119">
        <f>Equity!EB$48</f>
        <v>8033.4272320340933</v>
      </c>
      <c r="EC71" s="119">
        <f>Equity!EC$48</f>
        <v>7691.4003786793746</v>
      </c>
      <c r="ED71" s="119">
        <f>Equity!ED$48</f>
        <v>4298.000703943726</v>
      </c>
      <c r="EE71" s="119">
        <f>Equity!EE$48</f>
        <v>4638.4487991832957</v>
      </c>
      <c r="EF71" s="119">
        <f>Equity!EF$48</f>
        <v>4783.9769938948411</v>
      </c>
      <c r="EG71" s="119">
        <f>Equity!EG$48</f>
        <v>4783.9769938948411</v>
      </c>
      <c r="EH71" s="119">
        <f>Equity!EH$48</f>
        <v>4492.9206044717521</v>
      </c>
      <c r="EI71" s="119">
        <f>Equity!EI$48</f>
        <v>4841.8799020923125</v>
      </c>
      <c r="EJ71" s="119">
        <f>Equity!EJ$48</f>
        <v>4991.0463016716421</v>
      </c>
      <c r="EK71" s="119">
        <f>Equity!EK$48</f>
        <v>4991.0463016716421</v>
      </c>
      <c r="EL71" s="119">
        <f>Equity!EL$48</f>
        <v>4692.7135025129792</v>
      </c>
      <c r="EM71" s="119">
        <f>Equity!EM$48</f>
        <v>5050.3967825740492</v>
      </c>
      <c r="EN71" s="119">
        <f>Equity!EN$48</f>
        <v>5203.2923421428659</v>
      </c>
      <c r="EO71" s="119">
        <f>Equity!EO$48</f>
        <v>5203.2923421428659</v>
      </c>
      <c r="EP71" s="119">
        <f>Equity!EP$48</f>
        <v>5050.3967825740492</v>
      </c>
      <c r="EQ71" s="119">
        <f>Equity!EQ$48</f>
        <v>5264.1265850678337</v>
      </c>
      <c r="ER71" s="119">
        <f>Equity!ER$48</f>
        <v>5420.8445336258683</v>
      </c>
      <c r="ES71" s="119">
        <f>Equity!ES$48</f>
        <v>5420.8445336258683</v>
      </c>
      <c r="ET71" s="119">
        <f>Equity!ET$48</f>
        <v>5107.4086365097955</v>
      </c>
      <c r="EU71" s="119">
        <f>Equity!EU$48</f>
        <v>5483.1996326239605</v>
      </c>
      <c r="EV71" s="119">
        <f>Equity!EV$48</f>
        <v>5643.8355298959432</v>
      </c>
      <c r="EW71" s="119">
        <f>Equity!EW$48</f>
        <v>5643.8355298959432</v>
      </c>
      <c r="EX71" s="119">
        <f>Equity!EX$48</f>
        <v>5322.5637353519724</v>
      </c>
      <c r="EY71" s="119">
        <f>Equity!EY$48</f>
        <v>5707.7495063689876</v>
      </c>
      <c r="EZ71" s="119">
        <f>Equity!EZ$48</f>
        <v>5872.401301072774</v>
      </c>
      <c r="FA71" s="119">
        <f>Equity!FA$48</f>
        <v>2748.669094989993</v>
      </c>
      <c r="FB71" s="119">
        <f>Equity!FB$48</f>
        <v>3123.732206082781</v>
      </c>
      <c r="FC71" s="119">
        <f>Equity!FC$48</f>
        <v>0</v>
      </c>
      <c r="FD71" s="119">
        <f>Equity!FD$48</f>
        <v>0</v>
      </c>
      <c r="FE71" s="119">
        <f>Equity!FE$48</f>
        <v>0</v>
      </c>
      <c r="FF71" s="119">
        <f>Equity!FF$48</f>
        <v>0</v>
      </c>
      <c r="FG71" s="119">
        <f>Equity!FG$48</f>
        <v>0</v>
      </c>
      <c r="FH71" s="119">
        <f>Equity!FH$48</f>
        <v>0</v>
      </c>
      <c r="FI71" s="119">
        <f>Equity!FI$48</f>
        <v>0</v>
      </c>
      <c r="FJ71" s="119">
        <f>Equity!FJ$48</f>
        <v>0</v>
      </c>
      <c r="FK71" s="119">
        <f>Equity!FK$48</f>
        <v>0</v>
      </c>
      <c r="FL71" s="119">
        <f>Equity!FL$48</f>
        <v>0</v>
      </c>
      <c r="FM71" s="119">
        <f>Equity!FM$48</f>
        <v>0</v>
      </c>
      <c r="FN71" s="119">
        <f>Equity!FN$48</f>
        <v>0</v>
      </c>
      <c r="FO71" s="119">
        <f>Equity!FO$48</f>
        <v>0</v>
      </c>
      <c r="FP71" s="119">
        <f>Equity!FP$48</f>
        <v>0</v>
      </c>
      <c r="FQ71" s="119">
        <f>Equity!FQ$48</f>
        <v>0</v>
      </c>
      <c r="FR71" s="119">
        <f>Equity!FR$48</f>
        <v>0</v>
      </c>
      <c r="FS71" s="119">
        <f>Equity!FS$48</f>
        <v>0</v>
      </c>
      <c r="FT71" s="119">
        <f>Equity!FT$48</f>
        <v>0</v>
      </c>
      <c r="FU71" s="119">
        <f>Equity!FU$48</f>
        <v>0</v>
      </c>
      <c r="FV71" s="119">
        <f>Equity!FV$48</f>
        <v>0</v>
      </c>
      <c r="FW71" s="119">
        <f>Equity!FW$48</f>
        <v>0</v>
      </c>
      <c r="FX71" s="119">
        <f>Equity!FX$48</f>
        <v>0</v>
      </c>
      <c r="FY71" s="119">
        <f>Equity!FY$48</f>
        <v>0</v>
      </c>
      <c r="FZ71" s="119">
        <f>Equity!FZ$48</f>
        <v>0</v>
      </c>
      <c r="GA71" s="119">
        <f>Equity!GA$48</f>
        <v>0</v>
      </c>
      <c r="GB71" s="119">
        <f>Equity!GB$48</f>
        <v>0</v>
      </c>
      <c r="GC71" s="119">
        <f>Equity!GC$48</f>
        <v>0</v>
      </c>
      <c r="GD71" s="119">
        <f>Equity!GD$48</f>
        <v>0</v>
      </c>
      <c r="GE71" s="119">
        <f>Equity!GE$48</f>
        <v>0</v>
      </c>
      <c r="GF71" s="119">
        <f>Equity!GF$48</f>
        <v>0</v>
      </c>
      <c r="GG71" s="119">
        <f>Equity!GG$48</f>
        <v>0</v>
      </c>
      <c r="GH71" s="119">
        <f>Equity!GH$48</f>
        <v>0</v>
      </c>
      <c r="GI71" s="119">
        <f>Equity!GI$48</f>
        <v>0</v>
      </c>
      <c r="GJ71" s="119">
        <f>Equity!GJ$48</f>
        <v>0</v>
      </c>
    </row>
    <row r="72" spans="1:192" s="119" customFormat="1" ht="12.75" hidden="1" outlineLevel="1" x14ac:dyDescent="0.35">
      <c r="E72" s="119" t="str">
        <f>Equity!$E$12</f>
        <v>Share capital redemption POS</v>
      </c>
      <c r="G72" s="119" t="str">
        <f>Equity!$G$12</f>
        <v>$ 000s</v>
      </c>
      <c r="H72" s="119">
        <f>Equity!$H$12</f>
        <v>87054.025199197247</v>
      </c>
      <c r="J72" s="119">
        <f>Equity!J$12</f>
        <v>0</v>
      </c>
      <c r="K72" s="119">
        <f>Equity!K$12</f>
        <v>0</v>
      </c>
      <c r="L72" s="119">
        <f>Equity!L$12</f>
        <v>0</v>
      </c>
      <c r="M72" s="119">
        <f>Equity!M$12</f>
        <v>0</v>
      </c>
      <c r="N72" s="119">
        <f>Equity!N$12</f>
        <v>0</v>
      </c>
      <c r="O72" s="119">
        <f>Equity!O$12</f>
        <v>0</v>
      </c>
      <c r="P72" s="119">
        <f>Equity!P$12</f>
        <v>0</v>
      </c>
      <c r="Q72" s="119">
        <f>Equity!Q$12</f>
        <v>0</v>
      </c>
      <c r="R72" s="119">
        <f>Equity!R$12</f>
        <v>0</v>
      </c>
      <c r="S72" s="119">
        <f>Equity!S$12</f>
        <v>0</v>
      </c>
      <c r="T72" s="119">
        <f>Equity!T$12</f>
        <v>0</v>
      </c>
      <c r="U72" s="119">
        <f>Equity!U$12</f>
        <v>0</v>
      </c>
      <c r="V72" s="119">
        <f>Equity!V$12</f>
        <v>0</v>
      </c>
      <c r="W72" s="119">
        <f>Equity!W$12</f>
        <v>0</v>
      </c>
      <c r="X72" s="119">
        <f>Equity!X$12</f>
        <v>0</v>
      </c>
      <c r="Y72" s="119">
        <f>Equity!Y$12</f>
        <v>0</v>
      </c>
      <c r="Z72" s="119">
        <f>Equity!Z$12</f>
        <v>0</v>
      </c>
      <c r="AA72" s="119">
        <f>Equity!AA$12</f>
        <v>0</v>
      </c>
      <c r="AB72" s="119">
        <f>Equity!AB$12</f>
        <v>0</v>
      </c>
      <c r="AC72" s="119">
        <f>Equity!AC$12</f>
        <v>0</v>
      </c>
      <c r="AD72" s="119">
        <f>Equity!AD$12</f>
        <v>0</v>
      </c>
      <c r="AE72" s="119">
        <f>Equity!AE$12</f>
        <v>0</v>
      </c>
      <c r="AF72" s="119">
        <f>Equity!AF$12</f>
        <v>0</v>
      </c>
      <c r="AG72" s="119">
        <f>Equity!AG$12</f>
        <v>0</v>
      </c>
      <c r="AH72" s="119">
        <f>Equity!AH$12</f>
        <v>0</v>
      </c>
      <c r="AI72" s="119">
        <f>Equity!AI$12</f>
        <v>0</v>
      </c>
      <c r="AJ72" s="119">
        <f>Equity!AJ$12</f>
        <v>0</v>
      </c>
      <c r="AK72" s="119">
        <f>Equity!AK$12</f>
        <v>0</v>
      </c>
      <c r="AL72" s="119">
        <f>Equity!AL$12</f>
        <v>0</v>
      </c>
      <c r="AM72" s="119">
        <f>Equity!AM$12</f>
        <v>0</v>
      </c>
      <c r="AN72" s="119">
        <f>Equity!AN$12</f>
        <v>0</v>
      </c>
      <c r="AO72" s="119">
        <f>Equity!AO$12</f>
        <v>0</v>
      </c>
      <c r="AP72" s="119">
        <f>Equity!AP$12</f>
        <v>0</v>
      </c>
      <c r="AQ72" s="119">
        <f>Equity!AQ$12</f>
        <v>0</v>
      </c>
      <c r="AR72" s="119">
        <f>Equity!AR$12</f>
        <v>0</v>
      </c>
      <c r="AS72" s="119">
        <f>Equity!AS$12</f>
        <v>0</v>
      </c>
      <c r="AT72" s="119">
        <f>Equity!AT$12</f>
        <v>0</v>
      </c>
      <c r="AU72" s="119">
        <f>Equity!AU$12</f>
        <v>0</v>
      </c>
      <c r="AV72" s="119">
        <f>Equity!AV$12</f>
        <v>0</v>
      </c>
      <c r="AW72" s="119">
        <f>Equity!AW$12</f>
        <v>0</v>
      </c>
      <c r="AX72" s="119">
        <f>Equity!AX$12</f>
        <v>0</v>
      </c>
      <c r="AY72" s="119">
        <f>Equity!AY$12</f>
        <v>0</v>
      </c>
      <c r="AZ72" s="119">
        <f>Equity!AZ$12</f>
        <v>0</v>
      </c>
      <c r="BA72" s="119">
        <f>Equity!BA$12</f>
        <v>0</v>
      </c>
      <c r="BB72" s="119">
        <f>Equity!BB$12</f>
        <v>0</v>
      </c>
      <c r="BC72" s="119">
        <f>Equity!BC$12</f>
        <v>0</v>
      </c>
      <c r="BD72" s="119">
        <f>Equity!BD$12</f>
        <v>0</v>
      </c>
      <c r="BE72" s="119">
        <f>Equity!BE$12</f>
        <v>0</v>
      </c>
      <c r="BF72" s="119">
        <f>Equity!BF$12</f>
        <v>0</v>
      </c>
      <c r="BG72" s="119">
        <f>Equity!BG$12</f>
        <v>0</v>
      </c>
      <c r="BH72" s="119">
        <f>Equity!BH$12</f>
        <v>0</v>
      </c>
      <c r="BI72" s="119">
        <f>Equity!BI$12</f>
        <v>0</v>
      </c>
      <c r="BJ72" s="119">
        <f>Equity!BJ$12</f>
        <v>0</v>
      </c>
      <c r="BK72" s="119">
        <f>Equity!BK$12</f>
        <v>0</v>
      </c>
      <c r="BL72" s="119">
        <f>Equity!BL$12</f>
        <v>0</v>
      </c>
      <c r="BM72" s="119">
        <f>Equity!BM$12</f>
        <v>0</v>
      </c>
      <c r="BN72" s="119">
        <f>Equity!BN$12</f>
        <v>0</v>
      </c>
      <c r="BO72" s="119">
        <f>Equity!BO$12</f>
        <v>0</v>
      </c>
      <c r="BP72" s="119">
        <f>Equity!BP$12</f>
        <v>0</v>
      </c>
      <c r="BQ72" s="119">
        <f>Equity!BQ$12</f>
        <v>0</v>
      </c>
      <c r="BR72" s="119">
        <f>Equity!BR$12</f>
        <v>0</v>
      </c>
      <c r="BS72" s="119">
        <f>Equity!BS$12</f>
        <v>0</v>
      </c>
      <c r="BT72" s="119">
        <f>Equity!BT$12</f>
        <v>0</v>
      </c>
      <c r="BU72" s="119">
        <f>Equity!BU$12</f>
        <v>0</v>
      </c>
      <c r="BV72" s="119">
        <f>Equity!BV$12</f>
        <v>0</v>
      </c>
      <c r="BW72" s="119">
        <f>Equity!BW$12</f>
        <v>0</v>
      </c>
      <c r="BX72" s="119">
        <f>Equity!BX$12</f>
        <v>0</v>
      </c>
      <c r="BY72" s="119">
        <f>Equity!BY$12</f>
        <v>0</v>
      </c>
      <c r="BZ72" s="119">
        <f>Equity!BZ$12</f>
        <v>0</v>
      </c>
      <c r="CA72" s="119">
        <f>Equity!CA$12</f>
        <v>0</v>
      </c>
      <c r="CB72" s="119">
        <f>Equity!CB$12</f>
        <v>0</v>
      </c>
      <c r="CC72" s="119">
        <f>Equity!CC$12</f>
        <v>0</v>
      </c>
      <c r="CD72" s="119">
        <f>Equity!CD$12</f>
        <v>0</v>
      </c>
      <c r="CE72" s="119">
        <f>Equity!CE$12</f>
        <v>0</v>
      </c>
      <c r="CF72" s="119">
        <f>Equity!CF$12</f>
        <v>0</v>
      </c>
      <c r="CG72" s="119">
        <f>Equity!CG$12</f>
        <v>0</v>
      </c>
      <c r="CH72" s="119">
        <f>Equity!CH$12</f>
        <v>0</v>
      </c>
      <c r="CI72" s="119">
        <f>Equity!CI$12</f>
        <v>0</v>
      </c>
      <c r="CJ72" s="119">
        <f>Equity!CJ$12</f>
        <v>0</v>
      </c>
      <c r="CK72" s="119">
        <f>Equity!CK$12</f>
        <v>0</v>
      </c>
      <c r="CL72" s="119">
        <f>Equity!CL$12</f>
        <v>0</v>
      </c>
      <c r="CM72" s="119">
        <f>Equity!CM$12</f>
        <v>0</v>
      </c>
      <c r="CN72" s="119">
        <f>Equity!CN$12</f>
        <v>0</v>
      </c>
      <c r="CO72" s="119">
        <f>Equity!CO$12</f>
        <v>0</v>
      </c>
      <c r="CP72" s="119">
        <f>Equity!CP$12</f>
        <v>0</v>
      </c>
      <c r="CQ72" s="119">
        <f>Equity!CQ$12</f>
        <v>0</v>
      </c>
      <c r="CR72" s="119">
        <f>Equity!CR$12</f>
        <v>0</v>
      </c>
      <c r="CS72" s="119">
        <f>Equity!CS$12</f>
        <v>0</v>
      </c>
      <c r="CT72" s="119">
        <f>Equity!CT$12</f>
        <v>0</v>
      </c>
      <c r="CU72" s="119">
        <f>Equity!CU$12</f>
        <v>0</v>
      </c>
      <c r="CV72" s="119">
        <f>Equity!CV$12</f>
        <v>0</v>
      </c>
      <c r="CW72" s="119">
        <f>Equity!CW$12</f>
        <v>0</v>
      </c>
      <c r="CX72" s="119">
        <f>Equity!CX$12</f>
        <v>0</v>
      </c>
      <c r="CY72" s="119">
        <f>Equity!CY$12</f>
        <v>0</v>
      </c>
      <c r="CZ72" s="119">
        <f>Equity!CZ$12</f>
        <v>0</v>
      </c>
      <c r="DA72" s="119">
        <f>Equity!DA$12</f>
        <v>0</v>
      </c>
      <c r="DB72" s="119">
        <f>Equity!DB$12</f>
        <v>0</v>
      </c>
      <c r="DC72" s="119">
        <f>Equity!DC$12</f>
        <v>0</v>
      </c>
      <c r="DD72" s="119">
        <f>Equity!DD$12</f>
        <v>0</v>
      </c>
      <c r="DE72" s="119">
        <f>Equity!DE$12</f>
        <v>0</v>
      </c>
      <c r="DF72" s="119">
        <f>Equity!DF$12</f>
        <v>0</v>
      </c>
      <c r="DG72" s="119">
        <f>Equity!DG$12</f>
        <v>0</v>
      </c>
      <c r="DH72" s="119">
        <f>Equity!DH$12</f>
        <v>0</v>
      </c>
      <c r="DI72" s="119">
        <f>Equity!DI$12</f>
        <v>0</v>
      </c>
      <c r="DJ72" s="119">
        <f>Equity!DJ$12</f>
        <v>0</v>
      </c>
      <c r="DK72" s="119">
        <f>Equity!DK$12</f>
        <v>0</v>
      </c>
      <c r="DL72" s="119">
        <f>Equity!DL$12</f>
        <v>0</v>
      </c>
      <c r="DM72" s="119">
        <f>Equity!DM$12</f>
        <v>0</v>
      </c>
      <c r="DN72" s="119">
        <f>Equity!DN$12</f>
        <v>0</v>
      </c>
      <c r="DO72" s="119">
        <f>Equity!DO$12</f>
        <v>0</v>
      </c>
      <c r="DP72" s="119">
        <f>Equity!DP$12</f>
        <v>0</v>
      </c>
      <c r="DQ72" s="119">
        <f>Equity!DQ$12</f>
        <v>0</v>
      </c>
      <c r="DR72" s="119">
        <f>Equity!DR$12</f>
        <v>0</v>
      </c>
      <c r="DS72" s="119">
        <f>Equity!DS$12</f>
        <v>0</v>
      </c>
      <c r="DT72" s="119">
        <f>Equity!DT$12</f>
        <v>0</v>
      </c>
      <c r="DU72" s="119">
        <f>Equity!DU$12</f>
        <v>0</v>
      </c>
      <c r="DV72" s="119">
        <f>Equity!DV$12</f>
        <v>0</v>
      </c>
      <c r="DW72" s="119">
        <f>Equity!DW$12</f>
        <v>0</v>
      </c>
      <c r="DX72" s="119">
        <f>Equity!DX$12</f>
        <v>0</v>
      </c>
      <c r="DY72" s="119">
        <f>Equity!DY$12</f>
        <v>0</v>
      </c>
      <c r="DZ72" s="119">
        <f>Equity!DZ$12</f>
        <v>0</v>
      </c>
      <c r="EA72" s="119">
        <f>Equity!EA$12</f>
        <v>0</v>
      </c>
      <c r="EB72" s="119">
        <f>Equity!EB$12</f>
        <v>0</v>
      </c>
      <c r="EC72" s="119">
        <f>Equity!EC$12</f>
        <v>0</v>
      </c>
      <c r="ED72" s="119">
        <f>Equity!ED$12</f>
        <v>0</v>
      </c>
      <c r="EE72" s="119">
        <f>Equity!EE$12</f>
        <v>0</v>
      </c>
      <c r="EF72" s="119">
        <f>Equity!EF$12</f>
        <v>0</v>
      </c>
      <c r="EG72" s="119">
        <f>Equity!EG$12</f>
        <v>0</v>
      </c>
      <c r="EH72" s="119">
        <f>Equity!EH$12</f>
        <v>0</v>
      </c>
      <c r="EI72" s="119">
        <f>Equity!EI$12</f>
        <v>0</v>
      </c>
      <c r="EJ72" s="119">
        <f>Equity!EJ$12</f>
        <v>0</v>
      </c>
      <c r="EK72" s="119">
        <f>Equity!EK$12</f>
        <v>0</v>
      </c>
      <c r="EL72" s="119">
        <f>Equity!EL$12</f>
        <v>0</v>
      </c>
      <c r="EM72" s="119">
        <f>Equity!EM$12</f>
        <v>0</v>
      </c>
      <c r="EN72" s="119">
        <f>Equity!EN$12</f>
        <v>0</v>
      </c>
      <c r="EO72" s="119">
        <f>Equity!EO$12</f>
        <v>0</v>
      </c>
      <c r="EP72" s="119">
        <f>Equity!EP$12</f>
        <v>0</v>
      </c>
      <c r="EQ72" s="119">
        <f>Equity!EQ$12</f>
        <v>0</v>
      </c>
      <c r="ER72" s="119">
        <f>Equity!ER$12</f>
        <v>0</v>
      </c>
      <c r="ES72" s="119">
        <f>Equity!ES$12</f>
        <v>0</v>
      </c>
      <c r="ET72" s="119">
        <f>Equity!ET$12</f>
        <v>0</v>
      </c>
      <c r="EU72" s="119">
        <f>Equity!EU$12</f>
        <v>0</v>
      </c>
      <c r="EV72" s="119">
        <f>Equity!EV$12</f>
        <v>0</v>
      </c>
      <c r="EW72" s="119">
        <f>Equity!EW$12</f>
        <v>0</v>
      </c>
      <c r="EX72" s="119">
        <f>Equity!EX$12</f>
        <v>0</v>
      </c>
      <c r="EY72" s="119">
        <f>Equity!EY$12</f>
        <v>0</v>
      </c>
      <c r="EZ72" s="119">
        <f>Equity!EZ$12</f>
        <v>0</v>
      </c>
      <c r="FA72" s="119">
        <f>Equity!FA$12</f>
        <v>87054.025199197247</v>
      </c>
      <c r="FB72" s="119">
        <f>Equity!FB$12</f>
        <v>0</v>
      </c>
      <c r="FC72" s="119">
        <f>Equity!FC$12</f>
        <v>0</v>
      </c>
      <c r="FD72" s="119">
        <f>Equity!FD$12</f>
        <v>0</v>
      </c>
      <c r="FE72" s="119">
        <f>Equity!FE$12</f>
        <v>0</v>
      </c>
      <c r="FF72" s="119">
        <f>Equity!FF$12</f>
        <v>0</v>
      </c>
      <c r="FG72" s="119">
        <f>Equity!FG$12</f>
        <v>0</v>
      </c>
      <c r="FH72" s="119">
        <f>Equity!FH$12</f>
        <v>0</v>
      </c>
      <c r="FI72" s="119">
        <f>Equity!FI$12</f>
        <v>0</v>
      </c>
      <c r="FJ72" s="119">
        <f>Equity!FJ$12</f>
        <v>0</v>
      </c>
      <c r="FK72" s="119">
        <f>Equity!FK$12</f>
        <v>0</v>
      </c>
      <c r="FL72" s="119">
        <f>Equity!FL$12</f>
        <v>0</v>
      </c>
      <c r="FM72" s="119">
        <f>Equity!FM$12</f>
        <v>0</v>
      </c>
      <c r="FN72" s="119">
        <f>Equity!FN$12</f>
        <v>0</v>
      </c>
      <c r="FO72" s="119">
        <f>Equity!FO$12</f>
        <v>0</v>
      </c>
      <c r="FP72" s="119">
        <f>Equity!FP$12</f>
        <v>0</v>
      </c>
      <c r="FQ72" s="119">
        <f>Equity!FQ$12</f>
        <v>0</v>
      </c>
      <c r="FR72" s="119">
        <f>Equity!FR$12</f>
        <v>0</v>
      </c>
      <c r="FS72" s="119">
        <f>Equity!FS$12</f>
        <v>0</v>
      </c>
      <c r="FT72" s="119">
        <f>Equity!FT$12</f>
        <v>0</v>
      </c>
      <c r="FU72" s="119">
        <f>Equity!FU$12</f>
        <v>0</v>
      </c>
      <c r="FV72" s="119">
        <f>Equity!FV$12</f>
        <v>0</v>
      </c>
      <c r="FW72" s="119">
        <f>Equity!FW$12</f>
        <v>0</v>
      </c>
      <c r="FX72" s="119">
        <f>Equity!FX$12</f>
        <v>0</v>
      </c>
      <c r="FY72" s="119">
        <f>Equity!FY$12</f>
        <v>0</v>
      </c>
      <c r="FZ72" s="119">
        <f>Equity!FZ$12</f>
        <v>0</v>
      </c>
      <c r="GA72" s="119">
        <f>Equity!GA$12</f>
        <v>0</v>
      </c>
      <c r="GB72" s="119">
        <f>Equity!GB$12</f>
        <v>0</v>
      </c>
      <c r="GC72" s="119">
        <f>Equity!GC$12</f>
        <v>0</v>
      </c>
      <c r="GD72" s="119">
        <f>Equity!GD$12</f>
        <v>0</v>
      </c>
      <c r="GE72" s="119">
        <f>Equity!GE$12</f>
        <v>0</v>
      </c>
      <c r="GF72" s="119">
        <f>Equity!GF$12</f>
        <v>0</v>
      </c>
      <c r="GG72" s="119">
        <f>Equity!GG$12</f>
        <v>0</v>
      </c>
      <c r="GH72" s="119">
        <f>Equity!GH$12</f>
        <v>0</v>
      </c>
      <c r="GI72" s="119">
        <f>Equity!GI$12</f>
        <v>0</v>
      </c>
      <c r="GJ72" s="119">
        <f>Equity!GJ$12</f>
        <v>0</v>
      </c>
    </row>
    <row r="73" spans="1:192" ht="12.75" hidden="1" outlineLevel="1" x14ac:dyDescent="0.35">
      <c r="A73"/>
      <c r="B73"/>
      <c r="C73"/>
      <c r="D73"/>
      <c r="E73" t="s">
        <v>1710</v>
      </c>
      <c r="F73"/>
      <c r="G73" t="s">
        <v>101</v>
      </c>
      <c r="H73">
        <f>SUM(J73:GJ73)</f>
        <v>372414.02671710175</v>
      </c>
      <c r="I73"/>
      <c r="J73">
        <f t="shared" ref="J73:AO73" si="96">SUM(J71:J72)</f>
        <v>0</v>
      </c>
      <c r="K73">
        <f t="shared" si="96"/>
        <v>0</v>
      </c>
      <c r="L73">
        <f t="shared" si="96"/>
        <v>0</v>
      </c>
      <c r="M73">
        <f t="shared" si="96"/>
        <v>0</v>
      </c>
      <c r="N73">
        <f t="shared" si="96"/>
        <v>0</v>
      </c>
      <c r="O73">
        <f t="shared" si="96"/>
        <v>0</v>
      </c>
      <c r="P73">
        <f t="shared" si="96"/>
        <v>0</v>
      </c>
      <c r="Q73">
        <f t="shared" si="96"/>
        <v>0</v>
      </c>
      <c r="R73">
        <f t="shared" si="96"/>
        <v>0</v>
      </c>
      <c r="S73">
        <f t="shared" si="96"/>
        <v>0</v>
      </c>
      <c r="T73">
        <f t="shared" si="96"/>
        <v>0</v>
      </c>
      <c r="U73">
        <f t="shared" si="96"/>
        <v>0</v>
      </c>
      <c r="V73">
        <f t="shared" si="96"/>
        <v>0</v>
      </c>
      <c r="W73">
        <f t="shared" si="96"/>
        <v>0</v>
      </c>
      <c r="X73">
        <f t="shared" si="96"/>
        <v>0</v>
      </c>
      <c r="Y73">
        <f t="shared" si="96"/>
        <v>0</v>
      </c>
      <c r="Z73">
        <f t="shared" si="96"/>
        <v>0</v>
      </c>
      <c r="AA73">
        <f t="shared" si="96"/>
        <v>0</v>
      </c>
      <c r="AB73">
        <f t="shared" si="96"/>
        <v>0</v>
      </c>
      <c r="AC73">
        <f t="shared" si="96"/>
        <v>0</v>
      </c>
      <c r="AD73">
        <f t="shared" si="96"/>
        <v>0</v>
      </c>
      <c r="AE73">
        <f t="shared" si="96"/>
        <v>3.1684521673014387E-9</v>
      </c>
      <c r="AF73">
        <f t="shared" si="96"/>
        <v>0</v>
      </c>
      <c r="AG73">
        <f t="shared" si="96"/>
        <v>0</v>
      </c>
      <c r="AH73">
        <f t="shared" si="96"/>
        <v>0</v>
      </c>
      <c r="AI73">
        <f t="shared" si="96"/>
        <v>0</v>
      </c>
      <c r="AJ73">
        <f t="shared" si="96"/>
        <v>0</v>
      </c>
      <c r="AK73">
        <f t="shared" si="96"/>
        <v>0</v>
      </c>
      <c r="AL73">
        <f t="shared" si="96"/>
        <v>0</v>
      </c>
      <c r="AM73">
        <f t="shared" si="96"/>
        <v>0</v>
      </c>
      <c r="AN73">
        <f t="shared" si="96"/>
        <v>0</v>
      </c>
      <c r="AO73">
        <f t="shared" si="96"/>
        <v>0</v>
      </c>
      <c r="AP73">
        <f t="shared" ref="AP73:BU73" si="97">SUM(AP71:AP72)</f>
        <v>0</v>
      </c>
      <c r="AQ73">
        <f t="shared" si="97"/>
        <v>0</v>
      </c>
      <c r="AR73">
        <f t="shared" si="97"/>
        <v>0</v>
      </c>
      <c r="AS73">
        <f t="shared" si="97"/>
        <v>0</v>
      </c>
      <c r="AT73">
        <f t="shared" si="97"/>
        <v>0</v>
      </c>
      <c r="AU73">
        <f t="shared" si="97"/>
        <v>0</v>
      </c>
      <c r="AV73">
        <f t="shared" si="97"/>
        <v>0</v>
      </c>
      <c r="AW73">
        <f t="shared" si="97"/>
        <v>0</v>
      </c>
      <c r="AX73">
        <f t="shared" si="97"/>
        <v>0</v>
      </c>
      <c r="AY73">
        <f t="shared" si="97"/>
        <v>0</v>
      </c>
      <c r="AZ73">
        <f t="shared" si="97"/>
        <v>0</v>
      </c>
      <c r="BA73">
        <f t="shared" si="97"/>
        <v>0</v>
      </c>
      <c r="BB73">
        <f t="shared" si="97"/>
        <v>0</v>
      </c>
      <c r="BC73">
        <f t="shared" si="97"/>
        <v>0</v>
      </c>
      <c r="BD73">
        <f t="shared" si="97"/>
        <v>0</v>
      </c>
      <c r="BE73">
        <f t="shared" si="97"/>
        <v>0</v>
      </c>
      <c r="BF73">
        <f t="shared" si="97"/>
        <v>1715.5909978587265</v>
      </c>
      <c r="BG73">
        <f t="shared" si="97"/>
        <v>1434.0243305571967</v>
      </c>
      <c r="BH73">
        <f t="shared" si="97"/>
        <v>1471.645621814961</v>
      </c>
      <c r="BI73">
        <f t="shared" si="97"/>
        <v>1480.3153284163072</v>
      </c>
      <c r="BJ73">
        <f t="shared" si="97"/>
        <v>1445.636502010922</v>
      </c>
      <c r="BK73">
        <f t="shared" si="97"/>
        <v>1469.8749388211263</v>
      </c>
      <c r="BL73">
        <f t="shared" si="97"/>
        <v>1508.4367623603348</v>
      </c>
      <c r="BM73">
        <f t="shared" si="97"/>
        <v>1517.3232116267145</v>
      </c>
      <c r="BN73">
        <f t="shared" si="97"/>
        <v>1499.5503130939546</v>
      </c>
      <c r="BO73">
        <f t="shared" si="97"/>
        <v>1515.5082615580341</v>
      </c>
      <c r="BP73">
        <f t="shared" si="97"/>
        <v>1546.1476814193425</v>
      </c>
      <c r="BQ73">
        <f t="shared" si="97"/>
        <v>1555.256291917382</v>
      </c>
      <c r="BR73">
        <f t="shared" si="97"/>
        <v>1518.8218499252243</v>
      </c>
      <c r="BS73">
        <f t="shared" si="97"/>
        <v>1544.2873575989456</v>
      </c>
      <c r="BT73">
        <f t="shared" si="97"/>
        <v>1584.8013734548267</v>
      </c>
      <c r="BU73">
        <f t="shared" si="97"/>
        <v>1594.1376992153168</v>
      </c>
      <c r="BV73">
        <f t="shared" ref="BV73:DA73" si="98">SUM(BV71:BV72)</f>
        <v>1556.792396173355</v>
      </c>
      <c r="BW73">
        <f t="shared" si="98"/>
        <v>1582.8945415389189</v>
      </c>
      <c r="BX73">
        <f t="shared" si="98"/>
        <v>1624.4214077911965</v>
      </c>
      <c r="BY73">
        <f t="shared" si="98"/>
        <v>1633.9911416956993</v>
      </c>
      <c r="BZ73">
        <f t="shared" si="98"/>
        <v>1595.7122060776892</v>
      </c>
      <c r="CA73">
        <f t="shared" si="98"/>
        <v>1622.4669050773923</v>
      </c>
      <c r="CB73">
        <f t="shared" si="98"/>
        <v>1665.0319429859765</v>
      </c>
      <c r="CC73">
        <f t="shared" si="98"/>
        <v>1652.1620003184812</v>
      </c>
      <c r="CD73">
        <f t="shared" si="98"/>
        <v>431.75051141077302</v>
      </c>
      <c r="CE73">
        <f t="shared" si="98"/>
        <v>599.0774064889838</v>
      </c>
      <c r="CF73">
        <f t="shared" si="98"/>
        <v>709.10948157624216</v>
      </c>
      <c r="CG73">
        <f t="shared" si="98"/>
        <v>734.31806783398497</v>
      </c>
      <c r="CH73">
        <f t="shared" si="98"/>
        <v>586.93902986385206</v>
      </c>
      <c r="CI73">
        <f t="shared" si="98"/>
        <v>846.13492271331347</v>
      </c>
      <c r="CJ73">
        <f t="shared" si="98"/>
        <v>961.72823021099475</v>
      </c>
      <c r="CK73">
        <f t="shared" si="98"/>
        <v>989.07400266265518</v>
      </c>
      <c r="CL73">
        <f t="shared" si="98"/>
        <v>836.26220234958009</v>
      </c>
      <c r="CM73">
        <f t="shared" si="98"/>
        <v>1105.0614752355691</v>
      </c>
      <c r="CN73">
        <f t="shared" si="98"/>
        <v>1226.7327336957014</v>
      </c>
      <c r="CO73">
        <f t="shared" si="98"/>
        <v>1256.3311738099424</v>
      </c>
      <c r="CP73">
        <f t="shared" si="98"/>
        <v>1097.878803780307</v>
      </c>
      <c r="CQ73">
        <f t="shared" si="98"/>
        <v>1376.6501552903931</v>
      </c>
      <c r="CR73">
        <f t="shared" si="98"/>
        <v>1504.6825890398286</v>
      </c>
      <c r="CS73">
        <f t="shared" si="98"/>
        <v>1536.6546203985533</v>
      </c>
      <c r="CT73">
        <f t="shared" si="98"/>
        <v>1470.7879439378503</v>
      </c>
      <c r="CU73">
        <f t="shared" si="98"/>
        <v>1661.8655994354151</v>
      </c>
      <c r="CV73">
        <f t="shared" si="98"/>
        <v>1796.8399570981028</v>
      </c>
      <c r="CW73">
        <f t="shared" si="98"/>
        <v>1831.3191202049138</v>
      </c>
      <c r="CX73">
        <f t="shared" si="98"/>
        <v>1660.9211811032708</v>
      </c>
      <c r="CY73">
        <f t="shared" si="98"/>
        <v>1960.8157909769277</v>
      </c>
      <c r="CZ73">
        <f t="shared" si="98"/>
        <v>2102.4853957893783</v>
      </c>
      <c r="DA73">
        <f t="shared" si="98"/>
        <v>2139.5975845548337</v>
      </c>
      <c r="DB73">
        <f t="shared" ref="DB73:EG73" si="99">SUM(DB71:DB72)</f>
        <v>1962.8850485877285</v>
      </c>
      <c r="DC73">
        <f t="shared" si="99"/>
        <v>2273.9478517538091</v>
      </c>
      <c r="DD73">
        <f t="shared" si="99"/>
        <v>2422.9059867421811</v>
      </c>
      <c r="DE73">
        <f t="shared" si="99"/>
        <v>2462.789952307643</v>
      </c>
      <c r="DF73">
        <f t="shared" si="99"/>
        <v>2279.520351323682</v>
      </c>
      <c r="DG73">
        <f t="shared" si="99"/>
        <v>2602.1817044662539</v>
      </c>
      <c r="DH73">
        <f t="shared" si="99"/>
        <v>2758.7648625864181</v>
      </c>
      <c r="DI73">
        <f t="shared" si="99"/>
        <v>2801.5658276886447</v>
      </c>
      <c r="DJ73">
        <f t="shared" si="99"/>
        <v>2728.2984418481819</v>
      </c>
      <c r="DK73">
        <f t="shared" si="99"/>
        <v>2946.7108584510042</v>
      </c>
      <c r="DL73">
        <f t="shared" si="99"/>
        <v>3111.5866743579954</v>
      </c>
      <c r="DM73">
        <f t="shared" si="99"/>
        <v>3157.465132284392</v>
      </c>
      <c r="DN73">
        <f t="shared" si="99"/>
        <v>2960.3055564488168</v>
      </c>
      <c r="DO73">
        <f t="shared" si="99"/>
        <v>3307.5413376066522</v>
      </c>
      <c r="DP73">
        <f t="shared" si="99"/>
        <v>3480.4617226828459</v>
      </c>
      <c r="DQ73">
        <f t="shared" si="99"/>
        <v>3529.5685449313305</v>
      </c>
      <c r="DR73">
        <f t="shared" si="99"/>
        <v>2313.8053194134463</v>
      </c>
      <c r="DS73">
        <f t="shared" si="99"/>
        <v>2128.8171788761592</v>
      </c>
      <c r="DT73">
        <f t="shared" si="99"/>
        <v>2184.6661972048187</v>
      </c>
      <c r="DU73">
        <f t="shared" si="99"/>
        <v>2197.5364253839953</v>
      </c>
      <c r="DV73">
        <f t="shared" si="99"/>
        <v>2146.0555126672889</v>
      </c>
      <c r="DW73">
        <f t="shared" si="99"/>
        <v>2182.0376083480633</v>
      </c>
      <c r="DX73">
        <f t="shared" si="99"/>
        <v>2239.2828521349384</v>
      </c>
      <c r="DY73">
        <f t="shared" si="99"/>
        <v>2252.474836018594</v>
      </c>
      <c r="DZ73">
        <f t="shared" si="99"/>
        <v>7791.318038879489</v>
      </c>
      <c r="EA73">
        <f t="shared" si="99"/>
        <v>7874.2318635414731</v>
      </c>
      <c r="EB73">
        <f t="shared" si="99"/>
        <v>8033.4272320340933</v>
      </c>
      <c r="EC73">
        <f t="shared" si="99"/>
        <v>7691.4003786793746</v>
      </c>
      <c r="ED73">
        <f t="shared" si="99"/>
        <v>4298.000703943726</v>
      </c>
      <c r="EE73">
        <f t="shared" si="99"/>
        <v>4638.4487991832957</v>
      </c>
      <c r="EF73">
        <f t="shared" si="99"/>
        <v>4783.9769938948411</v>
      </c>
      <c r="EG73">
        <f t="shared" si="99"/>
        <v>4783.9769938948411</v>
      </c>
      <c r="EH73">
        <f t="shared" ref="EH73:FM73" si="100">SUM(EH71:EH72)</f>
        <v>4492.9206044717521</v>
      </c>
      <c r="EI73">
        <f t="shared" si="100"/>
        <v>4841.8799020923125</v>
      </c>
      <c r="EJ73">
        <f t="shared" si="100"/>
        <v>4991.0463016716421</v>
      </c>
      <c r="EK73">
        <f t="shared" si="100"/>
        <v>4991.0463016716421</v>
      </c>
      <c r="EL73">
        <f t="shared" si="100"/>
        <v>4692.7135025129792</v>
      </c>
      <c r="EM73">
        <f t="shared" si="100"/>
        <v>5050.3967825740492</v>
      </c>
      <c r="EN73">
        <f t="shared" si="100"/>
        <v>5203.2923421428659</v>
      </c>
      <c r="EO73">
        <f t="shared" si="100"/>
        <v>5203.2923421428659</v>
      </c>
      <c r="EP73">
        <f t="shared" si="100"/>
        <v>5050.3967825740492</v>
      </c>
      <c r="EQ73">
        <f t="shared" si="100"/>
        <v>5264.1265850678337</v>
      </c>
      <c r="ER73">
        <f t="shared" si="100"/>
        <v>5420.8445336258683</v>
      </c>
      <c r="ES73">
        <f t="shared" si="100"/>
        <v>5420.8445336258683</v>
      </c>
      <c r="ET73">
        <f t="shared" si="100"/>
        <v>5107.4086365097955</v>
      </c>
      <c r="EU73">
        <f t="shared" si="100"/>
        <v>5483.1996326239605</v>
      </c>
      <c r="EV73">
        <f t="shared" si="100"/>
        <v>5643.8355298959432</v>
      </c>
      <c r="EW73">
        <f t="shared" si="100"/>
        <v>5643.8355298959432</v>
      </c>
      <c r="EX73">
        <f t="shared" si="100"/>
        <v>5322.5637353519724</v>
      </c>
      <c r="EY73">
        <f t="shared" si="100"/>
        <v>5707.7495063689876</v>
      </c>
      <c r="EZ73">
        <f t="shared" si="100"/>
        <v>5872.401301072774</v>
      </c>
      <c r="FA73">
        <f t="shared" si="100"/>
        <v>89802.69429418724</v>
      </c>
      <c r="FB73">
        <f t="shared" si="100"/>
        <v>3123.732206082781</v>
      </c>
      <c r="FC73">
        <f t="shared" si="100"/>
        <v>0</v>
      </c>
      <c r="FD73">
        <f t="shared" si="100"/>
        <v>0</v>
      </c>
      <c r="FE73">
        <f t="shared" si="100"/>
        <v>0</v>
      </c>
      <c r="FF73">
        <f t="shared" si="100"/>
        <v>0</v>
      </c>
      <c r="FG73">
        <f t="shared" si="100"/>
        <v>0</v>
      </c>
      <c r="FH73">
        <f t="shared" si="100"/>
        <v>0</v>
      </c>
      <c r="FI73">
        <f t="shared" si="100"/>
        <v>0</v>
      </c>
      <c r="FJ73">
        <f t="shared" si="100"/>
        <v>0</v>
      </c>
      <c r="FK73">
        <f t="shared" si="100"/>
        <v>0</v>
      </c>
      <c r="FL73">
        <f t="shared" si="100"/>
        <v>0</v>
      </c>
      <c r="FM73">
        <f t="shared" si="100"/>
        <v>0</v>
      </c>
      <c r="FN73">
        <f t="shared" ref="FN73:GJ73" si="101">SUM(FN71:FN72)</f>
        <v>0</v>
      </c>
      <c r="FO73">
        <f t="shared" si="101"/>
        <v>0</v>
      </c>
      <c r="FP73">
        <f t="shared" si="101"/>
        <v>0</v>
      </c>
      <c r="FQ73">
        <f t="shared" si="101"/>
        <v>0</v>
      </c>
      <c r="FR73">
        <f t="shared" si="101"/>
        <v>0</v>
      </c>
      <c r="FS73">
        <f t="shared" si="101"/>
        <v>0</v>
      </c>
      <c r="FT73">
        <f t="shared" si="101"/>
        <v>0</v>
      </c>
      <c r="FU73">
        <f t="shared" si="101"/>
        <v>0</v>
      </c>
      <c r="FV73">
        <f t="shared" si="101"/>
        <v>0</v>
      </c>
      <c r="FW73">
        <f t="shared" si="101"/>
        <v>0</v>
      </c>
      <c r="FX73">
        <f t="shared" si="101"/>
        <v>0</v>
      </c>
      <c r="FY73">
        <f t="shared" si="101"/>
        <v>0</v>
      </c>
      <c r="FZ73">
        <f t="shared" si="101"/>
        <v>0</v>
      </c>
      <c r="GA73">
        <f t="shared" si="101"/>
        <v>0</v>
      </c>
      <c r="GB73">
        <f t="shared" si="101"/>
        <v>0</v>
      </c>
      <c r="GC73">
        <f t="shared" si="101"/>
        <v>0</v>
      </c>
      <c r="GD73">
        <f t="shared" si="101"/>
        <v>0</v>
      </c>
      <c r="GE73">
        <f t="shared" si="101"/>
        <v>0</v>
      </c>
      <c r="GF73">
        <f t="shared" si="101"/>
        <v>0</v>
      </c>
      <c r="GG73">
        <f t="shared" si="101"/>
        <v>0</v>
      </c>
      <c r="GH73">
        <f t="shared" si="101"/>
        <v>0</v>
      </c>
      <c r="GI73">
        <f t="shared" si="101"/>
        <v>0</v>
      </c>
      <c r="GJ73">
        <f t="shared" si="101"/>
        <v>0</v>
      </c>
    </row>
    <row r="74" spans="1:192" ht="12.75" hidden="1" outlineLevel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s="119" customFormat="1" ht="12.75" hidden="1" outlineLevel="1" x14ac:dyDescent="0.35">
      <c r="E75" s="119" t="str">
        <f>Fin!$E$140</f>
        <v>Equity investment for IRR calc</v>
      </c>
      <c r="G75" s="119" t="str">
        <f>Fin!$G$140</f>
        <v>$ 000s</v>
      </c>
      <c r="H75" s="119">
        <f>Fin!$H$140</f>
        <v>-87054.025199198237</v>
      </c>
      <c r="J75" s="119">
        <f>Fin!J$140</f>
        <v>-1.0000000000000001E-9</v>
      </c>
      <c r="K75" s="119">
        <f>Fin!K$140</f>
        <v>0</v>
      </c>
      <c r="L75" s="119">
        <f>Fin!L$140</f>
        <v>0</v>
      </c>
      <c r="M75" s="119">
        <f>Fin!M$140</f>
        <v>0</v>
      </c>
      <c r="N75" s="119">
        <f>Fin!N$140</f>
        <v>0</v>
      </c>
      <c r="O75" s="119">
        <f>Fin!O$140</f>
        <v>-1579.77122796055</v>
      </c>
      <c r="P75" s="119">
        <f>Fin!P$140</f>
        <v>-8893.8626360310918</v>
      </c>
      <c r="Q75" s="119">
        <f>Fin!Q$140</f>
        <v>-2039.6583660512483</v>
      </c>
      <c r="R75" s="119">
        <f>Fin!R$140</f>
        <v>-2041.5703474542058</v>
      </c>
      <c r="S75" s="119">
        <f>Fin!S$140</f>
        <v>-2048.8359530392604</v>
      </c>
      <c r="T75" s="119">
        <f>Fin!T$140</f>
        <v>-2050.4718554369479</v>
      </c>
      <c r="U75" s="119">
        <f>Fin!U$140</f>
        <v>-2058.0541950547508</v>
      </c>
      <c r="V75" s="119">
        <f>Fin!V$140</f>
        <v>-2062.6822060597651</v>
      </c>
      <c r="W75" s="119">
        <f>Fin!W$140</f>
        <v>-2057.0635132657635</v>
      </c>
      <c r="X75" s="119">
        <f>Fin!X$140</f>
        <v>-2071.9464074459752</v>
      </c>
      <c r="Y75" s="119">
        <f>Fin!Y$140</f>
        <v>-2072.8871040917552</v>
      </c>
      <c r="Z75" s="119">
        <f>Fin!Z$140</f>
        <v>-2081.2670245370482</v>
      </c>
      <c r="AA75" s="119">
        <f>Fin!AA$140</f>
        <v>-2081.927339564294</v>
      </c>
      <c r="AB75" s="119">
        <f>Fin!AB$140</f>
        <v>-2090.6289302529713</v>
      </c>
      <c r="AC75" s="119">
        <f>Fin!AC$140</f>
        <v>-2095.3301930863163</v>
      </c>
      <c r="AD75" s="119">
        <f>Fin!AD$140</f>
        <v>-2095.5674616649853</v>
      </c>
      <c r="AE75" s="119">
        <f>Fin!AE$140</f>
        <v>-2104.7543960606758</v>
      </c>
      <c r="AF75" s="119">
        <f>Fin!AF$140</f>
        <v>-2074.1787642681388</v>
      </c>
      <c r="AG75" s="119">
        <f>Fin!AG$140</f>
        <v>-2055.0625275941375</v>
      </c>
      <c r="AH75" s="119">
        <f>Fin!AH$140</f>
        <v>-2027.1847695636786</v>
      </c>
      <c r="AI75" s="119">
        <f>Fin!AI$140</f>
        <v>-1990.7622773507355</v>
      </c>
      <c r="AJ75" s="119">
        <f>Fin!AJ$140</f>
        <v>-1985.0094421101965</v>
      </c>
      <c r="AK75" s="119">
        <f>Fin!AK$140</f>
        <v>-1943.581354864604</v>
      </c>
      <c r="AL75" s="119">
        <f>Fin!AL$140</f>
        <v>-1929.8305237123657</v>
      </c>
      <c r="AM75" s="119">
        <f>Fin!AM$140</f>
        <v>-1890.9518360102475</v>
      </c>
      <c r="AN75" s="119">
        <f>Fin!AN$140</f>
        <v>-1872.6857390780963</v>
      </c>
      <c r="AO75" s="119">
        <f>Fin!AO$140</f>
        <v>-1836.5193091103542</v>
      </c>
      <c r="AP75" s="119">
        <f>Fin!AP$140</f>
        <v>-1803.1550567599447</v>
      </c>
      <c r="AQ75" s="119">
        <f>Fin!AQ$140</f>
        <v>-1794.2319625991163</v>
      </c>
      <c r="AR75" s="119">
        <f>Fin!AR$140</f>
        <v>-1748.3983847811317</v>
      </c>
      <c r="AS75" s="119">
        <f>Fin!AS$140</f>
        <v>-1741.6319908822734</v>
      </c>
      <c r="AT75" s="119">
        <f>Fin!AT$140</f>
        <v>-1700.1236566024625</v>
      </c>
      <c r="AU75" s="119">
        <f>Fin!AU$140</f>
        <v>-1652.1374434406334</v>
      </c>
      <c r="AV75" s="119">
        <f>Fin!AV$140</f>
        <v>-1696.5581520534763</v>
      </c>
      <c r="AW75" s="119">
        <f>Fin!AW$140</f>
        <v>-1610.5173691179391</v>
      </c>
      <c r="AX75" s="119">
        <f>Fin!AX$140</f>
        <v>-1609.1075232664641</v>
      </c>
      <c r="AY75" s="119">
        <f>Fin!AY$140</f>
        <v>-1554.9386143581185</v>
      </c>
      <c r="AZ75" s="119">
        <f>Fin!AZ$140</f>
        <v>-1539.7575385024963</v>
      </c>
      <c r="BA75" s="119">
        <f>Fin!BA$140</f>
        <v>-1489.4168914103416</v>
      </c>
      <c r="BB75" s="119">
        <f>Fin!BB$140</f>
        <v>-1453.0433428272081</v>
      </c>
      <c r="BC75" s="119">
        <f>Fin!BC$140</f>
        <v>-1456.7160088210464</v>
      </c>
      <c r="BD75" s="119">
        <f>Fin!BD$140</f>
        <v>-1427.3005830877039</v>
      </c>
      <c r="BE75" s="119">
        <f>Fin!BE$140</f>
        <v>-1644.9449799667366</v>
      </c>
      <c r="BF75" s="119">
        <f>Fin!BF$140</f>
        <v>0</v>
      </c>
      <c r="BG75" s="119">
        <f>Fin!BG$140</f>
        <v>0</v>
      </c>
      <c r="BH75" s="119">
        <f>Fin!BH$140</f>
        <v>0</v>
      </c>
      <c r="BI75" s="119">
        <f>Fin!BI$140</f>
        <v>0</v>
      </c>
      <c r="BJ75" s="119">
        <f>Fin!BJ$140</f>
        <v>0</v>
      </c>
      <c r="BK75" s="119">
        <f>Fin!BK$140</f>
        <v>0</v>
      </c>
      <c r="BL75" s="119">
        <f>Fin!BL$140</f>
        <v>0</v>
      </c>
      <c r="BM75" s="119">
        <f>Fin!BM$140</f>
        <v>0</v>
      </c>
      <c r="BN75" s="119">
        <f>Fin!BN$140</f>
        <v>0</v>
      </c>
      <c r="BO75" s="119">
        <f>Fin!BO$140</f>
        <v>0</v>
      </c>
      <c r="BP75" s="119">
        <f>Fin!BP$140</f>
        <v>0</v>
      </c>
      <c r="BQ75" s="119">
        <f>Fin!BQ$140</f>
        <v>0</v>
      </c>
      <c r="BR75" s="119">
        <f>Fin!BR$140</f>
        <v>0</v>
      </c>
      <c r="BS75" s="119">
        <f>Fin!BS$140</f>
        <v>0</v>
      </c>
      <c r="BT75" s="119">
        <f>Fin!BT$140</f>
        <v>0</v>
      </c>
      <c r="BU75" s="119">
        <f>Fin!BU$140</f>
        <v>0</v>
      </c>
      <c r="BV75" s="119">
        <f>Fin!BV$140</f>
        <v>0</v>
      </c>
      <c r="BW75" s="119">
        <f>Fin!BW$140</f>
        <v>0</v>
      </c>
      <c r="BX75" s="119">
        <f>Fin!BX$140</f>
        <v>0</v>
      </c>
      <c r="BY75" s="119">
        <f>Fin!BY$140</f>
        <v>0</v>
      </c>
      <c r="BZ75" s="119">
        <f>Fin!BZ$140</f>
        <v>0</v>
      </c>
      <c r="CA75" s="119">
        <f>Fin!CA$140</f>
        <v>0</v>
      </c>
      <c r="CB75" s="119">
        <f>Fin!CB$140</f>
        <v>0</v>
      </c>
      <c r="CC75" s="119">
        <f>Fin!CC$140</f>
        <v>0</v>
      </c>
      <c r="CD75" s="119">
        <f>Fin!CD$140</f>
        <v>0</v>
      </c>
      <c r="CE75" s="119">
        <f>Fin!CE$140</f>
        <v>0</v>
      </c>
      <c r="CF75" s="119">
        <f>Fin!CF$140</f>
        <v>0</v>
      </c>
      <c r="CG75" s="119">
        <f>Fin!CG$140</f>
        <v>0</v>
      </c>
      <c r="CH75" s="119">
        <f>Fin!CH$140</f>
        <v>0</v>
      </c>
      <c r="CI75" s="119">
        <f>Fin!CI$140</f>
        <v>0</v>
      </c>
      <c r="CJ75" s="119">
        <f>Fin!CJ$140</f>
        <v>0</v>
      </c>
      <c r="CK75" s="119">
        <f>Fin!CK$140</f>
        <v>0</v>
      </c>
      <c r="CL75" s="119">
        <f>Fin!CL$140</f>
        <v>0</v>
      </c>
      <c r="CM75" s="119">
        <f>Fin!CM$140</f>
        <v>0</v>
      </c>
      <c r="CN75" s="119">
        <f>Fin!CN$140</f>
        <v>0</v>
      </c>
      <c r="CO75" s="119">
        <f>Fin!CO$140</f>
        <v>0</v>
      </c>
      <c r="CP75" s="119">
        <f>Fin!CP$140</f>
        <v>0</v>
      </c>
      <c r="CQ75" s="119">
        <f>Fin!CQ$140</f>
        <v>0</v>
      </c>
      <c r="CR75" s="119">
        <f>Fin!CR$140</f>
        <v>0</v>
      </c>
      <c r="CS75" s="119">
        <f>Fin!CS$140</f>
        <v>0</v>
      </c>
      <c r="CT75" s="119">
        <f>Fin!CT$140</f>
        <v>0</v>
      </c>
      <c r="CU75" s="119">
        <f>Fin!CU$140</f>
        <v>0</v>
      </c>
      <c r="CV75" s="119">
        <f>Fin!CV$140</f>
        <v>0</v>
      </c>
      <c r="CW75" s="119">
        <f>Fin!CW$140</f>
        <v>0</v>
      </c>
      <c r="CX75" s="119">
        <f>Fin!CX$140</f>
        <v>0</v>
      </c>
      <c r="CY75" s="119">
        <f>Fin!CY$140</f>
        <v>0</v>
      </c>
      <c r="CZ75" s="119">
        <f>Fin!CZ$140</f>
        <v>0</v>
      </c>
      <c r="DA75" s="119">
        <f>Fin!DA$140</f>
        <v>0</v>
      </c>
      <c r="DB75" s="119">
        <f>Fin!DB$140</f>
        <v>0</v>
      </c>
      <c r="DC75" s="119">
        <f>Fin!DC$140</f>
        <v>0</v>
      </c>
      <c r="DD75" s="119">
        <f>Fin!DD$140</f>
        <v>0</v>
      </c>
      <c r="DE75" s="119">
        <f>Fin!DE$140</f>
        <v>0</v>
      </c>
      <c r="DF75" s="119">
        <f>Fin!DF$140</f>
        <v>0</v>
      </c>
      <c r="DG75" s="119">
        <f>Fin!DG$140</f>
        <v>0</v>
      </c>
      <c r="DH75" s="119">
        <f>Fin!DH$140</f>
        <v>0</v>
      </c>
      <c r="DI75" s="119">
        <f>Fin!DI$140</f>
        <v>0</v>
      </c>
      <c r="DJ75" s="119">
        <f>Fin!DJ$140</f>
        <v>0</v>
      </c>
      <c r="DK75" s="119">
        <f>Fin!DK$140</f>
        <v>0</v>
      </c>
      <c r="DL75" s="119">
        <f>Fin!DL$140</f>
        <v>0</v>
      </c>
      <c r="DM75" s="119">
        <f>Fin!DM$140</f>
        <v>0</v>
      </c>
      <c r="DN75" s="119">
        <f>Fin!DN$140</f>
        <v>0</v>
      </c>
      <c r="DO75" s="119">
        <f>Fin!DO$140</f>
        <v>0</v>
      </c>
      <c r="DP75" s="119">
        <f>Fin!DP$140</f>
        <v>0</v>
      </c>
      <c r="DQ75" s="119">
        <f>Fin!DQ$140</f>
        <v>0</v>
      </c>
      <c r="DR75" s="119">
        <f>Fin!DR$140</f>
        <v>0</v>
      </c>
      <c r="DS75" s="119">
        <f>Fin!DS$140</f>
        <v>0</v>
      </c>
      <c r="DT75" s="119">
        <f>Fin!DT$140</f>
        <v>0</v>
      </c>
      <c r="DU75" s="119">
        <f>Fin!DU$140</f>
        <v>0</v>
      </c>
      <c r="DV75" s="119">
        <f>Fin!DV$140</f>
        <v>0</v>
      </c>
      <c r="DW75" s="119">
        <f>Fin!DW$140</f>
        <v>0</v>
      </c>
      <c r="DX75" s="119">
        <f>Fin!DX$140</f>
        <v>0</v>
      </c>
      <c r="DY75" s="119">
        <f>Fin!DY$140</f>
        <v>0</v>
      </c>
      <c r="DZ75" s="119">
        <f>Fin!DZ$140</f>
        <v>0</v>
      </c>
      <c r="EA75" s="119">
        <f>Fin!EA$140</f>
        <v>0</v>
      </c>
      <c r="EB75" s="119">
        <f>Fin!EB$140</f>
        <v>0</v>
      </c>
      <c r="EC75" s="119">
        <f>Fin!EC$140</f>
        <v>0</v>
      </c>
      <c r="ED75" s="119">
        <f>Fin!ED$140</f>
        <v>0</v>
      </c>
      <c r="EE75" s="119">
        <f>Fin!EE$140</f>
        <v>0</v>
      </c>
      <c r="EF75" s="119">
        <f>Fin!EF$140</f>
        <v>0</v>
      </c>
      <c r="EG75" s="119">
        <f>Fin!EG$140</f>
        <v>0</v>
      </c>
      <c r="EH75" s="119">
        <f>Fin!EH$140</f>
        <v>0</v>
      </c>
      <c r="EI75" s="119">
        <f>Fin!EI$140</f>
        <v>0</v>
      </c>
      <c r="EJ75" s="119">
        <f>Fin!EJ$140</f>
        <v>0</v>
      </c>
      <c r="EK75" s="119">
        <f>Fin!EK$140</f>
        <v>0</v>
      </c>
      <c r="EL75" s="119">
        <f>Fin!EL$140</f>
        <v>0</v>
      </c>
      <c r="EM75" s="119">
        <f>Fin!EM$140</f>
        <v>0</v>
      </c>
      <c r="EN75" s="119">
        <f>Fin!EN$140</f>
        <v>0</v>
      </c>
      <c r="EO75" s="119">
        <f>Fin!EO$140</f>
        <v>0</v>
      </c>
      <c r="EP75" s="119">
        <f>Fin!EP$140</f>
        <v>0</v>
      </c>
      <c r="EQ75" s="119">
        <f>Fin!EQ$140</f>
        <v>0</v>
      </c>
      <c r="ER75" s="119">
        <f>Fin!ER$140</f>
        <v>0</v>
      </c>
      <c r="ES75" s="119">
        <f>Fin!ES$140</f>
        <v>0</v>
      </c>
      <c r="ET75" s="119">
        <f>Fin!ET$140</f>
        <v>0</v>
      </c>
      <c r="EU75" s="119">
        <f>Fin!EU$140</f>
        <v>0</v>
      </c>
      <c r="EV75" s="119">
        <f>Fin!EV$140</f>
        <v>0</v>
      </c>
      <c r="EW75" s="119">
        <f>Fin!EW$140</f>
        <v>0</v>
      </c>
      <c r="EX75" s="119">
        <f>Fin!EX$140</f>
        <v>0</v>
      </c>
      <c r="EY75" s="119">
        <f>Fin!EY$140</f>
        <v>0</v>
      </c>
      <c r="EZ75" s="119">
        <f>Fin!EZ$140</f>
        <v>0</v>
      </c>
      <c r="FA75" s="119">
        <f>Fin!FA$140</f>
        <v>0</v>
      </c>
      <c r="FB75" s="119">
        <f>Fin!FB$140</f>
        <v>0</v>
      </c>
      <c r="FC75" s="119">
        <f>Fin!FC$140</f>
        <v>0</v>
      </c>
      <c r="FD75" s="119">
        <f>Fin!FD$140</f>
        <v>0</v>
      </c>
      <c r="FE75" s="119">
        <f>Fin!FE$140</f>
        <v>0</v>
      </c>
      <c r="FF75" s="119">
        <f>Fin!FF$140</f>
        <v>0</v>
      </c>
      <c r="FG75" s="119">
        <f>Fin!FG$140</f>
        <v>0</v>
      </c>
      <c r="FH75" s="119">
        <f>Fin!FH$140</f>
        <v>0</v>
      </c>
      <c r="FI75" s="119">
        <f>Fin!FI$140</f>
        <v>0</v>
      </c>
      <c r="FJ75" s="119">
        <f>Fin!FJ$140</f>
        <v>0</v>
      </c>
      <c r="FK75" s="119">
        <f>Fin!FK$140</f>
        <v>0</v>
      </c>
      <c r="FL75" s="119">
        <f>Fin!FL$140</f>
        <v>0</v>
      </c>
      <c r="FM75" s="119">
        <f>Fin!FM$140</f>
        <v>0</v>
      </c>
      <c r="FN75" s="119">
        <f>Fin!FN$140</f>
        <v>0</v>
      </c>
      <c r="FO75" s="119">
        <f>Fin!FO$140</f>
        <v>0</v>
      </c>
      <c r="FP75" s="119">
        <f>Fin!FP$140</f>
        <v>0</v>
      </c>
      <c r="FQ75" s="119">
        <f>Fin!FQ$140</f>
        <v>0</v>
      </c>
      <c r="FR75" s="119">
        <f>Fin!FR$140</f>
        <v>0</v>
      </c>
      <c r="FS75" s="119">
        <f>Fin!FS$140</f>
        <v>0</v>
      </c>
      <c r="FT75" s="119">
        <f>Fin!FT$140</f>
        <v>0</v>
      </c>
      <c r="FU75" s="119">
        <f>Fin!FU$140</f>
        <v>0</v>
      </c>
      <c r="FV75" s="119">
        <f>Fin!FV$140</f>
        <v>0</v>
      </c>
      <c r="FW75" s="119">
        <f>Fin!FW$140</f>
        <v>0</v>
      </c>
      <c r="FX75" s="119">
        <f>Fin!FX$140</f>
        <v>0</v>
      </c>
      <c r="FY75" s="119">
        <f>Fin!FY$140</f>
        <v>0</v>
      </c>
      <c r="FZ75" s="119">
        <f>Fin!FZ$140</f>
        <v>0</v>
      </c>
      <c r="GA75" s="119">
        <f>Fin!GA$140</f>
        <v>0</v>
      </c>
      <c r="GB75" s="119">
        <f>Fin!GB$140</f>
        <v>0</v>
      </c>
      <c r="GC75" s="119">
        <f>Fin!GC$140</f>
        <v>0</v>
      </c>
      <c r="GD75" s="119">
        <f>Fin!GD$140</f>
        <v>0</v>
      </c>
      <c r="GE75" s="119">
        <f>Fin!GE$140</f>
        <v>0</v>
      </c>
      <c r="GF75" s="119">
        <f>Fin!GF$140</f>
        <v>0</v>
      </c>
      <c r="GG75" s="119">
        <f>Fin!GG$140</f>
        <v>0</v>
      </c>
      <c r="GH75" s="119">
        <f>Fin!GH$140</f>
        <v>0</v>
      </c>
      <c r="GI75" s="119">
        <f>Fin!GI$140</f>
        <v>0</v>
      </c>
      <c r="GJ75" s="119">
        <f>Fin!GJ$140</f>
        <v>0</v>
      </c>
    </row>
    <row r="76" spans="1:192" ht="12.75" hidden="1" outlineLevel="1" x14ac:dyDescent="0.35">
      <c r="A76"/>
      <c r="B76"/>
      <c r="C76"/>
      <c r="D76"/>
      <c r="E76" t="str">
        <f>$E$73</f>
        <v>Blended returns to equity</v>
      </c>
      <c r="F76"/>
      <c r="G76" t="str">
        <f>$G$73</f>
        <v>$ 000s</v>
      </c>
      <c r="H76">
        <f>$H$73</f>
        <v>372414.02671710175</v>
      </c>
      <c r="I76"/>
      <c r="J76">
        <f t="shared" ref="J76:AO76" si="102">J$73</f>
        <v>0</v>
      </c>
      <c r="K76">
        <f t="shared" si="102"/>
        <v>0</v>
      </c>
      <c r="L76">
        <f t="shared" si="102"/>
        <v>0</v>
      </c>
      <c r="M76">
        <f t="shared" si="102"/>
        <v>0</v>
      </c>
      <c r="N76">
        <f t="shared" si="102"/>
        <v>0</v>
      </c>
      <c r="O76">
        <f t="shared" si="102"/>
        <v>0</v>
      </c>
      <c r="P76">
        <f t="shared" si="102"/>
        <v>0</v>
      </c>
      <c r="Q76">
        <f t="shared" si="102"/>
        <v>0</v>
      </c>
      <c r="R76">
        <f t="shared" si="102"/>
        <v>0</v>
      </c>
      <c r="S76">
        <f t="shared" si="102"/>
        <v>0</v>
      </c>
      <c r="T76">
        <f t="shared" si="102"/>
        <v>0</v>
      </c>
      <c r="U76">
        <f t="shared" si="102"/>
        <v>0</v>
      </c>
      <c r="V76">
        <f t="shared" si="102"/>
        <v>0</v>
      </c>
      <c r="W76">
        <f t="shared" si="102"/>
        <v>0</v>
      </c>
      <c r="X76">
        <f t="shared" si="102"/>
        <v>0</v>
      </c>
      <c r="Y76">
        <f t="shared" si="102"/>
        <v>0</v>
      </c>
      <c r="Z76">
        <f t="shared" si="102"/>
        <v>0</v>
      </c>
      <c r="AA76">
        <f t="shared" si="102"/>
        <v>0</v>
      </c>
      <c r="AB76">
        <f t="shared" si="102"/>
        <v>0</v>
      </c>
      <c r="AC76">
        <f t="shared" si="102"/>
        <v>0</v>
      </c>
      <c r="AD76">
        <f t="shared" si="102"/>
        <v>0</v>
      </c>
      <c r="AE76">
        <f t="shared" si="102"/>
        <v>3.1684521673014387E-9</v>
      </c>
      <c r="AF76">
        <f t="shared" si="102"/>
        <v>0</v>
      </c>
      <c r="AG76">
        <f t="shared" si="102"/>
        <v>0</v>
      </c>
      <c r="AH76">
        <f t="shared" si="102"/>
        <v>0</v>
      </c>
      <c r="AI76">
        <f t="shared" si="102"/>
        <v>0</v>
      </c>
      <c r="AJ76">
        <f t="shared" si="102"/>
        <v>0</v>
      </c>
      <c r="AK76">
        <f t="shared" si="102"/>
        <v>0</v>
      </c>
      <c r="AL76">
        <f t="shared" si="102"/>
        <v>0</v>
      </c>
      <c r="AM76">
        <f t="shared" si="102"/>
        <v>0</v>
      </c>
      <c r="AN76">
        <f t="shared" si="102"/>
        <v>0</v>
      </c>
      <c r="AO76">
        <f t="shared" si="102"/>
        <v>0</v>
      </c>
      <c r="AP76">
        <f t="shared" ref="AP76:BU76" si="103">AP$73</f>
        <v>0</v>
      </c>
      <c r="AQ76">
        <f t="shared" si="103"/>
        <v>0</v>
      </c>
      <c r="AR76">
        <f t="shared" si="103"/>
        <v>0</v>
      </c>
      <c r="AS76">
        <f t="shared" si="103"/>
        <v>0</v>
      </c>
      <c r="AT76">
        <f t="shared" si="103"/>
        <v>0</v>
      </c>
      <c r="AU76">
        <f t="shared" si="103"/>
        <v>0</v>
      </c>
      <c r="AV76">
        <f t="shared" si="103"/>
        <v>0</v>
      </c>
      <c r="AW76">
        <f t="shared" si="103"/>
        <v>0</v>
      </c>
      <c r="AX76">
        <f t="shared" si="103"/>
        <v>0</v>
      </c>
      <c r="AY76">
        <f t="shared" si="103"/>
        <v>0</v>
      </c>
      <c r="AZ76">
        <f t="shared" si="103"/>
        <v>0</v>
      </c>
      <c r="BA76">
        <f t="shared" si="103"/>
        <v>0</v>
      </c>
      <c r="BB76">
        <f t="shared" si="103"/>
        <v>0</v>
      </c>
      <c r="BC76">
        <f t="shared" si="103"/>
        <v>0</v>
      </c>
      <c r="BD76">
        <f t="shared" si="103"/>
        <v>0</v>
      </c>
      <c r="BE76">
        <f t="shared" si="103"/>
        <v>0</v>
      </c>
      <c r="BF76">
        <f t="shared" si="103"/>
        <v>1715.5909978587265</v>
      </c>
      <c r="BG76">
        <f t="shared" si="103"/>
        <v>1434.0243305571967</v>
      </c>
      <c r="BH76">
        <f t="shared" si="103"/>
        <v>1471.645621814961</v>
      </c>
      <c r="BI76">
        <f t="shared" si="103"/>
        <v>1480.3153284163072</v>
      </c>
      <c r="BJ76">
        <f t="shared" si="103"/>
        <v>1445.636502010922</v>
      </c>
      <c r="BK76">
        <f t="shared" si="103"/>
        <v>1469.8749388211263</v>
      </c>
      <c r="BL76">
        <f t="shared" si="103"/>
        <v>1508.4367623603348</v>
      </c>
      <c r="BM76">
        <f t="shared" si="103"/>
        <v>1517.3232116267145</v>
      </c>
      <c r="BN76">
        <f t="shared" si="103"/>
        <v>1499.5503130939546</v>
      </c>
      <c r="BO76">
        <f t="shared" si="103"/>
        <v>1515.5082615580341</v>
      </c>
      <c r="BP76">
        <f t="shared" si="103"/>
        <v>1546.1476814193425</v>
      </c>
      <c r="BQ76">
        <f t="shared" si="103"/>
        <v>1555.256291917382</v>
      </c>
      <c r="BR76">
        <f t="shared" si="103"/>
        <v>1518.8218499252243</v>
      </c>
      <c r="BS76">
        <f t="shared" si="103"/>
        <v>1544.2873575989456</v>
      </c>
      <c r="BT76">
        <f t="shared" si="103"/>
        <v>1584.8013734548267</v>
      </c>
      <c r="BU76">
        <f t="shared" si="103"/>
        <v>1594.1376992153168</v>
      </c>
      <c r="BV76">
        <f t="shared" ref="BV76:DA76" si="104">BV$73</f>
        <v>1556.792396173355</v>
      </c>
      <c r="BW76">
        <f t="shared" si="104"/>
        <v>1582.8945415389189</v>
      </c>
      <c r="BX76">
        <f t="shared" si="104"/>
        <v>1624.4214077911965</v>
      </c>
      <c r="BY76">
        <f t="shared" si="104"/>
        <v>1633.9911416956993</v>
      </c>
      <c r="BZ76">
        <f t="shared" si="104"/>
        <v>1595.7122060776892</v>
      </c>
      <c r="CA76">
        <f t="shared" si="104"/>
        <v>1622.4669050773923</v>
      </c>
      <c r="CB76">
        <f t="shared" si="104"/>
        <v>1665.0319429859765</v>
      </c>
      <c r="CC76">
        <f t="shared" si="104"/>
        <v>1652.1620003184812</v>
      </c>
      <c r="CD76">
        <f t="shared" si="104"/>
        <v>431.75051141077302</v>
      </c>
      <c r="CE76">
        <f t="shared" si="104"/>
        <v>599.0774064889838</v>
      </c>
      <c r="CF76">
        <f t="shared" si="104"/>
        <v>709.10948157624216</v>
      </c>
      <c r="CG76">
        <f t="shared" si="104"/>
        <v>734.31806783398497</v>
      </c>
      <c r="CH76">
        <f t="shared" si="104"/>
        <v>586.93902986385206</v>
      </c>
      <c r="CI76">
        <f t="shared" si="104"/>
        <v>846.13492271331347</v>
      </c>
      <c r="CJ76">
        <f t="shared" si="104"/>
        <v>961.72823021099475</v>
      </c>
      <c r="CK76">
        <f t="shared" si="104"/>
        <v>989.07400266265518</v>
      </c>
      <c r="CL76">
        <f t="shared" si="104"/>
        <v>836.26220234958009</v>
      </c>
      <c r="CM76">
        <f t="shared" si="104"/>
        <v>1105.0614752355691</v>
      </c>
      <c r="CN76">
        <f t="shared" si="104"/>
        <v>1226.7327336957014</v>
      </c>
      <c r="CO76">
        <f t="shared" si="104"/>
        <v>1256.3311738099424</v>
      </c>
      <c r="CP76">
        <f t="shared" si="104"/>
        <v>1097.878803780307</v>
      </c>
      <c r="CQ76">
        <f t="shared" si="104"/>
        <v>1376.6501552903931</v>
      </c>
      <c r="CR76">
        <f t="shared" si="104"/>
        <v>1504.6825890398286</v>
      </c>
      <c r="CS76">
        <f t="shared" si="104"/>
        <v>1536.6546203985533</v>
      </c>
      <c r="CT76">
        <f t="shared" si="104"/>
        <v>1470.7879439378503</v>
      </c>
      <c r="CU76">
        <f t="shared" si="104"/>
        <v>1661.8655994354151</v>
      </c>
      <c r="CV76">
        <f t="shared" si="104"/>
        <v>1796.8399570981028</v>
      </c>
      <c r="CW76">
        <f t="shared" si="104"/>
        <v>1831.3191202049138</v>
      </c>
      <c r="CX76">
        <f t="shared" si="104"/>
        <v>1660.9211811032708</v>
      </c>
      <c r="CY76">
        <f t="shared" si="104"/>
        <v>1960.8157909769277</v>
      </c>
      <c r="CZ76">
        <f t="shared" si="104"/>
        <v>2102.4853957893783</v>
      </c>
      <c r="DA76">
        <f t="shared" si="104"/>
        <v>2139.5975845548337</v>
      </c>
      <c r="DB76">
        <f t="shared" ref="DB76:EG76" si="105">DB$73</f>
        <v>1962.8850485877285</v>
      </c>
      <c r="DC76">
        <f t="shared" si="105"/>
        <v>2273.9478517538091</v>
      </c>
      <c r="DD76">
        <f t="shared" si="105"/>
        <v>2422.9059867421811</v>
      </c>
      <c r="DE76">
        <f t="shared" si="105"/>
        <v>2462.789952307643</v>
      </c>
      <c r="DF76">
        <f t="shared" si="105"/>
        <v>2279.520351323682</v>
      </c>
      <c r="DG76">
        <f t="shared" si="105"/>
        <v>2602.1817044662539</v>
      </c>
      <c r="DH76">
        <f t="shared" si="105"/>
        <v>2758.7648625864181</v>
      </c>
      <c r="DI76">
        <f t="shared" si="105"/>
        <v>2801.5658276886447</v>
      </c>
      <c r="DJ76">
        <f t="shared" si="105"/>
        <v>2728.2984418481819</v>
      </c>
      <c r="DK76">
        <f t="shared" si="105"/>
        <v>2946.7108584510042</v>
      </c>
      <c r="DL76">
        <f t="shared" si="105"/>
        <v>3111.5866743579954</v>
      </c>
      <c r="DM76">
        <f t="shared" si="105"/>
        <v>3157.465132284392</v>
      </c>
      <c r="DN76">
        <f t="shared" si="105"/>
        <v>2960.3055564488168</v>
      </c>
      <c r="DO76">
        <f t="shared" si="105"/>
        <v>3307.5413376066522</v>
      </c>
      <c r="DP76">
        <f t="shared" si="105"/>
        <v>3480.4617226828459</v>
      </c>
      <c r="DQ76">
        <f t="shared" si="105"/>
        <v>3529.5685449313305</v>
      </c>
      <c r="DR76">
        <f t="shared" si="105"/>
        <v>2313.8053194134463</v>
      </c>
      <c r="DS76">
        <f t="shared" si="105"/>
        <v>2128.8171788761592</v>
      </c>
      <c r="DT76">
        <f t="shared" si="105"/>
        <v>2184.6661972048187</v>
      </c>
      <c r="DU76">
        <f t="shared" si="105"/>
        <v>2197.5364253839953</v>
      </c>
      <c r="DV76">
        <f t="shared" si="105"/>
        <v>2146.0555126672889</v>
      </c>
      <c r="DW76">
        <f t="shared" si="105"/>
        <v>2182.0376083480633</v>
      </c>
      <c r="DX76">
        <f t="shared" si="105"/>
        <v>2239.2828521349384</v>
      </c>
      <c r="DY76">
        <f t="shared" si="105"/>
        <v>2252.474836018594</v>
      </c>
      <c r="DZ76">
        <f t="shared" si="105"/>
        <v>7791.318038879489</v>
      </c>
      <c r="EA76">
        <f t="shared" si="105"/>
        <v>7874.2318635414731</v>
      </c>
      <c r="EB76">
        <f t="shared" si="105"/>
        <v>8033.4272320340933</v>
      </c>
      <c r="EC76">
        <f t="shared" si="105"/>
        <v>7691.4003786793746</v>
      </c>
      <c r="ED76">
        <f t="shared" si="105"/>
        <v>4298.000703943726</v>
      </c>
      <c r="EE76">
        <f t="shared" si="105"/>
        <v>4638.4487991832957</v>
      </c>
      <c r="EF76">
        <f t="shared" si="105"/>
        <v>4783.9769938948411</v>
      </c>
      <c r="EG76">
        <f t="shared" si="105"/>
        <v>4783.9769938948411</v>
      </c>
      <c r="EH76">
        <f t="shared" ref="EH76:FM76" si="106">EH$73</f>
        <v>4492.9206044717521</v>
      </c>
      <c r="EI76">
        <f t="shared" si="106"/>
        <v>4841.8799020923125</v>
      </c>
      <c r="EJ76">
        <f t="shared" si="106"/>
        <v>4991.0463016716421</v>
      </c>
      <c r="EK76">
        <f t="shared" si="106"/>
        <v>4991.0463016716421</v>
      </c>
      <c r="EL76">
        <f t="shared" si="106"/>
        <v>4692.7135025129792</v>
      </c>
      <c r="EM76">
        <f t="shared" si="106"/>
        <v>5050.3967825740492</v>
      </c>
      <c r="EN76">
        <f t="shared" si="106"/>
        <v>5203.2923421428659</v>
      </c>
      <c r="EO76">
        <f t="shared" si="106"/>
        <v>5203.2923421428659</v>
      </c>
      <c r="EP76">
        <f t="shared" si="106"/>
        <v>5050.3967825740492</v>
      </c>
      <c r="EQ76">
        <f t="shared" si="106"/>
        <v>5264.1265850678337</v>
      </c>
      <c r="ER76">
        <f t="shared" si="106"/>
        <v>5420.8445336258683</v>
      </c>
      <c r="ES76">
        <f t="shared" si="106"/>
        <v>5420.8445336258683</v>
      </c>
      <c r="ET76">
        <f t="shared" si="106"/>
        <v>5107.4086365097955</v>
      </c>
      <c r="EU76">
        <f t="shared" si="106"/>
        <v>5483.1996326239605</v>
      </c>
      <c r="EV76">
        <f t="shared" si="106"/>
        <v>5643.8355298959432</v>
      </c>
      <c r="EW76">
        <f t="shared" si="106"/>
        <v>5643.8355298959432</v>
      </c>
      <c r="EX76">
        <f t="shared" si="106"/>
        <v>5322.5637353519724</v>
      </c>
      <c r="EY76">
        <f t="shared" si="106"/>
        <v>5707.7495063689876</v>
      </c>
      <c r="EZ76">
        <f t="shared" si="106"/>
        <v>5872.401301072774</v>
      </c>
      <c r="FA76">
        <f t="shared" si="106"/>
        <v>89802.69429418724</v>
      </c>
      <c r="FB76">
        <f t="shared" si="106"/>
        <v>3123.732206082781</v>
      </c>
      <c r="FC76">
        <f t="shared" si="106"/>
        <v>0</v>
      </c>
      <c r="FD76">
        <f t="shared" si="106"/>
        <v>0</v>
      </c>
      <c r="FE76">
        <f t="shared" si="106"/>
        <v>0</v>
      </c>
      <c r="FF76">
        <f t="shared" si="106"/>
        <v>0</v>
      </c>
      <c r="FG76">
        <f t="shared" si="106"/>
        <v>0</v>
      </c>
      <c r="FH76">
        <f t="shared" si="106"/>
        <v>0</v>
      </c>
      <c r="FI76">
        <f t="shared" si="106"/>
        <v>0</v>
      </c>
      <c r="FJ76">
        <f t="shared" si="106"/>
        <v>0</v>
      </c>
      <c r="FK76">
        <f t="shared" si="106"/>
        <v>0</v>
      </c>
      <c r="FL76">
        <f t="shared" si="106"/>
        <v>0</v>
      </c>
      <c r="FM76">
        <f t="shared" si="106"/>
        <v>0</v>
      </c>
      <c r="FN76">
        <f t="shared" ref="FN76:GJ76" si="107">FN$73</f>
        <v>0</v>
      </c>
      <c r="FO76">
        <f t="shared" si="107"/>
        <v>0</v>
      </c>
      <c r="FP76">
        <f t="shared" si="107"/>
        <v>0</v>
      </c>
      <c r="FQ76">
        <f t="shared" si="107"/>
        <v>0</v>
      </c>
      <c r="FR76">
        <f t="shared" si="107"/>
        <v>0</v>
      </c>
      <c r="FS76">
        <f t="shared" si="107"/>
        <v>0</v>
      </c>
      <c r="FT76">
        <f t="shared" si="107"/>
        <v>0</v>
      </c>
      <c r="FU76">
        <f t="shared" si="107"/>
        <v>0</v>
      </c>
      <c r="FV76">
        <f t="shared" si="107"/>
        <v>0</v>
      </c>
      <c r="FW76">
        <f t="shared" si="107"/>
        <v>0</v>
      </c>
      <c r="FX76">
        <f t="shared" si="107"/>
        <v>0</v>
      </c>
      <c r="FY76">
        <f t="shared" si="107"/>
        <v>0</v>
      </c>
      <c r="FZ76">
        <f t="shared" si="107"/>
        <v>0</v>
      </c>
      <c r="GA76">
        <f t="shared" si="107"/>
        <v>0</v>
      </c>
      <c r="GB76">
        <f t="shared" si="107"/>
        <v>0</v>
      </c>
      <c r="GC76">
        <f t="shared" si="107"/>
        <v>0</v>
      </c>
      <c r="GD76">
        <f t="shared" si="107"/>
        <v>0</v>
      </c>
      <c r="GE76">
        <f t="shared" si="107"/>
        <v>0</v>
      </c>
      <c r="GF76">
        <f t="shared" si="107"/>
        <v>0</v>
      </c>
      <c r="GG76">
        <f t="shared" si="107"/>
        <v>0</v>
      </c>
      <c r="GH76">
        <f t="shared" si="107"/>
        <v>0</v>
      </c>
      <c r="GI76">
        <f t="shared" si="107"/>
        <v>0</v>
      </c>
      <c r="GJ76">
        <f t="shared" si="107"/>
        <v>0</v>
      </c>
    </row>
    <row r="77" spans="1:192" ht="12.75" hidden="1" outlineLevel="1" x14ac:dyDescent="0.35">
      <c r="A77"/>
      <c r="B77"/>
      <c r="C77"/>
      <c r="D77"/>
      <c r="E77" t="s">
        <v>1711</v>
      </c>
      <c r="F77"/>
      <c r="G77" t="s">
        <v>101</v>
      </c>
      <c r="H77">
        <f>SUM(J77:GJ77)</f>
        <v>285360.00151790353</v>
      </c>
      <c r="I77"/>
      <c r="J77">
        <f t="shared" ref="J77:AO77" si="108">J75+J76</f>
        <v>-1.0000000000000001E-9</v>
      </c>
      <c r="K77">
        <f t="shared" si="108"/>
        <v>0</v>
      </c>
      <c r="L77">
        <f t="shared" si="108"/>
        <v>0</v>
      </c>
      <c r="M77">
        <f t="shared" si="108"/>
        <v>0</v>
      </c>
      <c r="N77">
        <f t="shared" si="108"/>
        <v>0</v>
      </c>
      <c r="O77">
        <f t="shared" si="108"/>
        <v>-1579.77122796055</v>
      </c>
      <c r="P77">
        <f t="shared" si="108"/>
        <v>-8893.8626360310918</v>
      </c>
      <c r="Q77">
        <f t="shared" si="108"/>
        <v>-2039.6583660512483</v>
      </c>
      <c r="R77">
        <f t="shared" si="108"/>
        <v>-2041.5703474542058</v>
      </c>
      <c r="S77">
        <f t="shared" si="108"/>
        <v>-2048.8359530392604</v>
      </c>
      <c r="T77">
        <f t="shared" si="108"/>
        <v>-2050.4718554369479</v>
      </c>
      <c r="U77">
        <f t="shared" si="108"/>
        <v>-2058.0541950547508</v>
      </c>
      <c r="V77">
        <f t="shared" si="108"/>
        <v>-2062.6822060597651</v>
      </c>
      <c r="W77">
        <f t="shared" si="108"/>
        <v>-2057.0635132657635</v>
      </c>
      <c r="X77">
        <f t="shared" si="108"/>
        <v>-2071.9464074459752</v>
      </c>
      <c r="Y77">
        <f t="shared" si="108"/>
        <v>-2072.8871040917552</v>
      </c>
      <c r="Z77">
        <f t="shared" si="108"/>
        <v>-2081.2670245370482</v>
      </c>
      <c r="AA77">
        <f t="shared" si="108"/>
        <v>-2081.927339564294</v>
      </c>
      <c r="AB77">
        <f t="shared" si="108"/>
        <v>-2090.6289302529713</v>
      </c>
      <c r="AC77">
        <f t="shared" si="108"/>
        <v>-2095.3301930863163</v>
      </c>
      <c r="AD77">
        <f t="shared" si="108"/>
        <v>-2095.5674616649853</v>
      </c>
      <c r="AE77">
        <f t="shared" si="108"/>
        <v>-2104.7543960575076</v>
      </c>
      <c r="AF77">
        <f t="shared" si="108"/>
        <v>-2074.1787642681388</v>
      </c>
      <c r="AG77">
        <f t="shared" si="108"/>
        <v>-2055.0625275941375</v>
      </c>
      <c r="AH77">
        <f t="shared" si="108"/>
        <v>-2027.1847695636786</v>
      </c>
      <c r="AI77">
        <f t="shared" si="108"/>
        <v>-1990.7622773507355</v>
      </c>
      <c r="AJ77">
        <f t="shared" si="108"/>
        <v>-1985.0094421101965</v>
      </c>
      <c r="AK77">
        <f t="shared" si="108"/>
        <v>-1943.581354864604</v>
      </c>
      <c r="AL77">
        <f t="shared" si="108"/>
        <v>-1929.8305237123657</v>
      </c>
      <c r="AM77">
        <f t="shared" si="108"/>
        <v>-1890.9518360102475</v>
      </c>
      <c r="AN77">
        <f t="shared" si="108"/>
        <v>-1872.6857390780963</v>
      </c>
      <c r="AO77">
        <f t="shared" si="108"/>
        <v>-1836.5193091103542</v>
      </c>
      <c r="AP77">
        <f t="shared" ref="AP77:BU77" si="109">AP75+AP76</f>
        <v>-1803.1550567599447</v>
      </c>
      <c r="AQ77">
        <f t="shared" si="109"/>
        <v>-1794.2319625991163</v>
      </c>
      <c r="AR77">
        <f t="shared" si="109"/>
        <v>-1748.3983847811317</v>
      </c>
      <c r="AS77">
        <f t="shared" si="109"/>
        <v>-1741.6319908822734</v>
      </c>
      <c r="AT77">
        <f t="shared" si="109"/>
        <v>-1700.1236566024625</v>
      </c>
      <c r="AU77">
        <f t="shared" si="109"/>
        <v>-1652.1374434406334</v>
      </c>
      <c r="AV77">
        <f t="shared" si="109"/>
        <v>-1696.5581520534763</v>
      </c>
      <c r="AW77">
        <f t="shared" si="109"/>
        <v>-1610.5173691179391</v>
      </c>
      <c r="AX77">
        <f t="shared" si="109"/>
        <v>-1609.1075232664641</v>
      </c>
      <c r="AY77">
        <f t="shared" si="109"/>
        <v>-1554.9386143581185</v>
      </c>
      <c r="AZ77">
        <f t="shared" si="109"/>
        <v>-1539.7575385024963</v>
      </c>
      <c r="BA77">
        <f t="shared" si="109"/>
        <v>-1489.4168914103416</v>
      </c>
      <c r="BB77">
        <f t="shared" si="109"/>
        <v>-1453.0433428272081</v>
      </c>
      <c r="BC77">
        <f t="shared" si="109"/>
        <v>-1456.7160088210464</v>
      </c>
      <c r="BD77">
        <f t="shared" si="109"/>
        <v>-1427.3005830877039</v>
      </c>
      <c r="BE77">
        <f t="shared" si="109"/>
        <v>-1644.9449799667366</v>
      </c>
      <c r="BF77">
        <f t="shared" si="109"/>
        <v>1715.5909978587265</v>
      </c>
      <c r="BG77">
        <f t="shared" si="109"/>
        <v>1434.0243305571967</v>
      </c>
      <c r="BH77">
        <f t="shared" si="109"/>
        <v>1471.645621814961</v>
      </c>
      <c r="BI77">
        <f t="shared" si="109"/>
        <v>1480.3153284163072</v>
      </c>
      <c r="BJ77">
        <f t="shared" si="109"/>
        <v>1445.636502010922</v>
      </c>
      <c r="BK77">
        <f t="shared" si="109"/>
        <v>1469.8749388211263</v>
      </c>
      <c r="BL77">
        <f t="shared" si="109"/>
        <v>1508.4367623603348</v>
      </c>
      <c r="BM77">
        <f t="shared" si="109"/>
        <v>1517.3232116267145</v>
      </c>
      <c r="BN77">
        <f t="shared" si="109"/>
        <v>1499.5503130939546</v>
      </c>
      <c r="BO77">
        <f t="shared" si="109"/>
        <v>1515.5082615580341</v>
      </c>
      <c r="BP77">
        <f t="shared" si="109"/>
        <v>1546.1476814193425</v>
      </c>
      <c r="BQ77">
        <f t="shared" si="109"/>
        <v>1555.256291917382</v>
      </c>
      <c r="BR77">
        <f t="shared" si="109"/>
        <v>1518.8218499252243</v>
      </c>
      <c r="BS77">
        <f t="shared" si="109"/>
        <v>1544.2873575989456</v>
      </c>
      <c r="BT77">
        <f t="shared" si="109"/>
        <v>1584.8013734548267</v>
      </c>
      <c r="BU77">
        <f t="shared" si="109"/>
        <v>1594.1376992153168</v>
      </c>
      <c r="BV77">
        <f t="shared" ref="BV77:DA77" si="110">BV75+BV76</f>
        <v>1556.792396173355</v>
      </c>
      <c r="BW77">
        <f t="shared" si="110"/>
        <v>1582.8945415389189</v>
      </c>
      <c r="BX77">
        <f t="shared" si="110"/>
        <v>1624.4214077911965</v>
      </c>
      <c r="BY77">
        <f t="shared" si="110"/>
        <v>1633.9911416956993</v>
      </c>
      <c r="BZ77">
        <f t="shared" si="110"/>
        <v>1595.7122060776892</v>
      </c>
      <c r="CA77">
        <f t="shared" si="110"/>
        <v>1622.4669050773923</v>
      </c>
      <c r="CB77">
        <f t="shared" si="110"/>
        <v>1665.0319429859765</v>
      </c>
      <c r="CC77">
        <f t="shared" si="110"/>
        <v>1652.1620003184812</v>
      </c>
      <c r="CD77">
        <f t="shared" si="110"/>
        <v>431.75051141077302</v>
      </c>
      <c r="CE77">
        <f t="shared" si="110"/>
        <v>599.0774064889838</v>
      </c>
      <c r="CF77">
        <f t="shared" si="110"/>
        <v>709.10948157624216</v>
      </c>
      <c r="CG77">
        <f t="shared" si="110"/>
        <v>734.31806783398497</v>
      </c>
      <c r="CH77">
        <f t="shared" si="110"/>
        <v>586.93902986385206</v>
      </c>
      <c r="CI77">
        <f t="shared" si="110"/>
        <v>846.13492271331347</v>
      </c>
      <c r="CJ77">
        <f t="shared" si="110"/>
        <v>961.72823021099475</v>
      </c>
      <c r="CK77">
        <f t="shared" si="110"/>
        <v>989.07400266265518</v>
      </c>
      <c r="CL77">
        <f t="shared" si="110"/>
        <v>836.26220234958009</v>
      </c>
      <c r="CM77">
        <f t="shared" si="110"/>
        <v>1105.0614752355691</v>
      </c>
      <c r="CN77">
        <f t="shared" si="110"/>
        <v>1226.7327336957014</v>
      </c>
      <c r="CO77">
        <f t="shared" si="110"/>
        <v>1256.3311738099424</v>
      </c>
      <c r="CP77">
        <f t="shared" si="110"/>
        <v>1097.878803780307</v>
      </c>
      <c r="CQ77">
        <f t="shared" si="110"/>
        <v>1376.6501552903931</v>
      </c>
      <c r="CR77">
        <f t="shared" si="110"/>
        <v>1504.6825890398286</v>
      </c>
      <c r="CS77">
        <f t="shared" si="110"/>
        <v>1536.6546203985533</v>
      </c>
      <c r="CT77">
        <f t="shared" si="110"/>
        <v>1470.7879439378503</v>
      </c>
      <c r="CU77">
        <f t="shared" si="110"/>
        <v>1661.8655994354151</v>
      </c>
      <c r="CV77">
        <f t="shared" si="110"/>
        <v>1796.8399570981028</v>
      </c>
      <c r="CW77">
        <f t="shared" si="110"/>
        <v>1831.3191202049138</v>
      </c>
      <c r="CX77">
        <f t="shared" si="110"/>
        <v>1660.9211811032708</v>
      </c>
      <c r="CY77">
        <f t="shared" si="110"/>
        <v>1960.8157909769277</v>
      </c>
      <c r="CZ77">
        <f t="shared" si="110"/>
        <v>2102.4853957893783</v>
      </c>
      <c r="DA77">
        <f t="shared" si="110"/>
        <v>2139.5975845548337</v>
      </c>
      <c r="DB77">
        <f t="shared" ref="DB77:EG77" si="111">DB75+DB76</f>
        <v>1962.8850485877285</v>
      </c>
      <c r="DC77">
        <f t="shared" si="111"/>
        <v>2273.9478517538091</v>
      </c>
      <c r="DD77">
        <f t="shared" si="111"/>
        <v>2422.9059867421811</v>
      </c>
      <c r="DE77">
        <f t="shared" si="111"/>
        <v>2462.789952307643</v>
      </c>
      <c r="DF77">
        <f t="shared" si="111"/>
        <v>2279.520351323682</v>
      </c>
      <c r="DG77">
        <f t="shared" si="111"/>
        <v>2602.1817044662539</v>
      </c>
      <c r="DH77">
        <f t="shared" si="111"/>
        <v>2758.7648625864181</v>
      </c>
      <c r="DI77">
        <f t="shared" si="111"/>
        <v>2801.5658276886447</v>
      </c>
      <c r="DJ77">
        <f t="shared" si="111"/>
        <v>2728.2984418481819</v>
      </c>
      <c r="DK77">
        <f t="shared" si="111"/>
        <v>2946.7108584510042</v>
      </c>
      <c r="DL77">
        <f t="shared" si="111"/>
        <v>3111.5866743579954</v>
      </c>
      <c r="DM77">
        <f t="shared" si="111"/>
        <v>3157.465132284392</v>
      </c>
      <c r="DN77">
        <f t="shared" si="111"/>
        <v>2960.3055564488168</v>
      </c>
      <c r="DO77">
        <f t="shared" si="111"/>
        <v>3307.5413376066522</v>
      </c>
      <c r="DP77">
        <f t="shared" si="111"/>
        <v>3480.4617226828459</v>
      </c>
      <c r="DQ77">
        <f t="shared" si="111"/>
        <v>3529.5685449313305</v>
      </c>
      <c r="DR77">
        <f t="shared" si="111"/>
        <v>2313.8053194134463</v>
      </c>
      <c r="DS77">
        <f t="shared" si="111"/>
        <v>2128.8171788761592</v>
      </c>
      <c r="DT77">
        <f t="shared" si="111"/>
        <v>2184.6661972048187</v>
      </c>
      <c r="DU77">
        <f t="shared" si="111"/>
        <v>2197.5364253839953</v>
      </c>
      <c r="DV77">
        <f t="shared" si="111"/>
        <v>2146.0555126672889</v>
      </c>
      <c r="DW77">
        <f t="shared" si="111"/>
        <v>2182.0376083480633</v>
      </c>
      <c r="DX77">
        <f t="shared" si="111"/>
        <v>2239.2828521349384</v>
      </c>
      <c r="DY77">
        <f t="shared" si="111"/>
        <v>2252.474836018594</v>
      </c>
      <c r="DZ77">
        <f t="shared" si="111"/>
        <v>7791.318038879489</v>
      </c>
      <c r="EA77">
        <f t="shared" si="111"/>
        <v>7874.2318635414731</v>
      </c>
      <c r="EB77">
        <f t="shared" si="111"/>
        <v>8033.4272320340933</v>
      </c>
      <c r="EC77">
        <f t="shared" si="111"/>
        <v>7691.4003786793746</v>
      </c>
      <c r="ED77">
        <f t="shared" si="111"/>
        <v>4298.000703943726</v>
      </c>
      <c r="EE77">
        <f t="shared" si="111"/>
        <v>4638.4487991832957</v>
      </c>
      <c r="EF77">
        <f t="shared" si="111"/>
        <v>4783.9769938948411</v>
      </c>
      <c r="EG77">
        <f t="shared" si="111"/>
        <v>4783.9769938948411</v>
      </c>
      <c r="EH77">
        <f t="shared" ref="EH77:FM77" si="112">EH75+EH76</f>
        <v>4492.9206044717521</v>
      </c>
      <c r="EI77">
        <f t="shared" si="112"/>
        <v>4841.8799020923125</v>
      </c>
      <c r="EJ77">
        <f t="shared" si="112"/>
        <v>4991.0463016716421</v>
      </c>
      <c r="EK77">
        <f t="shared" si="112"/>
        <v>4991.0463016716421</v>
      </c>
      <c r="EL77">
        <f t="shared" si="112"/>
        <v>4692.7135025129792</v>
      </c>
      <c r="EM77">
        <f t="shared" si="112"/>
        <v>5050.3967825740492</v>
      </c>
      <c r="EN77">
        <f t="shared" si="112"/>
        <v>5203.2923421428659</v>
      </c>
      <c r="EO77">
        <f t="shared" si="112"/>
        <v>5203.2923421428659</v>
      </c>
      <c r="EP77">
        <f t="shared" si="112"/>
        <v>5050.3967825740492</v>
      </c>
      <c r="EQ77">
        <f t="shared" si="112"/>
        <v>5264.1265850678337</v>
      </c>
      <c r="ER77">
        <f t="shared" si="112"/>
        <v>5420.8445336258683</v>
      </c>
      <c r="ES77">
        <f t="shared" si="112"/>
        <v>5420.8445336258683</v>
      </c>
      <c r="ET77">
        <f t="shared" si="112"/>
        <v>5107.4086365097955</v>
      </c>
      <c r="EU77">
        <f t="shared" si="112"/>
        <v>5483.1996326239605</v>
      </c>
      <c r="EV77">
        <f t="shared" si="112"/>
        <v>5643.8355298959432</v>
      </c>
      <c r="EW77">
        <f t="shared" si="112"/>
        <v>5643.8355298959432</v>
      </c>
      <c r="EX77">
        <f t="shared" si="112"/>
        <v>5322.5637353519724</v>
      </c>
      <c r="EY77">
        <f t="shared" si="112"/>
        <v>5707.7495063689876</v>
      </c>
      <c r="EZ77">
        <f t="shared" si="112"/>
        <v>5872.401301072774</v>
      </c>
      <c r="FA77">
        <f t="shared" si="112"/>
        <v>89802.69429418724</v>
      </c>
      <c r="FB77">
        <f t="shared" si="112"/>
        <v>3123.732206082781</v>
      </c>
      <c r="FC77">
        <f t="shared" si="112"/>
        <v>0</v>
      </c>
      <c r="FD77">
        <f t="shared" si="112"/>
        <v>0</v>
      </c>
      <c r="FE77">
        <f t="shared" si="112"/>
        <v>0</v>
      </c>
      <c r="FF77">
        <f t="shared" si="112"/>
        <v>0</v>
      </c>
      <c r="FG77">
        <f t="shared" si="112"/>
        <v>0</v>
      </c>
      <c r="FH77">
        <f t="shared" si="112"/>
        <v>0</v>
      </c>
      <c r="FI77">
        <f t="shared" si="112"/>
        <v>0</v>
      </c>
      <c r="FJ77">
        <f t="shared" si="112"/>
        <v>0</v>
      </c>
      <c r="FK77">
        <f t="shared" si="112"/>
        <v>0</v>
      </c>
      <c r="FL77">
        <f t="shared" si="112"/>
        <v>0</v>
      </c>
      <c r="FM77">
        <f t="shared" si="112"/>
        <v>0</v>
      </c>
      <c r="FN77">
        <f t="shared" ref="FN77:GJ77" si="113">FN75+FN76</f>
        <v>0</v>
      </c>
      <c r="FO77">
        <f t="shared" si="113"/>
        <v>0</v>
      </c>
      <c r="FP77">
        <f t="shared" si="113"/>
        <v>0</v>
      </c>
      <c r="FQ77">
        <f t="shared" si="113"/>
        <v>0</v>
      </c>
      <c r="FR77">
        <f t="shared" si="113"/>
        <v>0</v>
      </c>
      <c r="FS77">
        <f t="shared" si="113"/>
        <v>0</v>
      </c>
      <c r="FT77">
        <f t="shared" si="113"/>
        <v>0</v>
      </c>
      <c r="FU77">
        <f t="shared" si="113"/>
        <v>0</v>
      </c>
      <c r="FV77">
        <f t="shared" si="113"/>
        <v>0</v>
      </c>
      <c r="FW77">
        <f t="shared" si="113"/>
        <v>0</v>
      </c>
      <c r="FX77">
        <f t="shared" si="113"/>
        <v>0</v>
      </c>
      <c r="FY77">
        <f t="shared" si="113"/>
        <v>0</v>
      </c>
      <c r="FZ77">
        <f t="shared" si="113"/>
        <v>0</v>
      </c>
      <c r="GA77">
        <f t="shared" si="113"/>
        <v>0</v>
      </c>
      <c r="GB77">
        <f t="shared" si="113"/>
        <v>0</v>
      </c>
      <c r="GC77">
        <f t="shared" si="113"/>
        <v>0</v>
      </c>
      <c r="GD77">
        <f t="shared" si="113"/>
        <v>0</v>
      </c>
      <c r="GE77">
        <f t="shared" si="113"/>
        <v>0</v>
      </c>
      <c r="GF77">
        <f t="shared" si="113"/>
        <v>0</v>
      </c>
      <c r="GG77">
        <f t="shared" si="113"/>
        <v>0</v>
      </c>
      <c r="GH77">
        <f t="shared" si="113"/>
        <v>0</v>
      </c>
      <c r="GI77">
        <f t="shared" si="113"/>
        <v>0</v>
      </c>
      <c r="GJ77">
        <f t="shared" si="113"/>
        <v>0</v>
      </c>
    </row>
    <row r="78" spans="1:192" ht="12.75" hidden="1" outlineLevel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</row>
    <row r="79" spans="1:192" s="548" customFormat="1" ht="12.75" hidden="1" outlineLevel="1" x14ac:dyDescent="0.35">
      <c r="E79" s="548" t="str">
        <f>Time!$E$43</f>
        <v>Model period ending</v>
      </c>
      <c r="G79" s="548" t="str">
        <f>Time!$G$43</f>
        <v>date</v>
      </c>
      <c r="H79" s="548">
        <f>Time!$H$43</f>
        <v>0</v>
      </c>
      <c r="J79" s="548">
        <f>Time!J$43</f>
        <v>46053</v>
      </c>
      <c r="K79" s="548">
        <f>Time!K$43</f>
        <v>46081</v>
      </c>
      <c r="L79" s="548">
        <f>Time!L$43</f>
        <v>46112</v>
      </c>
      <c r="M79" s="548">
        <f>Time!M$43</f>
        <v>46142</v>
      </c>
      <c r="N79" s="548">
        <f>Time!N$43</f>
        <v>46173</v>
      </c>
      <c r="O79" s="548">
        <f>Time!O$43</f>
        <v>46203</v>
      </c>
      <c r="P79" s="548">
        <f>Time!P$43</f>
        <v>46234</v>
      </c>
      <c r="Q79" s="548">
        <f>Time!Q$43</f>
        <v>46265</v>
      </c>
      <c r="R79" s="548">
        <f>Time!R$43</f>
        <v>46295</v>
      </c>
      <c r="S79" s="548">
        <f>Time!S$43</f>
        <v>46326</v>
      </c>
      <c r="T79" s="548">
        <f>Time!T$43</f>
        <v>46356</v>
      </c>
      <c r="U79" s="548">
        <f>Time!U$43</f>
        <v>46387</v>
      </c>
      <c r="V79" s="548">
        <f>Time!V$43</f>
        <v>46418</v>
      </c>
      <c r="W79" s="548">
        <f>Time!W$43</f>
        <v>46446</v>
      </c>
      <c r="X79" s="548">
        <f>Time!X$43</f>
        <v>46477</v>
      </c>
      <c r="Y79" s="548">
        <f>Time!Y$43</f>
        <v>46507</v>
      </c>
      <c r="Z79" s="548">
        <f>Time!Z$43</f>
        <v>46538</v>
      </c>
      <c r="AA79" s="548">
        <f>Time!AA$43</f>
        <v>46568</v>
      </c>
      <c r="AB79" s="548">
        <f>Time!AB$43</f>
        <v>46599</v>
      </c>
      <c r="AC79" s="548">
        <f>Time!AC$43</f>
        <v>46630</v>
      </c>
      <c r="AD79" s="548">
        <f>Time!AD$43</f>
        <v>46660</v>
      </c>
      <c r="AE79" s="548">
        <f>Time!AE$43</f>
        <v>46691</v>
      </c>
      <c r="AF79" s="548">
        <f>Time!AF$43</f>
        <v>46721</v>
      </c>
      <c r="AG79" s="548">
        <f>Time!AG$43</f>
        <v>46752</v>
      </c>
      <c r="AH79" s="548">
        <f>Time!AH$43</f>
        <v>46783</v>
      </c>
      <c r="AI79" s="548">
        <f>Time!AI$43</f>
        <v>46812</v>
      </c>
      <c r="AJ79" s="548">
        <f>Time!AJ$43</f>
        <v>46843</v>
      </c>
      <c r="AK79" s="548">
        <f>Time!AK$43</f>
        <v>46873</v>
      </c>
      <c r="AL79" s="548">
        <f>Time!AL$43</f>
        <v>46904</v>
      </c>
      <c r="AM79" s="548">
        <f>Time!AM$43</f>
        <v>46934</v>
      </c>
      <c r="AN79" s="548">
        <f>Time!AN$43</f>
        <v>46965</v>
      </c>
      <c r="AO79" s="548">
        <f>Time!AO$43</f>
        <v>46996</v>
      </c>
      <c r="AP79" s="548">
        <f>Time!AP$43</f>
        <v>47026</v>
      </c>
      <c r="AQ79" s="548">
        <f>Time!AQ$43</f>
        <v>47057</v>
      </c>
      <c r="AR79" s="548">
        <f>Time!AR$43</f>
        <v>47087</v>
      </c>
      <c r="AS79" s="548">
        <f>Time!AS$43</f>
        <v>47118</v>
      </c>
      <c r="AT79" s="548">
        <f>Time!AT$43</f>
        <v>47149</v>
      </c>
      <c r="AU79" s="548">
        <f>Time!AU$43</f>
        <v>47177</v>
      </c>
      <c r="AV79" s="548">
        <f>Time!AV$43</f>
        <v>47208</v>
      </c>
      <c r="AW79" s="548">
        <f>Time!AW$43</f>
        <v>47238</v>
      </c>
      <c r="AX79" s="548">
        <f>Time!AX$43</f>
        <v>47269</v>
      </c>
      <c r="AY79" s="548">
        <f>Time!AY$43</f>
        <v>47299</v>
      </c>
      <c r="AZ79" s="548">
        <f>Time!AZ$43</f>
        <v>47330</v>
      </c>
      <c r="BA79" s="548">
        <f>Time!BA$43</f>
        <v>47361</v>
      </c>
      <c r="BB79" s="548">
        <f>Time!BB$43</f>
        <v>47391</v>
      </c>
      <c r="BC79" s="548">
        <f>Time!BC$43</f>
        <v>47422</v>
      </c>
      <c r="BD79" s="548">
        <f>Time!BD$43</f>
        <v>47452</v>
      </c>
      <c r="BE79" s="548">
        <f>Time!BE$43</f>
        <v>47483</v>
      </c>
      <c r="BF79" s="548">
        <f>Time!BF$43</f>
        <v>47573</v>
      </c>
      <c r="BG79" s="548">
        <f>Time!BG$43</f>
        <v>47664</v>
      </c>
      <c r="BH79" s="548">
        <f>Time!BH$43</f>
        <v>47756</v>
      </c>
      <c r="BI79" s="548">
        <f>Time!BI$43</f>
        <v>47848</v>
      </c>
      <c r="BJ79" s="548">
        <f>Time!BJ$43</f>
        <v>47938</v>
      </c>
      <c r="BK79" s="548">
        <f>Time!BK$43</f>
        <v>48029</v>
      </c>
      <c r="BL79" s="548">
        <f>Time!BL$43</f>
        <v>48121</v>
      </c>
      <c r="BM79" s="548">
        <f>Time!BM$43</f>
        <v>48213</v>
      </c>
      <c r="BN79" s="548">
        <f>Time!BN$43</f>
        <v>48304</v>
      </c>
      <c r="BO79" s="548">
        <f>Time!BO$43</f>
        <v>48395</v>
      </c>
      <c r="BP79" s="548">
        <f>Time!BP$43</f>
        <v>48487</v>
      </c>
      <c r="BQ79" s="548">
        <f>Time!BQ$43</f>
        <v>48579</v>
      </c>
      <c r="BR79" s="548">
        <f>Time!BR$43</f>
        <v>48669</v>
      </c>
      <c r="BS79" s="548">
        <f>Time!BS$43</f>
        <v>48760</v>
      </c>
      <c r="BT79" s="548">
        <f>Time!BT$43</f>
        <v>48852</v>
      </c>
      <c r="BU79" s="548">
        <f>Time!BU$43</f>
        <v>48944</v>
      </c>
      <c r="BV79" s="548">
        <f>Time!BV$43</f>
        <v>49034</v>
      </c>
      <c r="BW79" s="548">
        <f>Time!BW$43</f>
        <v>49125</v>
      </c>
      <c r="BX79" s="548">
        <f>Time!BX$43</f>
        <v>49217</v>
      </c>
      <c r="BY79" s="548">
        <f>Time!BY$43</f>
        <v>49309</v>
      </c>
      <c r="BZ79" s="548">
        <f>Time!BZ$43</f>
        <v>49399</v>
      </c>
      <c r="CA79" s="548">
        <f>Time!CA$43</f>
        <v>49490</v>
      </c>
      <c r="CB79" s="548">
        <f>Time!CB$43</f>
        <v>49582</v>
      </c>
      <c r="CC79" s="548">
        <f>Time!CC$43</f>
        <v>49674</v>
      </c>
      <c r="CD79" s="548">
        <f>Time!CD$43</f>
        <v>49765</v>
      </c>
      <c r="CE79" s="548">
        <f>Time!CE$43</f>
        <v>49856</v>
      </c>
      <c r="CF79" s="548">
        <f>Time!CF$43</f>
        <v>49948</v>
      </c>
      <c r="CG79" s="548">
        <f>Time!CG$43</f>
        <v>50040</v>
      </c>
      <c r="CH79" s="548">
        <f>Time!CH$43</f>
        <v>50130</v>
      </c>
      <c r="CI79" s="548">
        <f>Time!CI$43</f>
        <v>50221</v>
      </c>
      <c r="CJ79" s="548">
        <f>Time!CJ$43</f>
        <v>50313</v>
      </c>
      <c r="CK79" s="548">
        <f>Time!CK$43</f>
        <v>50405</v>
      </c>
      <c r="CL79" s="548">
        <f>Time!CL$43</f>
        <v>50495</v>
      </c>
      <c r="CM79" s="548">
        <f>Time!CM$43</f>
        <v>50586</v>
      </c>
      <c r="CN79" s="548">
        <f>Time!CN$43</f>
        <v>50678</v>
      </c>
      <c r="CO79" s="548">
        <f>Time!CO$43</f>
        <v>50770</v>
      </c>
      <c r="CP79" s="548">
        <f>Time!CP$43</f>
        <v>50860</v>
      </c>
      <c r="CQ79" s="548">
        <f>Time!CQ$43</f>
        <v>50951</v>
      </c>
      <c r="CR79" s="548">
        <f>Time!CR$43</f>
        <v>51043</v>
      </c>
      <c r="CS79" s="548">
        <f>Time!CS$43</f>
        <v>51135</v>
      </c>
      <c r="CT79" s="548">
        <f>Time!CT$43</f>
        <v>51226</v>
      </c>
      <c r="CU79" s="548">
        <f>Time!CU$43</f>
        <v>51317</v>
      </c>
      <c r="CV79" s="548">
        <f>Time!CV$43</f>
        <v>51409</v>
      </c>
      <c r="CW79" s="548">
        <f>Time!CW$43</f>
        <v>51501</v>
      </c>
      <c r="CX79" s="548">
        <f>Time!CX$43</f>
        <v>51591</v>
      </c>
      <c r="CY79" s="548">
        <f>Time!CY$43</f>
        <v>51682</v>
      </c>
      <c r="CZ79" s="548">
        <f>Time!CZ$43</f>
        <v>51774</v>
      </c>
      <c r="DA79" s="548">
        <f>Time!DA$43</f>
        <v>51866</v>
      </c>
      <c r="DB79" s="548">
        <f>Time!DB$43</f>
        <v>51956</v>
      </c>
      <c r="DC79" s="548">
        <f>Time!DC$43</f>
        <v>52047</v>
      </c>
      <c r="DD79" s="548">
        <f>Time!DD$43</f>
        <v>52139</v>
      </c>
      <c r="DE79" s="548">
        <f>Time!DE$43</f>
        <v>52231</v>
      </c>
      <c r="DF79" s="548">
        <f>Time!DF$43</f>
        <v>52321</v>
      </c>
      <c r="DG79" s="548">
        <f>Time!DG$43</f>
        <v>52412</v>
      </c>
      <c r="DH79" s="548">
        <f>Time!DH$43</f>
        <v>52504</v>
      </c>
      <c r="DI79" s="548">
        <f>Time!DI$43</f>
        <v>52596</v>
      </c>
      <c r="DJ79" s="548">
        <f>Time!DJ$43</f>
        <v>52687</v>
      </c>
      <c r="DK79" s="548">
        <f>Time!DK$43</f>
        <v>52778</v>
      </c>
      <c r="DL79" s="548">
        <f>Time!DL$43</f>
        <v>52870</v>
      </c>
      <c r="DM79" s="548">
        <f>Time!DM$43</f>
        <v>52962</v>
      </c>
      <c r="DN79" s="548">
        <f>Time!DN$43</f>
        <v>53052</v>
      </c>
      <c r="DO79" s="548">
        <f>Time!DO$43</f>
        <v>53143</v>
      </c>
      <c r="DP79" s="548">
        <f>Time!DP$43</f>
        <v>53235</v>
      </c>
      <c r="DQ79" s="548">
        <f>Time!DQ$43</f>
        <v>53327</v>
      </c>
      <c r="DR79" s="548">
        <f>Time!DR$43</f>
        <v>53417</v>
      </c>
      <c r="DS79" s="548">
        <f>Time!DS$43</f>
        <v>53508</v>
      </c>
      <c r="DT79" s="548">
        <f>Time!DT$43</f>
        <v>53600</v>
      </c>
      <c r="DU79" s="548">
        <f>Time!DU$43</f>
        <v>53692</v>
      </c>
      <c r="DV79" s="548">
        <f>Time!DV$43</f>
        <v>53782</v>
      </c>
      <c r="DW79" s="548">
        <f>Time!DW$43</f>
        <v>53873</v>
      </c>
      <c r="DX79" s="548">
        <f>Time!DX$43</f>
        <v>53965</v>
      </c>
      <c r="DY79" s="548">
        <f>Time!DY$43</f>
        <v>54057</v>
      </c>
      <c r="DZ79" s="548">
        <f>Time!DZ$43</f>
        <v>54148</v>
      </c>
      <c r="EA79" s="548">
        <f>Time!EA$43</f>
        <v>54239</v>
      </c>
      <c r="EB79" s="548">
        <f>Time!EB$43</f>
        <v>54331</v>
      </c>
      <c r="EC79" s="548">
        <f>Time!EC$43</f>
        <v>54423</v>
      </c>
      <c r="ED79" s="548">
        <f>Time!ED$43</f>
        <v>54513</v>
      </c>
      <c r="EE79" s="548">
        <f>Time!EE$43</f>
        <v>54604</v>
      </c>
      <c r="EF79" s="548">
        <f>Time!EF$43</f>
        <v>54696</v>
      </c>
      <c r="EG79" s="548">
        <f>Time!EG$43</f>
        <v>54788</v>
      </c>
      <c r="EH79" s="548">
        <f>Time!EH$43</f>
        <v>54878</v>
      </c>
      <c r="EI79" s="548">
        <f>Time!EI$43</f>
        <v>54969</v>
      </c>
      <c r="EJ79" s="548">
        <f>Time!EJ$43</f>
        <v>55061</v>
      </c>
      <c r="EK79" s="548">
        <f>Time!EK$43</f>
        <v>55153</v>
      </c>
      <c r="EL79" s="548">
        <f>Time!EL$43</f>
        <v>55243</v>
      </c>
      <c r="EM79" s="548">
        <f>Time!EM$43</f>
        <v>55334</v>
      </c>
      <c r="EN79" s="548">
        <f>Time!EN$43</f>
        <v>55426</v>
      </c>
      <c r="EO79" s="548">
        <f>Time!EO$43</f>
        <v>55518</v>
      </c>
      <c r="EP79" s="548">
        <f>Time!EP$43</f>
        <v>55609</v>
      </c>
      <c r="EQ79" s="548">
        <f>Time!EQ$43</f>
        <v>55700</v>
      </c>
      <c r="ER79" s="548">
        <f>Time!ER$43</f>
        <v>55792</v>
      </c>
      <c r="ES79" s="548">
        <f>Time!ES$43</f>
        <v>55884</v>
      </c>
      <c r="ET79" s="548">
        <f>Time!ET$43</f>
        <v>55974</v>
      </c>
      <c r="EU79" s="548">
        <f>Time!EU$43</f>
        <v>56065</v>
      </c>
      <c r="EV79" s="548">
        <f>Time!EV$43</f>
        <v>56157</v>
      </c>
      <c r="EW79" s="548">
        <f>Time!EW$43</f>
        <v>56249</v>
      </c>
      <c r="EX79" s="548">
        <f>Time!EX$43</f>
        <v>56339</v>
      </c>
      <c r="EY79" s="548">
        <f>Time!EY$43</f>
        <v>56430</v>
      </c>
      <c r="EZ79" s="548">
        <f>Time!EZ$43</f>
        <v>56522</v>
      </c>
      <c r="FA79" s="548">
        <f>Time!FA$43</f>
        <v>56614</v>
      </c>
      <c r="FB79" s="548">
        <f>Time!FB$43</f>
        <v>56704</v>
      </c>
      <c r="FC79" s="548">
        <f>Time!FC$43</f>
        <v>56795</v>
      </c>
      <c r="FD79" s="548">
        <f>Time!FD$43</f>
        <v>56887</v>
      </c>
      <c r="FE79" s="548">
        <f>Time!FE$43</f>
        <v>56979</v>
      </c>
      <c r="FF79" s="548">
        <f>Time!FF$43</f>
        <v>57070</v>
      </c>
      <c r="FG79" s="548">
        <f>Time!FG$43</f>
        <v>57161</v>
      </c>
      <c r="FH79" s="548">
        <f>Time!FH$43</f>
        <v>57253</v>
      </c>
      <c r="FI79" s="548">
        <f>Time!FI$43</f>
        <v>57345</v>
      </c>
      <c r="FJ79" s="548">
        <f>Time!FJ$43</f>
        <v>57435</v>
      </c>
      <c r="FK79" s="548">
        <f>Time!FK$43</f>
        <v>57526</v>
      </c>
      <c r="FL79" s="548">
        <f>Time!FL$43</f>
        <v>57618</v>
      </c>
      <c r="FM79" s="548">
        <f>Time!FM$43</f>
        <v>57710</v>
      </c>
      <c r="FN79" s="548">
        <f>Time!FN$43</f>
        <v>57800</v>
      </c>
      <c r="FO79" s="548">
        <f>Time!FO$43</f>
        <v>57891</v>
      </c>
      <c r="FP79" s="548">
        <f>Time!FP$43</f>
        <v>57983</v>
      </c>
      <c r="FQ79" s="548">
        <f>Time!FQ$43</f>
        <v>58075</v>
      </c>
      <c r="FR79" s="548">
        <f>Time!FR$43</f>
        <v>58165</v>
      </c>
      <c r="FS79" s="548">
        <f>Time!FS$43</f>
        <v>58256</v>
      </c>
      <c r="FT79" s="548">
        <f>Time!FT$43</f>
        <v>58348</v>
      </c>
      <c r="FU79" s="548">
        <f>Time!FU$43</f>
        <v>58440</v>
      </c>
      <c r="FV79" s="548">
        <f>Time!FV$43</f>
        <v>58531</v>
      </c>
      <c r="FW79" s="548">
        <f>Time!FW$43</f>
        <v>58622</v>
      </c>
      <c r="FX79" s="548">
        <f>Time!FX$43</f>
        <v>58714</v>
      </c>
      <c r="FY79" s="548">
        <f>Time!FY$43</f>
        <v>58806</v>
      </c>
      <c r="FZ79" s="548">
        <f>Time!FZ$43</f>
        <v>58896</v>
      </c>
      <c r="GA79" s="548">
        <f>Time!GA$43</f>
        <v>58987</v>
      </c>
      <c r="GB79" s="548">
        <f>Time!GB$43</f>
        <v>59079</v>
      </c>
      <c r="GC79" s="548">
        <f>Time!GC$43</f>
        <v>59171</v>
      </c>
      <c r="GD79" s="548">
        <f>Time!GD$43</f>
        <v>59261</v>
      </c>
      <c r="GE79" s="548">
        <f>Time!GE$43</f>
        <v>59352</v>
      </c>
      <c r="GF79" s="548">
        <f>Time!GF$43</f>
        <v>59444</v>
      </c>
      <c r="GG79" s="548">
        <f>Time!GG$43</f>
        <v>59536</v>
      </c>
      <c r="GH79" s="548">
        <f>Time!GH$43</f>
        <v>59626</v>
      </c>
      <c r="GI79" s="548">
        <f>Time!GI$43</f>
        <v>59717</v>
      </c>
      <c r="GJ79" s="548">
        <f>Time!GJ$43</f>
        <v>59809</v>
      </c>
    </row>
    <row r="80" spans="1:192" ht="12.75" hidden="1" outlineLevel="1" x14ac:dyDescent="0.35">
      <c r="A80"/>
      <c r="B80"/>
      <c r="C80"/>
      <c r="D80"/>
      <c r="E80" t="str">
        <f>$E$77</f>
        <v>Equity total cashflows for IRR</v>
      </c>
      <c r="F80"/>
      <c r="G80" t="str">
        <f>$G$77</f>
        <v>$ 000s</v>
      </c>
      <c r="H80">
        <f>$H$77</f>
        <v>285360.00151790353</v>
      </c>
      <c r="I80"/>
      <c r="J80">
        <f t="shared" ref="J80:AO80" si="114">J$77</f>
        <v>-1.0000000000000001E-9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-1579.77122796055</v>
      </c>
      <c r="P80">
        <f t="shared" si="114"/>
        <v>-8893.8626360310918</v>
      </c>
      <c r="Q80">
        <f t="shared" si="114"/>
        <v>-2039.6583660512483</v>
      </c>
      <c r="R80">
        <f t="shared" si="114"/>
        <v>-2041.5703474542058</v>
      </c>
      <c r="S80">
        <f t="shared" si="114"/>
        <v>-2048.8359530392604</v>
      </c>
      <c r="T80">
        <f t="shared" si="114"/>
        <v>-2050.4718554369479</v>
      </c>
      <c r="U80">
        <f t="shared" si="114"/>
        <v>-2058.0541950547508</v>
      </c>
      <c r="V80">
        <f t="shared" si="114"/>
        <v>-2062.6822060597651</v>
      </c>
      <c r="W80">
        <f t="shared" si="114"/>
        <v>-2057.0635132657635</v>
      </c>
      <c r="X80">
        <f t="shared" si="114"/>
        <v>-2071.9464074459752</v>
      </c>
      <c r="Y80">
        <f t="shared" si="114"/>
        <v>-2072.8871040917552</v>
      </c>
      <c r="Z80">
        <f t="shared" si="114"/>
        <v>-2081.2670245370482</v>
      </c>
      <c r="AA80">
        <f t="shared" si="114"/>
        <v>-2081.927339564294</v>
      </c>
      <c r="AB80">
        <f t="shared" si="114"/>
        <v>-2090.6289302529713</v>
      </c>
      <c r="AC80">
        <f t="shared" si="114"/>
        <v>-2095.3301930863163</v>
      </c>
      <c r="AD80">
        <f t="shared" si="114"/>
        <v>-2095.5674616649853</v>
      </c>
      <c r="AE80">
        <f t="shared" si="114"/>
        <v>-2104.7543960575076</v>
      </c>
      <c r="AF80">
        <f t="shared" si="114"/>
        <v>-2074.1787642681388</v>
      </c>
      <c r="AG80">
        <f t="shared" si="114"/>
        <v>-2055.0625275941375</v>
      </c>
      <c r="AH80">
        <f t="shared" si="114"/>
        <v>-2027.1847695636786</v>
      </c>
      <c r="AI80">
        <f t="shared" si="114"/>
        <v>-1990.7622773507355</v>
      </c>
      <c r="AJ80">
        <f t="shared" si="114"/>
        <v>-1985.0094421101965</v>
      </c>
      <c r="AK80">
        <f t="shared" si="114"/>
        <v>-1943.581354864604</v>
      </c>
      <c r="AL80">
        <f t="shared" si="114"/>
        <v>-1929.8305237123657</v>
      </c>
      <c r="AM80">
        <f t="shared" si="114"/>
        <v>-1890.9518360102475</v>
      </c>
      <c r="AN80">
        <f t="shared" si="114"/>
        <v>-1872.6857390780963</v>
      </c>
      <c r="AO80">
        <f t="shared" si="114"/>
        <v>-1836.5193091103542</v>
      </c>
      <c r="AP80">
        <f t="shared" ref="AP80:BU80" si="115">AP$77</f>
        <v>-1803.1550567599447</v>
      </c>
      <c r="AQ80">
        <f t="shared" si="115"/>
        <v>-1794.2319625991163</v>
      </c>
      <c r="AR80">
        <f t="shared" si="115"/>
        <v>-1748.3983847811317</v>
      </c>
      <c r="AS80">
        <f t="shared" si="115"/>
        <v>-1741.6319908822734</v>
      </c>
      <c r="AT80">
        <f t="shared" si="115"/>
        <v>-1700.1236566024625</v>
      </c>
      <c r="AU80">
        <f t="shared" si="115"/>
        <v>-1652.1374434406334</v>
      </c>
      <c r="AV80">
        <f t="shared" si="115"/>
        <v>-1696.5581520534763</v>
      </c>
      <c r="AW80">
        <f t="shared" si="115"/>
        <v>-1610.5173691179391</v>
      </c>
      <c r="AX80">
        <f t="shared" si="115"/>
        <v>-1609.1075232664641</v>
      </c>
      <c r="AY80">
        <f t="shared" si="115"/>
        <v>-1554.9386143581185</v>
      </c>
      <c r="AZ80">
        <f t="shared" si="115"/>
        <v>-1539.7575385024963</v>
      </c>
      <c r="BA80">
        <f t="shared" si="115"/>
        <v>-1489.4168914103416</v>
      </c>
      <c r="BB80">
        <f t="shared" si="115"/>
        <v>-1453.0433428272081</v>
      </c>
      <c r="BC80">
        <f t="shared" si="115"/>
        <v>-1456.7160088210464</v>
      </c>
      <c r="BD80">
        <f t="shared" si="115"/>
        <v>-1427.3005830877039</v>
      </c>
      <c r="BE80">
        <f t="shared" si="115"/>
        <v>-1644.9449799667366</v>
      </c>
      <c r="BF80">
        <f t="shared" si="115"/>
        <v>1715.5909978587265</v>
      </c>
      <c r="BG80">
        <f t="shared" si="115"/>
        <v>1434.0243305571967</v>
      </c>
      <c r="BH80">
        <f t="shared" si="115"/>
        <v>1471.645621814961</v>
      </c>
      <c r="BI80">
        <f t="shared" si="115"/>
        <v>1480.3153284163072</v>
      </c>
      <c r="BJ80">
        <f t="shared" si="115"/>
        <v>1445.636502010922</v>
      </c>
      <c r="BK80">
        <f t="shared" si="115"/>
        <v>1469.8749388211263</v>
      </c>
      <c r="BL80">
        <f t="shared" si="115"/>
        <v>1508.4367623603348</v>
      </c>
      <c r="BM80">
        <f t="shared" si="115"/>
        <v>1517.3232116267145</v>
      </c>
      <c r="BN80">
        <f t="shared" si="115"/>
        <v>1499.5503130939546</v>
      </c>
      <c r="BO80">
        <f t="shared" si="115"/>
        <v>1515.5082615580341</v>
      </c>
      <c r="BP80">
        <f t="shared" si="115"/>
        <v>1546.1476814193425</v>
      </c>
      <c r="BQ80">
        <f t="shared" si="115"/>
        <v>1555.256291917382</v>
      </c>
      <c r="BR80">
        <f t="shared" si="115"/>
        <v>1518.8218499252243</v>
      </c>
      <c r="BS80">
        <f t="shared" si="115"/>
        <v>1544.2873575989456</v>
      </c>
      <c r="BT80">
        <f t="shared" si="115"/>
        <v>1584.8013734548267</v>
      </c>
      <c r="BU80">
        <f t="shared" si="115"/>
        <v>1594.1376992153168</v>
      </c>
      <c r="BV80">
        <f t="shared" ref="BV80:DA80" si="116">BV$77</f>
        <v>1556.792396173355</v>
      </c>
      <c r="BW80">
        <f t="shared" si="116"/>
        <v>1582.8945415389189</v>
      </c>
      <c r="BX80">
        <f t="shared" si="116"/>
        <v>1624.4214077911965</v>
      </c>
      <c r="BY80">
        <f t="shared" si="116"/>
        <v>1633.9911416956993</v>
      </c>
      <c r="BZ80">
        <f t="shared" si="116"/>
        <v>1595.7122060776892</v>
      </c>
      <c r="CA80">
        <f t="shared" si="116"/>
        <v>1622.4669050773923</v>
      </c>
      <c r="CB80">
        <f t="shared" si="116"/>
        <v>1665.0319429859765</v>
      </c>
      <c r="CC80">
        <f t="shared" si="116"/>
        <v>1652.1620003184812</v>
      </c>
      <c r="CD80">
        <f t="shared" si="116"/>
        <v>431.75051141077302</v>
      </c>
      <c r="CE80">
        <f t="shared" si="116"/>
        <v>599.0774064889838</v>
      </c>
      <c r="CF80">
        <f t="shared" si="116"/>
        <v>709.10948157624216</v>
      </c>
      <c r="CG80">
        <f t="shared" si="116"/>
        <v>734.31806783398497</v>
      </c>
      <c r="CH80">
        <f t="shared" si="116"/>
        <v>586.93902986385206</v>
      </c>
      <c r="CI80">
        <f t="shared" si="116"/>
        <v>846.13492271331347</v>
      </c>
      <c r="CJ80">
        <f t="shared" si="116"/>
        <v>961.72823021099475</v>
      </c>
      <c r="CK80">
        <f t="shared" si="116"/>
        <v>989.07400266265518</v>
      </c>
      <c r="CL80">
        <f t="shared" si="116"/>
        <v>836.26220234958009</v>
      </c>
      <c r="CM80">
        <f t="shared" si="116"/>
        <v>1105.0614752355691</v>
      </c>
      <c r="CN80">
        <f t="shared" si="116"/>
        <v>1226.7327336957014</v>
      </c>
      <c r="CO80">
        <f t="shared" si="116"/>
        <v>1256.3311738099424</v>
      </c>
      <c r="CP80">
        <f t="shared" si="116"/>
        <v>1097.878803780307</v>
      </c>
      <c r="CQ80">
        <f t="shared" si="116"/>
        <v>1376.6501552903931</v>
      </c>
      <c r="CR80">
        <f t="shared" si="116"/>
        <v>1504.6825890398286</v>
      </c>
      <c r="CS80">
        <f t="shared" si="116"/>
        <v>1536.6546203985533</v>
      </c>
      <c r="CT80">
        <f t="shared" si="116"/>
        <v>1470.7879439378503</v>
      </c>
      <c r="CU80">
        <f t="shared" si="116"/>
        <v>1661.8655994354151</v>
      </c>
      <c r="CV80">
        <f t="shared" si="116"/>
        <v>1796.8399570981028</v>
      </c>
      <c r="CW80">
        <f t="shared" si="116"/>
        <v>1831.3191202049138</v>
      </c>
      <c r="CX80">
        <f t="shared" si="116"/>
        <v>1660.9211811032708</v>
      </c>
      <c r="CY80">
        <f t="shared" si="116"/>
        <v>1960.8157909769277</v>
      </c>
      <c r="CZ80">
        <f t="shared" si="116"/>
        <v>2102.4853957893783</v>
      </c>
      <c r="DA80">
        <f t="shared" si="116"/>
        <v>2139.5975845548337</v>
      </c>
      <c r="DB80">
        <f t="shared" ref="DB80:EG80" si="117">DB$77</f>
        <v>1962.8850485877285</v>
      </c>
      <c r="DC80">
        <f t="shared" si="117"/>
        <v>2273.9478517538091</v>
      </c>
      <c r="DD80">
        <f t="shared" si="117"/>
        <v>2422.9059867421811</v>
      </c>
      <c r="DE80">
        <f t="shared" si="117"/>
        <v>2462.789952307643</v>
      </c>
      <c r="DF80">
        <f t="shared" si="117"/>
        <v>2279.520351323682</v>
      </c>
      <c r="DG80">
        <f t="shared" si="117"/>
        <v>2602.1817044662539</v>
      </c>
      <c r="DH80">
        <f t="shared" si="117"/>
        <v>2758.7648625864181</v>
      </c>
      <c r="DI80">
        <f t="shared" si="117"/>
        <v>2801.5658276886447</v>
      </c>
      <c r="DJ80">
        <f t="shared" si="117"/>
        <v>2728.2984418481819</v>
      </c>
      <c r="DK80">
        <f t="shared" si="117"/>
        <v>2946.7108584510042</v>
      </c>
      <c r="DL80">
        <f t="shared" si="117"/>
        <v>3111.5866743579954</v>
      </c>
      <c r="DM80">
        <f t="shared" si="117"/>
        <v>3157.465132284392</v>
      </c>
      <c r="DN80">
        <f t="shared" si="117"/>
        <v>2960.3055564488168</v>
      </c>
      <c r="DO80">
        <f t="shared" si="117"/>
        <v>3307.5413376066522</v>
      </c>
      <c r="DP80">
        <f t="shared" si="117"/>
        <v>3480.4617226828459</v>
      </c>
      <c r="DQ80">
        <f t="shared" si="117"/>
        <v>3529.5685449313305</v>
      </c>
      <c r="DR80">
        <f t="shared" si="117"/>
        <v>2313.8053194134463</v>
      </c>
      <c r="DS80">
        <f t="shared" si="117"/>
        <v>2128.8171788761592</v>
      </c>
      <c r="DT80">
        <f t="shared" si="117"/>
        <v>2184.6661972048187</v>
      </c>
      <c r="DU80">
        <f t="shared" si="117"/>
        <v>2197.5364253839953</v>
      </c>
      <c r="DV80">
        <f t="shared" si="117"/>
        <v>2146.0555126672889</v>
      </c>
      <c r="DW80">
        <f t="shared" si="117"/>
        <v>2182.0376083480633</v>
      </c>
      <c r="DX80">
        <f t="shared" si="117"/>
        <v>2239.2828521349384</v>
      </c>
      <c r="DY80">
        <f t="shared" si="117"/>
        <v>2252.474836018594</v>
      </c>
      <c r="DZ80">
        <f t="shared" si="117"/>
        <v>7791.318038879489</v>
      </c>
      <c r="EA80">
        <f t="shared" si="117"/>
        <v>7874.2318635414731</v>
      </c>
      <c r="EB80">
        <f t="shared" si="117"/>
        <v>8033.4272320340933</v>
      </c>
      <c r="EC80">
        <f t="shared" si="117"/>
        <v>7691.4003786793746</v>
      </c>
      <c r="ED80">
        <f t="shared" si="117"/>
        <v>4298.000703943726</v>
      </c>
      <c r="EE80">
        <f t="shared" si="117"/>
        <v>4638.4487991832957</v>
      </c>
      <c r="EF80">
        <f t="shared" si="117"/>
        <v>4783.9769938948411</v>
      </c>
      <c r="EG80">
        <f t="shared" si="117"/>
        <v>4783.9769938948411</v>
      </c>
      <c r="EH80">
        <f t="shared" ref="EH80:FM80" si="118">EH$77</f>
        <v>4492.9206044717521</v>
      </c>
      <c r="EI80">
        <f t="shared" si="118"/>
        <v>4841.8799020923125</v>
      </c>
      <c r="EJ80">
        <f t="shared" si="118"/>
        <v>4991.0463016716421</v>
      </c>
      <c r="EK80">
        <f t="shared" si="118"/>
        <v>4991.0463016716421</v>
      </c>
      <c r="EL80">
        <f t="shared" si="118"/>
        <v>4692.7135025129792</v>
      </c>
      <c r="EM80">
        <f t="shared" si="118"/>
        <v>5050.3967825740492</v>
      </c>
      <c r="EN80">
        <f t="shared" si="118"/>
        <v>5203.2923421428659</v>
      </c>
      <c r="EO80">
        <f t="shared" si="118"/>
        <v>5203.2923421428659</v>
      </c>
      <c r="EP80">
        <f t="shared" si="118"/>
        <v>5050.3967825740492</v>
      </c>
      <c r="EQ80">
        <f t="shared" si="118"/>
        <v>5264.1265850678337</v>
      </c>
      <c r="ER80">
        <f t="shared" si="118"/>
        <v>5420.8445336258683</v>
      </c>
      <c r="ES80">
        <f t="shared" si="118"/>
        <v>5420.8445336258683</v>
      </c>
      <c r="ET80">
        <f t="shared" si="118"/>
        <v>5107.4086365097955</v>
      </c>
      <c r="EU80">
        <f t="shared" si="118"/>
        <v>5483.1996326239605</v>
      </c>
      <c r="EV80">
        <f t="shared" si="118"/>
        <v>5643.8355298959432</v>
      </c>
      <c r="EW80">
        <f t="shared" si="118"/>
        <v>5643.8355298959432</v>
      </c>
      <c r="EX80">
        <f t="shared" si="118"/>
        <v>5322.5637353519724</v>
      </c>
      <c r="EY80">
        <f t="shared" si="118"/>
        <v>5707.7495063689876</v>
      </c>
      <c r="EZ80">
        <f t="shared" si="118"/>
        <v>5872.401301072774</v>
      </c>
      <c r="FA80">
        <f t="shared" si="118"/>
        <v>89802.69429418724</v>
      </c>
      <c r="FB80">
        <f t="shared" si="118"/>
        <v>3123.732206082781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FN$77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s="511" customFormat="1" ht="12.75" hidden="1" outlineLevel="1" x14ac:dyDescent="0.35">
      <c r="E81" s="568" t="s">
        <v>214</v>
      </c>
      <c r="F81" s="568">
        <f>XIRR($J80:$GJ80,$J79:$GJ79)</f>
        <v>8.3024963736534119E-2</v>
      </c>
      <c r="G81" s="568" t="s">
        <v>98</v>
      </c>
    </row>
    <row r="82" spans="1:192" ht="12.75" hidden="1" outlineLevel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ht="12.75" hidden="1" outlineLevel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ht="12.75" hidden="1" outlineLevel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</row>
    <row r="85" spans="1:192" hidden="1" outlineLevel="1" x14ac:dyDescent="0.35"/>
    <row r="86" spans="1:192" hidden="1" outlineLevel="1" x14ac:dyDescent="0.35"/>
    <row r="87" spans="1:192" hidden="1" outlineLevel="1" x14ac:dyDescent="0.35"/>
    <row r="88" spans="1:192" hidden="1" outlineLevel="1" x14ac:dyDescent="0.35"/>
    <row r="89" spans="1:192" hidden="1" outlineLevel="1" x14ac:dyDescent="0.35"/>
    <row r="90" spans="1:192" hidden="1" outlineLevel="1" x14ac:dyDescent="0.35"/>
    <row r="91" spans="1:192" s="399" customFormat="1" hidden="1" outlineLevel="1" x14ac:dyDescent="0.35">
      <c r="A91" s="46"/>
      <c r="B91" s="46"/>
      <c r="C91" s="47"/>
      <c r="D91" s="48"/>
      <c r="E91" s="12"/>
      <c r="F91" s="12"/>
      <c r="G91" s="12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  <c r="BQ91" s="124"/>
      <c r="BR91" s="124"/>
      <c r="BS91" s="124"/>
      <c r="BT91" s="124"/>
      <c r="BU91" s="124"/>
      <c r="BV91" s="124"/>
      <c r="BW91" s="124"/>
      <c r="BX91" s="124"/>
      <c r="BY91" s="124"/>
      <c r="BZ91" s="124"/>
      <c r="CA91" s="124"/>
      <c r="CB91" s="124"/>
      <c r="CC91" s="124"/>
      <c r="CD91" s="124"/>
      <c r="CE91" s="124"/>
      <c r="CF91" s="124"/>
      <c r="CG91" s="124"/>
      <c r="CH91" s="124"/>
      <c r="CI91" s="124"/>
      <c r="CJ91" s="124"/>
      <c r="CK91" s="124"/>
      <c r="CL91" s="124"/>
      <c r="CM91" s="124"/>
      <c r="CN91" s="124"/>
      <c r="CO91" s="124"/>
      <c r="CP91" s="124"/>
      <c r="CQ91" s="124"/>
      <c r="CR91" s="124"/>
      <c r="CS91" s="124"/>
      <c r="CT91" s="124"/>
      <c r="CU91" s="124"/>
      <c r="CV91" s="124"/>
      <c r="CW91" s="124"/>
      <c r="CX91" s="124"/>
      <c r="CY91" s="124"/>
      <c r="CZ91" s="124"/>
      <c r="DA91" s="124"/>
      <c r="DB91" s="124"/>
      <c r="DC91" s="124"/>
      <c r="DD91" s="124"/>
      <c r="DE91" s="124"/>
      <c r="DF91" s="124"/>
      <c r="DG91" s="124"/>
      <c r="DH91" s="124"/>
      <c r="DI91" s="124"/>
      <c r="DJ91" s="124"/>
      <c r="DK91" s="124"/>
      <c r="DL91" s="124"/>
      <c r="DM91" s="124"/>
      <c r="DN91" s="124"/>
      <c r="DO91" s="124"/>
      <c r="DP91" s="124"/>
      <c r="DQ91" s="124"/>
      <c r="DR91" s="124"/>
      <c r="DS91" s="124"/>
      <c r="DT91" s="124"/>
      <c r="DU91" s="124"/>
      <c r="DV91" s="124"/>
      <c r="DW91" s="124"/>
      <c r="DX91" s="124"/>
      <c r="DY91" s="124"/>
      <c r="DZ91" s="124"/>
      <c r="EA91" s="124"/>
      <c r="EB91" s="124"/>
      <c r="EC91" s="124"/>
      <c r="ED91" s="124"/>
      <c r="EE91" s="124"/>
      <c r="EF91" s="124"/>
      <c r="EG91" s="124"/>
      <c r="EH91" s="124"/>
      <c r="EI91" s="124"/>
      <c r="EJ91" s="124"/>
      <c r="EK91" s="124"/>
      <c r="EL91" s="124"/>
      <c r="EM91" s="124"/>
      <c r="EN91" s="124"/>
      <c r="EO91" s="124"/>
      <c r="EP91" s="124"/>
      <c r="EQ91" s="124"/>
      <c r="ER91" s="124"/>
      <c r="ES91" s="124"/>
      <c r="ET91" s="124"/>
      <c r="EU91" s="124"/>
      <c r="EV91" s="124"/>
      <c r="EW91" s="124"/>
      <c r="EX91" s="124"/>
      <c r="EY91" s="124"/>
      <c r="EZ91" s="124"/>
      <c r="FA91" s="124"/>
      <c r="FB91" s="124"/>
      <c r="FC91" s="124"/>
      <c r="FD91" s="124"/>
      <c r="FE91" s="124"/>
      <c r="FF91" s="124"/>
      <c r="FG91" s="124"/>
      <c r="FH91" s="124"/>
      <c r="FI91" s="124"/>
      <c r="FJ91" s="124"/>
      <c r="FK91" s="124"/>
      <c r="FL91" s="124"/>
      <c r="FM91" s="124"/>
      <c r="FN91" s="124"/>
      <c r="FO91" s="124"/>
      <c r="FP91" s="124"/>
      <c r="FQ91" s="124"/>
      <c r="FR91" s="124"/>
      <c r="FS91" s="124"/>
      <c r="FT91" s="124"/>
      <c r="FU91" s="124"/>
      <c r="FV91" s="124"/>
      <c r="FW91" s="124"/>
      <c r="FX91" s="124"/>
      <c r="FY91" s="124"/>
      <c r="FZ91" s="124"/>
      <c r="GA91" s="124"/>
      <c r="GB91" s="124"/>
      <c r="GC91" s="124"/>
      <c r="GD91" s="124"/>
      <c r="GE91" s="124"/>
      <c r="GF91" s="124"/>
      <c r="GG91" s="124"/>
      <c r="GH91" s="124"/>
      <c r="GI91" s="124"/>
      <c r="GJ91" s="124"/>
    </row>
    <row r="93" spans="1:192" x14ac:dyDescent="0.35">
      <c r="A93" s="14" t="s">
        <v>61</v>
      </c>
    </row>
  </sheetData>
  <conditionalFormatting sqref="J3:GJ3">
    <cfRule type="cellIs" dxfId="83" priority="16" stopIfTrue="1" operator="equal">
      <formula>"Construction"</formula>
    </cfRule>
    <cfRule type="cellIs" dxfId="82" priority="17" stopIfTrue="1" operator="equal">
      <formula>"Operations"</formula>
    </cfRule>
  </conditionalFormatting>
  <conditionalFormatting sqref="J3:GJ3">
    <cfRule type="cellIs" dxfId="81" priority="15" operator="equal">
      <formula>"Fin Close"</formula>
    </cfRule>
  </conditionalFormatting>
  <conditionalFormatting sqref="J3:GJ3">
    <cfRule type="cellIs" dxfId="80" priority="13" operator="equal">
      <formula>"PPA ext."</formula>
    </cfRule>
    <cfRule type="cellIs" dxfId="79" priority="14" operator="equal">
      <formula>"Delay"</formula>
    </cfRule>
  </conditionalFormatting>
  <conditionalFormatting sqref="F2:F4">
    <cfRule type="cellIs" dxfId="78" priority="9" stopIfTrue="1" operator="notEqual">
      <formula>0</formula>
    </cfRule>
    <cfRule type="cellIs" dxfId="77" priority="10" stopIfTrue="1" operator="equal">
      <formula>""</formula>
    </cfRule>
  </conditionalFormatting>
  <conditionalFormatting sqref="F2:F4">
    <cfRule type="cellIs" dxfId="76" priority="11" stopIfTrue="1" operator="notEqual">
      <formula>0</formula>
    </cfRule>
    <cfRule type="cellIs" dxfId="75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B9FA-2752-43A8-B2F6-A00F7A843739}">
  <sheetPr codeName="Sheet7">
    <tabColor theme="4"/>
    <outlinePr summaryBelow="0" summaryRight="0"/>
  </sheetPr>
  <dimension ref="A1:GJ35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1" width="1.265625" style="197" customWidth="1"/>
    <col min="2" max="2" width="1.265625" style="198" customWidth="1"/>
    <col min="3" max="3" width="1.265625" style="199" customWidth="1"/>
    <col min="4" max="4" width="1.265625" style="200" customWidth="1"/>
    <col min="5" max="5" width="40.59765625" style="224" customWidth="1"/>
    <col min="6" max="6" width="12.59765625" style="224" customWidth="1"/>
    <col min="7" max="8" width="11.59765625" style="224" customWidth="1"/>
    <col min="9" max="9" width="2.59765625" style="224" customWidth="1"/>
    <col min="10" max="192" width="11.59765625" style="224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S&amp;U - Base case 1</v>
      </c>
      <c r="D1" s="201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273"/>
      <c r="B2" s="273"/>
      <c r="C2" s="274"/>
      <c r="D2" s="275"/>
      <c r="E2" s="383" t="str">
        <f xml:space="preserve"> Time!E$43</f>
        <v>Model period ending</v>
      </c>
      <c r="F2" s="384">
        <f xml:space="preserve"> Check!$F$9</f>
        <v>0</v>
      </c>
      <c r="G2" s="385" t="s">
        <v>23</v>
      </c>
      <c r="H2" s="276"/>
      <c r="I2" s="276"/>
      <c r="J2" s="276">
        <f xml:space="preserve"> Time!J$43</f>
        <v>46053</v>
      </c>
      <c r="K2" s="276">
        <f xml:space="preserve"> Time!K$43</f>
        <v>46081</v>
      </c>
      <c r="L2" s="276">
        <f xml:space="preserve"> Time!L$43</f>
        <v>46112</v>
      </c>
      <c r="M2" s="276">
        <f xml:space="preserve"> Time!M$43</f>
        <v>46142</v>
      </c>
      <c r="N2" s="276">
        <f xml:space="preserve"> Time!N$43</f>
        <v>46173</v>
      </c>
      <c r="O2" s="276">
        <f xml:space="preserve"> Time!O$43</f>
        <v>46203</v>
      </c>
      <c r="P2" s="276">
        <f xml:space="preserve"> Time!P$43</f>
        <v>46234</v>
      </c>
      <c r="Q2" s="276">
        <f xml:space="preserve"> Time!Q$43</f>
        <v>46265</v>
      </c>
      <c r="R2" s="276">
        <f xml:space="preserve"> Time!R$43</f>
        <v>46295</v>
      </c>
      <c r="S2" s="276">
        <f xml:space="preserve"> Time!S$43</f>
        <v>46326</v>
      </c>
      <c r="T2" s="276">
        <f xml:space="preserve"> Time!T$43</f>
        <v>46356</v>
      </c>
      <c r="U2" s="276">
        <f xml:space="preserve"> Time!U$43</f>
        <v>46387</v>
      </c>
      <c r="V2" s="276">
        <f xml:space="preserve"> Time!V$43</f>
        <v>46418</v>
      </c>
      <c r="W2" s="276">
        <f xml:space="preserve"> Time!W$43</f>
        <v>46446</v>
      </c>
      <c r="X2" s="276">
        <f xml:space="preserve"> Time!X$43</f>
        <v>46477</v>
      </c>
      <c r="Y2" s="276">
        <f xml:space="preserve"> Time!Y$43</f>
        <v>46507</v>
      </c>
      <c r="Z2" s="276">
        <f xml:space="preserve"> Time!Z$43</f>
        <v>46538</v>
      </c>
      <c r="AA2" s="276">
        <f xml:space="preserve"> Time!AA$43</f>
        <v>46568</v>
      </c>
      <c r="AB2" s="276">
        <f xml:space="preserve"> Time!AB$43</f>
        <v>46599</v>
      </c>
      <c r="AC2" s="276">
        <f xml:space="preserve"> Time!AC$43</f>
        <v>46630</v>
      </c>
      <c r="AD2" s="276">
        <f xml:space="preserve"> Time!AD$43</f>
        <v>46660</v>
      </c>
      <c r="AE2" s="276">
        <f xml:space="preserve"> Time!AE$43</f>
        <v>46691</v>
      </c>
      <c r="AF2" s="276">
        <f xml:space="preserve"> Time!AF$43</f>
        <v>46721</v>
      </c>
      <c r="AG2" s="276">
        <f xml:space="preserve"> Time!AG$43</f>
        <v>46752</v>
      </c>
      <c r="AH2" s="276">
        <f xml:space="preserve"> Time!AH$43</f>
        <v>46783</v>
      </c>
      <c r="AI2" s="276">
        <f xml:space="preserve"> Time!AI$43</f>
        <v>46812</v>
      </c>
      <c r="AJ2" s="276">
        <f xml:space="preserve"> Time!AJ$43</f>
        <v>46843</v>
      </c>
      <c r="AK2" s="276">
        <f xml:space="preserve"> Time!AK$43</f>
        <v>46873</v>
      </c>
      <c r="AL2" s="276">
        <f xml:space="preserve"> Time!AL$43</f>
        <v>46904</v>
      </c>
      <c r="AM2" s="276">
        <f xml:space="preserve"> Time!AM$43</f>
        <v>46934</v>
      </c>
      <c r="AN2" s="276">
        <f xml:space="preserve"> Time!AN$43</f>
        <v>46965</v>
      </c>
      <c r="AO2" s="276">
        <f xml:space="preserve"> Time!AO$43</f>
        <v>46996</v>
      </c>
      <c r="AP2" s="276">
        <f xml:space="preserve"> Time!AP$43</f>
        <v>47026</v>
      </c>
      <c r="AQ2" s="276">
        <f xml:space="preserve"> Time!AQ$43</f>
        <v>47057</v>
      </c>
      <c r="AR2" s="276">
        <f xml:space="preserve"> Time!AR$43</f>
        <v>47087</v>
      </c>
      <c r="AS2" s="276">
        <f xml:space="preserve"> Time!AS$43</f>
        <v>47118</v>
      </c>
      <c r="AT2" s="276">
        <f xml:space="preserve"> Time!AT$43</f>
        <v>47149</v>
      </c>
      <c r="AU2" s="276">
        <f xml:space="preserve"> Time!AU$43</f>
        <v>47177</v>
      </c>
      <c r="AV2" s="276">
        <f xml:space="preserve"> Time!AV$43</f>
        <v>47208</v>
      </c>
      <c r="AW2" s="276">
        <f xml:space="preserve"> Time!AW$43</f>
        <v>47238</v>
      </c>
      <c r="AX2" s="276">
        <f xml:space="preserve"> Time!AX$43</f>
        <v>47269</v>
      </c>
      <c r="AY2" s="276">
        <f xml:space="preserve"> Time!AY$43</f>
        <v>47299</v>
      </c>
      <c r="AZ2" s="276">
        <f xml:space="preserve"> Time!AZ$43</f>
        <v>47330</v>
      </c>
      <c r="BA2" s="276">
        <f xml:space="preserve"> Time!BA$43</f>
        <v>47361</v>
      </c>
      <c r="BB2" s="276">
        <f xml:space="preserve"> Time!BB$43</f>
        <v>47391</v>
      </c>
      <c r="BC2" s="276">
        <f xml:space="preserve"> Time!BC$43</f>
        <v>47422</v>
      </c>
      <c r="BD2" s="276">
        <f xml:space="preserve"> Time!BD$43</f>
        <v>47452</v>
      </c>
      <c r="BE2" s="276">
        <f xml:space="preserve"> Time!BE$43</f>
        <v>47483</v>
      </c>
      <c r="BF2" s="276">
        <f xml:space="preserve"> Time!BF$43</f>
        <v>47573</v>
      </c>
      <c r="BG2" s="276">
        <f xml:space="preserve"> Time!BG$43</f>
        <v>47664</v>
      </c>
      <c r="BH2" s="276">
        <f xml:space="preserve"> Time!BH$43</f>
        <v>47756</v>
      </c>
      <c r="BI2" s="276">
        <f xml:space="preserve"> Time!BI$43</f>
        <v>47848</v>
      </c>
      <c r="BJ2" s="276">
        <f xml:space="preserve"> Time!BJ$43</f>
        <v>47938</v>
      </c>
      <c r="BK2" s="276">
        <f xml:space="preserve"> Time!BK$43</f>
        <v>48029</v>
      </c>
      <c r="BL2" s="276">
        <f xml:space="preserve"> Time!BL$43</f>
        <v>48121</v>
      </c>
      <c r="BM2" s="276">
        <f xml:space="preserve"> Time!BM$43</f>
        <v>48213</v>
      </c>
      <c r="BN2" s="276">
        <f xml:space="preserve"> Time!BN$43</f>
        <v>48304</v>
      </c>
      <c r="BO2" s="276">
        <f xml:space="preserve"> Time!BO$43</f>
        <v>48395</v>
      </c>
      <c r="BP2" s="276">
        <f xml:space="preserve"> Time!BP$43</f>
        <v>48487</v>
      </c>
      <c r="BQ2" s="276">
        <f xml:space="preserve"> Time!BQ$43</f>
        <v>48579</v>
      </c>
      <c r="BR2" s="276">
        <f xml:space="preserve"> Time!BR$43</f>
        <v>48669</v>
      </c>
      <c r="BS2" s="276">
        <f xml:space="preserve"> Time!BS$43</f>
        <v>48760</v>
      </c>
      <c r="BT2" s="276">
        <f xml:space="preserve"> Time!BT$43</f>
        <v>48852</v>
      </c>
      <c r="BU2" s="276">
        <f xml:space="preserve"> Time!BU$43</f>
        <v>48944</v>
      </c>
      <c r="BV2" s="276">
        <f xml:space="preserve"> Time!BV$43</f>
        <v>49034</v>
      </c>
      <c r="BW2" s="276">
        <f xml:space="preserve"> Time!BW$43</f>
        <v>49125</v>
      </c>
      <c r="BX2" s="276">
        <f xml:space="preserve"> Time!BX$43</f>
        <v>49217</v>
      </c>
      <c r="BY2" s="276">
        <f xml:space="preserve"> Time!BY$43</f>
        <v>49309</v>
      </c>
      <c r="BZ2" s="276">
        <f xml:space="preserve"> Time!BZ$43</f>
        <v>49399</v>
      </c>
      <c r="CA2" s="276">
        <f xml:space="preserve"> Time!CA$43</f>
        <v>49490</v>
      </c>
      <c r="CB2" s="276">
        <f xml:space="preserve"> Time!CB$43</f>
        <v>49582</v>
      </c>
      <c r="CC2" s="276">
        <f xml:space="preserve"> Time!CC$43</f>
        <v>49674</v>
      </c>
      <c r="CD2" s="276">
        <f xml:space="preserve"> Time!CD$43</f>
        <v>49765</v>
      </c>
      <c r="CE2" s="276">
        <f xml:space="preserve"> Time!CE$43</f>
        <v>49856</v>
      </c>
      <c r="CF2" s="276">
        <f xml:space="preserve"> Time!CF$43</f>
        <v>49948</v>
      </c>
      <c r="CG2" s="276">
        <f xml:space="preserve"> Time!CG$43</f>
        <v>50040</v>
      </c>
      <c r="CH2" s="276">
        <f xml:space="preserve"> Time!CH$43</f>
        <v>50130</v>
      </c>
      <c r="CI2" s="276">
        <f xml:space="preserve"> Time!CI$43</f>
        <v>50221</v>
      </c>
      <c r="CJ2" s="276">
        <f xml:space="preserve"> Time!CJ$43</f>
        <v>50313</v>
      </c>
      <c r="CK2" s="276">
        <f xml:space="preserve"> Time!CK$43</f>
        <v>50405</v>
      </c>
      <c r="CL2" s="276">
        <f xml:space="preserve"> Time!CL$43</f>
        <v>50495</v>
      </c>
      <c r="CM2" s="276">
        <f xml:space="preserve"> Time!CM$43</f>
        <v>50586</v>
      </c>
      <c r="CN2" s="276">
        <f xml:space="preserve"> Time!CN$43</f>
        <v>50678</v>
      </c>
      <c r="CO2" s="276">
        <f xml:space="preserve"> Time!CO$43</f>
        <v>50770</v>
      </c>
      <c r="CP2" s="276">
        <f xml:space="preserve"> Time!CP$43</f>
        <v>50860</v>
      </c>
      <c r="CQ2" s="276">
        <f xml:space="preserve"> Time!CQ$43</f>
        <v>50951</v>
      </c>
      <c r="CR2" s="276">
        <f xml:space="preserve"> Time!CR$43</f>
        <v>51043</v>
      </c>
      <c r="CS2" s="276">
        <f xml:space="preserve"> Time!CS$43</f>
        <v>51135</v>
      </c>
      <c r="CT2" s="276">
        <f xml:space="preserve"> Time!CT$43</f>
        <v>51226</v>
      </c>
      <c r="CU2" s="276">
        <f xml:space="preserve"> Time!CU$43</f>
        <v>51317</v>
      </c>
      <c r="CV2" s="276">
        <f xml:space="preserve"> Time!CV$43</f>
        <v>51409</v>
      </c>
      <c r="CW2" s="276">
        <f xml:space="preserve"> Time!CW$43</f>
        <v>51501</v>
      </c>
      <c r="CX2" s="276">
        <f xml:space="preserve"> Time!CX$43</f>
        <v>51591</v>
      </c>
      <c r="CY2" s="276">
        <f xml:space="preserve"> Time!CY$43</f>
        <v>51682</v>
      </c>
      <c r="CZ2" s="276">
        <f xml:space="preserve"> Time!CZ$43</f>
        <v>51774</v>
      </c>
      <c r="DA2" s="276">
        <f xml:space="preserve"> Time!DA$43</f>
        <v>51866</v>
      </c>
      <c r="DB2" s="276">
        <f xml:space="preserve"> Time!DB$43</f>
        <v>51956</v>
      </c>
      <c r="DC2" s="276">
        <f xml:space="preserve"> Time!DC$43</f>
        <v>52047</v>
      </c>
      <c r="DD2" s="276">
        <f xml:space="preserve"> Time!DD$43</f>
        <v>52139</v>
      </c>
      <c r="DE2" s="276">
        <f xml:space="preserve"> Time!DE$43</f>
        <v>52231</v>
      </c>
      <c r="DF2" s="276">
        <f xml:space="preserve"> Time!DF$43</f>
        <v>52321</v>
      </c>
      <c r="DG2" s="276">
        <f xml:space="preserve"> Time!DG$43</f>
        <v>52412</v>
      </c>
      <c r="DH2" s="276">
        <f xml:space="preserve"> Time!DH$43</f>
        <v>52504</v>
      </c>
      <c r="DI2" s="276">
        <f xml:space="preserve"> Time!DI$43</f>
        <v>52596</v>
      </c>
      <c r="DJ2" s="276">
        <f xml:space="preserve"> Time!DJ$43</f>
        <v>52687</v>
      </c>
      <c r="DK2" s="276">
        <f xml:space="preserve"> Time!DK$43</f>
        <v>52778</v>
      </c>
      <c r="DL2" s="276">
        <f xml:space="preserve"> Time!DL$43</f>
        <v>52870</v>
      </c>
      <c r="DM2" s="276">
        <f xml:space="preserve"> Time!DM$43</f>
        <v>52962</v>
      </c>
      <c r="DN2" s="276">
        <f xml:space="preserve"> Time!DN$43</f>
        <v>53052</v>
      </c>
      <c r="DO2" s="276">
        <f xml:space="preserve"> Time!DO$43</f>
        <v>53143</v>
      </c>
      <c r="DP2" s="276">
        <f xml:space="preserve"> Time!DP$43</f>
        <v>53235</v>
      </c>
      <c r="DQ2" s="276">
        <f xml:space="preserve"> Time!DQ$43</f>
        <v>53327</v>
      </c>
      <c r="DR2" s="276">
        <f xml:space="preserve"> Time!DR$43</f>
        <v>53417</v>
      </c>
      <c r="DS2" s="276">
        <f xml:space="preserve"> Time!DS$43</f>
        <v>53508</v>
      </c>
      <c r="DT2" s="276">
        <f xml:space="preserve"> Time!DT$43</f>
        <v>53600</v>
      </c>
      <c r="DU2" s="276">
        <f xml:space="preserve"> Time!DU$43</f>
        <v>53692</v>
      </c>
      <c r="DV2" s="276">
        <f xml:space="preserve"> Time!DV$43</f>
        <v>53782</v>
      </c>
      <c r="DW2" s="276">
        <f xml:space="preserve"> Time!DW$43</f>
        <v>53873</v>
      </c>
      <c r="DX2" s="276">
        <f xml:space="preserve"> Time!DX$43</f>
        <v>53965</v>
      </c>
      <c r="DY2" s="276">
        <f xml:space="preserve"> Time!DY$43</f>
        <v>54057</v>
      </c>
      <c r="DZ2" s="276">
        <f xml:space="preserve"> Time!DZ$43</f>
        <v>54148</v>
      </c>
      <c r="EA2" s="276">
        <f xml:space="preserve"> Time!EA$43</f>
        <v>54239</v>
      </c>
      <c r="EB2" s="276">
        <f xml:space="preserve"> Time!EB$43</f>
        <v>54331</v>
      </c>
      <c r="EC2" s="276">
        <f xml:space="preserve"> Time!EC$43</f>
        <v>54423</v>
      </c>
      <c r="ED2" s="276">
        <f xml:space="preserve"> Time!ED$43</f>
        <v>54513</v>
      </c>
      <c r="EE2" s="276">
        <f xml:space="preserve"> Time!EE$43</f>
        <v>54604</v>
      </c>
      <c r="EF2" s="276">
        <f xml:space="preserve"> Time!EF$43</f>
        <v>54696</v>
      </c>
      <c r="EG2" s="276">
        <f xml:space="preserve"> Time!EG$43</f>
        <v>54788</v>
      </c>
      <c r="EH2" s="276">
        <f xml:space="preserve"> Time!EH$43</f>
        <v>54878</v>
      </c>
      <c r="EI2" s="276">
        <f xml:space="preserve"> Time!EI$43</f>
        <v>54969</v>
      </c>
      <c r="EJ2" s="276">
        <f xml:space="preserve"> Time!EJ$43</f>
        <v>55061</v>
      </c>
      <c r="EK2" s="276">
        <f xml:space="preserve"> Time!EK$43</f>
        <v>55153</v>
      </c>
      <c r="EL2" s="276">
        <f xml:space="preserve"> Time!EL$43</f>
        <v>55243</v>
      </c>
      <c r="EM2" s="276">
        <f xml:space="preserve"> Time!EM$43</f>
        <v>55334</v>
      </c>
      <c r="EN2" s="276">
        <f xml:space="preserve"> Time!EN$43</f>
        <v>55426</v>
      </c>
      <c r="EO2" s="276">
        <f xml:space="preserve"> Time!EO$43</f>
        <v>55518</v>
      </c>
      <c r="EP2" s="276">
        <f xml:space="preserve"> Time!EP$43</f>
        <v>55609</v>
      </c>
      <c r="EQ2" s="276">
        <f xml:space="preserve"> Time!EQ$43</f>
        <v>55700</v>
      </c>
      <c r="ER2" s="276">
        <f xml:space="preserve"> Time!ER$43</f>
        <v>55792</v>
      </c>
      <c r="ES2" s="276">
        <f xml:space="preserve"> Time!ES$43</f>
        <v>55884</v>
      </c>
      <c r="ET2" s="276">
        <f xml:space="preserve"> Time!ET$43</f>
        <v>55974</v>
      </c>
      <c r="EU2" s="276">
        <f xml:space="preserve"> Time!EU$43</f>
        <v>56065</v>
      </c>
      <c r="EV2" s="276">
        <f xml:space="preserve"> Time!EV$43</f>
        <v>56157</v>
      </c>
      <c r="EW2" s="276">
        <f xml:space="preserve"> Time!EW$43</f>
        <v>56249</v>
      </c>
      <c r="EX2" s="276">
        <f xml:space="preserve"> Time!EX$43</f>
        <v>56339</v>
      </c>
      <c r="EY2" s="276">
        <f xml:space="preserve"> Time!EY$43</f>
        <v>56430</v>
      </c>
      <c r="EZ2" s="276">
        <f xml:space="preserve"> Time!EZ$43</f>
        <v>56522</v>
      </c>
      <c r="FA2" s="276">
        <f xml:space="preserve"> Time!FA$43</f>
        <v>56614</v>
      </c>
      <c r="FB2" s="276">
        <f xml:space="preserve"> Time!FB$43</f>
        <v>56704</v>
      </c>
      <c r="FC2" s="276">
        <f xml:space="preserve"> Time!FC$43</f>
        <v>56795</v>
      </c>
      <c r="FD2" s="276">
        <f xml:space="preserve"> Time!FD$43</f>
        <v>56887</v>
      </c>
      <c r="FE2" s="276">
        <f xml:space="preserve"> Time!FE$43</f>
        <v>56979</v>
      </c>
      <c r="FF2" s="276">
        <f xml:space="preserve"> Time!FF$43</f>
        <v>57070</v>
      </c>
      <c r="FG2" s="276">
        <f xml:space="preserve"> Time!FG$43</f>
        <v>57161</v>
      </c>
      <c r="FH2" s="276">
        <f xml:space="preserve"> Time!FH$43</f>
        <v>57253</v>
      </c>
      <c r="FI2" s="276">
        <f xml:space="preserve"> Time!FI$43</f>
        <v>57345</v>
      </c>
      <c r="FJ2" s="276">
        <f xml:space="preserve"> Time!FJ$43</f>
        <v>57435</v>
      </c>
      <c r="FK2" s="276">
        <f xml:space="preserve"> Time!FK$43</f>
        <v>57526</v>
      </c>
      <c r="FL2" s="276">
        <f xml:space="preserve"> Time!FL$43</f>
        <v>57618</v>
      </c>
      <c r="FM2" s="276">
        <f xml:space="preserve"> Time!FM$43</f>
        <v>57710</v>
      </c>
      <c r="FN2" s="276">
        <f xml:space="preserve"> Time!FN$43</f>
        <v>57800</v>
      </c>
      <c r="FO2" s="276">
        <f xml:space="preserve"> Time!FO$43</f>
        <v>57891</v>
      </c>
      <c r="FP2" s="276">
        <f xml:space="preserve"> Time!FP$43</f>
        <v>57983</v>
      </c>
      <c r="FQ2" s="276">
        <f xml:space="preserve"> Time!FQ$43</f>
        <v>58075</v>
      </c>
      <c r="FR2" s="276">
        <f xml:space="preserve"> Time!FR$43</f>
        <v>58165</v>
      </c>
      <c r="FS2" s="276">
        <f xml:space="preserve"> Time!FS$43</f>
        <v>58256</v>
      </c>
      <c r="FT2" s="276">
        <f xml:space="preserve"> Time!FT$43</f>
        <v>58348</v>
      </c>
      <c r="FU2" s="276">
        <f xml:space="preserve"> Time!FU$43</f>
        <v>58440</v>
      </c>
      <c r="FV2" s="276">
        <f xml:space="preserve"> Time!FV$43</f>
        <v>58531</v>
      </c>
      <c r="FW2" s="276">
        <f xml:space="preserve"> Time!FW$43</f>
        <v>58622</v>
      </c>
      <c r="FX2" s="276">
        <f xml:space="preserve"> Time!FX$43</f>
        <v>58714</v>
      </c>
      <c r="FY2" s="276">
        <f xml:space="preserve"> Time!FY$43</f>
        <v>58806</v>
      </c>
      <c r="FZ2" s="276">
        <f xml:space="preserve"> Time!FZ$43</f>
        <v>58896</v>
      </c>
      <c r="GA2" s="276">
        <f xml:space="preserve"> Time!GA$43</f>
        <v>58987</v>
      </c>
      <c r="GB2" s="276">
        <f xml:space="preserve"> Time!GB$43</f>
        <v>59079</v>
      </c>
      <c r="GC2" s="276">
        <f xml:space="preserve"> Time!GC$43</f>
        <v>59171</v>
      </c>
      <c r="GD2" s="276">
        <f xml:space="preserve"> Time!GD$43</f>
        <v>59261</v>
      </c>
      <c r="GE2" s="276">
        <f xml:space="preserve"> Time!GE$43</f>
        <v>59352</v>
      </c>
      <c r="GF2" s="276">
        <f xml:space="preserve"> Time!GF$43</f>
        <v>59444</v>
      </c>
      <c r="GG2" s="276">
        <f xml:space="preserve"> Time!GG$43</f>
        <v>59536</v>
      </c>
      <c r="GH2" s="276">
        <f xml:space="preserve"> Time!GH$43</f>
        <v>59626</v>
      </c>
      <c r="GI2" s="276">
        <f xml:space="preserve"> Time!GI$43</f>
        <v>59717</v>
      </c>
      <c r="GJ2" s="276">
        <f xml:space="preserve"> Time!GJ$43</f>
        <v>59809</v>
      </c>
    </row>
    <row r="3" spans="1:192" x14ac:dyDescent="0.35">
      <c r="A3" s="14"/>
      <c r="B3" s="14"/>
      <c r="C3" s="19"/>
      <c r="D3" s="45"/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A4" s="226"/>
      <c r="B4" s="226"/>
      <c r="C4" s="227"/>
      <c r="D4" s="228"/>
      <c r="E4" s="387" t="str">
        <f xml:space="preserve"> Time!E$148</f>
        <v>Financial year</v>
      </c>
      <c r="F4" s="257">
        <f xml:space="preserve"> Check!$F$24</f>
        <v>0</v>
      </c>
      <c r="G4" s="386" t="s">
        <v>24</v>
      </c>
      <c r="H4" s="225"/>
      <c r="I4" s="225"/>
      <c r="J4" s="387">
        <f xml:space="preserve"> Time!J$148</f>
        <v>2026</v>
      </c>
      <c r="K4" s="387">
        <f xml:space="preserve"> Time!K$148</f>
        <v>2026</v>
      </c>
      <c r="L4" s="387">
        <f xml:space="preserve"> Time!L$148</f>
        <v>2026</v>
      </c>
      <c r="M4" s="387">
        <f xml:space="preserve"> Time!M$148</f>
        <v>2026</v>
      </c>
      <c r="N4" s="387">
        <f xml:space="preserve"> Time!N$148</f>
        <v>2026</v>
      </c>
      <c r="O4" s="387">
        <f xml:space="preserve"> Time!O$148</f>
        <v>2026</v>
      </c>
      <c r="P4" s="387">
        <f xml:space="preserve"> Time!P$148</f>
        <v>2026</v>
      </c>
      <c r="Q4" s="387">
        <f xml:space="preserve"> Time!Q$148</f>
        <v>2026</v>
      </c>
      <c r="R4" s="387">
        <f xml:space="preserve"> Time!R$148</f>
        <v>2026</v>
      </c>
      <c r="S4" s="387">
        <f xml:space="preserve"> Time!S$148</f>
        <v>2026</v>
      </c>
      <c r="T4" s="387">
        <f xml:space="preserve"> Time!T$148</f>
        <v>2026</v>
      </c>
      <c r="U4" s="387">
        <f xml:space="preserve"> Time!U$148</f>
        <v>2026</v>
      </c>
      <c r="V4" s="387">
        <f xml:space="preserve"> Time!V$148</f>
        <v>2027</v>
      </c>
      <c r="W4" s="387">
        <f xml:space="preserve"> Time!W$148</f>
        <v>2027</v>
      </c>
      <c r="X4" s="387">
        <f xml:space="preserve"> Time!X$148</f>
        <v>2027</v>
      </c>
      <c r="Y4" s="387">
        <f xml:space="preserve"> Time!Y$148</f>
        <v>2027</v>
      </c>
      <c r="Z4" s="387">
        <f xml:space="preserve"> Time!Z$148</f>
        <v>2027</v>
      </c>
      <c r="AA4" s="387">
        <f xml:space="preserve"> Time!AA$148</f>
        <v>2027</v>
      </c>
      <c r="AB4" s="387">
        <f xml:space="preserve"> Time!AB$148</f>
        <v>2027</v>
      </c>
      <c r="AC4" s="387">
        <f xml:space="preserve"> Time!AC$148</f>
        <v>2027</v>
      </c>
      <c r="AD4" s="387">
        <f xml:space="preserve"> Time!AD$148</f>
        <v>2027</v>
      </c>
      <c r="AE4" s="387">
        <f xml:space="preserve"> Time!AE$148</f>
        <v>2027</v>
      </c>
      <c r="AF4" s="387">
        <f xml:space="preserve"> Time!AF$148</f>
        <v>2027</v>
      </c>
      <c r="AG4" s="387">
        <f xml:space="preserve"> Time!AG$148</f>
        <v>2027</v>
      </c>
      <c r="AH4" s="387">
        <f xml:space="preserve"> Time!AH$148</f>
        <v>2028</v>
      </c>
      <c r="AI4" s="387">
        <f xml:space="preserve"> Time!AI$148</f>
        <v>2028</v>
      </c>
      <c r="AJ4" s="387">
        <f xml:space="preserve"> Time!AJ$148</f>
        <v>2028</v>
      </c>
      <c r="AK4" s="387">
        <f xml:space="preserve"> Time!AK$148</f>
        <v>2028</v>
      </c>
      <c r="AL4" s="387">
        <f xml:space="preserve"> Time!AL$148</f>
        <v>2028</v>
      </c>
      <c r="AM4" s="387">
        <f xml:space="preserve"> Time!AM$148</f>
        <v>2028</v>
      </c>
      <c r="AN4" s="387">
        <f xml:space="preserve"> Time!AN$148</f>
        <v>2028</v>
      </c>
      <c r="AO4" s="387">
        <f xml:space="preserve"> Time!AO$148</f>
        <v>2028</v>
      </c>
      <c r="AP4" s="387">
        <f xml:space="preserve"> Time!AP$148</f>
        <v>2028</v>
      </c>
      <c r="AQ4" s="387">
        <f xml:space="preserve"> Time!AQ$148</f>
        <v>2028</v>
      </c>
      <c r="AR4" s="387">
        <f xml:space="preserve"> Time!AR$148</f>
        <v>2028</v>
      </c>
      <c r="AS4" s="387">
        <f xml:space="preserve"> Time!AS$148</f>
        <v>2028</v>
      </c>
      <c r="AT4" s="387">
        <f xml:space="preserve"> Time!AT$148</f>
        <v>2029</v>
      </c>
      <c r="AU4" s="387">
        <f xml:space="preserve"> Time!AU$148</f>
        <v>2029</v>
      </c>
      <c r="AV4" s="387">
        <f xml:space="preserve"> Time!AV$148</f>
        <v>2029</v>
      </c>
      <c r="AW4" s="387">
        <f xml:space="preserve"> Time!AW$148</f>
        <v>2029</v>
      </c>
      <c r="AX4" s="387">
        <f xml:space="preserve"> Time!AX$148</f>
        <v>2029</v>
      </c>
      <c r="AY4" s="387">
        <f xml:space="preserve"> Time!AY$148</f>
        <v>2029</v>
      </c>
      <c r="AZ4" s="387">
        <f xml:space="preserve"> Time!AZ$148</f>
        <v>2029</v>
      </c>
      <c r="BA4" s="387">
        <f xml:space="preserve"> Time!BA$148</f>
        <v>2029</v>
      </c>
      <c r="BB4" s="387">
        <f xml:space="preserve"> Time!BB$148</f>
        <v>2029</v>
      </c>
      <c r="BC4" s="387">
        <f xml:space="preserve"> Time!BC$148</f>
        <v>2029</v>
      </c>
      <c r="BD4" s="387">
        <f xml:space="preserve"> Time!BD$148</f>
        <v>2029</v>
      </c>
      <c r="BE4" s="387">
        <f xml:space="preserve"> Time!BE$148</f>
        <v>2029</v>
      </c>
      <c r="BF4" s="387">
        <f xml:space="preserve"> Time!BF$148</f>
        <v>2030</v>
      </c>
      <c r="BG4" s="387">
        <f xml:space="preserve"> Time!BG$148</f>
        <v>2030</v>
      </c>
      <c r="BH4" s="387">
        <f xml:space="preserve"> Time!BH$148</f>
        <v>2030</v>
      </c>
      <c r="BI4" s="387">
        <f xml:space="preserve"> Time!BI$148</f>
        <v>2030</v>
      </c>
      <c r="BJ4" s="387">
        <f xml:space="preserve"> Time!BJ$148</f>
        <v>2031</v>
      </c>
      <c r="BK4" s="387">
        <f xml:space="preserve"> Time!BK$148</f>
        <v>2031</v>
      </c>
      <c r="BL4" s="387">
        <f xml:space="preserve"> Time!BL$148</f>
        <v>2031</v>
      </c>
      <c r="BM4" s="387">
        <f xml:space="preserve"> Time!BM$148</f>
        <v>2031</v>
      </c>
      <c r="BN4" s="387">
        <f xml:space="preserve"> Time!BN$148</f>
        <v>2032</v>
      </c>
      <c r="BO4" s="387">
        <f xml:space="preserve"> Time!BO$148</f>
        <v>2032</v>
      </c>
      <c r="BP4" s="387">
        <f xml:space="preserve"> Time!BP$148</f>
        <v>2032</v>
      </c>
      <c r="BQ4" s="387">
        <f xml:space="preserve"> Time!BQ$148</f>
        <v>2032</v>
      </c>
      <c r="BR4" s="387">
        <f xml:space="preserve"> Time!BR$148</f>
        <v>2033</v>
      </c>
      <c r="BS4" s="387">
        <f xml:space="preserve"> Time!BS$148</f>
        <v>2033</v>
      </c>
      <c r="BT4" s="387">
        <f xml:space="preserve"> Time!BT$148</f>
        <v>2033</v>
      </c>
      <c r="BU4" s="387">
        <f xml:space="preserve"> Time!BU$148</f>
        <v>2033</v>
      </c>
      <c r="BV4" s="387">
        <f xml:space="preserve"> Time!BV$148</f>
        <v>2034</v>
      </c>
      <c r="BW4" s="387">
        <f xml:space="preserve"> Time!BW$148</f>
        <v>2034</v>
      </c>
      <c r="BX4" s="387">
        <f xml:space="preserve"> Time!BX$148</f>
        <v>2034</v>
      </c>
      <c r="BY4" s="387">
        <f xml:space="preserve"> Time!BY$148</f>
        <v>2034</v>
      </c>
      <c r="BZ4" s="387">
        <f xml:space="preserve"> Time!BZ$148</f>
        <v>2035</v>
      </c>
      <c r="CA4" s="387">
        <f xml:space="preserve"> Time!CA$148</f>
        <v>2035</v>
      </c>
      <c r="CB4" s="387">
        <f xml:space="preserve"> Time!CB$148</f>
        <v>2035</v>
      </c>
      <c r="CC4" s="387">
        <f xml:space="preserve"> Time!CC$148</f>
        <v>2035</v>
      </c>
      <c r="CD4" s="387">
        <f xml:space="preserve"> Time!CD$148</f>
        <v>2036</v>
      </c>
      <c r="CE4" s="387">
        <f xml:space="preserve"> Time!CE$148</f>
        <v>2036</v>
      </c>
      <c r="CF4" s="387">
        <f xml:space="preserve"> Time!CF$148</f>
        <v>2036</v>
      </c>
      <c r="CG4" s="387">
        <f xml:space="preserve"> Time!CG$148</f>
        <v>2036</v>
      </c>
      <c r="CH4" s="387">
        <f xml:space="preserve"> Time!CH$148</f>
        <v>2037</v>
      </c>
      <c r="CI4" s="387">
        <f xml:space="preserve"> Time!CI$148</f>
        <v>2037</v>
      </c>
      <c r="CJ4" s="387">
        <f xml:space="preserve"> Time!CJ$148</f>
        <v>2037</v>
      </c>
      <c r="CK4" s="387">
        <f xml:space="preserve"> Time!CK$148</f>
        <v>2037</v>
      </c>
      <c r="CL4" s="387">
        <f xml:space="preserve"> Time!CL$148</f>
        <v>2038</v>
      </c>
      <c r="CM4" s="387">
        <f xml:space="preserve"> Time!CM$148</f>
        <v>2038</v>
      </c>
      <c r="CN4" s="387">
        <f xml:space="preserve"> Time!CN$148</f>
        <v>2038</v>
      </c>
      <c r="CO4" s="387">
        <f xml:space="preserve"> Time!CO$148</f>
        <v>2038</v>
      </c>
      <c r="CP4" s="387">
        <f xml:space="preserve"> Time!CP$148</f>
        <v>2039</v>
      </c>
      <c r="CQ4" s="387">
        <f xml:space="preserve"> Time!CQ$148</f>
        <v>2039</v>
      </c>
      <c r="CR4" s="387">
        <f xml:space="preserve"> Time!CR$148</f>
        <v>2039</v>
      </c>
      <c r="CS4" s="387">
        <f xml:space="preserve"> Time!CS$148</f>
        <v>2039</v>
      </c>
      <c r="CT4" s="387">
        <f xml:space="preserve"> Time!CT$148</f>
        <v>2040</v>
      </c>
      <c r="CU4" s="387">
        <f xml:space="preserve"> Time!CU$148</f>
        <v>2040</v>
      </c>
      <c r="CV4" s="387">
        <f xml:space="preserve"> Time!CV$148</f>
        <v>2040</v>
      </c>
      <c r="CW4" s="387">
        <f xml:space="preserve"> Time!CW$148</f>
        <v>2040</v>
      </c>
      <c r="CX4" s="387">
        <f xml:space="preserve"> Time!CX$148</f>
        <v>2041</v>
      </c>
      <c r="CY4" s="387">
        <f xml:space="preserve"> Time!CY$148</f>
        <v>2041</v>
      </c>
      <c r="CZ4" s="387">
        <f xml:space="preserve"> Time!CZ$148</f>
        <v>2041</v>
      </c>
      <c r="DA4" s="387">
        <f xml:space="preserve"> Time!DA$148</f>
        <v>2041</v>
      </c>
      <c r="DB4" s="387">
        <f xml:space="preserve"> Time!DB$148</f>
        <v>2042</v>
      </c>
      <c r="DC4" s="387">
        <f xml:space="preserve"> Time!DC$148</f>
        <v>2042</v>
      </c>
      <c r="DD4" s="387">
        <f xml:space="preserve"> Time!DD$148</f>
        <v>2042</v>
      </c>
      <c r="DE4" s="387">
        <f xml:space="preserve"> Time!DE$148</f>
        <v>2042</v>
      </c>
      <c r="DF4" s="387">
        <f xml:space="preserve"> Time!DF$148</f>
        <v>2043</v>
      </c>
      <c r="DG4" s="387">
        <f xml:space="preserve"> Time!DG$148</f>
        <v>2043</v>
      </c>
      <c r="DH4" s="387">
        <f xml:space="preserve"> Time!DH$148</f>
        <v>2043</v>
      </c>
      <c r="DI4" s="387">
        <f xml:space="preserve"> Time!DI$148</f>
        <v>2043</v>
      </c>
      <c r="DJ4" s="387">
        <f xml:space="preserve"> Time!DJ$148</f>
        <v>2044</v>
      </c>
      <c r="DK4" s="387">
        <f xml:space="preserve"> Time!DK$148</f>
        <v>2044</v>
      </c>
      <c r="DL4" s="387">
        <f xml:space="preserve"> Time!DL$148</f>
        <v>2044</v>
      </c>
      <c r="DM4" s="387">
        <f xml:space="preserve"> Time!DM$148</f>
        <v>2044</v>
      </c>
      <c r="DN4" s="387">
        <f xml:space="preserve"> Time!DN$148</f>
        <v>2045</v>
      </c>
      <c r="DO4" s="387">
        <f xml:space="preserve"> Time!DO$148</f>
        <v>2045</v>
      </c>
      <c r="DP4" s="387">
        <f xml:space="preserve"> Time!DP$148</f>
        <v>2045</v>
      </c>
      <c r="DQ4" s="387">
        <f xml:space="preserve"> Time!DQ$148</f>
        <v>2045</v>
      </c>
      <c r="DR4" s="387">
        <f xml:space="preserve"> Time!DR$148</f>
        <v>2046</v>
      </c>
      <c r="DS4" s="387">
        <f xml:space="preserve"> Time!DS$148</f>
        <v>2046</v>
      </c>
      <c r="DT4" s="387">
        <f xml:space="preserve"> Time!DT$148</f>
        <v>2046</v>
      </c>
      <c r="DU4" s="387">
        <f xml:space="preserve"> Time!DU$148</f>
        <v>2046</v>
      </c>
      <c r="DV4" s="387">
        <f xml:space="preserve"> Time!DV$148</f>
        <v>2047</v>
      </c>
      <c r="DW4" s="387">
        <f xml:space="preserve"> Time!DW$148</f>
        <v>2047</v>
      </c>
      <c r="DX4" s="387">
        <f xml:space="preserve"> Time!DX$148</f>
        <v>2047</v>
      </c>
      <c r="DY4" s="387">
        <f xml:space="preserve"> Time!DY$148</f>
        <v>2047</v>
      </c>
      <c r="DZ4" s="387">
        <f xml:space="preserve"> Time!DZ$148</f>
        <v>2048</v>
      </c>
      <c r="EA4" s="387">
        <f xml:space="preserve"> Time!EA$148</f>
        <v>2048</v>
      </c>
      <c r="EB4" s="387">
        <f xml:space="preserve"> Time!EB$148</f>
        <v>2048</v>
      </c>
      <c r="EC4" s="387">
        <f xml:space="preserve"> Time!EC$148</f>
        <v>2048</v>
      </c>
      <c r="ED4" s="387">
        <f xml:space="preserve"> Time!ED$148</f>
        <v>2049</v>
      </c>
      <c r="EE4" s="387">
        <f xml:space="preserve"> Time!EE$148</f>
        <v>2049</v>
      </c>
      <c r="EF4" s="387">
        <f xml:space="preserve"> Time!EF$148</f>
        <v>2049</v>
      </c>
      <c r="EG4" s="387">
        <f xml:space="preserve"> Time!EG$148</f>
        <v>2049</v>
      </c>
      <c r="EH4" s="387">
        <f xml:space="preserve"> Time!EH$148</f>
        <v>2050</v>
      </c>
      <c r="EI4" s="387">
        <f xml:space="preserve"> Time!EI$148</f>
        <v>2050</v>
      </c>
      <c r="EJ4" s="387">
        <f xml:space="preserve"> Time!EJ$148</f>
        <v>2050</v>
      </c>
      <c r="EK4" s="387">
        <f xml:space="preserve"> Time!EK$148</f>
        <v>2050</v>
      </c>
      <c r="EL4" s="387">
        <f xml:space="preserve"> Time!EL$148</f>
        <v>2051</v>
      </c>
      <c r="EM4" s="387">
        <f xml:space="preserve"> Time!EM$148</f>
        <v>2051</v>
      </c>
      <c r="EN4" s="387">
        <f xml:space="preserve"> Time!EN$148</f>
        <v>2051</v>
      </c>
      <c r="EO4" s="387">
        <f xml:space="preserve"> Time!EO$148</f>
        <v>2051</v>
      </c>
      <c r="EP4" s="387">
        <f xml:space="preserve"> Time!EP$148</f>
        <v>2052</v>
      </c>
      <c r="EQ4" s="387">
        <f xml:space="preserve"> Time!EQ$148</f>
        <v>2052</v>
      </c>
      <c r="ER4" s="387">
        <f xml:space="preserve"> Time!ER$148</f>
        <v>2052</v>
      </c>
      <c r="ES4" s="387">
        <f xml:space="preserve"> Time!ES$148</f>
        <v>2052</v>
      </c>
      <c r="ET4" s="387">
        <f xml:space="preserve"> Time!ET$148</f>
        <v>2053</v>
      </c>
      <c r="EU4" s="387">
        <f xml:space="preserve"> Time!EU$148</f>
        <v>2053</v>
      </c>
      <c r="EV4" s="387">
        <f xml:space="preserve"> Time!EV$148</f>
        <v>2053</v>
      </c>
      <c r="EW4" s="387">
        <f xml:space="preserve"> Time!EW$148</f>
        <v>2053</v>
      </c>
      <c r="EX4" s="387">
        <f xml:space="preserve"> Time!EX$148</f>
        <v>2054</v>
      </c>
      <c r="EY4" s="387">
        <f xml:space="preserve"> Time!EY$148</f>
        <v>2054</v>
      </c>
      <c r="EZ4" s="387">
        <f xml:space="preserve"> Time!EZ$148</f>
        <v>2054</v>
      </c>
      <c r="FA4" s="387">
        <f xml:space="preserve"> Time!FA$148</f>
        <v>2054</v>
      </c>
      <c r="FB4" s="387">
        <f xml:space="preserve"> Time!FB$148</f>
        <v>2055</v>
      </c>
      <c r="FC4" s="387">
        <f xml:space="preserve"> Time!FC$148</f>
        <v>2055</v>
      </c>
      <c r="FD4" s="387">
        <f xml:space="preserve"> Time!FD$148</f>
        <v>2055</v>
      </c>
      <c r="FE4" s="387">
        <f xml:space="preserve"> Time!FE$148</f>
        <v>2055</v>
      </c>
      <c r="FF4" s="387">
        <f xml:space="preserve"> Time!FF$148</f>
        <v>2056</v>
      </c>
      <c r="FG4" s="387">
        <f xml:space="preserve"> Time!FG$148</f>
        <v>2056</v>
      </c>
      <c r="FH4" s="387">
        <f xml:space="preserve"> Time!FH$148</f>
        <v>2056</v>
      </c>
      <c r="FI4" s="387">
        <f xml:space="preserve"> Time!FI$148</f>
        <v>2056</v>
      </c>
      <c r="FJ4" s="387">
        <f xml:space="preserve"> Time!FJ$148</f>
        <v>2057</v>
      </c>
      <c r="FK4" s="387">
        <f xml:space="preserve"> Time!FK$148</f>
        <v>2057</v>
      </c>
      <c r="FL4" s="387">
        <f xml:space="preserve"> Time!FL$148</f>
        <v>2057</v>
      </c>
      <c r="FM4" s="387">
        <f xml:space="preserve"> Time!FM$148</f>
        <v>2057</v>
      </c>
      <c r="FN4" s="387">
        <f xml:space="preserve"> Time!FN$148</f>
        <v>2058</v>
      </c>
      <c r="FO4" s="387">
        <f xml:space="preserve"> Time!FO$148</f>
        <v>2058</v>
      </c>
      <c r="FP4" s="387">
        <f xml:space="preserve"> Time!FP$148</f>
        <v>2058</v>
      </c>
      <c r="FQ4" s="387">
        <f xml:space="preserve"> Time!FQ$148</f>
        <v>2058</v>
      </c>
      <c r="FR4" s="387">
        <f xml:space="preserve"> Time!FR$148</f>
        <v>2059</v>
      </c>
      <c r="FS4" s="387">
        <f xml:space="preserve"> Time!FS$148</f>
        <v>2059</v>
      </c>
      <c r="FT4" s="387">
        <f xml:space="preserve"> Time!FT$148</f>
        <v>2059</v>
      </c>
      <c r="FU4" s="387">
        <f xml:space="preserve"> Time!FU$148</f>
        <v>2059</v>
      </c>
      <c r="FV4" s="387">
        <f xml:space="preserve"> Time!FV$148</f>
        <v>2060</v>
      </c>
      <c r="FW4" s="387">
        <f xml:space="preserve"> Time!FW$148</f>
        <v>2060</v>
      </c>
      <c r="FX4" s="387">
        <f xml:space="preserve"> Time!FX$148</f>
        <v>2060</v>
      </c>
      <c r="FY4" s="387">
        <f xml:space="preserve"> Time!FY$148</f>
        <v>2060</v>
      </c>
      <c r="FZ4" s="387">
        <f xml:space="preserve"> Time!FZ$148</f>
        <v>2061</v>
      </c>
      <c r="GA4" s="387">
        <f xml:space="preserve"> Time!GA$148</f>
        <v>2061</v>
      </c>
      <c r="GB4" s="387">
        <f xml:space="preserve"> Time!GB$148</f>
        <v>2061</v>
      </c>
      <c r="GC4" s="387">
        <f xml:space="preserve"> Time!GC$148</f>
        <v>2061</v>
      </c>
      <c r="GD4" s="387">
        <f xml:space="preserve"> Time!GD$148</f>
        <v>2062</v>
      </c>
      <c r="GE4" s="387">
        <f xml:space="preserve"> Time!GE$148</f>
        <v>2062</v>
      </c>
      <c r="GF4" s="387">
        <f xml:space="preserve"> Time!GF$148</f>
        <v>2062</v>
      </c>
      <c r="GG4" s="387">
        <f xml:space="preserve"> Time!GG$148</f>
        <v>2062</v>
      </c>
      <c r="GH4" s="387">
        <f xml:space="preserve"> Time!GH$148</f>
        <v>2063</v>
      </c>
      <c r="GI4" s="387">
        <f xml:space="preserve"> Time!GI$148</f>
        <v>2063</v>
      </c>
      <c r="GJ4" s="387">
        <f xml:space="preserve"> Time!GJ$148</f>
        <v>2063</v>
      </c>
    </row>
    <row r="5" spans="1:192" x14ac:dyDescent="0.35">
      <c r="A5" s="226"/>
      <c r="B5" s="226"/>
      <c r="C5" s="227"/>
      <c r="D5" s="228"/>
      <c r="E5" s="225" t="str">
        <f xml:space="preserve"> Time!E$10</f>
        <v>Model column counter</v>
      </c>
      <c r="F5" s="388" t="s">
        <v>19</v>
      </c>
      <c r="G5" s="389" t="s">
        <v>17</v>
      </c>
      <c r="H5" s="388" t="s">
        <v>18</v>
      </c>
      <c r="I5" s="225"/>
      <c r="J5" s="225">
        <f xml:space="preserve"> Time!J$10</f>
        <v>1</v>
      </c>
      <c r="K5" s="225">
        <f xml:space="preserve"> Time!K$10</f>
        <v>2</v>
      </c>
      <c r="L5" s="225">
        <f xml:space="preserve"> Time!L$10</f>
        <v>3</v>
      </c>
      <c r="M5" s="225">
        <f xml:space="preserve"> Time!M$10</f>
        <v>4</v>
      </c>
      <c r="N5" s="225">
        <f xml:space="preserve"> Time!N$10</f>
        <v>5</v>
      </c>
      <c r="O5" s="225">
        <f xml:space="preserve"> Time!O$10</f>
        <v>6</v>
      </c>
      <c r="P5" s="225">
        <f xml:space="preserve"> Time!P$10</f>
        <v>7</v>
      </c>
      <c r="Q5" s="225">
        <f xml:space="preserve"> Time!Q$10</f>
        <v>8</v>
      </c>
      <c r="R5" s="225">
        <f xml:space="preserve"> Time!R$10</f>
        <v>9</v>
      </c>
      <c r="S5" s="225">
        <f xml:space="preserve"> Time!S$10</f>
        <v>10</v>
      </c>
      <c r="T5" s="225">
        <f xml:space="preserve"> Time!T$10</f>
        <v>11</v>
      </c>
      <c r="U5" s="225">
        <f xml:space="preserve"> Time!U$10</f>
        <v>12</v>
      </c>
      <c r="V5" s="225">
        <f xml:space="preserve"> Time!V$10</f>
        <v>13</v>
      </c>
      <c r="W5" s="225">
        <f xml:space="preserve"> Time!W$10</f>
        <v>14</v>
      </c>
      <c r="X5" s="225">
        <f xml:space="preserve"> Time!X$10</f>
        <v>15</v>
      </c>
      <c r="Y5" s="225">
        <f xml:space="preserve"> Time!Y$10</f>
        <v>16</v>
      </c>
      <c r="Z5" s="225">
        <f xml:space="preserve"> Time!Z$10</f>
        <v>17</v>
      </c>
      <c r="AA5" s="225">
        <f xml:space="preserve"> Time!AA$10</f>
        <v>18</v>
      </c>
      <c r="AB5" s="225">
        <f xml:space="preserve"> Time!AB$10</f>
        <v>19</v>
      </c>
      <c r="AC5" s="225">
        <f xml:space="preserve"> Time!AC$10</f>
        <v>20</v>
      </c>
      <c r="AD5" s="225">
        <f xml:space="preserve"> Time!AD$10</f>
        <v>21</v>
      </c>
      <c r="AE5" s="225">
        <f xml:space="preserve"> Time!AE$10</f>
        <v>22</v>
      </c>
      <c r="AF5" s="225">
        <f xml:space="preserve"> Time!AF$10</f>
        <v>23</v>
      </c>
      <c r="AG5" s="225">
        <f xml:space="preserve"> Time!AG$10</f>
        <v>24</v>
      </c>
      <c r="AH5" s="225">
        <f xml:space="preserve"> Time!AH$10</f>
        <v>25</v>
      </c>
      <c r="AI5" s="225">
        <f xml:space="preserve"> Time!AI$10</f>
        <v>26</v>
      </c>
      <c r="AJ5" s="225">
        <f xml:space="preserve"> Time!AJ$10</f>
        <v>27</v>
      </c>
      <c r="AK5" s="225">
        <f xml:space="preserve"> Time!AK$10</f>
        <v>28</v>
      </c>
      <c r="AL5" s="225">
        <f xml:space="preserve"> Time!AL$10</f>
        <v>29</v>
      </c>
      <c r="AM5" s="225">
        <f xml:space="preserve"> Time!AM$10</f>
        <v>30</v>
      </c>
      <c r="AN5" s="225">
        <f xml:space="preserve"> Time!AN$10</f>
        <v>31</v>
      </c>
      <c r="AO5" s="225">
        <f xml:space="preserve"> Time!AO$10</f>
        <v>32</v>
      </c>
      <c r="AP5" s="225">
        <f xml:space="preserve"> Time!AP$10</f>
        <v>33</v>
      </c>
      <c r="AQ5" s="225">
        <f xml:space="preserve"> Time!AQ$10</f>
        <v>34</v>
      </c>
      <c r="AR5" s="225">
        <f xml:space="preserve"> Time!AR$10</f>
        <v>35</v>
      </c>
      <c r="AS5" s="225">
        <f xml:space="preserve"> Time!AS$10</f>
        <v>36</v>
      </c>
      <c r="AT5" s="225">
        <f xml:space="preserve"> Time!AT$10</f>
        <v>37</v>
      </c>
      <c r="AU5" s="225">
        <f xml:space="preserve"> Time!AU$10</f>
        <v>38</v>
      </c>
      <c r="AV5" s="225">
        <f xml:space="preserve"> Time!AV$10</f>
        <v>39</v>
      </c>
      <c r="AW5" s="225">
        <f xml:space="preserve"> Time!AW$10</f>
        <v>40</v>
      </c>
      <c r="AX5" s="225">
        <f xml:space="preserve"> Time!AX$10</f>
        <v>41</v>
      </c>
      <c r="AY5" s="225">
        <f xml:space="preserve"> Time!AY$10</f>
        <v>42</v>
      </c>
      <c r="AZ5" s="225">
        <f xml:space="preserve"> Time!AZ$10</f>
        <v>43</v>
      </c>
      <c r="BA5" s="225">
        <f xml:space="preserve"> Time!BA$10</f>
        <v>44</v>
      </c>
      <c r="BB5" s="225">
        <f xml:space="preserve"> Time!BB$10</f>
        <v>45</v>
      </c>
      <c r="BC5" s="225">
        <f xml:space="preserve"> Time!BC$10</f>
        <v>46</v>
      </c>
      <c r="BD5" s="225">
        <f xml:space="preserve"> Time!BD$10</f>
        <v>47</v>
      </c>
      <c r="BE5" s="225">
        <f xml:space="preserve"> Time!BE$10</f>
        <v>48</v>
      </c>
      <c r="BF5" s="225">
        <f xml:space="preserve"> Time!BF$10</f>
        <v>49</v>
      </c>
      <c r="BG5" s="225">
        <f xml:space="preserve"> Time!BG$10</f>
        <v>50</v>
      </c>
      <c r="BH5" s="225">
        <f xml:space="preserve"> Time!BH$10</f>
        <v>51</v>
      </c>
      <c r="BI5" s="225">
        <f xml:space="preserve"> Time!BI$10</f>
        <v>52</v>
      </c>
      <c r="BJ5" s="225">
        <f xml:space="preserve"> Time!BJ$10</f>
        <v>53</v>
      </c>
      <c r="BK5" s="225">
        <f xml:space="preserve"> Time!BK$10</f>
        <v>54</v>
      </c>
      <c r="BL5" s="225">
        <f xml:space="preserve"> Time!BL$10</f>
        <v>55</v>
      </c>
      <c r="BM5" s="225">
        <f xml:space="preserve"> Time!BM$10</f>
        <v>56</v>
      </c>
      <c r="BN5" s="225">
        <f xml:space="preserve"> Time!BN$10</f>
        <v>57</v>
      </c>
      <c r="BO5" s="225">
        <f xml:space="preserve"> Time!BO$10</f>
        <v>58</v>
      </c>
      <c r="BP5" s="225">
        <f xml:space="preserve"> Time!BP$10</f>
        <v>59</v>
      </c>
      <c r="BQ5" s="225">
        <f xml:space="preserve"> Time!BQ$10</f>
        <v>60</v>
      </c>
      <c r="BR5" s="225">
        <f xml:space="preserve"> Time!BR$10</f>
        <v>61</v>
      </c>
      <c r="BS5" s="225">
        <f xml:space="preserve"> Time!BS$10</f>
        <v>62</v>
      </c>
      <c r="BT5" s="225">
        <f xml:space="preserve"> Time!BT$10</f>
        <v>63</v>
      </c>
      <c r="BU5" s="225">
        <f xml:space="preserve"> Time!BU$10</f>
        <v>64</v>
      </c>
      <c r="BV5" s="225">
        <f xml:space="preserve"> Time!BV$10</f>
        <v>65</v>
      </c>
      <c r="BW5" s="225">
        <f xml:space="preserve"> Time!BW$10</f>
        <v>66</v>
      </c>
      <c r="BX5" s="225">
        <f xml:space="preserve"> Time!BX$10</f>
        <v>67</v>
      </c>
      <c r="BY5" s="225">
        <f xml:space="preserve"> Time!BY$10</f>
        <v>68</v>
      </c>
      <c r="BZ5" s="225">
        <f xml:space="preserve"> Time!BZ$10</f>
        <v>69</v>
      </c>
      <c r="CA5" s="225">
        <f xml:space="preserve"> Time!CA$10</f>
        <v>70</v>
      </c>
      <c r="CB5" s="225">
        <f xml:space="preserve"> Time!CB$10</f>
        <v>71</v>
      </c>
      <c r="CC5" s="225">
        <f xml:space="preserve"> Time!CC$10</f>
        <v>72</v>
      </c>
      <c r="CD5" s="225">
        <f xml:space="preserve"> Time!CD$10</f>
        <v>73</v>
      </c>
      <c r="CE5" s="225">
        <f xml:space="preserve"> Time!CE$10</f>
        <v>74</v>
      </c>
      <c r="CF5" s="225">
        <f xml:space="preserve"> Time!CF$10</f>
        <v>75</v>
      </c>
      <c r="CG5" s="225">
        <f xml:space="preserve"> Time!CG$10</f>
        <v>76</v>
      </c>
      <c r="CH5" s="225">
        <f xml:space="preserve"> Time!CH$10</f>
        <v>77</v>
      </c>
      <c r="CI5" s="225">
        <f xml:space="preserve"> Time!CI$10</f>
        <v>78</v>
      </c>
      <c r="CJ5" s="225">
        <f xml:space="preserve"> Time!CJ$10</f>
        <v>79</v>
      </c>
      <c r="CK5" s="225">
        <f xml:space="preserve"> Time!CK$10</f>
        <v>80</v>
      </c>
      <c r="CL5" s="225">
        <f xml:space="preserve"> Time!CL$10</f>
        <v>81</v>
      </c>
      <c r="CM5" s="225">
        <f xml:space="preserve"> Time!CM$10</f>
        <v>82</v>
      </c>
      <c r="CN5" s="225">
        <f xml:space="preserve"> Time!CN$10</f>
        <v>83</v>
      </c>
      <c r="CO5" s="225">
        <f xml:space="preserve"> Time!CO$10</f>
        <v>84</v>
      </c>
      <c r="CP5" s="225">
        <f xml:space="preserve"> Time!CP$10</f>
        <v>85</v>
      </c>
      <c r="CQ5" s="225">
        <f xml:space="preserve"> Time!CQ$10</f>
        <v>86</v>
      </c>
      <c r="CR5" s="225">
        <f xml:space="preserve"> Time!CR$10</f>
        <v>87</v>
      </c>
      <c r="CS5" s="225">
        <f xml:space="preserve"> Time!CS$10</f>
        <v>88</v>
      </c>
      <c r="CT5" s="225">
        <f xml:space="preserve"> Time!CT$10</f>
        <v>89</v>
      </c>
      <c r="CU5" s="225">
        <f xml:space="preserve"> Time!CU$10</f>
        <v>90</v>
      </c>
      <c r="CV5" s="225">
        <f xml:space="preserve"> Time!CV$10</f>
        <v>91</v>
      </c>
      <c r="CW5" s="225">
        <f xml:space="preserve"> Time!CW$10</f>
        <v>92</v>
      </c>
      <c r="CX5" s="225">
        <f xml:space="preserve"> Time!CX$10</f>
        <v>93</v>
      </c>
      <c r="CY5" s="225">
        <f xml:space="preserve"> Time!CY$10</f>
        <v>94</v>
      </c>
      <c r="CZ5" s="225">
        <f xml:space="preserve"> Time!CZ$10</f>
        <v>95</v>
      </c>
      <c r="DA5" s="225">
        <f xml:space="preserve"> Time!DA$10</f>
        <v>96</v>
      </c>
      <c r="DB5" s="225">
        <f xml:space="preserve"> Time!DB$10</f>
        <v>97</v>
      </c>
      <c r="DC5" s="225">
        <f xml:space="preserve"> Time!DC$10</f>
        <v>98</v>
      </c>
      <c r="DD5" s="225">
        <f xml:space="preserve"> Time!DD$10</f>
        <v>99</v>
      </c>
      <c r="DE5" s="225">
        <f xml:space="preserve"> Time!DE$10</f>
        <v>100</v>
      </c>
      <c r="DF5" s="225">
        <f xml:space="preserve"> Time!DF$10</f>
        <v>101</v>
      </c>
      <c r="DG5" s="225">
        <f xml:space="preserve"> Time!DG$10</f>
        <v>102</v>
      </c>
      <c r="DH5" s="225">
        <f xml:space="preserve"> Time!DH$10</f>
        <v>103</v>
      </c>
      <c r="DI5" s="225">
        <f xml:space="preserve"> Time!DI$10</f>
        <v>104</v>
      </c>
      <c r="DJ5" s="225">
        <f xml:space="preserve"> Time!DJ$10</f>
        <v>105</v>
      </c>
      <c r="DK5" s="225">
        <f xml:space="preserve"> Time!DK$10</f>
        <v>106</v>
      </c>
      <c r="DL5" s="225">
        <f xml:space="preserve"> Time!DL$10</f>
        <v>107</v>
      </c>
      <c r="DM5" s="225">
        <f xml:space="preserve"> Time!DM$10</f>
        <v>108</v>
      </c>
      <c r="DN5" s="225">
        <f xml:space="preserve"> Time!DN$10</f>
        <v>109</v>
      </c>
      <c r="DO5" s="225">
        <f xml:space="preserve"> Time!DO$10</f>
        <v>110</v>
      </c>
      <c r="DP5" s="225">
        <f xml:space="preserve"> Time!DP$10</f>
        <v>111</v>
      </c>
      <c r="DQ5" s="225">
        <f xml:space="preserve"> Time!DQ$10</f>
        <v>112</v>
      </c>
      <c r="DR5" s="225">
        <f xml:space="preserve"> Time!DR$10</f>
        <v>113</v>
      </c>
      <c r="DS5" s="225">
        <f xml:space="preserve"> Time!DS$10</f>
        <v>114</v>
      </c>
      <c r="DT5" s="225">
        <f xml:space="preserve"> Time!DT$10</f>
        <v>115</v>
      </c>
      <c r="DU5" s="225">
        <f xml:space="preserve"> Time!DU$10</f>
        <v>116</v>
      </c>
      <c r="DV5" s="225">
        <f xml:space="preserve"> Time!DV$10</f>
        <v>117</v>
      </c>
      <c r="DW5" s="225">
        <f xml:space="preserve"> Time!DW$10</f>
        <v>118</v>
      </c>
      <c r="DX5" s="225">
        <f xml:space="preserve"> Time!DX$10</f>
        <v>119</v>
      </c>
      <c r="DY5" s="225">
        <f xml:space="preserve"> Time!DY$10</f>
        <v>120</v>
      </c>
      <c r="DZ5" s="225">
        <f xml:space="preserve"> Time!DZ$10</f>
        <v>121</v>
      </c>
      <c r="EA5" s="225">
        <f xml:space="preserve"> Time!EA$10</f>
        <v>122</v>
      </c>
      <c r="EB5" s="225">
        <f xml:space="preserve"> Time!EB$10</f>
        <v>123</v>
      </c>
      <c r="EC5" s="225">
        <f xml:space="preserve"> Time!EC$10</f>
        <v>124</v>
      </c>
      <c r="ED5" s="225">
        <f xml:space="preserve"> Time!ED$10</f>
        <v>125</v>
      </c>
      <c r="EE5" s="225">
        <f xml:space="preserve"> Time!EE$10</f>
        <v>126</v>
      </c>
      <c r="EF5" s="225">
        <f xml:space="preserve"> Time!EF$10</f>
        <v>127</v>
      </c>
      <c r="EG5" s="225">
        <f xml:space="preserve"> Time!EG$10</f>
        <v>128</v>
      </c>
      <c r="EH5" s="225">
        <f xml:space="preserve"> Time!EH$10</f>
        <v>129</v>
      </c>
      <c r="EI5" s="225">
        <f xml:space="preserve"> Time!EI$10</f>
        <v>130</v>
      </c>
      <c r="EJ5" s="225">
        <f xml:space="preserve"> Time!EJ$10</f>
        <v>131</v>
      </c>
      <c r="EK5" s="225">
        <f xml:space="preserve"> Time!EK$10</f>
        <v>132</v>
      </c>
      <c r="EL5" s="225">
        <f xml:space="preserve"> Time!EL$10</f>
        <v>133</v>
      </c>
      <c r="EM5" s="225">
        <f xml:space="preserve"> Time!EM$10</f>
        <v>134</v>
      </c>
      <c r="EN5" s="225">
        <f xml:space="preserve"> Time!EN$10</f>
        <v>135</v>
      </c>
      <c r="EO5" s="225">
        <f xml:space="preserve"> Time!EO$10</f>
        <v>136</v>
      </c>
      <c r="EP5" s="225">
        <f xml:space="preserve"> Time!EP$10</f>
        <v>137</v>
      </c>
      <c r="EQ5" s="225">
        <f xml:space="preserve"> Time!EQ$10</f>
        <v>138</v>
      </c>
      <c r="ER5" s="225">
        <f xml:space="preserve"> Time!ER$10</f>
        <v>139</v>
      </c>
      <c r="ES5" s="225">
        <f xml:space="preserve"> Time!ES$10</f>
        <v>140</v>
      </c>
      <c r="ET5" s="225">
        <f xml:space="preserve"> Time!ET$10</f>
        <v>141</v>
      </c>
      <c r="EU5" s="225">
        <f xml:space="preserve"> Time!EU$10</f>
        <v>142</v>
      </c>
      <c r="EV5" s="225">
        <f xml:space="preserve"> Time!EV$10</f>
        <v>143</v>
      </c>
      <c r="EW5" s="225">
        <f xml:space="preserve"> Time!EW$10</f>
        <v>144</v>
      </c>
      <c r="EX5" s="225">
        <f xml:space="preserve"> Time!EX$10</f>
        <v>145</v>
      </c>
      <c r="EY5" s="225">
        <f xml:space="preserve"> Time!EY$10</f>
        <v>146</v>
      </c>
      <c r="EZ5" s="225">
        <f xml:space="preserve"> Time!EZ$10</f>
        <v>147</v>
      </c>
      <c r="FA5" s="225">
        <f xml:space="preserve"> Time!FA$10</f>
        <v>148</v>
      </c>
      <c r="FB5" s="225">
        <f xml:space="preserve"> Time!FB$10</f>
        <v>149</v>
      </c>
      <c r="FC5" s="225">
        <f xml:space="preserve"> Time!FC$10</f>
        <v>150</v>
      </c>
      <c r="FD5" s="225">
        <f xml:space="preserve"> Time!FD$10</f>
        <v>151</v>
      </c>
      <c r="FE5" s="225">
        <f xml:space="preserve"> Time!FE$10</f>
        <v>152</v>
      </c>
      <c r="FF5" s="225">
        <f xml:space="preserve"> Time!FF$10</f>
        <v>153</v>
      </c>
      <c r="FG5" s="225">
        <f xml:space="preserve"> Time!FG$10</f>
        <v>154</v>
      </c>
      <c r="FH5" s="225">
        <f xml:space="preserve"> Time!FH$10</f>
        <v>155</v>
      </c>
      <c r="FI5" s="225">
        <f xml:space="preserve"> Time!FI$10</f>
        <v>156</v>
      </c>
      <c r="FJ5" s="225">
        <f xml:space="preserve"> Time!FJ$10</f>
        <v>157</v>
      </c>
      <c r="FK5" s="225">
        <f xml:space="preserve"> Time!FK$10</f>
        <v>158</v>
      </c>
      <c r="FL5" s="225">
        <f xml:space="preserve"> Time!FL$10</f>
        <v>159</v>
      </c>
      <c r="FM5" s="225">
        <f xml:space="preserve"> Time!FM$10</f>
        <v>160</v>
      </c>
      <c r="FN5" s="225">
        <f xml:space="preserve"> Time!FN$10</f>
        <v>161</v>
      </c>
      <c r="FO5" s="225">
        <f xml:space="preserve"> Time!FO$10</f>
        <v>162</v>
      </c>
      <c r="FP5" s="225">
        <f xml:space="preserve"> Time!FP$10</f>
        <v>163</v>
      </c>
      <c r="FQ5" s="225">
        <f xml:space="preserve"> Time!FQ$10</f>
        <v>164</v>
      </c>
      <c r="FR5" s="225">
        <f xml:space="preserve"> Time!FR$10</f>
        <v>165</v>
      </c>
      <c r="FS5" s="225">
        <f xml:space="preserve"> Time!FS$10</f>
        <v>166</v>
      </c>
      <c r="FT5" s="225">
        <f xml:space="preserve"> Time!FT$10</f>
        <v>167</v>
      </c>
      <c r="FU5" s="225">
        <f xml:space="preserve"> Time!FU$10</f>
        <v>168</v>
      </c>
      <c r="FV5" s="225">
        <f xml:space="preserve"> Time!FV$10</f>
        <v>169</v>
      </c>
      <c r="FW5" s="225">
        <f xml:space="preserve"> Time!FW$10</f>
        <v>170</v>
      </c>
      <c r="FX5" s="225">
        <f xml:space="preserve"> Time!FX$10</f>
        <v>171</v>
      </c>
      <c r="FY5" s="225">
        <f xml:space="preserve"> Time!FY$10</f>
        <v>172</v>
      </c>
      <c r="FZ5" s="225">
        <f xml:space="preserve"> Time!FZ$10</f>
        <v>173</v>
      </c>
      <c r="GA5" s="225">
        <f xml:space="preserve"> Time!GA$10</f>
        <v>174</v>
      </c>
      <c r="GB5" s="225">
        <f xml:space="preserve"> Time!GB$10</f>
        <v>175</v>
      </c>
      <c r="GC5" s="225">
        <f xml:space="preserve"> Time!GC$10</f>
        <v>176</v>
      </c>
      <c r="GD5" s="225">
        <f xml:space="preserve"> Time!GD$10</f>
        <v>177</v>
      </c>
      <c r="GE5" s="225">
        <f xml:space="preserve"> Time!GE$10</f>
        <v>178</v>
      </c>
      <c r="GF5" s="225">
        <f xml:space="preserve"> Time!GF$10</f>
        <v>179</v>
      </c>
      <c r="GG5" s="225">
        <f xml:space="preserve"> Time!GG$10</f>
        <v>180</v>
      </c>
      <c r="GH5" s="225">
        <f xml:space="preserve"> Time!GH$10</f>
        <v>181</v>
      </c>
      <c r="GI5" s="225">
        <f xml:space="preserve"> Time!GI$10</f>
        <v>182</v>
      </c>
      <c r="GJ5" s="225">
        <f xml:space="preserve"> Time!GJ$10</f>
        <v>183</v>
      </c>
    </row>
    <row r="6" spans="1:192" x14ac:dyDescent="0.35">
      <c r="A6" s="198"/>
      <c r="D6" s="201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x14ac:dyDescent="0.35">
      <c r="D7" s="201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5"/>
      <c r="DB7" s="225"/>
      <c r="DC7" s="225"/>
      <c r="DD7" s="225"/>
      <c r="DE7" s="225"/>
      <c r="DF7" s="225"/>
      <c r="DG7" s="225"/>
      <c r="DH7" s="225"/>
      <c r="DI7" s="225"/>
      <c r="DJ7" s="225"/>
      <c r="DK7" s="225"/>
      <c r="DL7" s="225"/>
      <c r="DM7" s="225"/>
      <c r="DN7" s="225"/>
      <c r="DO7" s="225"/>
      <c r="DP7" s="225"/>
      <c r="DQ7" s="225"/>
      <c r="DR7" s="225"/>
      <c r="DS7" s="225"/>
      <c r="DT7" s="225"/>
      <c r="DU7" s="225"/>
      <c r="DV7" s="225"/>
      <c r="DW7" s="225"/>
      <c r="DX7" s="225"/>
      <c r="DY7" s="225"/>
      <c r="DZ7" s="225"/>
      <c r="EA7" s="225"/>
      <c r="EB7" s="225"/>
      <c r="EC7" s="225"/>
      <c r="ED7" s="225"/>
      <c r="EE7" s="225"/>
      <c r="EF7" s="225"/>
      <c r="EG7" s="225"/>
      <c r="EH7" s="225"/>
      <c r="EI7" s="225"/>
      <c r="EJ7" s="225"/>
      <c r="EK7" s="225"/>
      <c r="EL7" s="225"/>
      <c r="EM7" s="225"/>
      <c r="EN7" s="225"/>
      <c r="EO7" s="225"/>
      <c r="EP7" s="225"/>
      <c r="EQ7" s="225"/>
      <c r="ER7" s="225"/>
      <c r="ES7" s="225"/>
      <c r="ET7" s="225"/>
      <c r="EU7" s="225"/>
      <c r="EV7" s="225"/>
      <c r="EW7" s="225"/>
      <c r="EX7" s="225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5"/>
      <c r="FK7" s="225"/>
      <c r="FL7" s="225"/>
      <c r="FM7" s="225"/>
      <c r="FN7" s="225"/>
      <c r="FO7" s="225"/>
      <c r="FP7" s="225"/>
      <c r="FQ7" s="225"/>
      <c r="FR7" s="225"/>
      <c r="FS7" s="225"/>
      <c r="FT7" s="225"/>
      <c r="FU7" s="225"/>
      <c r="FV7" s="225"/>
      <c r="FW7" s="225"/>
      <c r="FX7" s="225"/>
      <c r="FY7" s="225"/>
      <c r="FZ7" s="225"/>
      <c r="GA7" s="225"/>
      <c r="GB7" s="225"/>
      <c r="GC7" s="225"/>
      <c r="GD7" s="225"/>
      <c r="GE7" s="225"/>
      <c r="GF7" s="225"/>
      <c r="GG7" s="225"/>
      <c r="GH7" s="225"/>
      <c r="GI7" s="225"/>
      <c r="GJ7" s="225"/>
    </row>
    <row r="8" spans="1:192" collapsed="1" x14ac:dyDescent="0.35">
      <c r="A8" s="14" t="s">
        <v>170</v>
      </c>
      <c r="B8" s="14"/>
      <c r="C8" s="19"/>
      <c r="D8" s="45"/>
      <c r="E8" s="11"/>
      <c r="F8" s="11"/>
      <c r="G8" s="11"/>
      <c r="H8" s="11"/>
      <c r="I8" s="9"/>
      <c r="J8" s="11"/>
    </row>
    <row r="9" spans="1:192" hidden="1" outlineLevel="1" x14ac:dyDescent="0.35"/>
    <row r="10" spans="1:192" s="501" customFormat="1" hidden="1" outlineLevel="1" x14ac:dyDescent="0.35">
      <c r="A10" s="14"/>
      <c r="B10" s="14"/>
      <c r="C10" s="19"/>
      <c r="D10" s="45"/>
      <c r="E10" s="136" t="str">
        <f xml:space="preserve"> Fin!E$30</f>
        <v>Equity drawdown during construction</v>
      </c>
      <c r="F10" s="136">
        <f xml:space="preserve"> Fin!F$30</f>
        <v>0</v>
      </c>
      <c r="G10" s="136" t="str">
        <f xml:space="preserve"> Fin!G$30</f>
        <v>$ 000s</v>
      </c>
      <c r="H10" s="136">
        <f xml:space="preserve"> Fin!H$30</f>
        <v>87054.025199197247</v>
      </c>
      <c r="I10" s="136">
        <f xml:space="preserve"> Fin!I$30</f>
        <v>0</v>
      </c>
      <c r="J10" s="136">
        <f xml:space="preserve"> Fin!J$30</f>
        <v>0</v>
      </c>
      <c r="K10" s="136">
        <f xml:space="preserve"> Fin!K$30</f>
        <v>0</v>
      </c>
      <c r="L10" s="136">
        <f xml:space="preserve"> Fin!L$30</f>
        <v>0</v>
      </c>
      <c r="M10" s="136">
        <f xml:space="preserve"> Fin!M$30</f>
        <v>0</v>
      </c>
      <c r="N10" s="136">
        <f xml:space="preserve"> Fin!N$30</f>
        <v>0</v>
      </c>
      <c r="O10" s="136">
        <f xml:space="preserve"> Fin!O$30</f>
        <v>1579.77122796055</v>
      </c>
      <c r="P10" s="136">
        <f xml:space="preserve"> Fin!P$30</f>
        <v>8893.8626360310918</v>
      </c>
      <c r="Q10" s="136">
        <f xml:space="preserve"> Fin!Q$30</f>
        <v>2039.6583660512483</v>
      </c>
      <c r="R10" s="136">
        <f xml:space="preserve"> Fin!R$30</f>
        <v>2041.5703474542058</v>
      </c>
      <c r="S10" s="136">
        <f xml:space="preserve"> Fin!S$30</f>
        <v>2048.8359530392604</v>
      </c>
      <c r="T10" s="136">
        <f xml:space="preserve"> Fin!T$30</f>
        <v>2050.4718554369479</v>
      </c>
      <c r="U10" s="136">
        <f xml:space="preserve"> Fin!U$30</f>
        <v>2058.0541950547508</v>
      </c>
      <c r="V10" s="136">
        <f xml:space="preserve"> Fin!V$30</f>
        <v>2062.6822060597651</v>
      </c>
      <c r="W10" s="136">
        <f xml:space="preserve"> Fin!W$30</f>
        <v>2057.0635132657635</v>
      </c>
      <c r="X10" s="136">
        <f xml:space="preserve"> Fin!X$30</f>
        <v>2071.9464074459752</v>
      </c>
      <c r="Y10" s="136">
        <f xml:space="preserve"> Fin!Y$30</f>
        <v>2072.8871040917552</v>
      </c>
      <c r="Z10" s="136">
        <f xml:space="preserve"> Fin!Z$30</f>
        <v>2081.2670245370482</v>
      </c>
      <c r="AA10" s="136">
        <f xml:space="preserve"> Fin!AA$30</f>
        <v>2081.927339564294</v>
      </c>
      <c r="AB10" s="136">
        <f xml:space="preserve"> Fin!AB$30</f>
        <v>2090.6289302529713</v>
      </c>
      <c r="AC10" s="136">
        <f xml:space="preserve"> Fin!AC$30</f>
        <v>2095.3301930863163</v>
      </c>
      <c r="AD10" s="136">
        <f xml:space="preserve"> Fin!AD$30</f>
        <v>2095.5674616649853</v>
      </c>
      <c r="AE10" s="136">
        <f xml:space="preserve"> Fin!AE$30</f>
        <v>2104.7543960606758</v>
      </c>
      <c r="AF10" s="136">
        <f xml:space="preserve"> Fin!AF$30</f>
        <v>2074.1787642681388</v>
      </c>
      <c r="AG10" s="136">
        <f xml:space="preserve"> Fin!AG$30</f>
        <v>2055.0625275941375</v>
      </c>
      <c r="AH10" s="136">
        <f xml:space="preserve"> Fin!AH$30</f>
        <v>2027.1847695636786</v>
      </c>
      <c r="AI10" s="136">
        <f xml:space="preserve"> Fin!AI$30</f>
        <v>1990.7622773507355</v>
      </c>
      <c r="AJ10" s="136">
        <f xml:space="preserve"> Fin!AJ$30</f>
        <v>1985.0094421101965</v>
      </c>
      <c r="AK10" s="136">
        <f xml:space="preserve"> Fin!AK$30</f>
        <v>1943.581354864604</v>
      </c>
      <c r="AL10" s="136">
        <f xml:space="preserve"> Fin!AL$30</f>
        <v>1929.8305237123657</v>
      </c>
      <c r="AM10" s="136">
        <f xml:space="preserve"> Fin!AM$30</f>
        <v>1890.9518360102475</v>
      </c>
      <c r="AN10" s="136">
        <f xml:space="preserve"> Fin!AN$30</f>
        <v>1872.6857390780963</v>
      </c>
      <c r="AO10" s="136">
        <f xml:space="preserve"> Fin!AO$30</f>
        <v>1836.5193091103542</v>
      </c>
      <c r="AP10" s="136">
        <f xml:space="preserve"> Fin!AP$30</f>
        <v>1803.1550567599447</v>
      </c>
      <c r="AQ10" s="136">
        <f xml:space="preserve"> Fin!AQ$30</f>
        <v>1794.2319625991163</v>
      </c>
      <c r="AR10" s="136">
        <f xml:space="preserve"> Fin!AR$30</f>
        <v>1748.3983847811317</v>
      </c>
      <c r="AS10" s="136">
        <f xml:space="preserve"> Fin!AS$30</f>
        <v>1741.6319908822734</v>
      </c>
      <c r="AT10" s="136">
        <f xml:space="preserve"> Fin!AT$30</f>
        <v>1700.1236566024625</v>
      </c>
      <c r="AU10" s="136">
        <f xml:space="preserve"> Fin!AU$30</f>
        <v>1652.1374434406334</v>
      </c>
      <c r="AV10" s="136">
        <f xml:space="preserve"> Fin!AV$30</f>
        <v>1696.5581520534763</v>
      </c>
      <c r="AW10" s="136">
        <f xml:space="preserve"> Fin!AW$30</f>
        <v>1610.5173691179391</v>
      </c>
      <c r="AX10" s="136">
        <f xml:space="preserve"> Fin!AX$30</f>
        <v>1609.1075232664641</v>
      </c>
      <c r="AY10" s="136">
        <f xml:space="preserve"> Fin!AY$30</f>
        <v>1554.9386143581185</v>
      </c>
      <c r="AZ10" s="136">
        <f xml:space="preserve"> Fin!AZ$30</f>
        <v>1539.7575385024963</v>
      </c>
      <c r="BA10" s="136">
        <f xml:space="preserve"> Fin!BA$30</f>
        <v>1489.4168914103416</v>
      </c>
      <c r="BB10" s="136">
        <f xml:space="preserve"> Fin!BB$30</f>
        <v>1453.0433428272081</v>
      </c>
      <c r="BC10" s="136">
        <f xml:space="preserve"> Fin!BC$30</f>
        <v>1456.7160088210464</v>
      </c>
      <c r="BD10" s="136">
        <f xml:space="preserve"> Fin!BD$30</f>
        <v>1427.3005830877039</v>
      </c>
      <c r="BE10" s="136">
        <f xml:space="preserve"> Fin!BE$30</f>
        <v>1644.9449799667366</v>
      </c>
      <c r="BF10" s="136">
        <f xml:space="preserve"> Fin!BF$30</f>
        <v>0</v>
      </c>
      <c r="BG10" s="136">
        <f xml:space="preserve"> Fin!BG$30</f>
        <v>0</v>
      </c>
      <c r="BH10" s="136">
        <f xml:space="preserve"> Fin!BH$30</f>
        <v>0</v>
      </c>
      <c r="BI10" s="136">
        <f xml:space="preserve"> Fin!BI$30</f>
        <v>0</v>
      </c>
      <c r="BJ10" s="136">
        <f xml:space="preserve"> Fin!BJ$30</f>
        <v>0</v>
      </c>
      <c r="BK10" s="136">
        <f xml:space="preserve"> Fin!BK$30</f>
        <v>0</v>
      </c>
      <c r="BL10" s="136">
        <f xml:space="preserve"> Fin!BL$30</f>
        <v>0</v>
      </c>
      <c r="BM10" s="136">
        <f xml:space="preserve"> Fin!BM$30</f>
        <v>0</v>
      </c>
      <c r="BN10" s="136">
        <f xml:space="preserve"> Fin!BN$30</f>
        <v>0</v>
      </c>
      <c r="BO10" s="136">
        <f xml:space="preserve"> Fin!BO$30</f>
        <v>0</v>
      </c>
      <c r="BP10" s="136">
        <f xml:space="preserve"> Fin!BP$30</f>
        <v>0</v>
      </c>
      <c r="BQ10" s="136">
        <f xml:space="preserve"> Fin!BQ$30</f>
        <v>0</v>
      </c>
      <c r="BR10" s="136">
        <f xml:space="preserve"> Fin!BR$30</f>
        <v>0</v>
      </c>
      <c r="BS10" s="136">
        <f xml:space="preserve"> Fin!BS$30</f>
        <v>0</v>
      </c>
      <c r="BT10" s="136">
        <f xml:space="preserve"> Fin!BT$30</f>
        <v>0</v>
      </c>
      <c r="BU10" s="136">
        <f xml:space="preserve"> Fin!BU$30</f>
        <v>0</v>
      </c>
      <c r="BV10" s="136">
        <f xml:space="preserve"> Fin!BV$30</f>
        <v>0</v>
      </c>
      <c r="BW10" s="136">
        <f xml:space="preserve"> Fin!BW$30</f>
        <v>0</v>
      </c>
      <c r="BX10" s="136">
        <f xml:space="preserve"> Fin!BX$30</f>
        <v>0</v>
      </c>
      <c r="BY10" s="136">
        <f xml:space="preserve"> Fin!BY$30</f>
        <v>0</v>
      </c>
      <c r="BZ10" s="136">
        <f xml:space="preserve"> Fin!BZ$30</f>
        <v>0</v>
      </c>
      <c r="CA10" s="136">
        <f xml:space="preserve"> Fin!CA$30</f>
        <v>0</v>
      </c>
      <c r="CB10" s="136">
        <f xml:space="preserve"> Fin!CB$30</f>
        <v>0</v>
      </c>
      <c r="CC10" s="136">
        <f xml:space="preserve"> Fin!CC$30</f>
        <v>0</v>
      </c>
      <c r="CD10" s="136">
        <f xml:space="preserve"> Fin!CD$30</f>
        <v>0</v>
      </c>
      <c r="CE10" s="136">
        <f xml:space="preserve"> Fin!CE$30</f>
        <v>0</v>
      </c>
      <c r="CF10" s="136">
        <f xml:space="preserve"> Fin!CF$30</f>
        <v>0</v>
      </c>
      <c r="CG10" s="136">
        <f xml:space="preserve"> Fin!CG$30</f>
        <v>0</v>
      </c>
      <c r="CH10" s="136">
        <f xml:space="preserve"> Fin!CH$30</f>
        <v>0</v>
      </c>
      <c r="CI10" s="136">
        <f xml:space="preserve"> Fin!CI$30</f>
        <v>0</v>
      </c>
      <c r="CJ10" s="136">
        <f xml:space="preserve"> Fin!CJ$30</f>
        <v>0</v>
      </c>
      <c r="CK10" s="136">
        <f xml:space="preserve"> Fin!CK$30</f>
        <v>0</v>
      </c>
      <c r="CL10" s="136">
        <f xml:space="preserve"> Fin!CL$30</f>
        <v>0</v>
      </c>
      <c r="CM10" s="136">
        <f xml:space="preserve"> Fin!CM$30</f>
        <v>0</v>
      </c>
      <c r="CN10" s="136">
        <f xml:space="preserve"> Fin!CN$30</f>
        <v>0</v>
      </c>
      <c r="CO10" s="136">
        <f xml:space="preserve"> Fin!CO$30</f>
        <v>0</v>
      </c>
      <c r="CP10" s="136">
        <f xml:space="preserve"> Fin!CP$30</f>
        <v>0</v>
      </c>
      <c r="CQ10" s="136">
        <f xml:space="preserve"> Fin!CQ$30</f>
        <v>0</v>
      </c>
      <c r="CR10" s="136">
        <f xml:space="preserve"> Fin!CR$30</f>
        <v>0</v>
      </c>
      <c r="CS10" s="136">
        <f xml:space="preserve"> Fin!CS$30</f>
        <v>0</v>
      </c>
      <c r="CT10" s="136">
        <f xml:space="preserve"> Fin!CT$30</f>
        <v>0</v>
      </c>
      <c r="CU10" s="136">
        <f xml:space="preserve"> Fin!CU$30</f>
        <v>0</v>
      </c>
      <c r="CV10" s="136">
        <f xml:space="preserve"> Fin!CV$30</f>
        <v>0</v>
      </c>
      <c r="CW10" s="136">
        <f xml:space="preserve"> Fin!CW$30</f>
        <v>0</v>
      </c>
      <c r="CX10" s="136">
        <f xml:space="preserve"> Fin!CX$30</f>
        <v>0</v>
      </c>
      <c r="CY10" s="136">
        <f xml:space="preserve"> Fin!CY$30</f>
        <v>0</v>
      </c>
      <c r="CZ10" s="136">
        <f xml:space="preserve"> Fin!CZ$30</f>
        <v>0</v>
      </c>
      <c r="DA10" s="136">
        <f xml:space="preserve"> Fin!DA$30</f>
        <v>0</v>
      </c>
      <c r="DB10" s="136">
        <f xml:space="preserve"> Fin!DB$30</f>
        <v>0</v>
      </c>
      <c r="DC10" s="136">
        <f xml:space="preserve"> Fin!DC$30</f>
        <v>0</v>
      </c>
      <c r="DD10" s="136">
        <f xml:space="preserve"> Fin!DD$30</f>
        <v>0</v>
      </c>
      <c r="DE10" s="136">
        <f xml:space="preserve"> Fin!DE$30</f>
        <v>0</v>
      </c>
      <c r="DF10" s="136">
        <f xml:space="preserve"> Fin!DF$30</f>
        <v>0</v>
      </c>
      <c r="DG10" s="136">
        <f xml:space="preserve"> Fin!DG$30</f>
        <v>0</v>
      </c>
      <c r="DH10" s="136">
        <f xml:space="preserve"> Fin!DH$30</f>
        <v>0</v>
      </c>
      <c r="DI10" s="136">
        <f xml:space="preserve"> Fin!DI$30</f>
        <v>0</v>
      </c>
      <c r="DJ10" s="136">
        <f xml:space="preserve"> Fin!DJ$30</f>
        <v>0</v>
      </c>
      <c r="DK10" s="136">
        <f xml:space="preserve"> Fin!DK$30</f>
        <v>0</v>
      </c>
      <c r="DL10" s="136">
        <f xml:space="preserve"> Fin!DL$30</f>
        <v>0</v>
      </c>
      <c r="DM10" s="136">
        <f xml:space="preserve"> Fin!DM$30</f>
        <v>0</v>
      </c>
      <c r="DN10" s="136">
        <f xml:space="preserve"> Fin!DN$30</f>
        <v>0</v>
      </c>
      <c r="DO10" s="136">
        <f xml:space="preserve"> Fin!DO$30</f>
        <v>0</v>
      </c>
      <c r="DP10" s="136">
        <f xml:space="preserve"> Fin!DP$30</f>
        <v>0</v>
      </c>
      <c r="DQ10" s="136">
        <f xml:space="preserve"> Fin!DQ$30</f>
        <v>0</v>
      </c>
      <c r="DR10" s="136">
        <f xml:space="preserve"> Fin!DR$30</f>
        <v>0</v>
      </c>
      <c r="DS10" s="136">
        <f xml:space="preserve"> Fin!DS$30</f>
        <v>0</v>
      </c>
      <c r="DT10" s="136">
        <f xml:space="preserve"> Fin!DT$30</f>
        <v>0</v>
      </c>
      <c r="DU10" s="136">
        <f xml:space="preserve"> Fin!DU$30</f>
        <v>0</v>
      </c>
      <c r="DV10" s="136">
        <f xml:space="preserve"> Fin!DV$30</f>
        <v>0</v>
      </c>
      <c r="DW10" s="136">
        <f xml:space="preserve"> Fin!DW$30</f>
        <v>0</v>
      </c>
      <c r="DX10" s="136">
        <f xml:space="preserve"> Fin!DX$30</f>
        <v>0</v>
      </c>
      <c r="DY10" s="136">
        <f xml:space="preserve"> Fin!DY$30</f>
        <v>0</v>
      </c>
      <c r="DZ10" s="136">
        <f xml:space="preserve"> Fin!DZ$30</f>
        <v>0</v>
      </c>
      <c r="EA10" s="136">
        <f xml:space="preserve"> Fin!EA$30</f>
        <v>0</v>
      </c>
      <c r="EB10" s="136">
        <f xml:space="preserve"> Fin!EB$30</f>
        <v>0</v>
      </c>
      <c r="EC10" s="136">
        <f xml:space="preserve"> Fin!EC$30</f>
        <v>0</v>
      </c>
      <c r="ED10" s="136">
        <f xml:space="preserve"> Fin!ED$30</f>
        <v>0</v>
      </c>
      <c r="EE10" s="136">
        <f xml:space="preserve"> Fin!EE$30</f>
        <v>0</v>
      </c>
      <c r="EF10" s="136">
        <f xml:space="preserve"> Fin!EF$30</f>
        <v>0</v>
      </c>
      <c r="EG10" s="136">
        <f xml:space="preserve"> Fin!EG$30</f>
        <v>0</v>
      </c>
      <c r="EH10" s="136">
        <f xml:space="preserve"> Fin!EH$30</f>
        <v>0</v>
      </c>
      <c r="EI10" s="136">
        <f xml:space="preserve"> Fin!EI$30</f>
        <v>0</v>
      </c>
      <c r="EJ10" s="136">
        <f xml:space="preserve"> Fin!EJ$30</f>
        <v>0</v>
      </c>
      <c r="EK10" s="136">
        <f xml:space="preserve"> Fin!EK$30</f>
        <v>0</v>
      </c>
      <c r="EL10" s="136">
        <f xml:space="preserve"> Fin!EL$30</f>
        <v>0</v>
      </c>
      <c r="EM10" s="136">
        <f xml:space="preserve"> Fin!EM$30</f>
        <v>0</v>
      </c>
      <c r="EN10" s="136">
        <f xml:space="preserve"> Fin!EN$30</f>
        <v>0</v>
      </c>
      <c r="EO10" s="136">
        <f xml:space="preserve"> Fin!EO$30</f>
        <v>0</v>
      </c>
      <c r="EP10" s="136">
        <f xml:space="preserve"> Fin!EP$30</f>
        <v>0</v>
      </c>
      <c r="EQ10" s="136">
        <f xml:space="preserve"> Fin!EQ$30</f>
        <v>0</v>
      </c>
      <c r="ER10" s="136">
        <f xml:space="preserve"> Fin!ER$30</f>
        <v>0</v>
      </c>
      <c r="ES10" s="136">
        <f xml:space="preserve"> Fin!ES$30</f>
        <v>0</v>
      </c>
      <c r="ET10" s="136">
        <f xml:space="preserve"> Fin!ET$30</f>
        <v>0</v>
      </c>
      <c r="EU10" s="136">
        <f xml:space="preserve"> Fin!EU$30</f>
        <v>0</v>
      </c>
      <c r="EV10" s="136">
        <f xml:space="preserve"> Fin!EV$30</f>
        <v>0</v>
      </c>
      <c r="EW10" s="136">
        <f xml:space="preserve"> Fin!EW$30</f>
        <v>0</v>
      </c>
      <c r="EX10" s="136">
        <f xml:space="preserve"> Fin!EX$30</f>
        <v>0</v>
      </c>
      <c r="EY10" s="136">
        <f xml:space="preserve"> Fin!EY$30</f>
        <v>0</v>
      </c>
      <c r="EZ10" s="136">
        <f xml:space="preserve"> Fin!EZ$30</f>
        <v>0</v>
      </c>
      <c r="FA10" s="136">
        <f xml:space="preserve"> Fin!FA$30</f>
        <v>0</v>
      </c>
      <c r="FB10" s="136">
        <f xml:space="preserve"> Fin!FB$30</f>
        <v>0</v>
      </c>
      <c r="FC10" s="136">
        <f xml:space="preserve"> Fin!FC$30</f>
        <v>0</v>
      </c>
      <c r="FD10" s="136">
        <f xml:space="preserve"> Fin!FD$30</f>
        <v>0</v>
      </c>
      <c r="FE10" s="136">
        <f xml:space="preserve"> Fin!FE$30</f>
        <v>0</v>
      </c>
      <c r="FF10" s="136">
        <f xml:space="preserve"> Fin!FF$30</f>
        <v>0</v>
      </c>
      <c r="FG10" s="136">
        <f xml:space="preserve"> Fin!FG$30</f>
        <v>0</v>
      </c>
      <c r="FH10" s="136">
        <f xml:space="preserve"> Fin!FH$30</f>
        <v>0</v>
      </c>
      <c r="FI10" s="136">
        <f xml:space="preserve"> Fin!FI$30</f>
        <v>0</v>
      </c>
      <c r="FJ10" s="136">
        <f xml:space="preserve"> Fin!FJ$30</f>
        <v>0</v>
      </c>
      <c r="FK10" s="136">
        <f xml:space="preserve"> Fin!FK$30</f>
        <v>0</v>
      </c>
      <c r="FL10" s="136">
        <f xml:space="preserve"> Fin!FL$30</f>
        <v>0</v>
      </c>
      <c r="FM10" s="136">
        <f xml:space="preserve"> Fin!FM$30</f>
        <v>0</v>
      </c>
      <c r="FN10" s="136">
        <f xml:space="preserve"> Fin!FN$30</f>
        <v>0</v>
      </c>
      <c r="FO10" s="136">
        <f xml:space="preserve"> Fin!FO$30</f>
        <v>0</v>
      </c>
      <c r="FP10" s="136">
        <f xml:space="preserve"> Fin!FP$30</f>
        <v>0</v>
      </c>
      <c r="FQ10" s="136">
        <f xml:space="preserve"> Fin!FQ$30</f>
        <v>0</v>
      </c>
      <c r="FR10" s="136">
        <f xml:space="preserve"> Fin!FR$30</f>
        <v>0</v>
      </c>
      <c r="FS10" s="136">
        <f xml:space="preserve"> Fin!FS$30</f>
        <v>0</v>
      </c>
      <c r="FT10" s="136">
        <f xml:space="preserve"> Fin!FT$30</f>
        <v>0</v>
      </c>
      <c r="FU10" s="136">
        <f xml:space="preserve"> Fin!FU$30</f>
        <v>0</v>
      </c>
      <c r="FV10" s="136">
        <f xml:space="preserve"> Fin!FV$30</f>
        <v>0</v>
      </c>
      <c r="FW10" s="136">
        <f xml:space="preserve"> Fin!FW$30</f>
        <v>0</v>
      </c>
      <c r="FX10" s="136">
        <f xml:space="preserve"> Fin!FX$30</f>
        <v>0</v>
      </c>
      <c r="FY10" s="136">
        <f xml:space="preserve"> Fin!FY$30</f>
        <v>0</v>
      </c>
      <c r="FZ10" s="136">
        <f xml:space="preserve"> Fin!FZ$30</f>
        <v>0</v>
      </c>
      <c r="GA10" s="136">
        <f xml:space="preserve"> Fin!GA$30</f>
        <v>0</v>
      </c>
      <c r="GB10" s="136">
        <f xml:space="preserve"> Fin!GB$30</f>
        <v>0</v>
      </c>
      <c r="GC10" s="136">
        <f xml:space="preserve"> Fin!GC$30</f>
        <v>0</v>
      </c>
      <c r="GD10" s="136">
        <f xml:space="preserve"> Fin!GD$30</f>
        <v>0</v>
      </c>
      <c r="GE10" s="136">
        <f xml:space="preserve"> Fin!GE$30</f>
        <v>0</v>
      </c>
      <c r="GF10" s="136">
        <f xml:space="preserve"> Fin!GF$30</f>
        <v>0</v>
      </c>
      <c r="GG10" s="136">
        <f xml:space="preserve"> Fin!GG$30</f>
        <v>0</v>
      </c>
      <c r="GH10" s="136">
        <f xml:space="preserve"> Fin!GH$30</f>
        <v>0</v>
      </c>
      <c r="GI10" s="136">
        <f xml:space="preserve"> Fin!GI$30</f>
        <v>0</v>
      </c>
      <c r="GJ10" s="136">
        <f xml:space="preserve"> Fin!GJ$30</f>
        <v>0</v>
      </c>
    </row>
    <row r="11" spans="1:192" s="501" customFormat="1" hidden="1" outlineLevel="1" x14ac:dyDescent="0.35">
      <c r="A11" s="14"/>
      <c r="B11" s="14"/>
      <c r="C11" s="19"/>
      <c r="D11" s="45"/>
      <c r="E11" s="136" t="str">
        <f xml:space="preserve"> Ops!E$315</f>
        <v>Operating cashflow during construction</v>
      </c>
      <c r="F11" s="136">
        <f xml:space="preserve"> Ops!F$315</f>
        <v>0</v>
      </c>
      <c r="G11" s="136" t="str">
        <f xml:space="preserve"> Ops!G$315</f>
        <v>$ 000s</v>
      </c>
      <c r="H11" s="136">
        <f xml:space="preserve"> Ops!H$315</f>
        <v>38533.664879189368</v>
      </c>
      <c r="I11" s="136">
        <f xml:space="preserve"> Ops!I$315</f>
        <v>0</v>
      </c>
      <c r="J11" s="136">
        <f xml:space="preserve"> Ops!J$315</f>
        <v>0</v>
      </c>
      <c r="K11" s="136">
        <f xml:space="preserve"> Ops!K$315</f>
        <v>0</v>
      </c>
      <c r="L11" s="136">
        <f xml:space="preserve"> Ops!L$315</f>
        <v>0</v>
      </c>
      <c r="M11" s="136">
        <f xml:space="preserve"> Ops!M$315</f>
        <v>0</v>
      </c>
      <c r="N11" s="136">
        <f xml:space="preserve"> Ops!N$315</f>
        <v>0</v>
      </c>
      <c r="O11" s="136">
        <f xml:space="preserve"> Ops!O$315</f>
        <v>0</v>
      </c>
      <c r="P11" s="136">
        <f xml:space="preserve"> Ops!P$315</f>
        <v>0</v>
      </c>
      <c r="Q11" s="136">
        <f xml:space="preserve"> Ops!Q$315</f>
        <v>0</v>
      </c>
      <c r="R11" s="136">
        <f xml:space="preserve"> Ops!R$315</f>
        <v>0</v>
      </c>
      <c r="S11" s="136">
        <f xml:space="preserve"> Ops!S$315</f>
        <v>0</v>
      </c>
      <c r="T11" s="136">
        <f xml:space="preserve"> Ops!T$315</f>
        <v>0</v>
      </c>
      <c r="U11" s="136">
        <f xml:space="preserve"> Ops!U$315</f>
        <v>0</v>
      </c>
      <c r="V11" s="136">
        <f xml:space="preserve"> Ops!V$315</f>
        <v>0</v>
      </c>
      <c r="W11" s="136">
        <f xml:space="preserve"> Ops!W$315</f>
        <v>0</v>
      </c>
      <c r="X11" s="136">
        <f xml:space="preserve"> Ops!X$315</f>
        <v>0</v>
      </c>
      <c r="Y11" s="136">
        <f xml:space="preserve"> Ops!Y$315</f>
        <v>0</v>
      </c>
      <c r="Z11" s="136">
        <f xml:space="preserve"> Ops!Z$315</f>
        <v>0</v>
      </c>
      <c r="AA11" s="136">
        <f xml:space="preserve"> Ops!AA$315</f>
        <v>0</v>
      </c>
      <c r="AB11" s="136">
        <f xml:space="preserve"> Ops!AB$315</f>
        <v>0</v>
      </c>
      <c r="AC11" s="136">
        <f xml:space="preserve"> Ops!AC$315</f>
        <v>0</v>
      </c>
      <c r="AD11" s="136">
        <f xml:space="preserve"> Ops!AD$315</f>
        <v>0</v>
      </c>
      <c r="AE11" s="136">
        <f xml:space="preserve"> Ops!AE$315</f>
        <v>0</v>
      </c>
      <c r="AF11" s="136">
        <f xml:space="preserve"> Ops!AF$315</f>
        <v>109.18740775625</v>
      </c>
      <c r="AG11" s="136">
        <f xml:space="preserve"> Ops!AG$315</f>
        <v>211.33046662499999</v>
      </c>
      <c r="AH11" s="136">
        <f xml:space="preserve"> Ops!AH$315</f>
        <v>327.56222326875002</v>
      </c>
      <c r="AI11" s="136">
        <f xml:space="preserve"> Ops!AI$315</f>
        <v>436.74963102499999</v>
      </c>
      <c r="AJ11" s="136">
        <f xml:space="preserve"> Ops!AJ$315</f>
        <v>510.71529434374997</v>
      </c>
      <c r="AK11" s="136">
        <f xml:space="preserve"> Ops!AK$315</f>
        <v>655.12444653750003</v>
      </c>
      <c r="AL11" s="136">
        <f xml:space="preserve"> Ops!AL$315</f>
        <v>739.65663318750001</v>
      </c>
      <c r="AM11" s="136">
        <f xml:space="preserve"> Ops!AM$315</f>
        <v>873.49926204999986</v>
      </c>
      <c r="AN11" s="136">
        <f xml:space="preserve"> Ops!AN$315</f>
        <v>974.76177730781251</v>
      </c>
      <c r="AO11" s="136">
        <f xml:space="preserve"> Ops!AO$315</f>
        <v>1119.1709295015628</v>
      </c>
      <c r="AP11" s="136">
        <f xml:space="preserve"> Ops!AP$315</f>
        <v>1231.0880224517184</v>
      </c>
      <c r="AQ11" s="136">
        <f xml:space="preserve"> Ops!AQ$315</f>
        <v>1299.6823697437499</v>
      </c>
      <c r="AR11" s="136">
        <f xml:space="preserve"> Ops!AR$315</f>
        <v>1454.9222083520308</v>
      </c>
      <c r="AS11" s="136">
        <f xml:space="preserve"> Ops!AS$315</f>
        <v>1516.2960980343753</v>
      </c>
      <c r="AT11" s="136">
        <f xml:space="preserve"> Ops!AT$315</f>
        <v>1678.7563942523436</v>
      </c>
      <c r="AU11" s="136">
        <f xml:space="preserve"> Ops!AU$315</f>
        <v>1790.6734872025004</v>
      </c>
      <c r="AV11" s="136">
        <f xml:space="preserve"> Ops!AV$315</f>
        <v>1718.468911105625</v>
      </c>
      <c r="AW11" s="136">
        <f xml:space="preserve"> Ops!AW$315</f>
        <v>2014.5076731028125</v>
      </c>
      <c r="AX11" s="136">
        <f xml:space="preserve"> Ops!AX$315</f>
        <v>2057.8304187609374</v>
      </c>
      <c r="AY11" s="136">
        <f xml:space="preserve"> Ops!AY$315</f>
        <v>2238.3418590031256</v>
      </c>
      <c r="AZ11" s="136">
        <f xml:space="preserve"> Ops!AZ$315</f>
        <v>2331.3052507278517</v>
      </c>
      <c r="BA11" s="136">
        <f xml:space="preserve"> Ops!BA$315</f>
        <v>2523.7304460260229</v>
      </c>
      <c r="BB11" s="136">
        <f xml:space="preserve"> Ops!BB$315</f>
        <v>2638.4454662999337</v>
      </c>
      <c r="BC11" s="136">
        <f xml:space="preserve"> Ops!BC$315</f>
        <v>2664.3488579746872</v>
      </c>
      <c r="BD11" s="136">
        <f xml:space="preserve"> Ops!BD$315</f>
        <v>2753.1604865738436</v>
      </c>
      <c r="BE11" s="136">
        <f xml:space="preserve"> Ops!BE$315</f>
        <v>2664.3488579746872</v>
      </c>
      <c r="BF11" s="136">
        <f xml:space="preserve"> Ops!BF$315</f>
        <v>0</v>
      </c>
      <c r="BG11" s="136">
        <f xml:space="preserve"> Ops!BG$315</f>
        <v>0</v>
      </c>
      <c r="BH11" s="136">
        <f xml:space="preserve"> Ops!BH$315</f>
        <v>0</v>
      </c>
      <c r="BI11" s="136">
        <f xml:space="preserve"> Ops!BI$315</f>
        <v>0</v>
      </c>
      <c r="BJ11" s="136">
        <f xml:space="preserve"> Ops!BJ$315</f>
        <v>0</v>
      </c>
      <c r="BK11" s="136">
        <f xml:space="preserve"> Ops!BK$315</f>
        <v>0</v>
      </c>
      <c r="BL11" s="136">
        <f xml:space="preserve"> Ops!BL$315</f>
        <v>0</v>
      </c>
      <c r="BM11" s="136">
        <f xml:space="preserve"> Ops!BM$315</f>
        <v>0</v>
      </c>
      <c r="BN11" s="136">
        <f xml:space="preserve"> Ops!BN$315</f>
        <v>0</v>
      </c>
      <c r="BO11" s="136">
        <f xml:space="preserve"> Ops!BO$315</f>
        <v>0</v>
      </c>
      <c r="BP11" s="136">
        <f xml:space="preserve"> Ops!BP$315</f>
        <v>0</v>
      </c>
      <c r="BQ11" s="136">
        <f xml:space="preserve"> Ops!BQ$315</f>
        <v>0</v>
      </c>
      <c r="BR11" s="136">
        <f xml:space="preserve"> Ops!BR$315</f>
        <v>0</v>
      </c>
      <c r="BS11" s="136">
        <f xml:space="preserve"> Ops!BS$315</f>
        <v>0</v>
      </c>
      <c r="BT11" s="136">
        <f xml:space="preserve"> Ops!BT$315</f>
        <v>0</v>
      </c>
      <c r="BU11" s="136">
        <f xml:space="preserve"> Ops!BU$315</f>
        <v>0</v>
      </c>
      <c r="BV11" s="136">
        <f xml:space="preserve"> Ops!BV$315</f>
        <v>0</v>
      </c>
      <c r="BW11" s="136">
        <f xml:space="preserve"> Ops!BW$315</f>
        <v>0</v>
      </c>
      <c r="BX11" s="136">
        <f xml:space="preserve"> Ops!BX$315</f>
        <v>0</v>
      </c>
      <c r="BY11" s="136">
        <f xml:space="preserve"> Ops!BY$315</f>
        <v>0</v>
      </c>
      <c r="BZ11" s="136">
        <f xml:space="preserve"> Ops!BZ$315</f>
        <v>0</v>
      </c>
      <c r="CA11" s="136">
        <f xml:space="preserve"> Ops!CA$315</f>
        <v>0</v>
      </c>
      <c r="CB11" s="136">
        <f xml:space="preserve"> Ops!CB$315</f>
        <v>0</v>
      </c>
      <c r="CC11" s="136">
        <f xml:space="preserve"> Ops!CC$315</f>
        <v>0</v>
      </c>
      <c r="CD11" s="136">
        <f xml:space="preserve"> Ops!CD$315</f>
        <v>0</v>
      </c>
      <c r="CE11" s="136">
        <f xml:space="preserve"> Ops!CE$315</f>
        <v>0</v>
      </c>
      <c r="CF11" s="136">
        <f xml:space="preserve"> Ops!CF$315</f>
        <v>0</v>
      </c>
      <c r="CG11" s="136">
        <f xml:space="preserve"> Ops!CG$315</f>
        <v>0</v>
      </c>
      <c r="CH11" s="136">
        <f xml:space="preserve"> Ops!CH$315</f>
        <v>0</v>
      </c>
      <c r="CI11" s="136">
        <f xml:space="preserve"> Ops!CI$315</f>
        <v>0</v>
      </c>
      <c r="CJ11" s="136">
        <f xml:space="preserve"> Ops!CJ$315</f>
        <v>0</v>
      </c>
      <c r="CK11" s="136">
        <f xml:space="preserve"> Ops!CK$315</f>
        <v>0</v>
      </c>
      <c r="CL11" s="136">
        <f xml:space="preserve"> Ops!CL$315</f>
        <v>0</v>
      </c>
      <c r="CM11" s="136">
        <f xml:space="preserve"> Ops!CM$315</f>
        <v>0</v>
      </c>
      <c r="CN11" s="136">
        <f xml:space="preserve"> Ops!CN$315</f>
        <v>0</v>
      </c>
      <c r="CO11" s="136">
        <f xml:space="preserve"> Ops!CO$315</f>
        <v>0</v>
      </c>
      <c r="CP11" s="136">
        <f xml:space="preserve"> Ops!CP$315</f>
        <v>0</v>
      </c>
      <c r="CQ11" s="136">
        <f xml:space="preserve"> Ops!CQ$315</f>
        <v>0</v>
      </c>
      <c r="CR11" s="136">
        <f xml:space="preserve"> Ops!CR$315</f>
        <v>0</v>
      </c>
      <c r="CS11" s="136">
        <f xml:space="preserve"> Ops!CS$315</f>
        <v>0</v>
      </c>
      <c r="CT11" s="136">
        <f xml:space="preserve"> Ops!CT$315</f>
        <v>0</v>
      </c>
      <c r="CU11" s="136">
        <f xml:space="preserve"> Ops!CU$315</f>
        <v>0</v>
      </c>
      <c r="CV11" s="136">
        <f xml:space="preserve"> Ops!CV$315</f>
        <v>0</v>
      </c>
      <c r="CW11" s="136">
        <f xml:space="preserve"> Ops!CW$315</f>
        <v>0</v>
      </c>
      <c r="CX11" s="136">
        <f xml:space="preserve"> Ops!CX$315</f>
        <v>0</v>
      </c>
      <c r="CY11" s="136">
        <f xml:space="preserve"> Ops!CY$315</f>
        <v>0</v>
      </c>
      <c r="CZ11" s="136">
        <f xml:space="preserve"> Ops!CZ$315</f>
        <v>0</v>
      </c>
      <c r="DA11" s="136">
        <f xml:space="preserve"> Ops!DA$315</f>
        <v>0</v>
      </c>
      <c r="DB11" s="136">
        <f xml:space="preserve"> Ops!DB$315</f>
        <v>0</v>
      </c>
      <c r="DC11" s="136">
        <f xml:space="preserve"> Ops!DC$315</f>
        <v>0</v>
      </c>
      <c r="DD11" s="136">
        <f xml:space="preserve"> Ops!DD$315</f>
        <v>0</v>
      </c>
      <c r="DE11" s="136">
        <f xml:space="preserve"> Ops!DE$315</f>
        <v>0</v>
      </c>
      <c r="DF11" s="136">
        <f xml:space="preserve"> Ops!DF$315</f>
        <v>0</v>
      </c>
      <c r="DG11" s="136">
        <f xml:space="preserve"> Ops!DG$315</f>
        <v>0</v>
      </c>
      <c r="DH11" s="136">
        <f xml:space="preserve"> Ops!DH$315</f>
        <v>0</v>
      </c>
      <c r="DI11" s="136">
        <f xml:space="preserve"> Ops!DI$315</f>
        <v>0</v>
      </c>
      <c r="DJ11" s="136">
        <f xml:space="preserve"> Ops!DJ$315</f>
        <v>0</v>
      </c>
      <c r="DK11" s="136">
        <f xml:space="preserve"> Ops!DK$315</f>
        <v>0</v>
      </c>
      <c r="DL11" s="136">
        <f xml:space="preserve"> Ops!DL$315</f>
        <v>0</v>
      </c>
      <c r="DM11" s="136">
        <f xml:space="preserve"> Ops!DM$315</f>
        <v>0</v>
      </c>
      <c r="DN11" s="136">
        <f xml:space="preserve"> Ops!DN$315</f>
        <v>0</v>
      </c>
      <c r="DO11" s="136">
        <f xml:space="preserve"> Ops!DO$315</f>
        <v>0</v>
      </c>
      <c r="DP11" s="136">
        <f xml:space="preserve"> Ops!DP$315</f>
        <v>0</v>
      </c>
      <c r="DQ11" s="136">
        <f xml:space="preserve"> Ops!DQ$315</f>
        <v>0</v>
      </c>
      <c r="DR11" s="136">
        <f xml:space="preserve"> Ops!DR$315</f>
        <v>0</v>
      </c>
      <c r="DS11" s="136">
        <f xml:space="preserve"> Ops!DS$315</f>
        <v>0</v>
      </c>
      <c r="DT11" s="136">
        <f xml:space="preserve"> Ops!DT$315</f>
        <v>0</v>
      </c>
      <c r="DU11" s="136">
        <f xml:space="preserve"> Ops!DU$315</f>
        <v>0</v>
      </c>
      <c r="DV11" s="136">
        <f xml:space="preserve"> Ops!DV$315</f>
        <v>0</v>
      </c>
      <c r="DW11" s="136">
        <f xml:space="preserve"> Ops!DW$315</f>
        <v>0</v>
      </c>
      <c r="DX11" s="136">
        <f xml:space="preserve"> Ops!DX$315</f>
        <v>0</v>
      </c>
      <c r="DY11" s="136">
        <f xml:space="preserve"> Ops!DY$315</f>
        <v>0</v>
      </c>
      <c r="DZ11" s="136">
        <f xml:space="preserve"> Ops!DZ$315</f>
        <v>0</v>
      </c>
      <c r="EA11" s="136">
        <f xml:space="preserve"> Ops!EA$315</f>
        <v>0</v>
      </c>
      <c r="EB11" s="136">
        <f xml:space="preserve"> Ops!EB$315</f>
        <v>0</v>
      </c>
      <c r="EC11" s="136">
        <f xml:space="preserve"> Ops!EC$315</f>
        <v>0</v>
      </c>
      <c r="ED11" s="136">
        <f xml:space="preserve"> Ops!ED$315</f>
        <v>0</v>
      </c>
      <c r="EE11" s="136">
        <f xml:space="preserve"> Ops!EE$315</f>
        <v>0</v>
      </c>
      <c r="EF11" s="136">
        <f xml:space="preserve"> Ops!EF$315</f>
        <v>0</v>
      </c>
      <c r="EG11" s="136">
        <f xml:space="preserve"> Ops!EG$315</f>
        <v>0</v>
      </c>
      <c r="EH11" s="136">
        <f xml:space="preserve"> Ops!EH$315</f>
        <v>0</v>
      </c>
      <c r="EI11" s="136">
        <f xml:space="preserve"> Ops!EI$315</f>
        <v>0</v>
      </c>
      <c r="EJ11" s="136">
        <f xml:space="preserve"> Ops!EJ$315</f>
        <v>0</v>
      </c>
      <c r="EK11" s="136">
        <f xml:space="preserve"> Ops!EK$315</f>
        <v>0</v>
      </c>
      <c r="EL11" s="136">
        <f xml:space="preserve"> Ops!EL$315</f>
        <v>0</v>
      </c>
      <c r="EM11" s="136">
        <f xml:space="preserve"> Ops!EM$315</f>
        <v>0</v>
      </c>
      <c r="EN11" s="136">
        <f xml:space="preserve"> Ops!EN$315</f>
        <v>0</v>
      </c>
      <c r="EO11" s="136">
        <f xml:space="preserve"> Ops!EO$315</f>
        <v>0</v>
      </c>
      <c r="EP11" s="136">
        <f xml:space="preserve"> Ops!EP$315</f>
        <v>0</v>
      </c>
      <c r="EQ11" s="136">
        <f xml:space="preserve"> Ops!EQ$315</f>
        <v>0</v>
      </c>
      <c r="ER11" s="136">
        <f xml:space="preserve"> Ops!ER$315</f>
        <v>0</v>
      </c>
      <c r="ES11" s="136">
        <f xml:space="preserve"> Ops!ES$315</f>
        <v>0</v>
      </c>
      <c r="ET11" s="136">
        <f xml:space="preserve"> Ops!ET$315</f>
        <v>0</v>
      </c>
      <c r="EU11" s="136">
        <f xml:space="preserve"> Ops!EU$315</f>
        <v>0</v>
      </c>
      <c r="EV11" s="136">
        <f xml:space="preserve"> Ops!EV$315</f>
        <v>0</v>
      </c>
      <c r="EW11" s="136">
        <f xml:space="preserve"> Ops!EW$315</f>
        <v>0</v>
      </c>
      <c r="EX11" s="136">
        <f xml:space="preserve"> Ops!EX$315</f>
        <v>0</v>
      </c>
      <c r="EY11" s="136">
        <f xml:space="preserve"> Ops!EY$315</f>
        <v>0</v>
      </c>
      <c r="EZ11" s="136">
        <f xml:space="preserve"> Ops!EZ$315</f>
        <v>0</v>
      </c>
      <c r="FA11" s="136">
        <f xml:space="preserve"> Ops!FA$315</f>
        <v>0</v>
      </c>
      <c r="FB11" s="136">
        <f xml:space="preserve"> Ops!FB$315</f>
        <v>0</v>
      </c>
      <c r="FC11" s="136">
        <f xml:space="preserve"> Ops!FC$315</f>
        <v>0</v>
      </c>
      <c r="FD11" s="136">
        <f xml:space="preserve"> Ops!FD$315</f>
        <v>0</v>
      </c>
      <c r="FE11" s="136">
        <f xml:space="preserve"> Ops!FE$315</f>
        <v>0</v>
      </c>
      <c r="FF11" s="136">
        <f xml:space="preserve"> Ops!FF$315</f>
        <v>0</v>
      </c>
      <c r="FG11" s="136">
        <f xml:space="preserve"> Ops!FG$315</f>
        <v>0</v>
      </c>
      <c r="FH11" s="136">
        <f xml:space="preserve"> Ops!FH$315</f>
        <v>0</v>
      </c>
      <c r="FI11" s="136">
        <f xml:space="preserve"> Ops!FI$315</f>
        <v>0</v>
      </c>
      <c r="FJ11" s="136">
        <f xml:space="preserve"> Ops!FJ$315</f>
        <v>0</v>
      </c>
      <c r="FK11" s="136">
        <f xml:space="preserve"> Ops!FK$315</f>
        <v>0</v>
      </c>
      <c r="FL11" s="136">
        <f xml:space="preserve"> Ops!FL$315</f>
        <v>0</v>
      </c>
      <c r="FM11" s="136">
        <f xml:space="preserve"> Ops!FM$315</f>
        <v>0</v>
      </c>
      <c r="FN11" s="136">
        <f xml:space="preserve"> Ops!FN$315</f>
        <v>0</v>
      </c>
      <c r="FO11" s="136">
        <f xml:space="preserve"> Ops!FO$315</f>
        <v>0</v>
      </c>
      <c r="FP11" s="136">
        <f xml:space="preserve"> Ops!FP$315</f>
        <v>0</v>
      </c>
      <c r="FQ11" s="136">
        <f xml:space="preserve"> Ops!FQ$315</f>
        <v>0</v>
      </c>
      <c r="FR11" s="136">
        <f xml:space="preserve"> Ops!FR$315</f>
        <v>0</v>
      </c>
      <c r="FS11" s="136">
        <f xml:space="preserve"> Ops!FS$315</f>
        <v>0</v>
      </c>
      <c r="FT11" s="136">
        <f xml:space="preserve"> Ops!FT$315</f>
        <v>0</v>
      </c>
      <c r="FU11" s="136">
        <f xml:space="preserve"> Ops!FU$315</f>
        <v>0</v>
      </c>
      <c r="FV11" s="136">
        <f xml:space="preserve"> Ops!FV$315</f>
        <v>0</v>
      </c>
      <c r="FW11" s="136">
        <f xml:space="preserve"> Ops!FW$315</f>
        <v>0</v>
      </c>
      <c r="FX11" s="136">
        <f xml:space="preserve"> Ops!FX$315</f>
        <v>0</v>
      </c>
      <c r="FY11" s="136">
        <f xml:space="preserve"> Ops!FY$315</f>
        <v>0</v>
      </c>
      <c r="FZ11" s="136">
        <f xml:space="preserve"> Ops!FZ$315</f>
        <v>0</v>
      </c>
      <c r="GA11" s="136">
        <f xml:space="preserve"> Ops!GA$315</f>
        <v>0</v>
      </c>
      <c r="GB11" s="136">
        <f xml:space="preserve"> Ops!GB$315</f>
        <v>0</v>
      </c>
      <c r="GC11" s="136">
        <f xml:space="preserve"> Ops!GC$315</f>
        <v>0</v>
      </c>
      <c r="GD11" s="136">
        <f xml:space="preserve"> Ops!GD$315</f>
        <v>0</v>
      </c>
      <c r="GE11" s="136">
        <f xml:space="preserve"> Ops!GE$315</f>
        <v>0</v>
      </c>
      <c r="GF11" s="136">
        <f xml:space="preserve"> Ops!GF$315</f>
        <v>0</v>
      </c>
      <c r="GG11" s="136">
        <f xml:space="preserve"> Ops!GG$315</f>
        <v>0</v>
      </c>
      <c r="GH11" s="136">
        <f xml:space="preserve"> Ops!GH$315</f>
        <v>0</v>
      </c>
      <c r="GI11" s="136">
        <f xml:space="preserve"> Ops!GI$315</f>
        <v>0</v>
      </c>
      <c r="GJ11" s="136">
        <f xml:space="preserve"> Ops!GJ$315</f>
        <v>0</v>
      </c>
    </row>
    <row r="12" spans="1:192" s="119" customFormat="1" ht="12.75" hidden="1" outlineLevel="1" x14ac:dyDescent="0.35">
      <c r="E12" s="119" t="str">
        <f>Fin!$E$71</f>
        <v>Senior debt drawdown</v>
      </c>
      <c r="G12" s="119" t="str">
        <f>Fin!$G$71</f>
        <v>$ 000s</v>
      </c>
      <c r="H12" s="119">
        <f>Fin!$H$71</f>
        <v>224291.84163902761</v>
      </c>
      <c r="J12" s="119">
        <f>Fin!J$71</f>
        <v>0</v>
      </c>
      <c r="K12" s="119">
        <f>Fin!K$71</f>
        <v>0</v>
      </c>
      <c r="L12" s="119">
        <f>Fin!L$71</f>
        <v>0</v>
      </c>
      <c r="M12" s="119">
        <f>Fin!M$71</f>
        <v>0</v>
      </c>
      <c r="N12" s="119">
        <f>Fin!N$71</f>
        <v>0</v>
      </c>
      <c r="O12" s="119">
        <f>Fin!O$71</f>
        <v>4070.2287720394497</v>
      </c>
      <c r="P12" s="119">
        <f>Fin!P$71</f>
        <v>22914.74547392147</v>
      </c>
      <c r="Q12" s="119">
        <f>Fin!Q$71</f>
        <v>5255.1129047655231</v>
      </c>
      <c r="R12" s="119">
        <f>Fin!R$71</f>
        <v>5260.0390621610895</v>
      </c>
      <c r="S12" s="119">
        <f>Fin!S$71</f>
        <v>5278.7586567297021</v>
      </c>
      <c r="T12" s="119">
        <f>Fin!T$71</f>
        <v>5282.9735056201398</v>
      </c>
      <c r="U12" s="119">
        <f>Fin!U$71</f>
        <v>5302.5091550392008</v>
      </c>
      <c r="V12" s="119">
        <f>Fin!V$71</f>
        <v>5314.4330736525581</v>
      </c>
      <c r="W12" s="119">
        <f>Fin!W$71</f>
        <v>5299.9566958918858</v>
      </c>
      <c r="X12" s="119">
        <f>Fin!X$71</f>
        <v>5338.3019847738215</v>
      </c>
      <c r="Y12" s="119">
        <f>Fin!Y$71</f>
        <v>5340.7256588385517</v>
      </c>
      <c r="Z12" s="119">
        <f>Fin!Z$71</f>
        <v>5362.3162491089324</v>
      </c>
      <c r="AA12" s="119">
        <f>Fin!AA$71</f>
        <v>5364.0175291265305</v>
      </c>
      <c r="AB12" s="119">
        <f>Fin!AB$71</f>
        <v>5386.4368922322174</v>
      </c>
      <c r="AC12" s="119">
        <f>Fin!AC$71</f>
        <v>5398.5495417795228</v>
      </c>
      <c r="AD12" s="119">
        <f>Fin!AD$71</f>
        <v>5399.160856493012</v>
      </c>
      <c r="AE12" s="119">
        <f>Fin!AE$71</f>
        <v>5422.8306917465961</v>
      </c>
      <c r="AF12" s="119">
        <f>Fin!AF$71</f>
        <v>5344.0535789326532</v>
      </c>
      <c r="AG12" s="119">
        <f>Fin!AG$71</f>
        <v>5294.8012219163256</v>
      </c>
      <c r="AH12" s="119">
        <f>Fin!AH$71</f>
        <v>5222.9750923937527</v>
      </c>
      <c r="AI12" s="119">
        <f>Fin!AI$71</f>
        <v>5129.1337354107627</v>
      </c>
      <c r="AJ12" s="119">
        <f>Fin!AJ$71</f>
        <v>5114.3117440347869</v>
      </c>
      <c r="AK12" s="119">
        <f>Fin!AK$71</f>
        <v>5007.573635571287</v>
      </c>
      <c r="AL12" s="119">
        <f>Fin!AL$71</f>
        <v>4972.1450699633715</v>
      </c>
      <c r="AM12" s="119">
        <f>Fin!AM$71</f>
        <v>4871.9754058351109</v>
      </c>
      <c r="AN12" s="119">
        <f>Fin!AN$71</f>
        <v>4824.913405989676</v>
      </c>
      <c r="AO12" s="119">
        <f>Fin!AO$71</f>
        <v>4731.7317849857955</v>
      </c>
      <c r="AP12" s="119">
        <f>Fin!AP$71</f>
        <v>4645.7698827364829</v>
      </c>
      <c r="AQ12" s="119">
        <f>Fin!AQ$71</f>
        <v>4622.7798231973511</v>
      </c>
      <c r="AR12" s="119">
        <f>Fin!AR$71</f>
        <v>4504.6911127192479</v>
      </c>
      <c r="AS12" s="119">
        <f>Fin!AS$71</f>
        <v>4487.2577206922015</v>
      </c>
      <c r="AT12" s="119">
        <f>Fin!AT$71</f>
        <v>4380.312858376139</v>
      </c>
      <c r="AU12" s="119">
        <f>Fin!AU$71</f>
        <v>4256.6779535142232</v>
      </c>
      <c r="AV12" s="119">
        <f>Fin!AV$71</f>
        <v>4371.1264528097736</v>
      </c>
      <c r="AW12" s="119">
        <f>Fin!AW$71</f>
        <v>4149.4451966413526</v>
      </c>
      <c r="AX12" s="119">
        <f>Fin!AX$71</f>
        <v>4145.8127750303938</v>
      </c>
      <c r="AY12" s="119">
        <f>Fin!AY$71</f>
        <v>4006.2483572929173</v>
      </c>
      <c r="AZ12" s="119">
        <f>Fin!AZ$71</f>
        <v>3967.134813100929</v>
      </c>
      <c r="BA12" s="119">
        <f>Fin!BA$71</f>
        <v>3837.4337864136082</v>
      </c>
      <c r="BB12" s="119">
        <f>Fin!BB$71</f>
        <v>3743.7185310880814</v>
      </c>
      <c r="BC12" s="119">
        <f>Fin!BC$71</f>
        <v>3753.1810346035491</v>
      </c>
      <c r="BD12" s="119">
        <f>Fin!BD$71</f>
        <v>3677.3931546608273</v>
      </c>
      <c r="BE12" s="119">
        <f>Fin!BE$71</f>
        <v>4238.1468071968602</v>
      </c>
      <c r="BF12" s="119">
        <f>Fin!BF$71</f>
        <v>0</v>
      </c>
      <c r="BG12" s="119">
        <f>Fin!BG$71</f>
        <v>0</v>
      </c>
      <c r="BH12" s="119">
        <f>Fin!BH$71</f>
        <v>0</v>
      </c>
      <c r="BI12" s="119">
        <f>Fin!BI$71</f>
        <v>0</v>
      </c>
      <c r="BJ12" s="119">
        <f>Fin!BJ$71</f>
        <v>0</v>
      </c>
      <c r="BK12" s="119">
        <f>Fin!BK$71</f>
        <v>0</v>
      </c>
      <c r="BL12" s="119">
        <f>Fin!BL$71</f>
        <v>0</v>
      </c>
      <c r="BM12" s="119">
        <f>Fin!BM$71</f>
        <v>0</v>
      </c>
      <c r="BN12" s="119">
        <f>Fin!BN$71</f>
        <v>0</v>
      </c>
      <c r="BO12" s="119">
        <f>Fin!BO$71</f>
        <v>0</v>
      </c>
      <c r="BP12" s="119">
        <f>Fin!BP$71</f>
        <v>0</v>
      </c>
      <c r="BQ12" s="119">
        <f>Fin!BQ$71</f>
        <v>0</v>
      </c>
      <c r="BR12" s="119">
        <f>Fin!BR$71</f>
        <v>0</v>
      </c>
      <c r="BS12" s="119">
        <f>Fin!BS$71</f>
        <v>0</v>
      </c>
      <c r="BT12" s="119">
        <f>Fin!BT$71</f>
        <v>0</v>
      </c>
      <c r="BU12" s="119">
        <f>Fin!BU$71</f>
        <v>0</v>
      </c>
      <c r="BV12" s="119">
        <f>Fin!BV$71</f>
        <v>0</v>
      </c>
      <c r="BW12" s="119">
        <f>Fin!BW$71</f>
        <v>0</v>
      </c>
      <c r="BX12" s="119">
        <f>Fin!BX$71</f>
        <v>0</v>
      </c>
      <c r="BY12" s="119">
        <f>Fin!BY$71</f>
        <v>0</v>
      </c>
      <c r="BZ12" s="119">
        <f>Fin!BZ$71</f>
        <v>0</v>
      </c>
      <c r="CA12" s="119">
        <f>Fin!CA$71</f>
        <v>0</v>
      </c>
      <c r="CB12" s="119">
        <f>Fin!CB$71</f>
        <v>0</v>
      </c>
      <c r="CC12" s="119">
        <f>Fin!CC$71</f>
        <v>0</v>
      </c>
      <c r="CD12" s="119">
        <f>Fin!CD$71</f>
        <v>0</v>
      </c>
      <c r="CE12" s="119">
        <f>Fin!CE$71</f>
        <v>0</v>
      </c>
      <c r="CF12" s="119">
        <f>Fin!CF$71</f>
        <v>0</v>
      </c>
      <c r="CG12" s="119">
        <f>Fin!CG$71</f>
        <v>0</v>
      </c>
      <c r="CH12" s="119">
        <f>Fin!CH$71</f>
        <v>0</v>
      </c>
      <c r="CI12" s="119">
        <f>Fin!CI$71</f>
        <v>0</v>
      </c>
      <c r="CJ12" s="119">
        <f>Fin!CJ$71</f>
        <v>0</v>
      </c>
      <c r="CK12" s="119">
        <f>Fin!CK$71</f>
        <v>0</v>
      </c>
      <c r="CL12" s="119">
        <f>Fin!CL$71</f>
        <v>0</v>
      </c>
      <c r="CM12" s="119">
        <f>Fin!CM$71</f>
        <v>0</v>
      </c>
      <c r="CN12" s="119">
        <f>Fin!CN$71</f>
        <v>0</v>
      </c>
      <c r="CO12" s="119">
        <f>Fin!CO$71</f>
        <v>0</v>
      </c>
      <c r="CP12" s="119">
        <f>Fin!CP$71</f>
        <v>0</v>
      </c>
      <c r="CQ12" s="119">
        <f>Fin!CQ$71</f>
        <v>0</v>
      </c>
      <c r="CR12" s="119">
        <f>Fin!CR$71</f>
        <v>0</v>
      </c>
      <c r="CS12" s="119">
        <f>Fin!CS$71</f>
        <v>0</v>
      </c>
      <c r="CT12" s="119">
        <f>Fin!CT$71</f>
        <v>0</v>
      </c>
      <c r="CU12" s="119">
        <f>Fin!CU$71</f>
        <v>0</v>
      </c>
      <c r="CV12" s="119">
        <f>Fin!CV$71</f>
        <v>0</v>
      </c>
      <c r="CW12" s="119">
        <f>Fin!CW$71</f>
        <v>0</v>
      </c>
      <c r="CX12" s="119">
        <f>Fin!CX$71</f>
        <v>0</v>
      </c>
      <c r="CY12" s="119">
        <f>Fin!CY$71</f>
        <v>0</v>
      </c>
      <c r="CZ12" s="119">
        <f>Fin!CZ$71</f>
        <v>0</v>
      </c>
      <c r="DA12" s="119">
        <f>Fin!DA$71</f>
        <v>0</v>
      </c>
      <c r="DB12" s="119">
        <f>Fin!DB$71</f>
        <v>0</v>
      </c>
      <c r="DC12" s="119">
        <f>Fin!DC$71</f>
        <v>0</v>
      </c>
      <c r="DD12" s="119">
        <f>Fin!DD$71</f>
        <v>0</v>
      </c>
      <c r="DE12" s="119">
        <f>Fin!DE$71</f>
        <v>0</v>
      </c>
      <c r="DF12" s="119">
        <f>Fin!DF$71</f>
        <v>0</v>
      </c>
      <c r="DG12" s="119">
        <f>Fin!DG$71</f>
        <v>0</v>
      </c>
      <c r="DH12" s="119">
        <f>Fin!DH$71</f>
        <v>0</v>
      </c>
      <c r="DI12" s="119">
        <f>Fin!DI$71</f>
        <v>0</v>
      </c>
      <c r="DJ12" s="119">
        <f>Fin!DJ$71</f>
        <v>0</v>
      </c>
      <c r="DK12" s="119">
        <f>Fin!DK$71</f>
        <v>0</v>
      </c>
      <c r="DL12" s="119">
        <f>Fin!DL$71</f>
        <v>0</v>
      </c>
      <c r="DM12" s="119">
        <f>Fin!DM$71</f>
        <v>0</v>
      </c>
      <c r="DN12" s="119">
        <f>Fin!DN$71</f>
        <v>0</v>
      </c>
      <c r="DO12" s="119">
        <f>Fin!DO$71</f>
        <v>0</v>
      </c>
      <c r="DP12" s="119">
        <f>Fin!DP$71</f>
        <v>0</v>
      </c>
      <c r="DQ12" s="119">
        <f>Fin!DQ$71</f>
        <v>0</v>
      </c>
      <c r="DR12" s="119">
        <f>Fin!DR$71</f>
        <v>0</v>
      </c>
      <c r="DS12" s="119">
        <f>Fin!DS$71</f>
        <v>0</v>
      </c>
      <c r="DT12" s="119">
        <f>Fin!DT$71</f>
        <v>0</v>
      </c>
      <c r="DU12" s="119">
        <f>Fin!DU$71</f>
        <v>0</v>
      </c>
      <c r="DV12" s="119">
        <f>Fin!DV$71</f>
        <v>0</v>
      </c>
      <c r="DW12" s="119">
        <f>Fin!DW$71</f>
        <v>0</v>
      </c>
      <c r="DX12" s="119">
        <f>Fin!DX$71</f>
        <v>0</v>
      </c>
      <c r="DY12" s="119">
        <f>Fin!DY$71</f>
        <v>0</v>
      </c>
      <c r="DZ12" s="119">
        <f>Fin!DZ$71</f>
        <v>0</v>
      </c>
      <c r="EA12" s="119">
        <f>Fin!EA$71</f>
        <v>0</v>
      </c>
      <c r="EB12" s="119">
        <f>Fin!EB$71</f>
        <v>0</v>
      </c>
      <c r="EC12" s="119">
        <f>Fin!EC$71</f>
        <v>0</v>
      </c>
      <c r="ED12" s="119">
        <f>Fin!ED$71</f>
        <v>0</v>
      </c>
      <c r="EE12" s="119">
        <f>Fin!EE$71</f>
        <v>0</v>
      </c>
      <c r="EF12" s="119">
        <f>Fin!EF$71</f>
        <v>0</v>
      </c>
      <c r="EG12" s="119">
        <f>Fin!EG$71</f>
        <v>0</v>
      </c>
      <c r="EH12" s="119">
        <f>Fin!EH$71</f>
        <v>0</v>
      </c>
      <c r="EI12" s="119">
        <f>Fin!EI$71</f>
        <v>0</v>
      </c>
      <c r="EJ12" s="119">
        <f>Fin!EJ$71</f>
        <v>0</v>
      </c>
      <c r="EK12" s="119">
        <f>Fin!EK$71</f>
        <v>0</v>
      </c>
      <c r="EL12" s="119">
        <f>Fin!EL$71</f>
        <v>0</v>
      </c>
      <c r="EM12" s="119">
        <f>Fin!EM$71</f>
        <v>0</v>
      </c>
      <c r="EN12" s="119">
        <f>Fin!EN$71</f>
        <v>0</v>
      </c>
      <c r="EO12" s="119">
        <f>Fin!EO$71</f>
        <v>0</v>
      </c>
      <c r="EP12" s="119">
        <f>Fin!EP$71</f>
        <v>0</v>
      </c>
      <c r="EQ12" s="119">
        <f>Fin!EQ$71</f>
        <v>0</v>
      </c>
      <c r="ER12" s="119">
        <f>Fin!ER$71</f>
        <v>0</v>
      </c>
      <c r="ES12" s="119">
        <f>Fin!ES$71</f>
        <v>0</v>
      </c>
      <c r="ET12" s="119">
        <f>Fin!ET$71</f>
        <v>0</v>
      </c>
      <c r="EU12" s="119">
        <f>Fin!EU$71</f>
        <v>0</v>
      </c>
      <c r="EV12" s="119">
        <f>Fin!EV$71</f>
        <v>0</v>
      </c>
      <c r="EW12" s="119">
        <f>Fin!EW$71</f>
        <v>0</v>
      </c>
      <c r="EX12" s="119">
        <f>Fin!EX$71</f>
        <v>0</v>
      </c>
      <c r="EY12" s="119">
        <f>Fin!EY$71</f>
        <v>0</v>
      </c>
      <c r="EZ12" s="119">
        <f>Fin!EZ$71</f>
        <v>0</v>
      </c>
      <c r="FA12" s="119">
        <f>Fin!FA$71</f>
        <v>0</v>
      </c>
      <c r="FB12" s="119">
        <f>Fin!FB$71</f>
        <v>0</v>
      </c>
      <c r="FC12" s="119">
        <f>Fin!FC$71</f>
        <v>0</v>
      </c>
      <c r="FD12" s="119">
        <f>Fin!FD$71</f>
        <v>0</v>
      </c>
      <c r="FE12" s="119">
        <f>Fin!FE$71</f>
        <v>0</v>
      </c>
      <c r="FF12" s="119">
        <f>Fin!FF$71</f>
        <v>0</v>
      </c>
      <c r="FG12" s="119">
        <f>Fin!FG$71</f>
        <v>0</v>
      </c>
      <c r="FH12" s="119">
        <f>Fin!FH$71</f>
        <v>0</v>
      </c>
      <c r="FI12" s="119">
        <f>Fin!FI$71</f>
        <v>0</v>
      </c>
      <c r="FJ12" s="119">
        <f>Fin!FJ$71</f>
        <v>0</v>
      </c>
      <c r="FK12" s="119">
        <f>Fin!FK$71</f>
        <v>0</v>
      </c>
      <c r="FL12" s="119">
        <f>Fin!FL$71</f>
        <v>0</v>
      </c>
      <c r="FM12" s="119">
        <f>Fin!FM$71</f>
        <v>0</v>
      </c>
      <c r="FN12" s="119">
        <f>Fin!FN$71</f>
        <v>0</v>
      </c>
      <c r="FO12" s="119">
        <f>Fin!FO$71</f>
        <v>0</v>
      </c>
      <c r="FP12" s="119">
        <f>Fin!FP$71</f>
        <v>0</v>
      </c>
      <c r="FQ12" s="119">
        <f>Fin!FQ$71</f>
        <v>0</v>
      </c>
      <c r="FR12" s="119">
        <f>Fin!FR$71</f>
        <v>0</v>
      </c>
      <c r="FS12" s="119">
        <f>Fin!FS$71</f>
        <v>0</v>
      </c>
      <c r="FT12" s="119">
        <f>Fin!FT$71</f>
        <v>0</v>
      </c>
      <c r="FU12" s="119">
        <f>Fin!FU$71</f>
        <v>0</v>
      </c>
      <c r="FV12" s="119">
        <f>Fin!FV$71</f>
        <v>0</v>
      </c>
      <c r="FW12" s="119">
        <f>Fin!FW$71</f>
        <v>0</v>
      </c>
      <c r="FX12" s="119">
        <f>Fin!FX$71</f>
        <v>0</v>
      </c>
      <c r="FY12" s="119">
        <f>Fin!FY$71</f>
        <v>0</v>
      </c>
      <c r="FZ12" s="119">
        <f>Fin!FZ$71</f>
        <v>0</v>
      </c>
      <c r="GA12" s="119">
        <f>Fin!GA$71</f>
        <v>0</v>
      </c>
      <c r="GB12" s="119">
        <f>Fin!GB$71</f>
        <v>0</v>
      </c>
      <c r="GC12" s="119">
        <f>Fin!GC$71</f>
        <v>0</v>
      </c>
      <c r="GD12" s="119">
        <f>Fin!GD$71</f>
        <v>0</v>
      </c>
      <c r="GE12" s="119">
        <f>Fin!GE$71</f>
        <v>0</v>
      </c>
      <c r="GF12" s="119">
        <f>Fin!GF$71</f>
        <v>0</v>
      </c>
      <c r="GG12" s="119">
        <f>Fin!GG$71</f>
        <v>0</v>
      </c>
      <c r="GH12" s="119">
        <f>Fin!GH$71</f>
        <v>0</v>
      </c>
      <c r="GI12" s="119">
        <f>Fin!GI$71</f>
        <v>0</v>
      </c>
      <c r="GJ12" s="119">
        <f>Fin!GJ$71</f>
        <v>0</v>
      </c>
    </row>
    <row r="13" spans="1:192" hidden="1" outlineLevel="1" x14ac:dyDescent="0.35">
      <c r="A13" s="14"/>
      <c r="B13" s="14"/>
      <c r="C13" s="19"/>
      <c r="D13" s="45"/>
      <c r="E13" s="522" t="s">
        <v>172</v>
      </c>
      <c r="F13" s="522"/>
      <c r="G13" s="522" t="s">
        <v>101</v>
      </c>
      <c r="H13" s="522">
        <f>SUM(J13:GJ13)</f>
        <v>349879.53171741427</v>
      </c>
      <c r="I13" s="523"/>
      <c r="J13" s="522">
        <f t="shared" ref="J13:AO13" si="0">SUM(J10:J12)</f>
        <v>0</v>
      </c>
      <c r="K13" s="522">
        <f t="shared" si="0"/>
        <v>0</v>
      </c>
      <c r="L13" s="522">
        <f t="shared" si="0"/>
        <v>0</v>
      </c>
      <c r="M13" s="522">
        <f t="shared" si="0"/>
        <v>0</v>
      </c>
      <c r="N13" s="522">
        <f t="shared" si="0"/>
        <v>0</v>
      </c>
      <c r="O13" s="522">
        <f t="shared" si="0"/>
        <v>5650</v>
      </c>
      <c r="P13" s="522">
        <f t="shared" si="0"/>
        <v>31808.608109952562</v>
      </c>
      <c r="Q13" s="522">
        <f t="shared" si="0"/>
        <v>7294.771270816771</v>
      </c>
      <c r="R13" s="522">
        <f t="shared" si="0"/>
        <v>7301.6094096152956</v>
      </c>
      <c r="S13" s="522">
        <f t="shared" si="0"/>
        <v>7327.594609768963</v>
      </c>
      <c r="T13" s="522">
        <f t="shared" si="0"/>
        <v>7333.4453610570872</v>
      </c>
      <c r="U13" s="522">
        <f t="shared" si="0"/>
        <v>7360.5633500939512</v>
      </c>
      <c r="V13" s="522">
        <f t="shared" si="0"/>
        <v>7377.1152797123232</v>
      </c>
      <c r="W13" s="522">
        <f t="shared" si="0"/>
        <v>7357.0202091576493</v>
      </c>
      <c r="X13" s="522">
        <f t="shared" si="0"/>
        <v>7410.2483922197971</v>
      </c>
      <c r="Y13" s="522">
        <f t="shared" si="0"/>
        <v>7413.6127629303064</v>
      </c>
      <c r="Z13" s="522">
        <f t="shared" si="0"/>
        <v>7443.5832736459806</v>
      </c>
      <c r="AA13" s="522">
        <f t="shared" si="0"/>
        <v>7445.9448686908245</v>
      </c>
      <c r="AB13" s="522">
        <f t="shared" si="0"/>
        <v>7477.0658224851886</v>
      </c>
      <c r="AC13" s="522">
        <f t="shared" si="0"/>
        <v>7493.8797348658391</v>
      </c>
      <c r="AD13" s="522">
        <f t="shared" si="0"/>
        <v>7494.7283181579969</v>
      </c>
      <c r="AE13" s="522">
        <f t="shared" si="0"/>
        <v>7527.5850878072724</v>
      </c>
      <c r="AF13" s="522">
        <f t="shared" si="0"/>
        <v>7527.4197509570422</v>
      </c>
      <c r="AG13" s="522">
        <f t="shared" si="0"/>
        <v>7561.1942161354636</v>
      </c>
      <c r="AH13" s="522">
        <f t="shared" si="0"/>
        <v>7577.7220852261817</v>
      </c>
      <c r="AI13" s="522">
        <f t="shared" si="0"/>
        <v>7556.6456437864981</v>
      </c>
      <c r="AJ13" s="522">
        <f t="shared" si="0"/>
        <v>7610.0364804887331</v>
      </c>
      <c r="AK13" s="522">
        <f t="shared" si="0"/>
        <v>7606.2794369733911</v>
      </c>
      <c r="AL13" s="522">
        <f t="shared" si="0"/>
        <v>7641.6322268632375</v>
      </c>
      <c r="AM13" s="522">
        <f t="shared" si="0"/>
        <v>7636.4265038953581</v>
      </c>
      <c r="AN13" s="522">
        <f t="shared" si="0"/>
        <v>7672.3609223755848</v>
      </c>
      <c r="AO13" s="522">
        <f t="shared" si="0"/>
        <v>7687.4220235977127</v>
      </c>
      <c r="AP13" s="522">
        <f t="shared" ref="AP13:BU13" si="1">SUM(AP10:AP12)</f>
        <v>7680.0129619481459</v>
      </c>
      <c r="AQ13" s="522">
        <f t="shared" si="1"/>
        <v>7716.6941555402173</v>
      </c>
      <c r="AR13" s="522">
        <f t="shared" si="1"/>
        <v>7708.0117058524102</v>
      </c>
      <c r="AS13" s="522">
        <f t="shared" si="1"/>
        <v>7745.1858096088499</v>
      </c>
      <c r="AT13" s="522">
        <f t="shared" si="1"/>
        <v>7759.1929092309456</v>
      </c>
      <c r="AU13" s="522">
        <f t="shared" si="1"/>
        <v>7699.4888841573575</v>
      </c>
      <c r="AV13" s="522">
        <f t="shared" si="1"/>
        <v>7786.1535159688747</v>
      </c>
      <c r="AW13" s="522">
        <f t="shared" si="1"/>
        <v>7774.4702388621045</v>
      </c>
      <c r="AX13" s="522">
        <f t="shared" si="1"/>
        <v>7812.7507170577956</v>
      </c>
      <c r="AY13" s="522">
        <f t="shared" si="1"/>
        <v>7799.5288306541606</v>
      </c>
      <c r="AZ13" s="522">
        <f t="shared" si="1"/>
        <v>7838.1976023312773</v>
      </c>
      <c r="BA13" s="522">
        <f t="shared" si="1"/>
        <v>7850.5811238499728</v>
      </c>
      <c r="BB13" s="522">
        <f t="shared" si="1"/>
        <v>7835.2073402152237</v>
      </c>
      <c r="BC13" s="522">
        <f t="shared" si="1"/>
        <v>7874.245901399283</v>
      </c>
      <c r="BD13" s="522">
        <f t="shared" si="1"/>
        <v>7857.8542243223746</v>
      </c>
      <c r="BE13" s="522">
        <f t="shared" si="1"/>
        <v>8547.4406451382838</v>
      </c>
      <c r="BF13" s="522">
        <f t="shared" si="1"/>
        <v>0</v>
      </c>
      <c r="BG13" s="522">
        <f t="shared" si="1"/>
        <v>0</v>
      </c>
      <c r="BH13" s="522">
        <f t="shared" si="1"/>
        <v>0</v>
      </c>
      <c r="BI13" s="522">
        <f t="shared" si="1"/>
        <v>0</v>
      </c>
      <c r="BJ13" s="522">
        <f t="shared" si="1"/>
        <v>0</v>
      </c>
      <c r="BK13" s="522">
        <f t="shared" si="1"/>
        <v>0</v>
      </c>
      <c r="BL13" s="522">
        <f t="shared" si="1"/>
        <v>0</v>
      </c>
      <c r="BM13" s="522">
        <f t="shared" si="1"/>
        <v>0</v>
      </c>
      <c r="BN13" s="522">
        <f t="shared" si="1"/>
        <v>0</v>
      </c>
      <c r="BO13" s="522">
        <f t="shared" si="1"/>
        <v>0</v>
      </c>
      <c r="BP13" s="522">
        <f t="shared" si="1"/>
        <v>0</v>
      </c>
      <c r="BQ13" s="522">
        <f t="shared" si="1"/>
        <v>0</v>
      </c>
      <c r="BR13" s="522">
        <f t="shared" si="1"/>
        <v>0</v>
      </c>
      <c r="BS13" s="522">
        <f t="shared" si="1"/>
        <v>0</v>
      </c>
      <c r="BT13" s="522">
        <f t="shared" si="1"/>
        <v>0</v>
      </c>
      <c r="BU13" s="522">
        <f t="shared" si="1"/>
        <v>0</v>
      </c>
      <c r="BV13" s="522">
        <f t="shared" ref="BV13:DA13" si="2">SUM(BV10:BV12)</f>
        <v>0</v>
      </c>
      <c r="BW13" s="522">
        <f t="shared" si="2"/>
        <v>0</v>
      </c>
      <c r="BX13" s="522">
        <f t="shared" si="2"/>
        <v>0</v>
      </c>
      <c r="BY13" s="522">
        <f t="shared" si="2"/>
        <v>0</v>
      </c>
      <c r="BZ13" s="522">
        <f t="shared" si="2"/>
        <v>0</v>
      </c>
      <c r="CA13" s="522">
        <f t="shared" si="2"/>
        <v>0</v>
      </c>
      <c r="CB13" s="522">
        <f t="shared" si="2"/>
        <v>0</v>
      </c>
      <c r="CC13" s="522">
        <f t="shared" si="2"/>
        <v>0</v>
      </c>
      <c r="CD13" s="522">
        <f t="shared" si="2"/>
        <v>0</v>
      </c>
      <c r="CE13" s="522">
        <f t="shared" si="2"/>
        <v>0</v>
      </c>
      <c r="CF13" s="522">
        <f t="shared" si="2"/>
        <v>0</v>
      </c>
      <c r="CG13" s="522">
        <f t="shared" si="2"/>
        <v>0</v>
      </c>
      <c r="CH13" s="522">
        <f t="shared" si="2"/>
        <v>0</v>
      </c>
      <c r="CI13" s="522">
        <f t="shared" si="2"/>
        <v>0</v>
      </c>
      <c r="CJ13" s="522">
        <f t="shared" si="2"/>
        <v>0</v>
      </c>
      <c r="CK13" s="522">
        <f t="shared" si="2"/>
        <v>0</v>
      </c>
      <c r="CL13" s="522">
        <f t="shared" si="2"/>
        <v>0</v>
      </c>
      <c r="CM13" s="522">
        <f t="shared" si="2"/>
        <v>0</v>
      </c>
      <c r="CN13" s="522">
        <f t="shared" si="2"/>
        <v>0</v>
      </c>
      <c r="CO13" s="522">
        <f t="shared" si="2"/>
        <v>0</v>
      </c>
      <c r="CP13" s="522">
        <f t="shared" si="2"/>
        <v>0</v>
      </c>
      <c r="CQ13" s="522">
        <f t="shared" si="2"/>
        <v>0</v>
      </c>
      <c r="CR13" s="522">
        <f t="shared" si="2"/>
        <v>0</v>
      </c>
      <c r="CS13" s="522">
        <f t="shared" si="2"/>
        <v>0</v>
      </c>
      <c r="CT13" s="522">
        <f t="shared" si="2"/>
        <v>0</v>
      </c>
      <c r="CU13" s="522">
        <f t="shared" si="2"/>
        <v>0</v>
      </c>
      <c r="CV13" s="522">
        <f t="shared" si="2"/>
        <v>0</v>
      </c>
      <c r="CW13" s="522">
        <f t="shared" si="2"/>
        <v>0</v>
      </c>
      <c r="CX13" s="522">
        <f t="shared" si="2"/>
        <v>0</v>
      </c>
      <c r="CY13" s="522">
        <f t="shared" si="2"/>
        <v>0</v>
      </c>
      <c r="CZ13" s="522">
        <f t="shared" si="2"/>
        <v>0</v>
      </c>
      <c r="DA13" s="522">
        <f t="shared" si="2"/>
        <v>0</v>
      </c>
      <c r="DB13" s="522">
        <f t="shared" ref="DB13:EG13" si="3">SUM(DB10:DB12)</f>
        <v>0</v>
      </c>
      <c r="DC13" s="522">
        <f t="shared" si="3"/>
        <v>0</v>
      </c>
      <c r="DD13" s="522">
        <f t="shared" si="3"/>
        <v>0</v>
      </c>
      <c r="DE13" s="522">
        <f t="shared" si="3"/>
        <v>0</v>
      </c>
      <c r="DF13" s="522">
        <f t="shared" si="3"/>
        <v>0</v>
      </c>
      <c r="DG13" s="522">
        <f t="shared" si="3"/>
        <v>0</v>
      </c>
      <c r="DH13" s="522">
        <f t="shared" si="3"/>
        <v>0</v>
      </c>
      <c r="DI13" s="522">
        <f t="shared" si="3"/>
        <v>0</v>
      </c>
      <c r="DJ13" s="522">
        <f t="shared" si="3"/>
        <v>0</v>
      </c>
      <c r="DK13" s="522">
        <f t="shared" si="3"/>
        <v>0</v>
      </c>
      <c r="DL13" s="522">
        <f t="shared" si="3"/>
        <v>0</v>
      </c>
      <c r="DM13" s="522">
        <f t="shared" si="3"/>
        <v>0</v>
      </c>
      <c r="DN13" s="522">
        <f t="shared" si="3"/>
        <v>0</v>
      </c>
      <c r="DO13" s="522">
        <f t="shared" si="3"/>
        <v>0</v>
      </c>
      <c r="DP13" s="522">
        <f t="shared" si="3"/>
        <v>0</v>
      </c>
      <c r="DQ13" s="522">
        <f t="shared" si="3"/>
        <v>0</v>
      </c>
      <c r="DR13" s="522">
        <f t="shared" si="3"/>
        <v>0</v>
      </c>
      <c r="DS13" s="522">
        <f t="shared" si="3"/>
        <v>0</v>
      </c>
      <c r="DT13" s="522">
        <f t="shared" si="3"/>
        <v>0</v>
      </c>
      <c r="DU13" s="522">
        <f t="shared" si="3"/>
        <v>0</v>
      </c>
      <c r="DV13" s="522">
        <f t="shared" si="3"/>
        <v>0</v>
      </c>
      <c r="DW13" s="522">
        <f t="shared" si="3"/>
        <v>0</v>
      </c>
      <c r="DX13" s="522">
        <f t="shared" si="3"/>
        <v>0</v>
      </c>
      <c r="DY13" s="522">
        <f t="shared" si="3"/>
        <v>0</v>
      </c>
      <c r="DZ13" s="522">
        <f t="shared" si="3"/>
        <v>0</v>
      </c>
      <c r="EA13" s="522">
        <f t="shared" si="3"/>
        <v>0</v>
      </c>
      <c r="EB13" s="522">
        <f t="shared" si="3"/>
        <v>0</v>
      </c>
      <c r="EC13" s="522">
        <f t="shared" si="3"/>
        <v>0</v>
      </c>
      <c r="ED13" s="522">
        <f t="shared" si="3"/>
        <v>0</v>
      </c>
      <c r="EE13" s="522">
        <f t="shared" si="3"/>
        <v>0</v>
      </c>
      <c r="EF13" s="522">
        <f t="shared" si="3"/>
        <v>0</v>
      </c>
      <c r="EG13" s="522">
        <f t="shared" si="3"/>
        <v>0</v>
      </c>
      <c r="EH13" s="522">
        <f t="shared" ref="EH13:FM13" si="4">SUM(EH10:EH12)</f>
        <v>0</v>
      </c>
      <c r="EI13" s="522">
        <f t="shared" si="4"/>
        <v>0</v>
      </c>
      <c r="EJ13" s="522">
        <f t="shared" si="4"/>
        <v>0</v>
      </c>
      <c r="EK13" s="522">
        <f t="shared" si="4"/>
        <v>0</v>
      </c>
      <c r="EL13" s="522">
        <f t="shared" si="4"/>
        <v>0</v>
      </c>
      <c r="EM13" s="522">
        <f t="shared" si="4"/>
        <v>0</v>
      </c>
      <c r="EN13" s="522">
        <f t="shared" si="4"/>
        <v>0</v>
      </c>
      <c r="EO13" s="522">
        <f t="shared" si="4"/>
        <v>0</v>
      </c>
      <c r="EP13" s="522">
        <f t="shared" si="4"/>
        <v>0</v>
      </c>
      <c r="EQ13" s="522">
        <f t="shared" si="4"/>
        <v>0</v>
      </c>
      <c r="ER13" s="522">
        <f t="shared" si="4"/>
        <v>0</v>
      </c>
      <c r="ES13" s="522">
        <f t="shared" si="4"/>
        <v>0</v>
      </c>
      <c r="ET13" s="522">
        <f t="shared" si="4"/>
        <v>0</v>
      </c>
      <c r="EU13" s="522">
        <f t="shared" si="4"/>
        <v>0</v>
      </c>
      <c r="EV13" s="522">
        <f t="shared" si="4"/>
        <v>0</v>
      </c>
      <c r="EW13" s="522">
        <f t="shared" si="4"/>
        <v>0</v>
      </c>
      <c r="EX13" s="522">
        <f t="shared" si="4"/>
        <v>0</v>
      </c>
      <c r="EY13" s="522">
        <f t="shared" si="4"/>
        <v>0</v>
      </c>
      <c r="EZ13" s="522">
        <f t="shared" si="4"/>
        <v>0</v>
      </c>
      <c r="FA13" s="522">
        <f t="shared" si="4"/>
        <v>0</v>
      </c>
      <c r="FB13" s="522">
        <f t="shared" si="4"/>
        <v>0</v>
      </c>
      <c r="FC13" s="522">
        <f t="shared" si="4"/>
        <v>0</v>
      </c>
      <c r="FD13" s="522">
        <f t="shared" si="4"/>
        <v>0</v>
      </c>
      <c r="FE13" s="522">
        <f t="shared" si="4"/>
        <v>0</v>
      </c>
      <c r="FF13" s="522">
        <f t="shared" si="4"/>
        <v>0</v>
      </c>
      <c r="FG13" s="522">
        <f t="shared" si="4"/>
        <v>0</v>
      </c>
      <c r="FH13" s="522">
        <f t="shared" si="4"/>
        <v>0</v>
      </c>
      <c r="FI13" s="522">
        <f t="shared" si="4"/>
        <v>0</v>
      </c>
      <c r="FJ13" s="522">
        <f t="shared" si="4"/>
        <v>0</v>
      </c>
      <c r="FK13" s="522">
        <f t="shared" si="4"/>
        <v>0</v>
      </c>
      <c r="FL13" s="522">
        <f t="shared" si="4"/>
        <v>0</v>
      </c>
      <c r="FM13" s="522">
        <f t="shared" si="4"/>
        <v>0</v>
      </c>
      <c r="FN13" s="522">
        <f t="shared" ref="FN13:GJ13" si="5">SUM(FN10:FN12)</f>
        <v>0</v>
      </c>
      <c r="FO13" s="522">
        <f t="shared" si="5"/>
        <v>0</v>
      </c>
      <c r="FP13" s="522">
        <f t="shared" si="5"/>
        <v>0</v>
      </c>
      <c r="FQ13" s="522">
        <f t="shared" si="5"/>
        <v>0</v>
      </c>
      <c r="FR13" s="522">
        <f t="shared" si="5"/>
        <v>0</v>
      </c>
      <c r="FS13" s="522">
        <f t="shared" si="5"/>
        <v>0</v>
      </c>
      <c r="FT13" s="522">
        <f t="shared" si="5"/>
        <v>0</v>
      </c>
      <c r="FU13" s="522">
        <f t="shared" si="5"/>
        <v>0</v>
      </c>
      <c r="FV13" s="522">
        <f t="shared" si="5"/>
        <v>0</v>
      </c>
      <c r="FW13" s="522">
        <f t="shared" si="5"/>
        <v>0</v>
      </c>
      <c r="FX13" s="522">
        <f t="shared" si="5"/>
        <v>0</v>
      </c>
      <c r="FY13" s="522">
        <f t="shared" si="5"/>
        <v>0</v>
      </c>
      <c r="FZ13" s="522">
        <f t="shared" si="5"/>
        <v>0</v>
      </c>
      <c r="GA13" s="522">
        <f t="shared" si="5"/>
        <v>0</v>
      </c>
      <c r="GB13" s="522">
        <f t="shared" si="5"/>
        <v>0</v>
      </c>
      <c r="GC13" s="522">
        <f t="shared" si="5"/>
        <v>0</v>
      </c>
      <c r="GD13" s="522">
        <f t="shared" si="5"/>
        <v>0</v>
      </c>
      <c r="GE13" s="522">
        <f t="shared" si="5"/>
        <v>0</v>
      </c>
      <c r="GF13" s="522">
        <f t="shared" si="5"/>
        <v>0</v>
      </c>
      <c r="GG13" s="522">
        <f t="shared" si="5"/>
        <v>0</v>
      </c>
      <c r="GH13" s="522">
        <f t="shared" si="5"/>
        <v>0</v>
      </c>
      <c r="GI13" s="522">
        <f t="shared" si="5"/>
        <v>0</v>
      </c>
      <c r="GJ13" s="522">
        <f t="shared" si="5"/>
        <v>0</v>
      </c>
    </row>
    <row r="14" spans="1:192" hidden="1" outlineLevel="1" x14ac:dyDescent="0.35">
      <c r="A14" s="14"/>
      <c r="B14" s="14"/>
      <c r="C14" s="19"/>
      <c r="D14" s="45"/>
      <c r="E14" s="11"/>
      <c r="F14" s="11"/>
      <c r="G14" s="11"/>
      <c r="H14" s="11"/>
      <c r="I14" s="9"/>
      <c r="J14" s="11"/>
    </row>
    <row r="15" spans="1:192" ht="12.75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collapsed="1" x14ac:dyDescent="0.35">
      <c r="A16" s="14" t="s">
        <v>171</v>
      </c>
      <c r="B16" s="14"/>
      <c r="C16" s="19"/>
      <c r="D16" s="45"/>
      <c r="E16" s="11"/>
      <c r="F16" s="11"/>
      <c r="G16" s="11"/>
      <c r="H16" s="11"/>
      <c r="I16" s="9"/>
      <c r="J16" s="11"/>
    </row>
    <row r="17" spans="1:192" hidden="1" outlineLevel="1" x14ac:dyDescent="0.35"/>
    <row r="18" spans="1:192" hidden="1" outlineLevel="1" x14ac:dyDescent="0.35">
      <c r="A18" s="80"/>
      <c r="B18" s="80"/>
      <c r="C18" s="81"/>
      <c r="D18" s="82"/>
      <c r="E18" s="65" t="str">
        <f xml:space="preserve"> Const!E$11</f>
        <v>EPC base cost</v>
      </c>
      <c r="F18" s="65">
        <f xml:space="preserve"> Const!F$11</f>
        <v>0</v>
      </c>
      <c r="G18" s="65" t="str">
        <f xml:space="preserve"> Const!G$11</f>
        <v>$ 000s</v>
      </c>
      <c r="H18" s="65">
        <f xml:space="preserve"> Const!H$11</f>
        <v>299999.99999999983</v>
      </c>
      <c r="I18" s="65">
        <f xml:space="preserve"> Const!I$11</f>
        <v>0</v>
      </c>
      <c r="J18" s="65">
        <f xml:space="preserve"> Const!J$11</f>
        <v>0</v>
      </c>
      <c r="K18" s="65">
        <f xml:space="preserve"> Const!K$11</f>
        <v>0</v>
      </c>
      <c r="L18" s="65">
        <f xml:space="preserve"> Const!L$11</f>
        <v>0</v>
      </c>
      <c r="M18" s="65">
        <f xml:space="preserve"> Const!M$11</f>
        <v>0</v>
      </c>
      <c r="N18" s="65">
        <f xml:space="preserve"> Const!N$11</f>
        <v>0</v>
      </c>
      <c r="O18" s="65">
        <f xml:space="preserve"> Const!O$11</f>
        <v>0</v>
      </c>
      <c r="P18" s="65">
        <f xml:space="preserve"> Const!P$11</f>
        <v>30000</v>
      </c>
      <c r="Q18" s="65">
        <f xml:space="preserve"> Const!Q$11</f>
        <v>6585.3658536585372</v>
      </c>
      <c r="R18" s="65">
        <f xml:space="preserve"> Const!R$11</f>
        <v>6585.3658536585372</v>
      </c>
      <c r="S18" s="65">
        <f xml:space="preserve"> Const!S$11</f>
        <v>6585.3658536585372</v>
      </c>
      <c r="T18" s="65">
        <f xml:space="preserve"> Const!T$11</f>
        <v>6585.3658536585372</v>
      </c>
      <c r="U18" s="65">
        <f xml:space="preserve"> Const!U$11</f>
        <v>6585.3658536585372</v>
      </c>
      <c r="V18" s="65">
        <f xml:space="preserve"> Const!V$11</f>
        <v>6585.3658536585372</v>
      </c>
      <c r="W18" s="65">
        <f xml:space="preserve"> Const!W$11</f>
        <v>6585.3658536585372</v>
      </c>
      <c r="X18" s="65">
        <f xml:space="preserve"> Const!X$11</f>
        <v>6585.3658536585372</v>
      </c>
      <c r="Y18" s="65">
        <f xml:space="preserve"> Const!Y$11</f>
        <v>6585.3658536585372</v>
      </c>
      <c r="Z18" s="65">
        <f xml:space="preserve"> Const!Z$11</f>
        <v>6585.3658536585372</v>
      </c>
      <c r="AA18" s="65">
        <f xml:space="preserve"> Const!AA$11</f>
        <v>6585.3658536585372</v>
      </c>
      <c r="AB18" s="65">
        <f xml:space="preserve"> Const!AB$11</f>
        <v>6585.3658536585372</v>
      </c>
      <c r="AC18" s="65">
        <f xml:space="preserve"> Const!AC$11</f>
        <v>6585.3658536585372</v>
      </c>
      <c r="AD18" s="65">
        <f xml:space="preserve"> Const!AD$11</f>
        <v>6585.3658536585372</v>
      </c>
      <c r="AE18" s="65">
        <f xml:space="preserve"> Const!AE$11</f>
        <v>6585.3658536585372</v>
      </c>
      <c r="AF18" s="65">
        <f xml:space="preserve"> Const!AF$11</f>
        <v>6585.3658536585372</v>
      </c>
      <c r="AG18" s="65">
        <f xml:space="preserve"> Const!AG$11</f>
        <v>6585.3658536585372</v>
      </c>
      <c r="AH18" s="65">
        <f xml:space="preserve"> Const!AH$11</f>
        <v>6585.3658536585372</v>
      </c>
      <c r="AI18" s="65">
        <f xml:space="preserve"> Const!AI$11</f>
        <v>6585.3658536585372</v>
      </c>
      <c r="AJ18" s="65">
        <f xml:space="preserve"> Const!AJ$11</f>
        <v>6585.3658536585372</v>
      </c>
      <c r="AK18" s="65">
        <f xml:space="preserve"> Const!AK$11</f>
        <v>6585.3658536585372</v>
      </c>
      <c r="AL18" s="65">
        <f xml:space="preserve"> Const!AL$11</f>
        <v>6585.3658536585372</v>
      </c>
      <c r="AM18" s="65">
        <f xml:space="preserve"> Const!AM$11</f>
        <v>6585.3658536585372</v>
      </c>
      <c r="AN18" s="65">
        <f xml:space="preserve"> Const!AN$11</f>
        <v>6585.3658536585372</v>
      </c>
      <c r="AO18" s="65">
        <f xml:space="preserve"> Const!AO$11</f>
        <v>6585.3658536585372</v>
      </c>
      <c r="AP18" s="65">
        <f xml:space="preserve"> Const!AP$11</f>
        <v>6585.3658536585372</v>
      </c>
      <c r="AQ18" s="65">
        <f xml:space="preserve"> Const!AQ$11</f>
        <v>6585.3658536585372</v>
      </c>
      <c r="AR18" s="65">
        <f xml:space="preserve"> Const!AR$11</f>
        <v>6585.3658536585372</v>
      </c>
      <c r="AS18" s="65">
        <f xml:space="preserve"> Const!AS$11</f>
        <v>6585.3658536585372</v>
      </c>
      <c r="AT18" s="65">
        <f xml:space="preserve"> Const!AT$11</f>
        <v>6585.3658536585372</v>
      </c>
      <c r="AU18" s="65">
        <f xml:space="preserve"> Const!AU$11</f>
        <v>6585.3658536585372</v>
      </c>
      <c r="AV18" s="65">
        <f xml:space="preserve"> Const!AV$11</f>
        <v>6585.3658536585372</v>
      </c>
      <c r="AW18" s="65">
        <f xml:space="preserve"> Const!AW$11</f>
        <v>6585.3658536585372</v>
      </c>
      <c r="AX18" s="65">
        <f xml:space="preserve"> Const!AX$11</f>
        <v>6585.3658536585372</v>
      </c>
      <c r="AY18" s="65">
        <f xml:space="preserve"> Const!AY$11</f>
        <v>6585.3658536585372</v>
      </c>
      <c r="AZ18" s="65">
        <f xml:space="preserve"> Const!AZ$11</f>
        <v>6585.3658536585372</v>
      </c>
      <c r="BA18" s="65">
        <f xml:space="preserve"> Const!BA$11</f>
        <v>6585.3658536585372</v>
      </c>
      <c r="BB18" s="65">
        <f xml:space="preserve"> Const!BB$11</f>
        <v>6585.3658536585372</v>
      </c>
      <c r="BC18" s="65">
        <f xml:space="preserve"> Const!BC$11</f>
        <v>6585.3658536585372</v>
      </c>
      <c r="BD18" s="65">
        <f xml:space="preserve"> Const!BD$11</f>
        <v>6585.3658536585372</v>
      </c>
      <c r="BE18" s="65">
        <f xml:space="preserve"> Const!BE$11</f>
        <v>6585.3658536585372</v>
      </c>
      <c r="BF18" s="65">
        <f xml:space="preserve"> Const!BF$11</f>
        <v>0</v>
      </c>
      <c r="BG18" s="65">
        <f xml:space="preserve"> Const!BG$11</f>
        <v>0</v>
      </c>
      <c r="BH18" s="65">
        <f xml:space="preserve"> Const!BH$11</f>
        <v>0</v>
      </c>
      <c r="BI18" s="65">
        <f xml:space="preserve"> Const!BI$11</f>
        <v>0</v>
      </c>
      <c r="BJ18" s="65">
        <f xml:space="preserve"> Const!BJ$11</f>
        <v>0</v>
      </c>
      <c r="BK18" s="65">
        <f xml:space="preserve"> Const!BK$11</f>
        <v>0</v>
      </c>
      <c r="BL18" s="65">
        <f xml:space="preserve"> Const!BL$11</f>
        <v>0</v>
      </c>
      <c r="BM18" s="65">
        <f xml:space="preserve"> Const!BM$11</f>
        <v>0</v>
      </c>
      <c r="BN18" s="65">
        <f xml:space="preserve"> Const!BN$11</f>
        <v>0</v>
      </c>
      <c r="BO18" s="65">
        <f xml:space="preserve"> Const!BO$11</f>
        <v>0</v>
      </c>
      <c r="BP18" s="65">
        <f xml:space="preserve"> Const!BP$11</f>
        <v>0</v>
      </c>
      <c r="BQ18" s="65">
        <f xml:space="preserve"> Const!BQ$11</f>
        <v>0</v>
      </c>
      <c r="BR18" s="65">
        <f xml:space="preserve"> Const!BR$11</f>
        <v>0</v>
      </c>
      <c r="BS18" s="65">
        <f xml:space="preserve"> Const!BS$11</f>
        <v>0</v>
      </c>
      <c r="BT18" s="65">
        <f xml:space="preserve"> Const!BT$11</f>
        <v>0</v>
      </c>
      <c r="BU18" s="65">
        <f xml:space="preserve"> Const!BU$11</f>
        <v>0</v>
      </c>
      <c r="BV18" s="65">
        <f xml:space="preserve"> Const!BV$11</f>
        <v>0</v>
      </c>
      <c r="BW18" s="65">
        <f xml:space="preserve"> Const!BW$11</f>
        <v>0</v>
      </c>
      <c r="BX18" s="65">
        <f xml:space="preserve"> Const!BX$11</f>
        <v>0</v>
      </c>
      <c r="BY18" s="65">
        <f xml:space="preserve"> Const!BY$11</f>
        <v>0</v>
      </c>
      <c r="BZ18" s="65">
        <f xml:space="preserve"> Const!BZ$11</f>
        <v>0</v>
      </c>
      <c r="CA18" s="65">
        <f xml:space="preserve"> Const!CA$11</f>
        <v>0</v>
      </c>
      <c r="CB18" s="65">
        <f xml:space="preserve"> Const!CB$11</f>
        <v>0</v>
      </c>
      <c r="CC18" s="65">
        <f xml:space="preserve"> Const!CC$11</f>
        <v>0</v>
      </c>
      <c r="CD18" s="65">
        <f xml:space="preserve"> Const!CD$11</f>
        <v>0</v>
      </c>
      <c r="CE18" s="65">
        <f xml:space="preserve"> Const!CE$11</f>
        <v>0</v>
      </c>
      <c r="CF18" s="65">
        <f xml:space="preserve"> Const!CF$11</f>
        <v>0</v>
      </c>
      <c r="CG18" s="65">
        <f xml:space="preserve"> Const!CG$11</f>
        <v>0</v>
      </c>
      <c r="CH18" s="65">
        <f xml:space="preserve"> Const!CH$11</f>
        <v>0</v>
      </c>
      <c r="CI18" s="65">
        <f xml:space="preserve"> Const!CI$11</f>
        <v>0</v>
      </c>
      <c r="CJ18" s="65">
        <f xml:space="preserve"> Const!CJ$11</f>
        <v>0</v>
      </c>
      <c r="CK18" s="65">
        <f xml:space="preserve"> Const!CK$11</f>
        <v>0</v>
      </c>
      <c r="CL18" s="65">
        <f xml:space="preserve"> Const!CL$11</f>
        <v>0</v>
      </c>
      <c r="CM18" s="65">
        <f xml:space="preserve"> Const!CM$11</f>
        <v>0</v>
      </c>
      <c r="CN18" s="65">
        <f xml:space="preserve"> Const!CN$11</f>
        <v>0</v>
      </c>
      <c r="CO18" s="65">
        <f xml:space="preserve"> Const!CO$11</f>
        <v>0</v>
      </c>
      <c r="CP18" s="65">
        <f xml:space="preserve"> Const!CP$11</f>
        <v>0</v>
      </c>
      <c r="CQ18" s="65">
        <f xml:space="preserve"> Const!CQ$11</f>
        <v>0</v>
      </c>
      <c r="CR18" s="65">
        <f xml:space="preserve"> Const!CR$11</f>
        <v>0</v>
      </c>
      <c r="CS18" s="65">
        <f xml:space="preserve"> Const!CS$11</f>
        <v>0</v>
      </c>
      <c r="CT18" s="65">
        <f xml:space="preserve"> Const!CT$11</f>
        <v>0</v>
      </c>
      <c r="CU18" s="65">
        <f xml:space="preserve"> Const!CU$11</f>
        <v>0</v>
      </c>
      <c r="CV18" s="65">
        <f xml:space="preserve"> Const!CV$11</f>
        <v>0</v>
      </c>
      <c r="CW18" s="65">
        <f xml:space="preserve"> Const!CW$11</f>
        <v>0</v>
      </c>
      <c r="CX18" s="65">
        <f xml:space="preserve"> Const!CX$11</f>
        <v>0</v>
      </c>
      <c r="CY18" s="65">
        <f xml:space="preserve"> Const!CY$11</f>
        <v>0</v>
      </c>
      <c r="CZ18" s="65">
        <f xml:space="preserve"> Const!CZ$11</f>
        <v>0</v>
      </c>
      <c r="DA18" s="65">
        <f xml:space="preserve"> Const!DA$11</f>
        <v>0</v>
      </c>
      <c r="DB18" s="65">
        <f xml:space="preserve"> Const!DB$11</f>
        <v>0</v>
      </c>
      <c r="DC18" s="65">
        <f xml:space="preserve"> Const!DC$11</f>
        <v>0</v>
      </c>
      <c r="DD18" s="65">
        <f xml:space="preserve"> Const!DD$11</f>
        <v>0</v>
      </c>
      <c r="DE18" s="65">
        <f xml:space="preserve"> Const!DE$11</f>
        <v>0</v>
      </c>
      <c r="DF18" s="65">
        <f xml:space="preserve"> Const!DF$11</f>
        <v>0</v>
      </c>
      <c r="DG18" s="65">
        <f xml:space="preserve"> Const!DG$11</f>
        <v>0</v>
      </c>
      <c r="DH18" s="65">
        <f xml:space="preserve"> Const!DH$11</f>
        <v>0</v>
      </c>
      <c r="DI18" s="65">
        <f xml:space="preserve"> Const!DI$11</f>
        <v>0</v>
      </c>
      <c r="DJ18" s="65">
        <f xml:space="preserve"> Const!DJ$11</f>
        <v>0</v>
      </c>
      <c r="DK18" s="65">
        <f xml:space="preserve"> Const!DK$11</f>
        <v>0</v>
      </c>
      <c r="DL18" s="65">
        <f xml:space="preserve"> Const!DL$11</f>
        <v>0</v>
      </c>
      <c r="DM18" s="65">
        <f xml:space="preserve"> Const!DM$11</f>
        <v>0</v>
      </c>
      <c r="DN18" s="65">
        <f xml:space="preserve"> Const!DN$11</f>
        <v>0</v>
      </c>
      <c r="DO18" s="65">
        <f xml:space="preserve"> Const!DO$11</f>
        <v>0</v>
      </c>
      <c r="DP18" s="65">
        <f xml:space="preserve"> Const!DP$11</f>
        <v>0</v>
      </c>
      <c r="DQ18" s="65">
        <f xml:space="preserve"> Const!DQ$11</f>
        <v>0</v>
      </c>
      <c r="DR18" s="65">
        <f xml:space="preserve"> Const!DR$11</f>
        <v>0</v>
      </c>
      <c r="DS18" s="65">
        <f xml:space="preserve"> Const!DS$11</f>
        <v>0</v>
      </c>
      <c r="DT18" s="65">
        <f xml:space="preserve"> Const!DT$11</f>
        <v>0</v>
      </c>
      <c r="DU18" s="65">
        <f xml:space="preserve"> Const!DU$11</f>
        <v>0</v>
      </c>
      <c r="DV18" s="65">
        <f xml:space="preserve"> Const!DV$11</f>
        <v>0</v>
      </c>
      <c r="DW18" s="65">
        <f xml:space="preserve"> Const!DW$11</f>
        <v>0</v>
      </c>
      <c r="DX18" s="65">
        <f xml:space="preserve"> Const!DX$11</f>
        <v>0</v>
      </c>
      <c r="DY18" s="65">
        <f xml:space="preserve"> Const!DY$11</f>
        <v>0</v>
      </c>
      <c r="DZ18" s="65">
        <f xml:space="preserve"> Const!DZ$11</f>
        <v>0</v>
      </c>
      <c r="EA18" s="65">
        <f xml:space="preserve"> Const!EA$11</f>
        <v>0</v>
      </c>
      <c r="EB18" s="65">
        <f xml:space="preserve"> Const!EB$11</f>
        <v>0</v>
      </c>
      <c r="EC18" s="65">
        <f xml:space="preserve"> Const!EC$11</f>
        <v>0</v>
      </c>
      <c r="ED18" s="65">
        <f xml:space="preserve"> Const!ED$11</f>
        <v>0</v>
      </c>
      <c r="EE18" s="65">
        <f xml:space="preserve"> Const!EE$11</f>
        <v>0</v>
      </c>
      <c r="EF18" s="65">
        <f xml:space="preserve"> Const!EF$11</f>
        <v>0</v>
      </c>
      <c r="EG18" s="65">
        <f xml:space="preserve"> Const!EG$11</f>
        <v>0</v>
      </c>
      <c r="EH18" s="65">
        <f xml:space="preserve"> Const!EH$11</f>
        <v>0</v>
      </c>
      <c r="EI18" s="65">
        <f xml:space="preserve"> Const!EI$11</f>
        <v>0</v>
      </c>
      <c r="EJ18" s="65">
        <f xml:space="preserve"> Const!EJ$11</f>
        <v>0</v>
      </c>
      <c r="EK18" s="65">
        <f xml:space="preserve"> Const!EK$11</f>
        <v>0</v>
      </c>
      <c r="EL18" s="65">
        <f xml:space="preserve"> Const!EL$11</f>
        <v>0</v>
      </c>
      <c r="EM18" s="65">
        <f xml:space="preserve"> Const!EM$11</f>
        <v>0</v>
      </c>
      <c r="EN18" s="65">
        <f xml:space="preserve"> Const!EN$11</f>
        <v>0</v>
      </c>
      <c r="EO18" s="65">
        <f xml:space="preserve"> Const!EO$11</f>
        <v>0</v>
      </c>
      <c r="EP18" s="65">
        <f xml:space="preserve"> Const!EP$11</f>
        <v>0</v>
      </c>
      <c r="EQ18" s="65">
        <f xml:space="preserve"> Const!EQ$11</f>
        <v>0</v>
      </c>
      <c r="ER18" s="65">
        <f xml:space="preserve"> Const!ER$11</f>
        <v>0</v>
      </c>
      <c r="ES18" s="65">
        <f xml:space="preserve"> Const!ES$11</f>
        <v>0</v>
      </c>
      <c r="ET18" s="65">
        <f xml:space="preserve"> Const!ET$11</f>
        <v>0</v>
      </c>
      <c r="EU18" s="65">
        <f xml:space="preserve"> Const!EU$11</f>
        <v>0</v>
      </c>
      <c r="EV18" s="65">
        <f xml:space="preserve"> Const!EV$11</f>
        <v>0</v>
      </c>
      <c r="EW18" s="65">
        <f xml:space="preserve"> Const!EW$11</f>
        <v>0</v>
      </c>
      <c r="EX18" s="65">
        <f xml:space="preserve"> Const!EX$11</f>
        <v>0</v>
      </c>
      <c r="EY18" s="65">
        <f xml:space="preserve"> Const!EY$11</f>
        <v>0</v>
      </c>
      <c r="EZ18" s="65">
        <f xml:space="preserve"> Const!EZ$11</f>
        <v>0</v>
      </c>
      <c r="FA18" s="65">
        <f xml:space="preserve"> Const!FA$11</f>
        <v>0</v>
      </c>
      <c r="FB18" s="65">
        <f xml:space="preserve"> Const!FB$11</f>
        <v>0</v>
      </c>
      <c r="FC18" s="65">
        <f xml:space="preserve"> Const!FC$11</f>
        <v>0</v>
      </c>
      <c r="FD18" s="65">
        <f xml:space="preserve"> Const!FD$11</f>
        <v>0</v>
      </c>
      <c r="FE18" s="65">
        <f xml:space="preserve"> Const!FE$11</f>
        <v>0</v>
      </c>
      <c r="FF18" s="65">
        <f xml:space="preserve"> Const!FF$11</f>
        <v>0</v>
      </c>
      <c r="FG18" s="65">
        <f xml:space="preserve"> Const!FG$11</f>
        <v>0</v>
      </c>
      <c r="FH18" s="65">
        <f xml:space="preserve"> Const!FH$11</f>
        <v>0</v>
      </c>
      <c r="FI18" s="65">
        <f xml:space="preserve"> Const!FI$11</f>
        <v>0</v>
      </c>
      <c r="FJ18" s="65">
        <f xml:space="preserve"> Const!FJ$11</f>
        <v>0</v>
      </c>
      <c r="FK18" s="65">
        <f xml:space="preserve"> Const!FK$11</f>
        <v>0</v>
      </c>
      <c r="FL18" s="65">
        <f xml:space="preserve"> Const!FL$11</f>
        <v>0</v>
      </c>
      <c r="FM18" s="65">
        <f xml:space="preserve"> Const!FM$11</f>
        <v>0</v>
      </c>
      <c r="FN18" s="65">
        <f xml:space="preserve"> Const!FN$11</f>
        <v>0</v>
      </c>
      <c r="FO18" s="65">
        <f xml:space="preserve"> Const!FO$11</f>
        <v>0</v>
      </c>
      <c r="FP18" s="65">
        <f xml:space="preserve"> Const!FP$11</f>
        <v>0</v>
      </c>
      <c r="FQ18" s="65">
        <f xml:space="preserve"> Const!FQ$11</f>
        <v>0</v>
      </c>
      <c r="FR18" s="65">
        <f xml:space="preserve"> Const!FR$11</f>
        <v>0</v>
      </c>
      <c r="FS18" s="65">
        <f xml:space="preserve"> Const!FS$11</f>
        <v>0</v>
      </c>
      <c r="FT18" s="65">
        <f xml:space="preserve"> Const!FT$11</f>
        <v>0</v>
      </c>
      <c r="FU18" s="65">
        <f xml:space="preserve"> Const!FU$11</f>
        <v>0</v>
      </c>
      <c r="FV18" s="65">
        <f xml:space="preserve"> Const!FV$11</f>
        <v>0</v>
      </c>
      <c r="FW18" s="65">
        <f xml:space="preserve"> Const!FW$11</f>
        <v>0</v>
      </c>
      <c r="FX18" s="65">
        <f xml:space="preserve"> Const!FX$11</f>
        <v>0</v>
      </c>
      <c r="FY18" s="65">
        <f xml:space="preserve"> Const!FY$11</f>
        <v>0</v>
      </c>
      <c r="FZ18" s="65">
        <f xml:space="preserve"> Const!FZ$11</f>
        <v>0</v>
      </c>
      <c r="GA18" s="65">
        <f xml:space="preserve"> Const!GA$11</f>
        <v>0</v>
      </c>
      <c r="GB18" s="65">
        <f xml:space="preserve"> Const!GB$11</f>
        <v>0</v>
      </c>
      <c r="GC18" s="65">
        <f xml:space="preserve"> Const!GC$11</f>
        <v>0</v>
      </c>
      <c r="GD18" s="65">
        <f xml:space="preserve"> Const!GD$11</f>
        <v>0</v>
      </c>
      <c r="GE18" s="65">
        <f xml:space="preserve"> Const!GE$11</f>
        <v>0</v>
      </c>
      <c r="GF18" s="65">
        <f xml:space="preserve"> Const!GF$11</f>
        <v>0</v>
      </c>
      <c r="GG18" s="65">
        <f xml:space="preserve"> Const!GG$11</f>
        <v>0</v>
      </c>
      <c r="GH18" s="65">
        <f xml:space="preserve"> Const!GH$11</f>
        <v>0</v>
      </c>
      <c r="GI18" s="65">
        <f xml:space="preserve"> Const!GI$11</f>
        <v>0</v>
      </c>
      <c r="GJ18" s="65">
        <f xml:space="preserve"> Const!GJ$11</f>
        <v>0</v>
      </c>
    </row>
    <row r="19" spans="1:192" hidden="1" outlineLevel="1" x14ac:dyDescent="0.35">
      <c r="A19" s="80"/>
      <c r="B19" s="80"/>
      <c r="C19" s="81"/>
      <c r="D19" s="82"/>
      <c r="E19" s="65" t="str">
        <f xml:space="preserve"> Const!E$15</f>
        <v>EPC contingency</v>
      </c>
      <c r="F19" s="65">
        <f xml:space="preserve"> Const!F$15</f>
        <v>0</v>
      </c>
      <c r="G19" s="65" t="str">
        <f xml:space="preserve"> Const!G$15</f>
        <v>$ 000s</v>
      </c>
      <c r="H19" s="65">
        <f xml:space="preserve"> Const!H$15</f>
        <v>15000.000000000011</v>
      </c>
      <c r="I19" s="65">
        <f xml:space="preserve"> Const!I$15</f>
        <v>0</v>
      </c>
      <c r="J19" s="65">
        <f xml:space="preserve"> Const!J$15</f>
        <v>0</v>
      </c>
      <c r="K19" s="65">
        <f xml:space="preserve"> Const!K$15</f>
        <v>0</v>
      </c>
      <c r="L19" s="65">
        <f xml:space="preserve"> Const!L$15</f>
        <v>0</v>
      </c>
      <c r="M19" s="65">
        <f xml:space="preserve"> Const!M$15</f>
        <v>0</v>
      </c>
      <c r="N19" s="65">
        <f xml:space="preserve"> Const!N$15</f>
        <v>0</v>
      </c>
      <c r="O19" s="65">
        <f xml:space="preserve"> Const!O$15</f>
        <v>0</v>
      </c>
      <c r="P19" s="65">
        <f xml:space="preserve"> Const!P$15</f>
        <v>1500</v>
      </c>
      <c r="Q19" s="65">
        <f xml:space="preserve"> Const!Q$15</f>
        <v>329.26829268292687</v>
      </c>
      <c r="R19" s="65">
        <f xml:space="preserve"> Const!R$15</f>
        <v>329.26829268292687</v>
      </c>
      <c r="S19" s="65">
        <f xml:space="preserve"> Const!S$15</f>
        <v>329.26829268292687</v>
      </c>
      <c r="T19" s="65">
        <f xml:space="preserve"> Const!T$15</f>
        <v>329.26829268292687</v>
      </c>
      <c r="U19" s="65">
        <f xml:space="preserve"> Const!U$15</f>
        <v>329.26829268292687</v>
      </c>
      <c r="V19" s="65">
        <f xml:space="preserve"> Const!V$15</f>
        <v>329.26829268292687</v>
      </c>
      <c r="W19" s="65">
        <f xml:space="preserve"> Const!W$15</f>
        <v>329.26829268292687</v>
      </c>
      <c r="X19" s="65">
        <f xml:space="preserve"> Const!X$15</f>
        <v>329.26829268292687</v>
      </c>
      <c r="Y19" s="65">
        <f xml:space="preserve"> Const!Y$15</f>
        <v>329.26829268292687</v>
      </c>
      <c r="Z19" s="65">
        <f xml:space="preserve"> Const!Z$15</f>
        <v>329.26829268292687</v>
      </c>
      <c r="AA19" s="65">
        <f xml:space="preserve"> Const!AA$15</f>
        <v>329.26829268292687</v>
      </c>
      <c r="AB19" s="65">
        <f xml:space="preserve"> Const!AB$15</f>
        <v>329.26829268292687</v>
      </c>
      <c r="AC19" s="65">
        <f xml:space="preserve"> Const!AC$15</f>
        <v>329.26829268292687</v>
      </c>
      <c r="AD19" s="65">
        <f xml:space="preserve"> Const!AD$15</f>
        <v>329.26829268292687</v>
      </c>
      <c r="AE19" s="65">
        <f xml:space="preserve"> Const!AE$15</f>
        <v>329.26829268292687</v>
      </c>
      <c r="AF19" s="65">
        <f xml:space="preserve"> Const!AF$15</f>
        <v>329.26829268292687</v>
      </c>
      <c r="AG19" s="65">
        <f xml:space="preserve"> Const!AG$15</f>
        <v>329.26829268292687</v>
      </c>
      <c r="AH19" s="65">
        <f xml:space="preserve"> Const!AH$15</f>
        <v>329.26829268292687</v>
      </c>
      <c r="AI19" s="65">
        <f xml:space="preserve"> Const!AI$15</f>
        <v>329.26829268292687</v>
      </c>
      <c r="AJ19" s="65">
        <f xml:space="preserve"> Const!AJ$15</f>
        <v>329.26829268292687</v>
      </c>
      <c r="AK19" s="65">
        <f xml:space="preserve"> Const!AK$15</f>
        <v>329.26829268292687</v>
      </c>
      <c r="AL19" s="65">
        <f xml:space="preserve"> Const!AL$15</f>
        <v>329.26829268292687</v>
      </c>
      <c r="AM19" s="65">
        <f xml:space="preserve"> Const!AM$15</f>
        <v>329.26829268292687</v>
      </c>
      <c r="AN19" s="65">
        <f xml:space="preserve"> Const!AN$15</f>
        <v>329.26829268292687</v>
      </c>
      <c r="AO19" s="65">
        <f xml:space="preserve"> Const!AO$15</f>
        <v>329.26829268292687</v>
      </c>
      <c r="AP19" s="65">
        <f xml:space="preserve"> Const!AP$15</f>
        <v>329.26829268292687</v>
      </c>
      <c r="AQ19" s="65">
        <f xml:space="preserve"> Const!AQ$15</f>
        <v>329.26829268292687</v>
      </c>
      <c r="AR19" s="65">
        <f xml:space="preserve"> Const!AR$15</f>
        <v>329.26829268292687</v>
      </c>
      <c r="AS19" s="65">
        <f xml:space="preserve"> Const!AS$15</f>
        <v>329.26829268292687</v>
      </c>
      <c r="AT19" s="65">
        <f xml:space="preserve"> Const!AT$15</f>
        <v>329.26829268292687</v>
      </c>
      <c r="AU19" s="65">
        <f xml:space="preserve"> Const!AU$15</f>
        <v>329.26829268292687</v>
      </c>
      <c r="AV19" s="65">
        <f xml:space="preserve"> Const!AV$15</f>
        <v>329.26829268292687</v>
      </c>
      <c r="AW19" s="65">
        <f xml:space="preserve"> Const!AW$15</f>
        <v>329.26829268292687</v>
      </c>
      <c r="AX19" s="65">
        <f xml:space="preserve"> Const!AX$15</f>
        <v>329.26829268292687</v>
      </c>
      <c r="AY19" s="65">
        <f xml:space="preserve"> Const!AY$15</f>
        <v>329.26829268292687</v>
      </c>
      <c r="AZ19" s="65">
        <f xml:space="preserve"> Const!AZ$15</f>
        <v>329.26829268292687</v>
      </c>
      <c r="BA19" s="65">
        <f xml:space="preserve"> Const!BA$15</f>
        <v>329.26829268292687</v>
      </c>
      <c r="BB19" s="65">
        <f xml:space="preserve"> Const!BB$15</f>
        <v>329.26829268292687</v>
      </c>
      <c r="BC19" s="65">
        <f xml:space="preserve"> Const!BC$15</f>
        <v>329.26829268292687</v>
      </c>
      <c r="BD19" s="65">
        <f xml:space="preserve"> Const!BD$15</f>
        <v>329.26829268292687</v>
      </c>
      <c r="BE19" s="65">
        <f xml:space="preserve"> Const!BE$15</f>
        <v>329.26829268292687</v>
      </c>
      <c r="BF19" s="65">
        <f xml:space="preserve"> Const!BF$15</f>
        <v>0</v>
      </c>
      <c r="BG19" s="65">
        <f xml:space="preserve"> Const!BG$15</f>
        <v>0</v>
      </c>
      <c r="BH19" s="65">
        <f xml:space="preserve"> Const!BH$15</f>
        <v>0</v>
      </c>
      <c r="BI19" s="65">
        <f xml:space="preserve"> Const!BI$15</f>
        <v>0</v>
      </c>
      <c r="BJ19" s="65">
        <f xml:space="preserve"> Const!BJ$15</f>
        <v>0</v>
      </c>
      <c r="BK19" s="65">
        <f xml:space="preserve"> Const!BK$15</f>
        <v>0</v>
      </c>
      <c r="BL19" s="65">
        <f xml:space="preserve"> Const!BL$15</f>
        <v>0</v>
      </c>
      <c r="BM19" s="65">
        <f xml:space="preserve"> Const!BM$15</f>
        <v>0</v>
      </c>
      <c r="BN19" s="65">
        <f xml:space="preserve"> Const!BN$15</f>
        <v>0</v>
      </c>
      <c r="BO19" s="65">
        <f xml:space="preserve"> Const!BO$15</f>
        <v>0</v>
      </c>
      <c r="BP19" s="65">
        <f xml:space="preserve"> Const!BP$15</f>
        <v>0</v>
      </c>
      <c r="BQ19" s="65">
        <f xml:space="preserve"> Const!BQ$15</f>
        <v>0</v>
      </c>
      <c r="BR19" s="65">
        <f xml:space="preserve"> Const!BR$15</f>
        <v>0</v>
      </c>
      <c r="BS19" s="65">
        <f xml:space="preserve"> Const!BS$15</f>
        <v>0</v>
      </c>
      <c r="BT19" s="65">
        <f xml:space="preserve"> Const!BT$15</f>
        <v>0</v>
      </c>
      <c r="BU19" s="65">
        <f xml:space="preserve"> Const!BU$15</f>
        <v>0</v>
      </c>
      <c r="BV19" s="65">
        <f xml:space="preserve"> Const!BV$15</f>
        <v>0</v>
      </c>
      <c r="BW19" s="65">
        <f xml:space="preserve"> Const!BW$15</f>
        <v>0</v>
      </c>
      <c r="BX19" s="65">
        <f xml:space="preserve"> Const!BX$15</f>
        <v>0</v>
      </c>
      <c r="BY19" s="65">
        <f xml:space="preserve"> Const!BY$15</f>
        <v>0</v>
      </c>
      <c r="BZ19" s="65">
        <f xml:space="preserve"> Const!BZ$15</f>
        <v>0</v>
      </c>
      <c r="CA19" s="65">
        <f xml:space="preserve"> Const!CA$15</f>
        <v>0</v>
      </c>
      <c r="CB19" s="65">
        <f xml:space="preserve"> Const!CB$15</f>
        <v>0</v>
      </c>
      <c r="CC19" s="65">
        <f xml:space="preserve"> Const!CC$15</f>
        <v>0</v>
      </c>
      <c r="CD19" s="65">
        <f xml:space="preserve"> Const!CD$15</f>
        <v>0</v>
      </c>
      <c r="CE19" s="65">
        <f xml:space="preserve"> Const!CE$15</f>
        <v>0</v>
      </c>
      <c r="CF19" s="65">
        <f xml:space="preserve"> Const!CF$15</f>
        <v>0</v>
      </c>
      <c r="CG19" s="65">
        <f xml:space="preserve"> Const!CG$15</f>
        <v>0</v>
      </c>
      <c r="CH19" s="65">
        <f xml:space="preserve"> Const!CH$15</f>
        <v>0</v>
      </c>
      <c r="CI19" s="65">
        <f xml:space="preserve"> Const!CI$15</f>
        <v>0</v>
      </c>
      <c r="CJ19" s="65">
        <f xml:space="preserve"> Const!CJ$15</f>
        <v>0</v>
      </c>
      <c r="CK19" s="65">
        <f xml:space="preserve"> Const!CK$15</f>
        <v>0</v>
      </c>
      <c r="CL19" s="65">
        <f xml:space="preserve"> Const!CL$15</f>
        <v>0</v>
      </c>
      <c r="CM19" s="65">
        <f xml:space="preserve"> Const!CM$15</f>
        <v>0</v>
      </c>
      <c r="CN19" s="65">
        <f xml:space="preserve"> Const!CN$15</f>
        <v>0</v>
      </c>
      <c r="CO19" s="65">
        <f xml:space="preserve"> Const!CO$15</f>
        <v>0</v>
      </c>
      <c r="CP19" s="65">
        <f xml:space="preserve"> Const!CP$15</f>
        <v>0</v>
      </c>
      <c r="CQ19" s="65">
        <f xml:space="preserve"> Const!CQ$15</f>
        <v>0</v>
      </c>
      <c r="CR19" s="65">
        <f xml:space="preserve"> Const!CR$15</f>
        <v>0</v>
      </c>
      <c r="CS19" s="65">
        <f xml:space="preserve"> Const!CS$15</f>
        <v>0</v>
      </c>
      <c r="CT19" s="65">
        <f xml:space="preserve"> Const!CT$15</f>
        <v>0</v>
      </c>
      <c r="CU19" s="65">
        <f xml:space="preserve"> Const!CU$15</f>
        <v>0</v>
      </c>
      <c r="CV19" s="65">
        <f xml:space="preserve"> Const!CV$15</f>
        <v>0</v>
      </c>
      <c r="CW19" s="65">
        <f xml:space="preserve"> Const!CW$15</f>
        <v>0</v>
      </c>
      <c r="CX19" s="65">
        <f xml:space="preserve"> Const!CX$15</f>
        <v>0</v>
      </c>
      <c r="CY19" s="65">
        <f xml:space="preserve"> Const!CY$15</f>
        <v>0</v>
      </c>
      <c r="CZ19" s="65">
        <f xml:space="preserve"> Const!CZ$15</f>
        <v>0</v>
      </c>
      <c r="DA19" s="65">
        <f xml:space="preserve"> Const!DA$15</f>
        <v>0</v>
      </c>
      <c r="DB19" s="65">
        <f xml:space="preserve"> Const!DB$15</f>
        <v>0</v>
      </c>
      <c r="DC19" s="65">
        <f xml:space="preserve"> Const!DC$15</f>
        <v>0</v>
      </c>
      <c r="DD19" s="65">
        <f xml:space="preserve"> Const!DD$15</f>
        <v>0</v>
      </c>
      <c r="DE19" s="65">
        <f xml:space="preserve"> Const!DE$15</f>
        <v>0</v>
      </c>
      <c r="DF19" s="65">
        <f xml:space="preserve"> Const!DF$15</f>
        <v>0</v>
      </c>
      <c r="DG19" s="65">
        <f xml:space="preserve"> Const!DG$15</f>
        <v>0</v>
      </c>
      <c r="DH19" s="65">
        <f xml:space="preserve"> Const!DH$15</f>
        <v>0</v>
      </c>
      <c r="DI19" s="65">
        <f xml:space="preserve"> Const!DI$15</f>
        <v>0</v>
      </c>
      <c r="DJ19" s="65">
        <f xml:space="preserve"> Const!DJ$15</f>
        <v>0</v>
      </c>
      <c r="DK19" s="65">
        <f xml:space="preserve"> Const!DK$15</f>
        <v>0</v>
      </c>
      <c r="DL19" s="65">
        <f xml:space="preserve"> Const!DL$15</f>
        <v>0</v>
      </c>
      <c r="DM19" s="65">
        <f xml:space="preserve"> Const!DM$15</f>
        <v>0</v>
      </c>
      <c r="DN19" s="65">
        <f xml:space="preserve"> Const!DN$15</f>
        <v>0</v>
      </c>
      <c r="DO19" s="65">
        <f xml:space="preserve"> Const!DO$15</f>
        <v>0</v>
      </c>
      <c r="DP19" s="65">
        <f xml:space="preserve"> Const!DP$15</f>
        <v>0</v>
      </c>
      <c r="DQ19" s="65">
        <f xml:space="preserve"> Const!DQ$15</f>
        <v>0</v>
      </c>
      <c r="DR19" s="65">
        <f xml:space="preserve"> Const!DR$15</f>
        <v>0</v>
      </c>
      <c r="DS19" s="65">
        <f xml:space="preserve"> Const!DS$15</f>
        <v>0</v>
      </c>
      <c r="DT19" s="65">
        <f xml:space="preserve"> Const!DT$15</f>
        <v>0</v>
      </c>
      <c r="DU19" s="65">
        <f xml:space="preserve"> Const!DU$15</f>
        <v>0</v>
      </c>
      <c r="DV19" s="65">
        <f xml:space="preserve"> Const!DV$15</f>
        <v>0</v>
      </c>
      <c r="DW19" s="65">
        <f xml:space="preserve"> Const!DW$15</f>
        <v>0</v>
      </c>
      <c r="DX19" s="65">
        <f xml:space="preserve"> Const!DX$15</f>
        <v>0</v>
      </c>
      <c r="DY19" s="65">
        <f xml:space="preserve"> Const!DY$15</f>
        <v>0</v>
      </c>
      <c r="DZ19" s="65">
        <f xml:space="preserve"> Const!DZ$15</f>
        <v>0</v>
      </c>
      <c r="EA19" s="65">
        <f xml:space="preserve"> Const!EA$15</f>
        <v>0</v>
      </c>
      <c r="EB19" s="65">
        <f xml:space="preserve"> Const!EB$15</f>
        <v>0</v>
      </c>
      <c r="EC19" s="65">
        <f xml:space="preserve"> Const!EC$15</f>
        <v>0</v>
      </c>
      <c r="ED19" s="65">
        <f xml:space="preserve"> Const!ED$15</f>
        <v>0</v>
      </c>
      <c r="EE19" s="65">
        <f xml:space="preserve"> Const!EE$15</f>
        <v>0</v>
      </c>
      <c r="EF19" s="65">
        <f xml:space="preserve"> Const!EF$15</f>
        <v>0</v>
      </c>
      <c r="EG19" s="65">
        <f xml:space="preserve"> Const!EG$15</f>
        <v>0</v>
      </c>
      <c r="EH19" s="65">
        <f xml:space="preserve"> Const!EH$15</f>
        <v>0</v>
      </c>
      <c r="EI19" s="65">
        <f xml:space="preserve"> Const!EI$15</f>
        <v>0</v>
      </c>
      <c r="EJ19" s="65">
        <f xml:space="preserve"> Const!EJ$15</f>
        <v>0</v>
      </c>
      <c r="EK19" s="65">
        <f xml:space="preserve"> Const!EK$15</f>
        <v>0</v>
      </c>
      <c r="EL19" s="65">
        <f xml:space="preserve"> Const!EL$15</f>
        <v>0</v>
      </c>
      <c r="EM19" s="65">
        <f xml:space="preserve"> Const!EM$15</f>
        <v>0</v>
      </c>
      <c r="EN19" s="65">
        <f xml:space="preserve"> Const!EN$15</f>
        <v>0</v>
      </c>
      <c r="EO19" s="65">
        <f xml:space="preserve"> Const!EO$15</f>
        <v>0</v>
      </c>
      <c r="EP19" s="65">
        <f xml:space="preserve"> Const!EP$15</f>
        <v>0</v>
      </c>
      <c r="EQ19" s="65">
        <f xml:space="preserve"> Const!EQ$15</f>
        <v>0</v>
      </c>
      <c r="ER19" s="65">
        <f xml:space="preserve"> Const!ER$15</f>
        <v>0</v>
      </c>
      <c r="ES19" s="65">
        <f xml:space="preserve"> Const!ES$15</f>
        <v>0</v>
      </c>
      <c r="ET19" s="65">
        <f xml:space="preserve"> Const!ET$15</f>
        <v>0</v>
      </c>
      <c r="EU19" s="65">
        <f xml:space="preserve"> Const!EU$15</f>
        <v>0</v>
      </c>
      <c r="EV19" s="65">
        <f xml:space="preserve"> Const!EV$15</f>
        <v>0</v>
      </c>
      <c r="EW19" s="65">
        <f xml:space="preserve"> Const!EW$15</f>
        <v>0</v>
      </c>
      <c r="EX19" s="65">
        <f xml:space="preserve"> Const!EX$15</f>
        <v>0</v>
      </c>
      <c r="EY19" s="65">
        <f xml:space="preserve"> Const!EY$15</f>
        <v>0</v>
      </c>
      <c r="EZ19" s="65">
        <f xml:space="preserve"> Const!EZ$15</f>
        <v>0</v>
      </c>
      <c r="FA19" s="65">
        <f xml:space="preserve"> Const!FA$15</f>
        <v>0</v>
      </c>
      <c r="FB19" s="65">
        <f xml:space="preserve"> Const!FB$15</f>
        <v>0</v>
      </c>
      <c r="FC19" s="65">
        <f xml:space="preserve"> Const!FC$15</f>
        <v>0</v>
      </c>
      <c r="FD19" s="65">
        <f xml:space="preserve"> Const!FD$15</f>
        <v>0</v>
      </c>
      <c r="FE19" s="65">
        <f xml:space="preserve"> Const!FE$15</f>
        <v>0</v>
      </c>
      <c r="FF19" s="65">
        <f xml:space="preserve"> Const!FF$15</f>
        <v>0</v>
      </c>
      <c r="FG19" s="65">
        <f xml:space="preserve"> Const!FG$15</f>
        <v>0</v>
      </c>
      <c r="FH19" s="65">
        <f xml:space="preserve"> Const!FH$15</f>
        <v>0</v>
      </c>
      <c r="FI19" s="65">
        <f xml:space="preserve"> Const!FI$15</f>
        <v>0</v>
      </c>
      <c r="FJ19" s="65">
        <f xml:space="preserve"> Const!FJ$15</f>
        <v>0</v>
      </c>
      <c r="FK19" s="65">
        <f xml:space="preserve"> Const!FK$15</f>
        <v>0</v>
      </c>
      <c r="FL19" s="65">
        <f xml:space="preserve"> Const!FL$15</f>
        <v>0</v>
      </c>
      <c r="FM19" s="65">
        <f xml:space="preserve"> Const!FM$15</f>
        <v>0</v>
      </c>
      <c r="FN19" s="65">
        <f xml:space="preserve"> Const!FN$15</f>
        <v>0</v>
      </c>
      <c r="FO19" s="65">
        <f xml:space="preserve"> Const!FO$15</f>
        <v>0</v>
      </c>
      <c r="FP19" s="65">
        <f xml:space="preserve"> Const!FP$15</f>
        <v>0</v>
      </c>
      <c r="FQ19" s="65">
        <f xml:space="preserve"> Const!FQ$15</f>
        <v>0</v>
      </c>
      <c r="FR19" s="65">
        <f xml:space="preserve"> Const!FR$15</f>
        <v>0</v>
      </c>
      <c r="FS19" s="65">
        <f xml:space="preserve"> Const!FS$15</f>
        <v>0</v>
      </c>
      <c r="FT19" s="65">
        <f xml:space="preserve"> Const!FT$15</f>
        <v>0</v>
      </c>
      <c r="FU19" s="65">
        <f xml:space="preserve"> Const!FU$15</f>
        <v>0</v>
      </c>
      <c r="FV19" s="65">
        <f xml:space="preserve"> Const!FV$15</f>
        <v>0</v>
      </c>
      <c r="FW19" s="65">
        <f xml:space="preserve"> Const!FW$15</f>
        <v>0</v>
      </c>
      <c r="FX19" s="65">
        <f xml:space="preserve"> Const!FX$15</f>
        <v>0</v>
      </c>
      <c r="FY19" s="65">
        <f xml:space="preserve"> Const!FY$15</f>
        <v>0</v>
      </c>
      <c r="FZ19" s="65">
        <f xml:space="preserve"> Const!FZ$15</f>
        <v>0</v>
      </c>
      <c r="GA19" s="65">
        <f xml:space="preserve"> Const!GA$15</f>
        <v>0</v>
      </c>
      <c r="GB19" s="65">
        <f xml:space="preserve"> Const!GB$15</f>
        <v>0</v>
      </c>
      <c r="GC19" s="65">
        <f xml:space="preserve"> Const!GC$15</f>
        <v>0</v>
      </c>
      <c r="GD19" s="65">
        <f xml:space="preserve"> Const!GD$15</f>
        <v>0</v>
      </c>
      <c r="GE19" s="65">
        <f xml:space="preserve"> Const!GE$15</f>
        <v>0</v>
      </c>
      <c r="GF19" s="65">
        <f xml:space="preserve"> Const!GF$15</f>
        <v>0</v>
      </c>
      <c r="GG19" s="65">
        <f xml:space="preserve"> Const!GG$15</f>
        <v>0</v>
      </c>
      <c r="GH19" s="65">
        <f xml:space="preserve"> Const!GH$15</f>
        <v>0</v>
      </c>
      <c r="GI19" s="65">
        <f xml:space="preserve"> Const!GI$15</f>
        <v>0</v>
      </c>
      <c r="GJ19" s="65">
        <f xml:space="preserve"> Const!GJ$15</f>
        <v>0</v>
      </c>
    </row>
    <row r="20" spans="1:192" hidden="1" outlineLevel="1" x14ac:dyDescent="0.35">
      <c r="A20" s="80"/>
      <c r="B20" s="80"/>
      <c r="C20" s="81"/>
      <c r="D20" s="82"/>
      <c r="E20" s="65" t="str">
        <f xml:space="preserve"> Const!E$23</f>
        <v>SPV costs during construction</v>
      </c>
      <c r="F20" s="65">
        <f xml:space="preserve"> Const!F$23</f>
        <v>0</v>
      </c>
      <c r="G20" s="65" t="str">
        <f xml:space="preserve"> Const!G$23</f>
        <v>$ 000s</v>
      </c>
      <c r="H20" s="65">
        <f xml:space="preserve"> Const!H$23</f>
        <v>4200</v>
      </c>
      <c r="I20" s="65">
        <f xml:space="preserve"> Const!I$23</f>
        <v>0</v>
      </c>
      <c r="J20" s="65">
        <f xml:space="preserve"> Const!J$23</f>
        <v>0</v>
      </c>
      <c r="K20" s="65">
        <f xml:space="preserve"> Const!K$23</f>
        <v>0</v>
      </c>
      <c r="L20" s="65">
        <f xml:space="preserve"> Const!L$23</f>
        <v>0</v>
      </c>
      <c r="M20" s="65">
        <f xml:space="preserve"> Const!M$23</f>
        <v>0</v>
      </c>
      <c r="N20" s="65">
        <f xml:space="preserve"> Const!N$23</f>
        <v>0</v>
      </c>
      <c r="O20" s="65">
        <f xml:space="preserve"> Const!O$23</f>
        <v>0</v>
      </c>
      <c r="P20" s="65">
        <f xml:space="preserve"> Const!P$23</f>
        <v>100</v>
      </c>
      <c r="Q20" s="65">
        <f xml:space="preserve"> Const!Q$23</f>
        <v>100</v>
      </c>
      <c r="R20" s="65">
        <f xml:space="preserve"> Const!R$23</f>
        <v>100</v>
      </c>
      <c r="S20" s="65">
        <f xml:space="preserve"> Const!S$23</f>
        <v>100</v>
      </c>
      <c r="T20" s="65">
        <f xml:space="preserve"> Const!T$23</f>
        <v>100</v>
      </c>
      <c r="U20" s="65">
        <f xml:space="preserve"> Const!U$23</f>
        <v>100</v>
      </c>
      <c r="V20" s="65">
        <f xml:space="preserve"> Const!V$23</f>
        <v>100</v>
      </c>
      <c r="W20" s="65">
        <f xml:space="preserve"> Const!W$23</f>
        <v>100</v>
      </c>
      <c r="X20" s="65">
        <f xml:space="preserve"> Const!X$23</f>
        <v>100</v>
      </c>
      <c r="Y20" s="65">
        <f xml:space="preserve"> Const!Y$23</f>
        <v>100</v>
      </c>
      <c r="Z20" s="65">
        <f xml:space="preserve"> Const!Z$23</f>
        <v>100</v>
      </c>
      <c r="AA20" s="65">
        <f xml:space="preserve"> Const!AA$23</f>
        <v>100</v>
      </c>
      <c r="AB20" s="65">
        <f xml:space="preserve"> Const!AB$23</f>
        <v>100</v>
      </c>
      <c r="AC20" s="65">
        <f xml:space="preserve"> Const!AC$23</f>
        <v>100</v>
      </c>
      <c r="AD20" s="65">
        <f xml:space="preserve"> Const!AD$23</f>
        <v>100</v>
      </c>
      <c r="AE20" s="65">
        <f xml:space="preserve"> Const!AE$23</f>
        <v>100</v>
      </c>
      <c r="AF20" s="65">
        <f xml:space="preserve"> Const!AF$23</f>
        <v>100</v>
      </c>
      <c r="AG20" s="65">
        <f xml:space="preserve"> Const!AG$23</f>
        <v>100</v>
      </c>
      <c r="AH20" s="65">
        <f xml:space="preserve"> Const!AH$23</f>
        <v>100</v>
      </c>
      <c r="AI20" s="65">
        <f xml:space="preserve"> Const!AI$23</f>
        <v>100</v>
      </c>
      <c r="AJ20" s="65">
        <f xml:space="preserve"> Const!AJ$23</f>
        <v>100</v>
      </c>
      <c r="AK20" s="65">
        <f xml:space="preserve"> Const!AK$23</f>
        <v>100</v>
      </c>
      <c r="AL20" s="65">
        <f xml:space="preserve"> Const!AL$23</f>
        <v>100</v>
      </c>
      <c r="AM20" s="65">
        <f xml:space="preserve"> Const!AM$23</f>
        <v>100</v>
      </c>
      <c r="AN20" s="65">
        <f xml:space="preserve"> Const!AN$23</f>
        <v>100</v>
      </c>
      <c r="AO20" s="65">
        <f xml:space="preserve"> Const!AO$23</f>
        <v>100</v>
      </c>
      <c r="AP20" s="65">
        <f xml:space="preserve"> Const!AP$23</f>
        <v>100</v>
      </c>
      <c r="AQ20" s="65">
        <f xml:space="preserve"> Const!AQ$23</f>
        <v>100</v>
      </c>
      <c r="AR20" s="65">
        <f xml:space="preserve"> Const!AR$23</f>
        <v>100</v>
      </c>
      <c r="AS20" s="65">
        <f xml:space="preserve"> Const!AS$23</f>
        <v>100</v>
      </c>
      <c r="AT20" s="65">
        <f xml:space="preserve"> Const!AT$23</f>
        <v>100</v>
      </c>
      <c r="AU20" s="65">
        <f xml:space="preserve"> Const!AU$23</f>
        <v>100</v>
      </c>
      <c r="AV20" s="65">
        <f xml:space="preserve"> Const!AV$23</f>
        <v>100</v>
      </c>
      <c r="AW20" s="65">
        <f xml:space="preserve"> Const!AW$23</f>
        <v>100</v>
      </c>
      <c r="AX20" s="65">
        <f xml:space="preserve"> Const!AX$23</f>
        <v>100</v>
      </c>
      <c r="AY20" s="65">
        <f xml:space="preserve"> Const!AY$23</f>
        <v>100</v>
      </c>
      <c r="AZ20" s="65">
        <f xml:space="preserve"> Const!AZ$23</f>
        <v>100</v>
      </c>
      <c r="BA20" s="65">
        <f xml:space="preserve"> Const!BA$23</f>
        <v>100</v>
      </c>
      <c r="BB20" s="65">
        <f xml:space="preserve"> Const!BB$23</f>
        <v>100</v>
      </c>
      <c r="BC20" s="65">
        <f xml:space="preserve"> Const!BC$23</f>
        <v>100</v>
      </c>
      <c r="BD20" s="65">
        <f xml:space="preserve"> Const!BD$23</f>
        <v>100</v>
      </c>
      <c r="BE20" s="65">
        <f xml:space="preserve"> Const!BE$23</f>
        <v>100</v>
      </c>
      <c r="BF20" s="65">
        <f xml:space="preserve"> Const!BF$23</f>
        <v>0</v>
      </c>
      <c r="BG20" s="65">
        <f xml:space="preserve"> Const!BG$23</f>
        <v>0</v>
      </c>
      <c r="BH20" s="65">
        <f xml:space="preserve"> Const!BH$23</f>
        <v>0</v>
      </c>
      <c r="BI20" s="65">
        <f xml:space="preserve"> Const!BI$23</f>
        <v>0</v>
      </c>
      <c r="BJ20" s="65">
        <f xml:space="preserve"> Const!BJ$23</f>
        <v>0</v>
      </c>
      <c r="BK20" s="65">
        <f xml:space="preserve"> Const!BK$23</f>
        <v>0</v>
      </c>
      <c r="BL20" s="65">
        <f xml:space="preserve"> Const!BL$23</f>
        <v>0</v>
      </c>
      <c r="BM20" s="65">
        <f xml:space="preserve"> Const!BM$23</f>
        <v>0</v>
      </c>
      <c r="BN20" s="65">
        <f xml:space="preserve"> Const!BN$23</f>
        <v>0</v>
      </c>
      <c r="BO20" s="65">
        <f xml:space="preserve"> Const!BO$23</f>
        <v>0</v>
      </c>
      <c r="BP20" s="65">
        <f xml:space="preserve"> Const!BP$23</f>
        <v>0</v>
      </c>
      <c r="BQ20" s="65">
        <f xml:space="preserve"> Const!BQ$23</f>
        <v>0</v>
      </c>
      <c r="BR20" s="65">
        <f xml:space="preserve"> Const!BR$23</f>
        <v>0</v>
      </c>
      <c r="BS20" s="65">
        <f xml:space="preserve"> Const!BS$23</f>
        <v>0</v>
      </c>
      <c r="BT20" s="65">
        <f xml:space="preserve"> Const!BT$23</f>
        <v>0</v>
      </c>
      <c r="BU20" s="65">
        <f xml:space="preserve"> Const!BU$23</f>
        <v>0</v>
      </c>
      <c r="BV20" s="65">
        <f xml:space="preserve"> Const!BV$23</f>
        <v>0</v>
      </c>
      <c r="BW20" s="65">
        <f xml:space="preserve"> Const!BW$23</f>
        <v>0</v>
      </c>
      <c r="BX20" s="65">
        <f xml:space="preserve"> Const!BX$23</f>
        <v>0</v>
      </c>
      <c r="BY20" s="65">
        <f xml:space="preserve"> Const!BY$23</f>
        <v>0</v>
      </c>
      <c r="BZ20" s="65">
        <f xml:space="preserve"> Const!BZ$23</f>
        <v>0</v>
      </c>
      <c r="CA20" s="65">
        <f xml:space="preserve"> Const!CA$23</f>
        <v>0</v>
      </c>
      <c r="CB20" s="65">
        <f xml:space="preserve"> Const!CB$23</f>
        <v>0</v>
      </c>
      <c r="CC20" s="65">
        <f xml:space="preserve"> Const!CC$23</f>
        <v>0</v>
      </c>
      <c r="CD20" s="65">
        <f xml:space="preserve"> Const!CD$23</f>
        <v>0</v>
      </c>
      <c r="CE20" s="65">
        <f xml:space="preserve"> Const!CE$23</f>
        <v>0</v>
      </c>
      <c r="CF20" s="65">
        <f xml:space="preserve"> Const!CF$23</f>
        <v>0</v>
      </c>
      <c r="CG20" s="65">
        <f xml:space="preserve"> Const!CG$23</f>
        <v>0</v>
      </c>
      <c r="CH20" s="65">
        <f xml:space="preserve"> Const!CH$23</f>
        <v>0</v>
      </c>
      <c r="CI20" s="65">
        <f xml:space="preserve"> Const!CI$23</f>
        <v>0</v>
      </c>
      <c r="CJ20" s="65">
        <f xml:space="preserve"> Const!CJ$23</f>
        <v>0</v>
      </c>
      <c r="CK20" s="65">
        <f xml:space="preserve"> Const!CK$23</f>
        <v>0</v>
      </c>
      <c r="CL20" s="65">
        <f xml:space="preserve"> Const!CL$23</f>
        <v>0</v>
      </c>
      <c r="CM20" s="65">
        <f xml:space="preserve"> Const!CM$23</f>
        <v>0</v>
      </c>
      <c r="CN20" s="65">
        <f xml:space="preserve"> Const!CN$23</f>
        <v>0</v>
      </c>
      <c r="CO20" s="65">
        <f xml:space="preserve"> Const!CO$23</f>
        <v>0</v>
      </c>
      <c r="CP20" s="65">
        <f xml:space="preserve"> Const!CP$23</f>
        <v>0</v>
      </c>
      <c r="CQ20" s="65">
        <f xml:space="preserve"> Const!CQ$23</f>
        <v>0</v>
      </c>
      <c r="CR20" s="65">
        <f xml:space="preserve"> Const!CR$23</f>
        <v>0</v>
      </c>
      <c r="CS20" s="65">
        <f xml:space="preserve"> Const!CS$23</f>
        <v>0</v>
      </c>
      <c r="CT20" s="65">
        <f xml:space="preserve"> Const!CT$23</f>
        <v>0</v>
      </c>
      <c r="CU20" s="65">
        <f xml:space="preserve"> Const!CU$23</f>
        <v>0</v>
      </c>
      <c r="CV20" s="65">
        <f xml:space="preserve"> Const!CV$23</f>
        <v>0</v>
      </c>
      <c r="CW20" s="65">
        <f xml:space="preserve"> Const!CW$23</f>
        <v>0</v>
      </c>
      <c r="CX20" s="65">
        <f xml:space="preserve"> Const!CX$23</f>
        <v>0</v>
      </c>
      <c r="CY20" s="65">
        <f xml:space="preserve"> Const!CY$23</f>
        <v>0</v>
      </c>
      <c r="CZ20" s="65">
        <f xml:space="preserve"> Const!CZ$23</f>
        <v>0</v>
      </c>
      <c r="DA20" s="65">
        <f xml:space="preserve"> Const!DA$23</f>
        <v>0</v>
      </c>
      <c r="DB20" s="65">
        <f xml:space="preserve"> Const!DB$23</f>
        <v>0</v>
      </c>
      <c r="DC20" s="65">
        <f xml:space="preserve"> Const!DC$23</f>
        <v>0</v>
      </c>
      <c r="DD20" s="65">
        <f xml:space="preserve"> Const!DD$23</f>
        <v>0</v>
      </c>
      <c r="DE20" s="65">
        <f xml:space="preserve"> Const!DE$23</f>
        <v>0</v>
      </c>
      <c r="DF20" s="65">
        <f xml:space="preserve"> Const!DF$23</f>
        <v>0</v>
      </c>
      <c r="DG20" s="65">
        <f xml:space="preserve"> Const!DG$23</f>
        <v>0</v>
      </c>
      <c r="DH20" s="65">
        <f xml:space="preserve"> Const!DH$23</f>
        <v>0</v>
      </c>
      <c r="DI20" s="65">
        <f xml:space="preserve"> Const!DI$23</f>
        <v>0</v>
      </c>
      <c r="DJ20" s="65">
        <f xml:space="preserve"> Const!DJ$23</f>
        <v>0</v>
      </c>
      <c r="DK20" s="65">
        <f xml:space="preserve"> Const!DK$23</f>
        <v>0</v>
      </c>
      <c r="DL20" s="65">
        <f xml:space="preserve"> Const!DL$23</f>
        <v>0</v>
      </c>
      <c r="DM20" s="65">
        <f xml:space="preserve"> Const!DM$23</f>
        <v>0</v>
      </c>
      <c r="DN20" s="65">
        <f xml:space="preserve"> Const!DN$23</f>
        <v>0</v>
      </c>
      <c r="DO20" s="65">
        <f xml:space="preserve"> Const!DO$23</f>
        <v>0</v>
      </c>
      <c r="DP20" s="65">
        <f xml:space="preserve"> Const!DP$23</f>
        <v>0</v>
      </c>
      <c r="DQ20" s="65">
        <f xml:space="preserve"> Const!DQ$23</f>
        <v>0</v>
      </c>
      <c r="DR20" s="65">
        <f xml:space="preserve"> Const!DR$23</f>
        <v>0</v>
      </c>
      <c r="DS20" s="65">
        <f xml:space="preserve"> Const!DS$23</f>
        <v>0</v>
      </c>
      <c r="DT20" s="65">
        <f xml:space="preserve"> Const!DT$23</f>
        <v>0</v>
      </c>
      <c r="DU20" s="65">
        <f xml:space="preserve"> Const!DU$23</f>
        <v>0</v>
      </c>
      <c r="DV20" s="65">
        <f xml:space="preserve"> Const!DV$23</f>
        <v>0</v>
      </c>
      <c r="DW20" s="65">
        <f xml:space="preserve"> Const!DW$23</f>
        <v>0</v>
      </c>
      <c r="DX20" s="65">
        <f xml:space="preserve"> Const!DX$23</f>
        <v>0</v>
      </c>
      <c r="DY20" s="65">
        <f xml:space="preserve"> Const!DY$23</f>
        <v>0</v>
      </c>
      <c r="DZ20" s="65">
        <f xml:space="preserve"> Const!DZ$23</f>
        <v>0</v>
      </c>
      <c r="EA20" s="65">
        <f xml:space="preserve"> Const!EA$23</f>
        <v>0</v>
      </c>
      <c r="EB20" s="65">
        <f xml:space="preserve"> Const!EB$23</f>
        <v>0</v>
      </c>
      <c r="EC20" s="65">
        <f xml:space="preserve"> Const!EC$23</f>
        <v>0</v>
      </c>
      <c r="ED20" s="65">
        <f xml:space="preserve"> Const!ED$23</f>
        <v>0</v>
      </c>
      <c r="EE20" s="65">
        <f xml:space="preserve"> Const!EE$23</f>
        <v>0</v>
      </c>
      <c r="EF20" s="65">
        <f xml:space="preserve"> Const!EF$23</f>
        <v>0</v>
      </c>
      <c r="EG20" s="65">
        <f xml:space="preserve"> Const!EG$23</f>
        <v>0</v>
      </c>
      <c r="EH20" s="65">
        <f xml:space="preserve"> Const!EH$23</f>
        <v>0</v>
      </c>
      <c r="EI20" s="65">
        <f xml:space="preserve"> Const!EI$23</f>
        <v>0</v>
      </c>
      <c r="EJ20" s="65">
        <f xml:space="preserve"> Const!EJ$23</f>
        <v>0</v>
      </c>
      <c r="EK20" s="65">
        <f xml:space="preserve"> Const!EK$23</f>
        <v>0</v>
      </c>
      <c r="EL20" s="65">
        <f xml:space="preserve"> Const!EL$23</f>
        <v>0</v>
      </c>
      <c r="EM20" s="65">
        <f xml:space="preserve"> Const!EM$23</f>
        <v>0</v>
      </c>
      <c r="EN20" s="65">
        <f xml:space="preserve"> Const!EN$23</f>
        <v>0</v>
      </c>
      <c r="EO20" s="65">
        <f xml:space="preserve"> Const!EO$23</f>
        <v>0</v>
      </c>
      <c r="EP20" s="65">
        <f xml:space="preserve"> Const!EP$23</f>
        <v>0</v>
      </c>
      <c r="EQ20" s="65">
        <f xml:space="preserve"> Const!EQ$23</f>
        <v>0</v>
      </c>
      <c r="ER20" s="65">
        <f xml:space="preserve"> Const!ER$23</f>
        <v>0</v>
      </c>
      <c r="ES20" s="65">
        <f xml:space="preserve"> Const!ES$23</f>
        <v>0</v>
      </c>
      <c r="ET20" s="65">
        <f xml:space="preserve"> Const!ET$23</f>
        <v>0</v>
      </c>
      <c r="EU20" s="65">
        <f xml:space="preserve"> Const!EU$23</f>
        <v>0</v>
      </c>
      <c r="EV20" s="65">
        <f xml:space="preserve"> Const!EV$23</f>
        <v>0</v>
      </c>
      <c r="EW20" s="65">
        <f xml:space="preserve"> Const!EW$23</f>
        <v>0</v>
      </c>
      <c r="EX20" s="65">
        <f xml:space="preserve"> Const!EX$23</f>
        <v>0</v>
      </c>
      <c r="EY20" s="65">
        <f xml:space="preserve"> Const!EY$23</f>
        <v>0</v>
      </c>
      <c r="EZ20" s="65">
        <f xml:space="preserve"> Const!EZ$23</f>
        <v>0</v>
      </c>
      <c r="FA20" s="65">
        <f xml:space="preserve"> Const!FA$23</f>
        <v>0</v>
      </c>
      <c r="FB20" s="65">
        <f xml:space="preserve"> Const!FB$23</f>
        <v>0</v>
      </c>
      <c r="FC20" s="65">
        <f xml:space="preserve"> Const!FC$23</f>
        <v>0</v>
      </c>
      <c r="FD20" s="65">
        <f xml:space="preserve"> Const!FD$23</f>
        <v>0</v>
      </c>
      <c r="FE20" s="65">
        <f xml:space="preserve"> Const!FE$23</f>
        <v>0</v>
      </c>
      <c r="FF20" s="65">
        <f xml:space="preserve"> Const!FF$23</f>
        <v>0</v>
      </c>
      <c r="FG20" s="65">
        <f xml:space="preserve"> Const!FG$23</f>
        <v>0</v>
      </c>
      <c r="FH20" s="65">
        <f xml:space="preserve"> Const!FH$23</f>
        <v>0</v>
      </c>
      <c r="FI20" s="65">
        <f xml:space="preserve"> Const!FI$23</f>
        <v>0</v>
      </c>
      <c r="FJ20" s="65">
        <f xml:space="preserve"> Const!FJ$23</f>
        <v>0</v>
      </c>
      <c r="FK20" s="65">
        <f xml:space="preserve"> Const!FK$23</f>
        <v>0</v>
      </c>
      <c r="FL20" s="65">
        <f xml:space="preserve"> Const!FL$23</f>
        <v>0</v>
      </c>
      <c r="FM20" s="65">
        <f xml:space="preserve"> Const!FM$23</f>
        <v>0</v>
      </c>
      <c r="FN20" s="65">
        <f xml:space="preserve"> Const!FN$23</f>
        <v>0</v>
      </c>
      <c r="FO20" s="65">
        <f xml:space="preserve"> Const!FO$23</f>
        <v>0</v>
      </c>
      <c r="FP20" s="65">
        <f xml:space="preserve"> Const!FP$23</f>
        <v>0</v>
      </c>
      <c r="FQ20" s="65">
        <f xml:space="preserve"> Const!FQ$23</f>
        <v>0</v>
      </c>
      <c r="FR20" s="65">
        <f xml:space="preserve"> Const!FR$23</f>
        <v>0</v>
      </c>
      <c r="FS20" s="65">
        <f xml:space="preserve"> Const!FS$23</f>
        <v>0</v>
      </c>
      <c r="FT20" s="65">
        <f xml:space="preserve"> Const!FT$23</f>
        <v>0</v>
      </c>
      <c r="FU20" s="65">
        <f xml:space="preserve"> Const!FU$23</f>
        <v>0</v>
      </c>
      <c r="FV20" s="65">
        <f xml:space="preserve"> Const!FV$23</f>
        <v>0</v>
      </c>
      <c r="FW20" s="65">
        <f xml:space="preserve"> Const!FW$23</f>
        <v>0</v>
      </c>
      <c r="FX20" s="65">
        <f xml:space="preserve"> Const!FX$23</f>
        <v>0</v>
      </c>
      <c r="FY20" s="65">
        <f xml:space="preserve"> Const!FY$23</f>
        <v>0</v>
      </c>
      <c r="FZ20" s="65">
        <f xml:space="preserve"> Const!FZ$23</f>
        <v>0</v>
      </c>
      <c r="GA20" s="65">
        <f xml:space="preserve"> Const!GA$23</f>
        <v>0</v>
      </c>
      <c r="GB20" s="65">
        <f xml:space="preserve"> Const!GB$23</f>
        <v>0</v>
      </c>
      <c r="GC20" s="65">
        <f xml:space="preserve"> Const!GC$23</f>
        <v>0</v>
      </c>
      <c r="GD20" s="65">
        <f xml:space="preserve"> Const!GD$23</f>
        <v>0</v>
      </c>
      <c r="GE20" s="65">
        <f xml:space="preserve"> Const!GE$23</f>
        <v>0</v>
      </c>
      <c r="GF20" s="65">
        <f xml:space="preserve"> Const!GF$23</f>
        <v>0</v>
      </c>
      <c r="GG20" s="65">
        <f xml:space="preserve"> Const!GG$23</f>
        <v>0</v>
      </c>
      <c r="GH20" s="65">
        <f xml:space="preserve"> Const!GH$23</f>
        <v>0</v>
      </c>
      <c r="GI20" s="65">
        <f xml:space="preserve"> Const!GI$23</f>
        <v>0</v>
      </c>
      <c r="GJ20" s="65">
        <f xml:space="preserve"> Const!GJ$23</f>
        <v>0</v>
      </c>
    </row>
    <row r="21" spans="1:192" hidden="1" outlineLevel="1" x14ac:dyDescent="0.35">
      <c r="A21" s="80"/>
      <c r="B21" s="80"/>
      <c r="C21" s="81"/>
      <c r="D21" s="82"/>
      <c r="E21" s="65" t="str">
        <f xml:space="preserve"> Const!E$28</f>
        <v>Construction insurance cost</v>
      </c>
      <c r="F21" s="65">
        <f xml:space="preserve"> Const!F$28</f>
        <v>0</v>
      </c>
      <c r="G21" s="65" t="str">
        <f xml:space="preserve"> Const!G$28</f>
        <v>$ 000s</v>
      </c>
      <c r="H21" s="65">
        <f xml:space="preserve"> Const!H$28</f>
        <v>850</v>
      </c>
      <c r="I21" s="65">
        <f xml:space="preserve"> Const!I$28</f>
        <v>0</v>
      </c>
      <c r="J21" s="65">
        <f xml:space="preserve"> Const!J$28</f>
        <v>0</v>
      </c>
      <c r="K21" s="65">
        <f xml:space="preserve"> Const!K$28</f>
        <v>0</v>
      </c>
      <c r="L21" s="65">
        <f xml:space="preserve"> Const!L$28</f>
        <v>0</v>
      </c>
      <c r="M21" s="65">
        <f xml:space="preserve"> Const!M$28</f>
        <v>0</v>
      </c>
      <c r="N21" s="65">
        <f xml:space="preserve"> Const!N$28</f>
        <v>0</v>
      </c>
      <c r="O21" s="65">
        <f xml:space="preserve"> Const!O$28</f>
        <v>850</v>
      </c>
      <c r="P21" s="65">
        <f xml:space="preserve"> Const!P$28</f>
        <v>0</v>
      </c>
      <c r="Q21" s="65">
        <f xml:space="preserve"> Const!Q$28</f>
        <v>0</v>
      </c>
      <c r="R21" s="65">
        <f xml:space="preserve"> Const!R$28</f>
        <v>0</v>
      </c>
      <c r="S21" s="65">
        <f xml:space="preserve"> Const!S$28</f>
        <v>0</v>
      </c>
      <c r="T21" s="65">
        <f xml:space="preserve"> Const!T$28</f>
        <v>0</v>
      </c>
      <c r="U21" s="65">
        <f xml:space="preserve"> Const!U$28</f>
        <v>0</v>
      </c>
      <c r="V21" s="65">
        <f xml:space="preserve"> Const!V$28</f>
        <v>0</v>
      </c>
      <c r="W21" s="65">
        <f xml:space="preserve"> Const!W$28</f>
        <v>0</v>
      </c>
      <c r="X21" s="65">
        <f xml:space="preserve"> Const!X$28</f>
        <v>0</v>
      </c>
      <c r="Y21" s="65">
        <f xml:space="preserve"> Const!Y$28</f>
        <v>0</v>
      </c>
      <c r="Z21" s="65">
        <f xml:space="preserve"> Const!Z$28</f>
        <v>0</v>
      </c>
      <c r="AA21" s="65">
        <f xml:space="preserve"> Const!AA$28</f>
        <v>0</v>
      </c>
      <c r="AB21" s="65">
        <f xml:space="preserve"> Const!AB$28</f>
        <v>0</v>
      </c>
      <c r="AC21" s="65">
        <f xml:space="preserve"> Const!AC$28</f>
        <v>0</v>
      </c>
      <c r="AD21" s="65">
        <f xml:space="preserve"> Const!AD$28</f>
        <v>0</v>
      </c>
      <c r="AE21" s="65">
        <f xml:space="preserve"> Const!AE$28</f>
        <v>0</v>
      </c>
      <c r="AF21" s="65">
        <f xml:space="preserve"> Const!AF$28</f>
        <v>0</v>
      </c>
      <c r="AG21" s="65">
        <f xml:space="preserve"> Const!AG$28</f>
        <v>0</v>
      </c>
      <c r="AH21" s="65">
        <f xml:space="preserve"> Const!AH$28</f>
        <v>0</v>
      </c>
      <c r="AI21" s="65">
        <f xml:space="preserve"> Const!AI$28</f>
        <v>0</v>
      </c>
      <c r="AJ21" s="65">
        <f xml:space="preserve"> Const!AJ$28</f>
        <v>0</v>
      </c>
      <c r="AK21" s="65">
        <f xml:space="preserve"> Const!AK$28</f>
        <v>0</v>
      </c>
      <c r="AL21" s="65">
        <f xml:space="preserve"> Const!AL$28</f>
        <v>0</v>
      </c>
      <c r="AM21" s="65">
        <f xml:space="preserve"> Const!AM$28</f>
        <v>0</v>
      </c>
      <c r="AN21" s="65">
        <f xml:space="preserve"> Const!AN$28</f>
        <v>0</v>
      </c>
      <c r="AO21" s="65">
        <f xml:space="preserve"> Const!AO$28</f>
        <v>0</v>
      </c>
      <c r="AP21" s="65">
        <f xml:space="preserve"> Const!AP$28</f>
        <v>0</v>
      </c>
      <c r="AQ21" s="65">
        <f xml:space="preserve"> Const!AQ$28</f>
        <v>0</v>
      </c>
      <c r="AR21" s="65">
        <f xml:space="preserve"> Const!AR$28</f>
        <v>0</v>
      </c>
      <c r="AS21" s="65">
        <f xml:space="preserve"> Const!AS$28</f>
        <v>0</v>
      </c>
      <c r="AT21" s="65">
        <f xml:space="preserve"> Const!AT$28</f>
        <v>0</v>
      </c>
      <c r="AU21" s="65">
        <f xml:space="preserve"> Const!AU$28</f>
        <v>0</v>
      </c>
      <c r="AV21" s="65">
        <f xml:space="preserve"> Const!AV$28</f>
        <v>0</v>
      </c>
      <c r="AW21" s="65">
        <f xml:space="preserve"> Const!AW$28</f>
        <v>0</v>
      </c>
      <c r="AX21" s="65">
        <f xml:space="preserve"> Const!AX$28</f>
        <v>0</v>
      </c>
      <c r="AY21" s="65">
        <f xml:space="preserve"> Const!AY$28</f>
        <v>0</v>
      </c>
      <c r="AZ21" s="65">
        <f xml:space="preserve"> Const!AZ$28</f>
        <v>0</v>
      </c>
      <c r="BA21" s="65">
        <f xml:space="preserve"> Const!BA$28</f>
        <v>0</v>
      </c>
      <c r="BB21" s="65">
        <f xml:space="preserve"> Const!BB$28</f>
        <v>0</v>
      </c>
      <c r="BC21" s="65">
        <f xml:space="preserve"> Const!BC$28</f>
        <v>0</v>
      </c>
      <c r="BD21" s="65">
        <f xml:space="preserve"> Const!BD$28</f>
        <v>0</v>
      </c>
      <c r="BE21" s="65">
        <f xml:space="preserve"> Const!BE$28</f>
        <v>0</v>
      </c>
      <c r="BF21" s="65">
        <f xml:space="preserve"> Const!BF$28</f>
        <v>0</v>
      </c>
      <c r="BG21" s="65">
        <f xml:space="preserve"> Const!BG$28</f>
        <v>0</v>
      </c>
      <c r="BH21" s="65">
        <f xml:space="preserve"> Const!BH$28</f>
        <v>0</v>
      </c>
      <c r="BI21" s="65">
        <f xml:space="preserve"> Const!BI$28</f>
        <v>0</v>
      </c>
      <c r="BJ21" s="65">
        <f xml:space="preserve"> Const!BJ$28</f>
        <v>0</v>
      </c>
      <c r="BK21" s="65">
        <f xml:space="preserve"> Const!BK$28</f>
        <v>0</v>
      </c>
      <c r="BL21" s="65">
        <f xml:space="preserve"> Const!BL$28</f>
        <v>0</v>
      </c>
      <c r="BM21" s="65">
        <f xml:space="preserve"> Const!BM$28</f>
        <v>0</v>
      </c>
      <c r="BN21" s="65">
        <f xml:space="preserve"> Const!BN$28</f>
        <v>0</v>
      </c>
      <c r="BO21" s="65">
        <f xml:space="preserve"> Const!BO$28</f>
        <v>0</v>
      </c>
      <c r="BP21" s="65">
        <f xml:space="preserve"> Const!BP$28</f>
        <v>0</v>
      </c>
      <c r="BQ21" s="65">
        <f xml:space="preserve"> Const!BQ$28</f>
        <v>0</v>
      </c>
      <c r="BR21" s="65">
        <f xml:space="preserve"> Const!BR$28</f>
        <v>0</v>
      </c>
      <c r="BS21" s="65">
        <f xml:space="preserve"> Const!BS$28</f>
        <v>0</v>
      </c>
      <c r="BT21" s="65">
        <f xml:space="preserve"> Const!BT$28</f>
        <v>0</v>
      </c>
      <c r="BU21" s="65">
        <f xml:space="preserve"> Const!BU$28</f>
        <v>0</v>
      </c>
      <c r="BV21" s="65">
        <f xml:space="preserve"> Const!BV$28</f>
        <v>0</v>
      </c>
      <c r="BW21" s="65">
        <f xml:space="preserve"> Const!BW$28</f>
        <v>0</v>
      </c>
      <c r="BX21" s="65">
        <f xml:space="preserve"> Const!BX$28</f>
        <v>0</v>
      </c>
      <c r="BY21" s="65">
        <f xml:space="preserve"> Const!BY$28</f>
        <v>0</v>
      </c>
      <c r="BZ21" s="65">
        <f xml:space="preserve"> Const!BZ$28</f>
        <v>0</v>
      </c>
      <c r="CA21" s="65">
        <f xml:space="preserve"> Const!CA$28</f>
        <v>0</v>
      </c>
      <c r="CB21" s="65">
        <f xml:space="preserve"> Const!CB$28</f>
        <v>0</v>
      </c>
      <c r="CC21" s="65">
        <f xml:space="preserve"> Const!CC$28</f>
        <v>0</v>
      </c>
      <c r="CD21" s="65">
        <f xml:space="preserve"> Const!CD$28</f>
        <v>0</v>
      </c>
      <c r="CE21" s="65">
        <f xml:space="preserve"> Const!CE$28</f>
        <v>0</v>
      </c>
      <c r="CF21" s="65">
        <f xml:space="preserve"> Const!CF$28</f>
        <v>0</v>
      </c>
      <c r="CG21" s="65">
        <f xml:space="preserve"> Const!CG$28</f>
        <v>0</v>
      </c>
      <c r="CH21" s="65">
        <f xml:space="preserve"> Const!CH$28</f>
        <v>0</v>
      </c>
      <c r="CI21" s="65">
        <f xml:space="preserve"> Const!CI$28</f>
        <v>0</v>
      </c>
      <c r="CJ21" s="65">
        <f xml:space="preserve"> Const!CJ$28</f>
        <v>0</v>
      </c>
      <c r="CK21" s="65">
        <f xml:space="preserve"> Const!CK$28</f>
        <v>0</v>
      </c>
      <c r="CL21" s="65">
        <f xml:space="preserve"> Const!CL$28</f>
        <v>0</v>
      </c>
      <c r="CM21" s="65">
        <f xml:space="preserve"> Const!CM$28</f>
        <v>0</v>
      </c>
      <c r="CN21" s="65">
        <f xml:space="preserve"> Const!CN$28</f>
        <v>0</v>
      </c>
      <c r="CO21" s="65">
        <f xml:space="preserve"> Const!CO$28</f>
        <v>0</v>
      </c>
      <c r="CP21" s="65">
        <f xml:space="preserve"> Const!CP$28</f>
        <v>0</v>
      </c>
      <c r="CQ21" s="65">
        <f xml:space="preserve"> Const!CQ$28</f>
        <v>0</v>
      </c>
      <c r="CR21" s="65">
        <f xml:space="preserve"> Const!CR$28</f>
        <v>0</v>
      </c>
      <c r="CS21" s="65">
        <f xml:space="preserve"> Const!CS$28</f>
        <v>0</v>
      </c>
      <c r="CT21" s="65">
        <f xml:space="preserve"> Const!CT$28</f>
        <v>0</v>
      </c>
      <c r="CU21" s="65">
        <f xml:space="preserve"> Const!CU$28</f>
        <v>0</v>
      </c>
      <c r="CV21" s="65">
        <f xml:space="preserve"> Const!CV$28</f>
        <v>0</v>
      </c>
      <c r="CW21" s="65">
        <f xml:space="preserve"> Const!CW$28</f>
        <v>0</v>
      </c>
      <c r="CX21" s="65">
        <f xml:space="preserve"> Const!CX$28</f>
        <v>0</v>
      </c>
      <c r="CY21" s="65">
        <f xml:space="preserve"> Const!CY$28</f>
        <v>0</v>
      </c>
      <c r="CZ21" s="65">
        <f xml:space="preserve"> Const!CZ$28</f>
        <v>0</v>
      </c>
      <c r="DA21" s="65">
        <f xml:space="preserve"> Const!DA$28</f>
        <v>0</v>
      </c>
      <c r="DB21" s="65">
        <f xml:space="preserve"> Const!DB$28</f>
        <v>0</v>
      </c>
      <c r="DC21" s="65">
        <f xml:space="preserve"> Const!DC$28</f>
        <v>0</v>
      </c>
      <c r="DD21" s="65">
        <f xml:space="preserve"> Const!DD$28</f>
        <v>0</v>
      </c>
      <c r="DE21" s="65">
        <f xml:space="preserve"> Const!DE$28</f>
        <v>0</v>
      </c>
      <c r="DF21" s="65">
        <f xml:space="preserve"> Const!DF$28</f>
        <v>0</v>
      </c>
      <c r="DG21" s="65">
        <f xml:space="preserve"> Const!DG$28</f>
        <v>0</v>
      </c>
      <c r="DH21" s="65">
        <f xml:space="preserve"> Const!DH$28</f>
        <v>0</v>
      </c>
      <c r="DI21" s="65">
        <f xml:space="preserve"> Const!DI$28</f>
        <v>0</v>
      </c>
      <c r="DJ21" s="65">
        <f xml:space="preserve"> Const!DJ$28</f>
        <v>0</v>
      </c>
      <c r="DK21" s="65">
        <f xml:space="preserve"> Const!DK$28</f>
        <v>0</v>
      </c>
      <c r="DL21" s="65">
        <f xml:space="preserve"> Const!DL$28</f>
        <v>0</v>
      </c>
      <c r="DM21" s="65">
        <f xml:space="preserve"> Const!DM$28</f>
        <v>0</v>
      </c>
      <c r="DN21" s="65">
        <f xml:space="preserve"> Const!DN$28</f>
        <v>0</v>
      </c>
      <c r="DO21" s="65">
        <f xml:space="preserve"> Const!DO$28</f>
        <v>0</v>
      </c>
      <c r="DP21" s="65">
        <f xml:space="preserve"> Const!DP$28</f>
        <v>0</v>
      </c>
      <c r="DQ21" s="65">
        <f xml:space="preserve"> Const!DQ$28</f>
        <v>0</v>
      </c>
      <c r="DR21" s="65">
        <f xml:space="preserve"> Const!DR$28</f>
        <v>0</v>
      </c>
      <c r="DS21" s="65">
        <f xml:space="preserve"> Const!DS$28</f>
        <v>0</v>
      </c>
      <c r="DT21" s="65">
        <f xml:space="preserve"> Const!DT$28</f>
        <v>0</v>
      </c>
      <c r="DU21" s="65">
        <f xml:space="preserve"> Const!DU$28</f>
        <v>0</v>
      </c>
      <c r="DV21" s="65">
        <f xml:space="preserve"> Const!DV$28</f>
        <v>0</v>
      </c>
      <c r="DW21" s="65">
        <f xml:space="preserve"> Const!DW$28</f>
        <v>0</v>
      </c>
      <c r="DX21" s="65">
        <f xml:space="preserve"> Const!DX$28</f>
        <v>0</v>
      </c>
      <c r="DY21" s="65">
        <f xml:space="preserve"> Const!DY$28</f>
        <v>0</v>
      </c>
      <c r="DZ21" s="65">
        <f xml:space="preserve"> Const!DZ$28</f>
        <v>0</v>
      </c>
      <c r="EA21" s="65">
        <f xml:space="preserve"> Const!EA$28</f>
        <v>0</v>
      </c>
      <c r="EB21" s="65">
        <f xml:space="preserve"> Const!EB$28</f>
        <v>0</v>
      </c>
      <c r="EC21" s="65">
        <f xml:space="preserve"> Const!EC$28</f>
        <v>0</v>
      </c>
      <c r="ED21" s="65">
        <f xml:space="preserve"> Const!ED$28</f>
        <v>0</v>
      </c>
      <c r="EE21" s="65">
        <f xml:space="preserve"> Const!EE$28</f>
        <v>0</v>
      </c>
      <c r="EF21" s="65">
        <f xml:space="preserve"> Const!EF$28</f>
        <v>0</v>
      </c>
      <c r="EG21" s="65">
        <f xml:space="preserve"> Const!EG$28</f>
        <v>0</v>
      </c>
      <c r="EH21" s="65">
        <f xml:space="preserve"> Const!EH$28</f>
        <v>0</v>
      </c>
      <c r="EI21" s="65">
        <f xml:space="preserve"> Const!EI$28</f>
        <v>0</v>
      </c>
      <c r="EJ21" s="65">
        <f xml:space="preserve"> Const!EJ$28</f>
        <v>0</v>
      </c>
      <c r="EK21" s="65">
        <f xml:space="preserve"> Const!EK$28</f>
        <v>0</v>
      </c>
      <c r="EL21" s="65">
        <f xml:space="preserve"> Const!EL$28</f>
        <v>0</v>
      </c>
      <c r="EM21" s="65">
        <f xml:space="preserve"> Const!EM$28</f>
        <v>0</v>
      </c>
      <c r="EN21" s="65">
        <f xml:space="preserve"> Const!EN$28</f>
        <v>0</v>
      </c>
      <c r="EO21" s="65">
        <f xml:space="preserve"> Const!EO$28</f>
        <v>0</v>
      </c>
      <c r="EP21" s="65">
        <f xml:space="preserve"> Const!EP$28</f>
        <v>0</v>
      </c>
      <c r="EQ21" s="65">
        <f xml:space="preserve"> Const!EQ$28</f>
        <v>0</v>
      </c>
      <c r="ER21" s="65">
        <f xml:space="preserve"> Const!ER$28</f>
        <v>0</v>
      </c>
      <c r="ES21" s="65">
        <f xml:space="preserve"> Const!ES$28</f>
        <v>0</v>
      </c>
      <c r="ET21" s="65">
        <f xml:space="preserve"> Const!ET$28</f>
        <v>0</v>
      </c>
      <c r="EU21" s="65">
        <f xml:space="preserve"> Const!EU$28</f>
        <v>0</v>
      </c>
      <c r="EV21" s="65">
        <f xml:space="preserve"> Const!EV$28</f>
        <v>0</v>
      </c>
      <c r="EW21" s="65">
        <f xml:space="preserve"> Const!EW$28</f>
        <v>0</v>
      </c>
      <c r="EX21" s="65">
        <f xml:space="preserve"> Const!EX$28</f>
        <v>0</v>
      </c>
      <c r="EY21" s="65">
        <f xml:space="preserve"> Const!EY$28</f>
        <v>0</v>
      </c>
      <c r="EZ21" s="65">
        <f xml:space="preserve"> Const!EZ$28</f>
        <v>0</v>
      </c>
      <c r="FA21" s="65">
        <f xml:space="preserve"> Const!FA$28</f>
        <v>0</v>
      </c>
      <c r="FB21" s="65">
        <f xml:space="preserve"> Const!FB$28</f>
        <v>0</v>
      </c>
      <c r="FC21" s="65">
        <f xml:space="preserve"> Const!FC$28</f>
        <v>0</v>
      </c>
      <c r="FD21" s="65">
        <f xml:space="preserve"> Const!FD$28</f>
        <v>0</v>
      </c>
      <c r="FE21" s="65">
        <f xml:space="preserve"> Const!FE$28</f>
        <v>0</v>
      </c>
      <c r="FF21" s="65">
        <f xml:space="preserve"> Const!FF$28</f>
        <v>0</v>
      </c>
      <c r="FG21" s="65">
        <f xml:space="preserve"> Const!FG$28</f>
        <v>0</v>
      </c>
      <c r="FH21" s="65">
        <f xml:space="preserve"> Const!FH$28</f>
        <v>0</v>
      </c>
      <c r="FI21" s="65">
        <f xml:space="preserve"> Const!FI$28</f>
        <v>0</v>
      </c>
      <c r="FJ21" s="65">
        <f xml:space="preserve"> Const!FJ$28</f>
        <v>0</v>
      </c>
      <c r="FK21" s="65">
        <f xml:space="preserve"> Const!FK$28</f>
        <v>0</v>
      </c>
      <c r="FL21" s="65">
        <f xml:space="preserve"> Const!FL$28</f>
        <v>0</v>
      </c>
      <c r="FM21" s="65">
        <f xml:space="preserve"> Const!FM$28</f>
        <v>0</v>
      </c>
      <c r="FN21" s="65">
        <f xml:space="preserve"> Const!FN$28</f>
        <v>0</v>
      </c>
      <c r="FO21" s="65">
        <f xml:space="preserve"> Const!FO$28</f>
        <v>0</v>
      </c>
      <c r="FP21" s="65">
        <f xml:space="preserve"> Const!FP$28</f>
        <v>0</v>
      </c>
      <c r="FQ21" s="65">
        <f xml:space="preserve"> Const!FQ$28</f>
        <v>0</v>
      </c>
      <c r="FR21" s="65">
        <f xml:space="preserve"> Const!FR$28</f>
        <v>0</v>
      </c>
      <c r="FS21" s="65">
        <f xml:space="preserve"> Const!FS$28</f>
        <v>0</v>
      </c>
      <c r="FT21" s="65">
        <f xml:space="preserve"> Const!FT$28</f>
        <v>0</v>
      </c>
      <c r="FU21" s="65">
        <f xml:space="preserve"> Const!FU$28</f>
        <v>0</v>
      </c>
      <c r="FV21" s="65">
        <f xml:space="preserve"> Const!FV$28</f>
        <v>0</v>
      </c>
      <c r="FW21" s="65">
        <f xml:space="preserve"> Const!FW$28</f>
        <v>0</v>
      </c>
      <c r="FX21" s="65">
        <f xml:space="preserve"> Const!FX$28</f>
        <v>0</v>
      </c>
      <c r="FY21" s="65">
        <f xml:space="preserve"> Const!FY$28</f>
        <v>0</v>
      </c>
      <c r="FZ21" s="65">
        <f xml:space="preserve"> Const!FZ$28</f>
        <v>0</v>
      </c>
      <c r="GA21" s="65">
        <f xml:space="preserve"> Const!GA$28</f>
        <v>0</v>
      </c>
      <c r="GB21" s="65">
        <f xml:space="preserve"> Const!GB$28</f>
        <v>0</v>
      </c>
      <c r="GC21" s="65">
        <f xml:space="preserve"> Const!GC$28</f>
        <v>0</v>
      </c>
      <c r="GD21" s="65">
        <f xml:space="preserve"> Const!GD$28</f>
        <v>0</v>
      </c>
      <c r="GE21" s="65">
        <f xml:space="preserve"> Const!GE$28</f>
        <v>0</v>
      </c>
      <c r="GF21" s="65">
        <f xml:space="preserve"> Const!GF$28</f>
        <v>0</v>
      </c>
      <c r="GG21" s="65">
        <f xml:space="preserve"> Const!GG$28</f>
        <v>0</v>
      </c>
      <c r="GH21" s="65">
        <f xml:space="preserve"> Const!GH$28</f>
        <v>0</v>
      </c>
      <c r="GI21" s="65">
        <f xml:space="preserve"> Const!GI$28</f>
        <v>0</v>
      </c>
      <c r="GJ21" s="65">
        <f xml:space="preserve"> Const!GJ$28</f>
        <v>0</v>
      </c>
    </row>
    <row r="22" spans="1:192" hidden="1" outlineLevel="1" x14ac:dyDescent="0.35">
      <c r="A22" s="80"/>
      <c r="B22" s="80"/>
      <c r="C22" s="81"/>
      <c r="D22" s="82"/>
      <c r="E22" s="65" t="str">
        <f xml:space="preserve"> Const!E$33</f>
        <v>Development costs</v>
      </c>
      <c r="F22" s="65">
        <f xml:space="preserve"> Const!F$33</f>
        <v>0</v>
      </c>
      <c r="G22" s="65" t="str">
        <f xml:space="preserve"> Const!G$33</f>
        <v>$ 000s</v>
      </c>
      <c r="H22" s="65">
        <f xml:space="preserve"> Const!H$33</f>
        <v>2200</v>
      </c>
      <c r="I22" s="65">
        <f xml:space="preserve"> Const!I$33</f>
        <v>0</v>
      </c>
      <c r="J22" s="65">
        <f xml:space="preserve"> Const!J$33</f>
        <v>0</v>
      </c>
      <c r="K22" s="65">
        <f xml:space="preserve"> Const!K$33</f>
        <v>0</v>
      </c>
      <c r="L22" s="65">
        <f xml:space="preserve"> Const!L$33</f>
        <v>0</v>
      </c>
      <c r="M22" s="65">
        <f xml:space="preserve"> Const!M$33</f>
        <v>0</v>
      </c>
      <c r="N22" s="65">
        <f xml:space="preserve"> Const!N$33</f>
        <v>0</v>
      </c>
      <c r="O22" s="65">
        <f xml:space="preserve"> Const!O$33</f>
        <v>2200</v>
      </c>
      <c r="P22" s="65">
        <f xml:space="preserve"> Const!P$33</f>
        <v>0</v>
      </c>
      <c r="Q22" s="65">
        <f xml:space="preserve"> Const!Q$33</f>
        <v>0</v>
      </c>
      <c r="R22" s="65">
        <f xml:space="preserve"> Const!R$33</f>
        <v>0</v>
      </c>
      <c r="S22" s="65">
        <f xml:space="preserve"> Const!S$33</f>
        <v>0</v>
      </c>
      <c r="T22" s="65">
        <f xml:space="preserve"> Const!T$33</f>
        <v>0</v>
      </c>
      <c r="U22" s="65">
        <f xml:space="preserve"> Const!U$33</f>
        <v>0</v>
      </c>
      <c r="V22" s="65">
        <f xml:space="preserve"> Const!V$33</f>
        <v>0</v>
      </c>
      <c r="W22" s="65">
        <f xml:space="preserve"> Const!W$33</f>
        <v>0</v>
      </c>
      <c r="X22" s="65">
        <f xml:space="preserve"> Const!X$33</f>
        <v>0</v>
      </c>
      <c r="Y22" s="65">
        <f xml:space="preserve"> Const!Y$33</f>
        <v>0</v>
      </c>
      <c r="Z22" s="65">
        <f xml:space="preserve"> Const!Z$33</f>
        <v>0</v>
      </c>
      <c r="AA22" s="65">
        <f xml:space="preserve"> Const!AA$33</f>
        <v>0</v>
      </c>
      <c r="AB22" s="65">
        <f xml:space="preserve"> Const!AB$33</f>
        <v>0</v>
      </c>
      <c r="AC22" s="65">
        <f xml:space="preserve"> Const!AC$33</f>
        <v>0</v>
      </c>
      <c r="AD22" s="65">
        <f xml:space="preserve"> Const!AD$33</f>
        <v>0</v>
      </c>
      <c r="AE22" s="65">
        <f xml:space="preserve"> Const!AE$33</f>
        <v>0</v>
      </c>
      <c r="AF22" s="65">
        <f xml:space="preserve"> Const!AF$33</f>
        <v>0</v>
      </c>
      <c r="AG22" s="65">
        <f xml:space="preserve"> Const!AG$33</f>
        <v>0</v>
      </c>
      <c r="AH22" s="65">
        <f xml:space="preserve"> Const!AH$33</f>
        <v>0</v>
      </c>
      <c r="AI22" s="65">
        <f xml:space="preserve"> Const!AI$33</f>
        <v>0</v>
      </c>
      <c r="AJ22" s="65">
        <f xml:space="preserve"> Const!AJ$33</f>
        <v>0</v>
      </c>
      <c r="AK22" s="65">
        <f xml:space="preserve"> Const!AK$33</f>
        <v>0</v>
      </c>
      <c r="AL22" s="65">
        <f xml:space="preserve"> Const!AL$33</f>
        <v>0</v>
      </c>
      <c r="AM22" s="65">
        <f xml:space="preserve"> Const!AM$33</f>
        <v>0</v>
      </c>
      <c r="AN22" s="65">
        <f xml:space="preserve"> Const!AN$33</f>
        <v>0</v>
      </c>
      <c r="AO22" s="65">
        <f xml:space="preserve"> Const!AO$33</f>
        <v>0</v>
      </c>
      <c r="AP22" s="65">
        <f xml:space="preserve"> Const!AP$33</f>
        <v>0</v>
      </c>
      <c r="AQ22" s="65">
        <f xml:space="preserve"> Const!AQ$33</f>
        <v>0</v>
      </c>
      <c r="AR22" s="65">
        <f xml:space="preserve"> Const!AR$33</f>
        <v>0</v>
      </c>
      <c r="AS22" s="65">
        <f xml:space="preserve"> Const!AS$33</f>
        <v>0</v>
      </c>
      <c r="AT22" s="65">
        <f xml:space="preserve"> Const!AT$33</f>
        <v>0</v>
      </c>
      <c r="AU22" s="65">
        <f xml:space="preserve"> Const!AU$33</f>
        <v>0</v>
      </c>
      <c r="AV22" s="65">
        <f xml:space="preserve"> Const!AV$33</f>
        <v>0</v>
      </c>
      <c r="AW22" s="65">
        <f xml:space="preserve"> Const!AW$33</f>
        <v>0</v>
      </c>
      <c r="AX22" s="65">
        <f xml:space="preserve"> Const!AX$33</f>
        <v>0</v>
      </c>
      <c r="AY22" s="65">
        <f xml:space="preserve"> Const!AY$33</f>
        <v>0</v>
      </c>
      <c r="AZ22" s="65">
        <f xml:space="preserve"> Const!AZ$33</f>
        <v>0</v>
      </c>
      <c r="BA22" s="65">
        <f xml:space="preserve"> Const!BA$33</f>
        <v>0</v>
      </c>
      <c r="BB22" s="65">
        <f xml:space="preserve"> Const!BB$33</f>
        <v>0</v>
      </c>
      <c r="BC22" s="65">
        <f xml:space="preserve"> Const!BC$33</f>
        <v>0</v>
      </c>
      <c r="BD22" s="65">
        <f xml:space="preserve"> Const!BD$33</f>
        <v>0</v>
      </c>
      <c r="BE22" s="65">
        <f xml:space="preserve"> Const!BE$33</f>
        <v>0</v>
      </c>
      <c r="BF22" s="65">
        <f xml:space="preserve"> Const!BF$33</f>
        <v>0</v>
      </c>
      <c r="BG22" s="65">
        <f xml:space="preserve"> Const!BG$33</f>
        <v>0</v>
      </c>
      <c r="BH22" s="65">
        <f xml:space="preserve"> Const!BH$33</f>
        <v>0</v>
      </c>
      <c r="BI22" s="65">
        <f xml:space="preserve"> Const!BI$33</f>
        <v>0</v>
      </c>
      <c r="BJ22" s="65">
        <f xml:space="preserve"> Const!BJ$33</f>
        <v>0</v>
      </c>
      <c r="BK22" s="65">
        <f xml:space="preserve"> Const!BK$33</f>
        <v>0</v>
      </c>
      <c r="BL22" s="65">
        <f xml:space="preserve"> Const!BL$33</f>
        <v>0</v>
      </c>
      <c r="BM22" s="65">
        <f xml:space="preserve"> Const!BM$33</f>
        <v>0</v>
      </c>
      <c r="BN22" s="65">
        <f xml:space="preserve"> Const!BN$33</f>
        <v>0</v>
      </c>
      <c r="BO22" s="65">
        <f xml:space="preserve"> Const!BO$33</f>
        <v>0</v>
      </c>
      <c r="BP22" s="65">
        <f xml:space="preserve"> Const!BP$33</f>
        <v>0</v>
      </c>
      <c r="BQ22" s="65">
        <f xml:space="preserve"> Const!BQ$33</f>
        <v>0</v>
      </c>
      <c r="BR22" s="65">
        <f xml:space="preserve"> Const!BR$33</f>
        <v>0</v>
      </c>
      <c r="BS22" s="65">
        <f xml:space="preserve"> Const!BS$33</f>
        <v>0</v>
      </c>
      <c r="BT22" s="65">
        <f xml:space="preserve"> Const!BT$33</f>
        <v>0</v>
      </c>
      <c r="BU22" s="65">
        <f xml:space="preserve"> Const!BU$33</f>
        <v>0</v>
      </c>
      <c r="BV22" s="65">
        <f xml:space="preserve"> Const!BV$33</f>
        <v>0</v>
      </c>
      <c r="BW22" s="65">
        <f xml:space="preserve"> Const!BW$33</f>
        <v>0</v>
      </c>
      <c r="BX22" s="65">
        <f xml:space="preserve"> Const!BX$33</f>
        <v>0</v>
      </c>
      <c r="BY22" s="65">
        <f xml:space="preserve"> Const!BY$33</f>
        <v>0</v>
      </c>
      <c r="BZ22" s="65">
        <f xml:space="preserve"> Const!BZ$33</f>
        <v>0</v>
      </c>
      <c r="CA22" s="65">
        <f xml:space="preserve"> Const!CA$33</f>
        <v>0</v>
      </c>
      <c r="CB22" s="65">
        <f xml:space="preserve"> Const!CB$33</f>
        <v>0</v>
      </c>
      <c r="CC22" s="65">
        <f xml:space="preserve"> Const!CC$33</f>
        <v>0</v>
      </c>
      <c r="CD22" s="65">
        <f xml:space="preserve"> Const!CD$33</f>
        <v>0</v>
      </c>
      <c r="CE22" s="65">
        <f xml:space="preserve"> Const!CE$33</f>
        <v>0</v>
      </c>
      <c r="CF22" s="65">
        <f xml:space="preserve"> Const!CF$33</f>
        <v>0</v>
      </c>
      <c r="CG22" s="65">
        <f xml:space="preserve"> Const!CG$33</f>
        <v>0</v>
      </c>
      <c r="CH22" s="65">
        <f xml:space="preserve"> Const!CH$33</f>
        <v>0</v>
      </c>
      <c r="CI22" s="65">
        <f xml:space="preserve"> Const!CI$33</f>
        <v>0</v>
      </c>
      <c r="CJ22" s="65">
        <f xml:space="preserve"> Const!CJ$33</f>
        <v>0</v>
      </c>
      <c r="CK22" s="65">
        <f xml:space="preserve"> Const!CK$33</f>
        <v>0</v>
      </c>
      <c r="CL22" s="65">
        <f xml:space="preserve"> Const!CL$33</f>
        <v>0</v>
      </c>
      <c r="CM22" s="65">
        <f xml:space="preserve"> Const!CM$33</f>
        <v>0</v>
      </c>
      <c r="CN22" s="65">
        <f xml:space="preserve"> Const!CN$33</f>
        <v>0</v>
      </c>
      <c r="CO22" s="65">
        <f xml:space="preserve"> Const!CO$33</f>
        <v>0</v>
      </c>
      <c r="CP22" s="65">
        <f xml:space="preserve"> Const!CP$33</f>
        <v>0</v>
      </c>
      <c r="CQ22" s="65">
        <f xml:space="preserve"> Const!CQ$33</f>
        <v>0</v>
      </c>
      <c r="CR22" s="65">
        <f xml:space="preserve"> Const!CR$33</f>
        <v>0</v>
      </c>
      <c r="CS22" s="65">
        <f xml:space="preserve"> Const!CS$33</f>
        <v>0</v>
      </c>
      <c r="CT22" s="65">
        <f xml:space="preserve"> Const!CT$33</f>
        <v>0</v>
      </c>
      <c r="CU22" s="65">
        <f xml:space="preserve"> Const!CU$33</f>
        <v>0</v>
      </c>
      <c r="CV22" s="65">
        <f xml:space="preserve"> Const!CV$33</f>
        <v>0</v>
      </c>
      <c r="CW22" s="65">
        <f xml:space="preserve"> Const!CW$33</f>
        <v>0</v>
      </c>
      <c r="CX22" s="65">
        <f xml:space="preserve"> Const!CX$33</f>
        <v>0</v>
      </c>
      <c r="CY22" s="65">
        <f xml:space="preserve"> Const!CY$33</f>
        <v>0</v>
      </c>
      <c r="CZ22" s="65">
        <f xml:space="preserve"> Const!CZ$33</f>
        <v>0</v>
      </c>
      <c r="DA22" s="65">
        <f xml:space="preserve"> Const!DA$33</f>
        <v>0</v>
      </c>
      <c r="DB22" s="65">
        <f xml:space="preserve"> Const!DB$33</f>
        <v>0</v>
      </c>
      <c r="DC22" s="65">
        <f xml:space="preserve"> Const!DC$33</f>
        <v>0</v>
      </c>
      <c r="DD22" s="65">
        <f xml:space="preserve"> Const!DD$33</f>
        <v>0</v>
      </c>
      <c r="DE22" s="65">
        <f xml:space="preserve"> Const!DE$33</f>
        <v>0</v>
      </c>
      <c r="DF22" s="65">
        <f xml:space="preserve"> Const!DF$33</f>
        <v>0</v>
      </c>
      <c r="DG22" s="65">
        <f xml:space="preserve"> Const!DG$33</f>
        <v>0</v>
      </c>
      <c r="DH22" s="65">
        <f xml:space="preserve"> Const!DH$33</f>
        <v>0</v>
      </c>
      <c r="DI22" s="65">
        <f xml:space="preserve"> Const!DI$33</f>
        <v>0</v>
      </c>
      <c r="DJ22" s="65">
        <f xml:space="preserve"> Const!DJ$33</f>
        <v>0</v>
      </c>
      <c r="DK22" s="65">
        <f xml:space="preserve"> Const!DK$33</f>
        <v>0</v>
      </c>
      <c r="DL22" s="65">
        <f xml:space="preserve"> Const!DL$33</f>
        <v>0</v>
      </c>
      <c r="DM22" s="65">
        <f xml:space="preserve"> Const!DM$33</f>
        <v>0</v>
      </c>
      <c r="DN22" s="65">
        <f xml:space="preserve"> Const!DN$33</f>
        <v>0</v>
      </c>
      <c r="DO22" s="65">
        <f xml:space="preserve"> Const!DO$33</f>
        <v>0</v>
      </c>
      <c r="DP22" s="65">
        <f xml:space="preserve"> Const!DP$33</f>
        <v>0</v>
      </c>
      <c r="DQ22" s="65">
        <f xml:space="preserve"> Const!DQ$33</f>
        <v>0</v>
      </c>
      <c r="DR22" s="65">
        <f xml:space="preserve"> Const!DR$33</f>
        <v>0</v>
      </c>
      <c r="DS22" s="65">
        <f xml:space="preserve"> Const!DS$33</f>
        <v>0</v>
      </c>
      <c r="DT22" s="65">
        <f xml:space="preserve"> Const!DT$33</f>
        <v>0</v>
      </c>
      <c r="DU22" s="65">
        <f xml:space="preserve"> Const!DU$33</f>
        <v>0</v>
      </c>
      <c r="DV22" s="65">
        <f xml:space="preserve"> Const!DV$33</f>
        <v>0</v>
      </c>
      <c r="DW22" s="65">
        <f xml:space="preserve"> Const!DW$33</f>
        <v>0</v>
      </c>
      <c r="DX22" s="65">
        <f xml:space="preserve"> Const!DX$33</f>
        <v>0</v>
      </c>
      <c r="DY22" s="65">
        <f xml:space="preserve"> Const!DY$33</f>
        <v>0</v>
      </c>
      <c r="DZ22" s="65">
        <f xml:space="preserve"> Const!DZ$33</f>
        <v>0</v>
      </c>
      <c r="EA22" s="65">
        <f xml:space="preserve"> Const!EA$33</f>
        <v>0</v>
      </c>
      <c r="EB22" s="65">
        <f xml:space="preserve"> Const!EB$33</f>
        <v>0</v>
      </c>
      <c r="EC22" s="65">
        <f xml:space="preserve"> Const!EC$33</f>
        <v>0</v>
      </c>
      <c r="ED22" s="65">
        <f xml:space="preserve"> Const!ED$33</f>
        <v>0</v>
      </c>
      <c r="EE22" s="65">
        <f xml:space="preserve"> Const!EE$33</f>
        <v>0</v>
      </c>
      <c r="EF22" s="65">
        <f xml:space="preserve"> Const!EF$33</f>
        <v>0</v>
      </c>
      <c r="EG22" s="65">
        <f xml:space="preserve"> Const!EG$33</f>
        <v>0</v>
      </c>
      <c r="EH22" s="65">
        <f xml:space="preserve"> Const!EH$33</f>
        <v>0</v>
      </c>
      <c r="EI22" s="65">
        <f xml:space="preserve"> Const!EI$33</f>
        <v>0</v>
      </c>
      <c r="EJ22" s="65">
        <f xml:space="preserve"> Const!EJ$33</f>
        <v>0</v>
      </c>
      <c r="EK22" s="65">
        <f xml:space="preserve"> Const!EK$33</f>
        <v>0</v>
      </c>
      <c r="EL22" s="65">
        <f xml:space="preserve"> Const!EL$33</f>
        <v>0</v>
      </c>
      <c r="EM22" s="65">
        <f xml:space="preserve"> Const!EM$33</f>
        <v>0</v>
      </c>
      <c r="EN22" s="65">
        <f xml:space="preserve"> Const!EN$33</f>
        <v>0</v>
      </c>
      <c r="EO22" s="65">
        <f xml:space="preserve"> Const!EO$33</f>
        <v>0</v>
      </c>
      <c r="EP22" s="65">
        <f xml:space="preserve"> Const!EP$33</f>
        <v>0</v>
      </c>
      <c r="EQ22" s="65">
        <f xml:space="preserve"> Const!EQ$33</f>
        <v>0</v>
      </c>
      <c r="ER22" s="65">
        <f xml:space="preserve"> Const!ER$33</f>
        <v>0</v>
      </c>
      <c r="ES22" s="65">
        <f xml:space="preserve"> Const!ES$33</f>
        <v>0</v>
      </c>
      <c r="ET22" s="65">
        <f xml:space="preserve"> Const!ET$33</f>
        <v>0</v>
      </c>
      <c r="EU22" s="65">
        <f xml:space="preserve"> Const!EU$33</f>
        <v>0</v>
      </c>
      <c r="EV22" s="65">
        <f xml:space="preserve"> Const!EV$33</f>
        <v>0</v>
      </c>
      <c r="EW22" s="65">
        <f xml:space="preserve"> Const!EW$33</f>
        <v>0</v>
      </c>
      <c r="EX22" s="65">
        <f xml:space="preserve"> Const!EX$33</f>
        <v>0</v>
      </c>
      <c r="EY22" s="65">
        <f xml:space="preserve"> Const!EY$33</f>
        <v>0</v>
      </c>
      <c r="EZ22" s="65">
        <f xml:space="preserve"> Const!EZ$33</f>
        <v>0</v>
      </c>
      <c r="FA22" s="65">
        <f xml:space="preserve"> Const!FA$33</f>
        <v>0</v>
      </c>
      <c r="FB22" s="65">
        <f xml:space="preserve"> Const!FB$33</f>
        <v>0</v>
      </c>
      <c r="FC22" s="65">
        <f xml:space="preserve"> Const!FC$33</f>
        <v>0</v>
      </c>
      <c r="FD22" s="65">
        <f xml:space="preserve"> Const!FD$33</f>
        <v>0</v>
      </c>
      <c r="FE22" s="65">
        <f xml:space="preserve"> Const!FE$33</f>
        <v>0</v>
      </c>
      <c r="FF22" s="65">
        <f xml:space="preserve"> Const!FF$33</f>
        <v>0</v>
      </c>
      <c r="FG22" s="65">
        <f xml:space="preserve"> Const!FG$33</f>
        <v>0</v>
      </c>
      <c r="FH22" s="65">
        <f xml:space="preserve"> Const!FH$33</f>
        <v>0</v>
      </c>
      <c r="FI22" s="65">
        <f xml:space="preserve"> Const!FI$33</f>
        <v>0</v>
      </c>
      <c r="FJ22" s="65">
        <f xml:space="preserve"> Const!FJ$33</f>
        <v>0</v>
      </c>
      <c r="FK22" s="65">
        <f xml:space="preserve"> Const!FK$33</f>
        <v>0</v>
      </c>
      <c r="FL22" s="65">
        <f xml:space="preserve"> Const!FL$33</f>
        <v>0</v>
      </c>
      <c r="FM22" s="65">
        <f xml:space="preserve"> Const!FM$33</f>
        <v>0</v>
      </c>
      <c r="FN22" s="65">
        <f xml:space="preserve"> Const!FN$33</f>
        <v>0</v>
      </c>
      <c r="FO22" s="65">
        <f xml:space="preserve"> Const!FO$33</f>
        <v>0</v>
      </c>
      <c r="FP22" s="65">
        <f xml:space="preserve"> Const!FP$33</f>
        <v>0</v>
      </c>
      <c r="FQ22" s="65">
        <f xml:space="preserve"> Const!FQ$33</f>
        <v>0</v>
      </c>
      <c r="FR22" s="65">
        <f xml:space="preserve"> Const!FR$33</f>
        <v>0</v>
      </c>
      <c r="FS22" s="65">
        <f xml:space="preserve"> Const!FS$33</f>
        <v>0</v>
      </c>
      <c r="FT22" s="65">
        <f xml:space="preserve"> Const!FT$33</f>
        <v>0</v>
      </c>
      <c r="FU22" s="65">
        <f xml:space="preserve"> Const!FU$33</f>
        <v>0</v>
      </c>
      <c r="FV22" s="65">
        <f xml:space="preserve"> Const!FV$33</f>
        <v>0</v>
      </c>
      <c r="FW22" s="65">
        <f xml:space="preserve"> Const!FW$33</f>
        <v>0</v>
      </c>
      <c r="FX22" s="65">
        <f xml:space="preserve"> Const!FX$33</f>
        <v>0</v>
      </c>
      <c r="FY22" s="65">
        <f xml:space="preserve"> Const!FY$33</f>
        <v>0</v>
      </c>
      <c r="FZ22" s="65">
        <f xml:space="preserve"> Const!FZ$33</f>
        <v>0</v>
      </c>
      <c r="GA22" s="65">
        <f xml:space="preserve"> Const!GA$33</f>
        <v>0</v>
      </c>
      <c r="GB22" s="65">
        <f xml:space="preserve"> Const!GB$33</f>
        <v>0</v>
      </c>
      <c r="GC22" s="65">
        <f xml:space="preserve"> Const!GC$33</f>
        <v>0</v>
      </c>
      <c r="GD22" s="65">
        <f xml:space="preserve"> Const!GD$33</f>
        <v>0</v>
      </c>
      <c r="GE22" s="65">
        <f xml:space="preserve"> Const!GE$33</f>
        <v>0</v>
      </c>
      <c r="GF22" s="65">
        <f xml:space="preserve"> Const!GF$33</f>
        <v>0</v>
      </c>
      <c r="GG22" s="65">
        <f xml:space="preserve"> Const!GG$33</f>
        <v>0</v>
      </c>
      <c r="GH22" s="65">
        <f xml:space="preserve"> Const!GH$33</f>
        <v>0</v>
      </c>
      <c r="GI22" s="65">
        <f xml:space="preserve"> Const!GI$33</f>
        <v>0</v>
      </c>
      <c r="GJ22" s="65">
        <f xml:space="preserve"> Const!GJ$33</f>
        <v>0</v>
      </c>
    </row>
    <row r="23" spans="1:192" hidden="1" outlineLevel="1" x14ac:dyDescent="0.35">
      <c r="A23" s="80"/>
      <c r="B23" s="80"/>
      <c r="C23" s="81"/>
      <c r="D23" s="82"/>
      <c r="E23" s="65" t="str">
        <f xml:space="preserve"> Const!E$38</f>
        <v>Development fee</v>
      </c>
      <c r="F23" s="65">
        <f xml:space="preserve"> Const!F$38</f>
        <v>0</v>
      </c>
      <c r="G23" s="65" t="str">
        <f xml:space="preserve"> Const!G$38</f>
        <v>$ 000s</v>
      </c>
      <c r="H23" s="65">
        <f xml:space="preserve"> Const!H$38</f>
        <v>0</v>
      </c>
      <c r="I23" s="65">
        <f xml:space="preserve"> Const!I$38</f>
        <v>0</v>
      </c>
      <c r="J23" s="65">
        <f xml:space="preserve"> Const!J$38</f>
        <v>0</v>
      </c>
      <c r="K23" s="65">
        <f xml:space="preserve"> Const!K$38</f>
        <v>0</v>
      </c>
      <c r="L23" s="65">
        <f xml:space="preserve"> Const!L$38</f>
        <v>0</v>
      </c>
      <c r="M23" s="65">
        <f xml:space="preserve"> Const!M$38</f>
        <v>0</v>
      </c>
      <c r="N23" s="65">
        <f xml:space="preserve"> Const!N$38</f>
        <v>0</v>
      </c>
      <c r="O23" s="65">
        <f xml:space="preserve"> Const!O$38</f>
        <v>0</v>
      </c>
      <c r="P23" s="65">
        <f xml:space="preserve"> Const!P$38</f>
        <v>0</v>
      </c>
      <c r="Q23" s="65">
        <f xml:space="preserve"> Const!Q$38</f>
        <v>0</v>
      </c>
      <c r="R23" s="65">
        <f xml:space="preserve"> Const!R$38</f>
        <v>0</v>
      </c>
      <c r="S23" s="65">
        <f xml:space="preserve"> Const!S$38</f>
        <v>0</v>
      </c>
      <c r="T23" s="65">
        <f xml:space="preserve"> Const!T$38</f>
        <v>0</v>
      </c>
      <c r="U23" s="65">
        <f xml:space="preserve"> Const!U$38</f>
        <v>0</v>
      </c>
      <c r="V23" s="65">
        <f xml:space="preserve"> Const!V$38</f>
        <v>0</v>
      </c>
      <c r="W23" s="65">
        <f xml:space="preserve"> Const!W$38</f>
        <v>0</v>
      </c>
      <c r="X23" s="65">
        <f xml:space="preserve"> Const!X$38</f>
        <v>0</v>
      </c>
      <c r="Y23" s="65">
        <f xml:space="preserve"> Const!Y$38</f>
        <v>0</v>
      </c>
      <c r="Z23" s="65">
        <f xml:space="preserve"> Const!Z$38</f>
        <v>0</v>
      </c>
      <c r="AA23" s="65">
        <f xml:space="preserve"> Const!AA$38</f>
        <v>0</v>
      </c>
      <c r="AB23" s="65">
        <f xml:space="preserve"> Const!AB$38</f>
        <v>0</v>
      </c>
      <c r="AC23" s="65">
        <f xml:space="preserve"> Const!AC$38</f>
        <v>0</v>
      </c>
      <c r="AD23" s="65">
        <f xml:space="preserve"> Const!AD$38</f>
        <v>0</v>
      </c>
      <c r="AE23" s="65">
        <f xml:space="preserve"> Const!AE$38</f>
        <v>0</v>
      </c>
      <c r="AF23" s="65">
        <f xml:space="preserve"> Const!AF$38</f>
        <v>0</v>
      </c>
      <c r="AG23" s="65">
        <f xml:space="preserve"> Const!AG$38</f>
        <v>0</v>
      </c>
      <c r="AH23" s="65">
        <f xml:space="preserve"> Const!AH$38</f>
        <v>0</v>
      </c>
      <c r="AI23" s="65">
        <f xml:space="preserve"> Const!AI$38</f>
        <v>0</v>
      </c>
      <c r="AJ23" s="65">
        <f xml:space="preserve"> Const!AJ$38</f>
        <v>0</v>
      </c>
      <c r="AK23" s="65">
        <f xml:space="preserve"> Const!AK$38</f>
        <v>0</v>
      </c>
      <c r="AL23" s="65">
        <f xml:space="preserve"> Const!AL$38</f>
        <v>0</v>
      </c>
      <c r="AM23" s="65">
        <f xml:space="preserve"> Const!AM$38</f>
        <v>0</v>
      </c>
      <c r="AN23" s="65">
        <f xml:space="preserve"> Const!AN$38</f>
        <v>0</v>
      </c>
      <c r="AO23" s="65">
        <f xml:space="preserve"> Const!AO$38</f>
        <v>0</v>
      </c>
      <c r="AP23" s="65">
        <f xml:space="preserve"> Const!AP$38</f>
        <v>0</v>
      </c>
      <c r="AQ23" s="65">
        <f xml:space="preserve"> Const!AQ$38</f>
        <v>0</v>
      </c>
      <c r="AR23" s="65">
        <f xml:space="preserve"> Const!AR$38</f>
        <v>0</v>
      </c>
      <c r="AS23" s="65">
        <f xml:space="preserve"> Const!AS$38</f>
        <v>0</v>
      </c>
      <c r="AT23" s="65">
        <f xml:space="preserve"> Const!AT$38</f>
        <v>0</v>
      </c>
      <c r="AU23" s="65">
        <f xml:space="preserve"> Const!AU$38</f>
        <v>0</v>
      </c>
      <c r="AV23" s="65">
        <f xml:space="preserve"> Const!AV$38</f>
        <v>0</v>
      </c>
      <c r="AW23" s="65">
        <f xml:space="preserve"> Const!AW$38</f>
        <v>0</v>
      </c>
      <c r="AX23" s="65">
        <f xml:space="preserve"> Const!AX$38</f>
        <v>0</v>
      </c>
      <c r="AY23" s="65">
        <f xml:space="preserve"> Const!AY$38</f>
        <v>0</v>
      </c>
      <c r="AZ23" s="65">
        <f xml:space="preserve"> Const!AZ$38</f>
        <v>0</v>
      </c>
      <c r="BA23" s="65">
        <f xml:space="preserve"> Const!BA$38</f>
        <v>0</v>
      </c>
      <c r="BB23" s="65">
        <f xml:space="preserve"> Const!BB$38</f>
        <v>0</v>
      </c>
      <c r="BC23" s="65">
        <f xml:space="preserve"> Const!BC$38</f>
        <v>0</v>
      </c>
      <c r="BD23" s="65">
        <f xml:space="preserve"> Const!BD$38</f>
        <v>0</v>
      </c>
      <c r="BE23" s="65">
        <f xml:space="preserve"> Const!BE$38</f>
        <v>0</v>
      </c>
      <c r="BF23" s="65">
        <f xml:space="preserve"> Const!BF$38</f>
        <v>0</v>
      </c>
      <c r="BG23" s="65">
        <f xml:space="preserve"> Const!BG$38</f>
        <v>0</v>
      </c>
      <c r="BH23" s="65">
        <f xml:space="preserve"> Const!BH$38</f>
        <v>0</v>
      </c>
      <c r="BI23" s="65">
        <f xml:space="preserve"> Const!BI$38</f>
        <v>0</v>
      </c>
      <c r="BJ23" s="65">
        <f xml:space="preserve"> Const!BJ$38</f>
        <v>0</v>
      </c>
      <c r="BK23" s="65">
        <f xml:space="preserve"> Const!BK$38</f>
        <v>0</v>
      </c>
      <c r="BL23" s="65">
        <f xml:space="preserve"> Const!BL$38</f>
        <v>0</v>
      </c>
      <c r="BM23" s="65">
        <f xml:space="preserve"> Const!BM$38</f>
        <v>0</v>
      </c>
      <c r="BN23" s="65">
        <f xml:space="preserve"> Const!BN$38</f>
        <v>0</v>
      </c>
      <c r="BO23" s="65">
        <f xml:space="preserve"> Const!BO$38</f>
        <v>0</v>
      </c>
      <c r="BP23" s="65">
        <f xml:space="preserve"> Const!BP$38</f>
        <v>0</v>
      </c>
      <c r="BQ23" s="65">
        <f xml:space="preserve"> Const!BQ$38</f>
        <v>0</v>
      </c>
      <c r="BR23" s="65">
        <f xml:space="preserve"> Const!BR$38</f>
        <v>0</v>
      </c>
      <c r="BS23" s="65">
        <f xml:space="preserve"> Const!BS$38</f>
        <v>0</v>
      </c>
      <c r="BT23" s="65">
        <f xml:space="preserve"> Const!BT$38</f>
        <v>0</v>
      </c>
      <c r="BU23" s="65">
        <f xml:space="preserve"> Const!BU$38</f>
        <v>0</v>
      </c>
      <c r="BV23" s="65">
        <f xml:space="preserve"> Const!BV$38</f>
        <v>0</v>
      </c>
      <c r="BW23" s="65">
        <f xml:space="preserve"> Const!BW$38</f>
        <v>0</v>
      </c>
      <c r="BX23" s="65">
        <f xml:space="preserve"> Const!BX$38</f>
        <v>0</v>
      </c>
      <c r="BY23" s="65">
        <f xml:space="preserve"> Const!BY$38</f>
        <v>0</v>
      </c>
      <c r="BZ23" s="65">
        <f xml:space="preserve"> Const!BZ$38</f>
        <v>0</v>
      </c>
      <c r="CA23" s="65">
        <f xml:space="preserve"> Const!CA$38</f>
        <v>0</v>
      </c>
      <c r="CB23" s="65">
        <f xml:space="preserve"> Const!CB$38</f>
        <v>0</v>
      </c>
      <c r="CC23" s="65">
        <f xml:space="preserve"> Const!CC$38</f>
        <v>0</v>
      </c>
      <c r="CD23" s="65">
        <f xml:space="preserve"> Const!CD$38</f>
        <v>0</v>
      </c>
      <c r="CE23" s="65">
        <f xml:space="preserve"> Const!CE$38</f>
        <v>0</v>
      </c>
      <c r="CF23" s="65">
        <f xml:space="preserve"> Const!CF$38</f>
        <v>0</v>
      </c>
      <c r="CG23" s="65">
        <f xml:space="preserve"> Const!CG$38</f>
        <v>0</v>
      </c>
      <c r="CH23" s="65">
        <f xml:space="preserve"> Const!CH$38</f>
        <v>0</v>
      </c>
      <c r="CI23" s="65">
        <f xml:space="preserve"> Const!CI$38</f>
        <v>0</v>
      </c>
      <c r="CJ23" s="65">
        <f xml:space="preserve"> Const!CJ$38</f>
        <v>0</v>
      </c>
      <c r="CK23" s="65">
        <f xml:space="preserve"> Const!CK$38</f>
        <v>0</v>
      </c>
      <c r="CL23" s="65">
        <f xml:space="preserve"> Const!CL$38</f>
        <v>0</v>
      </c>
      <c r="CM23" s="65">
        <f xml:space="preserve"> Const!CM$38</f>
        <v>0</v>
      </c>
      <c r="CN23" s="65">
        <f xml:space="preserve"> Const!CN$38</f>
        <v>0</v>
      </c>
      <c r="CO23" s="65">
        <f xml:space="preserve"> Const!CO$38</f>
        <v>0</v>
      </c>
      <c r="CP23" s="65">
        <f xml:space="preserve"> Const!CP$38</f>
        <v>0</v>
      </c>
      <c r="CQ23" s="65">
        <f xml:space="preserve"> Const!CQ$38</f>
        <v>0</v>
      </c>
      <c r="CR23" s="65">
        <f xml:space="preserve"> Const!CR$38</f>
        <v>0</v>
      </c>
      <c r="CS23" s="65">
        <f xml:space="preserve"> Const!CS$38</f>
        <v>0</v>
      </c>
      <c r="CT23" s="65">
        <f xml:space="preserve"> Const!CT$38</f>
        <v>0</v>
      </c>
      <c r="CU23" s="65">
        <f xml:space="preserve"> Const!CU$38</f>
        <v>0</v>
      </c>
      <c r="CV23" s="65">
        <f xml:space="preserve"> Const!CV$38</f>
        <v>0</v>
      </c>
      <c r="CW23" s="65">
        <f xml:space="preserve"> Const!CW$38</f>
        <v>0</v>
      </c>
      <c r="CX23" s="65">
        <f xml:space="preserve"> Const!CX$38</f>
        <v>0</v>
      </c>
      <c r="CY23" s="65">
        <f xml:space="preserve"> Const!CY$38</f>
        <v>0</v>
      </c>
      <c r="CZ23" s="65">
        <f xml:space="preserve"> Const!CZ$38</f>
        <v>0</v>
      </c>
      <c r="DA23" s="65">
        <f xml:space="preserve"> Const!DA$38</f>
        <v>0</v>
      </c>
      <c r="DB23" s="65">
        <f xml:space="preserve"> Const!DB$38</f>
        <v>0</v>
      </c>
      <c r="DC23" s="65">
        <f xml:space="preserve"> Const!DC$38</f>
        <v>0</v>
      </c>
      <c r="DD23" s="65">
        <f xml:space="preserve"> Const!DD$38</f>
        <v>0</v>
      </c>
      <c r="DE23" s="65">
        <f xml:space="preserve"> Const!DE$38</f>
        <v>0</v>
      </c>
      <c r="DF23" s="65">
        <f xml:space="preserve"> Const!DF$38</f>
        <v>0</v>
      </c>
      <c r="DG23" s="65">
        <f xml:space="preserve"> Const!DG$38</f>
        <v>0</v>
      </c>
      <c r="DH23" s="65">
        <f xml:space="preserve"> Const!DH$38</f>
        <v>0</v>
      </c>
      <c r="DI23" s="65">
        <f xml:space="preserve"> Const!DI$38</f>
        <v>0</v>
      </c>
      <c r="DJ23" s="65">
        <f xml:space="preserve"> Const!DJ$38</f>
        <v>0</v>
      </c>
      <c r="DK23" s="65">
        <f xml:space="preserve"> Const!DK$38</f>
        <v>0</v>
      </c>
      <c r="DL23" s="65">
        <f xml:space="preserve"> Const!DL$38</f>
        <v>0</v>
      </c>
      <c r="DM23" s="65">
        <f xml:space="preserve"> Const!DM$38</f>
        <v>0</v>
      </c>
      <c r="DN23" s="65">
        <f xml:space="preserve"> Const!DN$38</f>
        <v>0</v>
      </c>
      <c r="DO23" s="65">
        <f xml:space="preserve"> Const!DO$38</f>
        <v>0</v>
      </c>
      <c r="DP23" s="65">
        <f xml:space="preserve"> Const!DP$38</f>
        <v>0</v>
      </c>
      <c r="DQ23" s="65">
        <f xml:space="preserve"> Const!DQ$38</f>
        <v>0</v>
      </c>
      <c r="DR23" s="65">
        <f xml:space="preserve"> Const!DR$38</f>
        <v>0</v>
      </c>
      <c r="DS23" s="65">
        <f xml:space="preserve"> Const!DS$38</f>
        <v>0</v>
      </c>
      <c r="DT23" s="65">
        <f xml:space="preserve"> Const!DT$38</f>
        <v>0</v>
      </c>
      <c r="DU23" s="65">
        <f xml:space="preserve"> Const!DU$38</f>
        <v>0</v>
      </c>
      <c r="DV23" s="65">
        <f xml:space="preserve"> Const!DV$38</f>
        <v>0</v>
      </c>
      <c r="DW23" s="65">
        <f xml:space="preserve"> Const!DW$38</f>
        <v>0</v>
      </c>
      <c r="DX23" s="65">
        <f xml:space="preserve"> Const!DX$38</f>
        <v>0</v>
      </c>
      <c r="DY23" s="65">
        <f xml:space="preserve"> Const!DY$38</f>
        <v>0</v>
      </c>
      <c r="DZ23" s="65">
        <f xml:space="preserve"> Const!DZ$38</f>
        <v>0</v>
      </c>
      <c r="EA23" s="65">
        <f xml:space="preserve"> Const!EA$38</f>
        <v>0</v>
      </c>
      <c r="EB23" s="65">
        <f xml:space="preserve"> Const!EB$38</f>
        <v>0</v>
      </c>
      <c r="EC23" s="65">
        <f xml:space="preserve"> Const!EC$38</f>
        <v>0</v>
      </c>
      <c r="ED23" s="65">
        <f xml:space="preserve"> Const!ED$38</f>
        <v>0</v>
      </c>
      <c r="EE23" s="65">
        <f xml:space="preserve"> Const!EE$38</f>
        <v>0</v>
      </c>
      <c r="EF23" s="65">
        <f xml:space="preserve"> Const!EF$38</f>
        <v>0</v>
      </c>
      <c r="EG23" s="65">
        <f xml:space="preserve"> Const!EG$38</f>
        <v>0</v>
      </c>
      <c r="EH23" s="65">
        <f xml:space="preserve"> Const!EH$38</f>
        <v>0</v>
      </c>
      <c r="EI23" s="65">
        <f xml:space="preserve"> Const!EI$38</f>
        <v>0</v>
      </c>
      <c r="EJ23" s="65">
        <f xml:space="preserve"> Const!EJ$38</f>
        <v>0</v>
      </c>
      <c r="EK23" s="65">
        <f xml:space="preserve"> Const!EK$38</f>
        <v>0</v>
      </c>
      <c r="EL23" s="65">
        <f xml:space="preserve"> Const!EL$38</f>
        <v>0</v>
      </c>
      <c r="EM23" s="65">
        <f xml:space="preserve"> Const!EM$38</f>
        <v>0</v>
      </c>
      <c r="EN23" s="65">
        <f xml:space="preserve"> Const!EN$38</f>
        <v>0</v>
      </c>
      <c r="EO23" s="65">
        <f xml:space="preserve"> Const!EO$38</f>
        <v>0</v>
      </c>
      <c r="EP23" s="65">
        <f xml:space="preserve"> Const!EP$38</f>
        <v>0</v>
      </c>
      <c r="EQ23" s="65">
        <f xml:space="preserve"> Const!EQ$38</f>
        <v>0</v>
      </c>
      <c r="ER23" s="65">
        <f xml:space="preserve"> Const!ER$38</f>
        <v>0</v>
      </c>
      <c r="ES23" s="65">
        <f xml:space="preserve"> Const!ES$38</f>
        <v>0</v>
      </c>
      <c r="ET23" s="65">
        <f xml:space="preserve"> Const!ET$38</f>
        <v>0</v>
      </c>
      <c r="EU23" s="65">
        <f xml:space="preserve"> Const!EU$38</f>
        <v>0</v>
      </c>
      <c r="EV23" s="65">
        <f xml:space="preserve"> Const!EV$38</f>
        <v>0</v>
      </c>
      <c r="EW23" s="65">
        <f xml:space="preserve"> Const!EW$38</f>
        <v>0</v>
      </c>
      <c r="EX23" s="65">
        <f xml:space="preserve"> Const!EX$38</f>
        <v>0</v>
      </c>
      <c r="EY23" s="65">
        <f xml:space="preserve"> Const!EY$38</f>
        <v>0</v>
      </c>
      <c r="EZ23" s="65">
        <f xml:space="preserve"> Const!EZ$38</f>
        <v>0</v>
      </c>
      <c r="FA23" s="65">
        <f xml:space="preserve"> Const!FA$38</f>
        <v>0</v>
      </c>
      <c r="FB23" s="65">
        <f xml:space="preserve"> Const!FB$38</f>
        <v>0</v>
      </c>
      <c r="FC23" s="65">
        <f xml:space="preserve"> Const!FC$38</f>
        <v>0</v>
      </c>
      <c r="FD23" s="65">
        <f xml:space="preserve"> Const!FD$38</f>
        <v>0</v>
      </c>
      <c r="FE23" s="65">
        <f xml:space="preserve"> Const!FE$38</f>
        <v>0</v>
      </c>
      <c r="FF23" s="65">
        <f xml:space="preserve"> Const!FF$38</f>
        <v>0</v>
      </c>
      <c r="FG23" s="65">
        <f xml:space="preserve"> Const!FG$38</f>
        <v>0</v>
      </c>
      <c r="FH23" s="65">
        <f xml:space="preserve"> Const!FH$38</f>
        <v>0</v>
      </c>
      <c r="FI23" s="65">
        <f xml:space="preserve"> Const!FI$38</f>
        <v>0</v>
      </c>
      <c r="FJ23" s="65">
        <f xml:space="preserve"> Const!FJ$38</f>
        <v>0</v>
      </c>
      <c r="FK23" s="65">
        <f xml:space="preserve"> Const!FK$38</f>
        <v>0</v>
      </c>
      <c r="FL23" s="65">
        <f xml:space="preserve"> Const!FL$38</f>
        <v>0</v>
      </c>
      <c r="FM23" s="65">
        <f xml:space="preserve"> Const!FM$38</f>
        <v>0</v>
      </c>
      <c r="FN23" s="65">
        <f xml:space="preserve"> Const!FN$38</f>
        <v>0</v>
      </c>
      <c r="FO23" s="65">
        <f xml:space="preserve"> Const!FO$38</f>
        <v>0</v>
      </c>
      <c r="FP23" s="65">
        <f xml:space="preserve"> Const!FP$38</f>
        <v>0</v>
      </c>
      <c r="FQ23" s="65">
        <f xml:space="preserve"> Const!FQ$38</f>
        <v>0</v>
      </c>
      <c r="FR23" s="65">
        <f xml:space="preserve"> Const!FR$38</f>
        <v>0</v>
      </c>
      <c r="FS23" s="65">
        <f xml:space="preserve"> Const!FS$38</f>
        <v>0</v>
      </c>
      <c r="FT23" s="65">
        <f xml:space="preserve"> Const!FT$38</f>
        <v>0</v>
      </c>
      <c r="FU23" s="65">
        <f xml:space="preserve"> Const!FU$38</f>
        <v>0</v>
      </c>
      <c r="FV23" s="65">
        <f xml:space="preserve"> Const!FV$38</f>
        <v>0</v>
      </c>
      <c r="FW23" s="65">
        <f xml:space="preserve"> Const!FW$38</f>
        <v>0</v>
      </c>
      <c r="FX23" s="65">
        <f xml:space="preserve"> Const!FX$38</f>
        <v>0</v>
      </c>
      <c r="FY23" s="65">
        <f xml:space="preserve"> Const!FY$38</f>
        <v>0</v>
      </c>
      <c r="FZ23" s="65">
        <f xml:space="preserve"> Const!FZ$38</f>
        <v>0</v>
      </c>
      <c r="GA23" s="65">
        <f xml:space="preserve"> Const!GA$38</f>
        <v>0</v>
      </c>
      <c r="GB23" s="65">
        <f xml:space="preserve"> Const!GB$38</f>
        <v>0</v>
      </c>
      <c r="GC23" s="65">
        <f xml:space="preserve"> Const!GC$38</f>
        <v>0</v>
      </c>
      <c r="GD23" s="65">
        <f xml:space="preserve"> Const!GD$38</f>
        <v>0</v>
      </c>
      <c r="GE23" s="65">
        <f xml:space="preserve"> Const!GE$38</f>
        <v>0</v>
      </c>
      <c r="GF23" s="65">
        <f xml:space="preserve"> Const!GF$38</f>
        <v>0</v>
      </c>
      <c r="GG23" s="65">
        <f xml:space="preserve"> Const!GG$38</f>
        <v>0</v>
      </c>
      <c r="GH23" s="65">
        <f xml:space="preserve"> Const!GH$38</f>
        <v>0</v>
      </c>
      <c r="GI23" s="65">
        <f xml:space="preserve"> Const!GI$38</f>
        <v>0</v>
      </c>
      <c r="GJ23" s="65">
        <f xml:space="preserve"> Const!GJ$38</f>
        <v>0</v>
      </c>
    </row>
    <row r="24" spans="1:192" hidden="1" outlineLevel="1" x14ac:dyDescent="0.35">
      <c r="A24" s="80"/>
      <c r="B24" s="80"/>
      <c r="C24" s="81"/>
      <c r="D24" s="82"/>
      <c r="E24" s="65" t="str">
        <f xml:space="preserve"> Const!E$43</f>
        <v>O&amp;M mobilisation</v>
      </c>
      <c r="F24" s="65">
        <f xml:space="preserve"> Const!F$43</f>
        <v>0</v>
      </c>
      <c r="G24" s="65" t="str">
        <f xml:space="preserve"> Const!G$43</f>
        <v>$ 000s</v>
      </c>
      <c r="H24" s="65">
        <f xml:space="preserve"> Const!H$43</f>
        <v>650</v>
      </c>
      <c r="I24" s="65">
        <f xml:space="preserve"> Const!I$43</f>
        <v>0</v>
      </c>
      <c r="J24" s="65">
        <f xml:space="preserve"> Const!J$43</f>
        <v>0</v>
      </c>
      <c r="K24" s="65">
        <f xml:space="preserve"> Const!K$43</f>
        <v>0</v>
      </c>
      <c r="L24" s="65">
        <f xml:space="preserve"> Const!L$43</f>
        <v>0</v>
      </c>
      <c r="M24" s="65">
        <f xml:space="preserve"> Const!M$43</f>
        <v>0</v>
      </c>
      <c r="N24" s="65">
        <f xml:space="preserve"> Const!N$43</f>
        <v>0</v>
      </c>
      <c r="O24" s="65">
        <f xml:space="preserve"> Const!O$43</f>
        <v>0</v>
      </c>
      <c r="P24" s="65">
        <f xml:space="preserve"> Const!P$43</f>
        <v>0</v>
      </c>
      <c r="Q24" s="65">
        <f xml:space="preserve"> Const!Q$43</f>
        <v>0</v>
      </c>
      <c r="R24" s="65">
        <f xml:space="preserve"> Const!R$43</f>
        <v>0</v>
      </c>
      <c r="S24" s="65">
        <f xml:space="preserve"> Const!S$43</f>
        <v>0</v>
      </c>
      <c r="T24" s="65">
        <f xml:space="preserve"> Const!T$43</f>
        <v>0</v>
      </c>
      <c r="U24" s="65">
        <f xml:space="preserve"> Const!U$43</f>
        <v>0</v>
      </c>
      <c r="V24" s="65">
        <f xml:space="preserve"> Const!V$43</f>
        <v>0</v>
      </c>
      <c r="W24" s="65">
        <f xml:space="preserve"> Const!W$43</f>
        <v>0</v>
      </c>
      <c r="X24" s="65">
        <f xml:space="preserve"> Const!X$43</f>
        <v>0</v>
      </c>
      <c r="Y24" s="65">
        <f xml:space="preserve"> Const!Y$43</f>
        <v>0</v>
      </c>
      <c r="Z24" s="65">
        <f xml:space="preserve"> Const!Z$43</f>
        <v>0</v>
      </c>
      <c r="AA24" s="65">
        <f xml:space="preserve"> Const!AA$43</f>
        <v>0</v>
      </c>
      <c r="AB24" s="65">
        <f xml:space="preserve"> Const!AB$43</f>
        <v>0</v>
      </c>
      <c r="AC24" s="65">
        <f xml:space="preserve"> Const!AC$43</f>
        <v>0</v>
      </c>
      <c r="AD24" s="65">
        <f xml:space="preserve"> Const!AD$43</f>
        <v>0</v>
      </c>
      <c r="AE24" s="65">
        <f xml:space="preserve"> Const!AE$43</f>
        <v>0</v>
      </c>
      <c r="AF24" s="65">
        <f xml:space="preserve"> Const!AF$43</f>
        <v>0</v>
      </c>
      <c r="AG24" s="65">
        <f xml:space="preserve"> Const!AG$43</f>
        <v>0</v>
      </c>
      <c r="AH24" s="65">
        <f xml:space="preserve"> Const!AH$43</f>
        <v>0</v>
      </c>
      <c r="AI24" s="65">
        <f xml:space="preserve"> Const!AI$43</f>
        <v>0</v>
      </c>
      <c r="AJ24" s="65">
        <f xml:space="preserve"> Const!AJ$43</f>
        <v>0</v>
      </c>
      <c r="AK24" s="65">
        <f xml:space="preserve"> Const!AK$43</f>
        <v>0</v>
      </c>
      <c r="AL24" s="65">
        <f xml:space="preserve"> Const!AL$43</f>
        <v>0</v>
      </c>
      <c r="AM24" s="65">
        <f xml:space="preserve"> Const!AM$43</f>
        <v>0</v>
      </c>
      <c r="AN24" s="65">
        <f xml:space="preserve"> Const!AN$43</f>
        <v>0</v>
      </c>
      <c r="AO24" s="65">
        <f xml:space="preserve"> Const!AO$43</f>
        <v>0</v>
      </c>
      <c r="AP24" s="65">
        <f xml:space="preserve"> Const!AP$43</f>
        <v>0</v>
      </c>
      <c r="AQ24" s="65">
        <f xml:space="preserve"> Const!AQ$43</f>
        <v>0</v>
      </c>
      <c r="AR24" s="65">
        <f xml:space="preserve"> Const!AR$43</f>
        <v>0</v>
      </c>
      <c r="AS24" s="65">
        <f xml:space="preserve"> Const!AS$43</f>
        <v>0</v>
      </c>
      <c r="AT24" s="65">
        <f xml:space="preserve"> Const!AT$43</f>
        <v>0</v>
      </c>
      <c r="AU24" s="65">
        <f xml:space="preserve"> Const!AU$43</f>
        <v>0</v>
      </c>
      <c r="AV24" s="65">
        <f xml:space="preserve"> Const!AV$43</f>
        <v>0</v>
      </c>
      <c r="AW24" s="65">
        <f xml:space="preserve"> Const!AW$43</f>
        <v>0</v>
      </c>
      <c r="AX24" s="65">
        <f xml:space="preserve"> Const!AX$43</f>
        <v>0</v>
      </c>
      <c r="AY24" s="65">
        <f xml:space="preserve"> Const!AY$43</f>
        <v>0</v>
      </c>
      <c r="AZ24" s="65">
        <f xml:space="preserve"> Const!AZ$43</f>
        <v>0</v>
      </c>
      <c r="BA24" s="65">
        <f xml:space="preserve"> Const!BA$43</f>
        <v>0</v>
      </c>
      <c r="BB24" s="65">
        <f xml:space="preserve"> Const!BB$43</f>
        <v>0</v>
      </c>
      <c r="BC24" s="65">
        <f xml:space="preserve"> Const!BC$43</f>
        <v>0</v>
      </c>
      <c r="BD24" s="65">
        <f xml:space="preserve"> Const!BD$43</f>
        <v>0</v>
      </c>
      <c r="BE24" s="65">
        <f xml:space="preserve"> Const!BE$43</f>
        <v>650</v>
      </c>
      <c r="BF24" s="65">
        <f xml:space="preserve"> Const!BF$43</f>
        <v>0</v>
      </c>
      <c r="BG24" s="65">
        <f xml:space="preserve"> Const!BG$43</f>
        <v>0</v>
      </c>
      <c r="BH24" s="65">
        <f xml:space="preserve"> Const!BH$43</f>
        <v>0</v>
      </c>
      <c r="BI24" s="65">
        <f xml:space="preserve"> Const!BI$43</f>
        <v>0</v>
      </c>
      <c r="BJ24" s="65">
        <f xml:space="preserve"> Const!BJ$43</f>
        <v>0</v>
      </c>
      <c r="BK24" s="65">
        <f xml:space="preserve"> Const!BK$43</f>
        <v>0</v>
      </c>
      <c r="BL24" s="65">
        <f xml:space="preserve"> Const!BL$43</f>
        <v>0</v>
      </c>
      <c r="BM24" s="65">
        <f xml:space="preserve"> Const!BM$43</f>
        <v>0</v>
      </c>
      <c r="BN24" s="65">
        <f xml:space="preserve"> Const!BN$43</f>
        <v>0</v>
      </c>
      <c r="BO24" s="65">
        <f xml:space="preserve"> Const!BO$43</f>
        <v>0</v>
      </c>
      <c r="BP24" s="65">
        <f xml:space="preserve"> Const!BP$43</f>
        <v>0</v>
      </c>
      <c r="BQ24" s="65">
        <f xml:space="preserve"> Const!BQ$43</f>
        <v>0</v>
      </c>
      <c r="BR24" s="65">
        <f xml:space="preserve"> Const!BR$43</f>
        <v>0</v>
      </c>
      <c r="BS24" s="65">
        <f xml:space="preserve"> Const!BS$43</f>
        <v>0</v>
      </c>
      <c r="BT24" s="65">
        <f xml:space="preserve"> Const!BT$43</f>
        <v>0</v>
      </c>
      <c r="BU24" s="65">
        <f xml:space="preserve"> Const!BU$43</f>
        <v>0</v>
      </c>
      <c r="BV24" s="65">
        <f xml:space="preserve"> Const!BV$43</f>
        <v>0</v>
      </c>
      <c r="BW24" s="65">
        <f xml:space="preserve"> Const!BW$43</f>
        <v>0</v>
      </c>
      <c r="BX24" s="65">
        <f xml:space="preserve"> Const!BX$43</f>
        <v>0</v>
      </c>
      <c r="BY24" s="65">
        <f xml:space="preserve"> Const!BY$43</f>
        <v>0</v>
      </c>
      <c r="BZ24" s="65">
        <f xml:space="preserve"> Const!BZ$43</f>
        <v>0</v>
      </c>
      <c r="CA24" s="65">
        <f xml:space="preserve"> Const!CA$43</f>
        <v>0</v>
      </c>
      <c r="CB24" s="65">
        <f xml:space="preserve"> Const!CB$43</f>
        <v>0</v>
      </c>
      <c r="CC24" s="65">
        <f xml:space="preserve"> Const!CC$43</f>
        <v>0</v>
      </c>
      <c r="CD24" s="65">
        <f xml:space="preserve"> Const!CD$43</f>
        <v>0</v>
      </c>
      <c r="CE24" s="65">
        <f xml:space="preserve"> Const!CE$43</f>
        <v>0</v>
      </c>
      <c r="CF24" s="65">
        <f xml:space="preserve"> Const!CF$43</f>
        <v>0</v>
      </c>
      <c r="CG24" s="65">
        <f xml:space="preserve"> Const!CG$43</f>
        <v>0</v>
      </c>
      <c r="CH24" s="65">
        <f xml:space="preserve"> Const!CH$43</f>
        <v>0</v>
      </c>
      <c r="CI24" s="65">
        <f xml:space="preserve"> Const!CI$43</f>
        <v>0</v>
      </c>
      <c r="CJ24" s="65">
        <f xml:space="preserve"> Const!CJ$43</f>
        <v>0</v>
      </c>
      <c r="CK24" s="65">
        <f xml:space="preserve"> Const!CK$43</f>
        <v>0</v>
      </c>
      <c r="CL24" s="65">
        <f xml:space="preserve"> Const!CL$43</f>
        <v>0</v>
      </c>
      <c r="CM24" s="65">
        <f xml:space="preserve"> Const!CM$43</f>
        <v>0</v>
      </c>
      <c r="CN24" s="65">
        <f xml:space="preserve"> Const!CN$43</f>
        <v>0</v>
      </c>
      <c r="CO24" s="65">
        <f xml:space="preserve"> Const!CO$43</f>
        <v>0</v>
      </c>
      <c r="CP24" s="65">
        <f xml:space="preserve"> Const!CP$43</f>
        <v>0</v>
      </c>
      <c r="CQ24" s="65">
        <f xml:space="preserve"> Const!CQ$43</f>
        <v>0</v>
      </c>
      <c r="CR24" s="65">
        <f xml:space="preserve"> Const!CR$43</f>
        <v>0</v>
      </c>
      <c r="CS24" s="65">
        <f xml:space="preserve"> Const!CS$43</f>
        <v>0</v>
      </c>
      <c r="CT24" s="65">
        <f xml:space="preserve"> Const!CT$43</f>
        <v>0</v>
      </c>
      <c r="CU24" s="65">
        <f xml:space="preserve"> Const!CU$43</f>
        <v>0</v>
      </c>
      <c r="CV24" s="65">
        <f xml:space="preserve"> Const!CV$43</f>
        <v>0</v>
      </c>
      <c r="CW24" s="65">
        <f xml:space="preserve"> Const!CW$43</f>
        <v>0</v>
      </c>
      <c r="CX24" s="65">
        <f xml:space="preserve"> Const!CX$43</f>
        <v>0</v>
      </c>
      <c r="CY24" s="65">
        <f xml:space="preserve"> Const!CY$43</f>
        <v>0</v>
      </c>
      <c r="CZ24" s="65">
        <f xml:space="preserve"> Const!CZ$43</f>
        <v>0</v>
      </c>
      <c r="DA24" s="65">
        <f xml:space="preserve"> Const!DA$43</f>
        <v>0</v>
      </c>
      <c r="DB24" s="65">
        <f xml:space="preserve"> Const!DB$43</f>
        <v>0</v>
      </c>
      <c r="DC24" s="65">
        <f xml:space="preserve"> Const!DC$43</f>
        <v>0</v>
      </c>
      <c r="DD24" s="65">
        <f xml:space="preserve"> Const!DD$43</f>
        <v>0</v>
      </c>
      <c r="DE24" s="65">
        <f xml:space="preserve"> Const!DE$43</f>
        <v>0</v>
      </c>
      <c r="DF24" s="65">
        <f xml:space="preserve"> Const!DF$43</f>
        <v>0</v>
      </c>
      <c r="DG24" s="65">
        <f xml:space="preserve"> Const!DG$43</f>
        <v>0</v>
      </c>
      <c r="DH24" s="65">
        <f xml:space="preserve"> Const!DH$43</f>
        <v>0</v>
      </c>
      <c r="DI24" s="65">
        <f xml:space="preserve"> Const!DI$43</f>
        <v>0</v>
      </c>
      <c r="DJ24" s="65">
        <f xml:space="preserve"> Const!DJ$43</f>
        <v>0</v>
      </c>
      <c r="DK24" s="65">
        <f xml:space="preserve"> Const!DK$43</f>
        <v>0</v>
      </c>
      <c r="DL24" s="65">
        <f xml:space="preserve"> Const!DL$43</f>
        <v>0</v>
      </c>
      <c r="DM24" s="65">
        <f xml:space="preserve"> Const!DM$43</f>
        <v>0</v>
      </c>
      <c r="DN24" s="65">
        <f xml:space="preserve"> Const!DN$43</f>
        <v>0</v>
      </c>
      <c r="DO24" s="65">
        <f xml:space="preserve"> Const!DO$43</f>
        <v>0</v>
      </c>
      <c r="DP24" s="65">
        <f xml:space="preserve"> Const!DP$43</f>
        <v>0</v>
      </c>
      <c r="DQ24" s="65">
        <f xml:space="preserve"> Const!DQ$43</f>
        <v>0</v>
      </c>
      <c r="DR24" s="65">
        <f xml:space="preserve"> Const!DR$43</f>
        <v>0</v>
      </c>
      <c r="DS24" s="65">
        <f xml:space="preserve"> Const!DS$43</f>
        <v>0</v>
      </c>
      <c r="DT24" s="65">
        <f xml:space="preserve"> Const!DT$43</f>
        <v>0</v>
      </c>
      <c r="DU24" s="65">
        <f xml:space="preserve"> Const!DU$43</f>
        <v>0</v>
      </c>
      <c r="DV24" s="65">
        <f xml:space="preserve"> Const!DV$43</f>
        <v>0</v>
      </c>
      <c r="DW24" s="65">
        <f xml:space="preserve"> Const!DW$43</f>
        <v>0</v>
      </c>
      <c r="DX24" s="65">
        <f xml:space="preserve"> Const!DX$43</f>
        <v>0</v>
      </c>
      <c r="DY24" s="65">
        <f xml:space="preserve"> Const!DY$43</f>
        <v>0</v>
      </c>
      <c r="DZ24" s="65">
        <f xml:space="preserve"> Const!DZ$43</f>
        <v>0</v>
      </c>
      <c r="EA24" s="65">
        <f xml:space="preserve"> Const!EA$43</f>
        <v>0</v>
      </c>
      <c r="EB24" s="65">
        <f xml:space="preserve"> Const!EB$43</f>
        <v>0</v>
      </c>
      <c r="EC24" s="65">
        <f xml:space="preserve"> Const!EC$43</f>
        <v>0</v>
      </c>
      <c r="ED24" s="65">
        <f xml:space="preserve"> Const!ED$43</f>
        <v>0</v>
      </c>
      <c r="EE24" s="65">
        <f xml:space="preserve"> Const!EE$43</f>
        <v>0</v>
      </c>
      <c r="EF24" s="65">
        <f xml:space="preserve"> Const!EF$43</f>
        <v>0</v>
      </c>
      <c r="EG24" s="65">
        <f xml:space="preserve"> Const!EG$43</f>
        <v>0</v>
      </c>
      <c r="EH24" s="65">
        <f xml:space="preserve"> Const!EH$43</f>
        <v>0</v>
      </c>
      <c r="EI24" s="65">
        <f xml:space="preserve"> Const!EI$43</f>
        <v>0</v>
      </c>
      <c r="EJ24" s="65">
        <f xml:space="preserve"> Const!EJ$43</f>
        <v>0</v>
      </c>
      <c r="EK24" s="65">
        <f xml:space="preserve"> Const!EK$43</f>
        <v>0</v>
      </c>
      <c r="EL24" s="65">
        <f xml:space="preserve"> Const!EL$43</f>
        <v>0</v>
      </c>
      <c r="EM24" s="65">
        <f xml:space="preserve"> Const!EM$43</f>
        <v>0</v>
      </c>
      <c r="EN24" s="65">
        <f xml:space="preserve"> Const!EN$43</f>
        <v>0</v>
      </c>
      <c r="EO24" s="65">
        <f xml:space="preserve"> Const!EO$43</f>
        <v>0</v>
      </c>
      <c r="EP24" s="65">
        <f xml:space="preserve"> Const!EP$43</f>
        <v>0</v>
      </c>
      <c r="EQ24" s="65">
        <f xml:space="preserve"> Const!EQ$43</f>
        <v>0</v>
      </c>
      <c r="ER24" s="65">
        <f xml:space="preserve"> Const!ER$43</f>
        <v>0</v>
      </c>
      <c r="ES24" s="65">
        <f xml:space="preserve"> Const!ES$43</f>
        <v>0</v>
      </c>
      <c r="ET24" s="65">
        <f xml:space="preserve"> Const!ET$43</f>
        <v>0</v>
      </c>
      <c r="EU24" s="65">
        <f xml:space="preserve"> Const!EU$43</f>
        <v>0</v>
      </c>
      <c r="EV24" s="65">
        <f xml:space="preserve"> Const!EV$43</f>
        <v>0</v>
      </c>
      <c r="EW24" s="65">
        <f xml:space="preserve"> Const!EW$43</f>
        <v>0</v>
      </c>
      <c r="EX24" s="65">
        <f xml:space="preserve"> Const!EX$43</f>
        <v>0</v>
      </c>
      <c r="EY24" s="65">
        <f xml:space="preserve"> Const!EY$43</f>
        <v>0</v>
      </c>
      <c r="EZ24" s="65">
        <f xml:space="preserve"> Const!EZ$43</f>
        <v>0</v>
      </c>
      <c r="FA24" s="65">
        <f xml:space="preserve"> Const!FA$43</f>
        <v>0</v>
      </c>
      <c r="FB24" s="65">
        <f xml:space="preserve"> Const!FB$43</f>
        <v>0</v>
      </c>
      <c r="FC24" s="65">
        <f xml:space="preserve"> Const!FC$43</f>
        <v>0</v>
      </c>
      <c r="FD24" s="65">
        <f xml:space="preserve"> Const!FD$43</f>
        <v>0</v>
      </c>
      <c r="FE24" s="65">
        <f xml:space="preserve"> Const!FE$43</f>
        <v>0</v>
      </c>
      <c r="FF24" s="65">
        <f xml:space="preserve"> Const!FF$43</f>
        <v>0</v>
      </c>
      <c r="FG24" s="65">
        <f xml:space="preserve"> Const!FG$43</f>
        <v>0</v>
      </c>
      <c r="FH24" s="65">
        <f xml:space="preserve"> Const!FH$43</f>
        <v>0</v>
      </c>
      <c r="FI24" s="65">
        <f xml:space="preserve"> Const!FI$43</f>
        <v>0</v>
      </c>
      <c r="FJ24" s="65">
        <f xml:space="preserve"> Const!FJ$43</f>
        <v>0</v>
      </c>
      <c r="FK24" s="65">
        <f xml:space="preserve"> Const!FK$43</f>
        <v>0</v>
      </c>
      <c r="FL24" s="65">
        <f xml:space="preserve"> Const!FL$43</f>
        <v>0</v>
      </c>
      <c r="FM24" s="65">
        <f xml:space="preserve"> Const!FM$43</f>
        <v>0</v>
      </c>
      <c r="FN24" s="65">
        <f xml:space="preserve"> Const!FN$43</f>
        <v>0</v>
      </c>
      <c r="FO24" s="65">
        <f xml:space="preserve"> Const!FO$43</f>
        <v>0</v>
      </c>
      <c r="FP24" s="65">
        <f xml:space="preserve"> Const!FP$43</f>
        <v>0</v>
      </c>
      <c r="FQ24" s="65">
        <f xml:space="preserve"> Const!FQ$43</f>
        <v>0</v>
      </c>
      <c r="FR24" s="65">
        <f xml:space="preserve"> Const!FR$43</f>
        <v>0</v>
      </c>
      <c r="FS24" s="65">
        <f xml:space="preserve"> Const!FS$43</f>
        <v>0</v>
      </c>
      <c r="FT24" s="65">
        <f xml:space="preserve"> Const!FT$43</f>
        <v>0</v>
      </c>
      <c r="FU24" s="65">
        <f xml:space="preserve"> Const!FU$43</f>
        <v>0</v>
      </c>
      <c r="FV24" s="65">
        <f xml:space="preserve"> Const!FV$43</f>
        <v>0</v>
      </c>
      <c r="FW24" s="65">
        <f xml:space="preserve"> Const!FW$43</f>
        <v>0</v>
      </c>
      <c r="FX24" s="65">
        <f xml:space="preserve"> Const!FX$43</f>
        <v>0</v>
      </c>
      <c r="FY24" s="65">
        <f xml:space="preserve"> Const!FY$43</f>
        <v>0</v>
      </c>
      <c r="FZ24" s="65">
        <f xml:space="preserve"> Const!FZ$43</f>
        <v>0</v>
      </c>
      <c r="GA24" s="65">
        <f xml:space="preserve"> Const!GA$43</f>
        <v>0</v>
      </c>
      <c r="GB24" s="65">
        <f xml:space="preserve"> Const!GB$43</f>
        <v>0</v>
      </c>
      <c r="GC24" s="65">
        <f xml:space="preserve"> Const!GC$43</f>
        <v>0</v>
      </c>
      <c r="GD24" s="65">
        <f xml:space="preserve"> Const!GD$43</f>
        <v>0</v>
      </c>
      <c r="GE24" s="65">
        <f xml:space="preserve"> Const!GE$43</f>
        <v>0</v>
      </c>
      <c r="GF24" s="65">
        <f xml:space="preserve"> Const!GF$43</f>
        <v>0</v>
      </c>
      <c r="GG24" s="65">
        <f xml:space="preserve"> Const!GG$43</f>
        <v>0</v>
      </c>
      <c r="GH24" s="65">
        <f xml:space="preserve"> Const!GH$43</f>
        <v>0</v>
      </c>
      <c r="GI24" s="65">
        <f xml:space="preserve"> Const!GI$43</f>
        <v>0</v>
      </c>
      <c r="GJ24" s="65">
        <f xml:space="preserve"> Const!GJ$43</f>
        <v>0</v>
      </c>
    </row>
    <row r="25" spans="1:192" s="119" customFormat="1" ht="12.75" hidden="1" outlineLevel="1" x14ac:dyDescent="0.35">
      <c r="E25" s="119" t="str">
        <f>Fin!$E$101</f>
        <v>Upfront fee</v>
      </c>
      <c r="G25" s="119" t="str">
        <f>Fin!$G$101</f>
        <v>$ 000s</v>
      </c>
      <c r="H25" s="119">
        <f>Fin!$H$101</f>
        <v>2600</v>
      </c>
      <c r="J25" s="119">
        <f>Fin!J$101</f>
        <v>0</v>
      </c>
      <c r="K25" s="119">
        <f>Fin!K$101</f>
        <v>0</v>
      </c>
      <c r="L25" s="119">
        <f>Fin!L$101</f>
        <v>0</v>
      </c>
      <c r="M25" s="119">
        <f>Fin!M$101</f>
        <v>0</v>
      </c>
      <c r="N25" s="119">
        <f>Fin!N$101</f>
        <v>0</v>
      </c>
      <c r="O25" s="119">
        <f>Fin!O$101</f>
        <v>2600</v>
      </c>
      <c r="P25" s="119">
        <f>Fin!P$101</f>
        <v>0</v>
      </c>
      <c r="Q25" s="119">
        <f>Fin!Q$101</f>
        <v>0</v>
      </c>
      <c r="R25" s="119">
        <f>Fin!R$101</f>
        <v>0</v>
      </c>
      <c r="S25" s="119">
        <f>Fin!S$101</f>
        <v>0</v>
      </c>
      <c r="T25" s="119">
        <f>Fin!T$101</f>
        <v>0</v>
      </c>
      <c r="U25" s="119">
        <f>Fin!U$101</f>
        <v>0</v>
      </c>
      <c r="V25" s="119">
        <f>Fin!V$101</f>
        <v>0</v>
      </c>
      <c r="W25" s="119">
        <f>Fin!W$101</f>
        <v>0</v>
      </c>
      <c r="X25" s="119">
        <f>Fin!X$101</f>
        <v>0</v>
      </c>
      <c r="Y25" s="119">
        <f>Fin!Y$101</f>
        <v>0</v>
      </c>
      <c r="Z25" s="119">
        <f>Fin!Z$101</f>
        <v>0</v>
      </c>
      <c r="AA25" s="119">
        <f>Fin!AA$101</f>
        <v>0</v>
      </c>
      <c r="AB25" s="119">
        <f>Fin!AB$101</f>
        <v>0</v>
      </c>
      <c r="AC25" s="119">
        <f>Fin!AC$101</f>
        <v>0</v>
      </c>
      <c r="AD25" s="119">
        <f>Fin!AD$101</f>
        <v>0</v>
      </c>
      <c r="AE25" s="119">
        <f>Fin!AE$101</f>
        <v>0</v>
      </c>
      <c r="AF25" s="119">
        <f>Fin!AF$101</f>
        <v>0</v>
      </c>
      <c r="AG25" s="119">
        <f>Fin!AG$101</f>
        <v>0</v>
      </c>
      <c r="AH25" s="119">
        <f>Fin!AH$101</f>
        <v>0</v>
      </c>
      <c r="AI25" s="119">
        <f>Fin!AI$101</f>
        <v>0</v>
      </c>
      <c r="AJ25" s="119">
        <f>Fin!AJ$101</f>
        <v>0</v>
      </c>
      <c r="AK25" s="119">
        <f>Fin!AK$101</f>
        <v>0</v>
      </c>
      <c r="AL25" s="119">
        <f>Fin!AL$101</f>
        <v>0</v>
      </c>
      <c r="AM25" s="119">
        <f>Fin!AM$101</f>
        <v>0</v>
      </c>
      <c r="AN25" s="119">
        <f>Fin!AN$101</f>
        <v>0</v>
      </c>
      <c r="AO25" s="119">
        <f>Fin!AO$101</f>
        <v>0</v>
      </c>
      <c r="AP25" s="119">
        <f>Fin!AP$101</f>
        <v>0</v>
      </c>
      <c r="AQ25" s="119">
        <f>Fin!AQ$101</f>
        <v>0</v>
      </c>
      <c r="AR25" s="119">
        <f>Fin!AR$101</f>
        <v>0</v>
      </c>
      <c r="AS25" s="119">
        <f>Fin!AS$101</f>
        <v>0</v>
      </c>
      <c r="AT25" s="119">
        <f>Fin!AT$101</f>
        <v>0</v>
      </c>
      <c r="AU25" s="119">
        <f>Fin!AU$101</f>
        <v>0</v>
      </c>
      <c r="AV25" s="119">
        <f>Fin!AV$101</f>
        <v>0</v>
      </c>
      <c r="AW25" s="119">
        <f>Fin!AW$101</f>
        <v>0</v>
      </c>
      <c r="AX25" s="119">
        <f>Fin!AX$101</f>
        <v>0</v>
      </c>
      <c r="AY25" s="119">
        <f>Fin!AY$101</f>
        <v>0</v>
      </c>
      <c r="AZ25" s="119">
        <f>Fin!AZ$101</f>
        <v>0</v>
      </c>
      <c r="BA25" s="119">
        <f>Fin!BA$101</f>
        <v>0</v>
      </c>
      <c r="BB25" s="119">
        <f>Fin!BB$101</f>
        <v>0</v>
      </c>
      <c r="BC25" s="119">
        <f>Fin!BC$101</f>
        <v>0</v>
      </c>
      <c r="BD25" s="119">
        <f>Fin!BD$101</f>
        <v>0</v>
      </c>
      <c r="BE25" s="119">
        <f>Fin!BE$101</f>
        <v>0</v>
      </c>
      <c r="BF25" s="119">
        <f>Fin!BF$101</f>
        <v>0</v>
      </c>
      <c r="BG25" s="119">
        <f>Fin!BG$101</f>
        <v>0</v>
      </c>
      <c r="BH25" s="119">
        <f>Fin!BH$101</f>
        <v>0</v>
      </c>
      <c r="BI25" s="119">
        <f>Fin!BI$101</f>
        <v>0</v>
      </c>
      <c r="BJ25" s="119">
        <f>Fin!BJ$101</f>
        <v>0</v>
      </c>
      <c r="BK25" s="119">
        <f>Fin!BK$101</f>
        <v>0</v>
      </c>
      <c r="BL25" s="119">
        <f>Fin!BL$101</f>
        <v>0</v>
      </c>
      <c r="BM25" s="119">
        <f>Fin!BM$101</f>
        <v>0</v>
      </c>
      <c r="BN25" s="119">
        <f>Fin!BN$101</f>
        <v>0</v>
      </c>
      <c r="BO25" s="119">
        <f>Fin!BO$101</f>
        <v>0</v>
      </c>
      <c r="BP25" s="119">
        <f>Fin!BP$101</f>
        <v>0</v>
      </c>
      <c r="BQ25" s="119">
        <f>Fin!BQ$101</f>
        <v>0</v>
      </c>
      <c r="BR25" s="119">
        <f>Fin!BR$101</f>
        <v>0</v>
      </c>
      <c r="BS25" s="119">
        <f>Fin!BS$101</f>
        <v>0</v>
      </c>
      <c r="BT25" s="119">
        <f>Fin!BT$101</f>
        <v>0</v>
      </c>
      <c r="BU25" s="119">
        <f>Fin!BU$101</f>
        <v>0</v>
      </c>
      <c r="BV25" s="119">
        <f>Fin!BV$101</f>
        <v>0</v>
      </c>
      <c r="BW25" s="119">
        <f>Fin!BW$101</f>
        <v>0</v>
      </c>
      <c r="BX25" s="119">
        <f>Fin!BX$101</f>
        <v>0</v>
      </c>
      <c r="BY25" s="119">
        <f>Fin!BY$101</f>
        <v>0</v>
      </c>
      <c r="BZ25" s="119">
        <f>Fin!BZ$101</f>
        <v>0</v>
      </c>
      <c r="CA25" s="119">
        <f>Fin!CA$101</f>
        <v>0</v>
      </c>
      <c r="CB25" s="119">
        <f>Fin!CB$101</f>
        <v>0</v>
      </c>
      <c r="CC25" s="119">
        <f>Fin!CC$101</f>
        <v>0</v>
      </c>
      <c r="CD25" s="119">
        <f>Fin!CD$101</f>
        <v>0</v>
      </c>
      <c r="CE25" s="119">
        <f>Fin!CE$101</f>
        <v>0</v>
      </c>
      <c r="CF25" s="119">
        <f>Fin!CF$101</f>
        <v>0</v>
      </c>
      <c r="CG25" s="119">
        <f>Fin!CG$101</f>
        <v>0</v>
      </c>
      <c r="CH25" s="119">
        <f>Fin!CH$101</f>
        <v>0</v>
      </c>
      <c r="CI25" s="119">
        <f>Fin!CI$101</f>
        <v>0</v>
      </c>
      <c r="CJ25" s="119">
        <f>Fin!CJ$101</f>
        <v>0</v>
      </c>
      <c r="CK25" s="119">
        <f>Fin!CK$101</f>
        <v>0</v>
      </c>
      <c r="CL25" s="119">
        <f>Fin!CL$101</f>
        <v>0</v>
      </c>
      <c r="CM25" s="119">
        <f>Fin!CM$101</f>
        <v>0</v>
      </c>
      <c r="CN25" s="119">
        <f>Fin!CN$101</f>
        <v>0</v>
      </c>
      <c r="CO25" s="119">
        <f>Fin!CO$101</f>
        <v>0</v>
      </c>
      <c r="CP25" s="119">
        <f>Fin!CP$101</f>
        <v>0</v>
      </c>
      <c r="CQ25" s="119">
        <f>Fin!CQ$101</f>
        <v>0</v>
      </c>
      <c r="CR25" s="119">
        <f>Fin!CR$101</f>
        <v>0</v>
      </c>
      <c r="CS25" s="119">
        <f>Fin!CS$101</f>
        <v>0</v>
      </c>
      <c r="CT25" s="119">
        <f>Fin!CT$101</f>
        <v>0</v>
      </c>
      <c r="CU25" s="119">
        <f>Fin!CU$101</f>
        <v>0</v>
      </c>
      <c r="CV25" s="119">
        <f>Fin!CV$101</f>
        <v>0</v>
      </c>
      <c r="CW25" s="119">
        <f>Fin!CW$101</f>
        <v>0</v>
      </c>
      <c r="CX25" s="119">
        <f>Fin!CX$101</f>
        <v>0</v>
      </c>
      <c r="CY25" s="119">
        <f>Fin!CY$101</f>
        <v>0</v>
      </c>
      <c r="CZ25" s="119">
        <f>Fin!CZ$101</f>
        <v>0</v>
      </c>
      <c r="DA25" s="119">
        <f>Fin!DA$101</f>
        <v>0</v>
      </c>
      <c r="DB25" s="119">
        <f>Fin!DB$101</f>
        <v>0</v>
      </c>
      <c r="DC25" s="119">
        <f>Fin!DC$101</f>
        <v>0</v>
      </c>
      <c r="DD25" s="119">
        <f>Fin!DD$101</f>
        <v>0</v>
      </c>
      <c r="DE25" s="119">
        <f>Fin!DE$101</f>
        <v>0</v>
      </c>
      <c r="DF25" s="119">
        <f>Fin!DF$101</f>
        <v>0</v>
      </c>
      <c r="DG25" s="119">
        <f>Fin!DG$101</f>
        <v>0</v>
      </c>
      <c r="DH25" s="119">
        <f>Fin!DH$101</f>
        <v>0</v>
      </c>
      <c r="DI25" s="119">
        <f>Fin!DI$101</f>
        <v>0</v>
      </c>
      <c r="DJ25" s="119">
        <f>Fin!DJ$101</f>
        <v>0</v>
      </c>
      <c r="DK25" s="119">
        <f>Fin!DK$101</f>
        <v>0</v>
      </c>
      <c r="DL25" s="119">
        <f>Fin!DL$101</f>
        <v>0</v>
      </c>
      <c r="DM25" s="119">
        <f>Fin!DM$101</f>
        <v>0</v>
      </c>
      <c r="DN25" s="119">
        <f>Fin!DN$101</f>
        <v>0</v>
      </c>
      <c r="DO25" s="119">
        <f>Fin!DO$101</f>
        <v>0</v>
      </c>
      <c r="DP25" s="119">
        <f>Fin!DP$101</f>
        <v>0</v>
      </c>
      <c r="DQ25" s="119">
        <f>Fin!DQ$101</f>
        <v>0</v>
      </c>
      <c r="DR25" s="119">
        <f>Fin!DR$101</f>
        <v>0</v>
      </c>
      <c r="DS25" s="119">
        <f>Fin!DS$101</f>
        <v>0</v>
      </c>
      <c r="DT25" s="119">
        <f>Fin!DT$101</f>
        <v>0</v>
      </c>
      <c r="DU25" s="119">
        <f>Fin!DU$101</f>
        <v>0</v>
      </c>
      <c r="DV25" s="119">
        <f>Fin!DV$101</f>
        <v>0</v>
      </c>
      <c r="DW25" s="119">
        <f>Fin!DW$101</f>
        <v>0</v>
      </c>
      <c r="DX25" s="119">
        <f>Fin!DX$101</f>
        <v>0</v>
      </c>
      <c r="DY25" s="119">
        <f>Fin!DY$101</f>
        <v>0</v>
      </c>
      <c r="DZ25" s="119">
        <f>Fin!DZ$101</f>
        <v>0</v>
      </c>
      <c r="EA25" s="119">
        <f>Fin!EA$101</f>
        <v>0</v>
      </c>
      <c r="EB25" s="119">
        <f>Fin!EB$101</f>
        <v>0</v>
      </c>
      <c r="EC25" s="119">
        <f>Fin!EC$101</f>
        <v>0</v>
      </c>
      <c r="ED25" s="119">
        <f>Fin!ED$101</f>
        <v>0</v>
      </c>
      <c r="EE25" s="119">
        <f>Fin!EE$101</f>
        <v>0</v>
      </c>
      <c r="EF25" s="119">
        <f>Fin!EF$101</f>
        <v>0</v>
      </c>
      <c r="EG25" s="119">
        <f>Fin!EG$101</f>
        <v>0</v>
      </c>
      <c r="EH25" s="119">
        <f>Fin!EH$101</f>
        <v>0</v>
      </c>
      <c r="EI25" s="119">
        <f>Fin!EI$101</f>
        <v>0</v>
      </c>
      <c r="EJ25" s="119">
        <f>Fin!EJ$101</f>
        <v>0</v>
      </c>
      <c r="EK25" s="119">
        <f>Fin!EK$101</f>
        <v>0</v>
      </c>
      <c r="EL25" s="119">
        <f>Fin!EL$101</f>
        <v>0</v>
      </c>
      <c r="EM25" s="119">
        <f>Fin!EM$101</f>
        <v>0</v>
      </c>
      <c r="EN25" s="119">
        <f>Fin!EN$101</f>
        <v>0</v>
      </c>
      <c r="EO25" s="119">
        <f>Fin!EO$101</f>
        <v>0</v>
      </c>
      <c r="EP25" s="119">
        <f>Fin!EP$101</f>
        <v>0</v>
      </c>
      <c r="EQ25" s="119">
        <f>Fin!EQ$101</f>
        <v>0</v>
      </c>
      <c r="ER25" s="119">
        <f>Fin!ER$101</f>
        <v>0</v>
      </c>
      <c r="ES25" s="119">
        <f>Fin!ES$101</f>
        <v>0</v>
      </c>
      <c r="ET25" s="119">
        <f>Fin!ET$101</f>
        <v>0</v>
      </c>
      <c r="EU25" s="119">
        <f>Fin!EU$101</f>
        <v>0</v>
      </c>
      <c r="EV25" s="119">
        <f>Fin!EV$101</f>
        <v>0</v>
      </c>
      <c r="EW25" s="119">
        <f>Fin!EW$101</f>
        <v>0</v>
      </c>
      <c r="EX25" s="119">
        <f>Fin!EX$101</f>
        <v>0</v>
      </c>
      <c r="EY25" s="119">
        <f>Fin!EY$101</f>
        <v>0</v>
      </c>
      <c r="EZ25" s="119">
        <f>Fin!EZ$101</f>
        <v>0</v>
      </c>
      <c r="FA25" s="119">
        <f>Fin!FA$101</f>
        <v>0</v>
      </c>
      <c r="FB25" s="119">
        <f>Fin!FB$101</f>
        <v>0</v>
      </c>
      <c r="FC25" s="119">
        <f>Fin!FC$101</f>
        <v>0</v>
      </c>
      <c r="FD25" s="119">
        <f>Fin!FD$101</f>
        <v>0</v>
      </c>
      <c r="FE25" s="119">
        <f>Fin!FE$101</f>
        <v>0</v>
      </c>
      <c r="FF25" s="119">
        <f>Fin!FF$101</f>
        <v>0</v>
      </c>
      <c r="FG25" s="119">
        <f>Fin!FG$101</f>
        <v>0</v>
      </c>
      <c r="FH25" s="119">
        <f>Fin!FH$101</f>
        <v>0</v>
      </c>
      <c r="FI25" s="119">
        <f>Fin!FI$101</f>
        <v>0</v>
      </c>
      <c r="FJ25" s="119">
        <f>Fin!FJ$101</f>
        <v>0</v>
      </c>
      <c r="FK25" s="119">
        <f>Fin!FK$101</f>
        <v>0</v>
      </c>
      <c r="FL25" s="119">
        <f>Fin!FL$101</f>
        <v>0</v>
      </c>
      <c r="FM25" s="119">
        <f>Fin!FM$101</f>
        <v>0</v>
      </c>
      <c r="FN25" s="119">
        <f>Fin!FN$101</f>
        <v>0</v>
      </c>
      <c r="FO25" s="119">
        <f>Fin!FO$101</f>
        <v>0</v>
      </c>
      <c r="FP25" s="119">
        <f>Fin!FP$101</f>
        <v>0</v>
      </c>
      <c r="FQ25" s="119">
        <f>Fin!FQ$101</f>
        <v>0</v>
      </c>
      <c r="FR25" s="119">
        <f>Fin!FR$101</f>
        <v>0</v>
      </c>
      <c r="FS25" s="119">
        <f>Fin!FS$101</f>
        <v>0</v>
      </c>
      <c r="FT25" s="119">
        <f>Fin!FT$101</f>
        <v>0</v>
      </c>
      <c r="FU25" s="119">
        <f>Fin!FU$101</f>
        <v>0</v>
      </c>
      <c r="FV25" s="119">
        <f>Fin!FV$101</f>
        <v>0</v>
      </c>
      <c r="FW25" s="119">
        <f>Fin!FW$101</f>
        <v>0</v>
      </c>
      <c r="FX25" s="119">
        <f>Fin!FX$101</f>
        <v>0</v>
      </c>
      <c r="FY25" s="119">
        <f>Fin!FY$101</f>
        <v>0</v>
      </c>
      <c r="FZ25" s="119">
        <f>Fin!FZ$101</f>
        <v>0</v>
      </c>
      <c r="GA25" s="119">
        <f>Fin!GA$101</f>
        <v>0</v>
      </c>
      <c r="GB25" s="119">
        <f>Fin!GB$101</f>
        <v>0</v>
      </c>
      <c r="GC25" s="119">
        <f>Fin!GC$101</f>
        <v>0</v>
      </c>
      <c r="GD25" s="119">
        <f>Fin!GD$101</f>
        <v>0</v>
      </c>
      <c r="GE25" s="119">
        <f>Fin!GE$101</f>
        <v>0</v>
      </c>
      <c r="GF25" s="119">
        <f>Fin!GF$101</f>
        <v>0</v>
      </c>
      <c r="GG25" s="119">
        <f>Fin!GG$101</f>
        <v>0</v>
      </c>
      <c r="GH25" s="119">
        <f>Fin!GH$101</f>
        <v>0</v>
      </c>
      <c r="GI25" s="119">
        <f>Fin!GI$101</f>
        <v>0</v>
      </c>
      <c r="GJ25" s="119">
        <f>Fin!GJ$101</f>
        <v>0</v>
      </c>
    </row>
    <row r="26" spans="1:192" s="119" customFormat="1" ht="12.75" hidden="1" outlineLevel="1" x14ac:dyDescent="0.35">
      <c r="E26" s="119" t="str">
        <f>Fin!$E$113</f>
        <v>Commitment fee</v>
      </c>
      <c r="G26" s="119" t="str">
        <f>Fin!$G$113</f>
        <v>$ 000s</v>
      </c>
      <c r="H26" s="119">
        <f>Fin!$H$113</f>
        <v>4156.6647577896338</v>
      </c>
      <c r="J26" s="119">
        <f>Fin!J$113</f>
        <v>0</v>
      </c>
      <c r="K26" s="119">
        <f>Fin!K$113</f>
        <v>0</v>
      </c>
      <c r="L26" s="119">
        <f>Fin!L$113</f>
        <v>0</v>
      </c>
      <c r="M26" s="119">
        <f>Fin!M$113</f>
        <v>0</v>
      </c>
      <c r="N26" s="119">
        <f>Fin!N$113</f>
        <v>0</v>
      </c>
      <c r="O26" s="119">
        <f>Fin!O$113</f>
        <v>0</v>
      </c>
      <c r="P26" s="119">
        <f>Fin!P$113</f>
        <v>192.83597345995642</v>
      </c>
      <c r="Q26" s="119">
        <f>Fin!Q$113</f>
        <v>175.5703492660642</v>
      </c>
      <c r="R26" s="119">
        <f>Fin!R$113</f>
        <v>166.07493645259532</v>
      </c>
      <c r="S26" s="119">
        <f>Fin!S$113</f>
        <v>167.64747434653964</v>
      </c>
      <c r="T26" s="119">
        <f>Fin!T$113</f>
        <v>158.39039644923744</v>
      </c>
      <c r="U26" s="119">
        <f>Fin!U$113</f>
        <v>159.68950254365797</v>
      </c>
      <c r="V26" s="119">
        <f>Fin!V$113</f>
        <v>155.69420918725689</v>
      </c>
      <c r="W26" s="119">
        <f>Fin!W$113</f>
        <v>137.01026070010377</v>
      </c>
      <c r="X26" s="119">
        <f>Fin!X$113</f>
        <v>147.69656134006544</v>
      </c>
      <c r="Y26" s="119">
        <f>Fin!Y$113</f>
        <v>139.03964427164962</v>
      </c>
      <c r="Z26" s="119">
        <f>Fin!Z$113</f>
        <v>139.65021065026028</v>
      </c>
      <c r="AA26" s="119">
        <f>Fin!AA$113</f>
        <v>131.23534288043791</v>
      </c>
      <c r="AB26" s="119">
        <f>Fin!AB$113</f>
        <v>131.56821610207592</v>
      </c>
      <c r="AC26" s="119">
        <f>Fin!AC$113</f>
        <v>127.50968552702595</v>
      </c>
      <c r="AD26" s="119">
        <f>Fin!AD$113</f>
        <v>119.46002749064958</v>
      </c>
      <c r="AE26" s="119">
        <f>Fin!AE$113</f>
        <v>119.37391067832753</v>
      </c>
      <c r="AF26" s="119">
        <f>Fin!AF$113</f>
        <v>111.56899198672487</v>
      </c>
      <c r="AG26" s="119">
        <f>Fin!AG$113</f>
        <v>111.26136246048934</v>
      </c>
      <c r="AH26" s="119">
        <f>Fin!AH$113</f>
        <v>107.27187681758714</v>
      </c>
      <c r="AI26" s="119">
        <f>Fin!AI$113</f>
        <v>96.669638544360879</v>
      </c>
      <c r="AJ26" s="119">
        <f>Fin!AJ$113</f>
        <v>99.471850374414984</v>
      </c>
      <c r="AK26" s="119">
        <f>Fin!AK$113</f>
        <v>92.533895360806326</v>
      </c>
      <c r="AL26" s="119">
        <f>Fin!AL$113</f>
        <v>91.845290904364575</v>
      </c>
      <c r="AM26" s="119">
        <f>Fin!AM$113</f>
        <v>85.257017138020657</v>
      </c>
      <c r="AN26" s="119">
        <f>Fin!AN$113</f>
        <v>84.428019573641421</v>
      </c>
      <c r="AO26" s="119">
        <f>Fin!AO$113</f>
        <v>80.792581347600589</v>
      </c>
      <c r="AP26" s="119">
        <f>Fin!AP$113</f>
        <v>74.736147952846252</v>
      </c>
      <c r="AQ26" s="119">
        <f>Fin!AQ$113</f>
        <v>73.726894327129258</v>
      </c>
      <c r="AR26" s="119">
        <f>Fin!AR$113</f>
        <v>67.977830458936168</v>
      </c>
      <c r="AS26" s="119">
        <f>Fin!AS$113</f>
        <v>66.849598517775448</v>
      </c>
      <c r="AT26" s="119">
        <f>Fin!AT$113</f>
        <v>63.46857447128167</v>
      </c>
      <c r="AU26" s="119">
        <f>Fin!AU$113</f>
        <v>54.345408110318331</v>
      </c>
      <c r="AV26" s="119">
        <f>Fin!AV$113</f>
        <v>56.960841810933744</v>
      </c>
      <c r="AW26" s="119">
        <f>Fin!AW$113</f>
        <v>51.936115595729824</v>
      </c>
      <c r="AX26" s="119">
        <f>Fin!AX$113</f>
        <v>50.540827755618125</v>
      </c>
      <c r="AY26" s="119">
        <f>Fin!AY$113</f>
        <v>45.887489991385856</v>
      </c>
      <c r="AZ26" s="119">
        <f>Fin!AZ$113</f>
        <v>44.398476138555104</v>
      </c>
      <c r="BA26" s="119">
        <f>Fin!BA$113</f>
        <v>41.409350255072788</v>
      </c>
      <c r="BB26" s="119">
        <f>Fin!BB$113</f>
        <v>37.275435960380413</v>
      </c>
      <c r="BC26" s="119">
        <f>Fin!BC$113</f>
        <v>35.697162571399637</v>
      </c>
      <c r="BD26" s="119">
        <f>Fin!BD$113</f>
        <v>31.80894669373027</v>
      </c>
      <c r="BE26" s="119">
        <f>Fin!BE$113</f>
        <v>30.098431324627533</v>
      </c>
      <c r="BF26" s="119">
        <f>Fin!BF$113</f>
        <v>0</v>
      </c>
      <c r="BG26" s="119">
        <f>Fin!BG$113</f>
        <v>0</v>
      </c>
      <c r="BH26" s="119">
        <f>Fin!BH$113</f>
        <v>0</v>
      </c>
      <c r="BI26" s="119">
        <f>Fin!BI$113</f>
        <v>0</v>
      </c>
      <c r="BJ26" s="119">
        <f>Fin!BJ$113</f>
        <v>0</v>
      </c>
      <c r="BK26" s="119">
        <f>Fin!BK$113</f>
        <v>0</v>
      </c>
      <c r="BL26" s="119">
        <f>Fin!BL$113</f>
        <v>0</v>
      </c>
      <c r="BM26" s="119">
        <f>Fin!BM$113</f>
        <v>0</v>
      </c>
      <c r="BN26" s="119">
        <f>Fin!BN$113</f>
        <v>0</v>
      </c>
      <c r="BO26" s="119">
        <f>Fin!BO$113</f>
        <v>0</v>
      </c>
      <c r="BP26" s="119">
        <f>Fin!BP$113</f>
        <v>0</v>
      </c>
      <c r="BQ26" s="119">
        <f>Fin!BQ$113</f>
        <v>0</v>
      </c>
      <c r="BR26" s="119">
        <f>Fin!BR$113</f>
        <v>0</v>
      </c>
      <c r="BS26" s="119">
        <f>Fin!BS$113</f>
        <v>0</v>
      </c>
      <c r="BT26" s="119">
        <f>Fin!BT$113</f>
        <v>0</v>
      </c>
      <c r="BU26" s="119">
        <f>Fin!BU$113</f>
        <v>0</v>
      </c>
      <c r="BV26" s="119">
        <f>Fin!BV$113</f>
        <v>0</v>
      </c>
      <c r="BW26" s="119">
        <f>Fin!BW$113</f>
        <v>0</v>
      </c>
      <c r="BX26" s="119">
        <f>Fin!BX$113</f>
        <v>0</v>
      </c>
      <c r="BY26" s="119">
        <f>Fin!BY$113</f>
        <v>0</v>
      </c>
      <c r="BZ26" s="119">
        <f>Fin!BZ$113</f>
        <v>0</v>
      </c>
      <c r="CA26" s="119">
        <f>Fin!CA$113</f>
        <v>0</v>
      </c>
      <c r="CB26" s="119">
        <f>Fin!CB$113</f>
        <v>0</v>
      </c>
      <c r="CC26" s="119">
        <f>Fin!CC$113</f>
        <v>0</v>
      </c>
      <c r="CD26" s="119">
        <f>Fin!CD$113</f>
        <v>0</v>
      </c>
      <c r="CE26" s="119">
        <f>Fin!CE$113</f>
        <v>0</v>
      </c>
      <c r="CF26" s="119">
        <f>Fin!CF$113</f>
        <v>0</v>
      </c>
      <c r="CG26" s="119">
        <f>Fin!CG$113</f>
        <v>0</v>
      </c>
      <c r="CH26" s="119">
        <f>Fin!CH$113</f>
        <v>0</v>
      </c>
      <c r="CI26" s="119">
        <f>Fin!CI$113</f>
        <v>0</v>
      </c>
      <c r="CJ26" s="119">
        <f>Fin!CJ$113</f>
        <v>0</v>
      </c>
      <c r="CK26" s="119">
        <f>Fin!CK$113</f>
        <v>0</v>
      </c>
      <c r="CL26" s="119">
        <f>Fin!CL$113</f>
        <v>0</v>
      </c>
      <c r="CM26" s="119">
        <f>Fin!CM$113</f>
        <v>0</v>
      </c>
      <c r="CN26" s="119">
        <f>Fin!CN$113</f>
        <v>0</v>
      </c>
      <c r="CO26" s="119">
        <f>Fin!CO$113</f>
        <v>0</v>
      </c>
      <c r="CP26" s="119">
        <f>Fin!CP$113</f>
        <v>0</v>
      </c>
      <c r="CQ26" s="119">
        <f>Fin!CQ$113</f>
        <v>0</v>
      </c>
      <c r="CR26" s="119">
        <f>Fin!CR$113</f>
        <v>0</v>
      </c>
      <c r="CS26" s="119">
        <f>Fin!CS$113</f>
        <v>0</v>
      </c>
      <c r="CT26" s="119">
        <f>Fin!CT$113</f>
        <v>0</v>
      </c>
      <c r="CU26" s="119">
        <f>Fin!CU$113</f>
        <v>0</v>
      </c>
      <c r="CV26" s="119">
        <f>Fin!CV$113</f>
        <v>0</v>
      </c>
      <c r="CW26" s="119">
        <f>Fin!CW$113</f>
        <v>0</v>
      </c>
      <c r="CX26" s="119">
        <f>Fin!CX$113</f>
        <v>0</v>
      </c>
      <c r="CY26" s="119">
        <f>Fin!CY$113</f>
        <v>0</v>
      </c>
      <c r="CZ26" s="119">
        <f>Fin!CZ$113</f>
        <v>0</v>
      </c>
      <c r="DA26" s="119">
        <f>Fin!DA$113</f>
        <v>0</v>
      </c>
      <c r="DB26" s="119">
        <f>Fin!DB$113</f>
        <v>0</v>
      </c>
      <c r="DC26" s="119">
        <f>Fin!DC$113</f>
        <v>0</v>
      </c>
      <c r="DD26" s="119">
        <f>Fin!DD$113</f>
        <v>0</v>
      </c>
      <c r="DE26" s="119">
        <f>Fin!DE$113</f>
        <v>0</v>
      </c>
      <c r="DF26" s="119">
        <f>Fin!DF$113</f>
        <v>0</v>
      </c>
      <c r="DG26" s="119">
        <f>Fin!DG$113</f>
        <v>0</v>
      </c>
      <c r="DH26" s="119">
        <f>Fin!DH$113</f>
        <v>0</v>
      </c>
      <c r="DI26" s="119">
        <f>Fin!DI$113</f>
        <v>0</v>
      </c>
      <c r="DJ26" s="119">
        <f>Fin!DJ$113</f>
        <v>0</v>
      </c>
      <c r="DK26" s="119">
        <f>Fin!DK$113</f>
        <v>0</v>
      </c>
      <c r="DL26" s="119">
        <f>Fin!DL$113</f>
        <v>0</v>
      </c>
      <c r="DM26" s="119">
        <f>Fin!DM$113</f>
        <v>0</v>
      </c>
      <c r="DN26" s="119">
        <f>Fin!DN$113</f>
        <v>0</v>
      </c>
      <c r="DO26" s="119">
        <f>Fin!DO$113</f>
        <v>0</v>
      </c>
      <c r="DP26" s="119">
        <f>Fin!DP$113</f>
        <v>0</v>
      </c>
      <c r="DQ26" s="119">
        <f>Fin!DQ$113</f>
        <v>0</v>
      </c>
      <c r="DR26" s="119">
        <f>Fin!DR$113</f>
        <v>0</v>
      </c>
      <c r="DS26" s="119">
        <f>Fin!DS$113</f>
        <v>0</v>
      </c>
      <c r="DT26" s="119">
        <f>Fin!DT$113</f>
        <v>0</v>
      </c>
      <c r="DU26" s="119">
        <f>Fin!DU$113</f>
        <v>0</v>
      </c>
      <c r="DV26" s="119">
        <f>Fin!DV$113</f>
        <v>0</v>
      </c>
      <c r="DW26" s="119">
        <f>Fin!DW$113</f>
        <v>0</v>
      </c>
      <c r="DX26" s="119">
        <f>Fin!DX$113</f>
        <v>0</v>
      </c>
      <c r="DY26" s="119">
        <f>Fin!DY$113</f>
        <v>0</v>
      </c>
      <c r="DZ26" s="119">
        <f>Fin!DZ$113</f>
        <v>0</v>
      </c>
      <c r="EA26" s="119">
        <f>Fin!EA$113</f>
        <v>0</v>
      </c>
      <c r="EB26" s="119">
        <f>Fin!EB$113</f>
        <v>0</v>
      </c>
      <c r="EC26" s="119">
        <f>Fin!EC$113</f>
        <v>0</v>
      </c>
      <c r="ED26" s="119">
        <f>Fin!ED$113</f>
        <v>0</v>
      </c>
      <c r="EE26" s="119">
        <f>Fin!EE$113</f>
        <v>0</v>
      </c>
      <c r="EF26" s="119">
        <f>Fin!EF$113</f>
        <v>0</v>
      </c>
      <c r="EG26" s="119">
        <f>Fin!EG$113</f>
        <v>0</v>
      </c>
      <c r="EH26" s="119">
        <f>Fin!EH$113</f>
        <v>0</v>
      </c>
      <c r="EI26" s="119">
        <f>Fin!EI$113</f>
        <v>0</v>
      </c>
      <c r="EJ26" s="119">
        <f>Fin!EJ$113</f>
        <v>0</v>
      </c>
      <c r="EK26" s="119">
        <f>Fin!EK$113</f>
        <v>0</v>
      </c>
      <c r="EL26" s="119">
        <f>Fin!EL$113</f>
        <v>0</v>
      </c>
      <c r="EM26" s="119">
        <f>Fin!EM$113</f>
        <v>0</v>
      </c>
      <c r="EN26" s="119">
        <f>Fin!EN$113</f>
        <v>0</v>
      </c>
      <c r="EO26" s="119">
        <f>Fin!EO$113</f>
        <v>0</v>
      </c>
      <c r="EP26" s="119">
        <f>Fin!EP$113</f>
        <v>0</v>
      </c>
      <c r="EQ26" s="119">
        <f>Fin!EQ$113</f>
        <v>0</v>
      </c>
      <c r="ER26" s="119">
        <f>Fin!ER$113</f>
        <v>0</v>
      </c>
      <c r="ES26" s="119">
        <f>Fin!ES$113</f>
        <v>0</v>
      </c>
      <c r="ET26" s="119">
        <f>Fin!ET$113</f>
        <v>0</v>
      </c>
      <c r="EU26" s="119">
        <f>Fin!EU$113</f>
        <v>0</v>
      </c>
      <c r="EV26" s="119">
        <f>Fin!EV$113</f>
        <v>0</v>
      </c>
      <c r="EW26" s="119">
        <f>Fin!EW$113</f>
        <v>0</v>
      </c>
      <c r="EX26" s="119">
        <f>Fin!EX$113</f>
        <v>0</v>
      </c>
      <c r="EY26" s="119">
        <f>Fin!EY$113</f>
        <v>0</v>
      </c>
      <c r="EZ26" s="119">
        <f>Fin!EZ$113</f>
        <v>0</v>
      </c>
      <c r="FA26" s="119">
        <f>Fin!FA$113</f>
        <v>0</v>
      </c>
      <c r="FB26" s="119">
        <f>Fin!FB$113</f>
        <v>0</v>
      </c>
      <c r="FC26" s="119">
        <f>Fin!FC$113</f>
        <v>0</v>
      </c>
      <c r="FD26" s="119">
        <f>Fin!FD$113</f>
        <v>0</v>
      </c>
      <c r="FE26" s="119">
        <f>Fin!FE$113</f>
        <v>0</v>
      </c>
      <c r="FF26" s="119">
        <f>Fin!FF$113</f>
        <v>0</v>
      </c>
      <c r="FG26" s="119">
        <f>Fin!FG$113</f>
        <v>0</v>
      </c>
      <c r="FH26" s="119">
        <f>Fin!FH$113</f>
        <v>0</v>
      </c>
      <c r="FI26" s="119">
        <f>Fin!FI$113</f>
        <v>0</v>
      </c>
      <c r="FJ26" s="119">
        <f>Fin!FJ$113</f>
        <v>0</v>
      </c>
      <c r="FK26" s="119">
        <f>Fin!FK$113</f>
        <v>0</v>
      </c>
      <c r="FL26" s="119">
        <f>Fin!FL$113</f>
        <v>0</v>
      </c>
      <c r="FM26" s="119">
        <f>Fin!FM$113</f>
        <v>0</v>
      </c>
      <c r="FN26" s="119">
        <f>Fin!FN$113</f>
        <v>0</v>
      </c>
      <c r="FO26" s="119">
        <f>Fin!FO$113</f>
        <v>0</v>
      </c>
      <c r="FP26" s="119">
        <f>Fin!FP$113</f>
        <v>0</v>
      </c>
      <c r="FQ26" s="119">
        <f>Fin!FQ$113</f>
        <v>0</v>
      </c>
      <c r="FR26" s="119">
        <f>Fin!FR$113</f>
        <v>0</v>
      </c>
      <c r="FS26" s="119">
        <f>Fin!FS$113</f>
        <v>0</v>
      </c>
      <c r="FT26" s="119">
        <f>Fin!FT$113</f>
        <v>0</v>
      </c>
      <c r="FU26" s="119">
        <f>Fin!FU$113</f>
        <v>0</v>
      </c>
      <c r="FV26" s="119">
        <f>Fin!FV$113</f>
        <v>0</v>
      </c>
      <c r="FW26" s="119">
        <f>Fin!FW$113</f>
        <v>0</v>
      </c>
      <c r="FX26" s="119">
        <f>Fin!FX$113</f>
        <v>0</v>
      </c>
      <c r="FY26" s="119">
        <f>Fin!FY$113</f>
        <v>0</v>
      </c>
      <c r="FZ26" s="119">
        <f>Fin!FZ$113</f>
        <v>0</v>
      </c>
      <c r="GA26" s="119">
        <f>Fin!GA$113</f>
        <v>0</v>
      </c>
      <c r="GB26" s="119">
        <f>Fin!GB$113</f>
        <v>0</v>
      </c>
      <c r="GC26" s="119">
        <f>Fin!GC$113</f>
        <v>0</v>
      </c>
      <c r="GD26" s="119">
        <f>Fin!GD$113</f>
        <v>0</v>
      </c>
      <c r="GE26" s="119">
        <f>Fin!GE$113</f>
        <v>0</v>
      </c>
      <c r="GF26" s="119">
        <f>Fin!GF$113</f>
        <v>0</v>
      </c>
      <c r="GG26" s="119">
        <f>Fin!GG$113</f>
        <v>0</v>
      </c>
      <c r="GH26" s="119">
        <f>Fin!GH$113</f>
        <v>0</v>
      </c>
      <c r="GI26" s="119">
        <f>Fin!GI$113</f>
        <v>0</v>
      </c>
      <c r="GJ26" s="119">
        <f>Fin!GJ$113</f>
        <v>0</v>
      </c>
    </row>
    <row r="27" spans="1:192" s="119" customFormat="1" ht="12.75" hidden="1" outlineLevel="1" x14ac:dyDescent="0.35">
      <c r="E27" s="119" t="str">
        <f>Fin!$E$125</f>
        <v>Interest during construction</v>
      </c>
      <c r="G27" s="119" t="str">
        <f>Fin!$G$125</f>
        <v>$ 000s</v>
      </c>
      <c r="H27" s="119">
        <f>Fin!$H$125</f>
        <v>20222.866959939023</v>
      </c>
      <c r="J27" s="119">
        <f>Fin!J$125</f>
        <v>0</v>
      </c>
      <c r="K27" s="119">
        <f>Fin!K$125</f>
        <v>0</v>
      </c>
      <c r="L27" s="119">
        <f>Fin!L$125</f>
        <v>0</v>
      </c>
      <c r="M27" s="119">
        <f>Fin!M$125</f>
        <v>0</v>
      </c>
      <c r="N27" s="119">
        <f>Fin!N$125</f>
        <v>0</v>
      </c>
      <c r="O27" s="119">
        <f>Fin!O$125</f>
        <v>0</v>
      </c>
      <c r="P27" s="119">
        <f>Fin!P$125</f>
        <v>15.772136491652867</v>
      </c>
      <c r="Q27" s="119">
        <f>Fin!Q$125</f>
        <v>104.56677520309857</v>
      </c>
      <c r="R27" s="119">
        <f>Fin!R$125</f>
        <v>120.90032681522418</v>
      </c>
      <c r="S27" s="119">
        <f>Fin!S$125</f>
        <v>145.3129890749392</v>
      </c>
      <c r="T27" s="119">
        <f>Fin!T$125</f>
        <v>160.42081826106462</v>
      </c>
      <c r="U27" s="119">
        <f>Fin!U$125</f>
        <v>186.23970120404482</v>
      </c>
      <c r="V27" s="119">
        <f>Fin!V$125</f>
        <v>206.78692417982174</v>
      </c>
      <c r="W27" s="119">
        <f>Fin!W$125</f>
        <v>205.375802113752</v>
      </c>
      <c r="X27" s="119">
        <f>Fin!X$125</f>
        <v>247.91768453680646</v>
      </c>
      <c r="Y27" s="119">
        <f>Fin!Y$125</f>
        <v>259.93897231723065</v>
      </c>
      <c r="Z27" s="119">
        <f>Fin!Z$125</f>
        <v>289.29891665580442</v>
      </c>
      <c r="AA27" s="119">
        <f>Fin!AA$125</f>
        <v>300.07537947203372</v>
      </c>
      <c r="AB27" s="119">
        <f>Fin!AB$125</f>
        <v>330.8634600464668</v>
      </c>
      <c r="AC27" s="119">
        <f>Fin!AC$125</f>
        <v>351.73590300386667</v>
      </c>
      <c r="AD27" s="119">
        <f>Fin!AD$125</f>
        <v>360.63414433380217</v>
      </c>
      <c r="AE27" s="119">
        <f>Fin!AE$125</f>
        <v>393.57703079717265</v>
      </c>
      <c r="AF27" s="119">
        <f>Fin!AF$125</f>
        <v>401.21661263970066</v>
      </c>
      <c r="AG27" s="119">
        <f>Fin!AG$125</f>
        <v>435.29870734605475</v>
      </c>
      <c r="AH27" s="119">
        <f>Fin!AH$125</f>
        <v>455.81606208098049</v>
      </c>
      <c r="AI27" s="119">
        <f>Fin!AI$125</f>
        <v>445.34185891471554</v>
      </c>
      <c r="AJ27" s="119">
        <f>Fin!AJ$125</f>
        <v>495.93048378872305</v>
      </c>
      <c r="AK27" s="119">
        <f>Fin!AK$125</f>
        <v>499.11139528728177</v>
      </c>
      <c r="AL27" s="119">
        <f>Fin!AL$125</f>
        <v>535.15278963469655</v>
      </c>
      <c r="AM27" s="119">
        <f>Fin!AM$125</f>
        <v>536.53534043303659</v>
      </c>
      <c r="AN27" s="119">
        <f>Fin!AN$125</f>
        <v>573.2987564784155</v>
      </c>
      <c r="AO27" s="119">
        <f>Fin!AO$125</f>
        <v>591.99529592662554</v>
      </c>
      <c r="AP27" s="119">
        <f>Fin!AP$125</f>
        <v>590.64266767107642</v>
      </c>
      <c r="AQ27" s="119">
        <f>Fin!AQ$125</f>
        <v>628.33311488904951</v>
      </c>
      <c r="AR27" s="119">
        <f>Fin!AR$125</f>
        <v>625.39972906832827</v>
      </c>
      <c r="AS27" s="119">
        <f>Fin!AS$125</f>
        <v>663.70206476572628</v>
      </c>
      <c r="AT27" s="119">
        <f>Fin!AT$125</f>
        <v>681.09018843340857</v>
      </c>
      <c r="AU27" s="119">
        <f>Fin!AU$125</f>
        <v>630.50932971836289</v>
      </c>
      <c r="AV27" s="119">
        <f>Fin!AV$125</f>
        <v>714.55852782948364</v>
      </c>
      <c r="AW27" s="119">
        <f>Fin!AW$125</f>
        <v>707.89997693624662</v>
      </c>
      <c r="AX27" s="119">
        <f>Fin!AX$125</f>
        <v>747.57574297110682</v>
      </c>
      <c r="AY27" s="119">
        <f>Fin!AY$125</f>
        <v>739.00719433001552</v>
      </c>
      <c r="AZ27" s="119">
        <f>Fin!AZ$125</f>
        <v>779.16497985885962</v>
      </c>
      <c r="BA27" s="119">
        <f>Fin!BA$125</f>
        <v>794.53762725962554</v>
      </c>
      <c r="BB27" s="119">
        <f>Fin!BB$125</f>
        <v>783.29775791804354</v>
      </c>
      <c r="BC27" s="119">
        <f>Fin!BC$125</f>
        <v>823.91459248994477</v>
      </c>
      <c r="BD27" s="119">
        <f>Fin!BD$125</f>
        <v>811.41113128938707</v>
      </c>
      <c r="BE27" s="119">
        <f>Fin!BE$125</f>
        <v>852.70806747334416</v>
      </c>
      <c r="BF27" s="119">
        <f>Fin!BF$125</f>
        <v>0</v>
      </c>
      <c r="BG27" s="119">
        <f>Fin!BG$125</f>
        <v>0</v>
      </c>
      <c r="BH27" s="119">
        <f>Fin!BH$125</f>
        <v>0</v>
      </c>
      <c r="BI27" s="119">
        <f>Fin!BI$125</f>
        <v>0</v>
      </c>
      <c r="BJ27" s="119">
        <f>Fin!BJ$125</f>
        <v>0</v>
      </c>
      <c r="BK27" s="119">
        <f>Fin!BK$125</f>
        <v>0</v>
      </c>
      <c r="BL27" s="119">
        <f>Fin!BL$125</f>
        <v>0</v>
      </c>
      <c r="BM27" s="119">
        <f>Fin!BM$125</f>
        <v>0</v>
      </c>
      <c r="BN27" s="119">
        <f>Fin!BN$125</f>
        <v>0</v>
      </c>
      <c r="BO27" s="119">
        <f>Fin!BO$125</f>
        <v>0</v>
      </c>
      <c r="BP27" s="119">
        <f>Fin!BP$125</f>
        <v>0</v>
      </c>
      <c r="BQ27" s="119">
        <f>Fin!BQ$125</f>
        <v>0</v>
      </c>
      <c r="BR27" s="119">
        <f>Fin!BR$125</f>
        <v>0</v>
      </c>
      <c r="BS27" s="119">
        <f>Fin!BS$125</f>
        <v>0</v>
      </c>
      <c r="BT27" s="119">
        <f>Fin!BT$125</f>
        <v>0</v>
      </c>
      <c r="BU27" s="119">
        <f>Fin!BU$125</f>
        <v>0</v>
      </c>
      <c r="BV27" s="119">
        <f>Fin!BV$125</f>
        <v>0</v>
      </c>
      <c r="BW27" s="119">
        <f>Fin!BW$125</f>
        <v>0</v>
      </c>
      <c r="BX27" s="119">
        <f>Fin!BX$125</f>
        <v>0</v>
      </c>
      <c r="BY27" s="119">
        <f>Fin!BY$125</f>
        <v>0</v>
      </c>
      <c r="BZ27" s="119">
        <f>Fin!BZ$125</f>
        <v>0</v>
      </c>
      <c r="CA27" s="119">
        <f>Fin!CA$125</f>
        <v>0</v>
      </c>
      <c r="CB27" s="119">
        <f>Fin!CB$125</f>
        <v>0</v>
      </c>
      <c r="CC27" s="119">
        <f>Fin!CC$125</f>
        <v>0</v>
      </c>
      <c r="CD27" s="119">
        <f>Fin!CD$125</f>
        <v>0</v>
      </c>
      <c r="CE27" s="119">
        <f>Fin!CE$125</f>
        <v>0</v>
      </c>
      <c r="CF27" s="119">
        <f>Fin!CF$125</f>
        <v>0</v>
      </c>
      <c r="CG27" s="119">
        <f>Fin!CG$125</f>
        <v>0</v>
      </c>
      <c r="CH27" s="119">
        <f>Fin!CH$125</f>
        <v>0</v>
      </c>
      <c r="CI27" s="119">
        <f>Fin!CI$125</f>
        <v>0</v>
      </c>
      <c r="CJ27" s="119">
        <f>Fin!CJ$125</f>
        <v>0</v>
      </c>
      <c r="CK27" s="119">
        <f>Fin!CK$125</f>
        <v>0</v>
      </c>
      <c r="CL27" s="119">
        <f>Fin!CL$125</f>
        <v>0</v>
      </c>
      <c r="CM27" s="119">
        <f>Fin!CM$125</f>
        <v>0</v>
      </c>
      <c r="CN27" s="119">
        <f>Fin!CN$125</f>
        <v>0</v>
      </c>
      <c r="CO27" s="119">
        <f>Fin!CO$125</f>
        <v>0</v>
      </c>
      <c r="CP27" s="119">
        <f>Fin!CP$125</f>
        <v>0</v>
      </c>
      <c r="CQ27" s="119">
        <f>Fin!CQ$125</f>
        <v>0</v>
      </c>
      <c r="CR27" s="119">
        <f>Fin!CR$125</f>
        <v>0</v>
      </c>
      <c r="CS27" s="119">
        <f>Fin!CS$125</f>
        <v>0</v>
      </c>
      <c r="CT27" s="119">
        <f>Fin!CT$125</f>
        <v>0</v>
      </c>
      <c r="CU27" s="119">
        <f>Fin!CU$125</f>
        <v>0</v>
      </c>
      <c r="CV27" s="119">
        <f>Fin!CV$125</f>
        <v>0</v>
      </c>
      <c r="CW27" s="119">
        <f>Fin!CW$125</f>
        <v>0</v>
      </c>
      <c r="CX27" s="119">
        <f>Fin!CX$125</f>
        <v>0</v>
      </c>
      <c r="CY27" s="119">
        <f>Fin!CY$125</f>
        <v>0</v>
      </c>
      <c r="CZ27" s="119">
        <f>Fin!CZ$125</f>
        <v>0</v>
      </c>
      <c r="DA27" s="119">
        <f>Fin!DA$125</f>
        <v>0</v>
      </c>
      <c r="DB27" s="119">
        <f>Fin!DB$125</f>
        <v>0</v>
      </c>
      <c r="DC27" s="119">
        <f>Fin!DC$125</f>
        <v>0</v>
      </c>
      <c r="DD27" s="119">
        <f>Fin!DD$125</f>
        <v>0</v>
      </c>
      <c r="DE27" s="119">
        <f>Fin!DE$125</f>
        <v>0</v>
      </c>
      <c r="DF27" s="119">
        <f>Fin!DF$125</f>
        <v>0</v>
      </c>
      <c r="DG27" s="119">
        <f>Fin!DG$125</f>
        <v>0</v>
      </c>
      <c r="DH27" s="119">
        <f>Fin!DH$125</f>
        <v>0</v>
      </c>
      <c r="DI27" s="119">
        <f>Fin!DI$125</f>
        <v>0</v>
      </c>
      <c r="DJ27" s="119">
        <f>Fin!DJ$125</f>
        <v>0</v>
      </c>
      <c r="DK27" s="119">
        <f>Fin!DK$125</f>
        <v>0</v>
      </c>
      <c r="DL27" s="119">
        <f>Fin!DL$125</f>
        <v>0</v>
      </c>
      <c r="DM27" s="119">
        <f>Fin!DM$125</f>
        <v>0</v>
      </c>
      <c r="DN27" s="119">
        <f>Fin!DN$125</f>
        <v>0</v>
      </c>
      <c r="DO27" s="119">
        <f>Fin!DO$125</f>
        <v>0</v>
      </c>
      <c r="DP27" s="119">
        <f>Fin!DP$125</f>
        <v>0</v>
      </c>
      <c r="DQ27" s="119">
        <f>Fin!DQ$125</f>
        <v>0</v>
      </c>
      <c r="DR27" s="119">
        <f>Fin!DR$125</f>
        <v>0</v>
      </c>
      <c r="DS27" s="119">
        <f>Fin!DS$125</f>
        <v>0</v>
      </c>
      <c r="DT27" s="119">
        <f>Fin!DT$125</f>
        <v>0</v>
      </c>
      <c r="DU27" s="119">
        <f>Fin!DU$125</f>
        <v>0</v>
      </c>
      <c r="DV27" s="119">
        <f>Fin!DV$125</f>
        <v>0</v>
      </c>
      <c r="DW27" s="119">
        <f>Fin!DW$125</f>
        <v>0</v>
      </c>
      <c r="DX27" s="119">
        <f>Fin!DX$125</f>
        <v>0</v>
      </c>
      <c r="DY27" s="119">
        <f>Fin!DY$125</f>
        <v>0</v>
      </c>
      <c r="DZ27" s="119">
        <f>Fin!DZ$125</f>
        <v>0</v>
      </c>
      <c r="EA27" s="119">
        <f>Fin!EA$125</f>
        <v>0</v>
      </c>
      <c r="EB27" s="119">
        <f>Fin!EB$125</f>
        <v>0</v>
      </c>
      <c r="EC27" s="119">
        <f>Fin!EC$125</f>
        <v>0</v>
      </c>
      <c r="ED27" s="119">
        <f>Fin!ED$125</f>
        <v>0</v>
      </c>
      <c r="EE27" s="119">
        <f>Fin!EE$125</f>
        <v>0</v>
      </c>
      <c r="EF27" s="119">
        <f>Fin!EF$125</f>
        <v>0</v>
      </c>
      <c r="EG27" s="119">
        <f>Fin!EG$125</f>
        <v>0</v>
      </c>
      <c r="EH27" s="119">
        <f>Fin!EH$125</f>
        <v>0</v>
      </c>
      <c r="EI27" s="119">
        <f>Fin!EI$125</f>
        <v>0</v>
      </c>
      <c r="EJ27" s="119">
        <f>Fin!EJ$125</f>
        <v>0</v>
      </c>
      <c r="EK27" s="119">
        <f>Fin!EK$125</f>
        <v>0</v>
      </c>
      <c r="EL27" s="119">
        <f>Fin!EL$125</f>
        <v>0</v>
      </c>
      <c r="EM27" s="119">
        <f>Fin!EM$125</f>
        <v>0</v>
      </c>
      <c r="EN27" s="119">
        <f>Fin!EN$125</f>
        <v>0</v>
      </c>
      <c r="EO27" s="119">
        <f>Fin!EO$125</f>
        <v>0</v>
      </c>
      <c r="EP27" s="119">
        <f>Fin!EP$125</f>
        <v>0</v>
      </c>
      <c r="EQ27" s="119">
        <f>Fin!EQ$125</f>
        <v>0</v>
      </c>
      <c r="ER27" s="119">
        <f>Fin!ER$125</f>
        <v>0</v>
      </c>
      <c r="ES27" s="119">
        <f>Fin!ES$125</f>
        <v>0</v>
      </c>
      <c r="ET27" s="119">
        <f>Fin!ET$125</f>
        <v>0</v>
      </c>
      <c r="EU27" s="119">
        <f>Fin!EU$125</f>
        <v>0</v>
      </c>
      <c r="EV27" s="119">
        <f>Fin!EV$125</f>
        <v>0</v>
      </c>
      <c r="EW27" s="119">
        <f>Fin!EW$125</f>
        <v>0</v>
      </c>
      <c r="EX27" s="119">
        <f>Fin!EX$125</f>
        <v>0</v>
      </c>
      <c r="EY27" s="119">
        <f>Fin!EY$125</f>
        <v>0</v>
      </c>
      <c r="EZ27" s="119">
        <f>Fin!EZ$125</f>
        <v>0</v>
      </c>
      <c r="FA27" s="119">
        <f>Fin!FA$125</f>
        <v>0</v>
      </c>
      <c r="FB27" s="119">
        <f>Fin!FB$125</f>
        <v>0</v>
      </c>
      <c r="FC27" s="119">
        <f>Fin!FC$125</f>
        <v>0</v>
      </c>
      <c r="FD27" s="119">
        <f>Fin!FD$125</f>
        <v>0</v>
      </c>
      <c r="FE27" s="119">
        <f>Fin!FE$125</f>
        <v>0</v>
      </c>
      <c r="FF27" s="119">
        <f>Fin!FF$125</f>
        <v>0</v>
      </c>
      <c r="FG27" s="119">
        <f>Fin!FG$125</f>
        <v>0</v>
      </c>
      <c r="FH27" s="119">
        <f>Fin!FH$125</f>
        <v>0</v>
      </c>
      <c r="FI27" s="119">
        <f>Fin!FI$125</f>
        <v>0</v>
      </c>
      <c r="FJ27" s="119">
        <f>Fin!FJ$125</f>
        <v>0</v>
      </c>
      <c r="FK27" s="119">
        <f>Fin!FK$125</f>
        <v>0</v>
      </c>
      <c r="FL27" s="119">
        <f>Fin!FL$125</f>
        <v>0</v>
      </c>
      <c r="FM27" s="119">
        <f>Fin!FM$125</f>
        <v>0</v>
      </c>
      <c r="FN27" s="119">
        <f>Fin!FN$125</f>
        <v>0</v>
      </c>
      <c r="FO27" s="119">
        <f>Fin!FO$125</f>
        <v>0</v>
      </c>
      <c r="FP27" s="119">
        <f>Fin!FP$125</f>
        <v>0</v>
      </c>
      <c r="FQ27" s="119">
        <f>Fin!FQ$125</f>
        <v>0</v>
      </c>
      <c r="FR27" s="119">
        <f>Fin!FR$125</f>
        <v>0</v>
      </c>
      <c r="FS27" s="119">
        <f>Fin!FS$125</f>
        <v>0</v>
      </c>
      <c r="FT27" s="119">
        <f>Fin!FT$125</f>
        <v>0</v>
      </c>
      <c r="FU27" s="119">
        <f>Fin!FU$125</f>
        <v>0</v>
      </c>
      <c r="FV27" s="119">
        <f>Fin!FV$125</f>
        <v>0</v>
      </c>
      <c r="FW27" s="119">
        <f>Fin!FW$125</f>
        <v>0</v>
      </c>
      <c r="FX27" s="119">
        <f>Fin!FX$125</f>
        <v>0</v>
      </c>
      <c r="FY27" s="119">
        <f>Fin!FY$125</f>
        <v>0</v>
      </c>
      <c r="FZ27" s="119">
        <f>Fin!FZ$125</f>
        <v>0</v>
      </c>
      <c r="GA27" s="119">
        <f>Fin!GA$125</f>
        <v>0</v>
      </c>
      <c r="GB27" s="119">
        <f>Fin!GB$125</f>
        <v>0</v>
      </c>
      <c r="GC27" s="119">
        <f>Fin!GC$125</f>
        <v>0</v>
      </c>
      <c r="GD27" s="119">
        <f>Fin!GD$125</f>
        <v>0</v>
      </c>
      <c r="GE27" s="119">
        <f>Fin!GE$125</f>
        <v>0</v>
      </c>
      <c r="GF27" s="119">
        <f>Fin!GF$125</f>
        <v>0</v>
      </c>
      <c r="GG27" s="119">
        <f>Fin!GG$125</f>
        <v>0</v>
      </c>
      <c r="GH27" s="119">
        <f>Fin!GH$125</f>
        <v>0</v>
      </c>
      <c r="GI27" s="119">
        <f>Fin!GI$125</f>
        <v>0</v>
      </c>
      <c r="GJ27" s="119">
        <f>Fin!GJ$125</f>
        <v>0</v>
      </c>
    </row>
    <row r="28" spans="1:192" hidden="1" outlineLevel="1" x14ac:dyDescent="0.35">
      <c r="A28" s="14"/>
      <c r="B28" s="14"/>
      <c r="C28" s="19"/>
      <c r="D28" s="45"/>
      <c r="E28" s="522" t="s">
        <v>173</v>
      </c>
      <c r="F28" s="522"/>
      <c r="G28" s="522" t="s">
        <v>101</v>
      </c>
      <c r="H28" s="522">
        <f>SUM(J28:GJ28)</f>
        <v>349879.53171772859</v>
      </c>
      <c r="I28" s="523"/>
      <c r="J28" s="522">
        <f t="shared" ref="J28:AO28" si="6">SUM(J18:J27)</f>
        <v>0</v>
      </c>
      <c r="K28" s="522">
        <f t="shared" si="6"/>
        <v>0</v>
      </c>
      <c r="L28" s="522">
        <f t="shared" si="6"/>
        <v>0</v>
      </c>
      <c r="M28" s="522">
        <f t="shared" si="6"/>
        <v>0</v>
      </c>
      <c r="N28" s="522">
        <f t="shared" si="6"/>
        <v>0</v>
      </c>
      <c r="O28" s="522">
        <f t="shared" si="6"/>
        <v>5650</v>
      </c>
      <c r="P28" s="522">
        <f t="shared" si="6"/>
        <v>31808.608109951612</v>
      </c>
      <c r="Q28" s="522">
        <f t="shared" si="6"/>
        <v>7294.7712708106264</v>
      </c>
      <c r="R28" s="522">
        <f t="shared" si="6"/>
        <v>7301.6094096092838</v>
      </c>
      <c r="S28" s="522">
        <f t="shared" si="6"/>
        <v>7327.5946097629421</v>
      </c>
      <c r="T28" s="522">
        <f t="shared" si="6"/>
        <v>7333.4453610517658</v>
      </c>
      <c r="U28" s="522">
        <f t="shared" si="6"/>
        <v>7360.5633500891663</v>
      </c>
      <c r="V28" s="522">
        <f t="shared" si="6"/>
        <v>7377.1152797085424</v>
      </c>
      <c r="W28" s="522">
        <f t="shared" si="6"/>
        <v>7357.0202091553192</v>
      </c>
      <c r="X28" s="522">
        <f t="shared" si="6"/>
        <v>7410.2483922183355</v>
      </c>
      <c r="Y28" s="522">
        <f t="shared" si="6"/>
        <v>7413.6127629303437</v>
      </c>
      <c r="Z28" s="522">
        <f t="shared" si="6"/>
        <v>7443.5832736475286</v>
      </c>
      <c r="AA28" s="522">
        <f t="shared" si="6"/>
        <v>7445.9448686939359</v>
      </c>
      <c r="AB28" s="522">
        <f t="shared" si="6"/>
        <v>7477.0658224900062</v>
      </c>
      <c r="AC28" s="522">
        <f t="shared" si="6"/>
        <v>7493.8797348723565</v>
      </c>
      <c r="AD28" s="522">
        <f t="shared" si="6"/>
        <v>7494.7283181659159</v>
      </c>
      <c r="AE28" s="522">
        <f t="shared" si="6"/>
        <v>7527.585087816964</v>
      </c>
      <c r="AF28" s="522">
        <f t="shared" si="6"/>
        <v>7527.4197509678888</v>
      </c>
      <c r="AG28" s="522">
        <f t="shared" si="6"/>
        <v>7561.1942161480074</v>
      </c>
      <c r="AH28" s="522">
        <f t="shared" si="6"/>
        <v>7577.7220852400314</v>
      </c>
      <c r="AI28" s="522">
        <f t="shared" si="6"/>
        <v>7556.6456438005407</v>
      </c>
      <c r="AJ28" s="522">
        <f t="shared" si="6"/>
        <v>7610.036480504602</v>
      </c>
      <c r="AK28" s="522">
        <f t="shared" si="6"/>
        <v>7606.2794369895519</v>
      </c>
      <c r="AL28" s="522">
        <f t="shared" si="6"/>
        <v>7641.6322268805252</v>
      </c>
      <c r="AM28" s="522">
        <f t="shared" si="6"/>
        <v>7636.4265039125203</v>
      </c>
      <c r="AN28" s="522">
        <f t="shared" si="6"/>
        <v>7672.36092239352</v>
      </c>
      <c r="AO28" s="522">
        <f t="shared" si="6"/>
        <v>7687.4220236156898</v>
      </c>
      <c r="AP28" s="522">
        <f t="shared" ref="AP28:BU28" si="7">SUM(AP18:AP27)</f>
        <v>7680.0129619653862</v>
      </c>
      <c r="AQ28" s="522">
        <f t="shared" si="7"/>
        <v>7716.6941555576423</v>
      </c>
      <c r="AR28" s="522">
        <f t="shared" si="7"/>
        <v>7708.0117058687283</v>
      </c>
      <c r="AS28" s="522">
        <f t="shared" si="7"/>
        <v>7745.1858096249653</v>
      </c>
      <c r="AT28" s="522">
        <f t="shared" si="7"/>
        <v>7759.1929092461542</v>
      </c>
      <c r="AU28" s="522">
        <f t="shared" si="7"/>
        <v>7699.488884170145</v>
      </c>
      <c r="AV28" s="522">
        <f t="shared" si="7"/>
        <v>7786.1535159818814</v>
      </c>
      <c r="AW28" s="522">
        <f t="shared" si="7"/>
        <v>7774.4702388734395</v>
      </c>
      <c r="AX28" s="522">
        <f t="shared" si="7"/>
        <v>7812.7507170681884</v>
      </c>
      <c r="AY28" s="522">
        <f t="shared" si="7"/>
        <v>7799.5288306628654</v>
      </c>
      <c r="AZ28" s="522">
        <f t="shared" si="7"/>
        <v>7838.1976023388788</v>
      </c>
      <c r="BA28" s="522">
        <f t="shared" si="7"/>
        <v>7850.5811238561628</v>
      </c>
      <c r="BB28" s="522">
        <f t="shared" si="7"/>
        <v>7835.2073402198876</v>
      </c>
      <c r="BC28" s="522">
        <f t="shared" si="7"/>
        <v>7874.2459014028082</v>
      </c>
      <c r="BD28" s="522">
        <f t="shared" si="7"/>
        <v>7857.8542243245811</v>
      </c>
      <c r="BE28" s="522">
        <f t="shared" si="7"/>
        <v>8547.4406451394352</v>
      </c>
      <c r="BF28" s="522">
        <f t="shared" si="7"/>
        <v>0</v>
      </c>
      <c r="BG28" s="522">
        <f t="shared" si="7"/>
        <v>0</v>
      </c>
      <c r="BH28" s="522">
        <f t="shared" si="7"/>
        <v>0</v>
      </c>
      <c r="BI28" s="522">
        <f t="shared" si="7"/>
        <v>0</v>
      </c>
      <c r="BJ28" s="522">
        <f t="shared" si="7"/>
        <v>0</v>
      </c>
      <c r="BK28" s="522">
        <f t="shared" si="7"/>
        <v>0</v>
      </c>
      <c r="BL28" s="522">
        <f t="shared" si="7"/>
        <v>0</v>
      </c>
      <c r="BM28" s="522">
        <f t="shared" si="7"/>
        <v>0</v>
      </c>
      <c r="BN28" s="522">
        <f t="shared" si="7"/>
        <v>0</v>
      </c>
      <c r="BO28" s="522">
        <f t="shared" si="7"/>
        <v>0</v>
      </c>
      <c r="BP28" s="522">
        <f t="shared" si="7"/>
        <v>0</v>
      </c>
      <c r="BQ28" s="522">
        <f t="shared" si="7"/>
        <v>0</v>
      </c>
      <c r="BR28" s="522">
        <f t="shared" si="7"/>
        <v>0</v>
      </c>
      <c r="BS28" s="522">
        <f t="shared" si="7"/>
        <v>0</v>
      </c>
      <c r="BT28" s="522">
        <f t="shared" si="7"/>
        <v>0</v>
      </c>
      <c r="BU28" s="522">
        <f t="shared" si="7"/>
        <v>0</v>
      </c>
      <c r="BV28" s="522">
        <f t="shared" ref="BV28:DA28" si="8">SUM(BV18:BV27)</f>
        <v>0</v>
      </c>
      <c r="BW28" s="522">
        <f t="shared" si="8"/>
        <v>0</v>
      </c>
      <c r="BX28" s="522">
        <f t="shared" si="8"/>
        <v>0</v>
      </c>
      <c r="BY28" s="522">
        <f t="shared" si="8"/>
        <v>0</v>
      </c>
      <c r="BZ28" s="522">
        <f t="shared" si="8"/>
        <v>0</v>
      </c>
      <c r="CA28" s="522">
        <f t="shared" si="8"/>
        <v>0</v>
      </c>
      <c r="CB28" s="522">
        <f t="shared" si="8"/>
        <v>0</v>
      </c>
      <c r="CC28" s="522">
        <f t="shared" si="8"/>
        <v>0</v>
      </c>
      <c r="CD28" s="522">
        <f t="shared" si="8"/>
        <v>0</v>
      </c>
      <c r="CE28" s="522">
        <f t="shared" si="8"/>
        <v>0</v>
      </c>
      <c r="CF28" s="522">
        <f t="shared" si="8"/>
        <v>0</v>
      </c>
      <c r="CG28" s="522">
        <f t="shared" si="8"/>
        <v>0</v>
      </c>
      <c r="CH28" s="522">
        <f t="shared" si="8"/>
        <v>0</v>
      </c>
      <c r="CI28" s="522">
        <f t="shared" si="8"/>
        <v>0</v>
      </c>
      <c r="CJ28" s="522">
        <f t="shared" si="8"/>
        <v>0</v>
      </c>
      <c r="CK28" s="522">
        <f t="shared" si="8"/>
        <v>0</v>
      </c>
      <c r="CL28" s="522">
        <f t="shared" si="8"/>
        <v>0</v>
      </c>
      <c r="CM28" s="522">
        <f t="shared" si="8"/>
        <v>0</v>
      </c>
      <c r="CN28" s="522">
        <f t="shared" si="8"/>
        <v>0</v>
      </c>
      <c r="CO28" s="522">
        <f t="shared" si="8"/>
        <v>0</v>
      </c>
      <c r="CP28" s="522">
        <f t="shared" si="8"/>
        <v>0</v>
      </c>
      <c r="CQ28" s="522">
        <f t="shared" si="8"/>
        <v>0</v>
      </c>
      <c r="CR28" s="522">
        <f t="shared" si="8"/>
        <v>0</v>
      </c>
      <c r="CS28" s="522">
        <f t="shared" si="8"/>
        <v>0</v>
      </c>
      <c r="CT28" s="522">
        <f t="shared" si="8"/>
        <v>0</v>
      </c>
      <c r="CU28" s="522">
        <f t="shared" si="8"/>
        <v>0</v>
      </c>
      <c r="CV28" s="522">
        <f t="shared" si="8"/>
        <v>0</v>
      </c>
      <c r="CW28" s="522">
        <f t="shared" si="8"/>
        <v>0</v>
      </c>
      <c r="CX28" s="522">
        <f t="shared" si="8"/>
        <v>0</v>
      </c>
      <c r="CY28" s="522">
        <f t="shared" si="8"/>
        <v>0</v>
      </c>
      <c r="CZ28" s="522">
        <f t="shared" si="8"/>
        <v>0</v>
      </c>
      <c r="DA28" s="522">
        <f t="shared" si="8"/>
        <v>0</v>
      </c>
      <c r="DB28" s="522">
        <f t="shared" ref="DB28:EG28" si="9">SUM(DB18:DB27)</f>
        <v>0</v>
      </c>
      <c r="DC28" s="522">
        <f t="shared" si="9"/>
        <v>0</v>
      </c>
      <c r="DD28" s="522">
        <f t="shared" si="9"/>
        <v>0</v>
      </c>
      <c r="DE28" s="522">
        <f t="shared" si="9"/>
        <v>0</v>
      </c>
      <c r="DF28" s="522">
        <f t="shared" si="9"/>
        <v>0</v>
      </c>
      <c r="DG28" s="522">
        <f t="shared" si="9"/>
        <v>0</v>
      </c>
      <c r="DH28" s="522">
        <f t="shared" si="9"/>
        <v>0</v>
      </c>
      <c r="DI28" s="522">
        <f t="shared" si="9"/>
        <v>0</v>
      </c>
      <c r="DJ28" s="522">
        <f t="shared" si="9"/>
        <v>0</v>
      </c>
      <c r="DK28" s="522">
        <f t="shared" si="9"/>
        <v>0</v>
      </c>
      <c r="DL28" s="522">
        <f t="shared" si="9"/>
        <v>0</v>
      </c>
      <c r="DM28" s="522">
        <f t="shared" si="9"/>
        <v>0</v>
      </c>
      <c r="DN28" s="522">
        <f t="shared" si="9"/>
        <v>0</v>
      </c>
      <c r="DO28" s="522">
        <f t="shared" si="9"/>
        <v>0</v>
      </c>
      <c r="DP28" s="522">
        <f t="shared" si="9"/>
        <v>0</v>
      </c>
      <c r="DQ28" s="522">
        <f t="shared" si="9"/>
        <v>0</v>
      </c>
      <c r="DR28" s="522">
        <f t="shared" si="9"/>
        <v>0</v>
      </c>
      <c r="DS28" s="522">
        <f t="shared" si="9"/>
        <v>0</v>
      </c>
      <c r="DT28" s="522">
        <f t="shared" si="9"/>
        <v>0</v>
      </c>
      <c r="DU28" s="522">
        <f t="shared" si="9"/>
        <v>0</v>
      </c>
      <c r="DV28" s="522">
        <f t="shared" si="9"/>
        <v>0</v>
      </c>
      <c r="DW28" s="522">
        <f t="shared" si="9"/>
        <v>0</v>
      </c>
      <c r="DX28" s="522">
        <f t="shared" si="9"/>
        <v>0</v>
      </c>
      <c r="DY28" s="522">
        <f t="shared" si="9"/>
        <v>0</v>
      </c>
      <c r="DZ28" s="522">
        <f t="shared" si="9"/>
        <v>0</v>
      </c>
      <c r="EA28" s="522">
        <f t="shared" si="9"/>
        <v>0</v>
      </c>
      <c r="EB28" s="522">
        <f t="shared" si="9"/>
        <v>0</v>
      </c>
      <c r="EC28" s="522">
        <f t="shared" si="9"/>
        <v>0</v>
      </c>
      <c r="ED28" s="522">
        <f t="shared" si="9"/>
        <v>0</v>
      </c>
      <c r="EE28" s="522">
        <f t="shared" si="9"/>
        <v>0</v>
      </c>
      <c r="EF28" s="522">
        <f t="shared" si="9"/>
        <v>0</v>
      </c>
      <c r="EG28" s="522">
        <f t="shared" si="9"/>
        <v>0</v>
      </c>
      <c r="EH28" s="522">
        <f t="shared" ref="EH28:FM28" si="10">SUM(EH18:EH27)</f>
        <v>0</v>
      </c>
      <c r="EI28" s="522">
        <f t="shared" si="10"/>
        <v>0</v>
      </c>
      <c r="EJ28" s="522">
        <f t="shared" si="10"/>
        <v>0</v>
      </c>
      <c r="EK28" s="522">
        <f t="shared" si="10"/>
        <v>0</v>
      </c>
      <c r="EL28" s="522">
        <f t="shared" si="10"/>
        <v>0</v>
      </c>
      <c r="EM28" s="522">
        <f t="shared" si="10"/>
        <v>0</v>
      </c>
      <c r="EN28" s="522">
        <f t="shared" si="10"/>
        <v>0</v>
      </c>
      <c r="EO28" s="522">
        <f t="shared" si="10"/>
        <v>0</v>
      </c>
      <c r="EP28" s="522">
        <f t="shared" si="10"/>
        <v>0</v>
      </c>
      <c r="EQ28" s="522">
        <f t="shared" si="10"/>
        <v>0</v>
      </c>
      <c r="ER28" s="522">
        <f t="shared" si="10"/>
        <v>0</v>
      </c>
      <c r="ES28" s="522">
        <f t="shared" si="10"/>
        <v>0</v>
      </c>
      <c r="ET28" s="522">
        <f t="shared" si="10"/>
        <v>0</v>
      </c>
      <c r="EU28" s="522">
        <f t="shared" si="10"/>
        <v>0</v>
      </c>
      <c r="EV28" s="522">
        <f t="shared" si="10"/>
        <v>0</v>
      </c>
      <c r="EW28" s="522">
        <f t="shared" si="10"/>
        <v>0</v>
      </c>
      <c r="EX28" s="522">
        <f t="shared" si="10"/>
        <v>0</v>
      </c>
      <c r="EY28" s="522">
        <f t="shared" si="10"/>
        <v>0</v>
      </c>
      <c r="EZ28" s="522">
        <f t="shared" si="10"/>
        <v>0</v>
      </c>
      <c r="FA28" s="522">
        <f t="shared" si="10"/>
        <v>0</v>
      </c>
      <c r="FB28" s="522">
        <f t="shared" si="10"/>
        <v>0</v>
      </c>
      <c r="FC28" s="522">
        <f t="shared" si="10"/>
        <v>0</v>
      </c>
      <c r="FD28" s="522">
        <f t="shared" si="10"/>
        <v>0</v>
      </c>
      <c r="FE28" s="522">
        <f t="shared" si="10"/>
        <v>0</v>
      </c>
      <c r="FF28" s="522">
        <f t="shared" si="10"/>
        <v>0</v>
      </c>
      <c r="FG28" s="522">
        <f t="shared" si="10"/>
        <v>0</v>
      </c>
      <c r="FH28" s="522">
        <f t="shared" si="10"/>
        <v>0</v>
      </c>
      <c r="FI28" s="522">
        <f t="shared" si="10"/>
        <v>0</v>
      </c>
      <c r="FJ28" s="522">
        <f t="shared" si="10"/>
        <v>0</v>
      </c>
      <c r="FK28" s="522">
        <f t="shared" si="10"/>
        <v>0</v>
      </c>
      <c r="FL28" s="522">
        <f t="shared" si="10"/>
        <v>0</v>
      </c>
      <c r="FM28" s="522">
        <f t="shared" si="10"/>
        <v>0</v>
      </c>
      <c r="FN28" s="522">
        <f t="shared" ref="FN28:GJ28" si="11">SUM(FN18:FN27)</f>
        <v>0</v>
      </c>
      <c r="FO28" s="522">
        <f t="shared" si="11"/>
        <v>0</v>
      </c>
      <c r="FP28" s="522">
        <f t="shared" si="11"/>
        <v>0</v>
      </c>
      <c r="FQ28" s="522">
        <f t="shared" si="11"/>
        <v>0</v>
      </c>
      <c r="FR28" s="522">
        <f t="shared" si="11"/>
        <v>0</v>
      </c>
      <c r="FS28" s="522">
        <f t="shared" si="11"/>
        <v>0</v>
      </c>
      <c r="FT28" s="522">
        <f t="shared" si="11"/>
        <v>0</v>
      </c>
      <c r="FU28" s="522">
        <f t="shared" si="11"/>
        <v>0</v>
      </c>
      <c r="FV28" s="522">
        <f t="shared" si="11"/>
        <v>0</v>
      </c>
      <c r="FW28" s="522">
        <f t="shared" si="11"/>
        <v>0</v>
      </c>
      <c r="FX28" s="522">
        <f t="shared" si="11"/>
        <v>0</v>
      </c>
      <c r="FY28" s="522">
        <f t="shared" si="11"/>
        <v>0</v>
      </c>
      <c r="FZ28" s="522">
        <f t="shared" si="11"/>
        <v>0</v>
      </c>
      <c r="GA28" s="522">
        <f t="shared" si="11"/>
        <v>0</v>
      </c>
      <c r="GB28" s="522">
        <f t="shared" si="11"/>
        <v>0</v>
      </c>
      <c r="GC28" s="522">
        <f t="shared" si="11"/>
        <v>0</v>
      </c>
      <c r="GD28" s="522">
        <f t="shared" si="11"/>
        <v>0</v>
      </c>
      <c r="GE28" s="522">
        <f t="shared" si="11"/>
        <v>0</v>
      </c>
      <c r="GF28" s="522">
        <f t="shared" si="11"/>
        <v>0</v>
      </c>
      <c r="GG28" s="522">
        <f t="shared" si="11"/>
        <v>0</v>
      </c>
      <c r="GH28" s="522">
        <f t="shared" si="11"/>
        <v>0</v>
      </c>
      <c r="GI28" s="522">
        <f t="shared" si="11"/>
        <v>0</v>
      </c>
      <c r="GJ28" s="522">
        <f t="shared" si="11"/>
        <v>0</v>
      </c>
    </row>
    <row r="29" spans="1:192" hidden="1" outlineLevel="1" x14ac:dyDescent="0.35">
      <c r="A29" s="14"/>
      <c r="B29" s="14"/>
      <c r="C29" s="19"/>
      <c r="D29" s="45"/>
      <c r="E29" s="11"/>
      <c r="F29" s="11"/>
      <c r="G29" s="11"/>
      <c r="H29" s="11"/>
      <c r="I29" s="9"/>
      <c r="J29" s="11"/>
    </row>
    <row r="30" spans="1:192" hidden="1" outlineLevel="1" x14ac:dyDescent="0.35">
      <c r="A30" s="14"/>
      <c r="B30" s="14"/>
      <c r="C30" s="19"/>
      <c r="D30" s="45"/>
      <c r="E30" s="9" t="str">
        <f t="shared" ref="E30:I30" si="12" xml:space="preserve"> E$13</f>
        <v>Sources of cash</v>
      </c>
      <c r="F30" s="9">
        <f t="shared" si="12"/>
        <v>0</v>
      </c>
      <c r="G30" s="9" t="str">
        <f t="shared" si="12"/>
        <v>$ 000s</v>
      </c>
      <c r="H30" s="9">
        <f t="shared" si="12"/>
        <v>349879.53171741427</v>
      </c>
      <c r="I30" s="9">
        <f t="shared" si="12"/>
        <v>0</v>
      </c>
      <c r="J30" s="9">
        <f t="shared" ref="J30:AO30" si="13" xml:space="preserve"> J$13</f>
        <v>0</v>
      </c>
      <c r="K30" s="9">
        <f t="shared" si="13"/>
        <v>0</v>
      </c>
      <c r="L30" s="9">
        <f t="shared" si="13"/>
        <v>0</v>
      </c>
      <c r="M30" s="9">
        <f t="shared" si="13"/>
        <v>0</v>
      </c>
      <c r="N30" s="9">
        <f t="shared" si="13"/>
        <v>0</v>
      </c>
      <c r="O30" s="9">
        <f t="shared" si="13"/>
        <v>5650</v>
      </c>
      <c r="P30" s="9">
        <f t="shared" si="13"/>
        <v>31808.608109952562</v>
      </c>
      <c r="Q30" s="9">
        <f t="shared" si="13"/>
        <v>7294.771270816771</v>
      </c>
      <c r="R30" s="9">
        <f t="shared" si="13"/>
        <v>7301.6094096152956</v>
      </c>
      <c r="S30" s="9">
        <f t="shared" si="13"/>
        <v>7327.594609768963</v>
      </c>
      <c r="T30" s="9">
        <f t="shared" si="13"/>
        <v>7333.4453610570872</v>
      </c>
      <c r="U30" s="9">
        <f t="shared" si="13"/>
        <v>7360.5633500939512</v>
      </c>
      <c r="V30" s="9">
        <f t="shared" si="13"/>
        <v>7377.1152797123232</v>
      </c>
      <c r="W30" s="9">
        <f t="shared" si="13"/>
        <v>7357.0202091576493</v>
      </c>
      <c r="X30" s="9">
        <f t="shared" si="13"/>
        <v>7410.2483922197971</v>
      </c>
      <c r="Y30" s="9">
        <f t="shared" si="13"/>
        <v>7413.6127629303064</v>
      </c>
      <c r="Z30" s="9">
        <f t="shared" si="13"/>
        <v>7443.5832736459806</v>
      </c>
      <c r="AA30" s="9">
        <f t="shared" si="13"/>
        <v>7445.9448686908245</v>
      </c>
      <c r="AB30" s="9">
        <f t="shared" si="13"/>
        <v>7477.0658224851886</v>
      </c>
      <c r="AC30" s="9">
        <f t="shared" si="13"/>
        <v>7493.8797348658391</v>
      </c>
      <c r="AD30" s="9">
        <f t="shared" si="13"/>
        <v>7494.7283181579969</v>
      </c>
      <c r="AE30" s="9">
        <f t="shared" si="13"/>
        <v>7527.5850878072724</v>
      </c>
      <c r="AF30" s="9">
        <f t="shared" si="13"/>
        <v>7527.4197509570422</v>
      </c>
      <c r="AG30" s="9">
        <f t="shared" si="13"/>
        <v>7561.1942161354636</v>
      </c>
      <c r="AH30" s="9">
        <f t="shared" si="13"/>
        <v>7577.7220852261817</v>
      </c>
      <c r="AI30" s="9">
        <f t="shared" si="13"/>
        <v>7556.6456437864981</v>
      </c>
      <c r="AJ30" s="9">
        <f t="shared" si="13"/>
        <v>7610.0364804887331</v>
      </c>
      <c r="AK30" s="9">
        <f t="shared" si="13"/>
        <v>7606.2794369733911</v>
      </c>
      <c r="AL30" s="9">
        <f t="shared" si="13"/>
        <v>7641.6322268632375</v>
      </c>
      <c r="AM30" s="9">
        <f t="shared" si="13"/>
        <v>7636.4265038953581</v>
      </c>
      <c r="AN30" s="9">
        <f t="shared" si="13"/>
        <v>7672.3609223755848</v>
      </c>
      <c r="AO30" s="9">
        <f t="shared" si="13"/>
        <v>7687.4220235977127</v>
      </c>
      <c r="AP30" s="9">
        <f t="shared" ref="AP30:BU30" si="14" xml:space="preserve"> AP$13</f>
        <v>7680.0129619481459</v>
      </c>
      <c r="AQ30" s="9">
        <f t="shared" si="14"/>
        <v>7716.6941555402173</v>
      </c>
      <c r="AR30" s="9">
        <f t="shared" si="14"/>
        <v>7708.0117058524102</v>
      </c>
      <c r="AS30" s="9">
        <f t="shared" si="14"/>
        <v>7745.1858096088499</v>
      </c>
      <c r="AT30" s="9">
        <f t="shared" si="14"/>
        <v>7759.1929092309456</v>
      </c>
      <c r="AU30" s="9">
        <f t="shared" si="14"/>
        <v>7699.4888841573575</v>
      </c>
      <c r="AV30" s="9">
        <f t="shared" si="14"/>
        <v>7786.1535159688747</v>
      </c>
      <c r="AW30" s="9">
        <f t="shared" si="14"/>
        <v>7774.4702388621045</v>
      </c>
      <c r="AX30" s="9">
        <f t="shared" si="14"/>
        <v>7812.7507170577956</v>
      </c>
      <c r="AY30" s="9">
        <f t="shared" si="14"/>
        <v>7799.5288306541606</v>
      </c>
      <c r="AZ30" s="9">
        <f t="shared" si="14"/>
        <v>7838.1976023312773</v>
      </c>
      <c r="BA30" s="9">
        <f t="shared" si="14"/>
        <v>7850.5811238499728</v>
      </c>
      <c r="BB30" s="9">
        <f t="shared" si="14"/>
        <v>7835.2073402152237</v>
      </c>
      <c r="BC30" s="9">
        <f t="shared" si="14"/>
        <v>7874.245901399283</v>
      </c>
      <c r="BD30" s="9">
        <f t="shared" si="14"/>
        <v>7857.8542243223746</v>
      </c>
      <c r="BE30" s="9">
        <f t="shared" si="14"/>
        <v>8547.4406451382838</v>
      </c>
      <c r="BF30" s="9">
        <f t="shared" si="14"/>
        <v>0</v>
      </c>
      <c r="BG30" s="9">
        <f t="shared" si="14"/>
        <v>0</v>
      </c>
      <c r="BH30" s="9">
        <f t="shared" si="14"/>
        <v>0</v>
      </c>
      <c r="BI30" s="9">
        <f t="shared" si="14"/>
        <v>0</v>
      </c>
      <c r="BJ30" s="9">
        <f t="shared" si="14"/>
        <v>0</v>
      </c>
      <c r="BK30" s="9">
        <f t="shared" si="14"/>
        <v>0</v>
      </c>
      <c r="BL30" s="9">
        <f t="shared" si="14"/>
        <v>0</v>
      </c>
      <c r="BM30" s="9">
        <f t="shared" si="14"/>
        <v>0</v>
      </c>
      <c r="BN30" s="9">
        <f t="shared" si="14"/>
        <v>0</v>
      </c>
      <c r="BO30" s="9">
        <f t="shared" si="14"/>
        <v>0</v>
      </c>
      <c r="BP30" s="9">
        <f t="shared" si="14"/>
        <v>0</v>
      </c>
      <c r="BQ30" s="9">
        <f t="shared" si="14"/>
        <v>0</v>
      </c>
      <c r="BR30" s="9">
        <f t="shared" si="14"/>
        <v>0</v>
      </c>
      <c r="BS30" s="9">
        <f t="shared" si="14"/>
        <v>0</v>
      </c>
      <c r="BT30" s="9">
        <f t="shared" si="14"/>
        <v>0</v>
      </c>
      <c r="BU30" s="9">
        <f t="shared" si="14"/>
        <v>0</v>
      </c>
      <c r="BV30" s="9">
        <f t="shared" ref="BV30:DA30" si="15" xml:space="preserve"> BV$13</f>
        <v>0</v>
      </c>
      <c r="BW30" s="9">
        <f t="shared" si="15"/>
        <v>0</v>
      </c>
      <c r="BX30" s="9">
        <f t="shared" si="15"/>
        <v>0</v>
      </c>
      <c r="BY30" s="9">
        <f t="shared" si="15"/>
        <v>0</v>
      </c>
      <c r="BZ30" s="9">
        <f t="shared" si="15"/>
        <v>0</v>
      </c>
      <c r="CA30" s="9">
        <f t="shared" si="15"/>
        <v>0</v>
      </c>
      <c r="CB30" s="9">
        <f t="shared" si="15"/>
        <v>0</v>
      </c>
      <c r="CC30" s="9">
        <f t="shared" si="15"/>
        <v>0</v>
      </c>
      <c r="CD30" s="9">
        <f t="shared" si="15"/>
        <v>0</v>
      </c>
      <c r="CE30" s="9">
        <f t="shared" si="15"/>
        <v>0</v>
      </c>
      <c r="CF30" s="9">
        <f t="shared" si="15"/>
        <v>0</v>
      </c>
      <c r="CG30" s="9">
        <f t="shared" si="15"/>
        <v>0</v>
      </c>
      <c r="CH30" s="9">
        <f t="shared" si="15"/>
        <v>0</v>
      </c>
      <c r="CI30" s="9">
        <f t="shared" si="15"/>
        <v>0</v>
      </c>
      <c r="CJ30" s="9">
        <f t="shared" si="15"/>
        <v>0</v>
      </c>
      <c r="CK30" s="9">
        <f t="shared" si="15"/>
        <v>0</v>
      </c>
      <c r="CL30" s="9">
        <f t="shared" si="15"/>
        <v>0</v>
      </c>
      <c r="CM30" s="9">
        <f t="shared" si="15"/>
        <v>0</v>
      </c>
      <c r="CN30" s="9">
        <f t="shared" si="15"/>
        <v>0</v>
      </c>
      <c r="CO30" s="9">
        <f t="shared" si="15"/>
        <v>0</v>
      </c>
      <c r="CP30" s="9">
        <f t="shared" si="15"/>
        <v>0</v>
      </c>
      <c r="CQ30" s="9">
        <f t="shared" si="15"/>
        <v>0</v>
      </c>
      <c r="CR30" s="9">
        <f t="shared" si="15"/>
        <v>0</v>
      </c>
      <c r="CS30" s="9">
        <f t="shared" si="15"/>
        <v>0</v>
      </c>
      <c r="CT30" s="9">
        <f t="shared" si="15"/>
        <v>0</v>
      </c>
      <c r="CU30" s="9">
        <f t="shared" si="15"/>
        <v>0</v>
      </c>
      <c r="CV30" s="9">
        <f t="shared" si="15"/>
        <v>0</v>
      </c>
      <c r="CW30" s="9">
        <f t="shared" si="15"/>
        <v>0</v>
      </c>
      <c r="CX30" s="9">
        <f t="shared" si="15"/>
        <v>0</v>
      </c>
      <c r="CY30" s="9">
        <f t="shared" si="15"/>
        <v>0</v>
      </c>
      <c r="CZ30" s="9">
        <f t="shared" si="15"/>
        <v>0</v>
      </c>
      <c r="DA30" s="9">
        <f t="shared" si="15"/>
        <v>0</v>
      </c>
      <c r="DB30" s="9">
        <f t="shared" ref="DB30:EG30" si="16" xml:space="preserve"> DB$13</f>
        <v>0</v>
      </c>
      <c r="DC30" s="9">
        <f t="shared" si="16"/>
        <v>0</v>
      </c>
      <c r="DD30" s="9">
        <f t="shared" si="16"/>
        <v>0</v>
      </c>
      <c r="DE30" s="9">
        <f t="shared" si="16"/>
        <v>0</v>
      </c>
      <c r="DF30" s="9">
        <f t="shared" si="16"/>
        <v>0</v>
      </c>
      <c r="DG30" s="9">
        <f t="shared" si="16"/>
        <v>0</v>
      </c>
      <c r="DH30" s="9">
        <f t="shared" si="16"/>
        <v>0</v>
      </c>
      <c r="DI30" s="9">
        <f t="shared" si="16"/>
        <v>0</v>
      </c>
      <c r="DJ30" s="9">
        <f t="shared" si="16"/>
        <v>0</v>
      </c>
      <c r="DK30" s="9">
        <f t="shared" si="16"/>
        <v>0</v>
      </c>
      <c r="DL30" s="9">
        <f t="shared" si="16"/>
        <v>0</v>
      </c>
      <c r="DM30" s="9">
        <f t="shared" si="16"/>
        <v>0</v>
      </c>
      <c r="DN30" s="9">
        <f t="shared" si="16"/>
        <v>0</v>
      </c>
      <c r="DO30" s="9">
        <f t="shared" si="16"/>
        <v>0</v>
      </c>
      <c r="DP30" s="9">
        <f t="shared" si="16"/>
        <v>0</v>
      </c>
      <c r="DQ30" s="9">
        <f t="shared" si="16"/>
        <v>0</v>
      </c>
      <c r="DR30" s="9">
        <f t="shared" si="16"/>
        <v>0</v>
      </c>
      <c r="DS30" s="9">
        <f t="shared" si="16"/>
        <v>0</v>
      </c>
      <c r="DT30" s="9">
        <f t="shared" si="16"/>
        <v>0</v>
      </c>
      <c r="DU30" s="9">
        <f t="shared" si="16"/>
        <v>0</v>
      </c>
      <c r="DV30" s="9">
        <f t="shared" si="16"/>
        <v>0</v>
      </c>
      <c r="DW30" s="9">
        <f t="shared" si="16"/>
        <v>0</v>
      </c>
      <c r="DX30" s="9">
        <f t="shared" si="16"/>
        <v>0</v>
      </c>
      <c r="DY30" s="9">
        <f t="shared" si="16"/>
        <v>0</v>
      </c>
      <c r="DZ30" s="9">
        <f t="shared" si="16"/>
        <v>0</v>
      </c>
      <c r="EA30" s="9">
        <f t="shared" si="16"/>
        <v>0</v>
      </c>
      <c r="EB30" s="9">
        <f t="shared" si="16"/>
        <v>0</v>
      </c>
      <c r="EC30" s="9">
        <f t="shared" si="16"/>
        <v>0</v>
      </c>
      <c r="ED30" s="9">
        <f t="shared" si="16"/>
        <v>0</v>
      </c>
      <c r="EE30" s="9">
        <f t="shared" si="16"/>
        <v>0</v>
      </c>
      <c r="EF30" s="9">
        <f t="shared" si="16"/>
        <v>0</v>
      </c>
      <c r="EG30" s="9">
        <f t="shared" si="16"/>
        <v>0</v>
      </c>
      <c r="EH30" s="9">
        <f t="shared" ref="EH30:FM30" si="17" xml:space="preserve"> EH$13</f>
        <v>0</v>
      </c>
      <c r="EI30" s="9">
        <f t="shared" si="17"/>
        <v>0</v>
      </c>
      <c r="EJ30" s="9">
        <f t="shared" si="17"/>
        <v>0</v>
      </c>
      <c r="EK30" s="9">
        <f t="shared" si="17"/>
        <v>0</v>
      </c>
      <c r="EL30" s="9">
        <f t="shared" si="17"/>
        <v>0</v>
      </c>
      <c r="EM30" s="9">
        <f t="shared" si="17"/>
        <v>0</v>
      </c>
      <c r="EN30" s="9">
        <f t="shared" si="17"/>
        <v>0</v>
      </c>
      <c r="EO30" s="9">
        <f t="shared" si="17"/>
        <v>0</v>
      </c>
      <c r="EP30" s="9">
        <f t="shared" si="17"/>
        <v>0</v>
      </c>
      <c r="EQ30" s="9">
        <f t="shared" si="17"/>
        <v>0</v>
      </c>
      <c r="ER30" s="9">
        <f t="shared" si="17"/>
        <v>0</v>
      </c>
      <c r="ES30" s="9">
        <f t="shared" si="17"/>
        <v>0</v>
      </c>
      <c r="ET30" s="9">
        <f t="shared" si="17"/>
        <v>0</v>
      </c>
      <c r="EU30" s="9">
        <f t="shared" si="17"/>
        <v>0</v>
      </c>
      <c r="EV30" s="9">
        <f t="shared" si="17"/>
        <v>0</v>
      </c>
      <c r="EW30" s="9">
        <f t="shared" si="17"/>
        <v>0</v>
      </c>
      <c r="EX30" s="9">
        <f t="shared" si="17"/>
        <v>0</v>
      </c>
      <c r="EY30" s="9">
        <f t="shared" si="17"/>
        <v>0</v>
      </c>
      <c r="EZ30" s="9">
        <f t="shared" si="17"/>
        <v>0</v>
      </c>
      <c r="FA30" s="9">
        <f t="shared" si="17"/>
        <v>0</v>
      </c>
      <c r="FB30" s="9">
        <f t="shared" si="17"/>
        <v>0</v>
      </c>
      <c r="FC30" s="9">
        <f t="shared" si="17"/>
        <v>0</v>
      </c>
      <c r="FD30" s="9">
        <f t="shared" si="17"/>
        <v>0</v>
      </c>
      <c r="FE30" s="9">
        <f t="shared" si="17"/>
        <v>0</v>
      </c>
      <c r="FF30" s="9">
        <f t="shared" si="17"/>
        <v>0</v>
      </c>
      <c r="FG30" s="9">
        <f t="shared" si="17"/>
        <v>0</v>
      </c>
      <c r="FH30" s="9">
        <f t="shared" si="17"/>
        <v>0</v>
      </c>
      <c r="FI30" s="9">
        <f t="shared" si="17"/>
        <v>0</v>
      </c>
      <c r="FJ30" s="9">
        <f t="shared" si="17"/>
        <v>0</v>
      </c>
      <c r="FK30" s="9">
        <f t="shared" si="17"/>
        <v>0</v>
      </c>
      <c r="FL30" s="9">
        <f t="shared" si="17"/>
        <v>0</v>
      </c>
      <c r="FM30" s="9">
        <f t="shared" si="17"/>
        <v>0</v>
      </c>
      <c r="FN30" s="9">
        <f t="shared" ref="FN30:GJ30" si="18" xml:space="preserve"> FN$13</f>
        <v>0</v>
      </c>
      <c r="FO30" s="9">
        <f t="shared" si="18"/>
        <v>0</v>
      </c>
      <c r="FP30" s="9">
        <f t="shared" si="18"/>
        <v>0</v>
      </c>
      <c r="FQ30" s="9">
        <f t="shared" si="18"/>
        <v>0</v>
      </c>
      <c r="FR30" s="9">
        <f t="shared" si="18"/>
        <v>0</v>
      </c>
      <c r="FS30" s="9">
        <f t="shared" si="18"/>
        <v>0</v>
      </c>
      <c r="FT30" s="9">
        <f t="shared" si="18"/>
        <v>0</v>
      </c>
      <c r="FU30" s="9">
        <f t="shared" si="18"/>
        <v>0</v>
      </c>
      <c r="FV30" s="9">
        <f t="shared" si="18"/>
        <v>0</v>
      </c>
      <c r="FW30" s="9">
        <f t="shared" si="18"/>
        <v>0</v>
      </c>
      <c r="FX30" s="9">
        <f t="shared" si="18"/>
        <v>0</v>
      </c>
      <c r="FY30" s="9">
        <f t="shared" si="18"/>
        <v>0</v>
      </c>
      <c r="FZ30" s="9">
        <f t="shared" si="18"/>
        <v>0</v>
      </c>
      <c r="GA30" s="9">
        <f t="shared" si="18"/>
        <v>0</v>
      </c>
      <c r="GB30" s="9">
        <f t="shared" si="18"/>
        <v>0</v>
      </c>
      <c r="GC30" s="9">
        <f t="shared" si="18"/>
        <v>0</v>
      </c>
      <c r="GD30" s="9">
        <f t="shared" si="18"/>
        <v>0</v>
      </c>
      <c r="GE30" s="9">
        <f t="shared" si="18"/>
        <v>0</v>
      </c>
      <c r="GF30" s="9">
        <f t="shared" si="18"/>
        <v>0</v>
      </c>
      <c r="GG30" s="9">
        <f t="shared" si="18"/>
        <v>0</v>
      </c>
      <c r="GH30" s="9">
        <f t="shared" si="18"/>
        <v>0</v>
      </c>
      <c r="GI30" s="9">
        <f t="shared" si="18"/>
        <v>0</v>
      </c>
      <c r="GJ30" s="9">
        <f t="shared" si="18"/>
        <v>0</v>
      </c>
    </row>
    <row r="31" spans="1:192" hidden="1" outlineLevel="1" x14ac:dyDescent="0.35">
      <c r="A31" s="14"/>
      <c r="B31" s="14"/>
      <c r="C31" s="19"/>
      <c r="D31" s="45"/>
      <c r="E31" s="9" t="str">
        <f t="shared" ref="E31:I31" si="19" xml:space="preserve"> E$28</f>
        <v>Uses of cash</v>
      </c>
      <c r="F31" s="9">
        <f t="shared" si="19"/>
        <v>0</v>
      </c>
      <c r="G31" s="9" t="str">
        <f t="shared" si="19"/>
        <v>$ 000s</v>
      </c>
      <c r="H31" s="9">
        <f t="shared" si="19"/>
        <v>349879.53171772859</v>
      </c>
      <c r="I31" s="9">
        <f t="shared" si="19"/>
        <v>0</v>
      </c>
      <c r="J31" s="9">
        <f t="shared" ref="J31:AO31" si="20" xml:space="preserve"> J$28</f>
        <v>0</v>
      </c>
      <c r="K31" s="9">
        <f t="shared" si="20"/>
        <v>0</v>
      </c>
      <c r="L31" s="9">
        <f t="shared" si="20"/>
        <v>0</v>
      </c>
      <c r="M31" s="9">
        <f t="shared" si="20"/>
        <v>0</v>
      </c>
      <c r="N31" s="9">
        <f t="shared" si="20"/>
        <v>0</v>
      </c>
      <c r="O31" s="9">
        <f t="shared" si="20"/>
        <v>5650</v>
      </c>
      <c r="P31" s="9">
        <f t="shared" si="20"/>
        <v>31808.608109951612</v>
      </c>
      <c r="Q31" s="9">
        <f t="shared" si="20"/>
        <v>7294.7712708106264</v>
      </c>
      <c r="R31" s="9">
        <f t="shared" si="20"/>
        <v>7301.6094096092838</v>
      </c>
      <c r="S31" s="9">
        <f t="shared" si="20"/>
        <v>7327.5946097629421</v>
      </c>
      <c r="T31" s="9">
        <f t="shared" si="20"/>
        <v>7333.4453610517658</v>
      </c>
      <c r="U31" s="9">
        <f t="shared" si="20"/>
        <v>7360.5633500891663</v>
      </c>
      <c r="V31" s="9">
        <f t="shared" si="20"/>
        <v>7377.1152797085424</v>
      </c>
      <c r="W31" s="9">
        <f t="shared" si="20"/>
        <v>7357.0202091553192</v>
      </c>
      <c r="X31" s="9">
        <f t="shared" si="20"/>
        <v>7410.2483922183355</v>
      </c>
      <c r="Y31" s="9">
        <f t="shared" si="20"/>
        <v>7413.6127629303437</v>
      </c>
      <c r="Z31" s="9">
        <f t="shared" si="20"/>
        <v>7443.5832736475286</v>
      </c>
      <c r="AA31" s="9">
        <f t="shared" si="20"/>
        <v>7445.9448686939359</v>
      </c>
      <c r="AB31" s="9">
        <f t="shared" si="20"/>
        <v>7477.0658224900062</v>
      </c>
      <c r="AC31" s="9">
        <f t="shared" si="20"/>
        <v>7493.8797348723565</v>
      </c>
      <c r="AD31" s="9">
        <f t="shared" si="20"/>
        <v>7494.7283181659159</v>
      </c>
      <c r="AE31" s="9">
        <f t="shared" si="20"/>
        <v>7527.585087816964</v>
      </c>
      <c r="AF31" s="9">
        <f t="shared" si="20"/>
        <v>7527.4197509678888</v>
      </c>
      <c r="AG31" s="9">
        <f t="shared" si="20"/>
        <v>7561.1942161480074</v>
      </c>
      <c r="AH31" s="9">
        <f t="shared" si="20"/>
        <v>7577.7220852400314</v>
      </c>
      <c r="AI31" s="9">
        <f t="shared" si="20"/>
        <v>7556.6456438005407</v>
      </c>
      <c r="AJ31" s="9">
        <f t="shared" si="20"/>
        <v>7610.036480504602</v>
      </c>
      <c r="AK31" s="9">
        <f t="shared" si="20"/>
        <v>7606.2794369895519</v>
      </c>
      <c r="AL31" s="9">
        <f t="shared" si="20"/>
        <v>7641.6322268805252</v>
      </c>
      <c r="AM31" s="9">
        <f t="shared" si="20"/>
        <v>7636.4265039125203</v>
      </c>
      <c r="AN31" s="9">
        <f t="shared" si="20"/>
        <v>7672.36092239352</v>
      </c>
      <c r="AO31" s="9">
        <f t="shared" si="20"/>
        <v>7687.4220236156898</v>
      </c>
      <c r="AP31" s="9">
        <f t="shared" ref="AP31:BU31" si="21" xml:space="preserve"> AP$28</f>
        <v>7680.0129619653862</v>
      </c>
      <c r="AQ31" s="9">
        <f t="shared" si="21"/>
        <v>7716.6941555576423</v>
      </c>
      <c r="AR31" s="9">
        <f t="shared" si="21"/>
        <v>7708.0117058687283</v>
      </c>
      <c r="AS31" s="9">
        <f t="shared" si="21"/>
        <v>7745.1858096249653</v>
      </c>
      <c r="AT31" s="9">
        <f t="shared" si="21"/>
        <v>7759.1929092461542</v>
      </c>
      <c r="AU31" s="9">
        <f t="shared" si="21"/>
        <v>7699.488884170145</v>
      </c>
      <c r="AV31" s="9">
        <f t="shared" si="21"/>
        <v>7786.1535159818814</v>
      </c>
      <c r="AW31" s="9">
        <f t="shared" si="21"/>
        <v>7774.4702388734395</v>
      </c>
      <c r="AX31" s="9">
        <f t="shared" si="21"/>
        <v>7812.7507170681884</v>
      </c>
      <c r="AY31" s="9">
        <f t="shared" si="21"/>
        <v>7799.5288306628654</v>
      </c>
      <c r="AZ31" s="9">
        <f t="shared" si="21"/>
        <v>7838.1976023388788</v>
      </c>
      <c r="BA31" s="9">
        <f t="shared" si="21"/>
        <v>7850.5811238561628</v>
      </c>
      <c r="BB31" s="9">
        <f t="shared" si="21"/>
        <v>7835.2073402198876</v>
      </c>
      <c r="BC31" s="9">
        <f t="shared" si="21"/>
        <v>7874.2459014028082</v>
      </c>
      <c r="BD31" s="9">
        <f t="shared" si="21"/>
        <v>7857.8542243245811</v>
      </c>
      <c r="BE31" s="9">
        <f t="shared" si="21"/>
        <v>8547.4406451394352</v>
      </c>
      <c r="BF31" s="9">
        <f t="shared" si="21"/>
        <v>0</v>
      </c>
      <c r="BG31" s="9">
        <f t="shared" si="21"/>
        <v>0</v>
      </c>
      <c r="BH31" s="9">
        <f t="shared" si="21"/>
        <v>0</v>
      </c>
      <c r="BI31" s="9">
        <f t="shared" si="21"/>
        <v>0</v>
      </c>
      <c r="BJ31" s="9">
        <f t="shared" si="21"/>
        <v>0</v>
      </c>
      <c r="BK31" s="9">
        <f t="shared" si="21"/>
        <v>0</v>
      </c>
      <c r="BL31" s="9">
        <f t="shared" si="21"/>
        <v>0</v>
      </c>
      <c r="BM31" s="9">
        <f t="shared" si="21"/>
        <v>0</v>
      </c>
      <c r="BN31" s="9">
        <f t="shared" si="21"/>
        <v>0</v>
      </c>
      <c r="BO31" s="9">
        <f t="shared" si="21"/>
        <v>0</v>
      </c>
      <c r="BP31" s="9">
        <f t="shared" si="21"/>
        <v>0</v>
      </c>
      <c r="BQ31" s="9">
        <f t="shared" si="21"/>
        <v>0</v>
      </c>
      <c r="BR31" s="9">
        <f t="shared" si="21"/>
        <v>0</v>
      </c>
      <c r="BS31" s="9">
        <f t="shared" si="21"/>
        <v>0</v>
      </c>
      <c r="BT31" s="9">
        <f t="shared" si="21"/>
        <v>0</v>
      </c>
      <c r="BU31" s="9">
        <f t="shared" si="21"/>
        <v>0</v>
      </c>
      <c r="BV31" s="9">
        <f t="shared" ref="BV31:DA31" si="22" xml:space="preserve"> BV$28</f>
        <v>0</v>
      </c>
      <c r="BW31" s="9">
        <f t="shared" si="22"/>
        <v>0</v>
      </c>
      <c r="BX31" s="9">
        <f t="shared" si="22"/>
        <v>0</v>
      </c>
      <c r="BY31" s="9">
        <f t="shared" si="22"/>
        <v>0</v>
      </c>
      <c r="BZ31" s="9">
        <f t="shared" si="22"/>
        <v>0</v>
      </c>
      <c r="CA31" s="9">
        <f t="shared" si="22"/>
        <v>0</v>
      </c>
      <c r="CB31" s="9">
        <f t="shared" si="22"/>
        <v>0</v>
      </c>
      <c r="CC31" s="9">
        <f t="shared" si="22"/>
        <v>0</v>
      </c>
      <c r="CD31" s="9">
        <f t="shared" si="22"/>
        <v>0</v>
      </c>
      <c r="CE31" s="9">
        <f t="shared" si="22"/>
        <v>0</v>
      </c>
      <c r="CF31" s="9">
        <f t="shared" si="22"/>
        <v>0</v>
      </c>
      <c r="CG31" s="9">
        <f t="shared" si="22"/>
        <v>0</v>
      </c>
      <c r="CH31" s="9">
        <f t="shared" si="22"/>
        <v>0</v>
      </c>
      <c r="CI31" s="9">
        <f t="shared" si="22"/>
        <v>0</v>
      </c>
      <c r="CJ31" s="9">
        <f t="shared" si="22"/>
        <v>0</v>
      </c>
      <c r="CK31" s="9">
        <f t="shared" si="22"/>
        <v>0</v>
      </c>
      <c r="CL31" s="9">
        <f t="shared" si="22"/>
        <v>0</v>
      </c>
      <c r="CM31" s="9">
        <f t="shared" si="22"/>
        <v>0</v>
      </c>
      <c r="CN31" s="9">
        <f t="shared" si="22"/>
        <v>0</v>
      </c>
      <c r="CO31" s="9">
        <f t="shared" si="22"/>
        <v>0</v>
      </c>
      <c r="CP31" s="9">
        <f t="shared" si="22"/>
        <v>0</v>
      </c>
      <c r="CQ31" s="9">
        <f t="shared" si="22"/>
        <v>0</v>
      </c>
      <c r="CR31" s="9">
        <f t="shared" si="22"/>
        <v>0</v>
      </c>
      <c r="CS31" s="9">
        <f t="shared" si="22"/>
        <v>0</v>
      </c>
      <c r="CT31" s="9">
        <f t="shared" si="22"/>
        <v>0</v>
      </c>
      <c r="CU31" s="9">
        <f t="shared" si="22"/>
        <v>0</v>
      </c>
      <c r="CV31" s="9">
        <f t="shared" si="22"/>
        <v>0</v>
      </c>
      <c r="CW31" s="9">
        <f t="shared" si="22"/>
        <v>0</v>
      </c>
      <c r="CX31" s="9">
        <f t="shared" si="22"/>
        <v>0</v>
      </c>
      <c r="CY31" s="9">
        <f t="shared" si="22"/>
        <v>0</v>
      </c>
      <c r="CZ31" s="9">
        <f t="shared" si="22"/>
        <v>0</v>
      </c>
      <c r="DA31" s="9">
        <f t="shared" si="22"/>
        <v>0</v>
      </c>
      <c r="DB31" s="9">
        <f t="shared" ref="DB31:EG31" si="23" xml:space="preserve"> DB$28</f>
        <v>0</v>
      </c>
      <c r="DC31" s="9">
        <f t="shared" si="23"/>
        <v>0</v>
      </c>
      <c r="DD31" s="9">
        <f t="shared" si="23"/>
        <v>0</v>
      </c>
      <c r="DE31" s="9">
        <f t="shared" si="23"/>
        <v>0</v>
      </c>
      <c r="DF31" s="9">
        <f t="shared" si="23"/>
        <v>0</v>
      </c>
      <c r="DG31" s="9">
        <f t="shared" si="23"/>
        <v>0</v>
      </c>
      <c r="DH31" s="9">
        <f t="shared" si="23"/>
        <v>0</v>
      </c>
      <c r="DI31" s="9">
        <f t="shared" si="23"/>
        <v>0</v>
      </c>
      <c r="DJ31" s="9">
        <f t="shared" si="23"/>
        <v>0</v>
      </c>
      <c r="DK31" s="9">
        <f t="shared" si="23"/>
        <v>0</v>
      </c>
      <c r="DL31" s="9">
        <f t="shared" si="23"/>
        <v>0</v>
      </c>
      <c r="DM31" s="9">
        <f t="shared" si="23"/>
        <v>0</v>
      </c>
      <c r="DN31" s="9">
        <f t="shared" si="23"/>
        <v>0</v>
      </c>
      <c r="DO31" s="9">
        <f t="shared" si="23"/>
        <v>0</v>
      </c>
      <c r="DP31" s="9">
        <f t="shared" si="23"/>
        <v>0</v>
      </c>
      <c r="DQ31" s="9">
        <f t="shared" si="23"/>
        <v>0</v>
      </c>
      <c r="DR31" s="9">
        <f t="shared" si="23"/>
        <v>0</v>
      </c>
      <c r="DS31" s="9">
        <f t="shared" si="23"/>
        <v>0</v>
      </c>
      <c r="DT31" s="9">
        <f t="shared" si="23"/>
        <v>0</v>
      </c>
      <c r="DU31" s="9">
        <f t="shared" si="23"/>
        <v>0</v>
      </c>
      <c r="DV31" s="9">
        <f t="shared" si="23"/>
        <v>0</v>
      </c>
      <c r="DW31" s="9">
        <f t="shared" si="23"/>
        <v>0</v>
      </c>
      <c r="DX31" s="9">
        <f t="shared" si="23"/>
        <v>0</v>
      </c>
      <c r="DY31" s="9">
        <f t="shared" si="23"/>
        <v>0</v>
      </c>
      <c r="DZ31" s="9">
        <f t="shared" si="23"/>
        <v>0</v>
      </c>
      <c r="EA31" s="9">
        <f t="shared" si="23"/>
        <v>0</v>
      </c>
      <c r="EB31" s="9">
        <f t="shared" si="23"/>
        <v>0</v>
      </c>
      <c r="EC31" s="9">
        <f t="shared" si="23"/>
        <v>0</v>
      </c>
      <c r="ED31" s="9">
        <f t="shared" si="23"/>
        <v>0</v>
      </c>
      <c r="EE31" s="9">
        <f t="shared" si="23"/>
        <v>0</v>
      </c>
      <c r="EF31" s="9">
        <f t="shared" si="23"/>
        <v>0</v>
      </c>
      <c r="EG31" s="9">
        <f t="shared" si="23"/>
        <v>0</v>
      </c>
      <c r="EH31" s="9">
        <f t="shared" ref="EH31:FM31" si="24" xml:space="preserve"> EH$28</f>
        <v>0</v>
      </c>
      <c r="EI31" s="9">
        <f t="shared" si="24"/>
        <v>0</v>
      </c>
      <c r="EJ31" s="9">
        <f t="shared" si="24"/>
        <v>0</v>
      </c>
      <c r="EK31" s="9">
        <f t="shared" si="24"/>
        <v>0</v>
      </c>
      <c r="EL31" s="9">
        <f t="shared" si="24"/>
        <v>0</v>
      </c>
      <c r="EM31" s="9">
        <f t="shared" si="24"/>
        <v>0</v>
      </c>
      <c r="EN31" s="9">
        <f t="shared" si="24"/>
        <v>0</v>
      </c>
      <c r="EO31" s="9">
        <f t="shared" si="24"/>
        <v>0</v>
      </c>
      <c r="EP31" s="9">
        <f t="shared" si="24"/>
        <v>0</v>
      </c>
      <c r="EQ31" s="9">
        <f t="shared" si="24"/>
        <v>0</v>
      </c>
      <c r="ER31" s="9">
        <f t="shared" si="24"/>
        <v>0</v>
      </c>
      <c r="ES31" s="9">
        <f t="shared" si="24"/>
        <v>0</v>
      </c>
      <c r="ET31" s="9">
        <f t="shared" si="24"/>
        <v>0</v>
      </c>
      <c r="EU31" s="9">
        <f t="shared" si="24"/>
        <v>0</v>
      </c>
      <c r="EV31" s="9">
        <f t="shared" si="24"/>
        <v>0</v>
      </c>
      <c r="EW31" s="9">
        <f t="shared" si="24"/>
        <v>0</v>
      </c>
      <c r="EX31" s="9">
        <f t="shared" si="24"/>
        <v>0</v>
      </c>
      <c r="EY31" s="9">
        <f t="shared" si="24"/>
        <v>0</v>
      </c>
      <c r="EZ31" s="9">
        <f t="shared" si="24"/>
        <v>0</v>
      </c>
      <c r="FA31" s="9">
        <f t="shared" si="24"/>
        <v>0</v>
      </c>
      <c r="FB31" s="9">
        <f t="shared" si="24"/>
        <v>0</v>
      </c>
      <c r="FC31" s="9">
        <f t="shared" si="24"/>
        <v>0</v>
      </c>
      <c r="FD31" s="9">
        <f t="shared" si="24"/>
        <v>0</v>
      </c>
      <c r="FE31" s="9">
        <f t="shared" si="24"/>
        <v>0</v>
      </c>
      <c r="FF31" s="9">
        <f t="shared" si="24"/>
        <v>0</v>
      </c>
      <c r="FG31" s="9">
        <f t="shared" si="24"/>
        <v>0</v>
      </c>
      <c r="FH31" s="9">
        <f t="shared" si="24"/>
        <v>0</v>
      </c>
      <c r="FI31" s="9">
        <f t="shared" si="24"/>
        <v>0</v>
      </c>
      <c r="FJ31" s="9">
        <f t="shared" si="24"/>
        <v>0</v>
      </c>
      <c r="FK31" s="9">
        <f t="shared" si="24"/>
        <v>0</v>
      </c>
      <c r="FL31" s="9">
        <f t="shared" si="24"/>
        <v>0</v>
      </c>
      <c r="FM31" s="9">
        <f t="shared" si="24"/>
        <v>0</v>
      </c>
      <c r="FN31" s="9">
        <f t="shared" ref="FN31:GJ31" si="25" xml:space="preserve"> FN$28</f>
        <v>0</v>
      </c>
      <c r="FO31" s="9">
        <f t="shared" si="25"/>
        <v>0</v>
      </c>
      <c r="FP31" s="9">
        <f t="shared" si="25"/>
        <v>0</v>
      </c>
      <c r="FQ31" s="9">
        <f t="shared" si="25"/>
        <v>0</v>
      </c>
      <c r="FR31" s="9">
        <f t="shared" si="25"/>
        <v>0</v>
      </c>
      <c r="FS31" s="9">
        <f t="shared" si="25"/>
        <v>0</v>
      </c>
      <c r="FT31" s="9">
        <f t="shared" si="25"/>
        <v>0</v>
      </c>
      <c r="FU31" s="9">
        <f t="shared" si="25"/>
        <v>0</v>
      </c>
      <c r="FV31" s="9">
        <f t="shared" si="25"/>
        <v>0</v>
      </c>
      <c r="FW31" s="9">
        <f t="shared" si="25"/>
        <v>0</v>
      </c>
      <c r="FX31" s="9">
        <f t="shared" si="25"/>
        <v>0</v>
      </c>
      <c r="FY31" s="9">
        <f t="shared" si="25"/>
        <v>0</v>
      </c>
      <c r="FZ31" s="9">
        <f t="shared" si="25"/>
        <v>0</v>
      </c>
      <c r="GA31" s="9">
        <f t="shared" si="25"/>
        <v>0</v>
      </c>
      <c r="GB31" s="9">
        <f t="shared" si="25"/>
        <v>0</v>
      </c>
      <c r="GC31" s="9">
        <f t="shared" si="25"/>
        <v>0</v>
      </c>
      <c r="GD31" s="9">
        <f t="shared" si="25"/>
        <v>0</v>
      </c>
      <c r="GE31" s="9">
        <f t="shared" si="25"/>
        <v>0</v>
      </c>
      <c r="GF31" s="9">
        <f t="shared" si="25"/>
        <v>0</v>
      </c>
      <c r="GG31" s="9">
        <f t="shared" si="25"/>
        <v>0</v>
      </c>
      <c r="GH31" s="9">
        <f t="shared" si="25"/>
        <v>0</v>
      </c>
      <c r="GI31" s="9">
        <f t="shared" si="25"/>
        <v>0</v>
      </c>
      <c r="GJ31" s="9">
        <f t="shared" si="25"/>
        <v>0</v>
      </c>
    </row>
    <row r="32" spans="1:192" s="181" customFormat="1" hidden="1" outlineLevel="1" x14ac:dyDescent="0.35">
      <c r="A32" s="132"/>
      <c r="B32" s="132"/>
      <c r="C32" s="133"/>
      <c r="D32" s="134"/>
      <c r="E32" s="222" t="s">
        <v>174</v>
      </c>
      <c r="F32" s="391">
        <f xml:space="preserve"> IF(SUM(J32:PY32) &lt;&gt; 0, 1, 0)</f>
        <v>0</v>
      </c>
      <c r="G32" s="222" t="s">
        <v>20</v>
      </c>
      <c r="H32" s="222"/>
      <c r="I32" s="222"/>
      <c r="J32" s="391">
        <f t="shared" ref="J32:AO32" si="26" xml:space="preserve"> IF(ABS(J30 - J31) &gt; CHK_TOL, 1, 0)</f>
        <v>0</v>
      </c>
      <c r="K32" s="391">
        <f t="shared" si="26"/>
        <v>0</v>
      </c>
      <c r="L32" s="391">
        <f t="shared" si="26"/>
        <v>0</v>
      </c>
      <c r="M32" s="391">
        <f t="shared" si="26"/>
        <v>0</v>
      </c>
      <c r="N32" s="391">
        <f t="shared" si="26"/>
        <v>0</v>
      </c>
      <c r="O32" s="391">
        <f t="shared" si="26"/>
        <v>0</v>
      </c>
      <c r="P32" s="391">
        <f t="shared" si="26"/>
        <v>0</v>
      </c>
      <c r="Q32" s="391">
        <f t="shared" si="26"/>
        <v>0</v>
      </c>
      <c r="R32" s="391">
        <f t="shared" si="26"/>
        <v>0</v>
      </c>
      <c r="S32" s="391">
        <f t="shared" si="26"/>
        <v>0</v>
      </c>
      <c r="T32" s="391">
        <f t="shared" si="26"/>
        <v>0</v>
      </c>
      <c r="U32" s="391">
        <f t="shared" si="26"/>
        <v>0</v>
      </c>
      <c r="V32" s="391">
        <f t="shared" si="26"/>
        <v>0</v>
      </c>
      <c r="W32" s="391">
        <f t="shared" si="26"/>
        <v>0</v>
      </c>
      <c r="X32" s="391">
        <f t="shared" si="26"/>
        <v>0</v>
      </c>
      <c r="Y32" s="391">
        <f t="shared" si="26"/>
        <v>0</v>
      </c>
      <c r="Z32" s="391">
        <f t="shared" si="26"/>
        <v>0</v>
      </c>
      <c r="AA32" s="391">
        <f t="shared" si="26"/>
        <v>0</v>
      </c>
      <c r="AB32" s="391">
        <f t="shared" si="26"/>
        <v>0</v>
      </c>
      <c r="AC32" s="391">
        <f t="shared" si="26"/>
        <v>0</v>
      </c>
      <c r="AD32" s="391">
        <f t="shared" si="26"/>
        <v>0</v>
      </c>
      <c r="AE32" s="391">
        <f t="shared" si="26"/>
        <v>0</v>
      </c>
      <c r="AF32" s="391">
        <f t="shared" si="26"/>
        <v>0</v>
      </c>
      <c r="AG32" s="391">
        <f t="shared" si="26"/>
        <v>0</v>
      </c>
      <c r="AH32" s="391">
        <f t="shared" si="26"/>
        <v>0</v>
      </c>
      <c r="AI32" s="391">
        <f t="shared" si="26"/>
        <v>0</v>
      </c>
      <c r="AJ32" s="391">
        <f t="shared" si="26"/>
        <v>0</v>
      </c>
      <c r="AK32" s="391">
        <f t="shared" si="26"/>
        <v>0</v>
      </c>
      <c r="AL32" s="391">
        <f t="shared" si="26"/>
        <v>0</v>
      </c>
      <c r="AM32" s="391">
        <f t="shared" si="26"/>
        <v>0</v>
      </c>
      <c r="AN32" s="391">
        <f t="shared" si="26"/>
        <v>0</v>
      </c>
      <c r="AO32" s="391">
        <f t="shared" si="26"/>
        <v>0</v>
      </c>
      <c r="AP32" s="391">
        <f t="shared" ref="AP32:BU32" si="27" xml:space="preserve"> IF(ABS(AP30 - AP31) &gt; CHK_TOL, 1, 0)</f>
        <v>0</v>
      </c>
      <c r="AQ32" s="391">
        <f t="shared" si="27"/>
        <v>0</v>
      </c>
      <c r="AR32" s="391">
        <f t="shared" si="27"/>
        <v>0</v>
      </c>
      <c r="AS32" s="391">
        <f t="shared" si="27"/>
        <v>0</v>
      </c>
      <c r="AT32" s="391">
        <f t="shared" si="27"/>
        <v>0</v>
      </c>
      <c r="AU32" s="391">
        <f t="shared" si="27"/>
        <v>0</v>
      </c>
      <c r="AV32" s="391">
        <f t="shared" si="27"/>
        <v>0</v>
      </c>
      <c r="AW32" s="391">
        <f t="shared" si="27"/>
        <v>0</v>
      </c>
      <c r="AX32" s="391">
        <f t="shared" si="27"/>
        <v>0</v>
      </c>
      <c r="AY32" s="391">
        <f t="shared" si="27"/>
        <v>0</v>
      </c>
      <c r="AZ32" s="391">
        <f t="shared" si="27"/>
        <v>0</v>
      </c>
      <c r="BA32" s="391">
        <f t="shared" si="27"/>
        <v>0</v>
      </c>
      <c r="BB32" s="391">
        <f t="shared" si="27"/>
        <v>0</v>
      </c>
      <c r="BC32" s="391">
        <f t="shared" si="27"/>
        <v>0</v>
      </c>
      <c r="BD32" s="391">
        <f t="shared" si="27"/>
        <v>0</v>
      </c>
      <c r="BE32" s="391">
        <f t="shared" si="27"/>
        <v>0</v>
      </c>
      <c r="BF32" s="391">
        <f t="shared" si="27"/>
        <v>0</v>
      </c>
      <c r="BG32" s="391">
        <f t="shared" si="27"/>
        <v>0</v>
      </c>
      <c r="BH32" s="391">
        <f t="shared" si="27"/>
        <v>0</v>
      </c>
      <c r="BI32" s="391">
        <f t="shared" si="27"/>
        <v>0</v>
      </c>
      <c r="BJ32" s="391">
        <f t="shared" si="27"/>
        <v>0</v>
      </c>
      <c r="BK32" s="391">
        <f t="shared" si="27"/>
        <v>0</v>
      </c>
      <c r="BL32" s="391">
        <f t="shared" si="27"/>
        <v>0</v>
      </c>
      <c r="BM32" s="391">
        <f t="shared" si="27"/>
        <v>0</v>
      </c>
      <c r="BN32" s="391">
        <f t="shared" si="27"/>
        <v>0</v>
      </c>
      <c r="BO32" s="391">
        <f t="shared" si="27"/>
        <v>0</v>
      </c>
      <c r="BP32" s="391">
        <f t="shared" si="27"/>
        <v>0</v>
      </c>
      <c r="BQ32" s="391">
        <f t="shared" si="27"/>
        <v>0</v>
      </c>
      <c r="BR32" s="391">
        <f t="shared" si="27"/>
        <v>0</v>
      </c>
      <c r="BS32" s="391">
        <f t="shared" si="27"/>
        <v>0</v>
      </c>
      <c r="BT32" s="391">
        <f t="shared" si="27"/>
        <v>0</v>
      </c>
      <c r="BU32" s="391">
        <f t="shared" si="27"/>
        <v>0</v>
      </c>
      <c r="BV32" s="391">
        <f t="shared" ref="BV32:DA32" si="28" xml:space="preserve"> IF(ABS(BV30 - BV31) &gt; CHK_TOL, 1, 0)</f>
        <v>0</v>
      </c>
      <c r="BW32" s="391">
        <f t="shared" si="28"/>
        <v>0</v>
      </c>
      <c r="BX32" s="391">
        <f t="shared" si="28"/>
        <v>0</v>
      </c>
      <c r="BY32" s="391">
        <f t="shared" si="28"/>
        <v>0</v>
      </c>
      <c r="BZ32" s="391">
        <f t="shared" si="28"/>
        <v>0</v>
      </c>
      <c r="CA32" s="391">
        <f t="shared" si="28"/>
        <v>0</v>
      </c>
      <c r="CB32" s="391">
        <f t="shared" si="28"/>
        <v>0</v>
      </c>
      <c r="CC32" s="391">
        <f t="shared" si="28"/>
        <v>0</v>
      </c>
      <c r="CD32" s="391">
        <f t="shared" si="28"/>
        <v>0</v>
      </c>
      <c r="CE32" s="391">
        <f t="shared" si="28"/>
        <v>0</v>
      </c>
      <c r="CF32" s="391">
        <f t="shared" si="28"/>
        <v>0</v>
      </c>
      <c r="CG32" s="391">
        <f t="shared" si="28"/>
        <v>0</v>
      </c>
      <c r="CH32" s="391">
        <f t="shared" si="28"/>
        <v>0</v>
      </c>
      <c r="CI32" s="391">
        <f t="shared" si="28"/>
        <v>0</v>
      </c>
      <c r="CJ32" s="391">
        <f t="shared" si="28"/>
        <v>0</v>
      </c>
      <c r="CK32" s="391">
        <f t="shared" si="28"/>
        <v>0</v>
      </c>
      <c r="CL32" s="391">
        <f t="shared" si="28"/>
        <v>0</v>
      </c>
      <c r="CM32" s="391">
        <f t="shared" si="28"/>
        <v>0</v>
      </c>
      <c r="CN32" s="391">
        <f t="shared" si="28"/>
        <v>0</v>
      </c>
      <c r="CO32" s="391">
        <f t="shared" si="28"/>
        <v>0</v>
      </c>
      <c r="CP32" s="391">
        <f t="shared" si="28"/>
        <v>0</v>
      </c>
      <c r="CQ32" s="391">
        <f t="shared" si="28"/>
        <v>0</v>
      </c>
      <c r="CR32" s="391">
        <f t="shared" si="28"/>
        <v>0</v>
      </c>
      <c r="CS32" s="391">
        <f t="shared" si="28"/>
        <v>0</v>
      </c>
      <c r="CT32" s="391">
        <f t="shared" si="28"/>
        <v>0</v>
      </c>
      <c r="CU32" s="391">
        <f t="shared" si="28"/>
        <v>0</v>
      </c>
      <c r="CV32" s="391">
        <f t="shared" si="28"/>
        <v>0</v>
      </c>
      <c r="CW32" s="391">
        <f t="shared" si="28"/>
        <v>0</v>
      </c>
      <c r="CX32" s="391">
        <f t="shared" si="28"/>
        <v>0</v>
      </c>
      <c r="CY32" s="391">
        <f t="shared" si="28"/>
        <v>0</v>
      </c>
      <c r="CZ32" s="391">
        <f t="shared" si="28"/>
        <v>0</v>
      </c>
      <c r="DA32" s="391">
        <f t="shared" si="28"/>
        <v>0</v>
      </c>
      <c r="DB32" s="391">
        <f t="shared" ref="DB32:EG32" si="29" xml:space="preserve"> IF(ABS(DB30 - DB31) &gt; CHK_TOL, 1, 0)</f>
        <v>0</v>
      </c>
      <c r="DC32" s="391">
        <f t="shared" si="29"/>
        <v>0</v>
      </c>
      <c r="DD32" s="391">
        <f t="shared" si="29"/>
        <v>0</v>
      </c>
      <c r="DE32" s="391">
        <f t="shared" si="29"/>
        <v>0</v>
      </c>
      <c r="DF32" s="391">
        <f t="shared" si="29"/>
        <v>0</v>
      </c>
      <c r="DG32" s="391">
        <f t="shared" si="29"/>
        <v>0</v>
      </c>
      <c r="DH32" s="391">
        <f t="shared" si="29"/>
        <v>0</v>
      </c>
      <c r="DI32" s="391">
        <f t="shared" si="29"/>
        <v>0</v>
      </c>
      <c r="DJ32" s="391">
        <f t="shared" si="29"/>
        <v>0</v>
      </c>
      <c r="DK32" s="391">
        <f t="shared" si="29"/>
        <v>0</v>
      </c>
      <c r="DL32" s="391">
        <f t="shared" si="29"/>
        <v>0</v>
      </c>
      <c r="DM32" s="391">
        <f t="shared" si="29"/>
        <v>0</v>
      </c>
      <c r="DN32" s="391">
        <f t="shared" si="29"/>
        <v>0</v>
      </c>
      <c r="DO32" s="391">
        <f t="shared" si="29"/>
        <v>0</v>
      </c>
      <c r="DP32" s="391">
        <f t="shared" si="29"/>
        <v>0</v>
      </c>
      <c r="DQ32" s="391">
        <f t="shared" si="29"/>
        <v>0</v>
      </c>
      <c r="DR32" s="391">
        <f t="shared" si="29"/>
        <v>0</v>
      </c>
      <c r="DS32" s="391">
        <f t="shared" si="29"/>
        <v>0</v>
      </c>
      <c r="DT32" s="391">
        <f t="shared" si="29"/>
        <v>0</v>
      </c>
      <c r="DU32" s="391">
        <f t="shared" si="29"/>
        <v>0</v>
      </c>
      <c r="DV32" s="391">
        <f t="shared" si="29"/>
        <v>0</v>
      </c>
      <c r="DW32" s="391">
        <f t="shared" si="29"/>
        <v>0</v>
      </c>
      <c r="DX32" s="391">
        <f t="shared" si="29"/>
        <v>0</v>
      </c>
      <c r="DY32" s="391">
        <f t="shared" si="29"/>
        <v>0</v>
      </c>
      <c r="DZ32" s="391">
        <f t="shared" si="29"/>
        <v>0</v>
      </c>
      <c r="EA32" s="391">
        <f t="shared" si="29"/>
        <v>0</v>
      </c>
      <c r="EB32" s="391">
        <f t="shared" si="29"/>
        <v>0</v>
      </c>
      <c r="EC32" s="391">
        <f t="shared" si="29"/>
        <v>0</v>
      </c>
      <c r="ED32" s="391">
        <f t="shared" si="29"/>
        <v>0</v>
      </c>
      <c r="EE32" s="391">
        <f t="shared" si="29"/>
        <v>0</v>
      </c>
      <c r="EF32" s="391">
        <f t="shared" si="29"/>
        <v>0</v>
      </c>
      <c r="EG32" s="391">
        <f t="shared" si="29"/>
        <v>0</v>
      </c>
      <c r="EH32" s="391">
        <f t="shared" ref="EH32:FM32" si="30" xml:space="preserve"> IF(ABS(EH30 - EH31) &gt; CHK_TOL, 1, 0)</f>
        <v>0</v>
      </c>
      <c r="EI32" s="391">
        <f t="shared" si="30"/>
        <v>0</v>
      </c>
      <c r="EJ32" s="391">
        <f t="shared" si="30"/>
        <v>0</v>
      </c>
      <c r="EK32" s="391">
        <f t="shared" si="30"/>
        <v>0</v>
      </c>
      <c r="EL32" s="391">
        <f t="shared" si="30"/>
        <v>0</v>
      </c>
      <c r="EM32" s="391">
        <f t="shared" si="30"/>
        <v>0</v>
      </c>
      <c r="EN32" s="391">
        <f t="shared" si="30"/>
        <v>0</v>
      </c>
      <c r="EO32" s="391">
        <f t="shared" si="30"/>
        <v>0</v>
      </c>
      <c r="EP32" s="391">
        <f t="shared" si="30"/>
        <v>0</v>
      </c>
      <c r="EQ32" s="391">
        <f t="shared" si="30"/>
        <v>0</v>
      </c>
      <c r="ER32" s="391">
        <f t="shared" si="30"/>
        <v>0</v>
      </c>
      <c r="ES32" s="391">
        <f t="shared" si="30"/>
        <v>0</v>
      </c>
      <c r="ET32" s="391">
        <f t="shared" si="30"/>
        <v>0</v>
      </c>
      <c r="EU32" s="391">
        <f t="shared" si="30"/>
        <v>0</v>
      </c>
      <c r="EV32" s="391">
        <f t="shared" si="30"/>
        <v>0</v>
      </c>
      <c r="EW32" s="391">
        <f t="shared" si="30"/>
        <v>0</v>
      </c>
      <c r="EX32" s="391">
        <f t="shared" si="30"/>
        <v>0</v>
      </c>
      <c r="EY32" s="391">
        <f t="shared" si="30"/>
        <v>0</v>
      </c>
      <c r="EZ32" s="391">
        <f t="shared" si="30"/>
        <v>0</v>
      </c>
      <c r="FA32" s="391">
        <f t="shared" si="30"/>
        <v>0</v>
      </c>
      <c r="FB32" s="391">
        <f t="shared" si="30"/>
        <v>0</v>
      </c>
      <c r="FC32" s="391">
        <f t="shared" si="30"/>
        <v>0</v>
      </c>
      <c r="FD32" s="391">
        <f t="shared" si="30"/>
        <v>0</v>
      </c>
      <c r="FE32" s="391">
        <f t="shared" si="30"/>
        <v>0</v>
      </c>
      <c r="FF32" s="391">
        <f t="shared" si="30"/>
        <v>0</v>
      </c>
      <c r="FG32" s="391">
        <f t="shared" si="30"/>
        <v>0</v>
      </c>
      <c r="FH32" s="391">
        <f t="shared" si="30"/>
        <v>0</v>
      </c>
      <c r="FI32" s="391">
        <f t="shared" si="30"/>
        <v>0</v>
      </c>
      <c r="FJ32" s="391">
        <f t="shared" si="30"/>
        <v>0</v>
      </c>
      <c r="FK32" s="391">
        <f t="shared" si="30"/>
        <v>0</v>
      </c>
      <c r="FL32" s="391">
        <f t="shared" si="30"/>
        <v>0</v>
      </c>
      <c r="FM32" s="391">
        <f t="shared" si="30"/>
        <v>0</v>
      </c>
      <c r="FN32" s="391">
        <f t="shared" ref="FN32:GJ32" si="31" xml:space="preserve"> IF(ABS(FN30 - FN31) &gt; CHK_TOL, 1, 0)</f>
        <v>0</v>
      </c>
      <c r="FO32" s="391">
        <f t="shared" si="31"/>
        <v>0</v>
      </c>
      <c r="FP32" s="391">
        <f t="shared" si="31"/>
        <v>0</v>
      </c>
      <c r="FQ32" s="391">
        <f t="shared" si="31"/>
        <v>0</v>
      </c>
      <c r="FR32" s="391">
        <f t="shared" si="31"/>
        <v>0</v>
      </c>
      <c r="FS32" s="391">
        <f t="shared" si="31"/>
        <v>0</v>
      </c>
      <c r="FT32" s="391">
        <f t="shared" si="31"/>
        <v>0</v>
      </c>
      <c r="FU32" s="391">
        <f t="shared" si="31"/>
        <v>0</v>
      </c>
      <c r="FV32" s="391">
        <f t="shared" si="31"/>
        <v>0</v>
      </c>
      <c r="FW32" s="391">
        <f t="shared" si="31"/>
        <v>0</v>
      </c>
      <c r="FX32" s="391">
        <f t="shared" si="31"/>
        <v>0</v>
      </c>
      <c r="FY32" s="391">
        <f t="shared" si="31"/>
        <v>0</v>
      </c>
      <c r="FZ32" s="391">
        <f t="shared" si="31"/>
        <v>0</v>
      </c>
      <c r="GA32" s="391">
        <f t="shared" si="31"/>
        <v>0</v>
      </c>
      <c r="GB32" s="391">
        <f t="shared" si="31"/>
        <v>0</v>
      </c>
      <c r="GC32" s="391">
        <f t="shared" si="31"/>
        <v>0</v>
      </c>
      <c r="GD32" s="391">
        <f t="shared" si="31"/>
        <v>0</v>
      </c>
      <c r="GE32" s="391">
        <f t="shared" si="31"/>
        <v>0</v>
      </c>
      <c r="GF32" s="391">
        <f t="shared" si="31"/>
        <v>0</v>
      </c>
      <c r="GG32" s="391">
        <f t="shared" si="31"/>
        <v>0</v>
      </c>
      <c r="GH32" s="391">
        <f t="shared" si="31"/>
        <v>0</v>
      </c>
      <c r="GI32" s="391">
        <f t="shared" si="31"/>
        <v>0</v>
      </c>
      <c r="GJ32" s="391">
        <f t="shared" si="31"/>
        <v>0</v>
      </c>
    </row>
    <row r="33" spans="1:192" hidden="1" outlineLevel="1" x14ac:dyDescent="0.35">
      <c r="A33" s="14"/>
      <c r="B33" s="14"/>
      <c r="C33" s="19"/>
      <c r="D33" s="45"/>
      <c r="E33" s="185" t="s">
        <v>175</v>
      </c>
      <c r="F33" s="185"/>
      <c r="G33" s="185"/>
      <c r="H33" s="185">
        <f xml:space="preserve"> SUM(J33:GJ33)</f>
        <v>-3.1438412406714633E-7</v>
      </c>
      <c r="I33" s="185"/>
      <c r="J33" s="185">
        <f t="shared" ref="J33:AO33" si="32" xml:space="preserve"> J30 - J31</f>
        <v>0</v>
      </c>
      <c r="K33" s="185">
        <f t="shared" si="32"/>
        <v>0</v>
      </c>
      <c r="L33" s="185">
        <f t="shared" si="32"/>
        <v>0</v>
      </c>
      <c r="M33" s="185">
        <f t="shared" si="32"/>
        <v>0</v>
      </c>
      <c r="N33" s="185">
        <f t="shared" si="32"/>
        <v>0</v>
      </c>
      <c r="O33" s="185">
        <f t="shared" si="32"/>
        <v>0</v>
      </c>
      <c r="P33" s="185">
        <f t="shared" si="32"/>
        <v>9.4951246865093708E-10</v>
      </c>
      <c r="Q33" s="185">
        <f t="shared" si="32"/>
        <v>6.1445462051779032E-9</v>
      </c>
      <c r="R33" s="185">
        <f t="shared" si="32"/>
        <v>6.0117599787190557E-9</v>
      </c>
      <c r="S33" s="185">
        <f t="shared" si="32"/>
        <v>6.0208549257367849E-9</v>
      </c>
      <c r="T33" s="185">
        <f t="shared" si="32"/>
        <v>5.3214535000734031E-9</v>
      </c>
      <c r="U33" s="185">
        <f t="shared" si="32"/>
        <v>4.7848516260273755E-9</v>
      </c>
      <c r="V33" s="185">
        <f t="shared" si="32"/>
        <v>3.7807694752700627E-9</v>
      </c>
      <c r="W33" s="185">
        <f t="shared" si="32"/>
        <v>2.3301254259422421E-9</v>
      </c>
      <c r="X33" s="185">
        <f t="shared" si="32"/>
        <v>1.4615579857490957E-9</v>
      </c>
      <c r="Y33" s="185">
        <f t="shared" si="32"/>
        <v>-3.7289282772690058E-11</v>
      </c>
      <c r="Z33" s="185">
        <f t="shared" si="32"/>
        <v>-1.5479599824175239E-9</v>
      </c>
      <c r="AA33" s="185">
        <f t="shared" si="32"/>
        <v>-3.1113813747651875E-9</v>
      </c>
      <c r="AB33" s="185">
        <f t="shared" si="32"/>
        <v>-4.8175934352912009E-9</v>
      </c>
      <c r="AC33" s="185">
        <f t="shared" si="32"/>
        <v>-6.5174390329048038E-9</v>
      </c>
      <c r="AD33" s="185">
        <f t="shared" si="32"/>
        <v>-7.9189703683368862E-9</v>
      </c>
      <c r="AE33" s="185">
        <f t="shared" si="32"/>
        <v>-9.6915755420923233E-9</v>
      </c>
      <c r="AF33" s="185">
        <f t="shared" si="32"/>
        <v>-1.0846633813343942E-8</v>
      </c>
      <c r="AG33" s="185">
        <f t="shared" si="32"/>
        <v>-1.2543750926852226E-8</v>
      </c>
      <c r="AH33" s="185">
        <f t="shared" si="32"/>
        <v>-1.3849785318598151E-8</v>
      </c>
      <c r="AI33" s="185">
        <f t="shared" si="32"/>
        <v>-1.4042598195374012E-8</v>
      </c>
      <c r="AJ33" s="185">
        <f t="shared" si="32"/>
        <v>-1.5868863556534052E-8</v>
      </c>
      <c r="AK33" s="185">
        <f t="shared" si="32"/>
        <v>-1.6160811355803162E-8</v>
      </c>
      <c r="AL33" s="185">
        <f t="shared" si="32"/>
        <v>-1.728767529129982E-8</v>
      </c>
      <c r="AM33" s="185">
        <f t="shared" si="32"/>
        <v>-1.7162165022455156E-8</v>
      </c>
      <c r="AN33" s="185">
        <f t="shared" si="32"/>
        <v>-1.7935235518962145E-8</v>
      </c>
      <c r="AO33" s="185">
        <f t="shared" si="32"/>
        <v>-1.79770722752437E-8</v>
      </c>
      <c r="AP33" s="185">
        <f t="shared" ref="AP33:BU33" si="33" xml:space="preserve"> AP30 - AP31</f>
        <v>-1.7240381566807628E-8</v>
      </c>
      <c r="AQ33" s="185">
        <f t="shared" si="33"/>
        <v>-1.7425008991267532E-8</v>
      </c>
      <c r="AR33" s="185">
        <f t="shared" si="33"/>
        <v>-1.6318153939209878E-8</v>
      </c>
      <c r="AS33" s="185">
        <f t="shared" si="33"/>
        <v>-1.6115336620714515E-8</v>
      </c>
      <c r="AT33" s="185">
        <f t="shared" si="33"/>
        <v>-1.5208570403046906E-8</v>
      </c>
      <c r="AU33" s="185">
        <f t="shared" si="33"/>
        <v>-1.2787495506927371E-8</v>
      </c>
      <c r="AV33" s="185">
        <f t="shared" si="33"/>
        <v>-1.3006683730054647E-8</v>
      </c>
      <c r="AW33" s="185">
        <f t="shared" si="33"/>
        <v>-1.1335032468196005E-8</v>
      </c>
      <c r="AX33" s="185">
        <f t="shared" si="33"/>
        <v>-1.0392795957159251E-8</v>
      </c>
      <c r="AY33" s="185">
        <f t="shared" si="33"/>
        <v>-8.7047737906686962E-9</v>
      </c>
      <c r="AZ33" s="185">
        <f t="shared" si="33"/>
        <v>-7.6015567174181342E-9</v>
      </c>
      <c r="BA33" s="185">
        <f t="shared" si="33"/>
        <v>-6.1900209402665496E-9</v>
      </c>
      <c r="BB33" s="185">
        <f t="shared" si="33"/>
        <v>-4.663888830691576E-9</v>
      </c>
      <c r="BC33" s="185">
        <f t="shared" si="33"/>
        <v>-3.5252014640718699E-9</v>
      </c>
      <c r="BD33" s="185">
        <f t="shared" si="33"/>
        <v>-2.2064341465011239E-9</v>
      </c>
      <c r="BE33" s="185">
        <f t="shared" si="33"/>
        <v>-1.1514202924445271E-9</v>
      </c>
      <c r="BF33" s="185">
        <f t="shared" si="33"/>
        <v>0</v>
      </c>
      <c r="BG33" s="185">
        <f t="shared" si="33"/>
        <v>0</v>
      </c>
      <c r="BH33" s="185">
        <f t="shared" si="33"/>
        <v>0</v>
      </c>
      <c r="BI33" s="185">
        <f t="shared" si="33"/>
        <v>0</v>
      </c>
      <c r="BJ33" s="185">
        <f t="shared" si="33"/>
        <v>0</v>
      </c>
      <c r="BK33" s="185">
        <f t="shared" si="33"/>
        <v>0</v>
      </c>
      <c r="BL33" s="185">
        <f t="shared" si="33"/>
        <v>0</v>
      </c>
      <c r="BM33" s="185">
        <f t="shared" si="33"/>
        <v>0</v>
      </c>
      <c r="BN33" s="185">
        <f t="shared" si="33"/>
        <v>0</v>
      </c>
      <c r="BO33" s="185">
        <f t="shared" si="33"/>
        <v>0</v>
      </c>
      <c r="BP33" s="185">
        <f t="shared" si="33"/>
        <v>0</v>
      </c>
      <c r="BQ33" s="185">
        <f t="shared" si="33"/>
        <v>0</v>
      </c>
      <c r="BR33" s="185">
        <f t="shared" si="33"/>
        <v>0</v>
      </c>
      <c r="BS33" s="185">
        <f t="shared" si="33"/>
        <v>0</v>
      </c>
      <c r="BT33" s="185">
        <f t="shared" si="33"/>
        <v>0</v>
      </c>
      <c r="BU33" s="185">
        <f t="shared" si="33"/>
        <v>0</v>
      </c>
      <c r="BV33" s="185">
        <f t="shared" ref="BV33:DA33" si="34" xml:space="preserve"> BV30 - BV31</f>
        <v>0</v>
      </c>
      <c r="BW33" s="185">
        <f t="shared" si="34"/>
        <v>0</v>
      </c>
      <c r="BX33" s="185">
        <f t="shared" si="34"/>
        <v>0</v>
      </c>
      <c r="BY33" s="185">
        <f t="shared" si="34"/>
        <v>0</v>
      </c>
      <c r="BZ33" s="185">
        <f t="shared" si="34"/>
        <v>0</v>
      </c>
      <c r="CA33" s="185">
        <f t="shared" si="34"/>
        <v>0</v>
      </c>
      <c r="CB33" s="185">
        <f t="shared" si="34"/>
        <v>0</v>
      </c>
      <c r="CC33" s="185">
        <f t="shared" si="34"/>
        <v>0</v>
      </c>
      <c r="CD33" s="185">
        <f t="shared" si="34"/>
        <v>0</v>
      </c>
      <c r="CE33" s="185">
        <f t="shared" si="34"/>
        <v>0</v>
      </c>
      <c r="CF33" s="185">
        <f t="shared" si="34"/>
        <v>0</v>
      </c>
      <c r="CG33" s="185">
        <f t="shared" si="34"/>
        <v>0</v>
      </c>
      <c r="CH33" s="185">
        <f t="shared" si="34"/>
        <v>0</v>
      </c>
      <c r="CI33" s="185">
        <f t="shared" si="34"/>
        <v>0</v>
      </c>
      <c r="CJ33" s="185">
        <f t="shared" si="34"/>
        <v>0</v>
      </c>
      <c r="CK33" s="185">
        <f t="shared" si="34"/>
        <v>0</v>
      </c>
      <c r="CL33" s="185">
        <f t="shared" si="34"/>
        <v>0</v>
      </c>
      <c r="CM33" s="185">
        <f t="shared" si="34"/>
        <v>0</v>
      </c>
      <c r="CN33" s="185">
        <f t="shared" si="34"/>
        <v>0</v>
      </c>
      <c r="CO33" s="185">
        <f t="shared" si="34"/>
        <v>0</v>
      </c>
      <c r="CP33" s="185">
        <f t="shared" si="34"/>
        <v>0</v>
      </c>
      <c r="CQ33" s="185">
        <f t="shared" si="34"/>
        <v>0</v>
      </c>
      <c r="CR33" s="185">
        <f t="shared" si="34"/>
        <v>0</v>
      </c>
      <c r="CS33" s="185">
        <f t="shared" si="34"/>
        <v>0</v>
      </c>
      <c r="CT33" s="185">
        <f t="shared" si="34"/>
        <v>0</v>
      </c>
      <c r="CU33" s="185">
        <f t="shared" si="34"/>
        <v>0</v>
      </c>
      <c r="CV33" s="185">
        <f t="shared" si="34"/>
        <v>0</v>
      </c>
      <c r="CW33" s="185">
        <f t="shared" si="34"/>
        <v>0</v>
      </c>
      <c r="CX33" s="185">
        <f t="shared" si="34"/>
        <v>0</v>
      </c>
      <c r="CY33" s="185">
        <f t="shared" si="34"/>
        <v>0</v>
      </c>
      <c r="CZ33" s="185">
        <f t="shared" si="34"/>
        <v>0</v>
      </c>
      <c r="DA33" s="185">
        <f t="shared" si="34"/>
        <v>0</v>
      </c>
      <c r="DB33" s="185">
        <f t="shared" ref="DB33:EG33" si="35" xml:space="preserve"> DB30 - DB31</f>
        <v>0</v>
      </c>
      <c r="DC33" s="185">
        <f t="shared" si="35"/>
        <v>0</v>
      </c>
      <c r="DD33" s="185">
        <f t="shared" si="35"/>
        <v>0</v>
      </c>
      <c r="DE33" s="185">
        <f t="shared" si="35"/>
        <v>0</v>
      </c>
      <c r="DF33" s="185">
        <f t="shared" si="35"/>
        <v>0</v>
      </c>
      <c r="DG33" s="185">
        <f t="shared" si="35"/>
        <v>0</v>
      </c>
      <c r="DH33" s="185">
        <f t="shared" si="35"/>
        <v>0</v>
      </c>
      <c r="DI33" s="185">
        <f t="shared" si="35"/>
        <v>0</v>
      </c>
      <c r="DJ33" s="185">
        <f t="shared" si="35"/>
        <v>0</v>
      </c>
      <c r="DK33" s="185">
        <f t="shared" si="35"/>
        <v>0</v>
      </c>
      <c r="DL33" s="185">
        <f t="shared" si="35"/>
        <v>0</v>
      </c>
      <c r="DM33" s="185">
        <f t="shared" si="35"/>
        <v>0</v>
      </c>
      <c r="DN33" s="185">
        <f t="shared" si="35"/>
        <v>0</v>
      </c>
      <c r="DO33" s="185">
        <f t="shared" si="35"/>
        <v>0</v>
      </c>
      <c r="DP33" s="185">
        <f t="shared" si="35"/>
        <v>0</v>
      </c>
      <c r="DQ33" s="185">
        <f t="shared" si="35"/>
        <v>0</v>
      </c>
      <c r="DR33" s="185">
        <f t="shared" si="35"/>
        <v>0</v>
      </c>
      <c r="DS33" s="185">
        <f t="shared" si="35"/>
        <v>0</v>
      </c>
      <c r="DT33" s="185">
        <f t="shared" si="35"/>
        <v>0</v>
      </c>
      <c r="DU33" s="185">
        <f t="shared" si="35"/>
        <v>0</v>
      </c>
      <c r="DV33" s="185">
        <f t="shared" si="35"/>
        <v>0</v>
      </c>
      <c r="DW33" s="185">
        <f t="shared" si="35"/>
        <v>0</v>
      </c>
      <c r="DX33" s="185">
        <f t="shared" si="35"/>
        <v>0</v>
      </c>
      <c r="DY33" s="185">
        <f t="shared" si="35"/>
        <v>0</v>
      </c>
      <c r="DZ33" s="185">
        <f t="shared" si="35"/>
        <v>0</v>
      </c>
      <c r="EA33" s="185">
        <f t="shared" si="35"/>
        <v>0</v>
      </c>
      <c r="EB33" s="185">
        <f t="shared" si="35"/>
        <v>0</v>
      </c>
      <c r="EC33" s="185">
        <f t="shared" si="35"/>
        <v>0</v>
      </c>
      <c r="ED33" s="185">
        <f t="shared" si="35"/>
        <v>0</v>
      </c>
      <c r="EE33" s="185">
        <f t="shared" si="35"/>
        <v>0</v>
      </c>
      <c r="EF33" s="185">
        <f t="shared" si="35"/>
        <v>0</v>
      </c>
      <c r="EG33" s="185">
        <f t="shared" si="35"/>
        <v>0</v>
      </c>
      <c r="EH33" s="185">
        <f t="shared" ref="EH33:FM33" si="36" xml:space="preserve"> EH30 - EH31</f>
        <v>0</v>
      </c>
      <c r="EI33" s="185">
        <f t="shared" si="36"/>
        <v>0</v>
      </c>
      <c r="EJ33" s="185">
        <f t="shared" si="36"/>
        <v>0</v>
      </c>
      <c r="EK33" s="185">
        <f t="shared" si="36"/>
        <v>0</v>
      </c>
      <c r="EL33" s="185">
        <f t="shared" si="36"/>
        <v>0</v>
      </c>
      <c r="EM33" s="185">
        <f t="shared" si="36"/>
        <v>0</v>
      </c>
      <c r="EN33" s="185">
        <f t="shared" si="36"/>
        <v>0</v>
      </c>
      <c r="EO33" s="185">
        <f t="shared" si="36"/>
        <v>0</v>
      </c>
      <c r="EP33" s="185">
        <f t="shared" si="36"/>
        <v>0</v>
      </c>
      <c r="EQ33" s="185">
        <f t="shared" si="36"/>
        <v>0</v>
      </c>
      <c r="ER33" s="185">
        <f t="shared" si="36"/>
        <v>0</v>
      </c>
      <c r="ES33" s="185">
        <f t="shared" si="36"/>
        <v>0</v>
      </c>
      <c r="ET33" s="185">
        <f t="shared" si="36"/>
        <v>0</v>
      </c>
      <c r="EU33" s="185">
        <f t="shared" si="36"/>
        <v>0</v>
      </c>
      <c r="EV33" s="185">
        <f t="shared" si="36"/>
        <v>0</v>
      </c>
      <c r="EW33" s="185">
        <f t="shared" si="36"/>
        <v>0</v>
      </c>
      <c r="EX33" s="185">
        <f t="shared" si="36"/>
        <v>0</v>
      </c>
      <c r="EY33" s="185">
        <f t="shared" si="36"/>
        <v>0</v>
      </c>
      <c r="EZ33" s="185">
        <f t="shared" si="36"/>
        <v>0</v>
      </c>
      <c r="FA33" s="185">
        <f t="shared" si="36"/>
        <v>0</v>
      </c>
      <c r="FB33" s="185">
        <f t="shared" si="36"/>
        <v>0</v>
      </c>
      <c r="FC33" s="185">
        <f t="shared" si="36"/>
        <v>0</v>
      </c>
      <c r="FD33" s="185">
        <f t="shared" si="36"/>
        <v>0</v>
      </c>
      <c r="FE33" s="185">
        <f t="shared" si="36"/>
        <v>0</v>
      </c>
      <c r="FF33" s="185">
        <f t="shared" si="36"/>
        <v>0</v>
      </c>
      <c r="FG33" s="185">
        <f t="shared" si="36"/>
        <v>0</v>
      </c>
      <c r="FH33" s="185">
        <f t="shared" si="36"/>
        <v>0</v>
      </c>
      <c r="FI33" s="185">
        <f t="shared" si="36"/>
        <v>0</v>
      </c>
      <c r="FJ33" s="185">
        <f t="shared" si="36"/>
        <v>0</v>
      </c>
      <c r="FK33" s="185">
        <f t="shared" si="36"/>
        <v>0</v>
      </c>
      <c r="FL33" s="185">
        <f t="shared" si="36"/>
        <v>0</v>
      </c>
      <c r="FM33" s="185">
        <f t="shared" si="36"/>
        <v>0</v>
      </c>
      <c r="FN33" s="185">
        <f t="shared" ref="FN33:GJ33" si="37" xml:space="preserve"> FN30 - FN31</f>
        <v>0</v>
      </c>
      <c r="FO33" s="185">
        <f t="shared" si="37"/>
        <v>0</v>
      </c>
      <c r="FP33" s="185">
        <f t="shared" si="37"/>
        <v>0</v>
      </c>
      <c r="FQ33" s="185">
        <f t="shared" si="37"/>
        <v>0</v>
      </c>
      <c r="FR33" s="185">
        <f t="shared" si="37"/>
        <v>0</v>
      </c>
      <c r="FS33" s="185">
        <f t="shared" si="37"/>
        <v>0</v>
      </c>
      <c r="FT33" s="185">
        <f t="shared" si="37"/>
        <v>0</v>
      </c>
      <c r="FU33" s="185">
        <f t="shared" si="37"/>
        <v>0</v>
      </c>
      <c r="FV33" s="185">
        <f t="shared" si="37"/>
        <v>0</v>
      </c>
      <c r="FW33" s="185">
        <f t="shared" si="37"/>
        <v>0</v>
      </c>
      <c r="FX33" s="185">
        <f t="shared" si="37"/>
        <v>0</v>
      </c>
      <c r="FY33" s="185">
        <f t="shared" si="37"/>
        <v>0</v>
      </c>
      <c r="FZ33" s="185">
        <f t="shared" si="37"/>
        <v>0</v>
      </c>
      <c r="GA33" s="185">
        <f t="shared" si="37"/>
        <v>0</v>
      </c>
      <c r="GB33" s="185">
        <f t="shared" si="37"/>
        <v>0</v>
      </c>
      <c r="GC33" s="185">
        <f t="shared" si="37"/>
        <v>0</v>
      </c>
      <c r="GD33" s="185">
        <f t="shared" si="37"/>
        <v>0</v>
      </c>
      <c r="GE33" s="185">
        <f t="shared" si="37"/>
        <v>0</v>
      </c>
      <c r="GF33" s="185">
        <f t="shared" si="37"/>
        <v>0</v>
      </c>
      <c r="GG33" s="185">
        <f t="shared" si="37"/>
        <v>0</v>
      </c>
      <c r="GH33" s="185">
        <f t="shared" si="37"/>
        <v>0</v>
      </c>
      <c r="GI33" s="185">
        <f t="shared" si="37"/>
        <v>0</v>
      </c>
      <c r="GJ33" s="185">
        <f t="shared" si="37"/>
        <v>0</v>
      </c>
    </row>
    <row r="34" spans="1:192" x14ac:dyDescent="0.35">
      <c r="A34" s="14"/>
      <c r="B34" s="14"/>
      <c r="C34" s="19"/>
      <c r="D34" s="45"/>
      <c r="E34" s="225"/>
      <c r="F34" s="225"/>
      <c r="G34" s="225"/>
      <c r="H34" s="225"/>
      <c r="I34" s="225"/>
      <c r="J34" s="225"/>
    </row>
    <row r="35" spans="1:192" x14ac:dyDescent="0.35">
      <c r="A35" s="198" t="s">
        <v>61</v>
      </c>
    </row>
  </sheetData>
  <conditionalFormatting sqref="F2">
    <cfRule type="cellIs" dxfId="74" priority="30" stopIfTrue="1" operator="notEqual">
      <formula>0</formula>
    </cfRule>
    <cfRule type="cellIs" dxfId="73" priority="31" stopIfTrue="1" operator="equal">
      <formula>""</formula>
    </cfRule>
  </conditionalFormatting>
  <conditionalFormatting sqref="F2">
    <cfRule type="cellIs" dxfId="72" priority="32" stopIfTrue="1" operator="notEqual">
      <formula>0</formula>
    </cfRule>
    <cfRule type="cellIs" dxfId="71" priority="33" stopIfTrue="1" operator="equal">
      <formula>""</formula>
    </cfRule>
  </conditionalFormatting>
  <conditionalFormatting sqref="F4">
    <cfRule type="cellIs" dxfId="70" priority="18" stopIfTrue="1" operator="notEqual">
      <formula>0</formula>
    </cfRule>
    <cfRule type="cellIs" dxfId="69" priority="19" stopIfTrue="1" operator="equal">
      <formula>""</formula>
    </cfRule>
  </conditionalFormatting>
  <conditionalFormatting sqref="F4">
    <cfRule type="cellIs" dxfId="68" priority="20" stopIfTrue="1" operator="notEqual">
      <formula>0</formula>
    </cfRule>
    <cfRule type="cellIs" dxfId="67" priority="21" stopIfTrue="1" operator="equal">
      <formula>""</formula>
    </cfRule>
  </conditionalFormatting>
  <conditionalFormatting sqref="J3:GJ3">
    <cfRule type="cellIs" dxfId="66" priority="16" stopIfTrue="1" operator="equal">
      <formula>"Construction"</formula>
    </cfRule>
    <cfRule type="cellIs" dxfId="65" priority="17" stopIfTrue="1" operator="equal">
      <formula>"Operations"</formula>
    </cfRule>
  </conditionalFormatting>
  <conditionalFormatting sqref="J3:GJ3">
    <cfRule type="cellIs" dxfId="64" priority="15" operator="equal">
      <formula>"Fin Close"</formula>
    </cfRule>
  </conditionalFormatting>
  <conditionalFormatting sqref="J3:GJ3">
    <cfRule type="cellIs" dxfId="63" priority="13" operator="equal">
      <formula>"PPA ext."</formula>
    </cfRule>
    <cfRule type="cellIs" dxfId="62" priority="14" operator="equal">
      <formula>"Delay"</formula>
    </cfRule>
  </conditionalFormatting>
  <conditionalFormatting sqref="F3">
    <cfRule type="cellIs" dxfId="61" priority="9" stopIfTrue="1" operator="notEqual">
      <formula>0</formula>
    </cfRule>
    <cfRule type="cellIs" dxfId="60" priority="10" stopIfTrue="1" operator="equal">
      <formula>""</formula>
    </cfRule>
  </conditionalFormatting>
  <conditionalFormatting sqref="F3">
    <cfRule type="cellIs" dxfId="59" priority="11" stopIfTrue="1" operator="notEqual">
      <formula>0</formula>
    </cfRule>
    <cfRule type="cellIs" dxfId="58" priority="12" stopIfTrue="1" operator="equal">
      <formula>""</formula>
    </cfRule>
  </conditionalFormatting>
  <conditionalFormatting sqref="F32">
    <cfRule type="cellIs" dxfId="57" priority="1" stopIfTrue="1" operator="notEqual">
      <formula>0</formula>
    </cfRule>
    <cfRule type="cellIs" dxfId="56" priority="2" stopIfTrue="1" operator="equal">
      <formula>""</formula>
    </cfRule>
  </conditionalFormatting>
  <conditionalFormatting sqref="F32">
    <cfRule type="cellIs" dxfId="55" priority="3" stopIfTrue="1" operator="notEqual">
      <formula>0</formula>
    </cfRule>
    <cfRule type="cellIs" dxfId="54" priority="4" stopIfTrue="1" operator="equal">
      <formula>""</formula>
    </cfRule>
  </conditionalFormatting>
  <conditionalFormatting sqref="J32:GJ32">
    <cfRule type="cellIs" dxfId="53" priority="5" stopIfTrue="1" operator="notEqual">
      <formula>0</formula>
    </cfRule>
    <cfRule type="cellIs" dxfId="52" priority="6" stopIfTrue="1" operator="equal">
      <formula>""</formula>
    </cfRule>
  </conditionalFormatting>
  <conditionalFormatting sqref="J32:GJ32">
    <cfRule type="cellIs" dxfId="51" priority="7" stopIfTrue="1" operator="notEqual">
      <formula>0</formula>
    </cfRule>
    <cfRule type="cellIs" dxfId="50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89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1" width="1.265625" style="197" customWidth="1"/>
    <col min="2" max="2" width="1.265625" style="198" customWidth="1"/>
    <col min="3" max="3" width="1.265625" style="199" customWidth="1"/>
    <col min="4" max="4" width="1.265625" style="200" customWidth="1"/>
    <col min="5" max="5" width="40.59765625" style="224" customWidth="1"/>
    <col min="6" max="6" width="12.59765625" style="224" customWidth="1"/>
    <col min="7" max="8" width="11.59765625" style="224" customWidth="1"/>
    <col min="9" max="9" width="2.59765625" style="224" customWidth="1"/>
    <col min="10" max="192" width="11.59765625" style="224" customWidth="1"/>
    <col min="193" max="16384" width="11.59765625" hidden="1"/>
  </cols>
  <sheetData>
    <row r="1" spans="1:192" ht="25.15" x14ac:dyDescent="0.35">
      <c r="A1" s="272" t="str">
        <f ca="1" xml:space="preserve"> RIGHT(CELL("filename", A1), LEN(CELL("filename", A1)) - SEARCH("]", CELL("filename", A1))) &amp; " - " &amp; InpC!F3</f>
        <v>FS - Base case 1</v>
      </c>
      <c r="D1" s="201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5"/>
      <c r="BG1" s="225"/>
      <c r="BH1" s="225"/>
      <c r="BI1" s="225"/>
      <c r="BJ1" s="225"/>
      <c r="BK1" s="225"/>
      <c r="BL1" s="225"/>
      <c r="BM1" s="225"/>
      <c r="BN1" s="225"/>
      <c r="BO1" s="225"/>
      <c r="BP1" s="225"/>
      <c r="BQ1" s="225"/>
      <c r="BR1" s="225"/>
      <c r="BS1" s="225"/>
      <c r="BT1" s="225"/>
      <c r="BU1" s="225"/>
      <c r="BV1" s="225"/>
      <c r="BW1" s="225"/>
      <c r="BX1" s="225"/>
      <c r="BY1" s="225"/>
      <c r="BZ1" s="225"/>
      <c r="CA1" s="225"/>
      <c r="CB1" s="225"/>
      <c r="CC1" s="225"/>
      <c r="CD1" s="225"/>
      <c r="CE1" s="225"/>
      <c r="CF1" s="225"/>
      <c r="CG1" s="225"/>
      <c r="CH1" s="225"/>
      <c r="CI1" s="225"/>
      <c r="CJ1" s="225"/>
      <c r="CK1" s="225"/>
      <c r="CL1" s="225"/>
      <c r="CM1" s="225"/>
      <c r="CN1" s="225"/>
      <c r="CO1" s="225"/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A1" s="225"/>
      <c r="DB1" s="225"/>
      <c r="DC1" s="225"/>
      <c r="DD1" s="225"/>
      <c r="DE1" s="225"/>
      <c r="DF1" s="225"/>
      <c r="DG1" s="225"/>
      <c r="DH1" s="225"/>
      <c r="DI1" s="225"/>
      <c r="DJ1" s="225"/>
      <c r="DK1" s="225"/>
      <c r="DL1" s="225"/>
      <c r="DM1" s="225"/>
      <c r="DN1" s="225"/>
      <c r="DO1" s="225"/>
      <c r="DP1" s="225"/>
      <c r="DQ1" s="225"/>
      <c r="DR1" s="225"/>
      <c r="DS1" s="225"/>
      <c r="DT1" s="225"/>
      <c r="DU1" s="225"/>
      <c r="DV1" s="225"/>
      <c r="DW1" s="225"/>
      <c r="DX1" s="225"/>
      <c r="DY1" s="225"/>
      <c r="DZ1" s="225"/>
      <c r="EA1" s="225"/>
      <c r="EB1" s="225"/>
      <c r="EC1" s="225"/>
      <c r="ED1" s="225"/>
      <c r="EE1" s="225"/>
      <c r="EF1" s="225"/>
      <c r="EG1" s="225"/>
      <c r="EH1" s="225"/>
      <c r="EI1" s="225"/>
      <c r="EJ1" s="225"/>
      <c r="EK1" s="225"/>
      <c r="EL1" s="225"/>
      <c r="EM1" s="225"/>
      <c r="EN1" s="225"/>
      <c r="EO1" s="225"/>
      <c r="EP1" s="225"/>
      <c r="EQ1" s="225"/>
      <c r="ER1" s="225"/>
      <c r="ES1" s="225"/>
      <c r="ET1" s="225"/>
      <c r="EU1" s="225"/>
      <c r="EV1" s="225"/>
      <c r="EW1" s="225"/>
      <c r="EX1" s="225"/>
      <c r="EY1" s="225"/>
      <c r="EZ1" s="225"/>
      <c r="FA1" s="225"/>
      <c r="FB1" s="225"/>
      <c r="FC1" s="225"/>
      <c r="FD1" s="225"/>
      <c r="FE1" s="225"/>
      <c r="FF1" s="225"/>
      <c r="FG1" s="225"/>
      <c r="FH1" s="225"/>
      <c r="FI1" s="225"/>
      <c r="FJ1" s="225"/>
      <c r="FK1" s="225"/>
      <c r="FL1" s="225"/>
      <c r="FM1" s="225"/>
      <c r="FN1" s="225"/>
      <c r="FO1" s="225"/>
      <c r="FP1" s="225"/>
      <c r="FQ1" s="225"/>
      <c r="FR1" s="225"/>
      <c r="FS1" s="225"/>
      <c r="FT1" s="225"/>
      <c r="FU1" s="225"/>
      <c r="FV1" s="225"/>
      <c r="FW1" s="225"/>
      <c r="FX1" s="225"/>
      <c r="FY1" s="225"/>
      <c r="FZ1" s="225"/>
      <c r="GA1" s="225"/>
      <c r="GB1" s="225"/>
      <c r="GC1" s="225"/>
      <c r="GD1" s="225"/>
      <c r="GE1" s="225"/>
      <c r="GF1" s="225"/>
      <c r="GG1" s="225"/>
      <c r="GH1" s="225"/>
      <c r="GI1" s="225"/>
      <c r="GJ1" s="225"/>
    </row>
    <row r="2" spans="1:192" x14ac:dyDescent="0.35">
      <c r="A2" s="273"/>
      <c r="B2" s="273"/>
      <c r="C2" s="274"/>
      <c r="D2" s="275"/>
      <c r="E2" s="383" t="str">
        <f xml:space="preserve"> Time!E$43</f>
        <v>Model period ending</v>
      </c>
      <c r="F2" s="257">
        <f xml:space="preserve"> Output!J1</f>
        <v>0</v>
      </c>
      <c r="G2" s="385" t="s">
        <v>23</v>
      </c>
      <c r="H2" s="276"/>
      <c r="I2" s="276"/>
      <c r="J2" s="276">
        <f xml:space="preserve"> Time!J$43</f>
        <v>46053</v>
      </c>
      <c r="K2" s="276">
        <f xml:space="preserve"> Time!K$43</f>
        <v>46081</v>
      </c>
      <c r="L2" s="276">
        <f xml:space="preserve"> Time!L$43</f>
        <v>46112</v>
      </c>
      <c r="M2" s="276">
        <f xml:space="preserve"> Time!M$43</f>
        <v>46142</v>
      </c>
      <c r="N2" s="276">
        <f xml:space="preserve"> Time!N$43</f>
        <v>46173</v>
      </c>
      <c r="O2" s="276">
        <f xml:space="preserve"> Time!O$43</f>
        <v>46203</v>
      </c>
      <c r="P2" s="276">
        <f xml:space="preserve"> Time!P$43</f>
        <v>46234</v>
      </c>
      <c r="Q2" s="276">
        <f xml:space="preserve"> Time!Q$43</f>
        <v>46265</v>
      </c>
      <c r="R2" s="276">
        <f xml:space="preserve"> Time!R$43</f>
        <v>46295</v>
      </c>
      <c r="S2" s="276">
        <f xml:space="preserve"> Time!S$43</f>
        <v>46326</v>
      </c>
      <c r="T2" s="276">
        <f xml:space="preserve"> Time!T$43</f>
        <v>46356</v>
      </c>
      <c r="U2" s="276">
        <f xml:space="preserve"> Time!U$43</f>
        <v>46387</v>
      </c>
      <c r="V2" s="276">
        <f xml:space="preserve"> Time!V$43</f>
        <v>46418</v>
      </c>
      <c r="W2" s="276">
        <f xml:space="preserve"> Time!W$43</f>
        <v>46446</v>
      </c>
      <c r="X2" s="276">
        <f xml:space="preserve"> Time!X$43</f>
        <v>46477</v>
      </c>
      <c r="Y2" s="276">
        <f xml:space="preserve"> Time!Y$43</f>
        <v>46507</v>
      </c>
      <c r="Z2" s="276">
        <f xml:space="preserve"> Time!Z$43</f>
        <v>46538</v>
      </c>
      <c r="AA2" s="276">
        <f xml:space="preserve"> Time!AA$43</f>
        <v>46568</v>
      </c>
      <c r="AB2" s="276">
        <f xml:space="preserve"> Time!AB$43</f>
        <v>46599</v>
      </c>
      <c r="AC2" s="276">
        <f xml:space="preserve"> Time!AC$43</f>
        <v>46630</v>
      </c>
      <c r="AD2" s="276">
        <f xml:space="preserve"> Time!AD$43</f>
        <v>46660</v>
      </c>
      <c r="AE2" s="276">
        <f xml:space="preserve"> Time!AE$43</f>
        <v>46691</v>
      </c>
      <c r="AF2" s="276">
        <f xml:space="preserve"> Time!AF$43</f>
        <v>46721</v>
      </c>
      <c r="AG2" s="276">
        <f xml:space="preserve"> Time!AG$43</f>
        <v>46752</v>
      </c>
      <c r="AH2" s="276">
        <f xml:space="preserve"> Time!AH$43</f>
        <v>46783</v>
      </c>
      <c r="AI2" s="276">
        <f xml:space="preserve"> Time!AI$43</f>
        <v>46812</v>
      </c>
      <c r="AJ2" s="276">
        <f xml:space="preserve"> Time!AJ$43</f>
        <v>46843</v>
      </c>
      <c r="AK2" s="276">
        <f xml:space="preserve"> Time!AK$43</f>
        <v>46873</v>
      </c>
      <c r="AL2" s="276">
        <f xml:space="preserve"> Time!AL$43</f>
        <v>46904</v>
      </c>
      <c r="AM2" s="276">
        <f xml:space="preserve"> Time!AM$43</f>
        <v>46934</v>
      </c>
      <c r="AN2" s="276">
        <f xml:space="preserve"> Time!AN$43</f>
        <v>46965</v>
      </c>
      <c r="AO2" s="276">
        <f xml:space="preserve"> Time!AO$43</f>
        <v>46996</v>
      </c>
      <c r="AP2" s="276">
        <f xml:space="preserve"> Time!AP$43</f>
        <v>47026</v>
      </c>
      <c r="AQ2" s="276">
        <f xml:space="preserve"> Time!AQ$43</f>
        <v>47057</v>
      </c>
      <c r="AR2" s="276">
        <f xml:space="preserve"> Time!AR$43</f>
        <v>47087</v>
      </c>
      <c r="AS2" s="276">
        <f xml:space="preserve"> Time!AS$43</f>
        <v>47118</v>
      </c>
      <c r="AT2" s="276">
        <f xml:space="preserve"> Time!AT$43</f>
        <v>47149</v>
      </c>
      <c r="AU2" s="276">
        <f xml:space="preserve"> Time!AU$43</f>
        <v>47177</v>
      </c>
      <c r="AV2" s="276">
        <f xml:space="preserve"> Time!AV$43</f>
        <v>47208</v>
      </c>
      <c r="AW2" s="276">
        <f xml:space="preserve"> Time!AW$43</f>
        <v>47238</v>
      </c>
      <c r="AX2" s="276">
        <f xml:space="preserve"> Time!AX$43</f>
        <v>47269</v>
      </c>
      <c r="AY2" s="276">
        <f xml:space="preserve"> Time!AY$43</f>
        <v>47299</v>
      </c>
      <c r="AZ2" s="276">
        <f xml:space="preserve"> Time!AZ$43</f>
        <v>47330</v>
      </c>
      <c r="BA2" s="276">
        <f xml:space="preserve"> Time!BA$43</f>
        <v>47361</v>
      </c>
      <c r="BB2" s="276">
        <f xml:space="preserve"> Time!BB$43</f>
        <v>47391</v>
      </c>
      <c r="BC2" s="276">
        <f xml:space="preserve"> Time!BC$43</f>
        <v>47422</v>
      </c>
      <c r="BD2" s="276">
        <f xml:space="preserve"> Time!BD$43</f>
        <v>47452</v>
      </c>
      <c r="BE2" s="276">
        <f xml:space="preserve"> Time!BE$43</f>
        <v>47483</v>
      </c>
      <c r="BF2" s="276">
        <f xml:space="preserve"> Time!BF$43</f>
        <v>47573</v>
      </c>
      <c r="BG2" s="276">
        <f xml:space="preserve"> Time!BG$43</f>
        <v>47664</v>
      </c>
      <c r="BH2" s="276">
        <f xml:space="preserve"> Time!BH$43</f>
        <v>47756</v>
      </c>
      <c r="BI2" s="276">
        <f xml:space="preserve"> Time!BI$43</f>
        <v>47848</v>
      </c>
      <c r="BJ2" s="276">
        <f xml:space="preserve"> Time!BJ$43</f>
        <v>47938</v>
      </c>
      <c r="BK2" s="276">
        <f xml:space="preserve"> Time!BK$43</f>
        <v>48029</v>
      </c>
      <c r="BL2" s="276">
        <f xml:space="preserve"> Time!BL$43</f>
        <v>48121</v>
      </c>
      <c r="BM2" s="276">
        <f xml:space="preserve"> Time!BM$43</f>
        <v>48213</v>
      </c>
      <c r="BN2" s="276">
        <f xml:space="preserve"> Time!BN$43</f>
        <v>48304</v>
      </c>
      <c r="BO2" s="276">
        <f xml:space="preserve"> Time!BO$43</f>
        <v>48395</v>
      </c>
      <c r="BP2" s="276">
        <f xml:space="preserve"> Time!BP$43</f>
        <v>48487</v>
      </c>
      <c r="BQ2" s="276">
        <f xml:space="preserve"> Time!BQ$43</f>
        <v>48579</v>
      </c>
      <c r="BR2" s="276">
        <f xml:space="preserve"> Time!BR$43</f>
        <v>48669</v>
      </c>
      <c r="BS2" s="276">
        <f xml:space="preserve"> Time!BS$43</f>
        <v>48760</v>
      </c>
      <c r="BT2" s="276">
        <f xml:space="preserve"> Time!BT$43</f>
        <v>48852</v>
      </c>
      <c r="BU2" s="276">
        <f xml:space="preserve"> Time!BU$43</f>
        <v>48944</v>
      </c>
      <c r="BV2" s="276">
        <f xml:space="preserve"> Time!BV$43</f>
        <v>49034</v>
      </c>
      <c r="BW2" s="276">
        <f xml:space="preserve"> Time!BW$43</f>
        <v>49125</v>
      </c>
      <c r="BX2" s="276">
        <f xml:space="preserve"> Time!BX$43</f>
        <v>49217</v>
      </c>
      <c r="BY2" s="276">
        <f xml:space="preserve"> Time!BY$43</f>
        <v>49309</v>
      </c>
      <c r="BZ2" s="276">
        <f xml:space="preserve"> Time!BZ$43</f>
        <v>49399</v>
      </c>
      <c r="CA2" s="276">
        <f xml:space="preserve"> Time!CA$43</f>
        <v>49490</v>
      </c>
      <c r="CB2" s="276">
        <f xml:space="preserve"> Time!CB$43</f>
        <v>49582</v>
      </c>
      <c r="CC2" s="276">
        <f xml:space="preserve"> Time!CC$43</f>
        <v>49674</v>
      </c>
      <c r="CD2" s="276">
        <f xml:space="preserve"> Time!CD$43</f>
        <v>49765</v>
      </c>
      <c r="CE2" s="276">
        <f xml:space="preserve"> Time!CE$43</f>
        <v>49856</v>
      </c>
      <c r="CF2" s="276">
        <f xml:space="preserve"> Time!CF$43</f>
        <v>49948</v>
      </c>
      <c r="CG2" s="276">
        <f xml:space="preserve"> Time!CG$43</f>
        <v>50040</v>
      </c>
      <c r="CH2" s="276">
        <f xml:space="preserve"> Time!CH$43</f>
        <v>50130</v>
      </c>
      <c r="CI2" s="276">
        <f xml:space="preserve"> Time!CI$43</f>
        <v>50221</v>
      </c>
      <c r="CJ2" s="276">
        <f xml:space="preserve"> Time!CJ$43</f>
        <v>50313</v>
      </c>
      <c r="CK2" s="276">
        <f xml:space="preserve"> Time!CK$43</f>
        <v>50405</v>
      </c>
      <c r="CL2" s="276">
        <f xml:space="preserve"> Time!CL$43</f>
        <v>50495</v>
      </c>
      <c r="CM2" s="276">
        <f xml:space="preserve"> Time!CM$43</f>
        <v>50586</v>
      </c>
      <c r="CN2" s="276">
        <f xml:space="preserve"> Time!CN$43</f>
        <v>50678</v>
      </c>
      <c r="CO2" s="276">
        <f xml:space="preserve"> Time!CO$43</f>
        <v>50770</v>
      </c>
      <c r="CP2" s="276">
        <f xml:space="preserve"> Time!CP$43</f>
        <v>50860</v>
      </c>
      <c r="CQ2" s="276">
        <f xml:space="preserve"> Time!CQ$43</f>
        <v>50951</v>
      </c>
      <c r="CR2" s="276">
        <f xml:space="preserve"> Time!CR$43</f>
        <v>51043</v>
      </c>
      <c r="CS2" s="276">
        <f xml:space="preserve"> Time!CS$43</f>
        <v>51135</v>
      </c>
      <c r="CT2" s="276">
        <f xml:space="preserve"> Time!CT$43</f>
        <v>51226</v>
      </c>
      <c r="CU2" s="276">
        <f xml:space="preserve"> Time!CU$43</f>
        <v>51317</v>
      </c>
      <c r="CV2" s="276">
        <f xml:space="preserve"> Time!CV$43</f>
        <v>51409</v>
      </c>
      <c r="CW2" s="276">
        <f xml:space="preserve"> Time!CW$43</f>
        <v>51501</v>
      </c>
      <c r="CX2" s="276">
        <f xml:space="preserve"> Time!CX$43</f>
        <v>51591</v>
      </c>
      <c r="CY2" s="276">
        <f xml:space="preserve"> Time!CY$43</f>
        <v>51682</v>
      </c>
      <c r="CZ2" s="276">
        <f xml:space="preserve"> Time!CZ$43</f>
        <v>51774</v>
      </c>
      <c r="DA2" s="276">
        <f xml:space="preserve"> Time!DA$43</f>
        <v>51866</v>
      </c>
      <c r="DB2" s="276">
        <f xml:space="preserve"> Time!DB$43</f>
        <v>51956</v>
      </c>
      <c r="DC2" s="276">
        <f xml:space="preserve"> Time!DC$43</f>
        <v>52047</v>
      </c>
      <c r="DD2" s="276">
        <f xml:space="preserve"> Time!DD$43</f>
        <v>52139</v>
      </c>
      <c r="DE2" s="276">
        <f xml:space="preserve"> Time!DE$43</f>
        <v>52231</v>
      </c>
      <c r="DF2" s="276">
        <f xml:space="preserve"> Time!DF$43</f>
        <v>52321</v>
      </c>
      <c r="DG2" s="276">
        <f xml:space="preserve"> Time!DG$43</f>
        <v>52412</v>
      </c>
      <c r="DH2" s="276">
        <f xml:space="preserve"> Time!DH$43</f>
        <v>52504</v>
      </c>
      <c r="DI2" s="276">
        <f xml:space="preserve"> Time!DI$43</f>
        <v>52596</v>
      </c>
      <c r="DJ2" s="276">
        <f xml:space="preserve"> Time!DJ$43</f>
        <v>52687</v>
      </c>
      <c r="DK2" s="276">
        <f xml:space="preserve"> Time!DK$43</f>
        <v>52778</v>
      </c>
      <c r="DL2" s="276">
        <f xml:space="preserve"> Time!DL$43</f>
        <v>52870</v>
      </c>
      <c r="DM2" s="276">
        <f xml:space="preserve"> Time!DM$43</f>
        <v>52962</v>
      </c>
      <c r="DN2" s="276">
        <f xml:space="preserve"> Time!DN$43</f>
        <v>53052</v>
      </c>
      <c r="DO2" s="276">
        <f xml:space="preserve"> Time!DO$43</f>
        <v>53143</v>
      </c>
      <c r="DP2" s="276">
        <f xml:space="preserve"> Time!DP$43</f>
        <v>53235</v>
      </c>
      <c r="DQ2" s="276">
        <f xml:space="preserve"> Time!DQ$43</f>
        <v>53327</v>
      </c>
      <c r="DR2" s="276">
        <f xml:space="preserve"> Time!DR$43</f>
        <v>53417</v>
      </c>
      <c r="DS2" s="276">
        <f xml:space="preserve"> Time!DS$43</f>
        <v>53508</v>
      </c>
      <c r="DT2" s="276">
        <f xml:space="preserve"> Time!DT$43</f>
        <v>53600</v>
      </c>
      <c r="DU2" s="276">
        <f xml:space="preserve"> Time!DU$43</f>
        <v>53692</v>
      </c>
      <c r="DV2" s="276">
        <f xml:space="preserve"> Time!DV$43</f>
        <v>53782</v>
      </c>
      <c r="DW2" s="276">
        <f xml:space="preserve"> Time!DW$43</f>
        <v>53873</v>
      </c>
      <c r="DX2" s="276">
        <f xml:space="preserve"> Time!DX$43</f>
        <v>53965</v>
      </c>
      <c r="DY2" s="276">
        <f xml:space="preserve"> Time!DY$43</f>
        <v>54057</v>
      </c>
      <c r="DZ2" s="276">
        <f xml:space="preserve"> Time!DZ$43</f>
        <v>54148</v>
      </c>
      <c r="EA2" s="276">
        <f xml:space="preserve"> Time!EA$43</f>
        <v>54239</v>
      </c>
      <c r="EB2" s="276">
        <f xml:space="preserve"> Time!EB$43</f>
        <v>54331</v>
      </c>
      <c r="EC2" s="276">
        <f xml:space="preserve"> Time!EC$43</f>
        <v>54423</v>
      </c>
      <c r="ED2" s="276">
        <f xml:space="preserve"> Time!ED$43</f>
        <v>54513</v>
      </c>
      <c r="EE2" s="276">
        <f xml:space="preserve"> Time!EE$43</f>
        <v>54604</v>
      </c>
      <c r="EF2" s="276">
        <f xml:space="preserve"> Time!EF$43</f>
        <v>54696</v>
      </c>
      <c r="EG2" s="276">
        <f xml:space="preserve"> Time!EG$43</f>
        <v>54788</v>
      </c>
      <c r="EH2" s="276">
        <f xml:space="preserve"> Time!EH$43</f>
        <v>54878</v>
      </c>
      <c r="EI2" s="276">
        <f xml:space="preserve"> Time!EI$43</f>
        <v>54969</v>
      </c>
      <c r="EJ2" s="276">
        <f xml:space="preserve"> Time!EJ$43</f>
        <v>55061</v>
      </c>
      <c r="EK2" s="276">
        <f xml:space="preserve"> Time!EK$43</f>
        <v>55153</v>
      </c>
      <c r="EL2" s="276">
        <f xml:space="preserve"> Time!EL$43</f>
        <v>55243</v>
      </c>
      <c r="EM2" s="276">
        <f xml:space="preserve"> Time!EM$43</f>
        <v>55334</v>
      </c>
      <c r="EN2" s="276">
        <f xml:space="preserve"> Time!EN$43</f>
        <v>55426</v>
      </c>
      <c r="EO2" s="276">
        <f xml:space="preserve"> Time!EO$43</f>
        <v>55518</v>
      </c>
      <c r="EP2" s="276">
        <f xml:space="preserve"> Time!EP$43</f>
        <v>55609</v>
      </c>
      <c r="EQ2" s="276">
        <f xml:space="preserve"> Time!EQ$43</f>
        <v>55700</v>
      </c>
      <c r="ER2" s="276">
        <f xml:space="preserve"> Time!ER$43</f>
        <v>55792</v>
      </c>
      <c r="ES2" s="276">
        <f xml:space="preserve"> Time!ES$43</f>
        <v>55884</v>
      </c>
      <c r="ET2" s="276">
        <f xml:space="preserve"> Time!ET$43</f>
        <v>55974</v>
      </c>
      <c r="EU2" s="276">
        <f xml:space="preserve"> Time!EU$43</f>
        <v>56065</v>
      </c>
      <c r="EV2" s="276">
        <f xml:space="preserve"> Time!EV$43</f>
        <v>56157</v>
      </c>
      <c r="EW2" s="276">
        <f xml:space="preserve"> Time!EW$43</f>
        <v>56249</v>
      </c>
      <c r="EX2" s="276">
        <f xml:space="preserve"> Time!EX$43</f>
        <v>56339</v>
      </c>
      <c r="EY2" s="276">
        <f xml:space="preserve"> Time!EY$43</f>
        <v>56430</v>
      </c>
      <c r="EZ2" s="276">
        <f xml:space="preserve"> Time!EZ$43</f>
        <v>56522</v>
      </c>
      <c r="FA2" s="276">
        <f xml:space="preserve"> Time!FA$43</f>
        <v>56614</v>
      </c>
      <c r="FB2" s="276">
        <f xml:space="preserve"> Time!FB$43</f>
        <v>56704</v>
      </c>
      <c r="FC2" s="276">
        <f xml:space="preserve"> Time!FC$43</f>
        <v>56795</v>
      </c>
      <c r="FD2" s="276">
        <f xml:space="preserve"> Time!FD$43</f>
        <v>56887</v>
      </c>
      <c r="FE2" s="276">
        <f xml:space="preserve"> Time!FE$43</f>
        <v>56979</v>
      </c>
      <c r="FF2" s="276">
        <f xml:space="preserve"> Time!FF$43</f>
        <v>57070</v>
      </c>
      <c r="FG2" s="276">
        <f xml:space="preserve"> Time!FG$43</f>
        <v>57161</v>
      </c>
      <c r="FH2" s="276">
        <f xml:space="preserve"> Time!FH$43</f>
        <v>57253</v>
      </c>
      <c r="FI2" s="276">
        <f xml:space="preserve"> Time!FI$43</f>
        <v>57345</v>
      </c>
      <c r="FJ2" s="276">
        <f xml:space="preserve"> Time!FJ$43</f>
        <v>57435</v>
      </c>
      <c r="FK2" s="276">
        <f xml:space="preserve"> Time!FK$43</f>
        <v>57526</v>
      </c>
      <c r="FL2" s="276">
        <f xml:space="preserve"> Time!FL$43</f>
        <v>57618</v>
      </c>
      <c r="FM2" s="276">
        <f xml:space="preserve"> Time!FM$43</f>
        <v>57710</v>
      </c>
      <c r="FN2" s="276">
        <f xml:space="preserve"> Time!FN$43</f>
        <v>57800</v>
      </c>
      <c r="FO2" s="276">
        <f xml:space="preserve"> Time!FO$43</f>
        <v>57891</v>
      </c>
      <c r="FP2" s="276">
        <f xml:space="preserve"> Time!FP$43</f>
        <v>57983</v>
      </c>
      <c r="FQ2" s="276">
        <f xml:space="preserve"> Time!FQ$43</f>
        <v>58075</v>
      </c>
      <c r="FR2" s="276">
        <f xml:space="preserve"> Time!FR$43</f>
        <v>58165</v>
      </c>
      <c r="FS2" s="276">
        <f xml:space="preserve"> Time!FS$43</f>
        <v>58256</v>
      </c>
      <c r="FT2" s="276">
        <f xml:space="preserve"> Time!FT$43</f>
        <v>58348</v>
      </c>
      <c r="FU2" s="276">
        <f xml:space="preserve"> Time!FU$43</f>
        <v>58440</v>
      </c>
      <c r="FV2" s="276">
        <f xml:space="preserve"> Time!FV$43</f>
        <v>58531</v>
      </c>
      <c r="FW2" s="276">
        <f xml:space="preserve"> Time!FW$43</f>
        <v>58622</v>
      </c>
      <c r="FX2" s="276">
        <f xml:space="preserve"> Time!FX$43</f>
        <v>58714</v>
      </c>
      <c r="FY2" s="276">
        <f xml:space="preserve"> Time!FY$43</f>
        <v>58806</v>
      </c>
      <c r="FZ2" s="276">
        <f xml:space="preserve"> Time!FZ$43</f>
        <v>58896</v>
      </c>
      <c r="GA2" s="276">
        <f xml:space="preserve"> Time!GA$43</f>
        <v>58987</v>
      </c>
      <c r="GB2" s="276">
        <f xml:space="preserve"> Time!GB$43</f>
        <v>59079</v>
      </c>
      <c r="GC2" s="276">
        <f xml:space="preserve"> Time!GC$43</f>
        <v>59171</v>
      </c>
      <c r="GD2" s="276">
        <f xml:space="preserve"> Time!GD$43</f>
        <v>59261</v>
      </c>
      <c r="GE2" s="276">
        <f xml:space="preserve"> Time!GE$43</f>
        <v>59352</v>
      </c>
      <c r="GF2" s="276">
        <f xml:space="preserve"> Time!GF$43</f>
        <v>59444</v>
      </c>
      <c r="GG2" s="276">
        <f xml:space="preserve"> Time!GG$43</f>
        <v>59536</v>
      </c>
      <c r="GH2" s="276">
        <f xml:space="preserve"> Time!GH$43</f>
        <v>59626</v>
      </c>
      <c r="GI2" s="276">
        <f xml:space="preserve"> Time!GI$43</f>
        <v>59717</v>
      </c>
      <c r="GJ2" s="276">
        <f xml:space="preserve"> Time!GJ$43</f>
        <v>59809</v>
      </c>
    </row>
    <row r="3" spans="1:192" x14ac:dyDescent="0.35">
      <c r="A3" s="14"/>
      <c r="B3" s="14"/>
      <c r="C3" s="19"/>
      <c r="D3" s="45"/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A4" s="226"/>
      <c r="B4" s="226"/>
      <c r="C4" s="227"/>
      <c r="D4" s="228"/>
      <c r="E4" s="387" t="str">
        <f xml:space="preserve"> Time!E$148</f>
        <v>Financial year</v>
      </c>
      <c r="F4" s="257">
        <f xml:space="preserve"> Check!$F$24</f>
        <v>0</v>
      </c>
      <c r="G4" s="386" t="s">
        <v>24</v>
      </c>
      <c r="H4" s="225"/>
      <c r="I4" s="225"/>
      <c r="J4" s="387">
        <f xml:space="preserve"> Time!J$148</f>
        <v>2026</v>
      </c>
      <c r="K4" s="387">
        <f xml:space="preserve"> Time!K$148</f>
        <v>2026</v>
      </c>
      <c r="L4" s="387">
        <f xml:space="preserve"> Time!L$148</f>
        <v>2026</v>
      </c>
      <c r="M4" s="387">
        <f xml:space="preserve"> Time!M$148</f>
        <v>2026</v>
      </c>
      <c r="N4" s="387">
        <f xml:space="preserve"> Time!N$148</f>
        <v>2026</v>
      </c>
      <c r="O4" s="387">
        <f xml:space="preserve"> Time!O$148</f>
        <v>2026</v>
      </c>
      <c r="P4" s="387">
        <f xml:space="preserve"> Time!P$148</f>
        <v>2026</v>
      </c>
      <c r="Q4" s="387">
        <f xml:space="preserve"> Time!Q$148</f>
        <v>2026</v>
      </c>
      <c r="R4" s="387">
        <f xml:space="preserve"> Time!R$148</f>
        <v>2026</v>
      </c>
      <c r="S4" s="387">
        <f xml:space="preserve"> Time!S$148</f>
        <v>2026</v>
      </c>
      <c r="T4" s="387">
        <f xml:space="preserve"> Time!T$148</f>
        <v>2026</v>
      </c>
      <c r="U4" s="387">
        <f xml:space="preserve"> Time!U$148</f>
        <v>2026</v>
      </c>
      <c r="V4" s="387">
        <f xml:space="preserve"> Time!V$148</f>
        <v>2027</v>
      </c>
      <c r="W4" s="387">
        <f xml:space="preserve"> Time!W$148</f>
        <v>2027</v>
      </c>
      <c r="X4" s="387">
        <f xml:space="preserve"> Time!X$148</f>
        <v>2027</v>
      </c>
      <c r="Y4" s="387">
        <f xml:space="preserve"> Time!Y$148</f>
        <v>2027</v>
      </c>
      <c r="Z4" s="387">
        <f xml:space="preserve"> Time!Z$148</f>
        <v>2027</v>
      </c>
      <c r="AA4" s="387">
        <f xml:space="preserve"> Time!AA$148</f>
        <v>2027</v>
      </c>
      <c r="AB4" s="387">
        <f xml:space="preserve"> Time!AB$148</f>
        <v>2027</v>
      </c>
      <c r="AC4" s="387">
        <f xml:space="preserve"> Time!AC$148</f>
        <v>2027</v>
      </c>
      <c r="AD4" s="387">
        <f xml:space="preserve"> Time!AD$148</f>
        <v>2027</v>
      </c>
      <c r="AE4" s="387">
        <f xml:space="preserve"> Time!AE$148</f>
        <v>2027</v>
      </c>
      <c r="AF4" s="387">
        <f xml:space="preserve"> Time!AF$148</f>
        <v>2027</v>
      </c>
      <c r="AG4" s="387">
        <f xml:space="preserve"> Time!AG$148</f>
        <v>2027</v>
      </c>
      <c r="AH4" s="387">
        <f xml:space="preserve"> Time!AH$148</f>
        <v>2028</v>
      </c>
      <c r="AI4" s="387">
        <f xml:space="preserve"> Time!AI$148</f>
        <v>2028</v>
      </c>
      <c r="AJ4" s="387">
        <f xml:space="preserve"> Time!AJ$148</f>
        <v>2028</v>
      </c>
      <c r="AK4" s="387">
        <f xml:space="preserve"> Time!AK$148</f>
        <v>2028</v>
      </c>
      <c r="AL4" s="387">
        <f xml:space="preserve"> Time!AL$148</f>
        <v>2028</v>
      </c>
      <c r="AM4" s="387">
        <f xml:space="preserve"> Time!AM$148</f>
        <v>2028</v>
      </c>
      <c r="AN4" s="387">
        <f xml:space="preserve"> Time!AN$148</f>
        <v>2028</v>
      </c>
      <c r="AO4" s="387">
        <f xml:space="preserve"> Time!AO$148</f>
        <v>2028</v>
      </c>
      <c r="AP4" s="387">
        <f xml:space="preserve"> Time!AP$148</f>
        <v>2028</v>
      </c>
      <c r="AQ4" s="387">
        <f xml:space="preserve"> Time!AQ$148</f>
        <v>2028</v>
      </c>
      <c r="AR4" s="387">
        <f xml:space="preserve"> Time!AR$148</f>
        <v>2028</v>
      </c>
      <c r="AS4" s="387">
        <f xml:space="preserve"> Time!AS$148</f>
        <v>2028</v>
      </c>
      <c r="AT4" s="387">
        <f xml:space="preserve"> Time!AT$148</f>
        <v>2029</v>
      </c>
      <c r="AU4" s="387">
        <f xml:space="preserve"> Time!AU$148</f>
        <v>2029</v>
      </c>
      <c r="AV4" s="387">
        <f xml:space="preserve"> Time!AV$148</f>
        <v>2029</v>
      </c>
      <c r="AW4" s="387">
        <f xml:space="preserve"> Time!AW$148</f>
        <v>2029</v>
      </c>
      <c r="AX4" s="387">
        <f xml:space="preserve"> Time!AX$148</f>
        <v>2029</v>
      </c>
      <c r="AY4" s="387">
        <f xml:space="preserve"> Time!AY$148</f>
        <v>2029</v>
      </c>
      <c r="AZ4" s="387">
        <f xml:space="preserve"> Time!AZ$148</f>
        <v>2029</v>
      </c>
      <c r="BA4" s="387">
        <f xml:space="preserve"> Time!BA$148</f>
        <v>2029</v>
      </c>
      <c r="BB4" s="387">
        <f xml:space="preserve"> Time!BB$148</f>
        <v>2029</v>
      </c>
      <c r="BC4" s="387">
        <f xml:space="preserve"> Time!BC$148</f>
        <v>2029</v>
      </c>
      <c r="BD4" s="387">
        <f xml:space="preserve"> Time!BD$148</f>
        <v>2029</v>
      </c>
      <c r="BE4" s="387">
        <f xml:space="preserve"> Time!BE$148</f>
        <v>2029</v>
      </c>
      <c r="BF4" s="387">
        <f xml:space="preserve"> Time!BF$148</f>
        <v>2030</v>
      </c>
      <c r="BG4" s="387">
        <f xml:space="preserve"> Time!BG$148</f>
        <v>2030</v>
      </c>
      <c r="BH4" s="387">
        <f xml:space="preserve"> Time!BH$148</f>
        <v>2030</v>
      </c>
      <c r="BI4" s="387">
        <f xml:space="preserve"> Time!BI$148</f>
        <v>2030</v>
      </c>
      <c r="BJ4" s="387">
        <f xml:space="preserve"> Time!BJ$148</f>
        <v>2031</v>
      </c>
      <c r="BK4" s="387">
        <f xml:space="preserve"> Time!BK$148</f>
        <v>2031</v>
      </c>
      <c r="BL4" s="387">
        <f xml:space="preserve"> Time!BL$148</f>
        <v>2031</v>
      </c>
      <c r="BM4" s="387">
        <f xml:space="preserve"> Time!BM$148</f>
        <v>2031</v>
      </c>
      <c r="BN4" s="387">
        <f xml:space="preserve"> Time!BN$148</f>
        <v>2032</v>
      </c>
      <c r="BO4" s="387">
        <f xml:space="preserve"> Time!BO$148</f>
        <v>2032</v>
      </c>
      <c r="BP4" s="387">
        <f xml:space="preserve"> Time!BP$148</f>
        <v>2032</v>
      </c>
      <c r="BQ4" s="387">
        <f xml:space="preserve"> Time!BQ$148</f>
        <v>2032</v>
      </c>
      <c r="BR4" s="387">
        <f xml:space="preserve"> Time!BR$148</f>
        <v>2033</v>
      </c>
      <c r="BS4" s="387">
        <f xml:space="preserve"> Time!BS$148</f>
        <v>2033</v>
      </c>
      <c r="BT4" s="387">
        <f xml:space="preserve"> Time!BT$148</f>
        <v>2033</v>
      </c>
      <c r="BU4" s="387">
        <f xml:space="preserve"> Time!BU$148</f>
        <v>2033</v>
      </c>
      <c r="BV4" s="387">
        <f xml:space="preserve"> Time!BV$148</f>
        <v>2034</v>
      </c>
      <c r="BW4" s="387">
        <f xml:space="preserve"> Time!BW$148</f>
        <v>2034</v>
      </c>
      <c r="BX4" s="387">
        <f xml:space="preserve"> Time!BX$148</f>
        <v>2034</v>
      </c>
      <c r="BY4" s="387">
        <f xml:space="preserve"> Time!BY$148</f>
        <v>2034</v>
      </c>
      <c r="BZ4" s="387">
        <f xml:space="preserve"> Time!BZ$148</f>
        <v>2035</v>
      </c>
      <c r="CA4" s="387">
        <f xml:space="preserve"> Time!CA$148</f>
        <v>2035</v>
      </c>
      <c r="CB4" s="387">
        <f xml:space="preserve"> Time!CB$148</f>
        <v>2035</v>
      </c>
      <c r="CC4" s="387">
        <f xml:space="preserve"> Time!CC$148</f>
        <v>2035</v>
      </c>
      <c r="CD4" s="387">
        <f xml:space="preserve"> Time!CD$148</f>
        <v>2036</v>
      </c>
      <c r="CE4" s="387">
        <f xml:space="preserve"> Time!CE$148</f>
        <v>2036</v>
      </c>
      <c r="CF4" s="387">
        <f xml:space="preserve"> Time!CF$148</f>
        <v>2036</v>
      </c>
      <c r="CG4" s="387">
        <f xml:space="preserve"> Time!CG$148</f>
        <v>2036</v>
      </c>
      <c r="CH4" s="387">
        <f xml:space="preserve"> Time!CH$148</f>
        <v>2037</v>
      </c>
      <c r="CI4" s="387">
        <f xml:space="preserve"> Time!CI$148</f>
        <v>2037</v>
      </c>
      <c r="CJ4" s="387">
        <f xml:space="preserve"> Time!CJ$148</f>
        <v>2037</v>
      </c>
      <c r="CK4" s="387">
        <f xml:space="preserve"> Time!CK$148</f>
        <v>2037</v>
      </c>
      <c r="CL4" s="387">
        <f xml:space="preserve"> Time!CL$148</f>
        <v>2038</v>
      </c>
      <c r="CM4" s="387">
        <f xml:space="preserve"> Time!CM$148</f>
        <v>2038</v>
      </c>
      <c r="CN4" s="387">
        <f xml:space="preserve"> Time!CN$148</f>
        <v>2038</v>
      </c>
      <c r="CO4" s="387">
        <f xml:space="preserve"> Time!CO$148</f>
        <v>2038</v>
      </c>
      <c r="CP4" s="387">
        <f xml:space="preserve"> Time!CP$148</f>
        <v>2039</v>
      </c>
      <c r="CQ4" s="387">
        <f xml:space="preserve"> Time!CQ$148</f>
        <v>2039</v>
      </c>
      <c r="CR4" s="387">
        <f xml:space="preserve"> Time!CR$148</f>
        <v>2039</v>
      </c>
      <c r="CS4" s="387">
        <f xml:space="preserve"> Time!CS$148</f>
        <v>2039</v>
      </c>
      <c r="CT4" s="387">
        <f xml:space="preserve"> Time!CT$148</f>
        <v>2040</v>
      </c>
      <c r="CU4" s="387">
        <f xml:space="preserve"> Time!CU$148</f>
        <v>2040</v>
      </c>
      <c r="CV4" s="387">
        <f xml:space="preserve"> Time!CV$148</f>
        <v>2040</v>
      </c>
      <c r="CW4" s="387">
        <f xml:space="preserve"> Time!CW$148</f>
        <v>2040</v>
      </c>
      <c r="CX4" s="387">
        <f xml:space="preserve"> Time!CX$148</f>
        <v>2041</v>
      </c>
      <c r="CY4" s="387">
        <f xml:space="preserve"> Time!CY$148</f>
        <v>2041</v>
      </c>
      <c r="CZ4" s="387">
        <f xml:space="preserve"> Time!CZ$148</f>
        <v>2041</v>
      </c>
      <c r="DA4" s="387">
        <f xml:space="preserve"> Time!DA$148</f>
        <v>2041</v>
      </c>
      <c r="DB4" s="387">
        <f xml:space="preserve"> Time!DB$148</f>
        <v>2042</v>
      </c>
      <c r="DC4" s="387">
        <f xml:space="preserve"> Time!DC$148</f>
        <v>2042</v>
      </c>
      <c r="DD4" s="387">
        <f xml:space="preserve"> Time!DD$148</f>
        <v>2042</v>
      </c>
      <c r="DE4" s="387">
        <f xml:space="preserve"> Time!DE$148</f>
        <v>2042</v>
      </c>
      <c r="DF4" s="387">
        <f xml:space="preserve"> Time!DF$148</f>
        <v>2043</v>
      </c>
      <c r="DG4" s="387">
        <f xml:space="preserve"> Time!DG$148</f>
        <v>2043</v>
      </c>
      <c r="DH4" s="387">
        <f xml:space="preserve"> Time!DH$148</f>
        <v>2043</v>
      </c>
      <c r="DI4" s="387">
        <f xml:space="preserve"> Time!DI$148</f>
        <v>2043</v>
      </c>
      <c r="DJ4" s="387">
        <f xml:space="preserve"> Time!DJ$148</f>
        <v>2044</v>
      </c>
      <c r="DK4" s="387">
        <f xml:space="preserve"> Time!DK$148</f>
        <v>2044</v>
      </c>
      <c r="DL4" s="387">
        <f xml:space="preserve"> Time!DL$148</f>
        <v>2044</v>
      </c>
      <c r="DM4" s="387">
        <f xml:space="preserve"> Time!DM$148</f>
        <v>2044</v>
      </c>
      <c r="DN4" s="387">
        <f xml:space="preserve"> Time!DN$148</f>
        <v>2045</v>
      </c>
      <c r="DO4" s="387">
        <f xml:space="preserve"> Time!DO$148</f>
        <v>2045</v>
      </c>
      <c r="DP4" s="387">
        <f xml:space="preserve"> Time!DP$148</f>
        <v>2045</v>
      </c>
      <c r="DQ4" s="387">
        <f xml:space="preserve"> Time!DQ$148</f>
        <v>2045</v>
      </c>
      <c r="DR4" s="387">
        <f xml:space="preserve"> Time!DR$148</f>
        <v>2046</v>
      </c>
      <c r="DS4" s="387">
        <f xml:space="preserve"> Time!DS$148</f>
        <v>2046</v>
      </c>
      <c r="DT4" s="387">
        <f xml:space="preserve"> Time!DT$148</f>
        <v>2046</v>
      </c>
      <c r="DU4" s="387">
        <f xml:space="preserve"> Time!DU$148</f>
        <v>2046</v>
      </c>
      <c r="DV4" s="387">
        <f xml:space="preserve"> Time!DV$148</f>
        <v>2047</v>
      </c>
      <c r="DW4" s="387">
        <f xml:space="preserve"> Time!DW$148</f>
        <v>2047</v>
      </c>
      <c r="DX4" s="387">
        <f xml:space="preserve"> Time!DX$148</f>
        <v>2047</v>
      </c>
      <c r="DY4" s="387">
        <f xml:space="preserve"> Time!DY$148</f>
        <v>2047</v>
      </c>
      <c r="DZ4" s="387">
        <f xml:space="preserve"> Time!DZ$148</f>
        <v>2048</v>
      </c>
      <c r="EA4" s="387">
        <f xml:space="preserve"> Time!EA$148</f>
        <v>2048</v>
      </c>
      <c r="EB4" s="387">
        <f xml:space="preserve"> Time!EB$148</f>
        <v>2048</v>
      </c>
      <c r="EC4" s="387">
        <f xml:space="preserve"> Time!EC$148</f>
        <v>2048</v>
      </c>
      <c r="ED4" s="387">
        <f xml:space="preserve"> Time!ED$148</f>
        <v>2049</v>
      </c>
      <c r="EE4" s="387">
        <f xml:space="preserve"> Time!EE$148</f>
        <v>2049</v>
      </c>
      <c r="EF4" s="387">
        <f xml:space="preserve"> Time!EF$148</f>
        <v>2049</v>
      </c>
      <c r="EG4" s="387">
        <f xml:space="preserve"> Time!EG$148</f>
        <v>2049</v>
      </c>
      <c r="EH4" s="387">
        <f xml:space="preserve"> Time!EH$148</f>
        <v>2050</v>
      </c>
      <c r="EI4" s="387">
        <f xml:space="preserve"> Time!EI$148</f>
        <v>2050</v>
      </c>
      <c r="EJ4" s="387">
        <f xml:space="preserve"> Time!EJ$148</f>
        <v>2050</v>
      </c>
      <c r="EK4" s="387">
        <f xml:space="preserve"> Time!EK$148</f>
        <v>2050</v>
      </c>
      <c r="EL4" s="387">
        <f xml:space="preserve"> Time!EL$148</f>
        <v>2051</v>
      </c>
      <c r="EM4" s="387">
        <f xml:space="preserve"> Time!EM$148</f>
        <v>2051</v>
      </c>
      <c r="EN4" s="387">
        <f xml:space="preserve"> Time!EN$148</f>
        <v>2051</v>
      </c>
      <c r="EO4" s="387">
        <f xml:space="preserve"> Time!EO$148</f>
        <v>2051</v>
      </c>
      <c r="EP4" s="387">
        <f xml:space="preserve"> Time!EP$148</f>
        <v>2052</v>
      </c>
      <c r="EQ4" s="387">
        <f xml:space="preserve"> Time!EQ$148</f>
        <v>2052</v>
      </c>
      <c r="ER4" s="387">
        <f xml:space="preserve"> Time!ER$148</f>
        <v>2052</v>
      </c>
      <c r="ES4" s="387">
        <f xml:space="preserve"> Time!ES$148</f>
        <v>2052</v>
      </c>
      <c r="ET4" s="387">
        <f xml:space="preserve"> Time!ET$148</f>
        <v>2053</v>
      </c>
      <c r="EU4" s="387">
        <f xml:space="preserve"> Time!EU$148</f>
        <v>2053</v>
      </c>
      <c r="EV4" s="387">
        <f xml:space="preserve"> Time!EV$148</f>
        <v>2053</v>
      </c>
      <c r="EW4" s="387">
        <f xml:space="preserve"> Time!EW$148</f>
        <v>2053</v>
      </c>
      <c r="EX4" s="387">
        <f xml:space="preserve"> Time!EX$148</f>
        <v>2054</v>
      </c>
      <c r="EY4" s="387">
        <f xml:space="preserve"> Time!EY$148</f>
        <v>2054</v>
      </c>
      <c r="EZ4" s="387">
        <f xml:space="preserve"> Time!EZ$148</f>
        <v>2054</v>
      </c>
      <c r="FA4" s="387">
        <f xml:space="preserve"> Time!FA$148</f>
        <v>2054</v>
      </c>
      <c r="FB4" s="387">
        <f xml:space="preserve"> Time!FB$148</f>
        <v>2055</v>
      </c>
      <c r="FC4" s="387">
        <f xml:space="preserve"> Time!FC$148</f>
        <v>2055</v>
      </c>
      <c r="FD4" s="387">
        <f xml:space="preserve"> Time!FD$148</f>
        <v>2055</v>
      </c>
      <c r="FE4" s="387">
        <f xml:space="preserve"> Time!FE$148</f>
        <v>2055</v>
      </c>
      <c r="FF4" s="387">
        <f xml:space="preserve"> Time!FF$148</f>
        <v>2056</v>
      </c>
      <c r="FG4" s="387">
        <f xml:space="preserve"> Time!FG$148</f>
        <v>2056</v>
      </c>
      <c r="FH4" s="387">
        <f xml:space="preserve"> Time!FH$148</f>
        <v>2056</v>
      </c>
      <c r="FI4" s="387">
        <f xml:space="preserve"> Time!FI$148</f>
        <v>2056</v>
      </c>
      <c r="FJ4" s="387">
        <f xml:space="preserve"> Time!FJ$148</f>
        <v>2057</v>
      </c>
      <c r="FK4" s="387">
        <f xml:space="preserve"> Time!FK$148</f>
        <v>2057</v>
      </c>
      <c r="FL4" s="387">
        <f xml:space="preserve"> Time!FL$148</f>
        <v>2057</v>
      </c>
      <c r="FM4" s="387">
        <f xml:space="preserve"> Time!FM$148</f>
        <v>2057</v>
      </c>
      <c r="FN4" s="387">
        <f xml:space="preserve"> Time!FN$148</f>
        <v>2058</v>
      </c>
      <c r="FO4" s="387">
        <f xml:space="preserve"> Time!FO$148</f>
        <v>2058</v>
      </c>
      <c r="FP4" s="387">
        <f xml:space="preserve"> Time!FP$148</f>
        <v>2058</v>
      </c>
      <c r="FQ4" s="387">
        <f xml:space="preserve"> Time!FQ$148</f>
        <v>2058</v>
      </c>
      <c r="FR4" s="387">
        <f xml:space="preserve"> Time!FR$148</f>
        <v>2059</v>
      </c>
      <c r="FS4" s="387">
        <f xml:space="preserve"> Time!FS$148</f>
        <v>2059</v>
      </c>
      <c r="FT4" s="387">
        <f xml:space="preserve"> Time!FT$148</f>
        <v>2059</v>
      </c>
      <c r="FU4" s="387">
        <f xml:space="preserve"> Time!FU$148</f>
        <v>2059</v>
      </c>
      <c r="FV4" s="387">
        <f xml:space="preserve"> Time!FV$148</f>
        <v>2060</v>
      </c>
      <c r="FW4" s="387">
        <f xml:space="preserve"> Time!FW$148</f>
        <v>2060</v>
      </c>
      <c r="FX4" s="387">
        <f xml:space="preserve"> Time!FX$148</f>
        <v>2060</v>
      </c>
      <c r="FY4" s="387">
        <f xml:space="preserve"> Time!FY$148</f>
        <v>2060</v>
      </c>
      <c r="FZ4" s="387">
        <f xml:space="preserve"> Time!FZ$148</f>
        <v>2061</v>
      </c>
      <c r="GA4" s="387">
        <f xml:space="preserve"> Time!GA$148</f>
        <v>2061</v>
      </c>
      <c r="GB4" s="387">
        <f xml:space="preserve"> Time!GB$148</f>
        <v>2061</v>
      </c>
      <c r="GC4" s="387">
        <f xml:space="preserve"> Time!GC$148</f>
        <v>2061</v>
      </c>
      <c r="GD4" s="387">
        <f xml:space="preserve"> Time!GD$148</f>
        <v>2062</v>
      </c>
      <c r="GE4" s="387">
        <f xml:space="preserve"> Time!GE$148</f>
        <v>2062</v>
      </c>
      <c r="GF4" s="387">
        <f xml:space="preserve"> Time!GF$148</f>
        <v>2062</v>
      </c>
      <c r="GG4" s="387">
        <f xml:space="preserve"> Time!GG$148</f>
        <v>2062</v>
      </c>
      <c r="GH4" s="387">
        <f xml:space="preserve"> Time!GH$148</f>
        <v>2063</v>
      </c>
      <c r="GI4" s="387">
        <f xml:space="preserve"> Time!GI$148</f>
        <v>2063</v>
      </c>
      <c r="GJ4" s="387">
        <f xml:space="preserve"> Time!GJ$148</f>
        <v>2063</v>
      </c>
    </row>
    <row r="5" spans="1:192" x14ac:dyDescent="0.35">
      <c r="A5" s="226"/>
      <c r="B5" s="226"/>
      <c r="C5" s="227"/>
      <c r="D5" s="228"/>
      <c r="E5" s="225" t="str">
        <f xml:space="preserve"> Time!E$10</f>
        <v>Model column counter</v>
      </c>
      <c r="F5" s="388" t="s">
        <v>19</v>
      </c>
      <c r="G5" s="389" t="s">
        <v>17</v>
      </c>
      <c r="H5" s="388" t="s">
        <v>18</v>
      </c>
      <c r="I5" s="225"/>
      <c r="J5" s="225">
        <f xml:space="preserve"> Time!J$10</f>
        <v>1</v>
      </c>
      <c r="K5" s="225">
        <f xml:space="preserve"> Time!K$10</f>
        <v>2</v>
      </c>
      <c r="L5" s="225">
        <f xml:space="preserve"> Time!L$10</f>
        <v>3</v>
      </c>
      <c r="M5" s="225">
        <f xml:space="preserve"> Time!M$10</f>
        <v>4</v>
      </c>
      <c r="N5" s="225">
        <f xml:space="preserve"> Time!N$10</f>
        <v>5</v>
      </c>
      <c r="O5" s="225">
        <f xml:space="preserve"> Time!O$10</f>
        <v>6</v>
      </c>
      <c r="P5" s="225">
        <f xml:space="preserve"> Time!P$10</f>
        <v>7</v>
      </c>
      <c r="Q5" s="225">
        <f xml:space="preserve"> Time!Q$10</f>
        <v>8</v>
      </c>
      <c r="R5" s="225">
        <f xml:space="preserve"> Time!R$10</f>
        <v>9</v>
      </c>
      <c r="S5" s="225">
        <f xml:space="preserve"> Time!S$10</f>
        <v>10</v>
      </c>
      <c r="T5" s="225">
        <f xml:space="preserve"> Time!T$10</f>
        <v>11</v>
      </c>
      <c r="U5" s="225">
        <f xml:space="preserve"> Time!U$10</f>
        <v>12</v>
      </c>
      <c r="V5" s="225">
        <f xml:space="preserve"> Time!V$10</f>
        <v>13</v>
      </c>
      <c r="W5" s="225">
        <f xml:space="preserve"> Time!W$10</f>
        <v>14</v>
      </c>
      <c r="X5" s="225">
        <f xml:space="preserve"> Time!X$10</f>
        <v>15</v>
      </c>
      <c r="Y5" s="225">
        <f xml:space="preserve"> Time!Y$10</f>
        <v>16</v>
      </c>
      <c r="Z5" s="225">
        <f xml:space="preserve"> Time!Z$10</f>
        <v>17</v>
      </c>
      <c r="AA5" s="225">
        <f xml:space="preserve"> Time!AA$10</f>
        <v>18</v>
      </c>
      <c r="AB5" s="225">
        <f xml:space="preserve"> Time!AB$10</f>
        <v>19</v>
      </c>
      <c r="AC5" s="225">
        <f xml:space="preserve"> Time!AC$10</f>
        <v>20</v>
      </c>
      <c r="AD5" s="225">
        <f xml:space="preserve"> Time!AD$10</f>
        <v>21</v>
      </c>
      <c r="AE5" s="225">
        <f xml:space="preserve"> Time!AE$10</f>
        <v>22</v>
      </c>
      <c r="AF5" s="225">
        <f xml:space="preserve"> Time!AF$10</f>
        <v>23</v>
      </c>
      <c r="AG5" s="225">
        <f xml:space="preserve"> Time!AG$10</f>
        <v>24</v>
      </c>
      <c r="AH5" s="225">
        <f xml:space="preserve"> Time!AH$10</f>
        <v>25</v>
      </c>
      <c r="AI5" s="225">
        <f xml:space="preserve"> Time!AI$10</f>
        <v>26</v>
      </c>
      <c r="AJ5" s="225">
        <f xml:space="preserve"> Time!AJ$10</f>
        <v>27</v>
      </c>
      <c r="AK5" s="225">
        <f xml:space="preserve"> Time!AK$10</f>
        <v>28</v>
      </c>
      <c r="AL5" s="225">
        <f xml:space="preserve"> Time!AL$10</f>
        <v>29</v>
      </c>
      <c r="AM5" s="225">
        <f xml:space="preserve"> Time!AM$10</f>
        <v>30</v>
      </c>
      <c r="AN5" s="225">
        <f xml:space="preserve"> Time!AN$10</f>
        <v>31</v>
      </c>
      <c r="AO5" s="225">
        <f xml:space="preserve"> Time!AO$10</f>
        <v>32</v>
      </c>
      <c r="AP5" s="225">
        <f xml:space="preserve"> Time!AP$10</f>
        <v>33</v>
      </c>
      <c r="AQ5" s="225">
        <f xml:space="preserve"> Time!AQ$10</f>
        <v>34</v>
      </c>
      <c r="AR5" s="225">
        <f xml:space="preserve"> Time!AR$10</f>
        <v>35</v>
      </c>
      <c r="AS5" s="225">
        <f xml:space="preserve"> Time!AS$10</f>
        <v>36</v>
      </c>
      <c r="AT5" s="225">
        <f xml:space="preserve"> Time!AT$10</f>
        <v>37</v>
      </c>
      <c r="AU5" s="225">
        <f xml:space="preserve"> Time!AU$10</f>
        <v>38</v>
      </c>
      <c r="AV5" s="225">
        <f xml:space="preserve"> Time!AV$10</f>
        <v>39</v>
      </c>
      <c r="AW5" s="225">
        <f xml:space="preserve"> Time!AW$10</f>
        <v>40</v>
      </c>
      <c r="AX5" s="225">
        <f xml:space="preserve"> Time!AX$10</f>
        <v>41</v>
      </c>
      <c r="AY5" s="225">
        <f xml:space="preserve"> Time!AY$10</f>
        <v>42</v>
      </c>
      <c r="AZ5" s="225">
        <f xml:space="preserve"> Time!AZ$10</f>
        <v>43</v>
      </c>
      <c r="BA5" s="225">
        <f xml:space="preserve"> Time!BA$10</f>
        <v>44</v>
      </c>
      <c r="BB5" s="225">
        <f xml:space="preserve"> Time!BB$10</f>
        <v>45</v>
      </c>
      <c r="BC5" s="225">
        <f xml:space="preserve"> Time!BC$10</f>
        <v>46</v>
      </c>
      <c r="BD5" s="225">
        <f xml:space="preserve"> Time!BD$10</f>
        <v>47</v>
      </c>
      <c r="BE5" s="225">
        <f xml:space="preserve"> Time!BE$10</f>
        <v>48</v>
      </c>
      <c r="BF5" s="225">
        <f xml:space="preserve"> Time!BF$10</f>
        <v>49</v>
      </c>
      <c r="BG5" s="225">
        <f xml:space="preserve"> Time!BG$10</f>
        <v>50</v>
      </c>
      <c r="BH5" s="225">
        <f xml:space="preserve"> Time!BH$10</f>
        <v>51</v>
      </c>
      <c r="BI5" s="225">
        <f xml:space="preserve"> Time!BI$10</f>
        <v>52</v>
      </c>
      <c r="BJ5" s="225">
        <f xml:space="preserve"> Time!BJ$10</f>
        <v>53</v>
      </c>
      <c r="BK5" s="225">
        <f xml:space="preserve"> Time!BK$10</f>
        <v>54</v>
      </c>
      <c r="BL5" s="225">
        <f xml:space="preserve"> Time!BL$10</f>
        <v>55</v>
      </c>
      <c r="BM5" s="225">
        <f xml:space="preserve"> Time!BM$10</f>
        <v>56</v>
      </c>
      <c r="BN5" s="225">
        <f xml:space="preserve"> Time!BN$10</f>
        <v>57</v>
      </c>
      <c r="BO5" s="225">
        <f xml:space="preserve"> Time!BO$10</f>
        <v>58</v>
      </c>
      <c r="BP5" s="225">
        <f xml:space="preserve"> Time!BP$10</f>
        <v>59</v>
      </c>
      <c r="BQ5" s="225">
        <f xml:space="preserve"> Time!BQ$10</f>
        <v>60</v>
      </c>
      <c r="BR5" s="225">
        <f xml:space="preserve"> Time!BR$10</f>
        <v>61</v>
      </c>
      <c r="BS5" s="225">
        <f xml:space="preserve"> Time!BS$10</f>
        <v>62</v>
      </c>
      <c r="BT5" s="225">
        <f xml:space="preserve"> Time!BT$10</f>
        <v>63</v>
      </c>
      <c r="BU5" s="225">
        <f xml:space="preserve"> Time!BU$10</f>
        <v>64</v>
      </c>
      <c r="BV5" s="225">
        <f xml:space="preserve"> Time!BV$10</f>
        <v>65</v>
      </c>
      <c r="BW5" s="225">
        <f xml:space="preserve"> Time!BW$10</f>
        <v>66</v>
      </c>
      <c r="BX5" s="225">
        <f xml:space="preserve"> Time!BX$10</f>
        <v>67</v>
      </c>
      <c r="BY5" s="225">
        <f xml:space="preserve"> Time!BY$10</f>
        <v>68</v>
      </c>
      <c r="BZ5" s="225">
        <f xml:space="preserve"> Time!BZ$10</f>
        <v>69</v>
      </c>
      <c r="CA5" s="225">
        <f xml:space="preserve"> Time!CA$10</f>
        <v>70</v>
      </c>
      <c r="CB5" s="225">
        <f xml:space="preserve"> Time!CB$10</f>
        <v>71</v>
      </c>
      <c r="CC5" s="225">
        <f xml:space="preserve"> Time!CC$10</f>
        <v>72</v>
      </c>
      <c r="CD5" s="225">
        <f xml:space="preserve"> Time!CD$10</f>
        <v>73</v>
      </c>
      <c r="CE5" s="225">
        <f xml:space="preserve"> Time!CE$10</f>
        <v>74</v>
      </c>
      <c r="CF5" s="225">
        <f xml:space="preserve"> Time!CF$10</f>
        <v>75</v>
      </c>
      <c r="CG5" s="225">
        <f xml:space="preserve"> Time!CG$10</f>
        <v>76</v>
      </c>
      <c r="CH5" s="225">
        <f xml:space="preserve"> Time!CH$10</f>
        <v>77</v>
      </c>
      <c r="CI5" s="225">
        <f xml:space="preserve"> Time!CI$10</f>
        <v>78</v>
      </c>
      <c r="CJ5" s="225">
        <f xml:space="preserve"> Time!CJ$10</f>
        <v>79</v>
      </c>
      <c r="CK5" s="225">
        <f xml:space="preserve"> Time!CK$10</f>
        <v>80</v>
      </c>
      <c r="CL5" s="225">
        <f xml:space="preserve"> Time!CL$10</f>
        <v>81</v>
      </c>
      <c r="CM5" s="225">
        <f xml:space="preserve"> Time!CM$10</f>
        <v>82</v>
      </c>
      <c r="CN5" s="225">
        <f xml:space="preserve"> Time!CN$10</f>
        <v>83</v>
      </c>
      <c r="CO5" s="225">
        <f xml:space="preserve"> Time!CO$10</f>
        <v>84</v>
      </c>
      <c r="CP5" s="225">
        <f xml:space="preserve"> Time!CP$10</f>
        <v>85</v>
      </c>
      <c r="CQ5" s="225">
        <f xml:space="preserve"> Time!CQ$10</f>
        <v>86</v>
      </c>
      <c r="CR5" s="225">
        <f xml:space="preserve"> Time!CR$10</f>
        <v>87</v>
      </c>
      <c r="CS5" s="225">
        <f xml:space="preserve"> Time!CS$10</f>
        <v>88</v>
      </c>
      <c r="CT5" s="225">
        <f xml:space="preserve"> Time!CT$10</f>
        <v>89</v>
      </c>
      <c r="CU5" s="225">
        <f xml:space="preserve"> Time!CU$10</f>
        <v>90</v>
      </c>
      <c r="CV5" s="225">
        <f xml:space="preserve"> Time!CV$10</f>
        <v>91</v>
      </c>
      <c r="CW5" s="225">
        <f xml:space="preserve"> Time!CW$10</f>
        <v>92</v>
      </c>
      <c r="CX5" s="225">
        <f xml:space="preserve"> Time!CX$10</f>
        <v>93</v>
      </c>
      <c r="CY5" s="225">
        <f xml:space="preserve"> Time!CY$10</f>
        <v>94</v>
      </c>
      <c r="CZ5" s="225">
        <f xml:space="preserve"> Time!CZ$10</f>
        <v>95</v>
      </c>
      <c r="DA5" s="225">
        <f xml:space="preserve"> Time!DA$10</f>
        <v>96</v>
      </c>
      <c r="DB5" s="225">
        <f xml:space="preserve"> Time!DB$10</f>
        <v>97</v>
      </c>
      <c r="DC5" s="225">
        <f xml:space="preserve"> Time!DC$10</f>
        <v>98</v>
      </c>
      <c r="DD5" s="225">
        <f xml:space="preserve"> Time!DD$10</f>
        <v>99</v>
      </c>
      <c r="DE5" s="225">
        <f xml:space="preserve"> Time!DE$10</f>
        <v>100</v>
      </c>
      <c r="DF5" s="225">
        <f xml:space="preserve"> Time!DF$10</f>
        <v>101</v>
      </c>
      <c r="DG5" s="225">
        <f xml:space="preserve"> Time!DG$10</f>
        <v>102</v>
      </c>
      <c r="DH5" s="225">
        <f xml:space="preserve"> Time!DH$10</f>
        <v>103</v>
      </c>
      <c r="DI5" s="225">
        <f xml:space="preserve"> Time!DI$10</f>
        <v>104</v>
      </c>
      <c r="DJ5" s="225">
        <f xml:space="preserve"> Time!DJ$10</f>
        <v>105</v>
      </c>
      <c r="DK5" s="225">
        <f xml:space="preserve"> Time!DK$10</f>
        <v>106</v>
      </c>
      <c r="DL5" s="225">
        <f xml:space="preserve"> Time!DL$10</f>
        <v>107</v>
      </c>
      <c r="DM5" s="225">
        <f xml:space="preserve"> Time!DM$10</f>
        <v>108</v>
      </c>
      <c r="DN5" s="225">
        <f xml:space="preserve"> Time!DN$10</f>
        <v>109</v>
      </c>
      <c r="DO5" s="225">
        <f xml:space="preserve"> Time!DO$10</f>
        <v>110</v>
      </c>
      <c r="DP5" s="225">
        <f xml:space="preserve"> Time!DP$10</f>
        <v>111</v>
      </c>
      <c r="DQ5" s="225">
        <f xml:space="preserve"> Time!DQ$10</f>
        <v>112</v>
      </c>
      <c r="DR5" s="225">
        <f xml:space="preserve"> Time!DR$10</f>
        <v>113</v>
      </c>
      <c r="DS5" s="225">
        <f xml:space="preserve"> Time!DS$10</f>
        <v>114</v>
      </c>
      <c r="DT5" s="225">
        <f xml:space="preserve"> Time!DT$10</f>
        <v>115</v>
      </c>
      <c r="DU5" s="225">
        <f xml:space="preserve"> Time!DU$10</f>
        <v>116</v>
      </c>
      <c r="DV5" s="225">
        <f xml:space="preserve"> Time!DV$10</f>
        <v>117</v>
      </c>
      <c r="DW5" s="225">
        <f xml:space="preserve"> Time!DW$10</f>
        <v>118</v>
      </c>
      <c r="DX5" s="225">
        <f xml:space="preserve"> Time!DX$10</f>
        <v>119</v>
      </c>
      <c r="DY5" s="225">
        <f xml:space="preserve"> Time!DY$10</f>
        <v>120</v>
      </c>
      <c r="DZ5" s="225">
        <f xml:space="preserve"> Time!DZ$10</f>
        <v>121</v>
      </c>
      <c r="EA5" s="225">
        <f xml:space="preserve"> Time!EA$10</f>
        <v>122</v>
      </c>
      <c r="EB5" s="225">
        <f xml:space="preserve"> Time!EB$10</f>
        <v>123</v>
      </c>
      <c r="EC5" s="225">
        <f xml:space="preserve"> Time!EC$10</f>
        <v>124</v>
      </c>
      <c r="ED5" s="225">
        <f xml:space="preserve"> Time!ED$10</f>
        <v>125</v>
      </c>
      <c r="EE5" s="225">
        <f xml:space="preserve"> Time!EE$10</f>
        <v>126</v>
      </c>
      <c r="EF5" s="225">
        <f xml:space="preserve"> Time!EF$10</f>
        <v>127</v>
      </c>
      <c r="EG5" s="225">
        <f xml:space="preserve"> Time!EG$10</f>
        <v>128</v>
      </c>
      <c r="EH5" s="225">
        <f xml:space="preserve"> Time!EH$10</f>
        <v>129</v>
      </c>
      <c r="EI5" s="225">
        <f xml:space="preserve"> Time!EI$10</f>
        <v>130</v>
      </c>
      <c r="EJ5" s="225">
        <f xml:space="preserve"> Time!EJ$10</f>
        <v>131</v>
      </c>
      <c r="EK5" s="225">
        <f xml:space="preserve"> Time!EK$10</f>
        <v>132</v>
      </c>
      <c r="EL5" s="225">
        <f xml:space="preserve"> Time!EL$10</f>
        <v>133</v>
      </c>
      <c r="EM5" s="225">
        <f xml:space="preserve"> Time!EM$10</f>
        <v>134</v>
      </c>
      <c r="EN5" s="225">
        <f xml:space="preserve"> Time!EN$10</f>
        <v>135</v>
      </c>
      <c r="EO5" s="225">
        <f xml:space="preserve"> Time!EO$10</f>
        <v>136</v>
      </c>
      <c r="EP5" s="225">
        <f xml:space="preserve"> Time!EP$10</f>
        <v>137</v>
      </c>
      <c r="EQ5" s="225">
        <f xml:space="preserve"> Time!EQ$10</f>
        <v>138</v>
      </c>
      <c r="ER5" s="225">
        <f xml:space="preserve"> Time!ER$10</f>
        <v>139</v>
      </c>
      <c r="ES5" s="225">
        <f xml:space="preserve"> Time!ES$10</f>
        <v>140</v>
      </c>
      <c r="ET5" s="225">
        <f xml:space="preserve"> Time!ET$10</f>
        <v>141</v>
      </c>
      <c r="EU5" s="225">
        <f xml:space="preserve"> Time!EU$10</f>
        <v>142</v>
      </c>
      <c r="EV5" s="225">
        <f xml:space="preserve"> Time!EV$10</f>
        <v>143</v>
      </c>
      <c r="EW5" s="225">
        <f xml:space="preserve"> Time!EW$10</f>
        <v>144</v>
      </c>
      <c r="EX5" s="225">
        <f xml:space="preserve"> Time!EX$10</f>
        <v>145</v>
      </c>
      <c r="EY5" s="225">
        <f xml:space="preserve"> Time!EY$10</f>
        <v>146</v>
      </c>
      <c r="EZ5" s="225">
        <f xml:space="preserve"> Time!EZ$10</f>
        <v>147</v>
      </c>
      <c r="FA5" s="225">
        <f xml:space="preserve"> Time!FA$10</f>
        <v>148</v>
      </c>
      <c r="FB5" s="225">
        <f xml:space="preserve"> Time!FB$10</f>
        <v>149</v>
      </c>
      <c r="FC5" s="225">
        <f xml:space="preserve"> Time!FC$10</f>
        <v>150</v>
      </c>
      <c r="FD5" s="225">
        <f xml:space="preserve"> Time!FD$10</f>
        <v>151</v>
      </c>
      <c r="FE5" s="225">
        <f xml:space="preserve"> Time!FE$10</f>
        <v>152</v>
      </c>
      <c r="FF5" s="225">
        <f xml:space="preserve"> Time!FF$10</f>
        <v>153</v>
      </c>
      <c r="FG5" s="225">
        <f xml:space="preserve"> Time!FG$10</f>
        <v>154</v>
      </c>
      <c r="FH5" s="225">
        <f xml:space="preserve"> Time!FH$10</f>
        <v>155</v>
      </c>
      <c r="FI5" s="225">
        <f xml:space="preserve"> Time!FI$10</f>
        <v>156</v>
      </c>
      <c r="FJ5" s="225">
        <f xml:space="preserve"> Time!FJ$10</f>
        <v>157</v>
      </c>
      <c r="FK5" s="225">
        <f xml:space="preserve"> Time!FK$10</f>
        <v>158</v>
      </c>
      <c r="FL5" s="225">
        <f xml:space="preserve"> Time!FL$10</f>
        <v>159</v>
      </c>
      <c r="FM5" s="225">
        <f xml:space="preserve"> Time!FM$10</f>
        <v>160</v>
      </c>
      <c r="FN5" s="225">
        <f xml:space="preserve"> Time!FN$10</f>
        <v>161</v>
      </c>
      <c r="FO5" s="225">
        <f xml:space="preserve"> Time!FO$10</f>
        <v>162</v>
      </c>
      <c r="FP5" s="225">
        <f xml:space="preserve"> Time!FP$10</f>
        <v>163</v>
      </c>
      <c r="FQ5" s="225">
        <f xml:space="preserve"> Time!FQ$10</f>
        <v>164</v>
      </c>
      <c r="FR5" s="225">
        <f xml:space="preserve"> Time!FR$10</f>
        <v>165</v>
      </c>
      <c r="FS5" s="225">
        <f xml:space="preserve"> Time!FS$10</f>
        <v>166</v>
      </c>
      <c r="FT5" s="225">
        <f xml:space="preserve"> Time!FT$10</f>
        <v>167</v>
      </c>
      <c r="FU5" s="225">
        <f xml:space="preserve"> Time!FU$10</f>
        <v>168</v>
      </c>
      <c r="FV5" s="225">
        <f xml:space="preserve"> Time!FV$10</f>
        <v>169</v>
      </c>
      <c r="FW5" s="225">
        <f xml:space="preserve"> Time!FW$10</f>
        <v>170</v>
      </c>
      <c r="FX5" s="225">
        <f xml:space="preserve"> Time!FX$10</f>
        <v>171</v>
      </c>
      <c r="FY5" s="225">
        <f xml:space="preserve"> Time!FY$10</f>
        <v>172</v>
      </c>
      <c r="FZ5" s="225">
        <f xml:space="preserve"> Time!FZ$10</f>
        <v>173</v>
      </c>
      <c r="GA5" s="225">
        <f xml:space="preserve"> Time!GA$10</f>
        <v>174</v>
      </c>
      <c r="GB5" s="225">
        <f xml:space="preserve"> Time!GB$10</f>
        <v>175</v>
      </c>
      <c r="GC5" s="225">
        <f xml:space="preserve"> Time!GC$10</f>
        <v>176</v>
      </c>
      <c r="GD5" s="225">
        <f xml:space="preserve"> Time!GD$10</f>
        <v>177</v>
      </c>
      <c r="GE5" s="225">
        <f xml:space="preserve"> Time!GE$10</f>
        <v>178</v>
      </c>
      <c r="GF5" s="225">
        <f xml:space="preserve"> Time!GF$10</f>
        <v>179</v>
      </c>
      <c r="GG5" s="225">
        <f xml:space="preserve"> Time!GG$10</f>
        <v>180</v>
      </c>
      <c r="GH5" s="225">
        <f xml:space="preserve"> Time!GH$10</f>
        <v>181</v>
      </c>
      <c r="GI5" s="225">
        <f xml:space="preserve"> Time!GI$10</f>
        <v>182</v>
      </c>
      <c r="GJ5" s="225">
        <f xml:space="preserve"> Time!GJ$10</f>
        <v>183</v>
      </c>
    </row>
    <row r="6" spans="1:192" x14ac:dyDescent="0.35">
      <c r="A6" s="198"/>
      <c r="D6" s="201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</row>
    <row r="7" spans="1:192" collapsed="1" x14ac:dyDescent="0.35">
      <c r="A7" s="198" t="s">
        <v>50</v>
      </c>
      <c r="D7" s="201"/>
      <c r="E7" s="225"/>
      <c r="F7" s="264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25"/>
      <c r="BJ7" s="225"/>
      <c r="BK7" s="225"/>
      <c r="BL7" s="225"/>
      <c r="BM7" s="225"/>
      <c r="BN7" s="225"/>
      <c r="BO7" s="225"/>
      <c r="BP7" s="225"/>
      <c r="BQ7" s="225"/>
      <c r="BR7" s="225"/>
      <c r="BS7" s="225"/>
      <c r="BT7" s="225"/>
      <c r="BU7" s="225"/>
      <c r="BV7" s="225"/>
      <c r="BW7" s="225"/>
      <c r="BX7" s="225"/>
      <c r="BY7" s="225"/>
      <c r="BZ7" s="225"/>
      <c r="CA7" s="225"/>
      <c r="CB7" s="225"/>
      <c r="CC7" s="225"/>
      <c r="CD7" s="225"/>
      <c r="CE7" s="225"/>
      <c r="CF7" s="225"/>
      <c r="CG7" s="225"/>
      <c r="CH7" s="225"/>
      <c r="CI7" s="225"/>
      <c r="CJ7" s="225"/>
      <c r="CK7" s="225"/>
      <c r="CL7" s="225"/>
      <c r="CM7" s="225"/>
      <c r="CN7" s="225"/>
      <c r="CO7" s="225"/>
      <c r="CP7" s="225"/>
      <c r="CQ7" s="225"/>
      <c r="CR7" s="225"/>
      <c r="CS7" s="225"/>
      <c r="CT7" s="225"/>
      <c r="CU7" s="225"/>
      <c r="CV7" s="225"/>
      <c r="CW7" s="225"/>
      <c r="CX7" s="225"/>
      <c r="CY7" s="225"/>
      <c r="CZ7" s="225"/>
      <c r="DA7" s="225"/>
      <c r="DB7" s="225"/>
      <c r="DC7" s="225"/>
      <c r="DD7" s="225"/>
      <c r="DE7" s="225"/>
      <c r="DF7" s="225"/>
      <c r="DG7" s="225"/>
      <c r="DH7" s="225"/>
      <c r="DI7" s="225"/>
      <c r="DJ7" s="225"/>
      <c r="DK7" s="225"/>
      <c r="DL7" s="225"/>
      <c r="DM7" s="225"/>
      <c r="DN7" s="225"/>
      <c r="DO7" s="225"/>
      <c r="DP7" s="225"/>
      <c r="DQ7" s="225"/>
      <c r="DR7" s="225"/>
      <c r="DS7" s="225"/>
      <c r="DT7" s="225"/>
      <c r="DU7" s="225"/>
      <c r="DV7" s="225"/>
      <c r="DW7" s="225"/>
      <c r="DX7" s="225"/>
      <c r="DY7" s="225"/>
      <c r="DZ7" s="225"/>
      <c r="EA7" s="225"/>
      <c r="EB7" s="225"/>
      <c r="EC7" s="225"/>
      <c r="ED7" s="225"/>
      <c r="EE7" s="225"/>
      <c r="EF7" s="225"/>
      <c r="EG7" s="225"/>
      <c r="EH7" s="225"/>
      <c r="EI7" s="225"/>
      <c r="EJ7" s="225"/>
      <c r="EK7" s="225"/>
      <c r="EL7" s="225"/>
      <c r="EM7" s="225"/>
      <c r="EN7" s="225"/>
      <c r="EO7" s="225"/>
      <c r="EP7" s="225"/>
      <c r="EQ7" s="225"/>
      <c r="ER7" s="225"/>
      <c r="ES7" s="225"/>
      <c r="ET7" s="225"/>
      <c r="EU7" s="225"/>
      <c r="EV7" s="225"/>
      <c r="EW7" s="225"/>
      <c r="EX7" s="225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5"/>
      <c r="FK7" s="225"/>
      <c r="FL7" s="225"/>
      <c r="FM7" s="225"/>
      <c r="FN7" s="225"/>
      <c r="FO7" s="225"/>
      <c r="FP7" s="225"/>
      <c r="FQ7" s="225"/>
      <c r="FR7" s="225"/>
      <c r="FS7" s="225"/>
      <c r="FT7" s="225"/>
      <c r="FU7" s="225"/>
      <c r="FV7" s="225"/>
      <c r="FW7" s="225"/>
      <c r="FX7" s="225"/>
      <c r="FY7" s="225"/>
      <c r="FZ7" s="225"/>
      <c r="GA7" s="225"/>
      <c r="GB7" s="225"/>
      <c r="GC7" s="225"/>
      <c r="GD7" s="225"/>
      <c r="GE7" s="225"/>
      <c r="GF7" s="225"/>
      <c r="GG7" s="225"/>
      <c r="GH7" s="225"/>
      <c r="GI7" s="225"/>
      <c r="GJ7" s="225"/>
    </row>
    <row r="8" spans="1:192" hidden="1" outlineLevel="1" x14ac:dyDescent="0.35">
      <c r="A8" s="198"/>
      <c r="D8" s="201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5"/>
      <c r="AF8" s="225"/>
      <c r="AG8" s="225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225"/>
      <c r="AZ8" s="225"/>
      <c r="BA8" s="225"/>
      <c r="BB8" s="225"/>
      <c r="BC8" s="225"/>
      <c r="BD8" s="225"/>
      <c r="BE8" s="225"/>
      <c r="BF8" s="225"/>
      <c r="BG8" s="225"/>
      <c r="BH8" s="225"/>
      <c r="BI8" s="225"/>
      <c r="BJ8" s="225"/>
      <c r="BK8" s="225"/>
      <c r="BL8" s="225"/>
      <c r="BM8" s="225"/>
      <c r="BN8" s="225"/>
      <c r="BO8" s="225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5"/>
      <c r="CH8" s="225"/>
      <c r="CI8" s="225"/>
      <c r="CJ8" s="225"/>
      <c r="CK8" s="225"/>
      <c r="CL8" s="225"/>
      <c r="CM8" s="225"/>
      <c r="CN8" s="225"/>
      <c r="CO8" s="225"/>
      <c r="CP8" s="225"/>
      <c r="CQ8" s="225"/>
      <c r="CR8" s="225"/>
      <c r="CS8" s="225"/>
      <c r="CT8" s="225"/>
      <c r="CU8" s="225"/>
      <c r="CV8" s="225"/>
      <c r="CW8" s="225"/>
      <c r="CX8" s="225"/>
      <c r="CY8" s="225"/>
      <c r="CZ8" s="225"/>
      <c r="DA8" s="225"/>
      <c r="DB8" s="225"/>
      <c r="DC8" s="225"/>
      <c r="DD8" s="225"/>
      <c r="DE8" s="225"/>
      <c r="DF8" s="225"/>
      <c r="DG8" s="225"/>
      <c r="DH8" s="225"/>
      <c r="DI8" s="225"/>
      <c r="DJ8" s="225"/>
      <c r="DK8" s="225"/>
      <c r="DL8" s="225"/>
      <c r="DM8" s="225"/>
      <c r="DN8" s="225"/>
      <c r="DO8" s="225"/>
      <c r="DP8" s="225"/>
      <c r="DQ8" s="225"/>
      <c r="DR8" s="225"/>
      <c r="DS8" s="225"/>
      <c r="DT8" s="225"/>
      <c r="DU8" s="225"/>
      <c r="DV8" s="225"/>
      <c r="DW8" s="225"/>
      <c r="DX8" s="225"/>
      <c r="DY8" s="225"/>
      <c r="DZ8" s="225"/>
      <c r="EA8" s="225"/>
      <c r="EB8" s="225"/>
      <c r="EC8" s="225"/>
      <c r="ED8" s="225"/>
      <c r="EE8" s="225"/>
      <c r="EF8" s="225"/>
      <c r="EG8" s="225"/>
      <c r="EH8" s="225"/>
      <c r="EI8" s="225"/>
      <c r="EJ8" s="225"/>
      <c r="EK8" s="225"/>
      <c r="EL8" s="225"/>
      <c r="EM8" s="225"/>
      <c r="EN8" s="225"/>
      <c r="EO8" s="225"/>
      <c r="EP8" s="225"/>
      <c r="EQ8" s="225"/>
      <c r="ER8" s="225"/>
      <c r="ES8" s="225"/>
      <c r="ET8" s="225"/>
      <c r="EU8" s="225"/>
      <c r="EV8" s="225"/>
      <c r="EW8" s="225"/>
      <c r="EX8" s="225"/>
      <c r="EY8" s="225"/>
      <c r="EZ8" s="225"/>
      <c r="FA8" s="225"/>
      <c r="FB8" s="225"/>
      <c r="FC8" s="225"/>
      <c r="FD8" s="225"/>
      <c r="FE8" s="225"/>
      <c r="FF8" s="225"/>
      <c r="FG8" s="225"/>
      <c r="FH8" s="225"/>
      <c r="FI8" s="225"/>
      <c r="FJ8" s="225"/>
      <c r="FK8" s="225"/>
      <c r="FL8" s="225"/>
      <c r="FM8" s="225"/>
      <c r="FN8" s="225"/>
      <c r="FO8" s="225"/>
      <c r="FP8" s="225"/>
      <c r="FQ8" s="225"/>
      <c r="FR8" s="225"/>
      <c r="FS8" s="225"/>
      <c r="FT8" s="225"/>
      <c r="FU8" s="225"/>
      <c r="FV8" s="225"/>
      <c r="FW8" s="225"/>
      <c r="FX8" s="225"/>
      <c r="FY8" s="225"/>
      <c r="FZ8" s="225"/>
      <c r="GA8" s="225"/>
      <c r="GB8" s="225"/>
      <c r="GC8" s="225"/>
      <c r="GD8" s="225"/>
      <c r="GE8" s="225"/>
      <c r="GF8" s="225"/>
      <c r="GG8" s="225"/>
      <c r="GH8" s="225"/>
      <c r="GI8" s="225"/>
      <c r="GJ8" s="225"/>
    </row>
    <row r="9" spans="1:192" s="399" customFormat="1" hidden="1" outlineLevel="1" x14ac:dyDescent="0.35">
      <c r="A9" s="198"/>
      <c r="B9" s="198"/>
      <c r="C9" s="199"/>
      <c r="D9" s="201"/>
      <c r="E9" s="225" t="str">
        <f xml:space="preserve"> Ops!E$88</f>
        <v>Revenue</v>
      </c>
      <c r="F9" s="225">
        <f xml:space="preserve"> Ops!F$88</f>
        <v>0</v>
      </c>
      <c r="G9" s="225" t="str">
        <f xml:space="preserve"> Ops!G$88</f>
        <v>$ 000s</v>
      </c>
      <c r="H9" s="225">
        <f xml:space="preserve"> Ops!H$88</f>
        <v>1244357.4243004739</v>
      </c>
      <c r="I9" s="225">
        <f xml:space="preserve"> Ops!I$88</f>
        <v>0</v>
      </c>
      <c r="J9" s="225">
        <f xml:space="preserve"> Ops!J$88</f>
        <v>0</v>
      </c>
      <c r="K9" s="225">
        <f xml:space="preserve"> Ops!K$88</f>
        <v>0</v>
      </c>
      <c r="L9" s="225">
        <f xml:space="preserve"> Ops!L$88</f>
        <v>0</v>
      </c>
      <c r="M9" s="225">
        <f xml:space="preserve"> Ops!M$88</f>
        <v>0</v>
      </c>
      <c r="N9" s="225">
        <f xml:space="preserve"> Ops!N$88</f>
        <v>0</v>
      </c>
      <c r="O9" s="225">
        <f xml:space="preserve"> Ops!O$88</f>
        <v>0</v>
      </c>
      <c r="P9" s="225">
        <f xml:space="preserve"> Ops!P$88</f>
        <v>0</v>
      </c>
      <c r="Q9" s="225">
        <f xml:space="preserve"> Ops!Q$88</f>
        <v>0</v>
      </c>
      <c r="R9" s="225">
        <f xml:space="preserve"> Ops!R$88</f>
        <v>0</v>
      </c>
      <c r="S9" s="225">
        <f xml:space="preserve"> Ops!S$88</f>
        <v>0</v>
      </c>
      <c r="T9" s="225">
        <f xml:space="preserve"> Ops!T$88</f>
        <v>0</v>
      </c>
      <c r="U9" s="225">
        <f xml:space="preserve"> Ops!U$88</f>
        <v>0</v>
      </c>
      <c r="V9" s="225">
        <f xml:space="preserve"> Ops!V$88</f>
        <v>0</v>
      </c>
      <c r="W9" s="225">
        <f xml:space="preserve"> Ops!W$88</f>
        <v>0</v>
      </c>
      <c r="X9" s="225">
        <f xml:space="preserve"> Ops!X$88</f>
        <v>0</v>
      </c>
      <c r="Y9" s="225">
        <f xml:space="preserve"> Ops!Y$88</f>
        <v>0</v>
      </c>
      <c r="Z9" s="225">
        <f xml:space="preserve"> Ops!Z$88</f>
        <v>0</v>
      </c>
      <c r="AA9" s="225">
        <f xml:space="preserve"> Ops!AA$88</f>
        <v>0</v>
      </c>
      <c r="AB9" s="225">
        <f xml:space="preserve"> Ops!AB$88</f>
        <v>0</v>
      </c>
      <c r="AC9" s="225">
        <f xml:space="preserve"> Ops!AC$88</f>
        <v>0</v>
      </c>
      <c r="AD9" s="225">
        <f xml:space="preserve"> Ops!AD$88</f>
        <v>0</v>
      </c>
      <c r="AE9" s="225">
        <f xml:space="preserve"> Ops!AE$88</f>
        <v>116.11311853124998</v>
      </c>
      <c r="AF9" s="225">
        <f xml:space="preserve"> Ops!AF$88</f>
        <v>224.73506812499997</v>
      </c>
      <c r="AG9" s="225">
        <f xml:space="preserve"> Ops!AG$88</f>
        <v>348.33935559374999</v>
      </c>
      <c r="AH9" s="225">
        <f xml:space="preserve"> Ops!AH$88</f>
        <v>464.45247412499992</v>
      </c>
      <c r="AI9" s="225">
        <f xml:space="preserve"> Ops!AI$88</f>
        <v>543.10974796874996</v>
      </c>
      <c r="AJ9" s="225">
        <f xml:space="preserve"> Ops!AJ$88</f>
        <v>696.67871118749997</v>
      </c>
      <c r="AK9" s="225">
        <f xml:space="preserve"> Ops!AK$88</f>
        <v>786.57273843749999</v>
      </c>
      <c r="AL9" s="225">
        <f xml:space="preserve"> Ops!AL$88</f>
        <v>928.90494824999985</v>
      </c>
      <c r="AM9" s="225">
        <f xml:space="preserve"> Ops!AM$88</f>
        <v>1036.5905017265625</v>
      </c>
      <c r="AN9" s="225">
        <f xml:space="preserve"> Ops!AN$88</f>
        <v>1190.1594649453127</v>
      </c>
      <c r="AO9" s="225">
        <f xml:space="preserve"> Ops!AO$88</f>
        <v>1309.1754114398434</v>
      </c>
      <c r="AP9" s="225">
        <f xml:space="preserve"> Ops!AP$88</f>
        <v>1382.1206689687499</v>
      </c>
      <c r="AQ9" s="225">
        <f xml:space="preserve"> Ops!AQ$88</f>
        <v>1547.2073044289059</v>
      </c>
      <c r="AR9" s="225">
        <f xml:space="preserve"> Ops!AR$88</f>
        <v>1612.4741137968754</v>
      </c>
      <c r="AS9" s="225">
        <f xml:space="preserve"> Ops!AS$88</f>
        <v>1785.2391974179686</v>
      </c>
      <c r="AT9" s="225">
        <f xml:space="preserve"> Ops!AT$88</f>
        <v>1904.2551439125002</v>
      </c>
      <c r="AU9" s="225">
        <f xml:space="preserve"> Ops!AU$88</f>
        <v>1827.470662303125</v>
      </c>
      <c r="AV9" s="225">
        <f xml:space="preserve"> Ops!AV$88</f>
        <v>2142.2870369015627</v>
      </c>
      <c r="AW9" s="225">
        <f xml:space="preserve"> Ops!AW$88</f>
        <v>2188.3577258671871</v>
      </c>
      <c r="AX9" s="225">
        <f xml:space="preserve"> Ops!AX$88</f>
        <v>2380.3189298906254</v>
      </c>
      <c r="AY9" s="225">
        <f xml:space="preserve"> Ops!AY$88</f>
        <v>2479.1789499626952</v>
      </c>
      <c r="AZ9" s="225">
        <f xml:space="preserve"> Ops!AZ$88</f>
        <v>2683.8095934516791</v>
      </c>
      <c r="BA9" s="225">
        <f xml:space="preserve"> Ops!BA$88</f>
        <v>2805.8009386085741</v>
      </c>
      <c r="BB9" s="225">
        <f xml:space="preserve"> Ops!BB$88</f>
        <v>2833.3473713859371</v>
      </c>
      <c r="BC9" s="225">
        <f xml:space="preserve"> Ops!BC$88</f>
        <v>2927.7922837654683</v>
      </c>
      <c r="BD9" s="225">
        <f xml:space="preserve"> Ops!BD$88</f>
        <v>2833.3473713859371</v>
      </c>
      <c r="BE9" s="225">
        <f xml:space="preserve"> Ops!BE$88</f>
        <v>2927.7922837654683</v>
      </c>
      <c r="BF9" s="225">
        <f xml:space="preserve"> Ops!BF$88</f>
        <v>8500.0421141578117</v>
      </c>
      <c r="BG9" s="225">
        <f xml:space="preserve"> Ops!BG$88</f>
        <v>8809.3492022007777</v>
      </c>
      <c r="BH9" s="225">
        <f xml:space="preserve"> Ops!BH$88</f>
        <v>8906.1552373897975</v>
      </c>
      <c r="BI9" s="225">
        <f xml:space="preserve"> Ops!BI$88</f>
        <v>8906.1552373897975</v>
      </c>
      <c r="BJ9" s="225">
        <f xml:space="preserve"> Ops!BJ$88</f>
        <v>8712.5431670117578</v>
      </c>
      <c r="BK9" s="225">
        <f xml:space="preserve"> Ops!BK$88</f>
        <v>9029.5829322557947</v>
      </c>
      <c r="BL9" s="225">
        <f xml:space="preserve"> Ops!BL$88</f>
        <v>9128.8091183245397</v>
      </c>
      <c r="BM9" s="225">
        <f xml:space="preserve"> Ops!BM$88</f>
        <v>9128.8091183245397</v>
      </c>
      <c r="BN9" s="225">
        <f xml:space="preserve"> Ops!BN$88</f>
        <v>9029.5829322557947</v>
      </c>
      <c r="BO9" s="225">
        <f xml:space="preserve"> Ops!BO$88</f>
        <v>9255.3225055621879</v>
      </c>
      <c r="BP9" s="225">
        <f xml:space="preserve"> Ops!BP$88</f>
        <v>9357.0293462826521</v>
      </c>
      <c r="BQ9" s="225">
        <f xml:space="preserve"> Ops!BQ$88</f>
        <v>9357.0293462826521</v>
      </c>
      <c r="BR9" s="225">
        <f xml:space="preserve"> Ops!BR$88</f>
        <v>9153.6156648417236</v>
      </c>
      <c r="BS9" s="225">
        <f xml:space="preserve"> Ops!BS$88</f>
        <v>9486.7055682012433</v>
      </c>
      <c r="BT9" s="225">
        <f xml:space="preserve"> Ops!BT$88</f>
        <v>9590.9550799397202</v>
      </c>
      <c r="BU9" s="225">
        <f xml:space="preserve"> Ops!BU$88</f>
        <v>9590.9550799397202</v>
      </c>
      <c r="BV9" s="225">
        <f xml:space="preserve"> Ops!BV$88</f>
        <v>9382.4560564627682</v>
      </c>
      <c r="BW9" s="225">
        <f xml:space="preserve"> Ops!BW$88</f>
        <v>9723.8732074062737</v>
      </c>
      <c r="BX9" s="225">
        <f xml:space="preserve"> Ops!BX$88</f>
        <v>9830.7289569382101</v>
      </c>
      <c r="BY9" s="225">
        <f xml:space="preserve"> Ops!BY$88</f>
        <v>9830.7289569382101</v>
      </c>
      <c r="BZ9" s="225">
        <f xml:space="preserve"> Ops!BZ$88</f>
        <v>9617.0174578743372</v>
      </c>
      <c r="CA9" s="225">
        <f xml:space="preserve"> Ops!CA$88</f>
        <v>9966.970037591429</v>
      </c>
      <c r="CB9" s="225">
        <f xml:space="preserve"> Ops!CB$88</f>
        <v>10076.497180861666</v>
      </c>
      <c r="CC9" s="225">
        <f xml:space="preserve"> Ops!CC$88</f>
        <v>10076.497180861666</v>
      </c>
      <c r="CD9" s="225">
        <f xml:space="preserve"> Ops!CD$88</f>
        <v>9966.970037591429</v>
      </c>
      <c r="CE9" s="225">
        <f xml:space="preserve"> Ops!CE$88</f>
        <v>10216.144288531214</v>
      </c>
      <c r="CF9" s="225">
        <f xml:space="preserve"> Ops!CF$88</f>
        <v>10328.409610383207</v>
      </c>
      <c r="CG9" s="225">
        <f xml:space="preserve"> Ops!CG$88</f>
        <v>10328.409610383207</v>
      </c>
      <c r="CH9" s="225">
        <f xml:space="preserve"> Ops!CH$88</f>
        <v>10103.878966679222</v>
      </c>
      <c r="CI9" s="225">
        <f xml:space="preserve"> Ops!CI$88</f>
        <v>10471.547895744496</v>
      </c>
      <c r="CJ9" s="225">
        <f xml:space="preserve"> Ops!CJ$88</f>
        <v>10586.619850642786</v>
      </c>
      <c r="CK9" s="225">
        <f xml:space="preserve"> Ops!CK$88</f>
        <v>10586.619850642786</v>
      </c>
      <c r="CL9" s="225">
        <f xml:space="preserve"> Ops!CL$88</f>
        <v>10356.475940846205</v>
      </c>
      <c r="CM9" s="225">
        <f xml:space="preserve"> Ops!CM$88</f>
        <v>10733.336593138107</v>
      </c>
      <c r="CN9" s="225">
        <f xml:space="preserve"> Ops!CN$88</f>
        <v>10851.285346908855</v>
      </c>
      <c r="CO9" s="225">
        <f xml:space="preserve"> Ops!CO$88</f>
        <v>10851.285346908855</v>
      </c>
      <c r="CP9" s="225">
        <f xml:space="preserve"> Ops!CP$88</f>
        <v>10615.387839367359</v>
      </c>
      <c r="CQ9" s="225">
        <f xml:space="preserve"> Ops!CQ$88</f>
        <v>11001.670007966559</v>
      </c>
      <c r="CR9" s="225">
        <f xml:space="preserve"> Ops!CR$88</f>
        <v>11122.567480581576</v>
      </c>
      <c r="CS9" s="225">
        <f xml:space="preserve"> Ops!CS$88</f>
        <v>11122.567480581576</v>
      </c>
      <c r="CT9" s="225">
        <f xml:space="preserve"> Ops!CT$88</f>
        <v>11001.670007966559</v>
      </c>
      <c r="CU9" s="225">
        <f xml:space="preserve"> Ops!CU$88</f>
        <v>11276.711758165722</v>
      </c>
      <c r="CV9" s="225">
        <f xml:space="preserve"> Ops!CV$88</f>
        <v>11400.631667596112</v>
      </c>
      <c r="CW9" s="225">
        <f xml:space="preserve"> Ops!CW$88</f>
        <v>11400.631667596112</v>
      </c>
      <c r="CX9" s="225">
        <f xml:space="preserve"> Ops!CX$88</f>
        <v>11152.791848735329</v>
      </c>
      <c r="CY9" s="225">
        <f xml:space="preserve"> Ops!CY$88</f>
        <v>11558.629552119864</v>
      </c>
      <c r="CZ9" s="225">
        <f xml:space="preserve"> Ops!CZ$88</f>
        <v>11685.647459286018</v>
      </c>
      <c r="DA9" s="225">
        <f xml:space="preserve"> Ops!DA$88</f>
        <v>11685.647459286018</v>
      </c>
      <c r="DB9" s="225">
        <f xml:space="preserve"> Ops!DB$88</f>
        <v>11431.611644953713</v>
      </c>
      <c r="DC9" s="225">
        <f xml:space="preserve"> Ops!DC$88</f>
        <v>11847.595290922862</v>
      </c>
      <c r="DD9" s="225">
        <f xml:space="preserve"> Ops!DD$88</f>
        <v>11977.788645768169</v>
      </c>
      <c r="DE9" s="225">
        <f xml:space="preserve"> Ops!DE$88</f>
        <v>11977.788645768169</v>
      </c>
      <c r="DF9" s="225">
        <f xml:space="preserve"> Ops!DF$88</f>
        <v>11717.401936077555</v>
      </c>
      <c r="DG9" s="225">
        <f xml:space="preserve"> Ops!DG$88</f>
        <v>12143.785173195933</v>
      </c>
      <c r="DH9" s="225">
        <f xml:space="preserve"> Ops!DH$88</f>
        <v>12277.233361912369</v>
      </c>
      <c r="DI9" s="225">
        <f xml:space="preserve"> Ops!DI$88</f>
        <v>12277.233361912369</v>
      </c>
      <c r="DJ9" s="225">
        <f xml:space="preserve"> Ops!DJ$88</f>
        <v>12143.785173195933</v>
      </c>
      <c r="DK9" s="225">
        <f xml:space="preserve"> Ops!DK$88</f>
        <v>12447.379802525831</v>
      </c>
      <c r="DL9" s="225">
        <f xml:space="preserve"> Ops!DL$88</f>
        <v>12584.16419596018</v>
      </c>
      <c r="DM9" s="225">
        <f xml:space="preserve"> Ops!DM$88</f>
        <v>12584.16419596018</v>
      </c>
      <c r="DN9" s="225">
        <f xml:space="preserve"> Ops!DN$88</f>
        <v>12310.59540909148</v>
      </c>
      <c r="DO9" s="225">
        <f xml:space="preserve"> Ops!DO$88</f>
        <v>12758.564297588977</v>
      </c>
      <c r="DP9" s="225">
        <f xml:space="preserve"> Ops!DP$88</f>
        <v>12898.768300859185</v>
      </c>
      <c r="DQ9" s="225">
        <f xml:space="preserve"> Ops!DQ$88</f>
        <v>12898.768300859185</v>
      </c>
      <c r="DR9" s="225">
        <f xml:space="preserve"> Ops!DR$88</f>
        <v>12618.360294318767</v>
      </c>
      <c r="DS9" s="225">
        <f xml:space="preserve"> Ops!DS$88</f>
        <v>13077.528405028699</v>
      </c>
      <c r="DT9" s="225">
        <f xml:space="preserve"> Ops!DT$88</f>
        <v>13221.237508380664</v>
      </c>
      <c r="DU9" s="225">
        <f xml:space="preserve"> Ops!DU$88</f>
        <v>13221.237508380664</v>
      </c>
      <c r="DV9" s="225">
        <f xml:space="preserve"> Ops!DV$88</f>
        <v>12933.819301676735</v>
      </c>
      <c r="DW9" s="225">
        <f xml:space="preserve"> Ops!DW$88</f>
        <v>13404.466615154415</v>
      </c>
      <c r="DX9" s="225">
        <f xml:space="preserve"> Ops!DX$88</f>
        <v>13551.768446090176</v>
      </c>
      <c r="DY9" s="225">
        <f xml:space="preserve"> Ops!DY$88</f>
        <v>13551.768446090176</v>
      </c>
      <c r="DZ9" s="225">
        <f xml:space="preserve"> Ops!DZ$88</f>
        <v>13404.466615154415</v>
      </c>
      <c r="EA9" s="225">
        <f xml:space="preserve"> Ops!EA$88</f>
        <v>13739.578280533275</v>
      </c>
      <c r="EB9" s="225">
        <f xml:space="preserve"> Ops!EB$88</f>
        <v>13890.562657242433</v>
      </c>
      <c r="EC9" s="225">
        <f xml:space="preserve"> Ops!EC$88</f>
        <v>13890.562657242433</v>
      </c>
      <c r="ED9" s="225">
        <f xml:space="preserve"> Ops!ED$88</f>
        <v>13588.593903824116</v>
      </c>
      <c r="EE9" s="225">
        <f xml:space="preserve"> Ops!EE$88</f>
        <v>14083.067737546608</v>
      </c>
      <c r="EF9" s="225">
        <f xml:space="preserve"> Ops!EF$88</f>
        <v>14237.826723673496</v>
      </c>
      <c r="EG9" s="225">
        <f xml:space="preserve"> Ops!EG$88</f>
        <v>14237.826723673496</v>
      </c>
      <c r="EH9" s="225">
        <f xml:space="preserve"> Ops!EH$88</f>
        <v>13928.30875141972</v>
      </c>
      <c r="EI9" s="225">
        <f xml:space="preserve"> Ops!EI$88</f>
        <v>14435.144430985274</v>
      </c>
      <c r="EJ9" s="225">
        <f xml:space="preserve"> Ops!EJ$88</f>
        <v>14593.772391765331</v>
      </c>
      <c r="EK9" s="225">
        <f xml:space="preserve"> Ops!EK$88</f>
        <v>14593.772391765331</v>
      </c>
      <c r="EL9" s="225">
        <f xml:space="preserve"> Ops!EL$88</f>
        <v>14276.516470205213</v>
      </c>
      <c r="EM9" s="225">
        <f xml:space="preserve"> Ops!EM$88</f>
        <v>14796.023041759901</v>
      </c>
      <c r="EN9" s="225">
        <f xml:space="preserve"> Ops!EN$88</f>
        <v>14958.616701559462</v>
      </c>
      <c r="EO9" s="225">
        <f xml:space="preserve"> Ops!EO$88</f>
        <v>14958.616701559462</v>
      </c>
      <c r="EP9" s="225">
        <f xml:space="preserve"> Ops!EP$88</f>
        <v>14796.023041759901</v>
      </c>
      <c r="EQ9" s="225">
        <f xml:space="preserve"> Ops!EQ$88</f>
        <v>15165.923617803901</v>
      </c>
      <c r="ER9" s="225">
        <f xml:space="preserve"> Ops!ER$88</f>
        <v>15332.582119098448</v>
      </c>
      <c r="ES9" s="225">
        <f xml:space="preserve"> Ops!ES$88</f>
        <v>15332.582119098448</v>
      </c>
      <c r="ET9" s="225">
        <f xml:space="preserve"> Ops!ET$88</f>
        <v>14999.265116509348</v>
      </c>
      <c r="EU9" s="225">
        <f xml:space="preserve"> Ops!EU$88</f>
        <v>15545.071708248995</v>
      </c>
      <c r="EV9" s="225">
        <f xml:space="preserve"> Ops!EV$88</f>
        <v>15715.896672075905</v>
      </c>
      <c r="EW9" s="225">
        <f xml:space="preserve"> Ops!EW$88</f>
        <v>15715.896672075905</v>
      </c>
      <c r="EX9" s="225">
        <f xml:space="preserve"> Ops!EX$88</f>
        <v>15374.246744422082</v>
      </c>
      <c r="EY9" s="225">
        <f xml:space="preserve"> Ops!EY$88</f>
        <v>15933.698500955217</v>
      </c>
      <c r="EZ9" s="225">
        <f xml:space="preserve"> Ops!EZ$88</f>
        <v>16108.794088877803</v>
      </c>
      <c r="FA9" s="225">
        <f xml:space="preserve"> Ops!FA$88</f>
        <v>16108.794088877803</v>
      </c>
      <c r="FB9" s="225">
        <f xml:space="preserve"> Ops!FB$88</f>
        <v>0</v>
      </c>
      <c r="FC9" s="225">
        <f xml:space="preserve"> Ops!FC$88</f>
        <v>0</v>
      </c>
      <c r="FD9" s="225">
        <f xml:space="preserve"> Ops!FD$88</f>
        <v>0</v>
      </c>
      <c r="FE9" s="225">
        <f xml:space="preserve"> Ops!FE$88</f>
        <v>0</v>
      </c>
      <c r="FF9" s="225">
        <f xml:space="preserve"> Ops!FF$88</f>
        <v>0</v>
      </c>
      <c r="FG9" s="225">
        <f xml:space="preserve"> Ops!FG$88</f>
        <v>0</v>
      </c>
      <c r="FH9" s="225">
        <f xml:space="preserve"> Ops!FH$88</f>
        <v>0</v>
      </c>
      <c r="FI9" s="225">
        <f xml:space="preserve"> Ops!FI$88</f>
        <v>0</v>
      </c>
      <c r="FJ9" s="225">
        <f xml:space="preserve"> Ops!FJ$88</f>
        <v>0</v>
      </c>
      <c r="FK9" s="225">
        <f xml:space="preserve"> Ops!FK$88</f>
        <v>0</v>
      </c>
      <c r="FL9" s="225">
        <f xml:space="preserve"> Ops!FL$88</f>
        <v>0</v>
      </c>
      <c r="FM9" s="225">
        <f xml:space="preserve"> Ops!FM$88</f>
        <v>0</v>
      </c>
      <c r="FN9" s="225">
        <f xml:space="preserve"> Ops!FN$88</f>
        <v>0</v>
      </c>
      <c r="FO9" s="225">
        <f xml:space="preserve"> Ops!FO$88</f>
        <v>0</v>
      </c>
      <c r="FP9" s="225">
        <f xml:space="preserve"> Ops!FP$88</f>
        <v>0</v>
      </c>
      <c r="FQ9" s="225">
        <f xml:space="preserve"> Ops!FQ$88</f>
        <v>0</v>
      </c>
      <c r="FR9" s="225">
        <f xml:space="preserve"> Ops!FR$88</f>
        <v>0</v>
      </c>
      <c r="FS9" s="225">
        <f xml:space="preserve"> Ops!FS$88</f>
        <v>0</v>
      </c>
      <c r="FT9" s="225">
        <f xml:space="preserve"> Ops!FT$88</f>
        <v>0</v>
      </c>
      <c r="FU9" s="225">
        <f xml:space="preserve"> Ops!FU$88</f>
        <v>0</v>
      </c>
      <c r="FV9" s="225">
        <f xml:space="preserve"> Ops!FV$88</f>
        <v>0</v>
      </c>
      <c r="FW9" s="225">
        <f xml:space="preserve"> Ops!FW$88</f>
        <v>0</v>
      </c>
      <c r="FX9" s="225">
        <f xml:space="preserve"> Ops!FX$88</f>
        <v>0</v>
      </c>
      <c r="FY9" s="225">
        <f xml:space="preserve"> Ops!FY$88</f>
        <v>0</v>
      </c>
      <c r="FZ9" s="225">
        <f xml:space="preserve"> Ops!FZ$88</f>
        <v>0</v>
      </c>
      <c r="GA9" s="225">
        <f xml:space="preserve"> Ops!GA$88</f>
        <v>0</v>
      </c>
      <c r="GB9" s="225">
        <f xml:space="preserve"> Ops!GB$88</f>
        <v>0</v>
      </c>
      <c r="GC9" s="225">
        <f xml:space="preserve"> Ops!GC$88</f>
        <v>0</v>
      </c>
      <c r="GD9" s="225">
        <f xml:space="preserve"> Ops!GD$88</f>
        <v>0</v>
      </c>
      <c r="GE9" s="225">
        <f xml:space="preserve"> Ops!GE$88</f>
        <v>0</v>
      </c>
      <c r="GF9" s="225">
        <f xml:space="preserve"> Ops!GF$88</f>
        <v>0</v>
      </c>
      <c r="GG9" s="225">
        <f xml:space="preserve"> Ops!GG$88</f>
        <v>0</v>
      </c>
      <c r="GH9" s="225">
        <f xml:space="preserve"> Ops!GH$88</f>
        <v>0</v>
      </c>
      <c r="GI9" s="225">
        <f xml:space="preserve"> Ops!GI$88</f>
        <v>0</v>
      </c>
      <c r="GJ9" s="225">
        <f xml:space="preserve"> Ops!GJ$88</f>
        <v>0</v>
      </c>
    </row>
    <row r="10" spans="1:192" s="399" customFormat="1" hidden="1" outlineLevel="1" x14ac:dyDescent="0.35">
      <c r="A10" s="198"/>
      <c r="B10" s="198"/>
      <c r="C10" s="199"/>
      <c r="D10" s="201"/>
      <c r="E10" s="225" t="str">
        <f xml:space="preserve"> Ops!E$282</f>
        <v>Total operating expenditure</v>
      </c>
      <c r="F10" s="225">
        <f xml:space="preserve"> Ops!F$282</f>
        <v>0</v>
      </c>
      <c r="G10" s="225" t="str">
        <f xml:space="preserve"> Ops!G$282</f>
        <v>$ 000s</v>
      </c>
      <c r="H10" s="225">
        <f xml:space="preserve"> Ops!H$282</f>
        <v>-507937.17063586338</v>
      </c>
      <c r="I10" s="225">
        <f xml:space="preserve"> Ops!I$282</f>
        <v>0</v>
      </c>
      <c r="J10" s="225">
        <f xml:space="preserve"> Ops!J$282</f>
        <v>0</v>
      </c>
      <c r="K10" s="225">
        <f xml:space="preserve"> Ops!K$282</f>
        <v>0</v>
      </c>
      <c r="L10" s="225">
        <f xml:space="preserve"> Ops!L$282</f>
        <v>0</v>
      </c>
      <c r="M10" s="225">
        <f xml:space="preserve"> Ops!M$282</f>
        <v>0</v>
      </c>
      <c r="N10" s="225">
        <f xml:space="preserve"> Ops!N$282</f>
        <v>0</v>
      </c>
      <c r="O10" s="225">
        <f xml:space="preserve"> Ops!O$282</f>
        <v>0</v>
      </c>
      <c r="P10" s="225">
        <f xml:space="preserve"> Ops!P$282</f>
        <v>0</v>
      </c>
      <c r="Q10" s="225">
        <f xml:space="preserve"> Ops!Q$282</f>
        <v>0</v>
      </c>
      <c r="R10" s="225">
        <f xml:space="preserve"> Ops!R$282</f>
        <v>0</v>
      </c>
      <c r="S10" s="225">
        <f xml:space="preserve"> Ops!S$282</f>
        <v>0</v>
      </c>
      <c r="T10" s="225">
        <f xml:space="preserve"> Ops!T$282</f>
        <v>0</v>
      </c>
      <c r="U10" s="225">
        <f xml:space="preserve"> Ops!U$282</f>
        <v>0</v>
      </c>
      <c r="V10" s="225">
        <f xml:space="preserve"> Ops!V$282</f>
        <v>0</v>
      </c>
      <c r="W10" s="225">
        <f xml:space="preserve"> Ops!W$282</f>
        <v>0</v>
      </c>
      <c r="X10" s="225">
        <f xml:space="preserve"> Ops!X$282</f>
        <v>0</v>
      </c>
      <c r="Y10" s="225">
        <f xml:space="preserve"> Ops!Y$282</f>
        <v>0</v>
      </c>
      <c r="Z10" s="225">
        <f xml:space="preserve"> Ops!Z$282</f>
        <v>0</v>
      </c>
      <c r="AA10" s="225">
        <f xml:space="preserve"> Ops!AA$282</f>
        <v>0</v>
      </c>
      <c r="AB10" s="225">
        <f xml:space="preserve"> Ops!AB$282</f>
        <v>0</v>
      </c>
      <c r="AC10" s="225">
        <f xml:space="preserve"> Ops!AC$282</f>
        <v>0</v>
      </c>
      <c r="AD10" s="225">
        <f xml:space="preserve"> Ops!AD$282</f>
        <v>0</v>
      </c>
      <c r="AE10" s="225">
        <f xml:space="preserve"> Ops!AE$282</f>
        <v>-6.9257107749999989</v>
      </c>
      <c r="AF10" s="225">
        <f xml:space="preserve"> Ops!AF$282</f>
        <v>-13.404601499999997</v>
      </c>
      <c r="AG10" s="225">
        <f xml:space="preserve"> Ops!AG$282</f>
        <v>-20.777132324999997</v>
      </c>
      <c r="AH10" s="225">
        <f xml:space="preserve"> Ops!AH$282</f>
        <v>-27.702843099999996</v>
      </c>
      <c r="AI10" s="225">
        <f xml:space="preserve"> Ops!AI$282</f>
        <v>-32.394453625000004</v>
      </c>
      <c r="AJ10" s="225">
        <f xml:space="preserve"> Ops!AJ$282</f>
        <v>-41.554264649999993</v>
      </c>
      <c r="AK10" s="225">
        <f xml:space="preserve"> Ops!AK$282</f>
        <v>-46.916105250000001</v>
      </c>
      <c r="AL10" s="225">
        <f xml:space="preserve"> Ops!AL$282</f>
        <v>-55.405686199999991</v>
      </c>
      <c r="AM10" s="225">
        <f xml:space="preserve"> Ops!AM$282</f>
        <v>-61.828724418749985</v>
      </c>
      <c r="AN10" s="225">
        <f xml:space="preserve"> Ops!AN$282</f>
        <v>-70.988535443749981</v>
      </c>
      <c r="AO10" s="225">
        <f xml:space="preserve"> Ops!AO$282</f>
        <v>-78.087388988124985</v>
      </c>
      <c r="AP10" s="225">
        <f xml:space="preserve"> Ops!AP$282</f>
        <v>-82.43829922499998</v>
      </c>
      <c r="AQ10" s="225">
        <f xml:space="preserve"> Ops!AQ$282</f>
        <v>-92.285096076874993</v>
      </c>
      <c r="AR10" s="225">
        <f xml:space="preserve"> Ops!AR$282</f>
        <v>-96.17801576250001</v>
      </c>
      <c r="AS10" s="225">
        <f xml:space="preserve"> Ops!AS$282</f>
        <v>-106.48280316562497</v>
      </c>
      <c r="AT10" s="225">
        <f xml:space="preserve"> Ops!AT$282</f>
        <v>-113.58165670999998</v>
      </c>
      <c r="AU10" s="225">
        <f xml:space="preserve"> Ops!AU$282</f>
        <v>-109.0017511975</v>
      </c>
      <c r="AV10" s="225">
        <f xml:space="preserve"> Ops!AV$282</f>
        <v>-127.77936379874998</v>
      </c>
      <c r="AW10" s="225">
        <f xml:space="preserve"> Ops!AW$282</f>
        <v>-130.52730710624999</v>
      </c>
      <c r="AX10" s="225">
        <f xml:space="preserve"> Ops!AX$282</f>
        <v>-141.97707088749996</v>
      </c>
      <c r="AY10" s="225">
        <f xml:space="preserve"> Ops!AY$282</f>
        <v>-147.87369923484374</v>
      </c>
      <c r="AZ10" s="225">
        <f xml:space="preserve"> Ops!AZ$282</f>
        <v>-160.0791474256562</v>
      </c>
      <c r="BA10" s="225">
        <f xml:space="preserve"> Ops!BA$282</f>
        <v>-167.3554723086406</v>
      </c>
      <c r="BB10" s="225">
        <f xml:space="preserve"> Ops!BB$282</f>
        <v>-168.99851341124997</v>
      </c>
      <c r="BC10" s="225">
        <f xml:space="preserve"> Ops!BC$282</f>
        <v>-174.63179719162497</v>
      </c>
      <c r="BD10" s="225">
        <f xml:space="preserve"> Ops!BD$282</f>
        <v>-168.99851341124997</v>
      </c>
      <c r="BE10" s="225">
        <f xml:space="preserve"> Ops!BE$282</f>
        <v>-174.63179719162497</v>
      </c>
      <c r="BF10" s="225">
        <f xml:space="preserve"> Ops!BF$282</f>
        <v>-3622.9301035931248</v>
      </c>
      <c r="BG10" s="225">
        <f xml:space="preserve"> Ops!BG$282</f>
        <v>-3719.2774720578373</v>
      </c>
      <c r="BH10" s="225">
        <f xml:space="preserve"> Ops!BH$282</f>
        <v>-3725.0515879327218</v>
      </c>
      <c r="BI10" s="225">
        <f xml:space="preserve"> Ops!BI$282</f>
        <v>-3725.0515879327218</v>
      </c>
      <c r="BJ10" s="225">
        <f xml:space="preserve"> Ops!BJ$282</f>
        <v>-3713.5033561829528</v>
      </c>
      <c r="BK10" s="225">
        <f xml:space="preserve"> Ops!BK$282</f>
        <v>-3812.2594088592823</v>
      </c>
      <c r="BL10" s="225">
        <f xml:space="preserve"> Ops!BL$282</f>
        <v>-3818.1778776310384</v>
      </c>
      <c r="BM10" s="225">
        <f xml:space="preserve"> Ops!BM$282</f>
        <v>-3818.1778776310384</v>
      </c>
      <c r="BN10" s="225">
        <f xml:space="preserve"> Ops!BN$282</f>
        <v>-3812.2594088592823</v>
      </c>
      <c r="BO10" s="225">
        <f xml:space="preserve"> Ops!BO$282</f>
        <v>-3907.5658940807639</v>
      </c>
      <c r="BP10" s="225">
        <f xml:space="preserve"> Ops!BP$282</f>
        <v>-3913.632324571814</v>
      </c>
      <c r="BQ10" s="225">
        <f xml:space="preserve"> Ops!BQ$282</f>
        <v>-3913.632324571814</v>
      </c>
      <c r="BR10" s="225">
        <f xml:space="preserve"> Ops!BR$282</f>
        <v>-3901.4994635897133</v>
      </c>
      <c r="BS10" s="225">
        <f xml:space="preserve"> Ops!BS$282</f>
        <v>-4005.2550414327834</v>
      </c>
      <c r="BT10" s="225">
        <f xml:space="preserve"> Ops!BT$282</f>
        <v>-4011.4731326861101</v>
      </c>
      <c r="BU10" s="225">
        <f xml:space="preserve"> Ops!BU$282</f>
        <v>-4011.4731326861101</v>
      </c>
      <c r="BV10" s="225">
        <f xml:space="preserve"> Ops!BV$282</f>
        <v>-3999.0369501794571</v>
      </c>
      <c r="BW10" s="225">
        <f xml:space="preserve"> Ops!BW$282</f>
        <v>-4105.3864174686023</v>
      </c>
      <c r="BX10" s="225">
        <f xml:space="preserve"> Ops!BX$282</f>
        <v>-4111.7599610032621</v>
      </c>
      <c r="BY10" s="225">
        <f xml:space="preserve"> Ops!BY$282</f>
        <v>-4111.7599610032621</v>
      </c>
      <c r="BZ10" s="225">
        <f xml:space="preserve"> Ops!BZ$282</f>
        <v>-4099.0128739339425</v>
      </c>
      <c r="CA10" s="225">
        <f xml:space="preserve"> Ops!CA$282</f>
        <v>-4208.0210779053168</v>
      </c>
      <c r="CB10" s="225">
        <f xml:space="preserve"> Ops!CB$282</f>
        <v>-4214.5539600283428</v>
      </c>
      <c r="CC10" s="225">
        <f xml:space="preserve"> Ops!CC$282</f>
        <v>-4214.5539600283428</v>
      </c>
      <c r="CD10" s="225">
        <f xml:space="preserve"> Ops!CD$282</f>
        <v>-4208.0210779053168</v>
      </c>
      <c r="CE10" s="225">
        <f xml:space="preserve"> Ops!CE$282</f>
        <v>-4313.2216048529499</v>
      </c>
      <c r="CF10" s="225">
        <f xml:space="preserve"> Ops!CF$282</f>
        <v>-4319.9178090290525</v>
      </c>
      <c r="CG10" s="225">
        <f xml:space="preserve"> Ops!CG$282</f>
        <v>-4319.9178090290525</v>
      </c>
      <c r="CH10" s="225">
        <f xml:space="preserve"> Ops!CH$282</f>
        <v>-4306.5254006768482</v>
      </c>
      <c r="CI10" s="225">
        <f xml:space="preserve"> Ops!CI$282</f>
        <v>-4421.0521449742737</v>
      </c>
      <c r="CJ10" s="225">
        <f xml:space="preserve"> Ops!CJ$282</f>
        <v>-4427.9157542547782</v>
      </c>
      <c r="CK10" s="225">
        <f xml:space="preserve"> Ops!CK$282</f>
        <v>-4427.9157542547782</v>
      </c>
      <c r="CL10" s="225">
        <f xml:space="preserve"> Ops!CL$282</f>
        <v>-4414.1885356937692</v>
      </c>
      <c r="CM10" s="225">
        <f xml:space="preserve"> Ops!CM$282</f>
        <v>-4531.5784485986296</v>
      </c>
      <c r="CN10" s="225">
        <f xml:space="preserve"> Ops!CN$282</f>
        <v>-4538.6136481111471</v>
      </c>
      <c r="CO10" s="225">
        <f xml:space="preserve"> Ops!CO$282</f>
        <v>-4538.6136481111471</v>
      </c>
      <c r="CP10" s="225">
        <f xml:space="preserve"> Ops!CP$282</f>
        <v>-4524.5432490861131</v>
      </c>
      <c r="CQ10" s="225">
        <f xml:space="preserve"> Ops!CQ$282</f>
        <v>-4644.8679098135963</v>
      </c>
      <c r="CR10" s="225">
        <f xml:space="preserve"> Ops!CR$282</f>
        <v>-4652.0789893139263</v>
      </c>
      <c r="CS10" s="225">
        <f xml:space="preserve"> Ops!CS$282</f>
        <v>-4652.0789893139263</v>
      </c>
      <c r="CT10" s="225">
        <f xml:space="preserve"> Ops!CT$282</f>
        <v>-4644.8679098135963</v>
      </c>
      <c r="CU10" s="225">
        <f xml:space="preserve"> Ops!CU$282</f>
        <v>-4760.989607558934</v>
      </c>
      <c r="CV10" s="225">
        <f xml:space="preserve"> Ops!CV$282</f>
        <v>-4768.3809640467725</v>
      </c>
      <c r="CW10" s="225">
        <f xml:space="preserve"> Ops!CW$282</f>
        <v>-4768.3809640467725</v>
      </c>
      <c r="CX10" s="225">
        <f xml:space="preserve"> Ops!CX$282</f>
        <v>-4753.5982510710965</v>
      </c>
      <c r="CY10" s="225">
        <f xml:space="preserve"> Ops!CY$282</f>
        <v>-4880.0143477479087</v>
      </c>
      <c r="CZ10" s="225">
        <f xml:space="preserve"> Ops!CZ$282</f>
        <v>-4887.5904881479428</v>
      </c>
      <c r="DA10" s="225">
        <f xml:space="preserve"> Ops!DA$282</f>
        <v>-4887.5904881479428</v>
      </c>
      <c r="DB10" s="225">
        <f xml:space="preserve"> Ops!DB$282</f>
        <v>-4872.4382073478737</v>
      </c>
      <c r="DC10" s="225">
        <f xml:space="preserve"> Ops!DC$282</f>
        <v>-5002.0147064416069</v>
      </c>
      <c r="DD10" s="225">
        <f xml:space="preserve"> Ops!DD$282</f>
        <v>-5009.7802503516414</v>
      </c>
      <c r="DE10" s="225">
        <f xml:space="preserve"> Ops!DE$282</f>
        <v>-5009.7802503516414</v>
      </c>
      <c r="DF10" s="225">
        <f xml:space="preserve"> Ops!DF$282</f>
        <v>-4994.2491625315706</v>
      </c>
      <c r="DG10" s="225">
        <f xml:space="preserve"> Ops!DG$282</f>
        <v>-5127.0650741026457</v>
      </c>
      <c r="DH10" s="225">
        <f xml:space="preserve"> Ops!DH$282</f>
        <v>-5135.0247566104317</v>
      </c>
      <c r="DI10" s="225">
        <f xml:space="preserve"> Ops!DI$282</f>
        <v>-5135.0247566104317</v>
      </c>
      <c r="DJ10" s="225">
        <f xml:space="preserve"> Ops!DJ$282</f>
        <v>-5127.0650741026457</v>
      </c>
      <c r="DK10" s="225">
        <f xml:space="preserve"> Ops!DK$282</f>
        <v>-5255.2417009552119</v>
      </c>
      <c r="DL10" s="225">
        <f xml:space="preserve"> Ops!DL$282</f>
        <v>-5263.4003755256927</v>
      </c>
      <c r="DM10" s="225">
        <f xml:space="preserve"> Ops!DM$282</f>
        <v>-5263.4003755256927</v>
      </c>
      <c r="DN10" s="225">
        <f xml:space="preserve"> Ops!DN$282</f>
        <v>-5247.0830263847311</v>
      </c>
      <c r="DO10" s="225">
        <f xml:space="preserve"> Ops!DO$282</f>
        <v>-5386.6227434790926</v>
      </c>
      <c r="DP10" s="225">
        <f xml:space="preserve"> Ops!DP$282</f>
        <v>-5394.9853849138353</v>
      </c>
      <c r="DQ10" s="225">
        <f xml:space="preserve"> Ops!DQ$282</f>
        <v>-5394.9853849138353</v>
      </c>
      <c r="DR10" s="225">
        <f xml:space="preserve"> Ops!DR$282</f>
        <v>-5378.2601020443499</v>
      </c>
      <c r="DS10" s="225">
        <f xml:space="preserve"> Ops!DS$282</f>
        <v>-5521.288312066069</v>
      </c>
      <c r="DT10" s="225">
        <f xml:space="preserve"> Ops!DT$282</f>
        <v>-5529.8600195366798</v>
      </c>
      <c r="DU10" s="225">
        <f xml:space="preserve"> Ops!DU$282</f>
        <v>-5529.8600195366798</v>
      </c>
      <c r="DV10" s="225">
        <f xml:space="preserve"> Ops!DV$282</f>
        <v>-5512.7166045954573</v>
      </c>
      <c r="DW10" s="225">
        <f xml:space="preserve"> Ops!DW$282</f>
        <v>-5659.3205198677206</v>
      </c>
      <c r="DX10" s="225">
        <f xml:space="preserve"> Ops!DX$282</f>
        <v>-5668.1065200250969</v>
      </c>
      <c r="DY10" s="225">
        <f xml:space="preserve"> Ops!DY$282</f>
        <v>-5668.1065200250969</v>
      </c>
      <c r="DZ10" s="225">
        <f xml:space="preserve"> Ops!DZ$282</f>
        <v>-5659.3205198677206</v>
      </c>
      <c r="EA10" s="225">
        <f xml:space="preserve"> Ops!EA$282</f>
        <v>-5800.8035328644128</v>
      </c>
      <c r="EB10" s="225">
        <f xml:space="preserve"> Ops!EB$282</f>
        <v>-5809.8091830257254</v>
      </c>
      <c r="EC10" s="225">
        <f xml:space="preserve"> Ops!EC$282</f>
        <v>-5809.8091830257254</v>
      </c>
      <c r="ED10" s="225">
        <f xml:space="preserve"> Ops!ED$282</f>
        <v>-5791.797882703102</v>
      </c>
      <c r="EE10" s="225">
        <f xml:space="preserve"> Ops!EE$282</f>
        <v>-5945.823621186024</v>
      </c>
      <c r="EF10" s="225">
        <f xml:space="preserve"> Ops!EF$282</f>
        <v>-5955.0544126013665</v>
      </c>
      <c r="EG10" s="225">
        <f xml:space="preserve"> Ops!EG$282</f>
        <v>-5955.0544126013665</v>
      </c>
      <c r="EH10" s="225">
        <f xml:space="preserve"> Ops!EH$282</f>
        <v>-5936.5928297706796</v>
      </c>
      <c r="EI10" s="225">
        <f xml:space="preserve"> Ops!EI$282</f>
        <v>-6094.4692117156737</v>
      </c>
      <c r="EJ10" s="225">
        <f xml:space="preserve"> Ops!EJ$282</f>
        <v>-6103.9307729164011</v>
      </c>
      <c r="EK10" s="225">
        <f xml:space="preserve"> Ops!EK$282</f>
        <v>-6103.9307729164011</v>
      </c>
      <c r="EL10" s="225">
        <f xml:space="preserve"> Ops!EL$282</f>
        <v>-6085.0076505149464</v>
      </c>
      <c r="EM10" s="225">
        <f xml:space="preserve"> Ops!EM$282</f>
        <v>-6246.8309420085634</v>
      </c>
      <c r="EN10" s="225">
        <f xml:space="preserve"> Ops!EN$282</f>
        <v>-6256.5290422393091</v>
      </c>
      <c r="EO10" s="225">
        <f xml:space="preserve"> Ops!EO$282</f>
        <v>-6256.5290422393091</v>
      </c>
      <c r="EP10" s="225">
        <f xml:space="preserve"> Ops!EP$282</f>
        <v>-6246.8309420085634</v>
      </c>
      <c r="EQ10" s="225">
        <f xml:space="preserve"> Ops!EQ$282</f>
        <v>-6403.0017155587784</v>
      </c>
      <c r="ER10" s="225">
        <f xml:space="preserve"> Ops!ER$282</f>
        <v>-6412.9422682952927</v>
      </c>
      <c r="ES10" s="225">
        <f xml:space="preserve"> Ops!ES$282</f>
        <v>-6412.9422682952927</v>
      </c>
      <c r="ET10" s="225">
        <f xml:space="preserve"> Ops!ET$282</f>
        <v>-6393.0611628222641</v>
      </c>
      <c r="EU10" s="225">
        <f xml:space="preserve"> Ops!EU$282</f>
        <v>-6563.0767584477471</v>
      </c>
      <c r="EV10" s="225">
        <f xml:space="preserve"> Ops!EV$282</f>
        <v>-6573.2658250026743</v>
      </c>
      <c r="EW10" s="225">
        <f xml:space="preserve"> Ops!EW$282</f>
        <v>-6573.2658250026743</v>
      </c>
      <c r="EX10" s="225">
        <f xml:space="preserve"> Ops!EX$282</f>
        <v>-6552.8876918928217</v>
      </c>
      <c r="EY10" s="225">
        <f xml:space="preserve"> Ops!EY$282</f>
        <v>-6727.1536774089409</v>
      </c>
      <c r="EZ10" s="225">
        <f xml:space="preserve"> Ops!EZ$282</f>
        <v>-6737.5974706277402</v>
      </c>
      <c r="FA10" s="225">
        <f xml:space="preserve"> Ops!FA$282</f>
        <v>-6737.5974706277402</v>
      </c>
      <c r="FB10" s="225">
        <f xml:space="preserve"> Ops!FB$282</f>
        <v>0</v>
      </c>
      <c r="FC10" s="225">
        <f xml:space="preserve"> Ops!FC$282</f>
        <v>0</v>
      </c>
      <c r="FD10" s="225">
        <f xml:space="preserve"> Ops!FD$282</f>
        <v>0</v>
      </c>
      <c r="FE10" s="225">
        <f xml:space="preserve"> Ops!FE$282</f>
        <v>0</v>
      </c>
      <c r="FF10" s="225">
        <f xml:space="preserve"> Ops!FF$282</f>
        <v>0</v>
      </c>
      <c r="FG10" s="225">
        <f xml:space="preserve"> Ops!FG$282</f>
        <v>0</v>
      </c>
      <c r="FH10" s="225">
        <f xml:space="preserve"> Ops!FH$282</f>
        <v>0</v>
      </c>
      <c r="FI10" s="225">
        <f xml:space="preserve"> Ops!FI$282</f>
        <v>0</v>
      </c>
      <c r="FJ10" s="225">
        <f xml:space="preserve"> Ops!FJ$282</f>
        <v>0</v>
      </c>
      <c r="FK10" s="225">
        <f xml:space="preserve"> Ops!FK$282</f>
        <v>0</v>
      </c>
      <c r="FL10" s="225">
        <f xml:space="preserve"> Ops!FL$282</f>
        <v>0</v>
      </c>
      <c r="FM10" s="225">
        <f xml:space="preserve"> Ops!FM$282</f>
        <v>0</v>
      </c>
      <c r="FN10" s="225">
        <f xml:space="preserve"> Ops!FN$282</f>
        <v>0</v>
      </c>
      <c r="FO10" s="225">
        <f xml:space="preserve"> Ops!FO$282</f>
        <v>0</v>
      </c>
      <c r="FP10" s="225">
        <f xml:space="preserve"> Ops!FP$282</f>
        <v>0</v>
      </c>
      <c r="FQ10" s="225">
        <f xml:space="preserve"> Ops!FQ$282</f>
        <v>0</v>
      </c>
      <c r="FR10" s="225">
        <f xml:space="preserve"> Ops!FR$282</f>
        <v>0</v>
      </c>
      <c r="FS10" s="225">
        <f xml:space="preserve"> Ops!FS$282</f>
        <v>0</v>
      </c>
      <c r="FT10" s="225">
        <f xml:space="preserve"> Ops!FT$282</f>
        <v>0</v>
      </c>
      <c r="FU10" s="225">
        <f xml:space="preserve"> Ops!FU$282</f>
        <v>0</v>
      </c>
      <c r="FV10" s="225">
        <f xml:space="preserve"> Ops!FV$282</f>
        <v>0</v>
      </c>
      <c r="FW10" s="225">
        <f xml:space="preserve"> Ops!FW$282</f>
        <v>0</v>
      </c>
      <c r="FX10" s="225">
        <f xml:space="preserve"> Ops!FX$282</f>
        <v>0</v>
      </c>
      <c r="FY10" s="225">
        <f xml:space="preserve"> Ops!FY$282</f>
        <v>0</v>
      </c>
      <c r="FZ10" s="225">
        <f xml:space="preserve"> Ops!FZ$282</f>
        <v>0</v>
      </c>
      <c r="GA10" s="225">
        <f xml:space="preserve"> Ops!GA$282</f>
        <v>0</v>
      </c>
      <c r="GB10" s="225">
        <f xml:space="preserve"> Ops!GB$282</f>
        <v>0</v>
      </c>
      <c r="GC10" s="225">
        <f xml:space="preserve"> Ops!GC$282</f>
        <v>0</v>
      </c>
      <c r="GD10" s="225">
        <f xml:space="preserve"> Ops!GD$282</f>
        <v>0</v>
      </c>
      <c r="GE10" s="225">
        <f xml:space="preserve"> Ops!GE$282</f>
        <v>0</v>
      </c>
      <c r="GF10" s="225">
        <f xml:space="preserve"> Ops!GF$282</f>
        <v>0</v>
      </c>
      <c r="GG10" s="225">
        <f xml:space="preserve"> Ops!GG$282</f>
        <v>0</v>
      </c>
      <c r="GH10" s="225">
        <f xml:space="preserve"> Ops!GH$282</f>
        <v>0</v>
      </c>
      <c r="GI10" s="225">
        <f xml:space="preserve"> Ops!GI$282</f>
        <v>0</v>
      </c>
      <c r="GJ10" s="225">
        <f xml:space="preserve"> Ops!GJ$282</f>
        <v>0</v>
      </c>
    </row>
    <row r="11" spans="1:192" hidden="1" outlineLevel="1" x14ac:dyDescent="0.35">
      <c r="A11" s="198"/>
      <c r="D11" s="201"/>
      <c r="E11" s="223" t="s">
        <v>51</v>
      </c>
      <c r="F11" s="223"/>
      <c r="G11" s="223" t="str">
        <f>SMU</f>
        <v>$ 000s</v>
      </c>
      <c r="H11" s="223">
        <f xml:space="preserve"> SUM(J11:GJ11)</f>
        <v>736420.25366461091</v>
      </c>
      <c r="I11" s="223"/>
      <c r="J11" s="223">
        <f t="shared" ref="J11:AO11" si="0">SUM(J9:J10)</f>
        <v>0</v>
      </c>
      <c r="K11" s="223">
        <f t="shared" si="0"/>
        <v>0</v>
      </c>
      <c r="L11" s="223">
        <f t="shared" si="0"/>
        <v>0</v>
      </c>
      <c r="M11" s="223">
        <f t="shared" si="0"/>
        <v>0</v>
      </c>
      <c r="N11" s="223">
        <f t="shared" si="0"/>
        <v>0</v>
      </c>
      <c r="O11" s="223">
        <f t="shared" si="0"/>
        <v>0</v>
      </c>
      <c r="P11" s="223">
        <f t="shared" si="0"/>
        <v>0</v>
      </c>
      <c r="Q11" s="223">
        <f t="shared" si="0"/>
        <v>0</v>
      </c>
      <c r="R11" s="223">
        <f t="shared" si="0"/>
        <v>0</v>
      </c>
      <c r="S11" s="223">
        <f t="shared" si="0"/>
        <v>0</v>
      </c>
      <c r="T11" s="223">
        <f t="shared" si="0"/>
        <v>0</v>
      </c>
      <c r="U11" s="223">
        <f t="shared" si="0"/>
        <v>0</v>
      </c>
      <c r="V11" s="223">
        <f t="shared" si="0"/>
        <v>0</v>
      </c>
      <c r="W11" s="223">
        <f t="shared" si="0"/>
        <v>0</v>
      </c>
      <c r="X11" s="223">
        <f t="shared" si="0"/>
        <v>0</v>
      </c>
      <c r="Y11" s="223">
        <f t="shared" si="0"/>
        <v>0</v>
      </c>
      <c r="Z11" s="223">
        <f t="shared" si="0"/>
        <v>0</v>
      </c>
      <c r="AA11" s="223">
        <f t="shared" si="0"/>
        <v>0</v>
      </c>
      <c r="AB11" s="223">
        <f t="shared" si="0"/>
        <v>0</v>
      </c>
      <c r="AC11" s="223">
        <f t="shared" si="0"/>
        <v>0</v>
      </c>
      <c r="AD11" s="223">
        <f t="shared" si="0"/>
        <v>0</v>
      </c>
      <c r="AE11" s="223">
        <f t="shared" si="0"/>
        <v>109.18740775624998</v>
      </c>
      <c r="AF11" s="223">
        <f t="shared" si="0"/>
        <v>211.33046662499999</v>
      </c>
      <c r="AG11" s="223">
        <f t="shared" si="0"/>
        <v>327.56222326875002</v>
      </c>
      <c r="AH11" s="223">
        <f t="shared" si="0"/>
        <v>436.74963102499993</v>
      </c>
      <c r="AI11" s="223">
        <f t="shared" si="0"/>
        <v>510.71529434374997</v>
      </c>
      <c r="AJ11" s="223">
        <f t="shared" si="0"/>
        <v>655.12444653750003</v>
      </c>
      <c r="AK11" s="223">
        <f t="shared" si="0"/>
        <v>739.65663318750001</v>
      </c>
      <c r="AL11" s="223">
        <f t="shared" si="0"/>
        <v>873.49926204999986</v>
      </c>
      <c r="AM11" s="223">
        <f t="shared" si="0"/>
        <v>974.76177730781251</v>
      </c>
      <c r="AN11" s="223">
        <f t="shared" si="0"/>
        <v>1119.1709295015628</v>
      </c>
      <c r="AO11" s="223">
        <f t="shared" si="0"/>
        <v>1231.0880224517184</v>
      </c>
      <c r="AP11" s="223">
        <f t="shared" ref="AP11:BU11" si="1">SUM(AP9:AP10)</f>
        <v>1299.6823697437499</v>
      </c>
      <c r="AQ11" s="223">
        <f t="shared" si="1"/>
        <v>1454.9222083520308</v>
      </c>
      <c r="AR11" s="223">
        <f t="shared" si="1"/>
        <v>1516.2960980343753</v>
      </c>
      <c r="AS11" s="223">
        <f t="shared" si="1"/>
        <v>1678.7563942523436</v>
      </c>
      <c r="AT11" s="223">
        <f t="shared" si="1"/>
        <v>1790.6734872025002</v>
      </c>
      <c r="AU11" s="223">
        <f t="shared" si="1"/>
        <v>1718.468911105625</v>
      </c>
      <c r="AV11" s="223">
        <f t="shared" si="1"/>
        <v>2014.5076731028128</v>
      </c>
      <c r="AW11" s="223">
        <f t="shared" si="1"/>
        <v>2057.8304187609369</v>
      </c>
      <c r="AX11" s="223">
        <f t="shared" si="1"/>
        <v>2238.3418590031256</v>
      </c>
      <c r="AY11" s="223">
        <f t="shared" si="1"/>
        <v>2331.3052507278517</v>
      </c>
      <c r="AZ11" s="223">
        <f t="shared" si="1"/>
        <v>2523.7304460260229</v>
      </c>
      <c r="BA11" s="223">
        <f t="shared" si="1"/>
        <v>2638.4454662999337</v>
      </c>
      <c r="BB11" s="223">
        <f t="shared" si="1"/>
        <v>2664.3488579746872</v>
      </c>
      <c r="BC11" s="223">
        <f t="shared" si="1"/>
        <v>2753.1604865738432</v>
      </c>
      <c r="BD11" s="223">
        <f t="shared" si="1"/>
        <v>2664.3488579746872</v>
      </c>
      <c r="BE11" s="223">
        <f t="shared" si="1"/>
        <v>2753.1604865738432</v>
      </c>
      <c r="BF11" s="223">
        <f t="shared" si="1"/>
        <v>4877.1120105646869</v>
      </c>
      <c r="BG11" s="223">
        <f t="shared" si="1"/>
        <v>5090.0717301429404</v>
      </c>
      <c r="BH11" s="223">
        <f t="shared" si="1"/>
        <v>5181.1036494570762</v>
      </c>
      <c r="BI11" s="223">
        <f t="shared" si="1"/>
        <v>5181.1036494570762</v>
      </c>
      <c r="BJ11" s="223">
        <f t="shared" si="1"/>
        <v>4999.0398108288045</v>
      </c>
      <c r="BK11" s="223">
        <f t="shared" si="1"/>
        <v>5217.3235233965124</v>
      </c>
      <c r="BL11" s="223">
        <f t="shared" si="1"/>
        <v>5310.6312406935012</v>
      </c>
      <c r="BM11" s="223">
        <f t="shared" si="1"/>
        <v>5310.6312406935012</v>
      </c>
      <c r="BN11" s="223">
        <f t="shared" si="1"/>
        <v>5217.3235233965124</v>
      </c>
      <c r="BO11" s="223">
        <f t="shared" si="1"/>
        <v>5347.7566114814235</v>
      </c>
      <c r="BP11" s="223">
        <f t="shared" si="1"/>
        <v>5443.3970217108381</v>
      </c>
      <c r="BQ11" s="223">
        <f t="shared" si="1"/>
        <v>5443.3970217108381</v>
      </c>
      <c r="BR11" s="223">
        <f t="shared" si="1"/>
        <v>5252.1162012520108</v>
      </c>
      <c r="BS11" s="223">
        <f t="shared" si="1"/>
        <v>5481.4505267684599</v>
      </c>
      <c r="BT11" s="223">
        <f t="shared" si="1"/>
        <v>5579.4819472536101</v>
      </c>
      <c r="BU11" s="223">
        <f t="shared" si="1"/>
        <v>5579.4819472536101</v>
      </c>
      <c r="BV11" s="223">
        <f t="shared" ref="BV11:DA11" si="2">SUM(BV9:BV10)</f>
        <v>5383.4191062833106</v>
      </c>
      <c r="BW11" s="223">
        <f t="shared" si="2"/>
        <v>5618.4867899376713</v>
      </c>
      <c r="BX11" s="223">
        <f t="shared" si="2"/>
        <v>5718.968995934948</v>
      </c>
      <c r="BY11" s="223">
        <f t="shared" si="2"/>
        <v>5718.968995934948</v>
      </c>
      <c r="BZ11" s="223">
        <f t="shared" si="2"/>
        <v>5518.0045839403947</v>
      </c>
      <c r="CA11" s="223">
        <f t="shared" si="2"/>
        <v>5758.9489596861122</v>
      </c>
      <c r="CB11" s="223">
        <f t="shared" si="2"/>
        <v>5861.9432208333237</v>
      </c>
      <c r="CC11" s="223">
        <f t="shared" si="2"/>
        <v>5861.9432208333237</v>
      </c>
      <c r="CD11" s="223">
        <f t="shared" si="2"/>
        <v>5758.9489596861122</v>
      </c>
      <c r="CE11" s="223">
        <f t="shared" si="2"/>
        <v>5902.9226836782636</v>
      </c>
      <c r="CF11" s="223">
        <f t="shared" si="2"/>
        <v>6008.4918013541546</v>
      </c>
      <c r="CG11" s="223">
        <f t="shared" si="2"/>
        <v>6008.4918013541546</v>
      </c>
      <c r="CH11" s="223">
        <f t="shared" si="2"/>
        <v>5797.3535660023736</v>
      </c>
      <c r="CI11" s="223">
        <f t="shared" si="2"/>
        <v>6050.495750770222</v>
      </c>
      <c r="CJ11" s="223">
        <f t="shared" si="2"/>
        <v>6158.7040963880081</v>
      </c>
      <c r="CK11" s="223">
        <f t="shared" si="2"/>
        <v>6158.7040963880081</v>
      </c>
      <c r="CL11" s="223">
        <f t="shared" si="2"/>
        <v>5942.2874051524359</v>
      </c>
      <c r="CM11" s="223">
        <f t="shared" si="2"/>
        <v>6201.7581445394771</v>
      </c>
      <c r="CN11" s="223">
        <f t="shared" si="2"/>
        <v>6312.6716987977079</v>
      </c>
      <c r="CO11" s="223">
        <f t="shared" si="2"/>
        <v>6312.6716987977079</v>
      </c>
      <c r="CP11" s="223">
        <f t="shared" si="2"/>
        <v>6090.8445902812455</v>
      </c>
      <c r="CQ11" s="223">
        <f t="shared" si="2"/>
        <v>6356.8020981529626</v>
      </c>
      <c r="CR11" s="223">
        <f t="shared" si="2"/>
        <v>6470.4884912676498</v>
      </c>
      <c r="CS11" s="223">
        <f t="shared" si="2"/>
        <v>6470.4884912676498</v>
      </c>
      <c r="CT11" s="223">
        <f t="shared" si="2"/>
        <v>6356.8020981529626</v>
      </c>
      <c r="CU11" s="223">
        <f t="shared" si="2"/>
        <v>6515.7221506067881</v>
      </c>
      <c r="CV11" s="223">
        <f t="shared" si="2"/>
        <v>6632.2507035493391</v>
      </c>
      <c r="CW11" s="223">
        <f t="shared" si="2"/>
        <v>6632.2507035493391</v>
      </c>
      <c r="CX11" s="223">
        <f t="shared" si="2"/>
        <v>6399.1935976642326</v>
      </c>
      <c r="CY11" s="223">
        <f t="shared" si="2"/>
        <v>6678.6152043719558</v>
      </c>
      <c r="CZ11" s="223">
        <f t="shared" si="2"/>
        <v>6798.0569711380749</v>
      </c>
      <c r="DA11" s="223">
        <f t="shared" si="2"/>
        <v>6798.0569711380749</v>
      </c>
      <c r="DB11" s="223">
        <f t="shared" ref="DB11:EG11" si="3">SUM(DB9:DB10)</f>
        <v>6559.1734376058394</v>
      </c>
      <c r="DC11" s="223">
        <f t="shared" si="3"/>
        <v>6845.5805844812548</v>
      </c>
      <c r="DD11" s="223">
        <f t="shared" si="3"/>
        <v>6968.0083954165275</v>
      </c>
      <c r="DE11" s="223">
        <f t="shared" si="3"/>
        <v>6968.0083954165275</v>
      </c>
      <c r="DF11" s="223">
        <f t="shared" si="3"/>
        <v>6723.152773545984</v>
      </c>
      <c r="DG11" s="223">
        <f t="shared" si="3"/>
        <v>7016.720099093287</v>
      </c>
      <c r="DH11" s="223">
        <f t="shared" si="3"/>
        <v>7142.2086053019375</v>
      </c>
      <c r="DI11" s="223">
        <f t="shared" si="3"/>
        <v>7142.2086053019375</v>
      </c>
      <c r="DJ11" s="223">
        <f t="shared" si="3"/>
        <v>7016.720099093287</v>
      </c>
      <c r="DK11" s="223">
        <f t="shared" si="3"/>
        <v>7192.1381015706193</v>
      </c>
      <c r="DL11" s="223">
        <f t="shared" si="3"/>
        <v>7320.7638204344876</v>
      </c>
      <c r="DM11" s="223">
        <f t="shared" si="3"/>
        <v>7320.7638204344876</v>
      </c>
      <c r="DN11" s="223">
        <f t="shared" si="3"/>
        <v>7063.5123827067491</v>
      </c>
      <c r="DO11" s="223">
        <f t="shared" si="3"/>
        <v>7371.9415541098842</v>
      </c>
      <c r="DP11" s="223">
        <f t="shared" si="3"/>
        <v>7503.7829159453495</v>
      </c>
      <c r="DQ11" s="223">
        <f t="shared" si="3"/>
        <v>7503.7829159453495</v>
      </c>
      <c r="DR11" s="223">
        <f t="shared" si="3"/>
        <v>7240.1001922744172</v>
      </c>
      <c r="DS11" s="223">
        <f t="shared" si="3"/>
        <v>7556.2400929626301</v>
      </c>
      <c r="DT11" s="223">
        <f t="shared" si="3"/>
        <v>7691.3774888439839</v>
      </c>
      <c r="DU11" s="223">
        <f t="shared" si="3"/>
        <v>7691.3774888439839</v>
      </c>
      <c r="DV11" s="223">
        <f t="shared" si="3"/>
        <v>7421.1026970812773</v>
      </c>
      <c r="DW11" s="223">
        <f t="shared" si="3"/>
        <v>7745.1460952866946</v>
      </c>
      <c r="DX11" s="223">
        <f t="shared" si="3"/>
        <v>7883.6619260650796</v>
      </c>
      <c r="DY11" s="223">
        <f t="shared" si="3"/>
        <v>7883.6619260650796</v>
      </c>
      <c r="DZ11" s="223">
        <f t="shared" si="3"/>
        <v>7745.1460952866946</v>
      </c>
      <c r="EA11" s="223">
        <f t="shared" si="3"/>
        <v>7938.7747476688619</v>
      </c>
      <c r="EB11" s="223">
        <f t="shared" si="3"/>
        <v>8080.7534742167081</v>
      </c>
      <c r="EC11" s="223">
        <f t="shared" si="3"/>
        <v>8080.7534742167081</v>
      </c>
      <c r="ED11" s="223">
        <f t="shared" si="3"/>
        <v>7796.7960211210138</v>
      </c>
      <c r="EE11" s="223">
        <f t="shared" si="3"/>
        <v>8137.2441163605836</v>
      </c>
      <c r="EF11" s="223">
        <f t="shared" si="3"/>
        <v>8282.772311072129</v>
      </c>
      <c r="EG11" s="223">
        <f t="shared" si="3"/>
        <v>8282.772311072129</v>
      </c>
      <c r="EH11" s="223">
        <f t="shared" ref="EH11:FM11" si="4">SUM(EH9:EH10)</f>
        <v>7991.71592164904</v>
      </c>
      <c r="EI11" s="223">
        <f t="shared" si="4"/>
        <v>8340.6752192696003</v>
      </c>
      <c r="EJ11" s="223">
        <f t="shared" si="4"/>
        <v>8489.84161884893</v>
      </c>
      <c r="EK11" s="223">
        <f t="shared" si="4"/>
        <v>8489.84161884893</v>
      </c>
      <c r="EL11" s="223">
        <f t="shared" si="4"/>
        <v>8191.508819690267</v>
      </c>
      <c r="EM11" s="223">
        <f t="shared" si="4"/>
        <v>8549.1920997513371</v>
      </c>
      <c r="EN11" s="223">
        <f t="shared" si="4"/>
        <v>8702.0876593201538</v>
      </c>
      <c r="EO11" s="223">
        <f t="shared" si="4"/>
        <v>8702.0876593201538</v>
      </c>
      <c r="EP11" s="223">
        <f t="shared" si="4"/>
        <v>8549.1920997513371</v>
      </c>
      <c r="EQ11" s="223">
        <f t="shared" si="4"/>
        <v>8762.9219022451216</v>
      </c>
      <c r="ER11" s="223">
        <f t="shared" si="4"/>
        <v>8919.6398508031562</v>
      </c>
      <c r="ES11" s="223">
        <f t="shared" si="4"/>
        <v>8919.6398508031562</v>
      </c>
      <c r="ET11" s="223">
        <f t="shared" si="4"/>
        <v>8606.2039536870834</v>
      </c>
      <c r="EU11" s="223">
        <f t="shared" si="4"/>
        <v>8981.9949498012484</v>
      </c>
      <c r="EV11" s="223">
        <f t="shared" si="4"/>
        <v>9142.6308470732311</v>
      </c>
      <c r="EW11" s="223">
        <f t="shared" si="4"/>
        <v>9142.6308470732311</v>
      </c>
      <c r="EX11" s="223">
        <f t="shared" si="4"/>
        <v>8821.3590525292602</v>
      </c>
      <c r="EY11" s="223">
        <f t="shared" si="4"/>
        <v>9206.5448235462754</v>
      </c>
      <c r="EZ11" s="223">
        <f t="shared" si="4"/>
        <v>9371.1966182500619</v>
      </c>
      <c r="FA11" s="223">
        <f t="shared" si="4"/>
        <v>9371.1966182500619</v>
      </c>
      <c r="FB11" s="223">
        <f t="shared" si="4"/>
        <v>0</v>
      </c>
      <c r="FC11" s="223">
        <f t="shared" si="4"/>
        <v>0</v>
      </c>
      <c r="FD11" s="223">
        <f t="shared" si="4"/>
        <v>0</v>
      </c>
      <c r="FE11" s="223">
        <f t="shared" si="4"/>
        <v>0</v>
      </c>
      <c r="FF11" s="223">
        <f t="shared" si="4"/>
        <v>0</v>
      </c>
      <c r="FG11" s="223">
        <f t="shared" si="4"/>
        <v>0</v>
      </c>
      <c r="FH11" s="223">
        <f t="shared" si="4"/>
        <v>0</v>
      </c>
      <c r="FI11" s="223">
        <f t="shared" si="4"/>
        <v>0</v>
      </c>
      <c r="FJ11" s="223">
        <f t="shared" si="4"/>
        <v>0</v>
      </c>
      <c r="FK11" s="223">
        <f t="shared" si="4"/>
        <v>0</v>
      </c>
      <c r="FL11" s="223">
        <f t="shared" si="4"/>
        <v>0</v>
      </c>
      <c r="FM11" s="223">
        <f t="shared" si="4"/>
        <v>0</v>
      </c>
      <c r="FN11" s="223">
        <f t="shared" ref="FN11:GJ11" si="5">SUM(FN9:FN10)</f>
        <v>0</v>
      </c>
      <c r="FO11" s="223">
        <f t="shared" si="5"/>
        <v>0</v>
      </c>
      <c r="FP11" s="223">
        <f t="shared" si="5"/>
        <v>0</v>
      </c>
      <c r="FQ11" s="223">
        <f t="shared" si="5"/>
        <v>0</v>
      </c>
      <c r="FR11" s="223">
        <f t="shared" si="5"/>
        <v>0</v>
      </c>
      <c r="FS11" s="223">
        <f t="shared" si="5"/>
        <v>0</v>
      </c>
      <c r="FT11" s="223">
        <f t="shared" si="5"/>
        <v>0</v>
      </c>
      <c r="FU11" s="223">
        <f t="shared" si="5"/>
        <v>0</v>
      </c>
      <c r="FV11" s="223">
        <f t="shared" si="5"/>
        <v>0</v>
      </c>
      <c r="FW11" s="223">
        <f t="shared" si="5"/>
        <v>0</v>
      </c>
      <c r="FX11" s="223">
        <f t="shared" si="5"/>
        <v>0</v>
      </c>
      <c r="FY11" s="223">
        <f t="shared" si="5"/>
        <v>0</v>
      </c>
      <c r="FZ11" s="223">
        <f t="shared" si="5"/>
        <v>0</v>
      </c>
      <c r="GA11" s="223">
        <f t="shared" si="5"/>
        <v>0</v>
      </c>
      <c r="GB11" s="223">
        <f t="shared" si="5"/>
        <v>0</v>
      </c>
      <c r="GC11" s="223">
        <f t="shared" si="5"/>
        <v>0</v>
      </c>
      <c r="GD11" s="223">
        <f t="shared" si="5"/>
        <v>0</v>
      </c>
      <c r="GE11" s="223">
        <f t="shared" si="5"/>
        <v>0</v>
      </c>
      <c r="GF11" s="223">
        <f t="shared" si="5"/>
        <v>0</v>
      </c>
      <c r="GG11" s="223">
        <f t="shared" si="5"/>
        <v>0</v>
      </c>
      <c r="GH11" s="223">
        <f t="shared" si="5"/>
        <v>0</v>
      </c>
      <c r="GI11" s="223">
        <f t="shared" si="5"/>
        <v>0</v>
      </c>
      <c r="GJ11" s="223">
        <f t="shared" si="5"/>
        <v>0</v>
      </c>
    </row>
    <row r="12" spans="1:192" hidden="1" outlineLevel="1" x14ac:dyDescent="0.35">
      <c r="A12" s="198"/>
      <c r="D12" s="201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  <c r="CK12" s="225"/>
      <c r="CL12" s="225"/>
      <c r="CM12" s="225"/>
      <c r="CN12" s="225"/>
      <c r="CO12" s="225"/>
      <c r="CP12" s="225"/>
      <c r="CQ12" s="225"/>
      <c r="CR12" s="225"/>
      <c r="CS12" s="225"/>
      <c r="CT12" s="225"/>
      <c r="CU12" s="225"/>
      <c r="CV12" s="225"/>
      <c r="CW12" s="225"/>
      <c r="CX12" s="225"/>
      <c r="CY12" s="225"/>
      <c r="CZ12" s="225"/>
      <c r="DA12" s="225"/>
      <c r="DB12" s="225"/>
      <c r="DC12" s="225"/>
      <c r="DD12" s="225"/>
      <c r="DE12" s="225"/>
      <c r="DF12" s="225"/>
      <c r="DG12" s="225"/>
      <c r="DH12" s="225"/>
      <c r="DI12" s="225"/>
      <c r="DJ12" s="225"/>
      <c r="DK12" s="225"/>
      <c r="DL12" s="225"/>
      <c r="DM12" s="225"/>
      <c r="DN12" s="225"/>
      <c r="DO12" s="225"/>
      <c r="DP12" s="225"/>
      <c r="DQ12" s="225"/>
      <c r="DR12" s="225"/>
      <c r="DS12" s="225"/>
      <c r="DT12" s="225"/>
      <c r="DU12" s="225"/>
      <c r="DV12" s="225"/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25"/>
      <c r="GE12" s="225"/>
      <c r="GF12" s="225"/>
      <c r="GG12" s="225"/>
      <c r="GH12" s="225"/>
      <c r="GI12" s="225"/>
      <c r="GJ12" s="225"/>
    </row>
    <row r="13" spans="1:192" hidden="1" outlineLevel="1" x14ac:dyDescent="0.35">
      <c r="A13" s="198"/>
      <c r="D13" s="201"/>
      <c r="E13" s="270" t="str">
        <f xml:space="preserve"> NCA!E$23</f>
        <v>Fixed asset depreciation</v>
      </c>
      <c r="F13" s="270">
        <f xml:space="preserve"> NCA!F$23</f>
        <v>0</v>
      </c>
      <c r="G13" s="270" t="str">
        <f xml:space="preserve"> NCA!G$23</f>
        <v>$ 000s</v>
      </c>
      <c r="H13" s="270">
        <f xml:space="preserve"> NCA!H$23</f>
        <v>-349879.53171772911</v>
      </c>
      <c r="I13" s="270">
        <f xml:space="preserve"> NCA!I$23</f>
        <v>0</v>
      </c>
      <c r="J13" s="270">
        <f xml:space="preserve"> NCA!J$23</f>
        <v>0</v>
      </c>
      <c r="K13" s="270">
        <f xml:space="preserve"> NCA!K$23</f>
        <v>0</v>
      </c>
      <c r="L13" s="270">
        <f xml:space="preserve"> NCA!L$23</f>
        <v>0</v>
      </c>
      <c r="M13" s="270">
        <f xml:space="preserve"> NCA!M$23</f>
        <v>0</v>
      </c>
      <c r="N13" s="270">
        <f xml:space="preserve"> NCA!N$23</f>
        <v>0</v>
      </c>
      <c r="O13" s="270">
        <f xml:space="preserve"> NCA!O$23</f>
        <v>0</v>
      </c>
      <c r="P13" s="270">
        <f xml:space="preserve"> NCA!P$23</f>
        <v>0</v>
      </c>
      <c r="Q13" s="270">
        <f xml:space="preserve"> NCA!Q$23</f>
        <v>0</v>
      </c>
      <c r="R13" s="270">
        <f xml:space="preserve"> NCA!R$23</f>
        <v>0</v>
      </c>
      <c r="S13" s="270">
        <f xml:space="preserve"> NCA!S$23</f>
        <v>0</v>
      </c>
      <c r="T13" s="270">
        <f xml:space="preserve"> NCA!T$23</f>
        <v>0</v>
      </c>
      <c r="U13" s="270">
        <f xml:space="preserve"> NCA!U$23</f>
        <v>0</v>
      </c>
      <c r="V13" s="270">
        <f xml:space="preserve"> NCA!V$23</f>
        <v>0</v>
      </c>
      <c r="W13" s="270">
        <f xml:space="preserve"> NCA!W$23</f>
        <v>0</v>
      </c>
      <c r="X13" s="270">
        <f xml:space="preserve"> NCA!X$23</f>
        <v>0</v>
      </c>
      <c r="Y13" s="270">
        <f xml:space="preserve"> NCA!Y$23</f>
        <v>0</v>
      </c>
      <c r="Z13" s="270">
        <f xml:space="preserve"> NCA!Z$23</f>
        <v>0</v>
      </c>
      <c r="AA13" s="270">
        <f xml:space="preserve"> NCA!AA$23</f>
        <v>0</v>
      </c>
      <c r="AB13" s="270">
        <f xml:space="preserve"> NCA!AB$23</f>
        <v>0</v>
      </c>
      <c r="AC13" s="270">
        <f xml:space="preserve"> NCA!AC$23</f>
        <v>0</v>
      </c>
      <c r="AD13" s="270">
        <f xml:space="preserve"> NCA!AD$23</f>
        <v>0</v>
      </c>
      <c r="AE13" s="270">
        <f xml:space="preserve"> NCA!AE$23</f>
        <v>0</v>
      </c>
      <c r="AF13" s="270">
        <f xml:space="preserve"> NCA!AF$23</f>
        <v>0</v>
      </c>
      <c r="AG13" s="270">
        <f xml:space="preserve"> NCA!AG$23</f>
        <v>0</v>
      </c>
      <c r="AH13" s="270">
        <f xml:space="preserve"> NCA!AH$23</f>
        <v>0</v>
      </c>
      <c r="AI13" s="270">
        <f xml:space="preserve"> NCA!AI$23</f>
        <v>0</v>
      </c>
      <c r="AJ13" s="270">
        <f xml:space="preserve"> NCA!AJ$23</f>
        <v>0</v>
      </c>
      <c r="AK13" s="270">
        <f xml:space="preserve"> NCA!AK$23</f>
        <v>0</v>
      </c>
      <c r="AL13" s="270">
        <f xml:space="preserve"> NCA!AL$23</f>
        <v>0</v>
      </c>
      <c r="AM13" s="270">
        <f xml:space="preserve"> NCA!AM$23</f>
        <v>0</v>
      </c>
      <c r="AN13" s="270">
        <f xml:space="preserve"> NCA!AN$23</f>
        <v>0</v>
      </c>
      <c r="AO13" s="270">
        <f xml:space="preserve"> NCA!AO$23</f>
        <v>0</v>
      </c>
      <c r="AP13" s="270">
        <f xml:space="preserve"> NCA!AP$23</f>
        <v>0</v>
      </c>
      <c r="AQ13" s="270">
        <f xml:space="preserve"> NCA!AQ$23</f>
        <v>0</v>
      </c>
      <c r="AR13" s="270">
        <f xml:space="preserve"> NCA!AR$23</f>
        <v>0</v>
      </c>
      <c r="AS13" s="270">
        <f xml:space="preserve"> NCA!AS$23</f>
        <v>0</v>
      </c>
      <c r="AT13" s="270">
        <f xml:space="preserve"> NCA!AT$23</f>
        <v>0</v>
      </c>
      <c r="AU13" s="270">
        <f xml:space="preserve"> NCA!AU$23</f>
        <v>0</v>
      </c>
      <c r="AV13" s="270">
        <f xml:space="preserve"> NCA!AV$23</f>
        <v>0</v>
      </c>
      <c r="AW13" s="270">
        <f xml:space="preserve"> NCA!AW$23</f>
        <v>0</v>
      </c>
      <c r="AX13" s="270">
        <f xml:space="preserve"> NCA!AX$23</f>
        <v>0</v>
      </c>
      <c r="AY13" s="270">
        <f xml:space="preserve"> NCA!AY$23</f>
        <v>0</v>
      </c>
      <c r="AZ13" s="270">
        <f xml:space="preserve"> NCA!AZ$23</f>
        <v>0</v>
      </c>
      <c r="BA13" s="270">
        <f xml:space="preserve"> NCA!BA$23</f>
        <v>0</v>
      </c>
      <c r="BB13" s="270">
        <f xml:space="preserve"> NCA!BB$23</f>
        <v>0</v>
      </c>
      <c r="BC13" s="270">
        <f xml:space="preserve"> NCA!BC$23</f>
        <v>0</v>
      </c>
      <c r="BD13" s="270">
        <f xml:space="preserve"> NCA!BD$23</f>
        <v>0</v>
      </c>
      <c r="BE13" s="270">
        <f xml:space="preserve"> NCA!BE$23</f>
        <v>0</v>
      </c>
      <c r="BF13" s="270">
        <f xml:space="preserve"> NCA!BF$23</f>
        <v>-3498.7953171772883</v>
      </c>
      <c r="BG13" s="270">
        <f xml:space="preserve"> NCA!BG$23</f>
        <v>-3498.7953171772883</v>
      </c>
      <c r="BH13" s="270">
        <f xml:space="preserve"> NCA!BH$23</f>
        <v>-3498.7953171772883</v>
      </c>
      <c r="BI13" s="270">
        <f xml:space="preserve"> NCA!BI$23</f>
        <v>-3498.7953171772883</v>
      </c>
      <c r="BJ13" s="270">
        <f xml:space="preserve"> NCA!BJ$23</f>
        <v>-3498.7953171772883</v>
      </c>
      <c r="BK13" s="270">
        <f xml:space="preserve"> NCA!BK$23</f>
        <v>-3498.7953171772883</v>
      </c>
      <c r="BL13" s="270">
        <f xml:space="preserve"> NCA!BL$23</f>
        <v>-3498.7953171772883</v>
      </c>
      <c r="BM13" s="270">
        <f xml:space="preserve"> NCA!BM$23</f>
        <v>-3498.7953171772883</v>
      </c>
      <c r="BN13" s="270">
        <f xml:space="preserve"> NCA!BN$23</f>
        <v>-3498.7953171772883</v>
      </c>
      <c r="BO13" s="270">
        <f xml:space="preserve"> NCA!BO$23</f>
        <v>-3498.7953171772883</v>
      </c>
      <c r="BP13" s="270">
        <f xml:space="preserve"> NCA!BP$23</f>
        <v>-3498.7953171772883</v>
      </c>
      <c r="BQ13" s="270">
        <f xml:space="preserve"> NCA!BQ$23</f>
        <v>-3498.7953171772883</v>
      </c>
      <c r="BR13" s="270">
        <f xml:space="preserve"> NCA!BR$23</f>
        <v>-3498.7953171772883</v>
      </c>
      <c r="BS13" s="270">
        <f xml:space="preserve"> NCA!BS$23</f>
        <v>-3498.7953171772883</v>
      </c>
      <c r="BT13" s="270">
        <f xml:space="preserve"> NCA!BT$23</f>
        <v>-3498.7953171772883</v>
      </c>
      <c r="BU13" s="270">
        <f xml:space="preserve"> NCA!BU$23</f>
        <v>-3498.7953171772883</v>
      </c>
      <c r="BV13" s="270">
        <f xml:space="preserve"> NCA!BV$23</f>
        <v>-3498.7953171772883</v>
      </c>
      <c r="BW13" s="270">
        <f xml:space="preserve"> NCA!BW$23</f>
        <v>-3498.7953171772883</v>
      </c>
      <c r="BX13" s="270">
        <f xml:space="preserve"> NCA!BX$23</f>
        <v>-3498.7953171772883</v>
      </c>
      <c r="BY13" s="270">
        <f xml:space="preserve"> NCA!BY$23</f>
        <v>-3498.7953171772883</v>
      </c>
      <c r="BZ13" s="270">
        <f xml:space="preserve"> NCA!BZ$23</f>
        <v>-3498.7953171772883</v>
      </c>
      <c r="CA13" s="270">
        <f xml:space="preserve"> NCA!CA$23</f>
        <v>-3498.7953171772883</v>
      </c>
      <c r="CB13" s="270">
        <f xml:space="preserve"> NCA!CB$23</f>
        <v>-3498.7953171772883</v>
      </c>
      <c r="CC13" s="270">
        <f xml:space="preserve"> NCA!CC$23</f>
        <v>-3498.7953171772883</v>
      </c>
      <c r="CD13" s="270">
        <f xml:space="preserve"> NCA!CD$23</f>
        <v>-3498.7953171772883</v>
      </c>
      <c r="CE13" s="270">
        <f xml:space="preserve"> NCA!CE$23</f>
        <v>-3498.7953171772883</v>
      </c>
      <c r="CF13" s="270">
        <f xml:space="preserve"> NCA!CF$23</f>
        <v>-3498.7953171772883</v>
      </c>
      <c r="CG13" s="270">
        <f xml:space="preserve"> NCA!CG$23</f>
        <v>-3498.7953171772883</v>
      </c>
      <c r="CH13" s="270">
        <f xml:space="preserve"> NCA!CH$23</f>
        <v>-3498.7953171772883</v>
      </c>
      <c r="CI13" s="270">
        <f xml:space="preserve"> NCA!CI$23</f>
        <v>-3498.7953171772883</v>
      </c>
      <c r="CJ13" s="270">
        <f xml:space="preserve"> NCA!CJ$23</f>
        <v>-3498.7953171772883</v>
      </c>
      <c r="CK13" s="270">
        <f xml:space="preserve"> NCA!CK$23</f>
        <v>-3498.7953171772883</v>
      </c>
      <c r="CL13" s="270">
        <f xml:space="preserve"> NCA!CL$23</f>
        <v>-3498.7953171772883</v>
      </c>
      <c r="CM13" s="270">
        <f xml:space="preserve"> NCA!CM$23</f>
        <v>-3498.7953171772883</v>
      </c>
      <c r="CN13" s="270">
        <f xml:space="preserve"> NCA!CN$23</f>
        <v>-3498.7953171772883</v>
      </c>
      <c r="CO13" s="270">
        <f xml:space="preserve"> NCA!CO$23</f>
        <v>-3498.7953171772883</v>
      </c>
      <c r="CP13" s="270">
        <f xml:space="preserve"> NCA!CP$23</f>
        <v>-3498.7953171772883</v>
      </c>
      <c r="CQ13" s="270">
        <f xml:space="preserve"> NCA!CQ$23</f>
        <v>-3498.7953171772883</v>
      </c>
      <c r="CR13" s="270">
        <f xml:space="preserve"> NCA!CR$23</f>
        <v>-3498.7953171772883</v>
      </c>
      <c r="CS13" s="270">
        <f xml:space="preserve"> NCA!CS$23</f>
        <v>-3498.7953171772883</v>
      </c>
      <c r="CT13" s="270">
        <f xml:space="preserve"> NCA!CT$23</f>
        <v>-3498.7953171772883</v>
      </c>
      <c r="CU13" s="270">
        <f xml:space="preserve"> NCA!CU$23</f>
        <v>-3498.7953171772883</v>
      </c>
      <c r="CV13" s="270">
        <f xml:space="preserve"> NCA!CV$23</f>
        <v>-3498.7953171772883</v>
      </c>
      <c r="CW13" s="270">
        <f xml:space="preserve"> NCA!CW$23</f>
        <v>-3498.7953171772883</v>
      </c>
      <c r="CX13" s="270">
        <f xml:space="preserve"> NCA!CX$23</f>
        <v>-3498.7953171772883</v>
      </c>
      <c r="CY13" s="270">
        <f xml:space="preserve"> NCA!CY$23</f>
        <v>-3498.7953171772883</v>
      </c>
      <c r="CZ13" s="270">
        <f xml:space="preserve"> NCA!CZ$23</f>
        <v>-3498.7953171772883</v>
      </c>
      <c r="DA13" s="270">
        <f xml:space="preserve"> NCA!DA$23</f>
        <v>-3498.7953171772883</v>
      </c>
      <c r="DB13" s="270">
        <f xml:space="preserve"> NCA!DB$23</f>
        <v>-3498.7953171772883</v>
      </c>
      <c r="DC13" s="270">
        <f xml:space="preserve"> NCA!DC$23</f>
        <v>-3498.7953171772883</v>
      </c>
      <c r="DD13" s="270">
        <f xml:space="preserve"> NCA!DD$23</f>
        <v>-3498.7953171772883</v>
      </c>
      <c r="DE13" s="270">
        <f xml:space="preserve"> NCA!DE$23</f>
        <v>-3498.7953171772883</v>
      </c>
      <c r="DF13" s="270">
        <f xml:space="preserve"> NCA!DF$23</f>
        <v>-3498.7953171772883</v>
      </c>
      <c r="DG13" s="270">
        <f xml:space="preserve"> NCA!DG$23</f>
        <v>-3498.7953171772883</v>
      </c>
      <c r="DH13" s="270">
        <f xml:space="preserve"> NCA!DH$23</f>
        <v>-3498.7953171772883</v>
      </c>
      <c r="DI13" s="270">
        <f xml:space="preserve"> NCA!DI$23</f>
        <v>-3498.7953171772883</v>
      </c>
      <c r="DJ13" s="270">
        <f xml:space="preserve"> NCA!DJ$23</f>
        <v>-3498.7953171772883</v>
      </c>
      <c r="DK13" s="270">
        <f xml:space="preserve"> NCA!DK$23</f>
        <v>-3498.7953171772883</v>
      </c>
      <c r="DL13" s="270">
        <f xml:space="preserve"> NCA!DL$23</f>
        <v>-3498.7953171772883</v>
      </c>
      <c r="DM13" s="270">
        <f xml:space="preserve"> NCA!DM$23</f>
        <v>-3498.7953171772883</v>
      </c>
      <c r="DN13" s="270">
        <f xml:space="preserve"> NCA!DN$23</f>
        <v>-3498.7953171772883</v>
      </c>
      <c r="DO13" s="270">
        <f xml:space="preserve"> NCA!DO$23</f>
        <v>-3498.7953171772883</v>
      </c>
      <c r="DP13" s="270">
        <f xml:space="preserve"> NCA!DP$23</f>
        <v>-3498.7953171772883</v>
      </c>
      <c r="DQ13" s="270">
        <f xml:space="preserve"> NCA!DQ$23</f>
        <v>-3498.7953171772883</v>
      </c>
      <c r="DR13" s="270">
        <f xml:space="preserve"> NCA!DR$23</f>
        <v>-3498.7953171772883</v>
      </c>
      <c r="DS13" s="270">
        <f xml:space="preserve"> NCA!DS$23</f>
        <v>-3498.7953171772883</v>
      </c>
      <c r="DT13" s="270">
        <f xml:space="preserve"> NCA!DT$23</f>
        <v>-3498.7953171772883</v>
      </c>
      <c r="DU13" s="270">
        <f xml:space="preserve"> NCA!DU$23</f>
        <v>-3498.7953171772883</v>
      </c>
      <c r="DV13" s="270">
        <f xml:space="preserve"> NCA!DV$23</f>
        <v>-3498.7953171772883</v>
      </c>
      <c r="DW13" s="270">
        <f xml:space="preserve"> NCA!DW$23</f>
        <v>-3498.7953171772883</v>
      </c>
      <c r="DX13" s="270">
        <f xml:space="preserve"> NCA!DX$23</f>
        <v>-3498.7953171772883</v>
      </c>
      <c r="DY13" s="270">
        <f xml:space="preserve"> NCA!DY$23</f>
        <v>-3498.7953171772883</v>
      </c>
      <c r="DZ13" s="270">
        <f xml:space="preserve"> NCA!DZ$23</f>
        <v>-3498.7953171772883</v>
      </c>
      <c r="EA13" s="270">
        <f xml:space="preserve"> NCA!EA$23</f>
        <v>-3498.7953171772883</v>
      </c>
      <c r="EB13" s="270">
        <f xml:space="preserve"> NCA!EB$23</f>
        <v>-3498.7953171772883</v>
      </c>
      <c r="EC13" s="270">
        <f xml:space="preserve"> NCA!EC$23</f>
        <v>-3498.7953171772883</v>
      </c>
      <c r="ED13" s="270">
        <f xml:space="preserve"> NCA!ED$23</f>
        <v>-3498.7953171772883</v>
      </c>
      <c r="EE13" s="270">
        <f xml:space="preserve"> NCA!EE$23</f>
        <v>-3498.7953171772883</v>
      </c>
      <c r="EF13" s="270">
        <f xml:space="preserve"> NCA!EF$23</f>
        <v>-3498.7953171772883</v>
      </c>
      <c r="EG13" s="270">
        <f xml:space="preserve"> NCA!EG$23</f>
        <v>-3498.7953171772883</v>
      </c>
      <c r="EH13" s="270">
        <f xml:space="preserve"> NCA!EH$23</f>
        <v>-3498.7953171772883</v>
      </c>
      <c r="EI13" s="270">
        <f xml:space="preserve"> NCA!EI$23</f>
        <v>-3498.7953171772883</v>
      </c>
      <c r="EJ13" s="270">
        <f xml:space="preserve"> NCA!EJ$23</f>
        <v>-3498.7953171772883</v>
      </c>
      <c r="EK13" s="270">
        <f xml:space="preserve"> NCA!EK$23</f>
        <v>-3498.7953171772883</v>
      </c>
      <c r="EL13" s="270">
        <f xml:space="preserve"> NCA!EL$23</f>
        <v>-3498.7953171772883</v>
      </c>
      <c r="EM13" s="270">
        <f xml:space="preserve"> NCA!EM$23</f>
        <v>-3498.7953171772883</v>
      </c>
      <c r="EN13" s="270">
        <f xml:space="preserve"> NCA!EN$23</f>
        <v>-3498.7953171772883</v>
      </c>
      <c r="EO13" s="270">
        <f xml:space="preserve"> NCA!EO$23</f>
        <v>-3498.7953171772883</v>
      </c>
      <c r="EP13" s="270">
        <f xml:space="preserve"> NCA!EP$23</f>
        <v>-3498.7953171772883</v>
      </c>
      <c r="EQ13" s="270">
        <f xml:space="preserve"> NCA!EQ$23</f>
        <v>-3498.7953171772883</v>
      </c>
      <c r="ER13" s="270">
        <f xml:space="preserve"> NCA!ER$23</f>
        <v>-3498.7953171772883</v>
      </c>
      <c r="ES13" s="270">
        <f xml:space="preserve"> NCA!ES$23</f>
        <v>-3498.7953171772883</v>
      </c>
      <c r="ET13" s="270">
        <f xml:space="preserve"> NCA!ET$23</f>
        <v>-3498.7953171772883</v>
      </c>
      <c r="EU13" s="270">
        <f xml:space="preserve"> NCA!EU$23</f>
        <v>-3498.7953171772883</v>
      </c>
      <c r="EV13" s="270">
        <f xml:space="preserve"> NCA!EV$23</f>
        <v>-3498.7953171772883</v>
      </c>
      <c r="EW13" s="270">
        <f xml:space="preserve"> NCA!EW$23</f>
        <v>-3498.7953171772883</v>
      </c>
      <c r="EX13" s="270">
        <f xml:space="preserve"> NCA!EX$23</f>
        <v>-3498.7953171772883</v>
      </c>
      <c r="EY13" s="270">
        <f xml:space="preserve"> NCA!EY$23</f>
        <v>-3498.7953171772883</v>
      </c>
      <c r="EZ13" s="270">
        <f xml:space="preserve"> NCA!EZ$23</f>
        <v>-3498.7953171772883</v>
      </c>
      <c r="FA13" s="270">
        <f xml:space="preserve"> NCA!FA$23</f>
        <v>-3498.7953171772883</v>
      </c>
      <c r="FB13" s="270">
        <f xml:space="preserve"> NCA!FB$23</f>
        <v>0</v>
      </c>
      <c r="FC13" s="270">
        <f xml:space="preserve"> NCA!FC$23</f>
        <v>0</v>
      </c>
      <c r="FD13" s="270">
        <f xml:space="preserve"> NCA!FD$23</f>
        <v>0</v>
      </c>
      <c r="FE13" s="270">
        <f xml:space="preserve"> NCA!FE$23</f>
        <v>0</v>
      </c>
      <c r="FF13" s="270">
        <f xml:space="preserve"> NCA!FF$23</f>
        <v>0</v>
      </c>
      <c r="FG13" s="270">
        <f xml:space="preserve"> NCA!FG$23</f>
        <v>0</v>
      </c>
      <c r="FH13" s="270">
        <f xml:space="preserve"> NCA!FH$23</f>
        <v>0</v>
      </c>
      <c r="FI13" s="270">
        <f xml:space="preserve"> NCA!FI$23</f>
        <v>0</v>
      </c>
      <c r="FJ13" s="270">
        <f xml:space="preserve"> NCA!FJ$23</f>
        <v>0</v>
      </c>
      <c r="FK13" s="270">
        <f xml:space="preserve"> NCA!FK$23</f>
        <v>0</v>
      </c>
      <c r="FL13" s="270">
        <f xml:space="preserve"> NCA!FL$23</f>
        <v>0</v>
      </c>
      <c r="FM13" s="270">
        <f xml:space="preserve"> NCA!FM$23</f>
        <v>0</v>
      </c>
      <c r="FN13" s="270">
        <f xml:space="preserve"> NCA!FN$23</f>
        <v>0</v>
      </c>
      <c r="FO13" s="270">
        <f xml:space="preserve"> NCA!FO$23</f>
        <v>0</v>
      </c>
      <c r="FP13" s="270">
        <f xml:space="preserve"> NCA!FP$23</f>
        <v>0</v>
      </c>
      <c r="FQ13" s="270">
        <f xml:space="preserve"> NCA!FQ$23</f>
        <v>0</v>
      </c>
      <c r="FR13" s="270">
        <f xml:space="preserve"> NCA!FR$23</f>
        <v>0</v>
      </c>
      <c r="FS13" s="270">
        <f xml:space="preserve"> NCA!FS$23</f>
        <v>0</v>
      </c>
      <c r="FT13" s="270">
        <f xml:space="preserve"> NCA!FT$23</f>
        <v>0</v>
      </c>
      <c r="FU13" s="270">
        <f xml:space="preserve"> NCA!FU$23</f>
        <v>0</v>
      </c>
      <c r="FV13" s="270">
        <f xml:space="preserve"> NCA!FV$23</f>
        <v>0</v>
      </c>
      <c r="FW13" s="270">
        <f xml:space="preserve"> NCA!FW$23</f>
        <v>0</v>
      </c>
      <c r="FX13" s="270">
        <f xml:space="preserve"> NCA!FX$23</f>
        <v>0</v>
      </c>
      <c r="FY13" s="270">
        <f xml:space="preserve"> NCA!FY$23</f>
        <v>0</v>
      </c>
      <c r="FZ13" s="270">
        <f xml:space="preserve"> NCA!FZ$23</f>
        <v>0</v>
      </c>
      <c r="GA13" s="270">
        <f xml:space="preserve"> NCA!GA$23</f>
        <v>0</v>
      </c>
      <c r="GB13" s="270">
        <f xml:space="preserve"> NCA!GB$23</f>
        <v>0</v>
      </c>
      <c r="GC13" s="270">
        <f xml:space="preserve"> NCA!GC$23</f>
        <v>0</v>
      </c>
      <c r="GD13" s="270">
        <f xml:space="preserve"> NCA!GD$23</f>
        <v>0</v>
      </c>
      <c r="GE13" s="270">
        <f xml:space="preserve"> NCA!GE$23</f>
        <v>0</v>
      </c>
      <c r="GF13" s="270">
        <f xml:space="preserve"> NCA!GF$23</f>
        <v>0</v>
      </c>
      <c r="GG13" s="270">
        <f xml:space="preserve"> NCA!GG$23</f>
        <v>0</v>
      </c>
      <c r="GH13" s="270">
        <f xml:space="preserve"> NCA!GH$23</f>
        <v>0</v>
      </c>
      <c r="GI13" s="270">
        <f xml:space="preserve"> NCA!GI$23</f>
        <v>0</v>
      </c>
      <c r="GJ13" s="270">
        <f xml:space="preserve"> NCA!GJ$23</f>
        <v>0</v>
      </c>
    </row>
    <row r="14" spans="1:192" hidden="1" outlineLevel="1" x14ac:dyDescent="0.35">
      <c r="A14" s="198"/>
      <c r="D14" s="201"/>
      <c r="E14" s="223" t="s">
        <v>52</v>
      </c>
      <c r="F14" s="223"/>
      <c r="G14" s="223" t="str">
        <f xml:space="preserve"> SMU</f>
        <v>$ 000s</v>
      </c>
      <c r="H14" s="223">
        <f xml:space="preserve"> SUM(J14:GJ14)</f>
        <v>386540.72194688191</v>
      </c>
      <c r="I14" s="223"/>
      <c r="J14" s="223">
        <f t="shared" ref="J14:AO14" si="6" xml:space="preserve"> J11 + SUM(J13:J13)</f>
        <v>0</v>
      </c>
      <c r="K14" s="223">
        <f t="shared" si="6"/>
        <v>0</v>
      </c>
      <c r="L14" s="223">
        <f t="shared" si="6"/>
        <v>0</v>
      </c>
      <c r="M14" s="223">
        <f t="shared" si="6"/>
        <v>0</v>
      </c>
      <c r="N14" s="223">
        <f t="shared" si="6"/>
        <v>0</v>
      </c>
      <c r="O14" s="223">
        <f t="shared" si="6"/>
        <v>0</v>
      </c>
      <c r="P14" s="223">
        <f t="shared" si="6"/>
        <v>0</v>
      </c>
      <c r="Q14" s="223">
        <f t="shared" si="6"/>
        <v>0</v>
      </c>
      <c r="R14" s="223">
        <f t="shared" si="6"/>
        <v>0</v>
      </c>
      <c r="S14" s="223">
        <f t="shared" si="6"/>
        <v>0</v>
      </c>
      <c r="T14" s="223">
        <f t="shared" si="6"/>
        <v>0</v>
      </c>
      <c r="U14" s="223">
        <f t="shared" si="6"/>
        <v>0</v>
      </c>
      <c r="V14" s="223">
        <f t="shared" si="6"/>
        <v>0</v>
      </c>
      <c r="W14" s="223">
        <f t="shared" si="6"/>
        <v>0</v>
      </c>
      <c r="X14" s="223">
        <f t="shared" si="6"/>
        <v>0</v>
      </c>
      <c r="Y14" s="223">
        <f t="shared" si="6"/>
        <v>0</v>
      </c>
      <c r="Z14" s="223">
        <f t="shared" si="6"/>
        <v>0</v>
      </c>
      <c r="AA14" s="223">
        <f t="shared" si="6"/>
        <v>0</v>
      </c>
      <c r="AB14" s="223">
        <f t="shared" si="6"/>
        <v>0</v>
      </c>
      <c r="AC14" s="223">
        <f t="shared" si="6"/>
        <v>0</v>
      </c>
      <c r="AD14" s="223">
        <f t="shared" si="6"/>
        <v>0</v>
      </c>
      <c r="AE14" s="223">
        <f t="shared" si="6"/>
        <v>109.18740775624998</v>
      </c>
      <c r="AF14" s="223">
        <f t="shared" si="6"/>
        <v>211.33046662499999</v>
      </c>
      <c r="AG14" s="223">
        <f t="shared" si="6"/>
        <v>327.56222326875002</v>
      </c>
      <c r="AH14" s="223">
        <f t="shared" si="6"/>
        <v>436.74963102499993</v>
      </c>
      <c r="AI14" s="223">
        <f t="shared" si="6"/>
        <v>510.71529434374997</v>
      </c>
      <c r="AJ14" s="223">
        <f t="shared" si="6"/>
        <v>655.12444653750003</v>
      </c>
      <c r="AK14" s="223">
        <f t="shared" si="6"/>
        <v>739.65663318750001</v>
      </c>
      <c r="AL14" s="223">
        <f t="shared" si="6"/>
        <v>873.49926204999986</v>
      </c>
      <c r="AM14" s="223">
        <f t="shared" si="6"/>
        <v>974.76177730781251</v>
      </c>
      <c r="AN14" s="223">
        <f t="shared" si="6"/>
        <v>1119.1709295015628</v>
      </c>
      <c r="AO14" s="223">
        <f t="shared" si="6"/>
        <v>1231.0880224517184</v>
      </c>
      <c r="AP14" s="223">
        <f t="shared" ref="AP14:BU14" si="7" xml:space="preserve"> AP11 + SUM(AP13:AP13)</f>
        <v>1299.6823697437499</v>
      </c>
      <c r="AQ14" s="223">
        <f t="shared" si="7"/>
        <v>1454.9222083520308</v>
      </c>
      <c r="AR14" s="223">
        <f t="shared" si="7"/>
        <v>1516.2960980343753</v>
      </c>
      <c r="AS14" s="223">
        <f t="shared" si="7"/>
        <v>1678.7563942523436</v>
      </c>
      <c r="AT14" s="223">
        <f t="shared" si="7"/>
        <v>1790.6734872025002</v>
      </c>
      <c r="AU14" s="223">
        <f t="shared" si="7"/>
        <v>1718.468911105625</v>
      </c>
      <c r="AV14" s="223">
        <f t="shared" si="7"/>
        <v>2014.5076731028128</v>
      </c>
      <c r="AW14" s="223">
        <f t="shared" si="7"/>
        <v>2057.8304187609369</v>
      </c>
      <c r="AX14" s="223">
        <f t="shared" si="7"/>
        <v>2238.3418590031256</v>
      </c>
      <c r="AY14" s="223">
        <f t="shared" si="7"/>
        <v>2331.3052507278517</v>
      </c>
      <c r="AZ14" s="223">
        <f t="shared" si="7"/>
        <v>2523.7304460260229</v>
      </c>
      <c r="BA14" s="223">
        <f t="shared" si="7"/>
        <v>2638.4454662999337</v>
      </c>
      <c r="BB14" s="223">
        <f t="shared" si="7"/>
        <v>2664.3488579746872</v>
      </c>
      <c r="BC14" s="223">
        <f t="shared" si="7"/>
        <v>2753.1604865738432</v>
      </c>
      <c r="BD14" s="223">
        <f t="shared" si="7"/>
        <v>2664.3488579746872</v>
      </c>
      <c r="BE14" s="223">
        <f t="shared" si="7"/>
        <v>2753.1604865738432</v>
      </c>
      <c r="BF14" s="223">
        <f t="shared" si="7"/>
        <v>1378.3166933873986</v>
      </c>
      <c r="BG14" s="223">
        <f t="shared" si="7"/>
        <v>1591.2764129656521</v>
      </c>
      <c r="BH14" s="223">
        <f t="shared" si="7"/>
        <v>1682.3083322797879</v>
      </c>
      <c r="BI14" s="223">
        <f t="shared" si="7"/>
        <v>1682.3083322797879</v>
      </c>
      <c r="BJ14" s="223">
        <f t="shared" si="7"/>
        <v>1500.2444936515162</v>
      </c>
      <c r="BK14" s="223">
        <f t="shared" si="7"/>
        <v>1718.5282062192241</v>
      </c>
      <c r="BL14" s="223">
        <f t="shared" si="7"/>
        <v>1811.8359235162129</v>
      </c>
      <c r="BM14" s="223">
        <f t="shared" si="7"/>
        <v>1811.8359235162129</v>
      </c>
      <c r="BN14" s="223">
        <f t="shared" si="7"/>
        <v>1718.5282062192241</v>
      </c>
      <c r="BO14" s="223">
        <f t="shared" si="7"/>
        <v>1848.9612943041352</v>
      </c>
      <c r="BP14" s="223">
        <f t="shared" si="7"/>
        <v>1944.6017045335498</v>
      </c>
      <c r="BQ14" s="223">
        <f t="shared" si="7"/>
        <v>1944.6017045335498</v>
      </c>
      <c r="BR14" s="223">
        <f t="shared" si="7"/>
        <v>1753.3208840747225</v>
      </c>
      <c r="BS14" s="223">
        <f t="shared" si="7"/>
        <v>1982.6552095911716</v>
      </c>
      <c r="BT14" s="223">
        <f t="shared" si="7"/>
        <v>2080.6866300763218</v>
      </c>
      <c r="BU14" s="223">
        <f t="shared" si="7"/>
        <v>2080.6866300763218</v>
      </c>
      <c r="BV14" s="223">
        <f t="shared" ref="BV14:DA14" si="8" xml:space="preserve"> BV11 + SUM(BV13:BV13)</f>
        <v>1884.6237891060223</v>
      </c>
      <c r="BW14" s="223">
        <f t="shared" si="8"/>
        <v>2119.691472760383</v>
      </c>
      <c r="BX14" s="223">
        <f t="shared" si="8"/>
        <v>2220.1736787576597</v>
      </c>
      <c r="BY14" s="223">
        <f t="shared" si="8"/>
        <v>2220.1736787576597</v>
      </c>
      <c r="BZ14" s="223">
        <f t="shared" si="8"/>
        <v>2019.2092667631064</v>
      </c>
      <c r="CA14" s="223">
        <f t="shared" si="8"/>
        <v>2260.1536425088239</v>
      </c>
      <c r="CB14" s="223">
        <f t="shared" si="8"/>
        <v>2363.1479036560354</v>
      </c>
      <c r="CC14" s="223">
        <f t="shared" si="8"/>
        <v>2363.1479036560354</v>
      </c>
      <c r="CD14" s="223">
        <f t="shared" si="8"/>
        <v>2260.1536425088239</v>
      </c>
      <c r="CE14" s="223">
        <f t="shared" si="8"/>
        <v>2404.1273665009753</v>
      </c>
      <c r="CF14" s="223">
        <f t="shared" si="8"/>
        <v>2509.6964841768663</v>
      </c>
      <c r="CG14" s="223">
        <f t="shared" si="8"/>
        <v>2509.6964841768663</v>
      </c>
      <c r="CH14" s="223">
        <f t="shared" si="8"/>
        <v>2298.5582488250852</v>
      </c>
      <c r="CI14" s="223">
        <f t="shared" si="8"/>
        <v>2551.7004335929337</v>
      </c>
      <c r="CJ14" s="223">
        <f t="shared" si="8"/>
        <v>2659.9087792107198</v>
      </c>
      <c r="CK14" s="223">
        <f t="shared" si="8"/>
        <v>2659.9087792107198</v>
      </c>
      <c r="CL14" s="223">
        <f t="shared" si="8"/>
        <v>2443.4920879751476</v>
      </c>
      <c r="CM14" s="223">
        <f t="shared" si="8"/>
        <v>2702.9628273621888</v>
      </c>
      <c r="CN14" s="223">
        <f t="shared" si="8"/>
        <v>2813.8763816204196</v>
      </c>
      <c r="CO14" s="223">
        <f t="shared" si="8"/>
        <v>2813.8763816204196</v>
      </c>
      <c r="CP14" s="223">
        <f t="shared" si="8"/>
        <v>2592.0492731039571</v>
      </c>
      <c r="CQ14" s="223">
        <f t="shared" si="8"/>
        <v>2858.0067809756742</v>
      </c>
      <c r="CR14" s="223">
        <f t="shared" si="8"/>
        <v>2971.6931740903615</v>
      </c>
      <c r="CS14" s="223">
        <f t="shared" si="8"/>
        <v>2971.6931740903615</v>
      </c>
      <c r="CT14" s="223">
        <f t="shared" si="8"/>
        <v>2858.0067809756742</v>
      </c>
      <c r="CU14" s="223">
        <f t="shared" si="8"/>
        <v>3016.9268334294998</v>
      </c>
      <c r="CV14" s="223">
        <f t="shared" si="8"/>
        <v>3133.4553863720507</v>
      </c>
      <c r="CW14" s="223">
        <f t="shared" si="8"/>
        <v>3133.4553863720507</v>
      </c>
      <c r="CX14" s="223">
        <f t="shared" si="8"/>
        <v>2900.3982804869443</v>
      </c>
      <c r="CY14" s="223">
        <f t="shared" si="8"/>
        <v>3179.8198871946674</v>
      </c>
      <c r="CZ14" s="223">
        <f t="shared" si="8"/>
        <v>3299.2616539607866</v>
      </c>
      <c r="DA14" s="223">
        <f t="shared" si="8"/>
        <v>3299.2616539607866</v>
      </c>
      <c r="DB14" s="223">
        <f t="shared" ref="DB14:EG14" si="9" xml:space="preserve"> DB11 + SUM(DB13:DB13)</f>
        <v>3060.378120428551</v>
      </c>
      <c r="DC14" s="223">
        <f t="shared" si="9"/>
        <v>3346.7852673039665</v>
      </c>
      <c r="DD14" s="223">
        <f t="shared" si="9"/>
        <v>3469.2130782392392</v>
      </c>
      <c r="DE14" s="223">
        <f t="shared" si="9"/>
        <v>3469.2130782392392</v>
      </c>
      <c r="DF14" s="223">
        <f t="shared" si="9"/>
        <v>3224.3574563686957</v>
      </c>
      <c r="DG14" s="223">
        <f t="shared" si="9"/>
        <v>3517.9247819159987</v>
      </c>
      <c r="DH14" s="223">
        <f t="shared" si="9"/>
        <v>3643.4132881246492</v>
      </c>
      <c r="DI14" s="223">
        <f t="shared" si="9"/>
        <v>3643.4132881246492</v>
      </c>
      <c r="DJ14" s="223">
        <f t="shared" si="9"/>
        <v>3517.9247819159987</v>
      </c>
      <c r="DK14" s="223">
        <f t="shared" si="9"/>
        <v>3693.3427843933309</v>
      </c>
      <c r="DL14" s="223">
        <f t="shared" si="9"/>
        <v>3821.9685032571992</v>
      </c>
      <c r="DM14" s="223">
        <f t="shared" si="9"/>
        <v>3821.9685032571992</v>
      </c>
      <c r="DN14" s="223">
        <f t="shared" si="9"/>
        <v>3564.7170655294608</v>
      </c>
      <c r="DO14" s="223">
        <f t="shared" si="9"/>
        <v>3873.1462369325959</v>
      </c>
      <c r="DP14" s="223">
        <f t="shared" si="9"/>
        <v>4004.9875987680612</v>
      </c>
      <c r="DQ14" s="223">
        <f t="shared" si="9"/>
        <v>4004.9875987680612</v>
      </c>
      <c r="DR14" s="223">
        <f t="shared" si="9"/>
        <v>3741.3048750971288</v>
      </c>
      <c r="DS14" s="223">
        <f t="shared" si="9"/>
        <v>4057.4447757853418</v>
      </c>
      <c r="DT14" s="223">
        <f t="shared" si="9"/>
        <v>4192.582171666696</v>
      </c>
      <c r="DU14" s="223">
        <f t="shared" si="9"/>
        <v>4192.582171666696</v>
      </c>
      <c r="DV14" s="223">
        <f t="shared" si="9"/>
        <v>3922.3073799039889</v>
      </c>
      <c r="DW14" s="223">
        <f t="shared" si="9"/>
        <v>4246.3507781094067</v>
      </c>
      <c r="DX14" s="223">
        <f t="shared" si="9"/>
        <v>4384.8666088877908</v>
      </c>
      <c r="DY14" s="223">
        <f t="shared" si="9"/>
        <v>4384.8666088877908</v>
      </c>
      <c r="DZ14" s="223">
        <f t="shared" si="9"/>
        <v>4246.3507781094067</v>
      </c>
      <c r="EA14" s="223">
        <f t="shared" si="9"/>
        <v>4439.979430491574</v>
      </c>
      <c r="EB14" s="223">
        <f t="shared" si="9"/>
        <v>4581.9581570394203</v>
      </c>
      <c r="EC14" s="223">
        <f t="shared" si="9"/>
        <v>4581.9581570394203</v>
      </c>
      <c r="ED14" s="223">
        <f t="shared" si="9"/>
        <v>4298.000703943726</v>
      </c>
      <c r="EE14" s="223">
        <f t="shared" si="9"/>
        <v>4638.4487991832957</v>
      </c>
      <c r="EF14" s="223">
        <f t="shared" si="9"/>
        <v>4783.9769938948411</v>
      </c>
      <c r="EG14" s="223">
        <f t="shared" si="9"/>
        <v>4783.9769938948411</v>
      </c>
      <c r="EH14" s="223">
        <f t="shared" ref="EH14:FM14" si="10" xml:space="preserve"> EH11 + SUM(EH13:EH13)</f>
        <v>4492.9206044717521</v>
      </c>
      <c r="EI14" s="223">
        <f t="shared" si="10"/>
        <v>4841.8799020923125</v>
      </c>
      <c r="EJ14" s="223">
        <f t="shared" si="10"/>
        <v>4991.0463016716421</v>
      </c>
      <c r="EK14" s="223">
        <f t="shared" si="10"/>
        <v>4991.0463016716421</v>
      </c>
      <c r="EL14" s="223">
        <f t="shared" si="10"/>
        <v>4692.7135025129792</v>
      </c>
      <c r="EM14" s="223">
        <f t="shared" si="10"/>
        <v>5050.3967825740492</v>
      </c>
      <c r="EN14" s="223">
        <f t="shared" si="10"/>
        <v>5203.2923421428659</v>
      </c>
      <c r="EO14" s="223">
        <f t="shared" si="10"/>
        <v>5203.2923421428659</v>
      </c>
      <c r="EP14" s="223">
        <f t="shared" si="10"/>
        <v>5050.3967825740492</v>
      </c>
      <c r="EQ14" s="223">
        <f t="shared" si="10"/>
        <v>5264.1265850678337</v>
      </c>
      <c r="ER14" s="223">
        <f t="shared" si="10"/>
        <v>5420.8445336258683</v>
      </c>
      <c r="ES14" s="223">
        <f t="shared" si="10"/>
        <v>5420.8445336258683</v>
      </c>
      <c r="ET14" s="223">
        <f t="shared" si="10"/>
        <v>5107.4086365097955</v>
      </c>
      <c r="EU14" s="223">
        <f t="shared" si="10"/>
        <v>5483.1996326239605</v>
      </c>
      <c r="EV14" s="223">
        <f t="shared" si="10"/>
        <v>5643.8355298959432</v>
      </c>
      <c r="EW14" s="223">
        <f t="shared" si="10"/>
        <v>5643.8355298959432</v>
      </c>
      <c r="EX14" s="223">
        <f t="shared" si="10"/>
        <v>5322.5637353519724</v>
      </c>
      <c r="EY14" s="223">
        <f t="shared" si="10"/>
        <v>5707.7495063689876</v>
      </c>
      <c r="EZ14" s="223">
        <f t="shared" si="10"/>
        <v>5872.401301072774</v>
      </c>
      <c r="FA14" s="223">
        <f t="shared" si="10"/>
        <v>5872.401301072774</v>
      </c>
      <c r="FB14" s="223">
        <f t="shared" si="10"/>
        <v>0</v>
      </c>
      <c r="FC14" s="223">
        <f t="shared" si="10"/>
        <v>0</v>
      </c>
      <c r="FD14" s="223">
        <f t="shared" si="10"/>
        <v>0</v>
      </c>
      <c r="FE14" s="223">
        <f t="shared" si="10"/>
        <v>0</v>
      </c>
      <c r="FF14" s="223">
        <f t="shared" si="10"/>
        <v>0</v>
      </c>
      <c r="FG14" s="223">
        <f t="shared" si="10"/>
        <v>0</v>
      </c>
      <c r="FH14" s="223">
        <f t="shared" si="10"/>
        <v>0</v>
      </c>
      <c r="FI14" s="223">
        <f t="shared" si="10"/>
        <v>0</v>
      </c>
      <c r="FJ14" s="223">
        <f t="shared" si="10"/>
        <v>0</v>
      </c>
      <c r="FK14" s="223">
        <f t="shared" si="10"/>
        <v>0</v>
      </c>
      <c r="FL14" s="223">
        <f t="shared" si="10"/>
        <v>0</v>
      </c>
      <c r="FM14" s="223">
        <f t="shared" si="10"/>
        <v>0</v>
      </c>
      <c r="FN14" s="223">
        <f t="shared" ref="FN14:GJ14" si="11" xml:space="preserve"> FN11 + SUM(FN13:FN13)</f>
        <v>0</v>
      </c>
      <c r="FO14" s="223">
        <f t="shared" si="11"/>
        <v>0</v>
      </c>
      <c r="FP14" s="223">
        <f t="shared" si="11"/>
        <v>0</v>
      </c>
      <c r="FQ14" s="223">
        <f t="shared" si="11"/>
        <v>0</v>
      </c>
      <c r="FR14" s="223">
        <f t="shared" si="11"/>
        <v>0</v>
      </c>
      <c r="FS14" s="223">
        <f t="shared" si="11"/>
        <v>0</v>
      </c>
      <c r="FT14" s="223">
        <f t="shared" si="11"/>
        <v>0</v>
      </c>
      <c r="FU14" s="223">
        <f t="shared" si="11"/>
        <v>0</v>
      </c>
      <c r="FV14" s="223">
        <f t="shared" si="11"/>
        <v>0</v>
      </c>
      <c r="FW14" s="223">
        <f t="shared" si="11"/>
        <v>0</v>
      </c>
      <c r="FX14" s="223">
        <f t="shared" si="11"/>
        <v>0</v>
      </c>
      <c r="FY14" s="223">
        <f t="shared" si="11"/>
        <v>0</v>
      </c>
      <c r="FZ14" s="223">
        <f t="shared" si="11"/>
        <v>0</v>
      </c>
      <c r="GA14" s="223">
        <f t="shared" si="11"/>
        <v>0</v>
      </c>
      <c r="GB14" s="223">
        <f t="shared" si="11"/>
        <v>0</v>
      </c>
      <c r="GC14" s="223">
        <f t="shared" si="11"/>
        <v>0</v>
      </c>
      <c r="GD14" s="223">
        <f t="shared" si="11"/>
        <v>0</v>
      </c>
      <c r="GE14" s="223">
        <f t="shared" si="11"/>
        <v>0</v>
      </c>
      <c r="GF14" s="223">
        <f t="shared" si="11"/>
        <v>0</v>
      </c>
      <c r="GG14" s="223">
        <f t="shared" si="11"/>
        <v>0</v>
      </c>
      <c r="GH14" s="223">
        <f t="shared" si="11"/>
        <v>0</v>
      </c>
      <c r="GI14" s="223">
        <f t="shared" si="11"/>
        <v>0</v>
      </c>
      <c r="GJ14" s="223">
        <f t="shared" si="11"/>
        <v>0</v>
      </c>
    </row>
    <row r="15" spans="1:192" hidden="1" outlineLevel="1" x14ac:dyDescent="0.35">
      <c r="A15" s="198"/>
      <c r="D15" s="201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  <c r="CK15" s="225"/>
      <c r="CL15" s="225"/>
      <c r="CM15" s="225"/>
      <c r="CN15" s="225"/>
      <c r="CO15" s="225"/>
      <c r="CP15" s="225"/>
      <c r="CQ15" s="225"/>
      <c r="CR15" s="225"/>
      <c r="CS15" s="225"/>
      <c r="CT15" s="225"/>
      <c r="CU15" s="225"/>
      <c r="CV15" s="225"/>
      <c r="CW15" s="225"/>
      <c r="CX15" s="225"/>
      <c r="CY15" s="225"/>
      <c r="CZ15" s="225"/>
      <c r="DA15" s="225"/>
      <c r="DB15" s="225"/>
      <c r="DC15" s="225"/>
      <c r="DD15" s="225"/>
      <c r="DE15" s="225"/>
      <c r="DF15" s="225"/>
      <c r="DG15" s="225"/>
      <c r="DH15" s="225"/>
      <c r="DI15" s="225"/>
      <c r="DJ15" s="225"/>
      <c r="DK15" s="225"/>
      <c r="DL15" s="225"/>
      <c r="DM15" s="225"/>
      <c r="DN15" s="225"/>
      <c r="DO15" s="225"/>
      <c r="DP15" s="225"/>
      <c r="DQ15" s="225"/>
      <c r="DR15" s="225"/>
      <c r="DS15" s="225"/>
      <c r="DT15" s="225"/>
      <c r="DU15" s="225"/>
      <c r="DV15" s="225"/>
      <c r="DW15" s="225"/>
      <c r="DX15" s="225"/>
      <c r="DY15" s="225"/>
      <c r="DZ15" s="225"/>
      <c r="EA15" s="225"/>
      <c r="EB15" s="225"/>
      <c r="EC15" s="225"/>
      <c r="ED15" s="225"/>
      <c r="EE15" s="225"/>
      <c r="EF15" s="225"/>
      <c r="EG15" s="225"/>
      <c r="EH15" s="225"/>
      <c r="EI15" s="225"/>
      <c r="EJ15" s="225"/>
      <c r="EK15" s="225"/>
      <c r="EL15" s="225"/>
      <c r="EM15" s="225"/>
      <c r="EN15" s="225"/>
      <c r="EO15" s="225"/>
      <c r="EP15" s="225"/>
      <c r="EQ15" s="225"/>
      <c r="ER15" s="225"/>
      <c r="ES15" s="225"/>
      <c r="ET15" s="225"/>
      <c r="EU15" s="225"/>
      <c r="EV15" s="225"/>
      <c r="EW15" s="225"/>
      <c r="EX15" s="225"/>
      <c r="EY15" s="225"/>
      <c r="EZ15" s="225"/>
      <c r="FA15" s="225"/>
      <c r="FB15" s="225"/>
      <c r="FC15" s="225"/>
      <c r="FD15" s="225"/>
      <c r="FE15" s="225"/>
      <c r="FF15" s="225"/>
      <c r="FG15" s="225"/>
      <c r="FH15" s="225"/>
      <c r="FI15" s="225"/>
      <c r="FJ15" s="225"/>
      <c r="FK15" s="225"/>
      <c r="FL15" s="225"/>
      <c r="FM15" s="225"/>
      <c r="FN15" s="225"/>
      <c r="FO15" s="225"/>
      <c r="FP15" s="225"/>
      <c r="FQ15" s="225"/>
      <c r="FR15" s="225"/>
      <c r="FS15" s="225"/>
      <c r="FT15" s="225"/>
      <c r="FU15" s="225"/>
      <c r="FV15" s="225"/>
      <c r="FW15" s="225"/>
      <c r="FX15" s="225"/>
      <c r="FY15" s="225"/>
      <c r="FZ15" s="225"/>
      <c r="GA15" s="225"/>
      <c r="GB15" s="225"/>
      <c r="GC15" s="225"/>
      <c r="GD15" s="225"/>
      <c r="GE15" s="225"/>
      <c r="GF15" s="225"/>
      <c r="GG15" s="225"/>
      <c r="GH15" s="225"/>
      <c r="GI15" s="225"/>
      <c r="GJ15" s="225"/>
    </row>
    <row r="16" spans="1:192" s="184" customFormat="1" ht="12.75" hidden="1" outlineLevel="1" x14ac:dyDescent="0.35">
      <c r="E16" s="185" t="str">
        <f xml:space="preserve"> Fin!E$88</f>
        <v>Senior debt repayment period interest</v>
      </c>
      <c r="F16" s="185">
        <f xml:space="preserve"> Fin!F$88</f>
        <v>0</v>
      </c>
      <c r="G16" s="185" t="str">
        <f xml:space="preserve"> Fin!G$88</f>
        <v>$ 000s</v>
      </c>
      <c r="H16" s="185">
        <f xml:space="preserve"> Fin!H$88</f>
        <v>-101180.72042897741</v>
      </c>
      <c r="I16" s="185">
        <f xml:space="preserve"> Fin!I$88</f>
        <v>0</v>
      </c>
      <c r="J16" s="185">
        <f xml:space="preserve"> Fin!J$88</f>
        <v>0</v>
      </c>
      <c r="K16" s="185">
        <f xml:space="preserve"> Fin!K$88</f>
        <v>0</v>
      </c>
      <c r="L16" s="185">
        <f xml:space="preserve"> Fin!L$88</f>
        <v>0</v>
      </c>
      <c r="M16" s="185">
        <f xml:space="preserve"> Fin!M$88</f>
        <v>0</v>
      </c>
      <c r="N16" s="185">
        <f xml:space="preserve"> Fin!N$88</f>
        <v>0</v>
      </c>
      <c r="O16" s="185">
        <f xml:space="preserve"> Fin!O$88</f>
        <v>0</v>
      </c>
      <c r="P16" s="185">
        <f xml:space="preserve"> Fin!P$88</f>
        <v>0</v>
      </c>
      <c r="Q16" s="185">
        <f xml:space="preserve"> Fin!Q$88</f>
        <v>0</v>
      </c>
      <c r="R16" s="185">
        <f xml:space="preserve"> Fin!R$88</f>
        <v>0</v>
      </c>
      <c r="S16" s="185">
        <f xml:space="preserve"> Fin!S$88</f>
        <v>0</v>
      </c>
      <c r="T16" s="185">
        <f xml:space="preserve"> Fin!T$88</f>
        <v>0</v>
      </c>
      <c r="U16" s="185">
        <f xml:space="preserve"> Fin!U$88</f>
        <v>0</v>
      </c>
      <c r="V16" s="185">
        <f xml:space="preserve"> Fin!V$88</f>
        <v>0</v>
      </c>
      <c r="W16" s="185">
        <f xml:space="preserve"> Fin!W$88</f>
        <v>0</v>
      </c>
      <c r="X16" s="185">
        <f xml:space="preserve"> Fin!X$88</f>
        <v>0</v>
      </c>
      <c r="Y16" s="185">
        <f xml:space="preserve"> Fin!Y$88</f>
        <v>0</v>
      </c>
      <c r="Z16" s="185">
        <f xml:space="preserve"> Fin!Z$88</f>
        <v>0</v>
      </c>
      <c r="AA16" s="185">
        <f xml:space="preserve"> Fin!AA$88</f>
        <v>0</v>
      </c>
      <c r="AB16" s="185">
        <f xml:space="preserve"> Fin!AB$88</f>
        <v>0</v>
      </c>
      <c r="AC16" s="185">
        <f xml:space="preserve"> Fin!AC$88</f>
        <v>0</v>
      </c>
      <c r="AD16" s="185">
        <f xml:space="preserve"> Fin!AD$88</f>
        <v>0</v>
      </c>
      <c r="AE16" s="185">
        <f xml:space="preserve"> Fin!AE$88</f>
        <v>0</v>
      </c>
      <c r="AF16" s="185">
        <f xml:space="preserve"> Fin!AF$88</f>
        <v>0</v>
      </c>
      <c r="AG16" s="185">
        <f xml:space="preserve"> Fin!AG$88</f>
        <v>0</v>
      </c>
      <c r="AH16" s="185">
        <f xml:space="preserve"> Fin!AH$88</f>
        <v>0</v>
      </c>
      <c r="AI16" s="185">
        <f xml:space="preserve"> Fin!AI$88</f>
        <v>0</v>
      </c>
      <c r="AJ16" s="185">
        <f xml:space="preserve"> Fin!AJ$88</f>
        <v>0</v>
      </c>
      <c r="AK16" s="185">
        <f xml:space="preserve"> Fin!AK$88</f>
        <v>0</v>
      </c>
      <c r="AL16" s="185">
        <f xml:space="preserve"> Fin!AL$88</f>
        <v>0</v>
      </c>
      <c r="AM16" s="185">
        <f xml:space="preserve"> Fin!AM$88</f>
        <v>0</v>
      </c>
      <c r="AN16" s="185">
        <f xml:space="preserve"> Fin!AN$88</f>
        <v>0</v>
      </c>
      <c r="AO16" s="185">
        <f xml:space="preserve"> Fin!AO$88</f>
        <v>0</v>
      </c>
      <c r="AP16" s="185">
        <f xml:space="preserve"> Fin!AP$88</f>
        <v>0</v>
      </c>
      <c r="AQ16" s="185">
        <f xml:space="preserve"> Fin!AQ$88</f>
        <v>0</v>
      </c>
      <c r="AR16" s="185">
        <f xml:space="preserve"> Fin!AR$88</f>
        <v>0</v>
      </c>
      <c r="AS16" s="185">
        <f xml:space="preserve"> Fin!AS$88</f>
        <v>0</v>
      </c>
      <c r="AT16" s="185">
        <f xml:space="preserve"> Fin!AT$88</f>
        <v>0</v>
      </c>
      <c r="AU16" s="185">
        <f xml:space="preserve"> Fin!AU$88</f>
        <v>0</v>
      </c>
      <c r="AV16" s="185">
        <f xml:space="preserve"> Fin!AV$88</f>
        <v>0</v>
      </c>
      <c r="AW16" s="185">
        <f xml:space="preserve"> Fin!AW$88</f>
        <v>0</v>
      </c>
      <c r="AX16" s="185">
        <f xml:space="preserve"> Fin!AX$88</f>
        <v>0</v>
      </c>
      <c r="AY16" s="185">
        <f xml:space="preserve"> Fin!AY$88</f>
        <v>0</v>
      </c>
      <c r="AZ16" s="185">
        <f xml:space="preserve"> Fin!AZ$88</f>
        <v>0</v>
      </c>
      <c r="BA16" s="185">
        <f xml:space="preserve"> Fin!BA$88</f>
        <v>0</v>
      </c>
      <c r="BB16" s="185">
        <f xml:space="preserve"> Fin!BB$88</f>
        <v>0</v>
      </c>
      <c r="BC16" s="185">
        <f xml:space="preserve"> Fin!BC$88</f>
        <v>0</v>
      </c>
      <c r="BD16" s="185">
        <f xml:space="preserve"> Fin!BD$88</f>
        <v>0</v>
      </c>
      <c r="BE16" s="185">
        <f xml:space="preserve"> Fin!BE$88</f>
        <v>0</v>
      </c>
      <c r="BF16" s="185">
        <f xml:space="preserve"> Fin!BF$88</f>
        <v>-2242.918416390276</v>
      </c>
      <c r="BG16" s="185">
        <f xml:space="preserve"> Fin!BG$88</f>
        <v>-2247.1518014397693</v>
      </c>
      <c r="BH16" s="185">
        <f xml:space="preserve"> Fin!BH$88</f>
        <v>-2258.1693739135781</v>
      </c>
      <c r="BI16" s="185">
        <f xml:space="preserve"> Fin!BI$88</f>
        <v>-2243.6441616227571</v>
      </c>
      <c r="BJ16" s="185">
        <f xml:space="preserve"> Fin!BJ$88</f>
        <v>-2180.2978469498216</v>
      </c>
      <c r="BK16" s="185">
        <f xml:space="preserve"> Fin!BK$88</f>
        <v>-2190.0261341231471</v>
      </c>
      <c r="BL16" s="185">
        <f xml:space="preserve"> Fin!BL$88</f>
        <v>-2198.9158185339666</v>
      </c>
      <c r="BM16" s="185">
        <f xml:space="preserve"> Fin!BM$88</f>
        <v>-2182.8446851964386</v>
      </c>
      <c r="BN16" s="185">
        <f xml:space="preserve"> Fin!BN$88</f>
        <v>-2142.8345387210152</v>
      </c>
      <c r="BO16" s="185">
        <f xml:space="preserve"> Fin!BO$88</f>
        <v>-2126.5956772537638</v>
      </c>
      <c r="BP16" s="185">
        <f xml:space="preserve"> Fin!BP$88</f>
        <v>-2132.9737385368439</v>
      </c>
      <c r="BQ16" s="185">
        <f xml:space="preserve"> Fin!BQ$88</f>
        <v>-2115.2648071167264</v>
      </c>
      <c r="BR16" s="185">
        <f xml:space="preserve"> Fin!BR$88</f>
        <v>-2051.5520303439434</v>
      </c>
      <c r="BS16" s="185">
        <f xml:space="preserve"> Fin!BS$88</f>
        <v>-2056.6980822259106</v>
      </c>
      <c r="BT16" s="185">
        <f xml:space="preserve"> Fin!BT$88</f>
        <v>-2060.8580635322387</v>
      </c>
      <c r="BU16" s="185">
        <f xml:space="preserve"> Fin!BU$88</f>
        <v>-2041.4241330822781</v>
      </c>
      <c r="BV16" s="185">
        <f xml:space="preserve"> Fin!BV$88</f>
        <v>-1977.6061464309294</v>
      </c>
      <c r="BW16" s="185">
        <f xml:space="preserve"> Fin!BW$88</f>
        <v>-1980.223091301915</v>
      </c>
      <c r="BX16" s="185">
        <f xml:space="preserve"> Fin!BX$88</f>
        <v>-1981.7743157069056</v>
      </c>
      <c r="BY16" s="185">
        <f xml:space="preserve"> Fin!BY$88</f>
        <v>-1960.5194616239121</v>
      </c>
      <c r="BZ16" s="185">
        <f xml:space="preserve"> Fin!BZ$88</f>
        <v>-1896.6548894015868</v>
      </c>
      <c r="CA16" s="185">
        <f xml:space="preserve"> Fin!CA$88</f>
        <v>-1896.5700624008123</v>
      </c>
      <c r="CB16" s="185">
        <f xml:space="preserve"> Fin!CB$88</f>
        <v>-1895.3356091660835</v>
      </c>
      <c r="CC16" s="185">
        <f xml:space="preserve"> Fin!CC$88</f>
        <v>-1872.1593346279174</v>
      </c>
      <c r="CD16" s="185">
        <f xml:space="preserve"> Fin!CD$88</f>
        <v>-1828.4031310980508</v>
      </c>
      <c r="CE16" s="185">
        <f xml:space="preserve"> Fin!CE$88</f>
        <v>-1805.0499600119915</v>
      </c>
      <c r="CF16" s="185">
        <f xml:space="preserve"> Fin!CF$88</f>
        <v>-1800.5870026006241</v>
      </c>
      <c r="CG16" s="185">
        <f xml:space="preserve"> Fin!CG$88</f>
        <v>-1775.3784163428813</v>
      </c>
      <c r="CH16" s="185">
        <f xml:space="preserve"> Fin!CH$88</f>
        <v>-1711.6192189612332</v>
      </c>
      <c r="CI16" s="185">
        <f xml:space="preserve"> Fin!CI$88</f>
        <v>-1705.5655108796202</v>
      </c>
      <c r="CJ16" s="185">
        <f xml:space="preserve"> Fin!CJ$88</f>
        <v>-1698.180548999725</v>
      </c>
      <c r="CK16" s="185">
        <f xml:space="preserve"> Fin!CK$88</f>
        <v>-1670.8347765480646</v>
      </c>
      <c r="CL16" s="185">
        <f xml:space="preserve"> Fin!CL$88</f>
        <v>-1607.2298856255675</v>
      </c>
      <c r="CM16" s="185">
        <f xml:space="preserve"> Fin!CM$88</f>
        <v>-1597.9013521266197</v>
      </c>
      <c r="CN16" s="185">
        <f xml:space="preserve"> Fin!CN$88</f>
        <v>-1587.1436479247182</v>
      </c>
      <c r="CO16" s="185">
        <f xml:space="preserve"> Fin!CO$88</f>
        <v>-1557.5452078104772</v>
      </c>
      <c r="CP16" s="185">
        <f xml:space="preserve"> Fin!CP$88</f>
        <v>-1494.1704693236502</v>
      </c>
      <c r="CQ16" s="185">
        <f xml:space="preserve"> Fin!CQ$88</f>
        <v>-1481.3566256852812</v>
      </c>
      <c r="CR16" s="185">
        <f xml:space="preserve"> Fin!CR$88</f>
        <v>-1467.0105850505329</v>
      </c>
      <c r="CS16" s="185">
        <f xml:space="preserve"> Fin!CS$88</f>
        <v>-1435.0385536918081</v>
      </c>
      <c r="CT16" s="185">
        <f xml:space="preserve"> Fin!CT$88</f>
        <v>-1387.218837037824</v>
      </c>
      <c r="CU16" s="185">
        <f xml:space="preserve"> Fin!CU$88</f>
        <v>-1355.0612339940847</v>
      </c>
      <c r="CV16" s="185">
        <f xml:space="preserve"> Fin!CV$88</f>
        <v>-1336.6154292739479</v>
      </c>
      <c r="CW16" s="185">
        <f xml:space="preserve"> Fin!CW$88</f>
        <v>-1302.1362661671369</v>
      </c>
      <c r="CX16" s="185">
        <f xml:space="preserve"> Fin!CX$88</f>
        <v>-1239.4770993836735</v>
      </c>
      <c r="CY16" s="185">
        <f xml:space="preserve"> Fin!CY$88</f>
        <v>-1219.0040962177397</v>
      </c>
      <c r="CZ16" s="185">
        <f xml:space="preserve"> Fin!CZ$88</f>
        <v>-1196.776258171408</v>
      </c>
      <c r="DA16" s="185">
        <f xml:space="preserve"> Fin!DA$88</f>
        <v>-1159.6640694059531</v>
      </c>
      <c r="DB16" s="185">
        <f xml:space="preserve"> Fin!DB$88</f>
        <v>-1097.4930718408225</v>
      </c>
      <c r="DC16" s="185">
        <f xml:space="preserve"> Fin!DC$88</f>
        <v>-1072.8374155501576</v>
      </c>
      <c r="DD16" s="185">
        <f xml:space="preserve"> Fin!DD$88</f>
        <v>-1046.3070914970579</v>
      </c>
      <c r="DE16" s="185">
        <f xml:space="preserve"> Fin!DE$88</f>
        <v>-1006.4231259315961</v>
      </c>
      <c r="DF16" s="185">
        <f xml:space="preserve"> Fin!DF$88</f>
        <v>-944.83710504501391</v>
      </c>
      <c r="DG16" s="185">
        <f xml:space="preserve"> Fin!DG$88</f>
        <v>-915.74307744974499</v>
      </c>
      <c r="DH16" s="185">
        <f xml:space="preserve"> Fin!DH$88</f>
        <v>-884.64842553823098</v>
      </c>
      <c r="DI16" s="185">
        <f xml:space="preserve"> Fin!DI$88</f>
        <v>-841.84746043600444</v>
      </c>
      <c r="DJ16" s="185">
        <f xml:space="preserve"> Fin!DJ$88</f>
        <v>-789.62634006781684</v>
      </c>
      <c r="DK16" s="185">
        <f xml:space="preserve"> Fin!DK$88</f>
        <v>-746.63192594232657</v>
      </c>
      <c r="DL16" s="185">
        <f xml:space="preserve"> Fin!DL$88</f>
        <v>-710.38182889920392</v>
      </c>
      <c r="DM16" s="185">
        <f xml:space="preserve"> Fin!DM$88</f>
        <v>-664.50337097280737</v>
      </c>
      <c r="DN16" s="185">
        <f xml:space="preserve"> Fin!DN$88</f>
        <v>-604.41150908064424</v>
      </c>
      <c r="DO16" s="185">
        <f xml:space="preserve"> Fin!DO$88</f>
        <v>-565.60489932594385</v>
      </c>
      <c r="DP16" s="185">
        <f xml:space="preserve"> Fin!DP$88</f>
        <v>-524.52587608521537</v>
      </c>
      <c r="DQ16" s="185">
        <f xml:space="preserve"> Fin!DQ$88</f>
        <v>-475.41905383673054</v>
      </c>
      <c r="DR16" s="185">
        <f xml:space="preserve"> Fin!DR$88</f>
        <v>-416.23959815295052</v>
      </c>
      <c r="DS16" s="185">
        <f xml:space="preserve"> Fin!DS$88</f>
        <v>-372.14872316071052</v>
      </c>
      <c r="DT16" s="185">
        <f xml:space="preserve"> Fin!DT$88</f>
        <v>-325.63935083454425</v>
      </c>
      <c r="DU16" s="185">
        <f xml:space="preserve"> Fin!DU$88</f>
        <v>-273.13775027006307</v>
      </c>
      <c r="DV16" s="185">
        <f xml:space="preserve"> Fin!DV$88</f>
        <v>-214.99293995837988</v>
      </c>
      <c r="DW16" s="185">
        <f xml:space="preserve"> Fin!DW$88</f>
        <v>-165.30805355840681</v>
      </c>
      <c r="DX16" s="185">
        <f xml:space="preserve"> Fin!DX$88</f>
        <v>-113.05125790967865</v>
      </c>
      <c r="DY16" s="185">
        <f xml:space="preserve"> Fin!DY$88</f>
        <v>-56.980775658195824</v>
      </c>
      <c r="DZ16" s="185">
        <f xml:space="preserve"> Fin!DZ$88</f>
        <v>0</v>
      </c>
      <c r="EA16" s="185">
        <f xml:space="preserve"> Fin!EA$88</f>
        <v>0</v>
      </c>
      <c r="EB16" s="185">
        <f xml:space="preserve"> Fin!EB$88</f>
        <v>0</v>
      </c>
      <c r="EC16" s="185">
        <f xml:space="preserve"> Fin!EC$88</f>
        <v>0</v>
      </c>
      <c r="ED16" s="185">
        <f xml:space="preserve"> Fin!ED$88</f>
        <v>0</v>
      </c>
      <c r="EE16" s="185">
        <f xml:space="preserve"> Fin!EE$88</f>
        <v>0</v>
      </c>
      <c r="EF16" s="185">
        <f xml:space="preserve"> Fin!EF$88</f>
        <v>0</v>
      </c>
      <c r="EG16" s="185">
        <f xml:space="preserve"> Fin!EG$88</f>
        <v>0</v>
      </c>
      <c r="EH16" s="185">
        <f xml:space="preserve"> Fin!EH$88</f>
        <v>0</v>
      </c>
      <c r="EI16" s="185">
        <f xml:space="preserve"> Fin!EI$88</f>
        <v>0</v>
      </c>
      <c r="EJ16" s="185">
        <f xml:space="preserve"> Fin!EJ$88</f>
        <v>0</v>
      </c>
      <c r="EK16" s="185">
        <f xml:space="preserve"> Fin!EK$88</f>
        <v>0</v>
      </c>
      <c r="EL16" s="185">
        <f xml:space="preserve"> Fin!EL$88</f>
        <v>0</v>
      </c>
      <c r="EM16" s="185">
        <f xml:space="preserve"> Fin!EM$88</f>
        <v>0</v>
      </c>
      <c r="EN16" s="185">
        <f xml:space="preserve"> Fin!EN$88</f>
        <v>0</v>
      </c>
      <c r="EO16" s="185">
        <f xml:space="preserve"> Fin!EO$88</f>
        <v>0</v>
      </c>
      <c r="EP16" s="185">
        <f xml:space="preserve"> Fin!EP$88</f>
        <v>0</v>
      </c>
      <c r="EQ16" s="185">
        <f xml:space="preserve"> Fin!EQ$88</f>
        <v>0</v>
      </c>
      <c r="ER16" s="185">
        <f xml:space="preserve"> Fin!ER$88</f>
        <v>0</v>
      </c>
      <c r="ES16" s="185">
        <f xml:space="preserve"> Fin!ES$88</f>
        <v>0</v>
      </c>
      <c r="ET16" s="185">
        <f xml:space="preserve"> Fin!ET$88</f>
        <v>0</v>
      </c>
      <c r="EU16" s="185">
        <f xml:space="preserve"> Fin!EU$88</f>
        <v>0</v>
      </c>
      <c r="EV16" s="185">
        <f xml:space="preserve"> Fin!EV$88</f>
        <v>0</v>
      </c>
      <c r="EW16" s="185">
        <f xml:space="preserve"> Fin!EW$88</f>
        <v>0</v>
      </c>
      <c r="EX16" s="185">
        <f xml:space="preserve"> Fin!EX$88</f>
        <v>0</v>
      </c>
      <c r="EY16" s="185">
        <f xml:space="preserve"> Fin!EY$88</f>
        <v>0</v>
      </c>
      <c r="EZ16" s="185">
        <f xml:space="preserve"> Fin!EZ$88</f>
        <v>0</v>
      </c>
      <c r="FA16" s="185">
        <f xml:space="preserve"> Fin!FA$88</f>
        <v>0</v>
      </c>
      <c r="FB16" s="185">
        <f xml:space="preserve"> Fin!FB$88</f>
        <v>0</v>
      </c>
      <c r="FC16" s="185">
        <f xml:space="preserve"> Fin!FC$88</f>
        <v>0</v>
      </c>
      <c r="FD16" s="185">
        <f xml:space="preserve"> Fin!FD$88</f>
        <v>0</v>
      </c>
      <c r="FE16" s="185">
        <f xml:space="preserve"> Fin!FE$88</f>
        <v>0</v>
      </c>
      <c r="FF16" s="185">
        <f xml:space="preserve"> Fin!FF$88</f>
        <v>0</v>
      </c>
      <c r="FG16" s="185">
        <f xml:space="preserve"> Fin!FG$88</f>
        <v>0</v>
      </c>
      <c r="FH16" s="185">
        <f xml:space="preserve"> Fin!FH$88</f>
        <v>0</v>
      </c>
      <c r="FI16" s="185">
        <f xml:space="preserve"> Fin!FI$88</f>
        <v>0</v>
      </c>
      <c r="FJ16" s="185">
        <f xml:space="preserve"> Fin!FJ$88</f>
        <v>0</v>
      </c>
      <c r="FK16" s="185">
        <f xml:space="preserve"> Fin!FK$88</f>
        <v>0</v>
      </c>
      <c r="FL16" s="185">
        <f xml:space="preserve"> Fin!FL$88</f>
        <v>0</v>
      </c>
      <c r="FM16" s="185">
        <f xml:space="preserve"> Fin!FM$88</f>
        <v>0</v>
      </c>
      <c r="FN16" s="185">
        <f xml:space="preserve"> Fin!FN$88</f>
        <v>0</v>
      </c>
      <c r="FO16" s="185">
        <f xml:space="preserve"> Fin!FO$88</f>
        <v>0</v>
      </c>
      <c r="FP16" s="185">
        <f xml:space="preserve"> Fin!FP$88</f>
        <v>0</v>
      </c>
      <c r="FQ16" s="185">
        <f xml:space="preserve"> Fin!FQ$88</f>
        <v>0</v>
      </c>
      <c r="FR16" s="185">
        <f xml:space="preserve"> Fin!FR$88</f>
        <v>0</v>
      </c>
      <c r="FS16" s="185">
        <f xml:space="preserve"> Fin!FS$88</f>
        <v>0</v>
      </c>
      <c r="FT16" s="185">
        <f xml:space="preserve"> Fin!FT$88</f>
        <v>0</v>
      </c>
      <c r="FU16" s="185">
        <f xml:space="preserve"> Fin!FU$88</f>
        <v>0</v>
      </c>
      <c r="FV16" s="185">
        <f xml:space="preserve"> Fin!FV$88</f>
        <v>0</v>
      </c>
      <c r="FW16" s="185">
        <f xml:space="preserve"> Fin!FW$88</f>
        <v>0</v>
      </c>
      <c r="FX16" s="185">
        <f xml:space="preserve"> Fin!FX$88</f>
        <v>0</v>
      </c>
      <c r="FY16" s="185">
        <f xml:space="preserve"> Fin!FY$88</f>
        <v>0</v>
      </c>
      <c r="FZ16" s="185">
        <f xml:space="preserve"> Fin!FZ$88</f>
        <v>0</v>
      </c>
      <c r="GA16" s="185">
        <f xml:space="preserve"> Fin!GA$88</f>
        <v>0</v>
      </c>
      <c r="GB16" s="185">
        <f xml:space="preserve"> Fin!GB$88</f>
        <v>0</v>
      </c>
      <c r="GC16" s="185">
        <f xml:space="preserve"> Fin!GC$88</f>
        <v>0</v>
      </c>
      <c r="GD16" s="185">
        <f xml:space="preserve"> Fin!GD$88</f>
        <v>0</v>
      </c>
      <c r="GE16" s="185">
        <f xml:space="preserve"> Fin!GE$88</f>
        <v>0</v>
      </c>
      <c r="GF16" s="185">
        <f xml:space="preserve"> Fin!GF$88</f>
        <v>0</v>
      </c>
      <c r="GG16" s="185">
        <f xml:space="preserve"> Fin!GG$88</f>
        <v>0</v>
      </c>
      <c r="GH16" s="185">
        <f xml:space="preserve"> Fin!GH$88</f>
        <v>0</v>
      </c>
      <c r="GI16" s="185">
        <f xml:space="preserve"> Fin!GI$88</f>
        <v>0</v>
      </c>
      <c r="GJ16" s="185">
        <f xml:space="preserve"> Fin!GJ$88</f>
        <v>0</v>
      </c>
    </row>
    <row r="17" spans="1:192" ht="12.75" hidden="1" outlineLevel="1" x14ac:dyDescent="0.35">
      <c r="A17"/>
      <c r="B17"/>
      <c r="C17"/>
      <c r="D17"/>
      <c r="E17" s="525" t="s">
        <v>221</v>
      </c>
      <c r="F17" s="525"/>
      <c r="G17" s="525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  <c r="DG17" s="525"/>
      <c r="DH17" s="525"/>
      <c r="DI17" s="525"/>
      <c r="DJ17" s="525"/>
      <c r="DK17" s="525"/>
      <c r="DL17" s="525"/>
      <c r="DM17" s="525"/>
      <c r="DN17" s="525"/>
      <c r="DO17" s="525"/>
      <c r="DP17" s="525"/>
      <c r="DQ17" s="525"/>
      <c r="DR17" s="525"/>
      <c r="DS17" s="525"/>
      <c r="DT17" s="525"/>
      <c r="DU17" s="525"/>
      <c r="DV17" s="525"/>
      <c r="DW17" s="525"/>
      <c r="DX17" s="525"/>
      <c r="DY17" s="525"/>
      <c r="DZ17" s="525"/>
      <c r="EA17" s="525"/>
      <c r="EB17" s="525"/>
      <c r="EC17" s="525"/>
      <c r="ED17" s="525"/>
      <c r="EE17" s="525"/>
      <c r="EF17" s="525"/>
      <c r="EG17" s="525"/>
      <c r="EH17" s="525"/>
      <c r="EI17" s="525"/>
      <c r="EJ17" s="525"/>
      <c r="EK17" s="525"/>
      <c r="EL17" s="525"/>
      <c r="EM17" s="525"/>
      <c r="EN17" s="525"/>
      <c r="EO17" s="525"/>
      <c r="EP17" s="525"/>
      <c r="EQ17" s="525"/>
      <c r="ER17" s="525"/>
      <c r="ES17" s="525"/>
      <c r="ET17" s="525"/>
      <c r="EU17" s="525"/>
      <c r="EV17" s="525"/>
      <c r="EW17" s="525"/>
      <c r="EX17" s="525"/>
      <c r="EY17" s="525"/>
      <c r="EZ17" s="525"/>
      <c r="FA17" s="525"/>
      <c r="FB17" s="525"/>
      <c r="FC17" s="525"/>
      <c r="FD17" s="525"/>
      <c r="FE17" s="525"/>
      <c r="FF17" s="525"/>
      <c r="FG17" s="525"/>
      <c r="FH17" s="525"/>
      <c r="FI17" s="525"/>
      <c r="FJ17" s="525"/>
      <c r="FK17" s="525"/>
      <c r="FL17" s="525"/>
      <c r="FM17" s="525"/>
      <c r="FN17" s="525"/>
      <c r="FO17" s="525"/>
      <c r="FP17" s="525"/>
      <c r="FQ17" s="525"/>
      <c r="FR17" s="525"/>
      <c r="FS17" s="525"/>
      <c r="FT17" s="525"/>
      <c r="FU17" s="525"/>
      <c r="FV17" s="525"/>
      <c r="FW17" s="525"/>
      <c r="FX17" s="525"/>
      <c r="FY17" s="525"/>
      <c r="FZ17" s="525"/>
      <c r="GA17" s="525"/>
      <c r="GB17" s="525"/>
      <c r="GC17" s="525"/>
      <c r="GD17" s="525"/>
      <c r="GE17" s="525"/>
      <c r="GF17" s="525"/>
      <c r="GG17" s="525"/>
      <c r="GH17" s="525"/>
      <c r="GI17" s="525"/>
      <c r="GJ17" s="525"/>
    </row>
    <row r="18" spans="1:192" hidden="1" outlineLevel="1" x14ac:dyDescent="0.35">
      <c r="A18" s="198"/>
      <c r="D18" s="201"/>
      <c r="E18" s="223" t="s">
        <v>105</v>
      </c>
      <c r="F18" s="223"/>
      <c r="G18" s="223" t="s">
        <v>101</v>
      </c>
      <c r="H18" s="223">
        <f>SUM(J18:GJ18)</f>
        <v>285360.00151790451</v>
      </c>
      <c r="I18" s="223"/>
      <c r="J18" s="223">
        <f t="shared" ref="J18:AO18" si="12" xml:space="preserve"> J14 + SUM(J16:J17)</f>
        <v>0</v>
      </c>
      <c r="K18" s="223">
        <f t="shared" si="12"/>
        <v>0</v>
      </c>
      <c r="L18" s="223">
        <f t="shared" si="12"/>
        <v>0</v>
      </c>
      <c r="M18" s="223">
        <f t="shared" si="12"/>
        <v>0</v>
      </c>
      <c r="N18" s="223">
        <f t="shared" si="12"/>
        <v>0</v>
      </c>
      <c r="O18" s="223">
        <f t="shared" si="12"/>
        <v>0</v>
      </c>
      <c r="P18" s="223">
        <f t="shared" si="12"/>
        <v>0</v>
      </c>
      <c r="Q18" s="223">
        <f t="shared" si="12"/>
        <v>0</v>
      </c>
      <c r="R18" s="223">
        <f t="shared" si="12"/>
        <v>0</v>
      </c>
      <c r="S18" s="223">
        <f t="shared" si="12"/>
        <v>0</v>
      </c>
      <c r="T18" s="223">
        <f t="shared" si="12"/>
        <v>0</v>
      </c>
      <c r="U18" s="223">
        <f t="shared" si="12"/>
        <v>0</v>
      </c>
      <c r="V18" s="223">
        <f t="shared" si="12"/>
        <v>0</v>
      </c>
      <c r="W18" s="223">
        <f t="shared" si="12"/>
        <v>0</v>
      </c>
      <c r="X18" s="223">
        <f t="shared" si="12"/>
        <v>0</v>
      </c>
      <c r="Y18" s="223">
        <f t="shared" si="12"/>
        <v>0</v>
      </c>
      <c r="Z18" s="223">
        <f t="shared" si="12"/>
        <v>0</v>
      </c>
      <c r="AA18" s="223">
        <f t="shared" si="12"/>
        <v>0</v>
      </c>
      <c r="AB18" s="223">
        <f t="shared" si="12"/>
        <v>0</v>
      </c>
      <c r="AC18" s="223">
        <f t="shared" si="12"/>
        <v>0</v>
      </c>
      <c r="AD18" s="223">
        <f t="shared" si="12"/>
        <v>0</v>
      </c>
      <c r="AE18" s="223">
        <f t="shared" si="12"/>
        <v>109.18740775624998</v>
      </c>
      <c r="AF18" s="223">
        <f t="shared" si="12"/>
        <v>211.33046662499999</v>
      </c>
      <c r="AG18" s="223">
        <f t="shared" si="12"/>
        <v>327.56222326875002</v>
      </c>
      <c r="AH18" s="223">
        <f t="shared" si="12"/>
        <v>436.74963102499993</v>
      </c>
      <c r="AI18" s="223">
        <f t="shared" si="12"/>
        <v>510.71529434374997</v>
      </c>
      <c r="AJ18" s="223">
        <f t="shared" si="12"/>
        <v>655.12444653750003</v>
      </c>
      <c r="AK18" s="223">
        <f t="shared" si="12"/>
        <v>739.65663318750001</v>
      </c>
      <c r="AL18" s="223">
        <f t="shared" si="12"/>
        <v>873.49926204999986</v>
      </c>
      <c r="AM18" s="223">
        <f t="shared" si="12"/>
        <v>974.76177730781251</v>
      </c>
      <c r="AN18" s="223">
        <f t="shared" si="12"/>
        <v>1119.1709295015628</v>
      </c>
      <c r="AO18" s="223">
        <f t="shared" si="12"/>
        <v>1231.0880224517184</v>
      </c>
      <c r="AP18" s="223">
        <f t="shared" ref="AP18:BU18" si="13" xml:space="preserve"> AP14 + SUM(AP16:AP17)</f>
        <v>1299.6823697437499</v>
      </c>
      <c r="AQ18" s="223">
        <f t="shared" si="13"/>
        <v>1454.9222083520308</v>
      </c>
      <c r="AR18" s="223">
        <f t="shared" si="13"/>
        <v>1516.2960980343753</v>
      </c>
      <c r="AS18" s="223">
        <f t="shared" si="13"/>
        <v>1678.7563942523436</v>
      </c>
      <c r="AT18" s="223">
        <f t="shared" si="13"/>
        <v>1790.6734872025002</v>
      </c>
      <c r="AU18" s="223">
        <f t="shared" si="13"/>
        <v>1718.468911105625</v>
      </c>
      <c r="AV18" s="223">
        <f t="shared" si="13"/>
        <v>2014.5076731028128</v>
      </c>
      <c r="AW18" s="223">
        <f t="shared" si="13"/>
        <v>2057.8304187609369</v>
      </c>
      <c r="AX18" s="223">
        <f t="shared" si="13"/>
        <v>2238.3418590031256</v>
      </c>
      <c r="AY18" s="223">
        <f t="shared" si="13"/>
        <v>2331.3052507278517</v>
      </c>
      <c r="AZ18" s="223">
        <f t="shared" si="13"/>
        <v>2523.7304460260229</v>
      </c>
      <c r="BA18" s="223">
        <f t="shared" si="13"/>
        <v>2638.4454662999337</v>
      </c>
      <c r="BB18" s="223">
        <f t="shared" si="13"/>
        <v>2664.3488579746872</v>
      </c>
      <c r="BC18" s="223">
        <f t="shared" si="13"/>
        <v>2753.1604865738432</v>
      </c>
      <c r="BD18" s="223">
        <f t="shared" si="13"/>
        <v>2664.3488579746872</v>
      </c>
      <c r="BE18" s="223">
        <f t="shared" si="13"/>
        <v>2753.1604865738432</v>
      </c>
      <c r="BF18" s="223">
        <f t="shared" si="13"/>
        <v>-864.60172300287741</v>
      </c>
      <c r="BG18" s="223">
        <f t="shared" si="13"/>
        <v>-655.87538847411724</v>
      </c>
      <c r="BH18" s="223">
        <f t="shared" si="13"/>
        <v>-575.86104163379014</v>
      </c>
      <c r="BI18" s="223">
        <f t="shared" si="13"/>
        <v>-561.33582934296919</v>
      </c>
      <c r="BJ18" s="223">
        <f t="shared" si="13"/>
        <v>-680.05335329830541</v>
      </c>
      <c r="BK18" s="223">
        <f t="shared" si="13"/>
        <v>-471.49792790392303</v>
      </c>
      <c r="BL18" s="223">
        <f t="shared" si="13"/>
        <v>-387.07989501775364</v>
      </c>
      <c r="BM18" s="223">
        <f t="shared" si="13"/>
        <v>-371.00876168022569</v>
      </c>
      <c r="BN18" s="223">
        <f t="shared" si="13"/>
        <v>-424.30633250179108</v>
      </c>
      <c r="BO18" s="223">
        <f t="shared" si="13"/>
        <v>-277.63438294962862</v>
      </c>
      <c r="BP18" s="223">
        <f t="shared" si="13"/>
        <v>-188.37203400329417</v>
      </c>
      <c r="BQ18" s="223">
        <f t="shared" si="13"/>
        <v>-170.66310258317662</v>
      </c>
      <c r="BR18" s="223">
        <f t="shared" si="13"/>
        <v>-298.23114626922097</v>
      </c>
      <c r="BS18" s="223">
        <f t="shared" si="13"/>
        <v>-74.042872634739069</v>
      </c>
      <c r="BT18" s="223">
        <f t="shared" si="13"/>
        <v>19.82856654408306</v>
      </c>
      <c r="BU18" s="223">
        <f t="shared" si="13"/>
        <v>39.262496994043659</v>
      </c>
      <c r="BV18" s="223">
        <f t="shared" ref="BV18:DA18" si="14" xml:space="preserve"> BV14 + SUM(BV16:BV17)</f>
        <v>-92.982357324907071</v>
      </c>
      <c r="BW18" s="223">
        <f t="shared" si="14"/>
        <v>139.468381458468</v>
      </c>
      <c r="BX18" s="223">
        <f t="shared" si="14"/>
        <v>238.39936305075412</v>
      </c>
      <c r="BY18" s="223">
        <f t="shared" si="14"/>
        <v>259.65421713374758</v>
      </c>
      <c r="BZ18" s="223">
        <f t="shared" si="14"/>
        <v>122.55437736151953</v>
      </c>
      <c r="CA18" s="223">
        <f t="shared" si="14"/>
        <v>363.58358010801157</v>
      </c>
      <c r="CB18" s="223">
        <f t="shared" si="14"/>
        <v>467.81229448995191</v>
      </c>
      <c r="CC18" s="223">
        <f t="shared" si="14"/>
        <v>490.98856902811804</v>
      </c>
      <c r="CD18" s="223">
        <f t="shared" si="14"/>
        <v>431.75051141077302</v>
      </c>
      <c r="CE18" s="223">
        <f t="shared" si="14"/>
        <v>599.0774064889838</v>
      </c>
      <c r="CF18" s="223">
        <f t="shared" si="14"/>
        <v>709.10948157624216</v>
      </c>
      <c r="CG18" s="223">
        <f t="shared" si="14"/>
        <v>734.31806783398497</v>
      </c>
      <c r="CH18" s="223">
        <f t="shared" si="14"/>
        <v>586.93902986385206</v>
      </c>
      <c r="CI18" s="223">
        <f t="shared" si="14"/>
        <v>846.13492271331347</v>
      </c>
      <c r="CJ18" s="223">
        <f t="shared" si="14"/>
        <v>961.72823021099475</v>
      </c>
      <c r="CK18" s="223">
        <f t="shared" si="14"/>
        <v>989.07400266265518</v>
      </c>
      <c r="CL18" s="223">
        <f t="shared" si="14"/>
        <v>836.26220234958009</v>
      </c>
      <c r="CM18" s="223">
        <f t="shared" si="14"/>
        <v>1105.0614752355691</v>
      </c>
      <c r="CN18" s="223">
        <f t="shared" si="14"/>
        <v>1226.7327336957014</v>
      </c>
      <c r="CO18" s="223">
        <f t="shared" si="14"/>
        <v>1256.3311738099424</v>
      </c>
      <c r="CP18" s="223">
        <f t="shared" si="14"/>
        <v>1097.878803780307</v>
      </c>
      <c r="CQ18" s="223">
        <f t="shared" si="14"/>
        <v>1376.6501552903931</v>
      </c>
      <c r="CR18" s="223">
        <f t="shared" si="14"/>
        <v>1504.6825890398286</v>
      </c>
      <c r="CS18" s="223">
        <f t="shared" si="14"/>
        <v>1536.6546203985533</v>
      </c>
      <c r="CT18" s="223">
        <f t="shared" si="14"/>
        <v>1470.7879439378503</v>
      </c>
      <c r="CU18" s="223">
        <f t="shared" si="14"/>
        <v>1661.8655994354151</v>
      </c>
      <c r="CV18" s="223">
        <f t="shared" si="14"/>
        <v>1796.8399570981028</v>
      </c>
      <c r="CW18" s="223">
        <f t="shared" si="14"/>
        <v>1831.3191202049138</v>
      </c>
      <c r="CX18" s="223">
        <f t="shared" si="14"/>
        <v>1660.9211811032708</v>
      </c>
      <c r="CY18" s="223">
        <f t="shared" si="14"/>
        <v>1960.8157909769277</v>
      </c>
      <c r="CZ18" s="223">
        <f t="shared" si="14"/>
        <v>2102.4853957893783</v>
      </c>
      <c r="DA18" s="223">
        <f t="shared" si="14"/>
        <v>2139.5975845548337</v>
      </c>
      <c r="DB18" s="223">
        <f t="shared" ref="DB18:EG18" si="15" xml:space="preserve"> DB14 + SUM(DB16:DB17)</f>
        <v>1962.8850485877285</v>
      </c>
      <c r="DC18" s="223">
        <f t="shared" si="15"/>
        <v>2273.9478517538091</v>
      </c>
      <c r="DD18" s="223">
        <f t="shared" si="15"/>
        <v>2422.9059867421811</v>
      </c>
      <c r="DE18" s="223">
        <f t="shared" si="15"/>
        <v>2462.789952307643</v>
      </c>
      <c r="DF18" s="223">
        <f t="shared" si="15"/>
        <v>2279.520351323682</v>
      </c>
      <c r="DG18" s="223">
        <f t="shared" si="15"/>
        <v>2602.1817044662539</v>
      </c>
      <c r="DH18" s="223">
        <f t="shared" si="15"/>
        <v>2758.7648625864181</v>
      </c>
      <c r="DI18" s="223">
        <f t="shared" si="15"/>
        <v>2801.5658276886447</v>
      </c>
      <c r="DJ18" s="223">
        <f t="shared" si="15"/>
        <v>2728.2984418481819</v>
      </c>
      <c r="DK18" s="223">
        <f t="shared" si="15"/>
        <v>2946.7108584510042</v>
      </c>
      <c r="DL18" s="223">
        <f t="shared" si="15"/>
        <v>3111.5866743579954</v>
      </c>
      <c r="DM18" s="223">
        <f t="shared" si="15"/>
        <v>3157.465132284392</v>
      </c>
      <c r="DN18" s="223">
        <f t="shared" si="15"/>
        <v>2960.3055564488168</v>
      </c>
      <c r="DO18" s="223">
        <f t="shared" si="15"/>
        <v>3307.5413376066522</v>
      </c>
      <c r="DP18" s="223">
        <f t="shared" si="15"/>
        <v>3480.4617226828459</v>
      </c>
      <c r="DQ18" s="223">
        <f t="shared" si="15"/>
        <v>3529.5685449313305</v>
      </c>
      <c r="DR18" s="223">
        <f t="shared" si="15"/>
        <v>3325.0652769441785</v>
      </c>
      <c r="DS18" s="223">
        <f t="shared" si="15"/>
        <v>3685.2960526246311</v>
      </c>
      <c r="DT18" s="223">
        <f t="shared" si="15"/>
        <v>3866.9428208321519</v>
      </c>
      <c r="DU18" s="223">
        <f t="shared" si="15"/>
        <v>3919.4444213966331</v>
      </c>
      <c r="DV18" s="223">
        <f t="shared" si="15"/>
        <v>3707.3144399456091</v>
      </c>
      <c r="DW18" s="223">
        <f t="shared" si="15"/>
        <v>4081.042724551</v>
      </c>
      <c r="DX18" s="223">
        <f t="shared" si="15"/>
        <v>4271.8153509781123</v>
      </c>
      <c r="DY18" s="223">
        <f t="shared" si="15"/>
        <v>4327.8858332295949</v>
      </c>
      <c r="DZ18" s="223">
        <f t="shared" si="15"/>
        <v>4246.3507781094067</v>
      </c>
      <c r="EA18" s="223">
        <f t="shared" si="15"/>
        <v>4439.979430491574</v>
      </c>
      <c r="EB18" s="223">
        <f t="shared" si="15"/>
        <v>4581.9581570394203</v>
      </c>
      <c r="EC18" s="223">
        <f t="shared" si="15"/>
        <v>4581.9581570394203</v>
      </c>
      <c r="ED18" s="223">
        <f t="shared" si="15"/>
        <v>4298.000703943726</v>
      </c>
      <c r="EE18" s="223">
        <f t="shared" si="15"/>
        <v>4638.4487991832957</v>
      </c>
      <c r="EF18" s="223">
        <f t="shared" si="15"/>
        <v>4783.9769938948411</v>
      </c>
      <c r="EG18" s="223">
        <f t="shared" si="15"/>
        <v>4783.9769938948411</v>
      </c>
      <c r="EH18" s="223">
        <f t="shared" ref="EH18:FM18" si="16" xml:space="preserve"> EH14 + SUM(EH16:EH17)</f>
        <v>4492.9206044717521</v>
      </c>
      <c r="EI18" s="223">
        <f t="shared" si="16"/>
        <v>4841.8799020923125</v>
      </c>
      <c r="EJ18" s="223">
        <f t="shared" si="16"/>
        <v>4991.0463016716421</v>
      </c>
      <c r="EK18" s="223">
        <f t="shared" si="16"/>
        <v>4991.0463016716421</v>
      </c>
      <c r="EL18" s="223">
        <f t="shared" si="16"/>
        <v>4692.7135025129792</v>
      </c>
      <c r="EM18" s="223">
        <f t="shared" si="16"/>
        <v>5050.3967825740492</v>
      </c>
      <c r="EN18" s="223">
        <f t="shared" si="16"/>
        <v>5203.2923421428659</v>
      </c>
      <c r="EO18" s="223">
        <f t="shared" si="16"/>
        <v>5203.2923421428659</v>
      </c>
      <c r="EP18" s="223">
        <f t="shared" si="16"/>
        <v>5050.3967825740492</v>
      </c>
      <c r="EQ18" s="223">
        <f t="shared" si="16"/>
        <v>5264.1265850678337</v>
      </c>
      <c r="ER18" s="223">
        <f t="shared" si="16"/>
        <v>5420.8445336258683</v>
      </c>
      <c r="ES18" s="223">
        <f t="shared" si="16"/>
        <v>5420.8445336258683</v>
      </c>
      <c r="ET18" s="223">
        <f t="shared" si="16"/>
        <v>5107.4086365097955</v>
      </c>
      <c r="EU18" s="223">
        <f t="shared" si="16"/>
        <v>5483.1996326239605</v>
      </c>
      <c r="EV18" s="223">
        <f t="shared" si="16"/>
        <v>5643.8355298959432</v>
      </c>
      <c r="EW18" s="223">
        <f t="shared" si="16"/>
        <v>5643.8355298959432</v>
      </c>
      <c r="EX18" s="223">
        <f t="shared" si="16"/>
        <v>5322.5637353519724</v>
      </c>
      <c r="EY18" s="223">
        <f t="shared" si="16"/>
        <v>5707.7495063689876</v>
      </c>
      <c r="EZ18" s="223">
        <f t="shared" si="16"/>
        <v>5872.401301072774</v>
      </c>
      <c r="FA18" s="223">
        <f t="shared" si="16"/>
        <v>5872.401301072774</v>
      </c>
      <c r="FB18" s="223">
        <f t="shared" si="16"/>
        <v>0</v>
      </c>
      <c r="FC18" s="223">
        <f t="shared" si="16"/>
        <v>0</v>
      </c>
      <c r="FD18" s="223">
        <f t="shared" si="16"/>
        <v>0</v>
      </c>
      <c r="FE18" s="223">
        <f t="shared" si="16"/>
        <v>0</v>
      </c>
      <c r="FF18" s="223">
        <f t="shared" si="16"/>
        <v>0</v>
      </c>
      <c r="FG18" s="223">
        <f t="shared" si="16"/>
        <v>0</v>
      </c>
      <c r="FH18" s="223">
        <f t="shared" si="16"/>
        <v>0</v>
      </c>
      <c r="FI18" s="223">
        <f t="shared" si="16"/>
        <v>0</v>
      </c>
      <c r="FJ18" s="223">
        <f t="shared" si="16"/>
        <v>0</v>
      </c>
      <c r="FK18" s="223">
        <f t="shared" si="16"/>
        <v>0</v>
      </c>
      <c r="FL18" s="223">
        <f t="shared" si="16"/>
        <v>0</v>
      </c>
      <c r="FM18" s="223">
        <f t="shared" si="16"/>
        <v>0</v>
      </c>
      <c r="FN18" s="223">
        <f t="shared" ref="FN18:GJ18" si="17" xml:space="preserve"> FN14 + SUM(FN16:FN17)</f>
        <v>0</v>
      </c>
      <c r="FO18" s="223">
        <f t="shared" si="17"/>
        <v>0</v>
      </c>
      <c r="FP18" s="223">
        <f t="shared" si="17"/>
        <v>0</v>
      </c>
      <c r="FQ18" s="223">
        <f t="shared" si="17"/>
        <v>0</v>
      </c>
      <c r="FR18" s="223">
        <f t="shared" si="17"/>
        <v>0</v>
      </c>
      <c r="FS18" s="223">
        <f t="shared" si="17"/>
        <v>0</v>
      </c>
      <c r="FT18" s="223">
        <f t="shared" si="17"/>
        <v>0</v>
      </c>
      <c r="FU18" s="223">
        <f t="shared" si="17"/>
        <v>0</v>
      </c>
      <c r="FV18" s="223">
        <f t="shared" si="17"/>
        <v>0</v>
      </c>
      <c r="FW18" s="223">
        <f t="shared" si="17"/>
        <v>0</v>
      </c>
      <c r="FX18" s="223">
        <f t="shared" si="17"/>
        <v>0</v>
      </c>
      <c r="FY18" s="223">
        <f t="shared" si="17"/>
        <v>0</v>
      </c>
      <c r="FZ18" s="223">
        <f t="shared" si="17"/>
        <v>0</v>
      </c>
      <c r="GA18" s="223">
        <f t="shared" si="17"/>
        <v>0</v>
      </c>
      <c r="GB18" s="223">
        <f t="shared" si="17"/>
        <v>0</v>
      </c>
      <c r="GC18" s="223">
        <f t="shared" si="17"/>
        <v>0</v>
      </c>
      <c r="GD18" s="223">
        <f t="shared" si="17"/>
        <v>0</v>
      </c>
      <c r="GE18" s="223">
        <f t="shared" si="17"/>
        <v>0</v>
      </c>
      <c r="GF18" s="223">
        <f t="shared" si="17"/>
        <v>0</v>
      </c>
      <c r="GG18" s="223">
        <f t="shared" si="17"/>
        <v>0</v>
      </c>
      <c r="GH18" s="223">
        <f t="shared" si="17"/>
        <v>0</v>
      </c>
      <c r="GI18" s="223">
        <f t="shared" si="17"/>
        <v>0</v>
      </c>
      <c r="GJ18" s="223">
        <f t="shared" si="17"/>
        <v>0</v>
      </c>
    </row>
    <row r="19" spans="1:192" hidden="1" outlineLevel="1" x14ac:dyDescent="0.35">
      <c r="A19" s="198"/>
      <c r="D19" s="201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  <c r="CK19" s="225"/>
      <c r="CL19" s="225"/>
      <c r="CM19" s="225"/>
      <c r="CN19" s="225"/>
      <c r="CO19" s="225"/>
      <c r="CP19" s="225"/>
      <c r="CQ19" s="225"/>
      <c r="CR19" s="225"/>
      <c r="CS19" s="225"/>
      <c r="CT19" s="225"/>
      <c r="CU19" s="225"/>
      <c r="CV19" s="225"/>
      <c r="CW19" s="225"/>
      <c r="CX19" s="225"/>
      <c r="CY19" s="225"/>
      <c r="CZ19" s="225"/>
      <c r="DA19" s="225"/>
      <c r="DB19" s="225"/>
      <c r="DC19" s="225"/>
      <c r="DD19" s="225"/>
      <c r="DE19" s="225"/>
      <c r="DF19" s="225"/>
      <c r="DG19" s="225"/>
      <c r="DH19" s="225"/>
      <c r="DI19" s="225"/>
      <c r="DJ19" s="225"/>
      <c r="DK19" s="225"/>
      <c r="DL19" s="225"/>
      <c r="DM19" s="225"/>
      <c r="DN19" s="225"/>
      <c r="DO19" s="225"/>
      <c r="DP19" s="225"/>
      <c r="DQ19" s="225"/>
      <c r="DR19" s="225"/>
      <c r="DS19" s="225"/>
      <c r="DT19" s="225"/>
      <c r="DU19" s="225"/>
      <c r="DV19" s="225"/>
      <c r="DW19" s="225"/>
      <c r="DX19" s="225"/>
      <c r="DY19" s="225"/>
      <c r="DZ19" s="225"/>
      <c r="EA19" s="225"/>
      <c r="EB19" s="225"/>
      <c r="EC19" s="225"/>
      <c r="ED19" s="225"/>
      <c r="EE19" s="225"/>
      <c r="EF19" s="225"/>
      <c r="EG19" s="225"/>
      <c r="EH19" s="225"/>
      <c r="EI19" s="225"/>
      <c r="EJ19" s="225"/>
      <c r="EK19" s="225"/>
      <c r="EL19" s="225"/>
      <c r="EM19" s="225"/>
      <c r="EN19" s="225"/>
      <c r="EO19" s="225"/>
      <c r="EP19" s="225"/>
      <c r="EQ19" s="225"/>
      <c r="ER19" s="225"/>
      <c r="ES19" s="225"/>
      <c r="ET19" s="225"/>
      <c r="EU19" s="225"/>
      <c r="EV19" s="225"/>
      <c r="EW19" s="225"/>
      <c r="EX19" s="225"/>
      <c r="EY19" s="225"/>
      <c r="EZ19" s="225"/>
      <c r="FA19" s="225"/>
      <c r="FB19" s="225"/>
      <c r="FC19" s="225"/>
      <c r="FD19" s="225"/>
      <c r="FE19" s="225"/>
      <c r="FF19" s="225"/>
      <c r="FG19" s="225"/>
      <c r="FH19" s="225"/>
      <c r="FI19" s="225"/>
      <c r="FJ19" s="225"/>
      <c r="FK19" s="225"/>
      <c r="FL19" s="225"/>
      <c r="FM19" s="225"/>
      <c r="FN19" s="225"/>
      <c r="FO19" s="225"/>
      <c r="FP19" s="225"/>
      <c r="FQ19" s="225"/>
      <c r="FR19" s="225"/>
      <c r="FS19" s="225"/>
      <c r="FT19" s="225"/>
      <c r="FU19" s="225"/>
      <c r="FV19" s="225"/>
      <c r="FW19" s="225"/>
      <c r="FX19" s="225"/>
      <c r="FY19" s="225"/>
      <c r="FZ19" s="225"/>
      <c r="GA19" s="225"/>
      <c r="GB19" s="225"/>
      <c r="GC19" s="225"/>
      <c r="GD19" s="225"/>
      <c r="GE19" s="225"/>
      <c r="GF19" s="225"/>
      <c r="GG19" s="225"/>
      <c r="GH19" s="225"/>
      <c r="GI19" s="225"/>
      <c r="GJ19" s="225"/>
    </row>
    <row r="20" spans="1:192" hidden="1" outlineLevel="1" x14ac:dyDescent="0.35">
      <c r="A20" s="198"/>
      <c r="D20" s="201"/>
      <c r="E20" s="401" t="s">
        <v>190</v>
      </c>
      <c r="F20" s="401"/>
      <c r="G20" s="401"/>
      <c r="H20" s="401"/>
      <c r="I20" s="401"/>
      <c r="J20" s="401"/>
      <c r="K20" s="401"/>
      <c r="L20" s="401"/>
      <c r="M20" s="401"/>
      <c r="N20" s="401"/>
      <c r="O20" s="401"/>
      <c r="P20" s="401"/>
      <c r="Q20" s="401"/>
      <c r="R20" s="401"/>
      <c r="S20" s="401"/>
      <c r="T20" s="401"/>
      <c r="U20" s="401"/>
      <c r="V20" s="401"/>
      <c r="W20" s="401"/>
      <c r="X20" s="401"/>
      <c r="Y20" s="401"/>
      <c r="Z20" s="401"/>
      <c r="AA20" s="401"/>
      <c r="AB20" s="401"/>
      <c r="AC20" s="401"/>
      <c r="AD20" s="401"/>
      <c r="AE20" s="401"/>
      <c r="AF20" s="401"/>
      <c r="AG20" s="401"/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  <c r="AR20" s="401"/>
      <c r="AS20" s="401"/>
      <c r="AT20" s="401"/>
      <c r="AU20" s="401"/>
      <c r="AV20" s="401"/>
      <c r="AW20" s="401"/>
      <c r="AX20" s="401"/>
      <c r="AY20" s="401"/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401"/>
      <c r="BU20" s="401"/>
      <c r="BV20" s="401"/>
      <c r="BW20" s="401"/>
      <c r="BX20" s="401"/>
      <c r="BY20" s="401"/>
      <c r="BZ20" s="401"/>
      <c r="CA20" s="401"/>
      <c r="CB20" s="401"/>
      <c r="CC20" s="401"/>
      <c r="CD20" s="401"/>
      <c r="CE20" s="401"/>
      <c r="CF20" s="401"/>
      <c r="CG20" s="401"/>
      <c r="CH20" s="401"/>
      <c r="CI20" s="401"/>
      <c r="CJ20" s="401"/>
      <c r="CK20" s="401"/>
      <c r="CL20" s="401"/>
      <c r="CM20" s="401"/>
      <c r="CN20" s="401"/>
      <c r="CO20" s="401"/>
      <c r="CP20" s="401"/>
      <c r="CQ20" s="401"/>
      <c r="CR20" s="401"/>
      <c r="CS20" s="401"/>
      <c r="CT20" s="401"/>
      <c r="CU20" s="401"/>
      <c r="CV20" s="401"/>
      <c r="CW20" s="401"/>
      <c r="CX20" s="401"/>
      <c r="CY20" s="401"/>
      <c r="CZ20" s="401"/>
      <c r="DA20" s="401"/>
      <c r="DB20" s="401"/>
      <c r="DC20" s="401"/>
      <c r="DD20" s="401"/>
      <c r="DE20" s="401"/>
      <c r="DF20" s="401"/>
      <c r="DG20" s="401"/>
      <c r="DH20" s="401"/>
      <c r="DI20" s="401"/>
      <c r="DJ20" s="401"/>
      <c r="DK20" s="401"/>
      <c r="DL20" s="401"/>
      <c r="DM20" s="401"/>
      <c r="DN20" s="401"/>
      <c r="DO20" s="401"/>
      <c r="DP20" s="401"/>
      <c r="DQ20" s="401"/>
      <c r="DR20" s="401"/>
      <c r="DS20" s="401"/>
      <c r="DT20" s="401"/>
      <c r="DU20" s="401"/>
      <c r="DV20" s="401"/>
      <c r="DW20" s="401"/>
      <c r="DX20" s="401"/>
      <c r="DY20" s="401"/>
      <c r="DZ20" s="401"/>
      <c r="EA20" s="401"/>
      <c r="EB20" s="401"/>
      <c r="EC20" s="401"/>
      <c r="ED20" s="401"/>
      <c r="EE20" s="401"/>
      <c r="EF20" s="401"/>
      <c r="EG20" s="401"/>
      <c r="EH20" s="401"/>
      <c r="EI20" s="401"/>
      <c r="EJ20" s="401"/>
      <c r="EK20" s="401"/>
      <c r="EL20" s="401"/>
      <c r="EM20" s="401"/>
      <c r="EN20" s="401"/>
      <c r="EO20" s="401"/>
      <c r="EP20" s="401"/>
      <c r="EQ20" s="401"/>
      <c r="ER20" s="401"/>
      <c r="ES20" s="401"/>
      <c r="ET20" s="401"/>
      <c r="EU20" s="401"/>
      <c r="EV20" s="401"/>
      <c r="EW20" s="401"/>
      <c r="EX20" s="401"/>
      <c r="EY20" s="401"/>
      <c r="EZ20" s="401"/>
      <c r="FA20" s="401"/>
      <c r="FB20" s="401"/>
      <c r="FC20" s="401"/>
      <c r="FD20" s="401"/>
      <c r="FE20" s="401"/>
      <c r="FF20" s="401"/>
      <c r="FG20" s="401"/>
      <c r="FH20" s="401"/>
      <c r="FI20" s="401"/>
      <c r="FJ20" s="401"/>
      <c r="FK20" s="401"/>
      <c r="FL20" s="401"/>
      <c r="FM20" s="401"/>
      <c r="FN20" s="401"/>
      <c r="FO20" s="401"/>
      <c r="FP20" s="401"/>
      <c r="FQ20" s="401"/>
      <c r="FR20" s="401"/>
      <c r="FS20" s="401"/>
      <c r="FT20" s="401"/>
      <c r="FU20" s="401"/>
      <c r="FV20" s="401"/>
      <c r="FW20" s="401"/>
      <c r="FX20" s="401"/>
      <c r="FY20" s="401"/>
      <c r="FZ20" s="401"/>
      <c r="GA20" s="401"/>
      <c r="GB20" s="401"/>
      <c r="GC20" s="401"/>
      <c r="GD20" s="401"/>
      <c r="GE20" s="401"/>
      <c r="GF20" s="401"/>
      <c r="GG20" s="401"/>
      <c r="GH20" s="401"/>
      <c r="GI20" s="401"/>
      <c r="GJ20" s="401"/>
    </row>
    <row r="21" spans="1:192" hidden="1" outlineLevel="1" x14ac:dyDescent="0.35">
      <c r="A21" s="198"/>
      <c r="D21" s="201"/>
      <c r="E21" s="223" t="s">
        <v>106</v>
      </c>
      <c r="F21" s="223"/>
      <c r="G21" s="223" t="str">
        <f>SMU</f>
        <v>$ 000s</v>
      </c>
      <c r="H21" s="223">
        <f xml:space="preserve"> SUM(J21:GJ21)</f>
        <v>285360.00151790451</v>
      </c>
      <c r="I21" s="223"/>
      <c r="J21" s="223">
        <f t="shared" ref="J21:AO21" si="18" xml:space="preserve"> J18 + J20</f>
        <v>0</v>
      </c>
      <c r="K21" s="223">
        <f t="shared" si="18"/>
        <v>0</v>
      </c>
      <c r="L21" s="223">
        <f t="shared" si="18"/>
        <v>0</v>
      </c>
      <c r="M21" s="223">
        <f t="shared" si="18"/>
        <v>0</v>
      </c>
      <c r="N21" s="223">
        <f t="shared" si="18"/>
        <v>0</v>
      </c>
      <c r="O21" s="223">
        <f t="shared" si="18"/>
        <v>0</v>
      </c>
      <c r="P21" s="223">
        <f t="shared" si="18"/>
        <v>0</v>
      </c>
      <c r="Q21" s="223">
        <f t="shared" si="18"/>
        <v>0</v>
      </c>
      <c r="R21" s="223">
        <f t="shared" si="18"/>
        <v>0</v>
      </c>
      <c r="S21" s="223">
        <f t="shared" si="18"/>
        <v>0</v>
      </c>
      <c r="T21" s="223">
        <f t="shared" si="18"/>
        <v>0</v>
      </c>
      <c r="U21" s="223">
        <f t="shared" si="18"/>
        <v>0</v>
      </c>
      <c r="V21" s="223">
        <f t="shared" si="18"/>
        <v>0</v>
      </c>
      <c r="W21" s="223">
        <f t="shared" si="18"/>
        <v>0</v>
      </c>
      <c r="X21" s="223">
        <f t="shared" si="18"/>
        <v>0</v>
      </c>
      <c r="Y21" s="223">
        <f t="shared" si="18"/>
        <v>0</v>
      </c>
      <c r="Z21" s="223">
        <f t="shared" si="18"/>
        <v>0</v>
      </c>
      <c r="AA21" s="223">
        <f t="shared" si="18"/>
        <v>0</v>
      </c>
      <c r="AB21" s="223">
        <f t="shared" si="18"/>
        <v>0</v>
      </c>
      <c r="AC21" s="223">
        <f t="shared" si="18"/>
        <v>0</v>
      </c>
      <c r="AD21" s="223">
        <f t="shared" si="18"/>
        <v>0</v>
      </c>
      <c r="AE21" s="223">
        <f t="shared" si="18"/>
        <v>109.18740775624998</v>
      </c>
      <c r="AF21" s="223">
        <f t="shared" si="18"/>
        <v>211.33046662499999</v>
      </c>
      <c r="AG21" s="223">
        <f t="shared" si="18"/>
        <v>327.56222326875002</v>
      </c>
      <c r="AH21" s="223">
        <f t="shared" si="18"/>
        <v>436.74963102499993</v>
      </c>
      <c r="AI21" s="223">
        <f t="shared" si="18"/>
        <v>510.71529434374997</v>
      </c>
      <c r="AJ21" s="223">
        <f t="shared" si="18"/>
        <v>655.12444653750003</v>
      </c>
      <c r="AK21" s="223">
        <f t="shared" si="18"/>
        <v>739.65663318750001</v>
      </c>
      <c r="AL21" s="223">
        <f t="shared" si="18"/>
        <v>873.49926204999986</v>
      </c>
      <c r="AM21" s="223">
        <f t="shared" si="18"/>
        <v>974.76177730781251</v>
      </c>
      <c r="AN21" s="223">
        <f t="shared" si="18"/>
        <v>1119.1709295015628</v>
      </c>
      <c r="AO21" s="223">
        <f t="shared" si="18"/>
        <v>1231.0880224517184</v>
      </c>
      <c r="AP21" s="223">
        <f t="shared" ref="AP21:BU21" si="19" xml:space="preserve"> AP18 + AP20</f>
        <v>1299.6823697437499</v>
      </c>
      <c r="AQ21" s="223">
        <f t="shared" si="19"/>
        <v>1454.9222083520308</v>
      </c>
      <c r="AR21" s="223">
        <f t="shared" si="19"/>
        <v>1516.2960980343753</v>
      </c>
      <c r="AS21" s="223">
        <f t="shared" si="19"/>
        <v>1678.7563942523436</v>
      </c>
      <c r="AT21" s="223">
        <f t="shared" si="19"/>
        <v>1790.6734872025002</v>
      </c>
      <c r="AU21" s="223">
        <f t="shared" si="19"/>
        <v>1718.468911105625</v>
      </c>
      <c r="AV21" s="223">
        <f t="shared" si="19"/>
        <v>2014.5076731028128</v>
      </c>
      <c r="AW21" s="223">
        <f t="shared" si="19"/>
        <v>2057.8304187609369</v>
      </c>
      <c r="AX21" s="223">
        <f t="shared" si="19"/>
        <v>2238.3418590031256</v>
      </c>
      <c r="AY21" s="223">
        <f t="shared" si="19"/>
        <v>2331.3052507278517</v>
      </c>
      <c r="AZ21" s="223">
        <f t="shared" si="19"/>
        <v>2523.7304460260229</v>
      </c>
      <c r="BA21" s="223">
        <f t="shared" si="19"/>
        <v>2638.4454662999337</v>
      </c>
      <c r="BB21" s="223">
        <f t="shared" si="19"/>
        <v>2664.3488579746872</v>
      </c>
      <c r="BC21" s="223">
        <f t="shared" si="19"/>
        <v>2753.1604865738432</v>
      </c>
      <c r="BD21" s="223">
        <f t="shared" si="19"/>
        <v>2664.3488579746872</v>
      </c>
      <c r="BE21" s="223">
        <f t="shared" si="19"/>
        <v>2753.1604865738432</v>
      </c>
      <c r="BF21" s="223">
        <f t="shared" si="19"/>
        <v>-864.60172300287741</v>
      </c>
      <c r="BG21" s="223">
        <f t="shared" si="19"/>
        <v>-655.87538847411724</v>
      </c>
      <c r="BH21" s="223">
        <f t="shared" si="19"/>
        <v>-575.86104163379014</v>
      </c>
      <c r="BI21" s="223">
        <f t="shared" si="19"/>
        <v>-561.33582934296919</v>
      </c>
      <c r="BJ21" s="223">
        <f t="shared" si="19"/>
        <v>-680.05335329830541</v>
      </c>
      <c r="BK21" s="223">
        <f t="shared" si="19"/>
        <v>-471.49792790392303</v>
      </c>
      <c r="BL21" s="223">
        <f t="shared" si="19"/>
        <v>-387.07989501775364</v>
      </c>
      <c r="BM21" s="223">
        <f t="shared" si="19"/>
        <v>-371.00876168022569</v>
      </c>
      <c r="BN21" s="223">
        <f t="shared" si="19"/>
        <v>-424.30633250179108</v>
      </c>
      <c r="BO21" s="223">
        <f t="shared" si="19"/>
        <v>-277.63438294962862</v>
      </c>
      <c r="BP21" s="223">
        <f t="shared" si="19"/>
        <v>-188.37203400329417</v>
      </c>
      <c r="BQ21" s="223">
        <f t="shared" si="19"/>
        <v>-170.66310258317662</v>
      </c>
      <c r="BR21" s="223">
        <f t="shared" si="19"/>
        <v>-298.23114626922097</v>
      </c>
      <c r="BS21" s="223">
        <f t="shared" si="19"/>
        <v>-74.042872634739069</v>
      </c>
      <c r="BT21" s="223">
        <f t="shared" si="19"/>
        <v>19.82856654408306</v>
      </c>
      <c r="BU21" s="223">
        <f t="shared" si="19"/>
        <v>39.262496994043659</v>
      </c>
      <c r="BV21" s="223">
        <f t="shared" ref="BV21:DA21" si="20" xml:space="preserve"> BV18 + BV20</f>
        <v>-92.982357324907071</v>
      </c>
      <c r="BW21" s="223">
        <f t="shared" si="20"/>
        <v>139.468381458468</v>
      </c>
      <c r="BX21" s="223">
        <f t="shared" si="20"/>
        <v>238.39936305075412</v>
      </c>
      <c r="BY21" s="223">
        <f t="shared" si="20"/>
        <v>259.65421713374758</v>
      </c>
      <c r="BZ21" s="223">
        <f t="shared" si="20"/>
        <v>122.55437736151953</v>
      </c>
      <c r="CA21" s="223">
        <f t="shared" si="20"/>
        <v>363.58358010801157</v>
      </c>
      <c r="CB21" s="223">
        <f t="shared" si="20"/>
        <v>467.81229448995191</v>
      </c>
      <c r="CC21" s="223">
        <f t="shared" si="20"/>
        <v>490.98856902811804</v>
      </c>
      <c r="CD21" s="223">
        <f t="shared" si="20"/>
        <v>431.75051141077302</v>
      </c>
      <c r="CE21" s="223">
        <f t="shared" si="20"/>
        <v>599.0774064889838</v>
      </c>
      <c r="CF21" s="223">
        <f t="shared" si="20"/>
        <v>709.10948157624216</v>
      </c>
      <c r="CG21" s="223">
        <f t="shared" si="20"/>
        <v>734.31806783398497</v>
      </c>
      <c r="CH21" s="223">
        <f t="shared" si="20"/>
        <v>586.93902986385206</v>
      </c>
      <c r="CI21" s="223">
        <f t="shared" si="20"/>
        <v>846.13492271331347</v>
      </c>
      <c r="CJ21" s="223">
        <f t="shared" si="20"/>
        <v>961.72823021099475</v>
      </c>
      <c r="CK21" s="223">
        <f t="shared" si="20"/>
        <v>989.07400266265518</v>
      </c>
      <c r="CL21" s="223">
        <f t="shared" si="20"/>
        <v>836.26220234958009</v>
      </c>
      <c r="CM21" s="223">
        <f t="shared" si="20"/>
        <v>1105.0614752355691</v>
      </c>
      <c r="CN21" s="223">
        <f t="shared" si="20"/>
        <v>1226.7327336957014</v>
      </c>
      <c r="CO21" s="223">
        <f t="shared" si="20"/>
        <v>1256.3311738099424</v>
      </c>
      <c r="CP21" s="223">
        <f t="shared" si="20"/>
        <v>1097.878803780307</v>
      </c>
      <c r="CQ21" s="223">
        <f t="shared" si="20"/>
        <v>1376.6501552903931</v>
      </c>
      <c r="CR21" s="223">
        <f t="shared" si="20"/>
        <v>1504.6825890398286</v>
      </c>
      <c r="CS21" s="223">
        <f t="shared" si="20"/>
        <v>1536.6546203985533</v>
      </c>
      <c r="CT21" s="223">
        <f t="shared" si="20"/>
        <v>1470.7879439378503</v>
      </c>
      <c r="CU21" s="223">
        <f t="shared" si="20"/>
        <v>1661.8655994354151</v>
      </c>
      <c r="CV21" s="223">
        <f t="shared" si="20"/>
        <v>1796.8399570981028</v>
      </c>
      <c r="CW21" s="223">
        <f t="shared" si="20"/>
        <v>1831.3191202049138</v>
      </c>
      <c r="CX21" s="223">
        <f t="shared" si="20"/>
        <v>1660.9211811032708</v>
      </c>
      <c r="CY21" s="223">
        <f t="shared" si="20"/>
        <v>1960.8157909769277</v>
      </c>
      <c r="CZ21" s="223">
        <f t="shared" si="20"/>
        <v>2102.4853957893783</v>
      </c>
      <c r="DA21" s="223">
        <f t="shared" si="20"/>
        <v>2139.5975845548337</v>
      </c>
      <c r="DB21" s="223">
        <f t="shared" ref="DB21:EG21" si="21" xml:space="preserve"> DB18 + DB20</f>
        <v>1962.8850485877285</v>
      </c>
      <c r="DC21" s="223">
        <f t="shared" si="21"/>
        <v>2273.9478517538091</v>
      </c>
      <c r="DD21" s="223">
        <f t="shared" si="21"/>
        <v>2422.9059867421811</v>
      </c>
      <c r="DE21" s="223">
        <f t="shared" si="21"/>
        <v>2462.789952307643</v>
      </c>
      <c r="DF21" s="223">
        <f t="shared" si="21"/>
        <v>2279.520351323682</v>
      </c>
      <c r="DG21" s="223">
        <f t="shared" si="21"/>
        <v>2602.1817044662539</v>
      </c>
      <c r="DH21" s="223">
        <f t="shared" si="21"/>
        <v>2758.7648625864181</v>
      </c>
      <c r="DI21" s="223">
        <f t="shared" si="21"/>
        <v>2801.5658276886447</v>
      </c>
      <c r="DJ21" s="223">
        <f t="shared" si="21"/>
        <v>2728.2984418481819</v>
      </c>
      <c r="DK21" s="223">
        <f t="shared" si="21"/>
        <v>2946.7108584510042</v>
      </c>
      <c r="DL21" s="223">
        <f t="shared" si="21"/>
        <v>3111.5866743579954</v>
      </c>
      <c r="DM21" s="223">
        <f t="shared" si="21"/>
        <v>3157.465132284392</v>
      </c>
      <c r="DN21" s="223">
        <f t="shared" si="21"/>
        <v>2960.3055564488168</v>
      </c>
      <c r="DO21" s="223">
        <f t="shared" si="21"/>
        <v>3307.5413376066522</v>
      </c>
      <c r="DP21" s="223">
        <f t="shared" si="21"/>
        <v>3480.4617226828459</v>
      </c>
      <c r="DQ21" s="223">
        <f t="shared" si="21"/>
        <v>3529.5685449313305</v>
      </c>
      <c r="DR21" s="223">
        <f t="shared" si="21"/>
        <v>3325.0652769441785</v>
      </c>
      <c r="DS21" s="223">
        <f t="shared" si="21"/>
        <v>3685.2960526246311</v>
      </c>
      <c r="DT21" s="223">
        <f t="shared" si="21"/>
        <v>3866.9428208321519</v>
      </c>
      <c r="DU21" s="223">
        <f t="shared" si="21"/>
        <v>3919.4444213966331</v>
      </c>
      <c r="DV21" s="223">
        <f t="shared" si="21"/>
        <v>3707.3144399456091</v>
      </c>
      <c r="DW21" s="223">
        <f t="shared" si="21"/>
        <v>4081.042724551</v>
      </c>
      <c r="DX21" s="223">
        <f t="shared" si="21"/>
        <v>4271.8153509781123</v>
      </c>
      <c r="DY21" s="223">
        <f t="shared" si="21"/>
        <v>4327.8858332295949</v>
      </c>
      <c r="DZ21" s="223">
        <f t="shared" si="21"/>
        <v>4246.3507781094067</v>
      </c>
      <c r="EA21" s="223">
        <f t="shared" si="21"/>
        <v>4439.979430491574</v>
      </c>
      <c r="EB21" s="223">
        <f t="shared" si="21"/>
        <v>4581.9581570394203</v>
      </c>
      <c r="EC21" s="223">
        <f t="shared" si="21"/>
        <v>4581.9581570394203</v>
      </c>
      <c r="ED21" s="223">
        <f t="shared" si="21"/>
        <v>4298.000703943726</v>
      </c>
      <c r="EE21" s="223">
        <f t="shared" si="21"/>
        <v>4638.4487991832957</v>
      </c>
      <c r="EF21" s="223">
        <f t="shared" si="21"/>
        <v>4783.9769938948411</v>
      </c>
      <c r="EG21" s="223">
        <f t="shared" si="21"/>
        <v>4783.9769938948411</v>
      </c>
      <c r="EH21" s="223">
        <f t="shared" ref="EH21:FM21" si="22" xml:space="preserve"> EH18 + EH20</f>
        <v>4492.9206044717521</v>
      </c>
      <c r="EI21" s="223">
        <f t="shared" si="22"/>
        <v>4841.8799020923125</v>
      </c>
      <c r="EJ21" s="223">
        <f t="shared" si="22"/>
        <v>4991.0463016716421</v>
      </c>
      <c r="EK21" s="223">
        <f t="shared" si="22"/>
        <v>4991.0463016716421</v>
      </c>
      <c r="EL21" s="223">
        <f t="shared" si="22"/>
        <v>4692.7135025129792</v>
      </c>
      <c r="EM21" s="223">
        <f t="shared" si="22"/>
        <v>5050.3967825740492</v>
      </c>
      <c r="EN21" s="223">
        <f t="shared" si="22"/>
        <v>5203.2923421428659</v>
      </c>
      <c r="EO21" s="223">
        <f t="shared" si="22"/>
        <v>5203.2923421428659</v>
      </c>
      <c r="EP21" s="223">
        <f t="shared" si="22"/>
        <v>5050.3967825740492</v>
      </c>
      <c r="EQ21" s="223">
        <f t="shared" si="22"/>
        <v>5264.1265850678337</v>
      </c>
      <c r="ER21" s="223">
        <f t="shared" si="22"/>
        <v>5420.8445336258683</v>
      </c>
      <c r="ES21" s="223">
        <f t="shared" si="22"/>
        <v>5420.8445336258683</v>
      </c>
      <c r="ET21" s="223">
        <f t="shared" si="22"/>
        <v>5107.4086365097955</v>
      </c>
      <c r="EU21" s="223">
        <f t="shared" si="22"/>
        <v>5483.1996326239605</v>
      </c>
      <c r="EV21" s="223">
        <f t="shared" si="22"/>
        <v>5643.8355298959432</v>
      </c>
      <c r="EW21" s="223">
        <f t="shared" si="22"/>
        <v>5643.8355298959432</v>
      </c>
      <c r="EX21" s="223">
        <f t="shared" si="22"/>
        <v>5322.5637353519724</v>
      </c>
      <c r="EY21" s="223">
        <f t="shared" si="22"/>
        <v>5707.7495063689876</v>
      </c>
      <c r="EZ21" s="223">
        <f t="shared" si="22"/>
        <v>5872.401301072774</v>
      </c>
      <c r="FA21" s="223">
        <f t="shared" si="22"/>
        <v>5872.401301072774</v>
      </c>
      <c r="FB21" s="223">
        <f t="shared" si="22"/>
        <v>0</v>
      </c>
      <c r="FC21" s="223">
        <f t="shared" si="22"/>
        <v>0</v>
      </c>
      <c r="FD21" s="223">
        <f t="shared" si="22"/>
        <v>0</v>
      </c>
      <c r="FE21" s="223">
        <f t="shared" si="22"/>
        <v>0</v>
      </c>
      <c r="FF21" s="223">
        <f t="shared" si="22"/>
        <v>0</v>
      </c>
      <c r="FG21" s="223">
        <f t="shared" si="22"/>
        <v>0</v>
      </c>
      <c r="FH21" s="223">
        <f t="shared" si="22"/>
        <v>0</v>
      </c>
      <c r="FI21" s="223">
        <f t="shared" si="22"/>
        <v>0</v>
      </c>
      <c r="FJ21" s="223">
        <f t="shared" si="22"/>
        <v>0</v>
      </c>
      <c r="FK21" s="223">
        <f t="shared" si="22"/>
        <v>0</v>
      </c>
      <c r="FL21" s="223">
        <f t="shared" si="22"/>
        <v>0</v>
      </c>
      <c r="FM21" s="223">
        <f t="shared" si="22"/>
        <v>0</v>
      </c>
      <c r="FN21" s="223">
        <f t="shared" ref="FN21:GJ21" si="23" xml:space="preserve"> FN18 + FN20</f>
        <v>0</v>
      </c>
      <c r="FO21" s="223">
        <f t="shared" si="23"/>
        <v>0</v>
      </c>
      <c r="FP21" s="223">
        <f t="shared" si="23"/>
        <v>0</v>
      </c>
      <c r="FQ21" s="223">
        <f t="shared" si="23"/>
        <v>0</v>
      </c>
      <c r="FR21" s="223">
        <f t="shared" si="23"/>
        <v>0</v>
      </c>
      <c r="FS21" s="223">
        <f t="shared" si="23"/>
        <v>0</v>
      </c>
      <c r="FT21" s="223">
        <f t="shared" si="23"/>
        <v>0</v>
      </c>
      <c r="FU21" s="223">
        <f t="shared" si="23"/>
        <v>0</v>
      </c>
      <c r="FV21" s="223">
        <f t="shared" si="23"/>
        <v>0</v>
      </c>
      <c r="FW21" s="223">
        <f t="shared" si="23"/>
        <v>0</v>
      </c>
      <c r="FX21" s="223">
        <f t="shared" si="23"/>
        <v>0</v>
      </c>
      <c r="FY21" s="223">
        <f t="shared" si="23"/>
        <v>0</v>
      </c>
      <c r="FZ21" s="223">
        <f t="shared" si="23"/>
        <v>0</v>
      </c>
      <c r="GA21" s="223">
        <f t="shared" si="23"/>
        <v>0</v>
      </c>
      <c r="GB21" s="223">
        <f t="shared" si="23"/>
        <v>0</v>
      </c>
      <c r="GC21" s="223">
        <f t="shared" si="23"/>
        <v>0</v>
      </c>
      <c r="GD21" s="223">
        <f t="shared" si="23"/>
        <v>0</v>
      </c>
      <c r="GE21" s="223">
        <f t="shared" si="23"/>
        <v>0</v>
      </c>
      <c r="GF21" s="223">
        <f t="shared" si="23"/>
        <v>0</v>
      </c>
      <c r="GG21" s="223">
        <f t="shared" si="23"/>
        <v>0</v>
      </c>
      <c r="GH21" s="223">
        <f t="shared" si="23"/>
        <v>0</v>
      </c>
      <c r="GI21" s="223">
        <f t="shared" si="23"/>
        <v>0</v>
      </c>
      <c r="GJ21" s="223">
        <f t="shared" si="23"/>
        <v>0</v>
      </c>
    </row>
    <row r="22" spans="1:192" hidden="1" outlineLevel="1" x14ac:dyDescent="0.35">
      <c r="A22" s="198"/>
      <c r="D22" s="201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  <c r="CK22" s="225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  <c r="CX22" s="225"/>
      <c r="CY22" s="225"/>
      <c r="CZ22" s="225"/>
      <c r="DA22" s="225"/>
      <c r="DB22" s="225"/>
      <c r="DC22" s="225"/>
      <c r="DD22" s="225"/>
      <c r="DE22" s="225"/>
      <c r="DF22" s="225"/>
      <c r="DG22" s="225"/>
      <c r="DH22" s="225"/>
      <c r="DI22" s="225"/>
      <c r="DJ22" s="225"/>
      <c r="DK22" s="225"/>
      <c r="DL22" s="225"/>
      <c r="DM22" s="225"/>
      <c r="DN22" s="225"/>
      <c r="DO22" s="225"/>
      <c r="DP22" s="225"/>
      <c r="DQ22" s="225"/>
      <c r="DR22" s="225"/>
      <c r="DS22" s="225"/>
      <c r="DT22" s="225"/>
      <c r="DU22" s="225"/>
      <c r="DV22" s="225"/>
      <c r="DW22" s="225"/>
      <c r="DX22" s="225"/>
      <c r="DY22" s="225"/>
      <c r="DZ22" s="225"/>
      <c r="EA22" s="225"/>
      <c r="EB22" s="225"/>
      <c r="EC22" s="225"/>
      <c r="ED22" s="225"/>
      <c r="EE22" s="225"/>
      <c r="EF22" s="225"/>
      <c r="EG22" s="225"/>
      <c r="EH22" s="225"/>
      <c r="EI22" s="225"/>
      <c r="EJ22" s="225"/>
      <c r="EK22" s="225"/>
      <c r="EL22" s="225"/>
      <c r="EM22" s="225"/>
      <c r="EN22" s="225"/>
      <c r="EO22" s="225"/>
      <c r="EP22" s="225"/>
      <c r="EQ22" s="225"/>
      <c r="ER22" s="225"/>
      <c r="ES22" s="225"/>
      <c r="ET22" s="225"/>
      <c r="EU22" s="225"/>
      <c r="EV22" s="225"/>
      <c r="EW22" s="225"/>
      <c r="EX22" s="225"/>
      <c r="EY22" s="225"/>
      <c r="EZ22" s="225"/>
      <c r="FA22" s="225"/>
      <c r="FB22" s="225"/>
      <c r="FC22" s="225"/>
      <c r="FD22" s="225"/>
      <c r="FE22" s="225"/>
      <c r="FF22" s="225"/>
      <c r="FG22" s="225"/>
      <c r="FH22" s="225"/>
      <c r="FI22" s="225"/>
      <c r="FJ22" s="225"/>
      <c r="FK22" s="225"/>
      <c r="FL22" s="225"/>
      <c r="FM22" s="225"/>
      <c r="FN22" s="225"/>
      <c r="FO22" s="225"/>
      <c r="FP22" s="225"/>
      <c r="FQ22" s="225"/>
      <c r="FR22" s="225"/>
      <c r="FS22" s="225"/>
      <c r="FT22" s="225"/>
      <c r="FU22" s="225"/>
      <c r="FV22" s="225"/>
      <c r="FW22" s="225"/>
      <c r="FX22" s="225"/>
      <c r="FY22" s="225"/>
      <c r="FZ22" s="225"/>
      <c r="GA22" s="225"/>
      <c r="GB22" s="225"/>
      <c r="GC22" s="225"/>
      <c r="GD22" s="225"/>
      <c r="GE22" s="225"/>
      <c r="GF22" s="225"/>
      <c r="GG22" s="225"/>
      <c r="GH22" s="225"/>
      <c r="GI22" s="225"/>
      <c r="GJ22" s="225"/>
    </row>
    <row r="23" spans="1:192" hidden="1" outlineLevel="1" x14ac:dyDescent="0.35">
      <c r="A23" s="198"/>
      <c r="D23" s="201"/>
      <c r="E23" s="270" t="str">
        <f xml:space="preserve"> Equity!E$49</f>
        <v>Dividends paid</v>
      </c>
      <c r="F23" s="270">
        <f xml:space="preserve"> Equity!F$49</f>
        <v>0</v>
      </c>
      <c r="G23" s="270" t="str">
        <f xml:space="preserve"> Equity!G$49</f>
        <v>$ 000s</v>
      </c>
      <c r="H23" s="270">
        <f xml:space="preserve"> Equity!H$49</f>
        <v>-285360.00151790451</v>
      </c>
      <c r="I23" s="270">
        <f xml:space="preserve"> Equity!I$49</f>
        <v>0</v>
      </c>
      <c r="J23" s="270">
        <f xml:space="preserve"> Equity!J$49</f>
        <v>0</v>
      </c>
      <c r="K23" s="270">
        <f xml:space="preserve"> Equity!K$49</f>
        <v>0</v>
      </c>
      <c r="L23" s="270">
        <f xml:space="preserve"> Equity!L$49</f>
        <v>0</v>
      </c>
      <c r="M23" s="270">
        <f xml:space="preserve"> Equity!M$49</f>
        <v>0</v>
      </c>
      <c r="N23" s="270">
        <f xml:space="preserve"> Equity!N$49</f>
        <v>0</v>
      </c>
      <c r="O23" s="270">
        <f xml:space="preserve"> Equity!O$49</f>
        <v>0</v>
      </c>
      <c r="P23" s="270">
        <f xml:space="preserve"> Equity!P$49</f>
        <v>0</v>
      </c>
      <c r="Q23" s="270">
        <f xml:space="preserve"> Equity!Q$49</f>
        <v>0</v>
      </c>
      <c r="R23" s="270">
        <f xml:space="preserve"> Equity!R$49</f>
        <v>0</v>
      </c>
      <c r="S23" s="270">
        <f xml:space="preserve"> Equity!S$49</f>
        <v>0</v>
      </c>
      <c r="T23" s="270">
        <f xml:space="preserve"> Equity!T$49</f>
        <v>0</v>
      </c>
      <c r="U23" s="270">
        <f xml:space="preserve"> Equity!U$49</f>
        <v>0</v>
      </c>
      <c r="V23" s="270">
        <f xml:space="preserve"> Equity!V$49</f>
        <v>0</v>
      </c>
      <c r="W23" s="270">
        <f xml:space="preserve"> Equity!W$49</f>
        <v>0</v>
      </c>
      <c r="X23" s="270">
        <f xml:space="preserve"> Equity!X$49</f>
        <v>0</v>
      </c>
      <c r="Y23" s="270">
        <f xml:space="preserve"> Equity!Y$49</f>
        <v>0</v>
      </c>
      <c r="Z23" s="270">
        <f xml:space="preserve"> Equity!Z$49</f>
        <v>0</v>
      </c>
      <c r="AA23" s="270">
        <f xml:space="preserve"> Equity!AA$49</f>
        <v>0</v>
      </c>
      <c r="AB23" s="270">
        <f xml:space="preserve"> Equity!AB$49</f>
        <v>0</v>
      </c>
      <c r="AC23" s="270">
        <f xml:space="preserve"> Equity!AC$49</f>
        <v>0</v>
      </c>
      <c r="AD23" s="270">
        <f xml:space="preserve"> Equity!AD$49</f>
        <v>0</v>
      </c>
      <c r="AE23" s="270">
        <f xml:space="preserve"> Equity!AE$49</f>
        <v>-3.1684521673014387E-9</v>
      </c>
      <c r="AF23" s="270">
        <f xml:space="preserve"> Equity!AF$49</f>
        <v>0</v>
      </c>
      <c r="AG23" s="270">
        <f xml:space="preserve"> Equity!AG$49</f>
        <v>0</v>
      </c>
      <c r="AH23" s="270">
        <f xml:space="preserve"> Equity!AH$49</f>
        <v>0</v>
      </c>
      <c r="AI23" s="270">
        <f xml:space="preserve"> Equity!AI$49</f>
        <v>0</v>
      </c>
      <c r="AJ23" s="270">
        <f xml:space="preserve"> Equity!AJ$49</f>
        <v>0</v>
      </c>
      <c r="AK23" s="270">
        <f xml:space="preserve"> Equity!AK$49</f>
        <v>0</v>
      </c>
      <c r="AL23" s="270">
        <f xml:space="preserve"> Equity!AL$49</f>
        <v>0</v>
      </c>
      <c r="AM23" s="270">
        <f xml:space="preserve"> Equity!AM$49</f>
        <v>0</v>
      </c>
      <c r="AN23" s="270">
        <f xml:space="preserve"> Equity!AN$49</f>
        <v>0</v>
      </c>
      <c r="AO23" s="270">
        <f xml:space="preserve"> Equity!AO$49</f>
        <v>0</v>
      </c>
      <c r="AP23" s="270">
        <f xml:space="preserve"> Equity!AP$49</f>
        <v>0</v>
      </c>
      <c r="AQ23" s="270">
        <f xml:space="preserve"> Equity!AQ$49</f>
        <v>0</v>
      </c>
      <c r="AR23" s="270">
        <f xml:space="preserve"> Equity!AR$49</f>
        <v>0</v>
      </c>
      <c r="AS23" s="270">
        <f xml:space="preserve"> Equity!AS$49</f>
        <v>0</v>
      </c>
      <c r="AT23" s="270">
        <f xml:space="preserve"> Equity!AT$49</f>
        <v>0</v>
      </c>
      <c r="AU23" s="270">
        <f xml:space="preserve"> Equity!AU$49</f>
        <v>0</v>
      </c>
      <c r="AV23" s="270">
        <f xml:space="preserve"> Equity!AV$49</f>
        <v>0</v>
      </c>
      <c r="AW23" s="270">
        <f xml:space="preserve"> Equity!AW$49</f>
        <v>0</v>
      </c>
      <c r="AX23" s="270">
        <f xml:space="preserve"> Equity!AX$49</f>
        <v>0</v>
      </c>
      <c r="AY23" s="270">
        <f xml:space="preserve"> Equity!AY$49</f>
        <v>0</v>
      </c>
      <c r="AZ23" s="270">
        <f xml:space="preserve"> Equity!AZ$49</f>
        <v>0</v>
      </c>
      <c r="BA23" s="270">
        <f xml:space="preserve"> Equity!BA$49</f>
        <v>0</v>
      </c>
      <c r="BB23" s="270">
        <f xml:space="preserve"> Equity!BB$49</f>
        <v>0</v>
      </c>
      <c r="BC23" s="270">
        <f xml:space="preserve"> Equity!BC$49</f>
        <v>0</v>
      </c>
      <c r="BD23" s="270">
        <f xml:space="preserve"> Equity!BD$49</f>
        <v>0</v>
      </c>
      <c r="BE23" s="270">
        <f xml:space="preserve"> Equity!BE$49</f>
        <v>0</v>
      </c>
      <c r="BF23" s="270">
        <f xml:space="preserve"> Equity!BF$49</f>
        <v>-1715.5909978587265</v>
      </c>
      <c r="BG23" s="270">
        <f xml:space="preserve"> Equity!BG$49</f>
        <v>-1434.0243305571967</v>
      </c>
      <c r="BH23" s="270">
        <f xml:space="preserve"> Equity!BH$49</f>
        <v>-1471.645621814961</v>
      </c>
      <c r="BI23" s="270">
        <f xml:space="preserve"> Equity!BI$49</f>
        <v>-1480.3153284163072</v>
      </c>
      <c r="BJ23" s="270">
        <f xml:space="preserve"> Equity!BJ$49</f>
        <v>-1445.636502010922</v>
      </c>
      <c r="BK23" s="270">
        <f xml:space="preserve"> Equity!BK$49</f>
        <v>-1469.8749388211263</v>
      </c>
      <c r="BL23" s="270">
        <f xml:space="preserve"> Equity!BL$49</f>
        <v>-1508.4367623603348</v>
      </c>
      <c r="BM23" s="270">
        <f xml:space="preserve"> Equity!BM$49</f>
        <v>-1517.3232116267145</v>
      </c>
      <c r="BN23" s="270">
        <f xml:space="preserve"> Equity!BN$49</f>
        <v>-1499.5503130939546</v>
      </c>
      <c r="BO23" s="270">
        <f xml:space="preserve"> Equity!BO$49</f>
        <v>-1515.5082615580341</v>
      </c>
      <c r="BP23" s="270">
        <f xml:space="preserve"> Equity!BP$49</f>
        <v>-1546.1476814193425</v>
      </c>
      <c r="BQ23" s="270">
        <f xml:space="preserve"> Equity!BQ$49</f>
        <v>-1555.256291917382</v>
      </c>
      <c r="BR23" s="270">
        <f xml:space="preserve"> Equity!BR$49</f>
        <v>-1518.8218499252243</v>
      </c>
      <c r="BS23" s="270">
        <f xml:space="preserve"> Equity!BS$49</f>
        <v>-1544.2873575989456</v>
      </c>
      <c r="BT23" s="270">
        <f xml:space="preserve"> Equity!BT$49</f>
        <v>-1584.8013734548267</v>
      </c>
      <c r="BU23" s="270">
        <f xml:space="preserve"> Equity!BU$49</f>
        <v>-1594.1376992153168</v>
      </c>
      <c r="BV23" s="270">
        <f xml:space="preserve"> Equity!BV$49</f>
        <v>-1556.792396173355</v>
      </c>
      <c r="BW23" s="270">
        <f xml:space="preserve"> Equity!BW$49</f>
        <v>-1582.8945415389189</v>
      </c>
      <c r="BX23" s="270">
        <f xml:space="preserve"> Equity!BX$49</f>
        <v>-1624.4214077911965</v>
      </c>
      <c r="BY23" s="270">
        <f xml:space="preserve"> Equity!BY$49</f>
        <v>-1633.9911416956993</v>
      </c>
      <c r="BZ23" s="270">
        <f xml:space="preserve"> Equity!BZ$49</f>
        <v>-1595.7122060776892</v>
      </c>
      <c r="CA23" s="270">
        <f xml:space="preserve"> Equity!CA$49</f>
        <v>-1622.4669050773923</v>
      </c>
      <c r="CB23" s="270">
        <f xml:space="preserve"> Equity!CB$49</f>
        <v>-1665.0319429859765</v>
      </c>
      <c r="CC23" s="270">
        <f xml:space="preserve"> Equity!CC$49</f>
        <v>-1652.1620003184812</v>
      </c>
      <c r="CD23" s="270">
        <f xml:space="preserve"> Equity!CD$49</f>
        <v>-431.75051141077302</v>
      </c>
      <c r="CE23" s="270">
        <f xml:space="preserve"> Equity!CE$49</f>
        <v>-599.0774064889838</v>
      </c>
      <c r="CF23" s="270">
        <f xml:space="preserve"> Equity!CF$49</f>
        <v>-709.10948157624216</v>
      </c>
      <c r="CG23" s="270">
        <f xml:space="preserve"> Equity!CG$49</f>
        <v>-734.31806783398497</v>
      </c>
      <c r="CH23" s="270">
        <f xml:space="preserve"> Equity!CH$49</f>
        <v>-586.93902986385206</v>
      </c>
      <c r="CI23" s="270">
        <f xml:space="preserve"> Equity!CI$49</f>
        <v>-846.13492271331347</v>
      </c>
      <c r="CJ23" s="270">
        <f xml:space="preserve"> Equity!CJ$49</f>
        <v>-961.72823021099475</v>
      </c>
      <c r="CK23" s="270">
        <f xml:space="preserve"> Equity!CK$49</f>
        <v>-989.07400266265518</v>
      </c>
      <c r="CL23" s="270">
        <f xml:space="preserve"> Equity!CL$49</f>
        <v>-836.26220234958009</v>
      </c>
      <c r="CM23" s="270">
        <f xml:space="preserve"> Equity!CM$49</f>
        <v>-1105.0614752355691</v>
      </c>
      <c r="CN23" s="270">
        <f xml:space="preserve"> Equity!CN$49</f>
        <v>-1226.7327336957014</v>
      </c>
      <c r="CO23" s="270">
        <f xml:space="preserve"> Equity!CO$49</f>
        <v>-1256.3311738099424</v>
      </c>
      <c r="CP23" s="270">
        <f xml:space="preserve"> Equity!CP$49</f>
        <v>-1097.878803780307</v>
      </c>
      <c r="CQ23" s="270">
        <f xml:space="preserve"> Equity!CQ$49</f>
        <v>-1376.6501552903931</v>
      </c>
      <c r="CR23" s="270">
        <f xml:space="preserve"> Equity!CR$49</f>
        <v>-1504.6825890398286</v>
      </c>
      <c r="CS23" s="270">
        <f xml:space="preserve"> Equity!CS$49</f>
        <v>-1536.6546203985533</v>
      </c>
      <c r="CT23" s="270">
        <f xml:space="preserve"> Equity!CT$49</f>
        <v>-1470.7879439378503</v>
      </c>
      <c r="CU23" s="270">
        <f xml:space="preserve"> Equity!CU$49</f>
        <v>-1661.8655994354151</v>
      </c>
      <c r="CV23" s="270">
        <f xml:space="preserve"> Equity!CV$49</f>
        <v>-1796.8399570981028</v>
      </c>
      <c r="CW23" s="270">
        <f xml:space="preserve"> Equity!CW$49</f>
        <v>-1831.3191202049138</v>
      </c>
      <c r="CX23" s="270">
        <f xml:space="preserve"> Equity!CX$49</f>
        <v>-1660.9211811032708</v>
      </c>
      <c r="CY23" s="270">
        <f xml:space="preserve"> Equity!CY$49</f>
        <v>-1960.8157909769277</v>
      </c>
      <c r="CZ23" s="270">
        <f xml:space="preserve"> Equity!CZ$49</f>
        <v>-2102.4853957893783</v>
      </c>
      <c r="DA23" s="270">
        <f xml:space="preserve"> Equity!DA$49</f>
        <v>-2139.5975845548337</v>
      </c>
      <c r="DB23" s="270">
        <f xml:space="preserve"> Equity!DB$49</f>
        <v>-1962.8850485877285</v>
      </c>
      <c r="DC23" s="270">
        <f xml:space="preserve"> Equity!DC$49</f>
        <v>-2273.9478517538091</v>
      </c>
      <c r="DD23" s="270">
        <f xml:space="preserve"> Equity!DD$49</f>
        <v>-2422.9059867421811</v>
      </c>
      <c r="DE23" s="270">
        <f xml:space="preserve"> Equity!DE$49</f>
        <v>-2462.789952307643</v>
      </c>
      <c r="DF23" s="270">
        <f xml:space="preserve"> Equity!DF$49</f>
        <v>-2279.520351323682</v>
      </c>
      <c r="DG23" s="270">
        <f xml:space="preserve"> Equity!DG$49</f>
        <v>-2602.1817044662539</v>
      </c>
      <c r="DH23" s="270">
        <f xml:space="preserve"> Equity!DH$49</f>
        <v>-2758.7648625864181</v>
      </c>
      <c r="DI23" s="270">
        <f xml:space="preserve"> Equity!DI$49</f>
        <v>-2801.5658276886447</v>
      </c>
      <c r="DJ23" s="270">
        <f xml:space="preserve"> Equity!DJ$49</f>
        <v>-2728.2984418481819</v>
      </c>
      <c r="DK23" s="270">
        <f xml:space="preserve"> Equity!DK$49</f>
        <v>-2946.7108584510042</v>
      </c>
      <c r="DL23" s="270">
        <f xml:space="preserve"> Equity!DL$49</f>
        <v>-3111.5866743579954</v>
      </c>
      <c r="DM23" s="270">
        <f xml:space="preserve"> Equity!DM$49</f>
        <v>-3157.465132284392</v>
      </c>
      <c r="DN23" s="270">
        <f xml:space="preserve"> Equity!DN$49</f>
        <v>-2960.3055564488168</v>
      </c>
      <c r="DO23" s="270">
        <f xml:space="preserve"> Equity!DO$49</f>
        <v>-3307.5413376066522</v>
      </c>
      <c r="DP23" s="270">
        <f xml:space="preserve"> Equity!DP$49</f>
        <v>-3480.4617226828459</v>
      </c>
      <c r="DQ23" s="270">
        <f xml:space="preserve"> Equity!DQ$49</f>
        <v>-3529.5685449313305</v>
      </c>
      <c r="DR23" s="270">
        <f xml:space="preserve"> Equity!DR$49</f>
        <v>-2313.8053194134463</v>
      </c>
      <c r="DS23" s="270">
        <f xml:space="preserve"> Equity!DS$49</f>
        <v>-2128.8171788761592</v>
      </c>
      <c r="DT23" s="270">
        <f xml:space="preserve"> Equity!DT$49</f>
        <v>-2184.6661972048187</v>
      </c>
      <c r="DU23" s="270">
        <f xml:space="preserve"> Equity!DU$49</f>
        <v>-2197.5364253839953</v>
      </c>
      <c r="DV23" s="270">
        <f xml:space="preserve"> Equity!DV$49</f>
        <v>-2146.0555126672889</v>
      </c>
      <c r="DW23" s="270">
        <f xml:space="preserve"> Equity!DW$49</f>
        <v>-2182.0376083480633</v>
      </c>
      <c r="DX23" s="270">
        <f xml:space="preserve"> Equity!DX$49</f>
        <v>-2239.2828521349384</v>
      </c>
      <c r="DY23" s="270">
        <f xml:space="preserve"> Equity!DY$49</f>
        <v>-2252.474836018594</v>
      </c>
      <c r="DZ23" s="270">
        <f xml:space="preserve"> Equity!DZ$49</f>
        <v>-7791.318038879489</v>
      </c>
      <c r="EA23" s="270">
        <f xml:space="preserve"> Equity!EA$49</f>
        <v>-7874.2318635414731</v>
      </c>
      <c r="EB23" s="270">
        <f xml:space="preserve"> Equity!EB$49</f>
        <v>-8033.4272320340933</v>
      </c>
      <c r="EC23" s="270">
        <f xml:space="preserve"> Equity!EC$49</f>
        <v>-7691.4003786793746</v>
      </c>
      <c r="ED23" s="270">
        <f xml:space="preserve"> Equity!ED$49</f>
        <v>-4298.000703943726</v>
      </c>
      <c r="EE23" s="270">
        <f xml:space="preserve"> Equity!EE$49</f>
        <v>-4638.4487991832957</v>
      </c>
      <c r="EF23" s="270">
        <f xml:space="preserve"> Equity!EF$49</f>
        <v>-4783.9769938948411</v>
      </c>
      <c r="EG23" s="270">
        <f xml:space="preserve"> Equity!EG$49</f>
        <v>-4783.9769938948411</v>
      </c>
      <c r="EH23" s="270">
        <f xml:space="preserve"> Equity!EH$49</f>
        <v>-4492.9206044717521</v>
      </c>
      <c r="EI23" s="270">
        <f xml:space="preserve"> Equity!EI$49</f>
        <v>-4841.8799020923125</v>
      </c>
      <c r="EJ23" s="270">
        <f xml:space="preserve"> Equity!EJ$49</f>
        <v>-4991.0463016716421</v>
      </c>
      <c r="EK23" s="270">
        <f xml:space="preserve"> Equity!EK$49</f>
        <v>-4991.0463016716421</v>
      </c>
      <c r="EL23" s="270">
        <f xml:space="preserve"> Equity!EL$49</f>
        <v>-4692.7135025129792</v>
      </c>
      <c r="EM23" s="270">
        <f xml:space="preserve"> Equity!EM$49</f>
        <v>-5050.3967825740492</v>
      </c>
      <c r="EN23" s="270">
        <f xml:space="preserve"> Equity!EN$49</f>
        <v>-5203.2923421428659</v>
      </c>
      <c r="EO23" s="270">
        <f xml:space="preserve"> Equity!EO$49</f>
        <v>-5203.2923421428659</v>
      </c>
      <c r="EP23" s="270">
        <f xml:space="preserve"> Equity!EP$49</f>
        <v>-5050.3967825740492</v>
      </c>
      <c r="EQ23" s="270">
        <f xml:space="preserve"> Equity!EQ$49</f>
        <v>-5264.1265850678337</v>
      </c>
      <c r="ER23" s="270">
        <f xml:space="preserve"> Equity!ER$49</f>
        <v>-5420.8445336258683</v>
      </c>
      <c r="ES23" s="270">
        <f xml:space="preserve"> Equity!ES$49</f>
        <v>-5420.8445336258683</v>
      </c>
      <c r="ET23" s="270">
        <f xml:space="preserve"> Equity!ET$49</f>
        <v>-5107.4086365097955</v>
      </c>
      <c r="EU23" s="270">
        <f xml:space="preserve"> Equity!EU$49</f>
        <v>-5483.1996326239605</v>
      </c>
      <c r="EV23" s="270">
        <f xml:space="preserve"> Equity!EV$49</f>
        <v>-5643.8355298959432</v>
      </c>
      <c r="EW23" s="270">
        <f xml:space="preserve"> Equity!EW$49</f>
        <v>-5643.8355298959432</v>
      </c>
      <c r="EX23" s="270">
        <f xml:space="preserve"> Equity!EX$49</f>
        <v>-5322.5637353519724</v>
      </c>
      <c r="EY23" s="270">
        <f xml:space="preserve"> Equity!EY$49</f>
        <v>-5707.7495063689876</v>
      </c>
      <c r="EZ23" s="270">
        <f xml:space="preserve"> Equity!EZ$49</f>
        <v>-5872.401301072774</v>
      </c>
      <c r="FA23" s="270">
        <f xml:space="preserve"> Equity!FA$49</f>
        <v>-2748.669094989993</v>
      </c>
      <c r="FB23" s="270">
        <f xml:space="preserve"> Equity!FB$49</f>
        <v>-3123.732206082781</v>
      </c>
      <c r="FC23" s="270">
        <f xml:space="preserve"> Equity!FC$49</f>
        <v>0</v>
      </c>
      <c r="FD23" s="270">
        <f xml:space="preserve"> Equity!FD$49</f>
        <v>0</v>
      </c>
      <c r="FE23" s="270">
        <f xml:space="preserve"> Equity!FE$49</f>
        <v>0</v>
      </c>
      <c r="FF23" s="270">
        <f xml:space="preserve"> Equity!FF$49</f>
        <v>0</v>
      </c>
      <c r="FG23" s="270">
        <f xml:space="preserve"> Equity!FG$49</f>
        <v>0</v>
      </c>
      <c r="FH23" s="270">
        <f xml:space="preserve"> Equity!FH$49</f>
        <v>0</v>
      </c>
      <c r="FI23" s="270">
        <f xml:space="preserve"> Equity!FI$49</f>
        <v>0</v>
      </c>
      <c r="FJ23" s="270">
        <f xml:space="preserve"> Equity!FJ$49</f>
        <v>0</v>
      </c>
      <c r="FK23" s="270">
        <f xml:space="preserve"> Equity!FK$49</f>
        <v>0</v>
      </c>
      <c r="FL23" s="270">
        <f xml:space="preserve"> Equity!FL$49</f>
        <v>0</v>
      </c>
      <c r="FM23" s="270">
        <f xml:space="preserve"> Equity!FM$49</f>
        <v>0</v>
      </c>
      <c r="FN23" s="270">
        <f xml:space="preserve"> Equity!FN$49</f>
        <v>0</v>
      </c>
      <c r="FO23" s="270">
        <f xml:space="preserve"> Equity!FO$49</f>
        <v>0</v>
      </c>
      <c r="FP23" s="270">
        <f xml:space="preserve"> Equity!FP$49</f>
        <v>0</v>
      </c>
      <c r="FQ23" s="270">
        <f xml:space="preserve"> Equity!FQ$49</f>
        <v>0</v>
      </c>
      <c r="FR23" s="270">
        <f xml:space="preserve"> Equity!FR$49</f>
        <v>0</v>
      </c>
      <c r="FS23" s="270">
        <f xml:space="preserve"> Equity!FS$49</f>
        <v>0</v>
      </c>
      <c r="FT23" s="270">
        <f xml:space="preserve"> Equity!FT$49</f>
        <v>0</v>
      </c>
      <c r="FU23" s="270">
        <f xml:space="preserve"> Equity!FU$49</f>
        <v>0</v>
      </c>
      <c r="FV23" s="270">
        <f xml:space="preserve"> Equity!FV$49</f>
        <v>0</v>
      </c>
      <c r="FW23" s="270">
        <f xml:space="preserve"> Equity!FW$49</f>
        <v>0</v>
      </c>
      <c r="FX23" s="270">
        <f xml:space="preserve"> Equity!FX$49</f>
        <v>0</v>
      </c>
      <c r="FY23" s="270">
        <f xml:space="preserve"> Equity!FY$49</f>
        <v>0</v>
      </c>
      <c r="FZ23" s="270">
        <f xml:space="preserve"> Equity!FZ$49</f>
        <v>0</v>
      </c>
      <c r="GA23" s="270">
        <f xml:space="preserve"> Equity!GA$49</f>
        <v>0</v>
      </c>
      <c r="GB23" s="270">
        <f xml:space="preserve"> Equity!GB$49</f>
        <v>0</v>
      </c>
      <c r="GC23" s="270">
        <f xml:space="preserve"> Equity!GC$49</f>
        <v>0</v>
      </c>
      <c r="GD23" s="270">
        <f xml:space="preserve"> Equity!GD$49</f>
        <v>0</v>
      </c>
      <c r="GE23" s="270">
        <f xml:space="preserve"> Equity!GE$49</f>
        <v>0</v>
      </c>
      <c r="GF23" s="270">
        <f xml:space="preserve"> Equity!GF$49</f>
        <v>0</v>
      </c>
      <c r="GG23" s="270">
        <f xml:space="preserve"> Equity!GG$49</f>
        <v>0</v>
      </c>
      <c r="GH23" s="270">
        <f xml:space="preserve"> Equity!GH$49</f>
        <v>0</v>
      </c>
      <c r="GI23" s="270">
        <f xml:space="preserve"> Equity!GI$49</f>
        <v>0</v>
      </c>
      <c r="GJ23" s="270">
        <f xml:space="preserve"> Equity!GJ$49</f>
        <v>0</v>
      </c>
    </row>
    <row r="24" spans="1:192" hidden="1" outlineLevel="1" x14ac:dyDescent="0.35">
      <c r="A24" s="198"/>
      <c r="D24" s="201"/>
      <c r="E24" s="223" t="s">
        <v>197</v>
      </c>
      <c r="F24" s="223"/>
      <c r="G24" s="223" t="str">
        <f>SMU</f>
        <v>$ 000s</v>
      </c>
      <c r="H24" s="223">
        <f xml:space="preserve"> SUM(J24:GJ24)</f>
        <v>-1.1823431123048067E-11</v>
      </c>
      <c r="I24" s="223"/>
      <c r="J24" s="223">
        <f xml:space="preserve"> J21 + J23</f>
        <v>0</v>
      </c>
      <c r="K24" s="223">
        <f t="shared" ref="K24:BV24" si="24" xml:space="preserve"> K21 + K23</f>
        <v>0</v>
      </c>
      <c r="L24" s="223">
        <f t="shared" si="24"/>
        <v>0</v>
      </c>
      <c r="M24" s="223">
        <f t="shared" si="24"/>
        <v>0</v>
      </c>
      <c r="N24" s="223">
        <f t="shared" si="24"/>
        <v>0</v>
      </c>
      <c r="O24" s="223">
        <f t="shared" si="24"/>
        <v>0</v>
      </c>
      <c r="P24" s="223">
        <f t="shared" si="24"/>
        <v>0</v>
      </c>
      <c r="Q24" s="223">
        <f t="shared" si="24"/>
        <v>0</v>
      </c>
      <c r="R24" s="223">
        <f t="shared" si="24"/>
        <v>0</v>
      </c>
      <c r="S24" s="223">
        <f t="shared" si="24"/>
        <v>0</v>
      </c>
      <c r="T24" s="223">
        <f t="shared" si="24"/>
        <v>0</v>
      </c>
      <c r="U24" s="223">
        <f t="shared" si="24"/>
        <v>0</v>
      </c>
      <c r="V24" s="223">
        <f t="shared" si="24"/>
        <v>0</v>
      </c>
      <c r="W24" s="223">
        <f t="shared" si="24"/>
        <v>0</v>
      </c>
      <c r="X24" s="223">
        <f t="shared" si="24"/>
        <v>0</v>
      </c>
      <c r="Y24" s="223">
        <f t="shared" si="24"/>
        <v>0</v>
      </c>
      <c r="Z24" s="223">
        <f t="shared" si="24"/>
        <v>0</v>
      </c>
      <c r="AA24" s="223">
        <f t="shared" si="24"/>
        <v>0</v>
      </c>
      <c r="AB24" s="223">
        <f t="shared" si="24"/>
        <v>0</v>
      </c>
      <c r="AC24" s="223">
        <f t="shared" si="24"/>
        <v>0</v>
      </c>
      <c r="AD24" s="223">
        <f t="shared" si="24"/>
        <v>0</v>
      </c>
      <c r="AE24" s="223">
        <f t="shared" si="24"/>
        <v>109.18740775308153</v>
      </c>
      <c r="AF24" s="223">
        <f t="shared" si="24"/>
        <v>211.33046662499999</v>
      </c>
      <c r="AG24" s="223">
        <f t="shared" si="24"/>
        <v>327.56222326875002</v>
      </c>
      <c r="AH24" s="223">
        <f t="shared" si="24"/>
        <v>436.74963102499993</v>
      </c>
      <c r="AI24" s="223">
        <f t="shared" si="24"/>
        <v>510.71529434374997</v>
      </c>
      <c r="AJ24" s="223">
        <f t="shared" si="24"/>
        <v>655.12444653750003</v>
      </c>
      <c r="AK24" s="223">
        <f t="shared" si="24"/>
        <v>739.65663318750001</v>
      </c>
      <c r="AL24" s="223">
        <f t="shared" si="24"/>
        <v>873.49926204999986</v>
      </c>
      <c r="AM24" s="223">
        <f t="shared" si="24"/>
        <v>974.76177730781251</v>
      </c>
      <c r="AN24" s="223">
        <f t="shared" si="24"/>
        <v>1119.1709295015628</v>
      </c>
      <c r="AO24" s="223">
        <f t="shared" si="24"/>
        <v>1231.0880224517184</v>
      </c>
      <c r="AP24" s="223">
        <f t="shared" si="24"/>
        <v>1299.6823697437499</v>
      </c>
      <c r="AQ24" s="223">
        <f t="shared" si="24"/>
        <v>1454.9222083520308</v>
      </c>
      <c r="AR24" s="223">
        <f t="shared" si="24"/>
        <v>1516.2960980343753</v>
      </c>
      <c r="AS24" s="223">
        <f t="shared" si="24"/>
        <v>1678.7563942523436</v>
      </c>
      <c r="AT24" s="223">
        <f t="shared" si="24"/>
        <v>1790.6734872025002</v>
      </c>
      <c r="AU24" s="223">
        <f t="shared" si="24"/>
        <v>1718.468911105625</v>
      </c>
      <c r="AV24" s="223">
        <f t="shared" si="24"/>
        <v>2014.5076731028128</v>
      </c>
      <c r="AW24" s="223">
        <f t="shared" si="24"/>
        <v>2057.8304187609369</v>
      </c>
      <c r="AX24" s="223">
        <f t="shared" si="24"/>
        <v>2238.3418590031256</v>
      </c>
      <c r="AY24" s="223">
        <f t="shared" si="24"/>
        <v>2331.3052507278517</v>
      </c>
      <c r="AZ24" s="223">
        <f t="shared" si="24"/>
        <v>2523.7304460260229</v>
      </c>
      <c r="BA24" s="223">
        <f t="shared" si="24"/>
        <v>2638.4454662999337</v>
      </c>
      <c r="BB24" s="223">
        <f t="shared" si="24"/>
        <v>2664.3488579746872</v>
      </c>
      <c r="BC24" s="223">
        <f t="shared" si="24"/>
        <v>2753.1604865738432</v>
      </c>
      <c r="BD24" s="223">
        <f t="shared" si="24"/>
        <v>2664.3488579746872</v>
      </c>
      <c r="BE24" s="223">
        <f t="shared" si="24"/>
        <v>2753.1604865738432</v>
      </c>
      <c r="BF24" s="223">
        <f t="shared" si="24"/>
        <v>-2580.1927208616039</v>
      </c>
      <c r="BG24" s="223">
        <f t="shared" si="24"/>
        <v>-2089.8997190313139</v>
      </c>
      <c r="BH24" s="223">
        <f t="shared" si="24"/>
        <v>-2047.5066634487512</v>
      </c>
      <c r="BI24" s="223">
        <f t="shared" si="24"/>
        <v>-2041.6511577592764</v>
      </c>
      <c r="BJ24" s="223">
        <f t="shared" si="24"/>
        <v>-2125.6898553092274</v>
      </c>
      <c r="BK24" s="223">
        <f t="shared" si="24"/>
        <v>-1941.3728667250493</v>
      </c>
      <c r="BL24" s="223">
        <f t="shared" si="24"/>
        <v>-1895.5166573780884</v>
      </c>
      <c r="BM24" s="223">
        <f t="shared" si="24"/>
        <v>-1888.3319733069402</v>
      </c>
      <c r="BN24" s="223">
        <f t="shared" si="24"/>
        <v>-1923.8566455957457</v>
      </c>
      <c r="BO24" s="223">
        <f t="shared" si="24"/>
        <v>-1793.1426445076627</v>
      </c>
      <c r="BP24" s="223">
        <f t="shared" si="24"/>
        <v>-1734.5197154226366</v>
      </c>
      <c r="BQ24" s="223">
        <f t="shared" si="24"/>
        <v>-1725.9193945005586</v>
      </c>
      <c r="BR24" s="223">
        <f t="shared" si="24"/>
        <v>-1817.0529961944453</v>
      </c>
      <c r="BS24" s="223">
        <f t="shared" si="24"/>
        <v>-1618.3302302336847</v>
      </c>
      <c r="BT24" s="223">
        <f t="shared" si="24"/>
        <v>-1564.9728069107437</v>
      </c>
      <c r="BU24" s="223">
        <f t="shared" si="24"/>
        <v>-1554.8752022212732</v>
      </c>
      <c r="BV24" s="223">
        <f t="shared" si="24"/>
        <v>-1649.774753498262</v>
      </c>
      <c r="BW24" s="223">
        <f t="shared" ref="BW24:EH24" si="25" xml:space="preserve"> BW21 + BW23</f>
        <v>-1443.4261600804509</v>
      </c>
      <c r="BX24" s="223">
        <f t="shared" si="25"/>
        <v>-1386.0220447404424</v>
      </c>
      <c r="BY24" s="223">
        <f t="shared" si="25"/>
        <v>-1374.3369245619517</v>
      </c>
      <c r="BZ24" s="223">
        <f t="shared" si="25"/>
        <v>-1473.1578287161697</v>
      </c>
      <c r="CA24" s="223">
        <f t="shared" si="25"/>
        <v>-1258.8833249693807</v>
      </c>
      <c r="CB24" s="223">
        <f t="shared" si="25"/>
        <v>-1197.2196484960245</v>
      </c>
      <c r="CC24" s="223">
        <f t="shared" si="25"/>
        <v>-1161.1734312903632</v>
      </c>
      <c r="CD24" s="223">
        <f t="shared" si="25"/>
        <v>0</v>
      </c>
      <c r="CE24" s="223">
        <f t="shared" si="25"/>
        <v>0</v>
      </c>
      <c r="CF24" s="223">
        <f t="shared" si="25"/>
        <v>0</v>
      </c>
      <c r="CG24" s="223">
        <f t="shared" si="25"/>
        <v>0</v>
      </c>
      <c r="CH24" s="223">
        <f t="shared" si="25"/>
        <v>0</v>
      </c>
      <c r="CI24" s="223">
        <f t="shared" si="25"/>
        <v>0</v>
      </c>
      <c r="CJ24" s="223">
        <f t="shared" si="25"/>
        <v>0</v>
      </c>
      <c r="CK24" s="223">
        <f t="shared" si="25"/>
        <v>0</v>
      </c>
      <c r="CL24" s="223">
        <f t="shared" si="25"/>
        <v>0</v>
      </c>
      <c r="CM24" s="223">
        <f t="shared" si="25"/>
        <v>0</v>
      </c>
      <c r="CN24" s="223">
        <f t="shared" si="25"/>
        <v>0</v>
      </c>
      <c r="CO24" s="223">
        <f t="shared" si="25"/>
        <v>0</v>
      </c>
      <c r="CP24" s="223">
        <f t="shared" si="25"/>
        <v>0</v>
      </c>
      <c r="CQ24" s="223">
        <f t="shared" si="25"/>
        <v>0</v>
      </c>
      <c r="CR24" s="223">
        <f t="shared" si="25"/>
        <v>0</v>
      </c>
      <c r="CS24" s="223">
        <f t="shared" si="25"/>
        <v>0</v>
      </c>
      <c r="CT24" s="223">
        <f t="shared" si="25"/>
        <v>0</v>
      </c>
      <c r="CU24" s="223">
        <f t="shared" si="25"/>
        <v>0</v>
      </c>
      <c r="CV24" s="223">
        <f t="shared" si="25"/>
        <v>0</v>
      </c>
      <c r="CW24" s="223">
        <f t="shared" si="25"/>
        <v>0</v>
      </c>
      <c r="CX24" s="223">
        <f t="shared" si="25"/>
        <v>0</v>
      </c>
      <c r="CY24" s="223">
        <f t="shared" si="25"/>
        <v>0</v>
      </c>
      <c r="CZ24" s="223">
        <f t="shared" si="25"/>
        <v>0</v>
      </c>
      <c r="DA24" s="223">
        <f t="shared" si="25"/>
        <v>0</v>
      </c>
      <c r="DB24" s="223">
        <f t="shared" si="25"/>
        <v>0</v>
      </c>
      <c r="DC24" s="223">
        <f t="shared" si="25"/>
        <v>0</v>
      </c>
      <c r="DD24" s="223">
        <f t="shared" si="25"/>
        <v>0</v>
      </c>
      <c r="DE24" s="223">
        <f t="shared" si="25"/>
        <v>0</v>
      </c>
      <c r="DF24" s="223">
        <f t="shared" si="25"/>
        <v>0</v>
      </c>
      <c r="DG24" s="223">
        <f t="shared" si="25"/>
        <v>0</v>
      </c>
      <c r="DH24" s="223">
        <f t="shared" si="25"/>
        <v>0</v>
      </c>
      <c r="DI24" s="223">
        <f t="shared" si="25"/>
        <v>0</v>
      </c>
      <c r="DJ24" s="223">
        <f t="shared" si="25"/>
        <v>0</v>
      </c>
      <c r="DK24" s="223">
        <f t="shared" si="25"/>
        <v>0</v>
      </c>
      <c r="DL24" s="223">
        <f t="shared" si="25"/>
        <v>0</v>
      </c>
      <c r="DM24" s="223">
        <f t="shared" si="25"/>
        <v>0</v>
      </c>
      <c r="DN24" s="223">
        <f t="shared" si="25"/>
        <v>0</v>
      </c>
      <c r="DO24" s="223">
        <f t="shared" si="25"/>
        <v>0</v>
      </c>
      <c r="DP24" s="223">
        <f t="shared" si="25"/>
        <v>0</v>
      </c>
      <c r="DQ24" s="223">
        <f t="shared" si="25"/>
        <v>0</v>
      </c>
      <c r="DR24" s="223">
        <f t="shared" si="25"/>
        <v>1011.2599575307322</v>
      </c>
      <c r="DS24" s="223">
        <f t="shared" si="25"/>
        <v>1556.4788737484719</v>
      </c>
      <c r="DT24" s="223">
        <f t="shared" si="25"/>
        <v>1682.2766236273333</v>
      </c>
      <c r="DU24" s="223">
        <f t="shared" si="25"/>
        <v>1721.9079960126378</v>
      </c>
      <c r="DV24" s="223">
        <f t="shared" si="25"/>
        <v>1561.2589272783202</v>
      </c>
      <c r="DW24" s="223">
        <f t="shared" si="25"/>
        <v>1899.0051162029367</v>
      </c>
      <c r="DX24" s="223">
        <f t="shared" si="25"/>
        <v>2032.5324988431739</v>
      </c>
      <c r="DY24" s="223">
        <f t="shared" si="25"/>
        <v>2075.4109972110009</v>
      </c>
      <c r="DZ24" s="223">
        <f t="shared" si="25"/>
        <v>-3544.9672607700822</v>
      </c>
      <c r="EA24" s="223">
        <f t="shared" si="25"/>
        <v>-3434.2524330498991</v>
      </c>
      <c r="EB24" s="223">
        <f t="shared" si="25"/>
        <v>-3451.4690749946731</v>
      </c>
      <c r="EC24" s="223">
        <f t="shared" si="25"/>
        <v>-3109.4422216399544</v>
      </c>
      <c r="ED24" s="223">
        <f t="shared" si="25"/>
        <v>0</v>
      </c>
      <c r="EE24" s="223">
        <f t="shared" si="25"/>
        <v>0</v>
      </c>
      <c r="EF24" s="223">
        <f t="shared" si="25"/>
        <v>0</v>
      </c>
      <c r="EG24" s="223">
        <f t="shared" si="25"/>
        <v>0</v>
      </c>
      <c r="EH24" s="223">
        <f t="shared" si="25"/>
        <v>0</v>
      </c>
      <c r="EI24" s="223">
        <f t="shared" ref="EI24:GG24" si="26" xml:space="preserve"> EI21 + EI23</f>
        <v>0</v>
      </c>
      <c r="EJ24" s="223">
        <f t="shared" si="26"/>
        <v>0</v>
      </c>
      <c r="EK24" s="223">
        <f t="shared" si="26"/>
        <v>0</v>
      </c>
      <c r="EL24" s="223">
        <f t="shared" si="26"/>
        <v>0</v>
      </c>
      <c r="EM24" s="223">
        <f t="shared" si="26"/>
        <v>0</v>
      </c>
      <c r="EN24" s="223">
        <f t="shared" si="26"/>
        <v>0</v>
      </c>
      <c r="EO24" s="223">
        <f t="shared" si="26"/>
        <v>0</v>
      </c>
      <c r="EP24" s="223">
        <f t="shared" si="26"/>
        <v>0</v>
      </c>
      <c r="EQ24" s="223">
        <f t="shared" si="26"/>
        <v>0</v>
      </c>
      <c r="ER24" s="223">
        <f t="shared" si="26"/>
        <v>0</v>
      </c>
      <c r="ES24" s="223">
        <f t="shared" si="26"/>
        <v>0</v>
      </c>
      <c r="ET24" s="223">
        <f t="shared" si="26"/>
        <v>0</v>
      </c>
      <c r="EU24" s="223">
        <f t="shared" si="26"/>
        <v>0</v>
      </c>
      <c r="EV24" s="223">
        <f t="shared" si="26"/>
        <v>0</v>
      </c>
      <c r="EW24" s="223">
        <f t="shared" si="26"/>
        <v>0</v>
      </c>
      <c r="EX24" s="223">
        <f t="shared" si="26"/>
        <v>0</v>
      </c>
      <c r="EY24" s="223">
        <f t="shared" si="26"/>
        <v>0</v>
      </c>
      <c r="EZ24" s="223">
        <f t="shared" si="26"/>
        <v>0</v>
      </c>
      <c r="FA24" s="223">
        <f t="shared" si="26"/>
        <v>3123.732206082781</v>
      </c>
      <c r="FB24" s="223">
        <f t="shared" si="26"/>
        <v>-3123.732206082781</v>
      </c>
      <c r="FC24" s="223">
        <f t="shared" si="26"/>
        <v>0</v>
      </c>
      <c r="FD24" s="223">
        <f t="shared" si="26"/>
        <v>0</v>
      </c>
      <c r="FE24" s="223">
        <f t="shared" si="26"/>
        <v>0</v>
      </c>
      <c r="FF24" s="223">
        <f t="shared" si="26"/>
        <v>0</v>
      </c>
      <c r="FG24" s="223">
        <f t="shared" si="26"/>
        <v>0</v>
      </c>
      <c r="FH24" s="223">
        <f t="shared" si="26"/>
        <v>0</v>
      </c>
      <c r="FI24" s="223">
        <f t="shared" si="26"/>
        <v>0</v>
      </c>
      <c r="FJ24" s="223">
        <f t="shared" si="26"/>
        <v>0</v>
      </c>
      <c r="FK24" s="223">
        <f t="shared" si="26"/>
        <v>0</v>
      </c>
      <c r="FL24" s="223">
        <f t="shared" si="26"/>
        <v>0</v>
      </c>
      <c r="FM24" s="223">
        <f t="shared" si="26"/>
        <v>0</v>
      </c>
      <c r="FN24" s="223">
        <f t="shared" si="26"/>
        <v>0</v>
      </c>
      <c r="FO24" s="223">
        <f t="shared" si="26"/>
        <v>0</v>
      </c>
      <c r="FP24" s="223">
        <f t="shared" si="26"/>
        <v>0</v>
      </c>
      <c r="FQ24" s="223">
        <f t="shared" si="26"/>
        <v>0</v>
      </c>
      <c r="FR24" s="223">
        <f t="shared" si="26"/>
        <v>0</v>
      </c>
      <c r="FS24" s="223">
        <f t="shared" si="26"/>
        <v>0</v>
      </c>
      <c r="FT24" s="223">
        <f t="shared" si="26"/>
        <v>0</v>
      </c>
      <c r="FU24" s="223">
        <f t="shared" si="26"/>
        <v>0</v>
      </c>
      <c r="FV24" s="223">
        <f t="shared" si="26"/>
        <v>0</v>
      </c>
      <c r="FW24" s="223">
        <f t="shared" si="26"/>
        <v>0</v>
      </c>
      <c r="FX24" s="223">
        <f t="shared" si="26"/>
        <v>0</v>
      </c>
      <c r="FY24" s="223">
        <f t="shared" si="26"/>
        <v>0</v>
      </c>
      <c r="FZ24" s="223">
        <f t="shared" si="26"/>
        <v>0</v>
      </c>
      <c r="GA24" s="223">
        <f t="shared" si="26"/>
        <v>0</v>
      </c>
      <c r="GB24" s="223">
        <f t="shared" si="26"/>
        <v>0</v>
      </c>
      <c r="GC24" s="223">
        <f t="shared" si="26"/>
        <v>0</v>
      </c>
      <c r="GD24" s="223">
        <f t="shared" si="26"/>
        <v>0</v>
      </c>
      <c r="GE24" s="223">
        <f t="shared" si="26"/>
        <v>0</v>
      </c>
      <c r="GF24" s="223">
        <f t="shared" si="26"/>
        <v>0</v>
      </c>
      <c r="GG24" s="223">
        <f t="shared" si="26"/>
        <v>0</v>
      </c>
      <c r="GH24" s="223">
        <f xml:space="preserve"> GH21 + GH23</f>
        <v>0</v>
      </c>
      <c r="GI24" s="223">
        <f xml:space="preserve"> GI21 + GI23</f>
        <v>0</v>
      </c>
      <c r="GJ24" s="223">
        <f xml:space="preserve"> GJ21 + GJ23</f>
        <v>0</v>
      </c>
    </row>
    <row r="25" spans="1:192" hidden="1" outlineLevel="1" x14ac:dyDescent="0.35">
      <c r="A25" s="198"/>
      <c r="D25" s="201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  <c r="CK25" s="225"/>
      <c r="CL25" s="225"/>
      <c r="CM25" s="225"/>
      <c r="CN25" s="225"/>
      <c r="CO25" s="225"/>
      <c r="CP25" s="225"/>
      <c r="CQ25" s="225"/>
      <c r="CR25" s="225"/>
      <c r="CS25" s="225"/>
      <c r="CT25" s="225"/>
      <c r="CU25" s="225"/>
      <c r="CV25" s="225"/>
      <c r="CW25" s="225"/>
      <c r="CX25" s="225"/>
      <c r="CY25" s="225"/>
      <c r="CZ25" s="225"/>
      <c r="DA25" s="225"/>
      <c r="DB25" s="225"/>
      <c r="DC25" s="225"/>
      <c r="DD25" s="225"/>
      <c r="DE25" s="225"/>
      <c r="DF25" s="225"/>
      <c r="DG25" s="225"/>
      <c r="DH25" s="225"/>
      <c r="DI25" s="225"/>
      <c r="DJ25" s="225"/>
      <c r="DK25" s="225"/>
      <c r="DL25" s="225"/>
      <c r="DM25" s="225"/>
      <c r="DN25" s="225"/>
      <c r="DO25" s="225"/>
      <c r="DP25" s="225"/>
      <c r="DQ25" s="225"/>
      <c r="DR25" s="225"/>
      <c r="DS25" s="225"/>
      <c r="DT25" s="225"/>
      <c r="DU25" s="225"/>
      <c r="DV25" s="225"/>
      <c r="DW25" s="225"/>
      <c r="DX25" s="225"/>
      <c r="DY25" s="225"/>
      <c r="DZ25" s="225"/>
      <c r="EA25" s="225"/>
      <c r="EB25" s="225"/>
      <c r="EC25" s="225"/>
      <c r="ED25" s="225"/>
      <c r="EE25" s="225"/>
      <c r="EF25" s="225"/>
      <c r="EG25" s="225"/>
      <c r="EH25" s="225"/>
      <c r="EI25" s="225"/>
      <c r="EJ25" s="225"/>
      <c r="EK25" s="225"/>
      <c r="EL25" s="225"/>
      <c r="EM25" s="225"/>
      <c r="EN25" s="225"/>
      <c r="EO25" s="225"/>
      <c r="EP25" s="225"/>
      <c r="EQ25" s="225"/>
      <c r="ER25" s="225"/>
      <c r="ES25" s="225"/>
      <c r="ET25" s="225"/>
      <c r="EU25" s="225"/>
      <c r="EV25" s="225"/>
      <c r="EW25" s="225"/>
      <c r="EX25" s="225"/>
      <c r="EY25" s="225"/>
      <c r="EZ25" s="225"/>
      <c r="FA25" s="225"/>
      <c r="FB25" s="225"/>
      <c r="FC25" s="225"/>
      <c r="FD25" s="225"/>
      <c r="FE25" s="225"/>
      <c r="FF25" s="225"/>
      <c r="FG25" s="225"/>
      <c r="FH25" s="225"/>
      <c r="FI25" s="225"/>
      <c r="FJ25" s="225"/>
      <c r="FK25" s="225"/>
      <c r="FL25" s="225"/>
      <c r="FM25" s="225"/>
      <c r="FN25" s="225"/>
      <c r="FO25" s="225"/>
      <c r="FP25" s="225"/>
      <c r="FQ25" s="225"/>
      <c r="FR25" s="225"/>
      <c r="FS25" s="225"/>
      <c r="FT25" s="225"/>
      <c r="FU25" s="225"/>
      <c r="FV25" s="225"/>
      <c r="FW25" s="225"/>
      <c r="FX25" s="225"/>
      <c r="FY25" s="225"/>
      <c r="FZ25" s="225"/>
      <c r="GA25" s="225"/>
      <c r="GB25" s="225"/>
      <c r="GC25" s="225"/>
      <c r="GD25" s="225"/>
      <c r="GE25" s="225"/>
      <c r="GF25" s="225"/>
      <c r="GG25" s="225"/>
      <c r="GH25" s="225"/>
      <c r="GI25" s="225"/>
      <c r="GJ25" s="225"/>
    </row>
    <row r="26" spans="1:192" x14ac:dyDescent="0.35">
      <c r="A26" s="198"/>
      <c r="D26" s="201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  <c r="CK26" s="225"/>
      <c r="CL26" s="225"/>
      <c r="CM26" s="225"/>
      <c r="CN26" s="225"/>
      <c r="CO26" s="225"/>
      <c r="CP26" s="225"/>
      <c r="CQ26" s="225"/>
      <c r="CR26" s="225"/>
      <c r="CS26" s="225"/>
      <c r="CT26" s="225"/>
      <c r="CU26" s="225"/>
      <c r="CV26" s="225"/>
      <c r="CW26" s="225"/>
      <c r="CX26" s="225"/>
      <c r="CY26" s="225"/>
      <c r="CZ26" s="225"/>
      <c r="DA26" s="225"/>
      <c r="DB26" s="225"/>
      <c r="DC26" s="225"/>
      <c r="DD26" s="225"/>
      <c r="DE26" s="225"/>
      <c r="DF26" s="225"/>
      <c r="DG26" s="225"/>
      <c r="DH26" s="225"/>
      <c r="DI26" s="225"/>
      <c r="DJ26" s="225"/>
      <c r="DK26" s="225"/>
      <c r="DL26" s="225"/>
      <c r="DM26" s="225"/>
      <c r="DN26" s="225"/>
      <c r="DO26" s="225"/>
      <c r="DP26" s="225"/>
      <c r="DQ26" s="225"/>
      <c r="DR26" s="225"/>
      <c r="DS26" s="225"/>
      <c r="DT26" s="225"/>
      <c r="DU26" s="225"/>
      <c r="DV26" s="225"/>
      <c r="DW26" s="225"/>
      <c r="DX26" s="225"/>
      <c r="DY26" s="225"/>
      <c r="DZ26" s="225"/>
      <c r="EA26" s="225"/>
      <c r="EB26" s="225"/>
      <c r="EC26" s="225"/>
      <c r="ED26" s="225"/>
      <c r="EE26" s="225"/>
      <c r="EF26" s="225"/>
      <c r="EG26" s="225"/>
      <c r="EH26" s="225"/>
      <c r="EI26" s="225"/>
      <c r="EJ26" s="225"/>
      <c r="EK26" s="225"/>
      <c r="EL26" s="225"/>
      <c r="EM26" s="225"/>
      <c r="EN26" s="225"/>
      <c r="EO26" s="225"/>
      <c r="EP26" s="225"/>
      <c r="EQ26" s="225"/>
      <c r="ER26" s="225"/>
      <c r="ES26" s="225"/>
      <c r="ET26" s="225"/>
      <c r="EU26" s="225"/>
      <c r="EV26" s="225"/>
      <c r="EW26" s="225"/>
      <c r="EX26" s="225"/>
      <c r="EY26" s="225"/>
      <c r="EZ26" s="225"/>
      <c r="FA26" s="225"/>
      <c r="FB26" s="225"/>
      <c r="FC26" s="225"/>
      <c r="FD26" s="225"/>
      <c r="FE26" s="225"/>
      <c r="FF26" s="225"/>
      <c r="FG26" s="225"/>
      <c r="FH26" s="225"/>
      <c r="FI26" s="225"/>
      <c r="FJ26" s="225"/>
      <c r="FK26" s="225"/>
      <c r="FL26" s="225"/>
      <c r="FM26" s="225"/>
      <c r="FN26" s="225"/>
      <c r="FO26" s="225"/>
      <c r="FP26" s="225"/>
      <c r="FQ26" s="225"/>
      <c r="FR26" s="225"/>
      <c r="FS26" s="225"/>
      <c r="FT26" s="225"/>
      <c r="FU26" s="225"/>
      <c r="FV26" s="225"/>
      <c r="FW26" s="225"/>
      <c r="FX26" s="225"/>
      <c r="FY26" s="225"/>
      <c r="FZ26" s="225"/>
      <c r="GA26" s="225"/>
      <c r="GB26" s="225"/>
      <c r="GC26" s="225"/>
      <c r="GD26" s="225"/>
      <c r="GE26" s="225"/>
      <c r="GF26" s="225"/>
      <c r="GG26" s="225"/>
      <c r="GH26" s="225"/>
      <c r="GI26" s="225"/>
      <c r="GJ26" s="225"/>
    </row>
    <row r="27" spans="1:192" collapsed="1" x14ac:dyDescent="0.35">
      <c r="A27" s="198" t="s">
        <v>53</v>
      </c>
      <c r="D27" s="201"/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  <c r="CK27" s="225"/>
      <c r="CL27" s="225"/>
      <c r="CM27" s="225"/>
      <c r="CN27" s="225"/>
      <c r="CO27" s="225"/>
      <c r="CP27" s="225"/>
      <c r="CQ27" s="225"/>
      <c r="CR27" s="225"/>
      <c r="CS27" s="225"/>
      <c r="CT27" s="225"/>
      <c r="CU27" s="225"/>
      <c r="CV27" s="225"/>
      <c r="CW27" s="225"/>
      <c r="CX27" s="225"/>
      <c r="CY27" s="225"/>
      <c r="CZ27" s="225"/>
      <c r="DA27" s="225"/>
      <c r="DB27" s="225"/>
      <c r="DC27" s="225"/>
      <c r="DD27" s="225"/>
      <c r="DE27" s="225"/>
      <c r="DF27" s="225"/>
      <c r="DG27" s="225"/>
      <c r="DH27" s="225"/>
      <c r="DI27" s="225"/>
      <c r="DJ27" s="225"/>
      <c r="DK27" s="225"/>
      <c r="DL27" s="225"/>
      <c r="DM27" s="225"/>
      <c r="DN27" s="225"/>
      <c r="DO27" s="225"/>
      <c r="DP27" s="225"/>
      <c r="DQ27" s="225"/>
      <c r="DR27" s="225"/>
      <c r="DS27" s="225"/>
      <c r="DT27" s="225"/>
      <c r="DU27" s="225"/>
      <c r="DV27" s="225"/>
      <c r="DW27" s="225"/>
      <c r="DX27" s="225"/>
      <c r="DY27" s="225"/>
      <c r="DZ27" s="225"/>
      <c r="EA27" s="225"/>
      <c r="EB27" s="225"/>
      <c r="EC27" s="225"/>
      <c r="ED27" s="225"/>
      <c r="EE27" s="225"/>
      <c r="EF27" s="225"/>
      <c r="EG27" s="225"/>
      <c r="EH27" s="225"/>
      <c r="EI27" s="225"/>
      <c r="EJ27" s="225"/>
      <c r="EK27" s="225"/>
      <c r="EL27" s="225"/>
      <c r="EM27" s="225"/>
      <c r="EN27" s="225"/>
      <c r="EO27" s="225"/>
      <c r="EP27" s="225"/>
      <c r="EQ27" s="225"/>
      <c r="ER27" s="225"/>
      <c r="ES27" s="225"/>
      <c r="ET27" s="225"/>
      <c r="EU27" s="225"/>
      <c r="EV27" s="225"/>
      <c r="EW27" s="225"/>
      <c r="EX27" s="225"/>
      <c r="EY27" s="225"/>
      <c r="EZ27" s="225"/>
      <c r="FA27" s="225"/>
      <c r="FB27" s="225"/>
      <c r="FC27" s="225"/>
      <c r="FD27" s="225"/>
      <c r="FE27" s="225"/>
      <c r="FF27" s="225"/>
      <c r="FG27" s="225"/>
      <c r="FH27" s="225"/>
      <c r="FI27" s="225"/>
      <c r="FJ27" s="225"/>
      <c r="FK27" s="225"/>
      <c r="FL27" s="225"/>
      <c r="FM27" s="225"/>
      <c r="FN27" s="225"/>
      <c r="FO27" s="225"/>
      <c r="FP27" s="225"/>
      <c r="FQ27" s="225"/>
      <c r="FR27" s="225"/>
      <c r="FS27" s="225"/>
      <c r="FT27" s="225"/>
      <c r="FU27" s="225"/>
      <c r="FV27" s="225"/>
      <c r="FW27" s="225"/>
      <c r="FX27" s="225"/>
      <c r="FY27" s="225"/>
      <c r="FZ27" s="225"/>
      <c r="GA27" s="225"/>
      <c r="GB27" s="225"/>
      <c r="GC27" s="225"/>
      <c r="GD27" s="225"/>
      <c r="GE27" s="225"/>
      <c r="GF27" s="225"/>
      <c r="GG27" s="225"/>
      <c r="GH27" s="225"/>
      <c r="GI27" s="225"/>
      <c r="GJ27" s="225"/>
    </row>
    <row r="28" spans="1:192" hidden="1" outlineLevel="1" x14ac:dyDescent="0.35">
      <c r="A28" s="198"/>
      <c r="D28" s="201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  <c r="CK28" s="225"/>
      <c r="CL28" s="225"/>
      <c r="CM28" s="225"/>
      <c r="CN28" s="225"/>
      <c r="CO28" s="225"/>
      <c r="CP28" s="225"/>
      <c r="CQ28" s="225"/>
      <c r="CR28" s="225"/>
      <c r="CS28" s="225"/>
      <c r="CT28" s="225"/>
      <c r="CU28" s="225"/>
      <c r="CV28" s="225"/>
      <c r="CW28" s="225"/>
      <c r="CX28" s="225"/>
      <c r="CY28" s="225"/>
      <c r="CZ28" s="225"/>
      <c r="DA28" s="225"/>
      <c r="DB28" s="225"/>
      <c r="DC28" s="225"/>
      <c r="DD28" s="225"/>
      <c r="DE28" s="225"/>
      <c r="DF28" s="225"/>
      <c r="DG28" s="225"/>
      <c r="DH28" s="225"/>
      <c r="DI28" s="225"/>
      <c r="DJ28" s="225"/>
      <c r="DK28" s="225"/>
      <c r="DL28" s="225"/>
      <c r="DM28" s="225"/>
      <c r="DN28" s="225"/>
      <c r="DO28" s="225"/>
      <c r="DP28" s="225"/>
      <c r="DQ28" s="225"/>
      <c r="DR28" s="225"/>
      <c r="DS28" s="225"/>
      <c r="DT28" s="225"/>
      <c r="DU28" s="225"/>
      <c r="DV28" s="225"/>
      <c r="DW28" s="225"/>
      <c r="DX28" s="225"/>
      <c r="DY28" s="225"/>
      <c r="DZ28" s="225"/>
      <c r="EA28" s="225"/>
      <c r="EB28" s="225"/>
      <c r="EC28" s="225"/>
      <c r="ED28" s="225"/>
      <c r="EE28" s="225"/>
      <c r="EF28" s="225"/>
      <c r="EG28" s="225"/>
      <c r="EH28" s="225"/>
      <c r="EI28" s="225"/>
      <c r="EJ28" s="225"/>
      <c r="EK28" s="225"/>
      <c r="EL28" s="225"/>
      <c r="EM28" s="225"/>
      <c r="EN28" s="225"/>
      <c r="EO28" s="225"/>
      <c r="EP28" s="225"/>
      <c r="EQ28" s="225"/>
      <c r="ER28" s="225"/>
      <c r="ES28" s="225"/>
      <c r="ET28" s="225"/>
      <c r="EU28" s="225"/>
      <c r="EV28" s="225"/>
      <c r="EW28" s="225"/>
      <c r="EX28" s="225"/>
      <c r="EY28" s="225"/>
      <c r="EZ28" s="225"/>
      <c r="FA28" s="225"/>
      <c r="FB28" s="225"/>
      <c r="FC28" s="225"/>
      <c r="FD28" s="225"/>
      <c r="FE28" s="225"/>
      <c r="FF28" s="225"/>
      <c r="FG28" s="225"/>
      <c r="FH28" s="225"/>
      <c r="FI28" s="225"/>
      <c r="FJ28" s="225"/>
      <c r="FK28" s="225"/>
      <c r="FL28" s="225"/>
      <c r="FM28" s="225"/>
      <c r="FN28" s="225"/>
      <c r="FO28" s="225"/>
      <c r="FP28" s="225"/>
      <c r="FQ28" s="225"/>
      <c r="FR28" s="225"/>
      <c r="FS28" s="225"/>
      <c r="FT28" s="225"/>
      <c r="FU28" s="225"/>
      <c r="FV28" s="225"/>
      <c r="FW28" s="225"/>
      <c r="FX28" s="225"/>
      <c r="FY28" s="225"/>
      <c r="FZ28" s="225"/>
      <c r="GA28" s="225"/>
      <c r="GB28" s="225"/>
      <c r="GC28" s="225"/>
      <c r="GD28" s="225"/>
      <c r="GE28" s="225"/>
      <c r="GF28" s="225"/>
      <c r="GG28" s="225"/>
      <c r="GH28" s="225"/>
      <c r="GI28" s="225"/>
      <c r="GJ28" s="225"/>
    </row>
    <row r="29" spans="1:192" s="399" customFormat="1" hidden="1" outlineLevel="1" x14ac:dyDescent="0.35">
      <c r="A29" s="198"/>
      <c r="B29" s="198"/>
      <c r="C29" s="199"/>
      <c r="D29" s="201"/>
      <c r="E29" s="9" t="str">
        <f t="shared" ref="E29:AJ29" si="27" xml:space="preserve"> E$11</f>
        <v>EBITDA</v>
      </c>
      <c r="F29" s="9">
        <f t="shared" si="27"/>
        <v>0</v>
      </c>
      <c r="G29" s="9" t="str">
        <f t="shared" si="27"/>
        <v>$ 000s</v>
      </c>
      <c r="H29" s="9">
        <f t="shared" si="27"/>
        <v>736420.25366461091</v>
      </c>
      <c r="I29" s="9">
        <f t="shared" si="27"/>
        <v>0</v>
      </c>
      <c r="J29" s="9">
        <f t="shared" si="27"/>
        <v>0</v>
      </c>
      <c r="K29" s="9">
        <f t="shared" si="27"/>
        <v>0</v>
      </c>
      <c r="L29" s="9">
        <f t="shared" si="27"/>
        <v>0</v>
      </c>
      <c r="M29" s="9">
        <f t="shared" si="27"/>
        <v>0</v>
      </c>
      <c r="N29" s="9">
        <f t="shared" si="27"/>
        <v>0</v>
      </c>
      <c r="O29" s="9">
        <f t="shared" si="27"/>
        <v>0</v>
      </c>
      <c r="P29" s="9">
        <f t="shared" si="27"/>
        <v>0</v>
      </c>
      <c r="Q29" s="9">
        <f t="shared" si="27"/>
        <v>0</v>
      </c>
      <c r="R29" s="9">
        <f t="shared" si="27"/>
        <v>0</v>
      </c>
      <c r="S29" s="9">
        <f t="shared" si="27"/>
        <v>0</v>
      </c>
      <c r="T29" s="9">
        <f t="shared" si="27"/>
        <v>0</v>
      </c>
      <c r="U29" s="9">
        <f t="shared" si="27"/>
        <v>0</v>
      </c>
      <c r="V29" s="9">
        <f t="shared" si="27"/>
        <v>0</v>
      </c>
      <c r="W29" s="9">
        <f t="shared" si="27"/>
        <v>0</v>
      </c>
      <c r="X29" s="9">
        <f t="shared" si="27"/>
        <v>0</v>
      </c>
      <c r="Y29" s="9">
        <f t="shared" si="27"/>
        <v>0</v>
      </c>
      <c r="Z29" s="9">
        <f t="shared" si="27"/>
        <v>0</v>
      </c>
      <c r="AA29" s="9">
        <f t="shared" si="27"/>
        <v>0</v>
      </c>
      <c r="AB29" s="9">
        <f t="shared" si="27"/>
        <v>0</v>
      </c>
      <c r="AC29" s="9">
        <f t="shared" si="27"/>
        <v>0</v>
      </c>
      <c r="AD29" s="9">
        <f t="shared" si="27"/>
        <v>0</v>
      </c>
      <c r="AE29" s="9">
        <f t="shared" si="27"/>
        <v>109.18740775624998</v>
      </c>
      <c r="AF29" s="9">
        <f t="shared" si="27"/>
        <v>211.33046662499999</v>
      </c>
      <c r="AG29" s="9">
        <f t="shared" si="27"/>
        <v>327.56222326875002</v>
      </c>
      <c r="AH29" s="9">
        <f t="shared" si="27"/>
        <v>436.74963102499993</v>
      </c>
      <c r="AI29" s="9">
        <f t="shared" si="27"/>
        <v>510.71529434374997</v>
      </c>
      <c r="AJ29" s="9">
        <f t="shared" si="27"/>
        <v>655.12444653750003</v>
      </c>
      <c r="AK29" s="9">
        <f t="shared" ref="AK29:BP29" si="28" xml:space="preserve"> AK$11</f>
        <v>739.65663318750001</v>
      </c>
      <c r="AL29" s="9">
        <f t="shared" si="28"/>
        <v>873.49926204999986</v>
      </c>
      <c r="AM29" s="9">
        <f t="shared" si="28"/>
        <v>974.76177730781251</v>
      </c>
      <c r="AN29" s="9">
        <f t="shared" si="28"/>
        <v>1119.1709295015628</v>
      </c>
      <c r="AO29" s="9">
        <f t="shared" si="28"/>
        <v>1231.0880224517184</v>
      </c>
      <c r="AP29" s="9">
        <f t="shared" si="28"/>
        <v>1299.6823697437499</v>
      </c>
      <c r="AQ29" s="9">
        <f t="shared" si="28"/>
        <v>1454.9222083520308</v>
      </c>
      <c r="AR29" s="9">
        <f t="shared" si="28"/>
        <v>1516.2960980343753</v>
      </c>
      <c r="AS29" s="9">
        <f t="shared" si="28"/>
        <v>1678.7563942523436</v>
      </c>
      <c r="AT29" s="9">
        <f t="shared" si="28"/>
        <v>1790.6734872025002</v>
      </c>
      <c r="AU29" s="9">
        <f t="shared" si="28"/>
        <v>1718.468911105625</v>
      </c>
      <c r="AV29" s="9">
        <f t="shared" si="28"/>
        <v>2014.5076731028128</v>
      </c>
      <c r="AW29" s="9">
        <f t="shared" si="28"/>
        <v>2057.8304187609369</v>
      </c>
      <c r="AX29" s="9">
        <f t="shared" si="28"/>
        <v>2238.3418590031256</v>
      </c>
      <c r="AY29" s="9">
        <f t="shared" si="28"/>
        <v>2331.3052507278517</v>
      </c>
      <c r="AZ29" s="9">
        <f t="shared" si="28"/>
        <v>2523.7304460260229</v>
      </c>
      <c r="BA29" s="9">
        <f t="shared" si="28"/>
        <v>2638.4454662999337</v>
      </c>
      <c r="BB29" s="9">
        <f t="shared" si="28"/>
        <v>2664.3488579746872</v>
      </c>
      <c r="BC29" s="9">
        <f t="shared" si="28"/>
        <v>2753.1604865738432</v>
      </c>
      <c r="BD29" s="9">
        <f t="shared" si="28"/>
        <v>2664.3488579746872</v>
      </c>
      <c r="BE29" s="9">
        <f t="shared" si="28"/>
        <v>2753.1604865738432</v>
      </c>
      <c r="BF29" s="9">
        <f t="shared" si="28"/>
        <v>4877.1120105646869</v>
      </c>
      <c r="BG29" s="9">
        <f t="shared" si="28"/>
        <v>5090.0717301429404</v>
      </c>
      <c r="BH29" s="9">
        <f t="shared" si="28"/>
        <v>5181.1036494570762</v>
      </c>
      <c r="BI29" s="9">
        <f t="shared" si="28"/>
        <v>5181.1036494570762</v>
      </c>
      <c r="BJ29" s="9">
        <f t="shared" si="28"/>
        <v>4999.0398108288045</v>
      </c>
      <c r="BK29" s="9">
        <f t="shared" si="28"/>
        <v>5217.3235233965124</v>
      </c>
      <c r="BL29" s="9">
        <f t="shared" si="28"/>
        <v>5310.6312406935012</v>
      </c>
      <c r="BM29" s="9">
        <f t="shared" si="28"/>
        <v>5310.6312406935012</v>
      </c>
      <c r="BN29" s="9">
        <f t="shared" si="28"/>
        <v>5217.3235233965124</v>
      </c>
      <c r="BO29" s="9">
        <f t="shared" si="28"/>
        <v>5347.7566114814235</v>
      </c>
      <c r="BP29" s="9">
        <f t="shared" si="28"/>
        <v>5443.3970217108381</v>
      </c>
      <c r="BQ29" s="9">
        <f t="shared" ref="BQ29:CV29" si="29" xml:space="preserve"> BQ$11</f>
        <v>5443.3970217108381</v>
      </c>
      <c r="BR29" s="9">
        <f t="shared" si="29"/>
        <v>5252.1162012520108</v>
      </c>
      <c r="BS29" s="9">
        <f t="shared" si="29"/>
        <v>5481.4505267684599</v>
      </c>
      <c r="BT29" s="9">
        <f t="shared" si="29"/>
        <v>5579.4819472536101</v>
      </c>
      <c r="BU29" s="9">
        <f t="shared" si="29"/>
        <v>5579.4819472536101</v>
      </c>
      <c r="BV29" s="9">
        <f t="shared" si="29"/>
        <v>5383.4191062833106</v>
      </c>
      <c r="BW29" s="9">
        <f t="shared" si="29"/>
        <v>5618.4867899376713</v>
      </c>
      <c r="BX29" s="9">
        <f t="shared" si="29"/>
        <v>5718.968995934948</v>
      </c>
      <c r="BY29" s="9">
        <f t="shared" si="29"/>
        <v>5718.968995934948</v>
      </c>
      <c r="BZ29" s="9">
        <f t="shared" si="29"/>
        <v>5518.0045839403947</v>
      </c>
      <c r="CA29" s="9">
        <f t="shared" si="29"/>
        <v>5758.9489596861122</v>
      </c>
      <c r="CB29" s="9">
        <f t="shared" si="29"/>
        <v>5861.9432208333237</v>
      </c>
      <c r="CC29" s="9">
        <f t="shared" si="29"/>
        <v>5861.9432208333237</v>
      </c>
      <c r="CD29" s="9">
        <f t="shared" si="29"/>
        <v>5758.9489596861122</v>
      </c>
      <c r="CE29" s="9">
        <f t="shared" si="29"/>
        <v>5902.9226836782636</v>
      </c>
      <c r="CF29" s="9">
        <f t="shared" si="29"/>
        <v>6008.4918013541546</v>
      </c>
      <c r="CG29" s="9">
        <f t="shared" si="29"/>
        <v>6008.4918013541546</v>
      </c>
      <c r="CH29" s="9">
        <f t="shared" si="29"/>
        <v>5797.3535660023736</v>
      </c>
      <c r="CI29" s="9">
        <f t="shared" si="29"/>
        <v>6050.495750770222</v>
      </c>
      <c r="CJ29" s="9">
        <f t="shared" si="29"/>
        <v>6158.7040963880081</v>
      </c>
      <c r="CK29" s="9">
        <f t="shared" si="29"/>
        <v>6158.7040963880081</v>
      </c>
      <c r="CL29" s="9">
        <f t="shared" si="29"/>
        <v>5942.2874051524359</v>
      </c>
      <c r="CM29" s="9">
        <f t="shared" si="29"/>
        <v>6201.7581445394771</v>
      </c>
      <c r="CN29" s="9">
        <f t="shared" si="29"/>
        <v>6312.6716987977079</v>
      </c>
      <c r="CO29" s="9">
        <f t="shared" si="29"/>
        <v>6312.6716987977079</v>
      </c>
      <c r="CP29" s="9">
        <f t="shared" si="29"/>
        <v>6090.8445902812455</v>
      </c>
      <c r="CQ29" s="9">
        <f t="shared" si="29"/>
        <v>6356.8020981529626</v>
      </c>
      <c r="CR29" s="9">
        <f t="shared" si="29"/>
        <v>6470.4884912676498</v>
      </c>
      <c r="CS29" s="9">
        <f t="shared" si="29"/>
        <v>6470.4884912676498</v>
      </c>
      <c r="CT29" s="9">
        <f t="shared" si="29"/>
        <v>6356.8020981529626</v>
      </c>
      <c r="CU29" s="9">
        <f t="shared" si="29"/>
        <v>6515.7221506067881</v>
      </c>
      <c r="CV29" s="9">
        <f t="shared" si="29"/>
        <v>6632.2507035493391</v>
      </c>
      <c r="CW29" s="9">
        <f t="shared" ref="CW29:EB29" si="30" xml:space="preserve"> CW$11</f>
        <v>6632.2507035493391</v>
      </c>
      <c r="CX29" s="9">
        <f t="shared" si="30"/>
        <v>6399.1935976642326</v>
      </c>
      <c r="CY29" s="9">
        <f t="shared" si="30"/>
        <v>6678.6152043719558</v>
      </c>
      <c r="CZ29" s="9">
        <f t="shared" si="30"/>
        <v>6798.0569711380749</v>
      </c>
      <c r="DA29" s="9">
        <f t="shared" si="30"/>
        <v>6798.0569711380749</v>
      </c>
      <c r="DB29" s="9">
        <f t="shared" si="30"/>
        <v>6559.1734376058394</v>
      </c>
      <c r="DC29" s="9">
        <f t="shared" si="30"/>
        <v>6845.5805844812548</v>
      </c>
      <c r="DD29" s="9">
        <f t="shared" si="30"/>
        <v>6968.0083954165275</v>
      </c>
      <c r="DE29" s="9">
        <f t="shared" si="30"/>
        <v>6968.0083954165275</v>
      </c>
      <c r="DF29" s="9">
        <f t="shared" si="30"/>
        <v>6723.152773545984</v>
      </c>
      <c r="DG29" s="9">
        <f t="shared" si="30"/>
        <v>7016.720099093287</v>
      </c>
      <c r="DH29" s="9">
        <f t="shared" si="30"/>
        <v>7142.2086053019375</v>
      </c>
      <c r="DI29" s="9">
        <f t="shared" si="30"/>
        <v>7142.2086053019375</v>
      </c>
      <c r="DJ29" s="9">
        <f t="shared" si="30"/>
        <v>7016.720099093287</v>
      </c>
      <c r="DK29" s="9">
        <f t="shared" si="30"/>
        <v>7192.1381015706193</v>
      </c>
      <c r="DL29" s="9">
        <f t="shared" si="30"/>
        <v>7320.7638204344876</v>
      </c>
      <c r="DM29" s="9">
        <f t="shared" si="30"/>
        <v>7320.7638204344876</v>
      </c>
      <c r="DN29" s="9">
        <f t="shared" si="30"/>
        <v>7063.5123827067491</v>
      </c>
      <c r="DO29" s="9">
        <f t="shared" si="30"/>
        <v>7371.9415541098842</v>
      </c>
      <c r="DP29" s="9">
        <f t="shared" si="30"/>
        <v>7503.7829159453495</v>
      </c>
      <c r="DQ29" s="9">
        <f t="shared" si="30"/>
        <v>7503.7829159453495</v>
      </c>
      <c r="DR29" s="9">
        <f t="shared" si="30"/>
        <v>7240.1001922744172</v>
      </c>
      <c r="DS29" s="9">
        <f t="shared" si="30"/>
        <v>7556.2400929626301</v>
      </c>
      <c r="DT29" s="9">
        <f t="shared" si="30"/>
        <v>7691.3774888439839</v>
      </c>
      <c r="DU29" s="9">
        <f t="shared" si="30"/>
        <v>7691.3774888439839</v>
      </c>
      <c r="DV29" s="9">
        <f t="shared" si="30"/>
        <v>7421.1026970812773</v>
      </c>
      <c r="DW29" s="9">
        <f t="shared" si="30"/>
        <v>7745.1460952866946</v>
      </c>
      <c r="DX29" s="9">
        <f t="shared" si="30"/>
        <v>7883.6619260650796</v>
      </c>
      <c r="DY29" s="9">
        <f t="shared" si="30"/>
        <v>7883.6619260650796</v>
      </c>
      <c r="DZ29" s="9">
        <f t="shared" si="30"/>
        <v>7745.1460952866946</v>
      </c>
      <c r="EA29" s="9">
        <f t="shared" si="30"/>
        <v>7938.7747476688619</v>
      </c>
      <c r="EB29" s="9">
        <f t="shared" si="30"/>
        <v>8080.7534742167081</v>
      </c>
      <c r="EC29" s="9">
        <f t="shared" ref="EC29:FH29" si="31" xml:space="preserve"> EC$11</f>
        <v>8080.7534742167081</v>
      </c>
      <c r="ED29" s="9">
        <f t="shared" si="31"/>
        <v>7796.7960211210138</v>
      </c>
      <c r="EE29" s="9">
        <f t="shared" si="31"/>
        <v>8137.2441163605836</v>
      </c>
      <c r="EF29" s="9">
        <f t="shared" si="31"/>
        <v>8282.772311072129</v>
      </c>
      <c r="EG29" s="9">
        <f t="shared" si="31"/>
        <v>8282.772311072129</v>
      </c>
      <c r="EH29" s="9">
        <f t="shared" si="31"/>
        <v>7991.71592164904</v>
      </c>
      <c r="EI29" s="9">
        <f t="shared" si="31"/>
        <v>8340.6752192696003</v>
      </c>
      <c r="EJ29" s="9">
        <f t="shared" si="31"/>
        <v>8489.84161884893</v>
      </c>
      <c r="EK29" s="9">
        <f t="shared" si="31"/>
        <v>8489.84161884893</v>
      </c>
      <c r="EL29" s="9">
        <f t="shared" si="31"/>
        <v>8191.508819690267</v>
      </c>
      <c r="EM29" s="9">
        <f t="shared" si="31"/>
        <v>8549.1920997513371</v>
      </c>
      <c r="EN29" s="9">
        <f t="shared" si="31"/>
        <v>8702.0876593201538</v>
      </c>
      <c r="EO29" s="9">
        <f t="shared" si="31"/>
        <v>8702.0876593201538</v>
      </c>
      <c r="EP29" s="9">
        <f t="shared" si="31"/>
        <v>8549.1920997513371</v>
      </c>
      <c r="EQ29" s="9">
        <f t="shared" si="31"/>
        <v>8762.9219022451216</v>
      </c>
      <c r="ER29" s="9">
        <f t="shared" si="31"/>
        <v>8919.6398508031562</v>
      </c>
      <c r="ES29" s="9">
        <f t="shared" si="31"/>
        <v>8919.6398508031562</v>
      </c>
      <c r="ET29" s="9">
        <f t="shared" si="31"/>
        <v>8606.2039536870834</v>
      </c>
      <c r="EU29" s="9">
        <f t="shared" si="31"/>
        <v>8981.9949498012484</v>
      </c>
      <c r="EV29" s="9">
        <f t="shared" si="31"/>
        <v>9142.6308470732311</v>
      </c>
      <c r="EW29" s="9">
        <f t="shared" si="31"/>
        <v>9142.6308470732311</v>
      </c>
      <c r="EX29" s="9">
        <f t="shared" si="31"/>
        <v>8821.3590525292602</v>
      </c>
      <c r="EY29" s="9">
        <f t="shared" si="31"/>
        <v>9206.5448235462754</v>
      </c>
      <c r="EZ29" s="9">
        <f t="shared" si="31"/>
        <v>9371.1966182500619</v>
      </c>
      <c r="FA29" s="9">
        <f t="shared" si="31"/>
        <v>9371.1966182500619</v>
      </c>
      <c r="FB29" s="9">
        <f t="shared" si="31"/>
        <v>0</v>
      </c>
      <c r="FC29" s="9">
        <f t="shared" si="31"/>
        <v>0</v>
      </c>
      <c r="FD29" s="9">
        <f t="shared" si="31"/>
        <v>0</v>
      </c>
      <c r="FE29" s="9">
        <f t="shared" si="31"/>
        <v>0</v>
      </c>
      <c r="FF29" s="9">
        <f t="shared" si="31"/>
        <v>0</v>
      </c>
      <c r="FG29" s="9">
        <f t="shared" si="31"/>
        <v>0</v>
      </c>
      <c r="FH29" s="9">
        <f t="shared" si="31"/>
        <v>0</v>
      </c>
      <c r="FI29" s="9">
        <f t="shared" ref="FI29:GJ29" si="32" xml:space="preserve"> FI$11</f>
        <v>0</v>
      </c>
      <c r="FJ29" s="9">
        <f t="shared" si="32"/>
        <v>0</v>
      </c>
      <c r="FK29" s="9">
        <f t="shared" si="32"/>
        <v>0</v>
      </c>
      <c r="FL29" s="9">
        <f t="shared" si="32"/>
        <v>0</v>
      </c>
      <c r="FM29" s="9">
        <f t="shared" si="32"/>
        <v>0</v>
      </c>
      <c r="FN29" s="9">
        <f t="shared" si="32"/>
        <v>0</v>
      </c>
      <c r="FO29" s="9">
        <f t="shared" si="32"/>
        <v>0</v>
      </c>
      <c r="FP29" s="9">
        <f t="shared" si="32"/>
        <v>0</v>
      </c>
      <c r="FQ29" s="9">
        <f t="shared" si="32"/>
        <v>0</v>
      </c>
      <c r="FR29" s="9">
        <f t="shared" si="32"/>
        <v>0</v>
      </c>
      <c r="FS29" s="9">
        <f t="shared" si="32"/>
        <v>0</v>
      </c>
      <c r="FT29" s="9">
        <f t="shared" si="32"/>
        <v>0</v>
      </c>
      <c r="FU29" s="9">
        <f t="shared" si="32"/>
        <v>0</v>
      </c>
      <c r="FV29" s="9">
        <f t="shared" si="32"/>
        <v>0</v>
      </c>
      <c r="FW29" s="9">
        <f t="shared" si="32"/>
        <v>0</v>
      </c>
      <c r="FX29" s="9">
        <f t="shared" si="32"/>
        <v>0</v>
      </c>
      <c r="FY29" s="9">
        <f t="shared" si="32"/>
        <v>0</v>
      </c>
      <c r="FZ29" s="9">
        <f t="shared" si="32"/>
        <v>0</v>
      </c>
      <c r="GA29" s="9">
        <f t="shared" si="32"/>
        <v>0</v>
      </c>
      <c r="GB29" s="9">
        <f t="shared" si="32"/>
        <v>0</v>
      </c>
      <c r="GC29" s="9">
        <f t="shared" si="32"/>
        <v>0</v>
      </c>
      <c r="GD29" s="9">
        <f t="shared" si="32"/>
        <v>0</v>
      </c>
      <c r="GE29" s="9">
        <f t="shared" si="32"/>
        <v>0</v>
      </c>
      <c r="GF29" s="9">
        <f t="shared" si="32"/>
        <v>0</v>
      </c>
      <c r="GG29" s="9">
        <f t="shared" si="32"/>
        <v>0</v>
      </c>
      <c r="GH29" s="9">
        <f t="shared" si="32"/>
        <v>0</v>
      </c>
      <c r="GI29" s="9">
        <f t="shared" si="32"/>
        <v>0</v>
      </c>
      <c r="GJ29" s="9">
        <f t="shared" si="32"/>
        <v>0</v>
      </c>
    </row>
    <row r="30" spans="1:192" s="399" customFormat="1" hidden="1" outlineLevel="1" x14ac:dyDescent="0.35">
      <c r="A30" s="198"/>
      <c r="B30" s="198"/>
      <c r="C30" s="199"/>
      <c r="D30" s="201"/>
      <c r="E30" s="225" t="str">
        <f xml:space="preserve"> Ops!E$308</f>
        <v>Net working capital movement</v>
      </c>
      <c r="F30" s="225">
        <f xml:space="preserve"> Ops!F$308</f>
        <v>0</v>
      </c>
      <c r="G30" s="225" t="str">
        <f xml:space="preserve"> Ops!G$308</f>
        <v>$ 000s</v>
      </c>
      <c r="H30" s="225">
        <f xml:space="preserve"> Ops!H$308</f>
        <v>-9.0949470177292824E-13</v>
      </c>
      <c r="I30" s="225">
        <f xml:space="preserve"> Ops!I$308</f>
        <v>0</v>
      </c>
      <c r="J30" s="225">
        <f xml:space="preserve"> Ops!J$308</f>
        <v>0</v>
      </c>
      <c r="K30" s="225">
        <f xml:space="preserve"> Ops!K$308</f>
        <v>0</v>
      </c>
      <c r="L30" s="225">
        <f xml:space="preserve"> Ops!L$308</f>
        <v>0</v>
      </c>
      <c r="M30" s="225">
        <f xml:space="preserve"> Ops!M$308</f>
        <v>0</v>
      </c>
      <c r="N30" s="225">
        <f xml:space="preserve"> Ops!N$308</f>
        <v>0</v>
      </c>
      <c r="O30" s="225">
        <f xml:space="preserve"> Ops!O$308</f>
        <v>0</v>
      </c>
      <c r="P30" s="225">
        <f xml:space="preserve"> Ops!P$308</f>
        <v>0</v>
      </c>
      <c r="Q30" s="225">
        <f xml:space="preserve"> Ops!Q$308</f>
        <v>0</v>
      </c>
      <c r="R30" s="225">
        <f xml:space="preserve"> Ops!R$308</f>
        <v>0</v>
      </c>
      <c r="S30" s="225">
        <f xml:space="preserve"> Ops!S$308</f>
        <v>0</v>
      </c>
      <c r="T30" s="225">
        <f xml:space="preserve"> Ops!T$308</f>
        <v>0</v>
      </c>
      <c r="U30" s="225">
        <f xml:space="preserve"> Ops!U$308</f>
        <v>0</v>
      </c>
      <c r="V30" s="225">
        <f xml:space="preserve"> Ops!V$308</f>
        <v>0</v>
      </c>
      <c r="W30" s="225">
        <f xml:space="preserve"> Ops!W$308</f>
        <v>0</v>
      </c>
      <c r="X30" s="225">
        <f xml:space="preserve"> Ops!X$308</f>
        <v>0</v>
      </c>
      <c r="Y30" s="225">
        <f xml:space="preserve"> Ops!Y$308</f>
        <v>0</v>
      </c>
      <c r="Z30" s="225">
        <f xml:space="preserve"> Ops!Z$308</f>
        <v>0</v>
      </c>
      <c r="AA30" s="225">
        <f xml:space="preserve"> Ops!AA$308</f>
        <v>0</v>
      </c>
      <c r="AB30" s="225">
        <f xml:space="preserve"> Ops!AB$308</f>
        <v>0</v>
      </c>
      <c r="AC30" s="225">
        <f xml:space="preserve"> Ops!AC$308</f>
        <v>0</v>
      </c>
      <c r="AD30" s="225">
        <f xml:space="preserve"> Ops!AD$308</f>
        <v>0</v>
      </c>
      <c r="AE30" s="225">
        <f xml:space="preserve"> Ops!AE$308</f>
        <v>-109.18740775624998</v>
      </c>
      <c r="AF30" s="225">
        <f xml:space="preserve"> Ops!AF$308</f>
        <v>-102.14305886874999</v>
      </c>
      <c r="AG30" s="225">
        <f xml:space="preserve"> Ops!AG$308</f>
        <v>-116.23175664375002</v>
      </c>
      <c r="AH30" s="225">
        <f xml:space="preserve"> Ops!AH$308</f>
        <v>-109.18740775624994</v>
      </c>
      <c r="AI30" s="225">
        <f xml:space="preserve"> Ops!AI$308</f>
        <v>-73.965663318750018</v>
      </c>
      <c r="AJ30" s="225">
        <f xml:space="preserve"> Ops!AJ$308</f>
        <v>-144.40915219375003</v>
      </c>
      <c r="AK30" s="225">
        <f xml:space="preserve"> Ops!AK$308</f>
        <v>-84.532186650000014</v>
      </c>
      <c r="AL30" s="225">
        <f xml:space="preserve"> Ops!AL$308</f>
        <v>-133.84262886249985</v>
      </c>
      <c r="AM30" s="225">
        <f xml:space="preserve"> Ops!AM$308</f>
        <v>-101.26251525781264</v>
      </c>
      <c r="AN30" s="225">
        <f xml:space="preserve"> Ops!AN$308</f>
        <v>-144.40915219375023</v>
      </c>
      <c r="AO30" s="225">
        <f xml:space="preserve"> Ops!AO$308</f>
        <v>-111.91709295015568</v>
      </c>
      <c r="AP30" s="225">
        <f xml:space="preserve"> Ops!AP$308</f>
        <v>-68.5943472920315</v>
      </c>
      <c r="AQ30" s="225">
        <f xml:space="preserve"> Ops!AQ$308</f>
        <v>-155.23983860828099</v>
      </c>
      <c r="AR30" s="225">
        <f xml:space="preserve"> Ops!AR$308</f>
        <v>-61.373889682344455</v>
      </c>
      <c r="AS30" s="225">
        <f xml:space="preserve"> Ops!AS$308</f>
        <v>-162.46029621796828</v>
      </c>
      <c r="AT30" s="225">
        <f xml:space="preserve"> Ops!AT$308</f>
        <v>-111.91709295015659</v>
      </c>
      <c r="AU30" s="225">
        <f xml:space="preserve"> Ops!AU$308</f>
        <v>72.204576096875257</v>
      </c>
      <c r="AV30" s="225">
        <f xml:space="preserve"> Ops!AV$308</f>
        <v>-296.03876199718775</v>
      </c>
      <c r="AW30" s="225">
        <f xml:space="preserve"> Ops!AW$308</f>
        <v>-43.322745658124404</v>
      </c>
      <c r="AX30" s="225">
        <f xml:space="preserve"> Ops!AX$308</f>
        <v>-180.51144024218834</v>
      </c>
      <c r="AY30" s="225">
        <f xml:space="preserve"> Ops!AY$308</f>
        <v>-92.963391724726023</v>
      </c>
      <c r="AZ30" s="225">
        <f xml:space="preserve"> Ops!AZ$308</f>
        <v>-192.42519529817142</v>
      </c>
      <c r="BA30" s="225">
        <f xml:space="preserve"> Ops!BA$308</f>
        <v>-114.71502027391062</v>
      </c>
      <c r="BB30" s="225">
        <f xml:space="preserve"> Ops!BB$308</f>
        <v>-25.903391674753578</v>
      </c>
      <c r="BC30" s="225">
        <f xml:space="preserve"> Ops!BC$308</f>
        <v>-88.811628599156165</v>
      </c>
      <c r="BD30" s="225">
        <f xml:space="preserve"> Ops!BD$308</f>
        <v>88.811628599156165</v>
      </c>
      <c r="BE30" s="225">
        <f xml:space="preserve"> Ops!BE$308</f>
        <v>-88.811628599156165</v>
      </c>
      <c r="BF30" s="225">
        <f xml:space="preserve"> Ops!BF$308</f>
        <v>1127.4564830522813</v>
      </c>
      <c r="BG30" s="225">
        <f xml:space="preserve"> Ops!BG$308</f>
        <v>-70.986573192751393</v>
      </c>
      <c r="BH30" s="225">
        <f xml:space="preserve"> Ops!BH$308</f>
        <v>-30.343973104711722</v>
      </c>
      <c r="BI30" s="225">
        <f xml:space="preserve"> Ops!BI$308</f>
        <v>0</v>
      </c>
      <c r="BJ30" s="225">
        <f xml:space="preserve"> Ops!BJ$308</f>
        <v>60.687946209423444</v>
      </c>
      <c r="BK30" s="225">
        <f xml:space="preserve"> Ops!BK$308</f>
        <v>-72.761237522569218</v>
      </c>
      <c r="BL30" s="225">
        <f xml:space="preserve"> Ops!BL$308</f>
        <v>-31.102572432329225</v>
      </c>
      <c r="BM30" s="225">
        <f xml:space="preserve"> Ops!BM$308</f>
        <v>0</v>
      </c>
      <c r="BN30" s="225">
        <f xml:space="preserve"> Ops!BN$308</f>
        <v>31.102572432329225</v>
      </c>
      <c r="BO30" s="225">
        <f xml:space="preserve"> Ops!BO$308</f>
        <v>-43.477696028303853</v>
      </c>
      <c r="BP30" s="225">
        <f xml:space="preserve"> Ops!BP$308</f>
        <v>-31.880136743137882</v>
      </c>
      <c r="BQ30" s="225">
        <f xml:space="preserve"> Ops!BQ$308</f>
        <v>0</v>
      </c>
      <c r="BR30" s="225">
        <f xml:space="preserve"> Ops!BR$308</f>
        <v>63.760273486275992</v>
      </c>
      <c r="BS30" s="225">
        <f xml:space="preserve"> Ops!BS$308</f>
        <v>-76.444775172150003</v>
      </c>
      <c r="BT30" s="225">
        <f xml:space="preserve"> Ops!BT$308</f>
        <v>-32.677140161716579</v>
      </c>
      <c r="BU30" s="225">
        <f xml:space="preserve"> Ops!BU$308</f>
        <v>0</v>
      </c>
      <c r="BV30" s="225">
        <f xml:space="preserve"> Ops!BV$308</f>
        <v>65.354280323433159</v>
      </c>
      <c r="BW30" s="225">
        <f xml:space="preserve"> Ops!BW$308</f>
        <v>-78.35589455145373</v>
      </c>
      <c r="BX30" s="225">
        <f xml:space="preserve"> Ops!BX$308</f>
        <v>-33.494068665758959</v>
      </c>
      <c r="BY30" s="225">
        <f xml:space="preserve"> Ops!BY$308</f>
        <v>0</v>
      </c>
      <c r="BZ30" s="225">
        <f xml:space="preserve"> Ops!BZ$308</f>
        <v>66.988137331518146</v>
      </c>
      <c r="CA30" s="225">
        <f xml:space="preserve"> Ops!CA$308</f>
        <v>-80.314791915239311</v>
      </c>
      <c r="CB30" s="225">
        <f xml:space="preserve"> Ops!CB$308</f>
        <v>-34.331420382404076</v>
      </c>
      <c r="CC30" s="225">
        <f xml:space="preserve"> Ops!CC$308</f>
        <v>0</v>
      </c>
      <c r="CD30" s="225">
        <f xml:space="preserve"> Ops!CD$308</f>
        <v>34.331420382404076</v>
      </c>
      <c r="CE30" s="225">
        <f xml:space="preserve"> Ops!CE$308</f>
        <v>-47.991241330717003</v>
      </c>
      <c r="CF30" s="225">
        <f xml:space="preserve"> Ops!CF$308</f>
        <v>-35.189705891963968</v>
      </c>
      <c r="CG30" s="225">
        <f xml:space="preserve"> Ops!CG$308</f>
        <v>0</v>
      </c>
      <c r="CH30" s="225">
        <f xml:space="preserve"> Ops!CH$308</f>
        <v>70.379411783927253</v>
      </c>
      <c r="CI30" s="225">
        <f xml:space="preserve"> Ops!CI$308</f>
        <v>-84.380728255949634</v>
      </c>
      <c r="CJ30" s="225">
        <f xml:space="preserve"> Ops!CJ$308</f>
        <v>-36.069448539261884</v>
      </c>
      <c r="CK30" s="225">
        <f xml:space="preserve"> Ops!CK$308</f>
        <v>0</v>
      </c>
      <c r="CL30" s="225">
        <f xml:space="preserve"> Ops!CL$308</f>
        <v>72.138897078523769</v>
      </c>
      <c r="CM30" s="225">
        <f xml:space="preserve"> Ops!CM$308</f>
        <v>-86.490246462346704</v>
      </c>
      <c r="CN30" s="225">
        <f xml:space="preserve"> Ops!CN$308</f>
        <v>-36.971184752743738</v>
      </c>
      <c r="CO30" s="225">
        <f xml:space="preserve"> Ops!CO$308</f>
        <v>0</v>
      </c>
      <c r="CP30" s="225">
        <f xml:space="preserve"> Ops!CP$308</f>
        <v>73.942369505487477</v>
      </c>
      <c r="CQ30" s="225">
        <f xml:space="preserve"> Ops!CQ$308</f>
        <v>-88.652502623905548</v>
      </c>
      <c r="CR30" s="225">
        <f xml:space="preserve"> Ops!CR$308</f>
        <v>-37.895464371562866</v>
      </c>
      <c r="CS30" s="225">
        <f xml:space="preserve"> Ops!CS$308</f>
        <v>0</v>
      </c>
      <c r="CT30" s="225">
        <f xml:space="preserve"> Ops!CT$308</f>
        <v>37.895464371562866</v>
      </c>
      <c r="CU30" s="225">
        <f xml:space="preserve"> Ops!CU$308</f>
        <v>-52.973350817942219</v>
      </c>
      <c r="CV30" s="225">
        <f xml:space="preserve"> Ops!CV$308</f>
        <v>-38.842850980850244</v>
      </c>
      <c r="CW30" s="225">
        <f xml:space="preserve"> Ops!CW$308</f>
        <v>0</v>
      </c>
      <c r="CX30" s="225">
        <f xml:space="preserve"> Ops!CX$308</f>
        <v>77.685701961702307</v>
      </c>
      <c r="CY30" s="225">
        <f xml:space="preserve"> Ops!CY$308</f>
        <v>-93.140535569241138</v>
      </c>
      <c r="CZ30" s="225">
        <f xml:space="preserve"> Ops!CZ$308</f>
        <v>-39.8139222553732</v>
      </c>
      <c r="DA30" s="225">
        <f xml:space="preserve"> Ops!DA$308</f>
        <v>0</v>
      </c>
      <c r="DB30" s="225">
        <f xml:space="preserve"> Ops!DB$308</f>
        <v>79.627844510745263</v>
      </c>
      <c r="DC30" s="225">
        <f xml:space="preserve"> Ops!DC$308</f>
        <v>-95.469048958471831</v>
      </c>
      <c r="DD30" s="225">
        <f xml:space="preserve"> Ops!DD$308</f>
        <v>-40.8092703117577</v>
      </c>
      <c r="DE30" s="225">
        <f xml:space="preserve"> Ops!DE$308</f>
        <v>0</v>
      </c>
      <c r="DF30" s="225">
        <f xml:space="preserve"> Ops!DF$308</f>
        <v>81.618540623514946</v>
      </c>
      <c r="DG30" s="225">
        <f xml:space="preserve"> Ops!DG$308</f>
        <v>-97.8557751824344</v>
      </c>
      <c r="DH30" s="225">
        <f xml:space="preserve"> Ops!DH$308</f>
        <v>-41.829502069550244</v>
      </c>
      <c r="DI30" s="225">
        <f xml:space="preserve"> Ops!DI$308</f>
        <v>0</v>
      </c>
      <c r="DJ30" s="225">
        <f xml:space="preserve"> Ops!DJ$308</f>
        <v>41.829502069550244</v>
      </c>
      <c r="DK30" s="225">
        <f xml:space="preserve"> Ops!DK$308</f>
        <v>-58.472667492443861</v>
      </c>
      <c r="DL30" s="225">
        <f xml:space="preserve"> Ops!DL$308</f>
        <v>-42.875239621289893</v>
      </c>
      <c r="DM30" s="225">
        <f xml:space="preserve"> Ops!DM$308</f>
        <v>0</v>
      </c>
      <c r="DN30" s="225">
        <f xml:space="preserve"> Ops!DN$308</f>
        <v>85.750479242579559</v>
      </c>
      <c r="DO30" s="225">
        <f xml:space="preserve"> Ops!DO$308</f>
        <v>-102.80972380104504</v>
      </c>
      <c r="DP30" s="225">
        <f xml:space="preserve"> Ops!DP$308</f>
        <v>-43.947120611821447</v>
      </c>
      <c r="DQ30" s="225">
        <f xml:space="preserve"> Ops!DQ$308</f>
        <v>0</v>
      </c>
      <c r="DR30" s="225">
        <f xml:space="preserve"> Ops!DR$308</f>
        <v>87.894241223643803</v>
      </c>
      <c r="DS30" s="225">
        <f xml:space="preserve"> Ops!DS$308</f>
        <v>-105.37996689607121</v>
      </c>
      <c r="DT30" s="225">
        <f xml:space="preserve"> Ops!DT$308</f>
        <v>-45.04579862711762</v>
      </c>
      <c r="DU30" s="225">
        <f xml:space="preserve"> Ops!DU$308</f>
        <v>0</v>
      </c>
      <c r="DV30" s="225">
        <f xml:space="preserve"> Ops!DV$308</f>
        <v>90.091597254235694</v>
      </c>
      <c r="DW30" s="225">
        <f xml:space="preserve"> Ops!DW$308</f>
        <v>-108.01446606847298</v>
      </c>
      <c r="DX30" s="225">
        <f xml:space="preserve"> Ops!DX$308</f>
        <v>-46.171943592794378</v>
      </c>
      <c r="DY30" s="225">
        <f xml:space="preserve"> Ops!DY$308</f>
        <v>0</v>
      </c>
      <c r="DZ30" s="225">
        <f xml:space="preserve"> Ops!DZ$308</f>
        <v>46.171943592794378</v>
      </c>
      <c r="EA30" s="225">
        <f xml:space="preserve"> Ops!EA$308</f>
        <v>-64.542884127388788</v>
      </c>
      <c r="EB30" s="225">
        <f xml:space="preserve"> Ops!EB$308</f>
        <v>-47.326242182615033</v>
      </c>
      <c r="EC30" s="225">
        <f xml:space="preserve"> Ops!EC$308</f>
        <v>0</v>
      </c>
      <c r="ED30" s="225">
        <f xml:space="preserve"> Ops!ED$308</f>
        <v>94.652484365230748</v>
      </c>
      <c r="EE30" s="225">
        <f xml:space="preserve"> Ops!EE$308</f>
        <v>-113.48269841318984</v>
      </c>
      <c r="EF30" s="225">
        <f xml:space="preserve"> Ops!EF$308</f>
        <v>-48.509398237181586</v>
      </c>
      <c r="EG30" s="225">
        <f xml:space="preserve"> Ops!EG$308</f>
        <v>0</v>
      </c>
      <c r="EH30" s="225">
        <f xml:space="preserve"> Ops!EH$308</f>
        <v>97.018796474363398</v>
      </c>
      <c r="EI30" s="225">
        <f xml:space="preserve"> Ops!EI$308</f>
        <v>-116.31976587352028</v>
      </c>
      <c r="EJ30" s="225">
        <f xml:space="preserve"> Ops!EJ$308</f>
        <v>-49.722133193110039</v>
      </c>
      <c r="EK30" s="225">
        <f xml:space="preserve"> Ops!EK$308</f>
        <v>0</v>
      </c>
      <c r="EL30" s="225">
        <f xml:space="preserve"> Ops!EL$308</f>
        <v>99.444266386221216</v>
      </c>
      <c r="EM30" s="225">
        <f xml:space="preserve"> Ops!EM$308</f>
        <v>-119.22776002035744</v>
      </c>
      <c r="EN30" s="225">
        <f xml:space="preserve"> Ops!EN$308</f>
        <v>-50.965186522937984</v>
      </c>
      <c r="EO30" s="225">
        <f xml:space="preserve"> Ops!EO$308</f>
        <v>0</v>
      </c>
      <c r="EP30" s="225">
        <f xml:space="preserve"> Ops!EP$308</f>
        <v>50.965186522937984</v>
      </c>
      <c r="EQ30" s="225">
        <f xml:space="preserve"> Ops!EQ$308</f>
        <v>-71.243267497927718</v>
      </c>
      <c r="ER30" s="225">
        <f xml:space="preserve"> Ops!ER$308</f>
        <v>-52.239316186011365</v>
      </c>
      <c r="ES30" s="225">
        <f xml:space="preserve"> Ops!ES$308</f>
        <v>0</v>
      </c>
      <c r="ET30" s="225">
        <f xml:space="preserve"> Ops!ET$308</f>
        <v>104.47863237202364</v>
      </c>
      <c r="EU30" s="225">
        <f xml:space="preserve"> Ops!EU$308</f>
        <v>-125.26366537138756</v>
      </c>
      <c r="EV30" s="225">
        <f xml:space="preserve"> Ops!EV$308</f>
        <v>-53.545299090661501</v>
      </c>
      <c r="EW30" s="225">
        <f xml:space="preserve"> Ops!EW$308</f>
        <v>0</v>
      </c>
      <c r="EX30" s="225">
        <f xml:space="preserve"> Ops!EX$308</f>
        <v>107.09059818132346</v>
      </c>
      <c r="EY30" s="225">
        <f xml:space="preserve"> Ops!EY$308</f>
        <v>-128.39525700567174</v>
      </c>
      <c r="EZ30" s="225">
        <f xml:space="preserve"> Ops!EZ$308</f>
        <v>-54.883931567928357</v>
      </c>
      <c r="FA30" s="225">
        <f xml:space="preserve"> Ops!FA$308</f>
        <v>0</v>
      </c>
      <c r="FB30" s="225">
        <f xml:space="preserve"> Ops!FB$308</f>
        <v>3123.732206083354</v>
      </c>
      <c r="FC30" s="225">
        <f xml:space="preserve"> Ops!FC$308</f>
        <v>0</v>
      </c>
      <c r="FD30" s="225">
        <f xml:space="preserve"> Ops!FD$308</f>
        <v>0</v>
      </c>
      <c r="FE30" s="225">
        <f xml:space="preserve"> Ops!FE$308</f>
        <v>0</v>
      </c>
      <c r="FF30" s="225">
        <f xml:space="preserve"> Ops!FF$308</f>
        <v>0</v>
      </c>
      <c r="FG30" s="225">
        <f xml:space="preserve"> Ops!FG$308</f>
        <v>0</v>
      </c>
      <c r="FH30" s="225">
        <f xml:space="preserve"> Ops!FH$308</f>
        <v>0</v>
      </c>
      <c r="FI30" s="225">
        <f xml:space="preserve"> Ops!FI$308</f>
        <v>0</v>
      </c>
      <c r="FJ30" s="225">
        <f xml:space="preserve"> Ops!FJ$308</f>
        <v>0</v>
      </c>
      <c r="FK30" s="225">
        <f xml:space="preserve"> Ops!FK$308</f>
        <v>0</v>
      </c>
      <c r="FL30" s="225">
        <f xml:space="preserve"> Ops!FL$308</f>
        <v>0</v>
      </c>
      <c r="FM30" s="225">
        <f xml:space="preserve"> Ops!FM$308</f>
        <v>0</v>
      </c>
      <c r="FN30" s="225">
        <f xml:space="preserve"> Ops!FN$308</f>
        <v>0</v>
      </c>
      <c r="FO30" s="225">
        <f xml:space="preserve"> Ops!FO$308</f>
        <v>0</v>
      </c>
      <c r="FP30" s="225">
        <f xml:space="preserve"> Ops!FP$308</f>
        <v>0</v>
      </c>
      <c r="FQ30" s="225">
        <f xml:space="preserve"> Ops!FQ$308</f>
        <v>0</v>
      </c>
      <c r="FR30" s="225">
        <f xml:space="preserve"> Ops!FR$308</f>
        <v>0</v>
      </c>
      <c r="FS30" s="225">
        <f xml:space="preserve"> Ops!FS$308</f>
        <v>0</v>
      </c>
      <c r="FT30" s="225">
        <f xml:space="preserve"> Ops!FT$308</f>
        <v>0</v>
      </c>
      <c r="FU30" s="225">
        <f xml:space="preserve"> Ops!FU$308</f>
        <v>0</v>
      </c>
      <c r="FV30" s="225">
        <f xml:space="preserve"> Ops!FV$308</f>
        <v>0</v>
      </c>
      <c r="FW30" s="225">
        <f xml:space="preserve"> Ops!FW$308</f>
        <v>0</v>
      </c>
      <c r="FX30" s="225">
        <f xml:space="preserve"> Ops!FX$308</f>
        <v>0</v>
      </c>
      <c r="FY30" s="225">
        <f xml:space="preserve"> Ops!FY$308</f>
        <v>0</v>
      </c>
      <c r="FZ30" s="225">
        <f xml:space="preserve"> Ops!FZ$308</f>
        <v>0</v>
      </c>
      <c r="GA30" s="225">
        <f xml:space="preserve"> Ops!GA$308</f>
        <v>0</v>
      </c>
      <c r="GB30" s="225">
        <f xml:space="preserve"> Ops!GB$308</f>
        <v>0</v>
      </c>
      <c r="GC30" s="225">
        <f xml:space="preserve"> Ops!GC$308</f>
        <v>0</v>
      </c>
      <c r="GD30" s="225">
        <f xml:space="preserve"> Ops!GD$308</f>
        <v>0</v>
      </c>
      <c r="GE30" s="225">
        <f xml:space="preserve"> Ops!GE$308</f>
        <v>0</v>
      </c>
      <c r="GF30" s="225">
        <f xml:space="preserve"> Ops!GF$308</f>
        <v>0</v>
      </c>
      <c r="GG30" s="225">
        <f xml:space="preserve"> Ops!GG$308</f>
        <v>0</v>
      </c>
      <c r="GH30" s="225">
        <f xml:space="preserve"> Ops!GH$308</f>
        <v>0</v>
      </c>
      <c r="GI30" s="225">
        <f xml:space="preserve"> Ops!GI$308</f>
        <v>0</v>
      </c>
      <c r="GJ30" s="225">
        <f xml:space="preserve"> Ops!GJ$308</f>
        <v>0</v>
      </c>
    </row>
    <row r="31" spans="1:192" hidden="1" outlineLevel="1" x14ac:dyDescent="0.35">
      <c r="A31" s="198"/>
      <c r="D31" s="201"/>
      <c r="E31" s="401" t="s">
        <v>190</v>
      </c>
      <c r="F31" s="401"/>
      <c r="G31" s="401"/>
      <c r="H31" s="401"/>
      <c r="I31" s="401"/>
      <c r="J31" s="401"/>
      <c r="K31" s="401"/>
      <c r="L31" s="401"/>
      <c r="M31" s="401"/>
      <c r="N31" s="401"/>
      <c r="O31" s="401"/>
      <c r="P31" s="401"/>
      <c r="Q31" s="401"/>
      <c r="R31" s="401"/>
      <c r="S31" s="401"/>
      <c r="T31" s="401"/>
      <c r="U31" s="401"/>
      <c r="V31" s="401"/>
      <c r="W31" s="401"/>
      <c r="X31" s="401"/>
      <c r="Y31" s="401"/>
      <c r="Z31" s="401"/>
      <c r="AA31" s="401"/>
      <c r="AB31" s="401"/>
      <c r="AC31" s="401"/>
      <c r="AD31" s="401"/>
      <c r="AE31" s="401"/>
      <c r="AF31" s="401"/>
      <c r="AG31" s="401"/>
      <c r="AH31" s="401"/>
      <c r="AI31" s="401"/>
      <c r="AJ31" s="401"/>
      <c r="AK31" s="401"/>
      <c r="AL31" s="401"/>
      <c r="AM31" s="401"/>
      <c r="AN31" s="401"/>
      <c r="AO31" s="401"/>
      <c r="AP31" s="401"/>
      <c r="AQ31" s="401"/>
      <c r="AR31" s="401"/>
      <c r="AS31" s="401"/>
      <c r="AT31" s="401"/>
      <c r="AU31" s="401"/>
      <c r="AV31" s="401"/>
      <c r="AW31" s="401"/>
      <c r="AX31" s="401"/>
      <c r="AY31" s="401"/>
      <c r="AZ31" s="401"/>
      <c r="BA31" s="401"/>
      <c r="BB31" s="401"/>
      <c r="BC31" s="401"/>
      <c r="BD31" s="401"/>
      <c r="BE31" s="401"/>
      <c r="BF31" s="401"/>
      <c r="BG31" s="401"/>
      <c r="BH31" s="401"/>
      <c r="BI31" s="401"/>
      <c r="BJ31" s="401"/>
      <c r="BK31" s="401"/>
      <c r="BL31" s="401"/>
      <c r="BM31" s="401"/>
      <c r="BN31" s="401"/>
      <c r="BO31" s="401"/>
      <c r="BP31" s="401"/>
      <c r="BQ31" s="401"/>
      <c r="BR31" s="401"/>
      <c r="BS31" s="401"/>
      <c r="BT31" s="401"/>
      <c r="BU31" s="401"/>
      <c r="BV31" s="401"/>
      <c r="BW31" s="401"/>
      <c r="BX31" s="401"/>
      <c r="BY31" s="401"/>
      <c r="BZ31" s="401"/>
      <c r="CA31" s="401"/>
      <c r="CB31" s="401"/>
      <c r="CC31" s="401"/>
      <c r="CD31" s="401"/>
      <c r="CE31" s="401"/>
      <c r="CF31" s="401"/>
      <c r="CG31" s="401"/>
      <c r="CH31" s="401"/>
      <c r="CI31" s="401"/>
      <c r="CJ31" s="401"/>
      <c r="CK31" s="401"/>
      <c r="CL31" s="401"/>
      <c r="CM31" s="401"/>
      <c r="CN31" s="401"/>
      <c r="CO31" s="401"/>
      <c r="CP31" s="401"/>
      <c r="CQ31" s="401"/>
      <c r="CR31" s="401"/>
      <c r="CS31" s="401"/>
      <c r="CT31" s="401"/>
      <c r="CU31" s="401"/>
      <c r="CV31" s="401"/>
      <c r="CW31" s="401"/>
      <c r="CX31" s="401"/>
      <c r="CY31" s="401"/>
      <c r="CZ31" s="401"/>
      <c r="DA31" s="401"/>
      <c r="DB31" s="401"/>
      <c r="DC31" s="401"/>
      <c r="DD31" s="401"/>
      <c r="DE31" s="401"/>
      <c r="DF31" s="401"/>
      <c r="DG31" s="401"/>
      <c r="DH31" s="401"/>
      <c r="DI31" s="401"/>
      <c r="DJ31" s="401"/>
      <c r="DK31" s="401"/>
      <c r="DL31" s="401"/>
      <c r="DM31" s="401"/>
      <c r="DN31" s="401"/>
      <c r="DO31" s="401"/>
      <c r="DP31" s="401"/>
      <c r="DQ31" s="401"/>
      <c r="DR31" s="401"/>
      <c r="DS31" s="401"/>
      <c r="DT31" s="401"/>
      <c r="DU31" s="401"/>
      <c r="DV31" s="401"/>
      <c r="DW31" s="401"/>
      <c r="DX31" s="401"/>
      <c r="DY31" s="401"/>
      <c r="DZ31" s="401"/>
      <c r="EA31" s="401"/>
      <c r="EB31" s="401"/>
      <c r="EC31" s="401"/>
      <c r="ED31" s="401"/>
      <c r="EE31" s="401"/>
      <c r="EF31" s="401"/>
      <c r="EG31" s="401"/>
      <c r="EH31" s="401"/>
      <c r="EI31" s="401"/>
      <c r="EJ31" s="401"/>
      <c r="EK31" s="401"/>
      <c r="EL31" s="401"/>
      <c r="EM31" s="401"/>
      <c r="EN31" s="401"/>
      <c r="EO31" s="401"/>
      <c r="EP31" s="401"/>
      <c r="EQ31" s="401"/>
      <c r="ER31" s="401"/>
      <c r="ES31" s="401"/>
      <c r="ET31" s="401"/>
      <c r="EU31" s="401"/>
      <c r="EV31" s="401"/>
      <c r="EW31" s="401"/>
      <c r="EX31" s="401"/>
      <c r="EY31" s="401"/>
      <c r="EZ31" s="401"/>
      <c r="FA31" s="401"/>
      <c r="FB31" s="401"/>
      <c r="FC31" s="401"/>
      <c r="FD31" s="401"/>
      <c r="FE31" s="401"/>
      <c r="FF31" s="401"/>
      <c r="FG31" s="401"/>
      <c r="FH31" s="401"/>
      <c r="FI31" s="401"/>
      <c r="FJ31" s="401"/>
      <c r="FK31" s="401"/>
      <c r="FL31" s="401"/>
      <c r="FM31" s="401"/>
      <c r="FN31" s="401"/>
      <c r="FO31" s="401"/>
      <c r="FP31" s="401"/>
      <c r="FQ31" s="401"/>
      <c r="FR31" s="401"/>
      <c r="FS31" s="401"/>
      <c r="FT31" s="401"/>
      <c r="FU31" s="401"/>
      <c r="FV31" s="401"/>
      <c r="FW31" s="401"/>
      <c r="FX31" s="401"/>
      <c r="FY31" s="401"/>
      <c r="FZ31" s="401"/>
      <c r="GA31" s="401"/>
      <c r="GB31" s="401"/>
      <c r="GC31" s="401"/>
      <c r="GD31" s="401"/>
      <c r="GE31" s="401"/>
      <c r="GF31" s="401"/>
      <c r="GG31" s="401"/>
      <c r="GH31" s="401"/>
      <c r="GI31" s="401"/>
      <c r="GJ31" s="401"/>
    </row>
    <row r="32" spans="1:192" s="184" customFormat="1" hidden="1" outlineLevel="1" x14ac:dyDescent="0.35">
      <c r="A32" s="198"/>
      <c r="B32" s="198"/>
      <c r="C32" s="199"/>
      <c r="D32" s="201"/>
      <c r="E32" s="223" t="s">
        <v>199</v>
      </c>
      <c r="F32" s="223"/>
      <c r="G32" s="223" t="str">
        <f>SMU</f>
        <v>$ 000s</v>
      </c>
      <c r="H32" s="223">
        <f xml:space="preserve"> SUM(J32:GJ32)</f>
        <v>736420.25366461067</v>
      </c>
      <c r="I32" s="223"/>
      <c r="J32" s="223">
        <f t="shared" ref="J32:AO32" si="33">SUM(J29:J31)</f>
        <v>0</v>
      </c>
      <c r="K32" s="223">
        <f t="shared" si="33"/>
        <v>0</v>
      </c>
      <c r="L32" s="223">
        <f t="shared" si="33"/>
        <v>0</v>
      </c>
      <c r="M32" s="223">
        <f t="shared" si="33"/>
        <v>0</v>
      </c>
      <c r="N32" s="223">
        <f t="shared" si="33"/>
        <v>0</v>
      </c>
      <c r="O32" s="223">
        <f t="shared" si="33"/>
        <v>0</v>
      </c>
      <c r="P32" s="223">
        <f t="shared" si="33"/>
        <v>0</v>
      </c>
      <c r="Q32" s="223">
        <f t="shared" si="33"/>
        <v>0</v>
      </c>
      <c r="R32" s="223">
        <f t="shared" si="33"/>
        <v>0</v>
      </c>
      <c r="S32" s="223">
        <f t="shared" si="33"/>
        <v>0</v>
      </c>
      <c r="T32" s="223">
        <f t="shared" si="33"/>
        <v>0</v>
      </c>
      <c r="U32" s="223">
        <f t="shared" si="33"/>
        <v>0</v>
      </c>
      <c r="V32" s="223">
        <f t="shared" si="33"/>
        <v>0</v>
      </c>
      <c r="W32" s="223">
        <f t="shared" si="33"/>
        <v>0</v>
      </c>
      <c r="X32" s="223">
        <f t="shared" si="33"/>
        <v>0</v>
      </c>
      <c r="Y32" s="223">
        <f t="shared" si="33"/>
        <v>0</v>
      </c>
      <c r="Z32" s="223">
        <f t="shared" si="33"/>
        <v>0</v>
      </c>
      <c r="AA32" s="223">
        <f t="shared" si="33"/>
        <v>0</v>
      </c>
      <c r="AB32" s="223">
        <f t="shared" si="33"/>
        <v>0</v>
      </c>
      <c r="AC32" s="223">
        <f t="shared" si="33"/>
        <v>0</v>
      </c>
      <c r="AD32" s="223">
        <f t="shared" si="33"/>
        <v>0</v>
      </c>
      <c r="AE32" s="223">
        <f t="shared" si="33"/>
        <v>0</v>
      </c>
      <c r="AF32" s="223">
        <f t="shared" si="33"/>
        <v>109.18740775625</v>
      </c>
      <c r="AG32" s="223">
        <f t="shared" si="33"/>
        <v>211.33046662499999</v>
      </c>
      <c r="AH32" s="223">
        <f t="shared" si="33"/>
        <v>327.56222326875002</v>
      </c>
      <c r="AI32" s="223">
        <f t="shared" si="33"/>
        <v>436.74963102499999</v>
      </c>
      <c r="AJ32" s="223">
        <f t="shared" si="33"/>
        <v>510.71529434374997</v>
      </c>
      <c r="AK32" s="223">
        <f t="shared" si="33"/>
        <v>655.12444653750003</v>
      </c>
      <c r="AL32" s="223">
        <f t="shared" si="33"/>
        <v>739.65663318750001</v>
      </c>
      <c r="AM32" s="223">
        <f t="shared" si="33"/>
        <v>873.49926204999986</v>
      </c>
      <c r="AN32" s="223">
        <f t="shared" si="33"/>
        <v>974.76177730781251</v>
      </c>
      <c r="AO32" s="223">
        <f t="shared" si="33"/>
        <v>1119.1709295015628</v>
      </c>
      <c r="AP32" s="223">
        <f t="shared" ref="AP32:BU32" si="34">SUM(AP29:AP31)</f>
        <v>1231.0880224517184</v>
      </c>
      <c r="AQ32" s="223">
        <f t="shared" si="34"/>
        <v>1299.6823697437499</v>
      </c>
      <c r="AR32" s="223">
        <f t="shared" si="34"/>
        <v>1454.9222083520308</v>
      </c>
      <c r="AS32" s="223">
        <f t="shared" si="34"/>
        <v>1516.2960980343753</v>
      </c>
      <c r="AT32" s="223">
        <f t="shared" si="34"/>
        <v>1678.7563942523436</v>
      </c>
      <c r="AU32" s="223">
        <f t="shared" si="34"/>
        <v>1790.6734872025004</v>
      </c>
      <c r="AV32" s="223">
        <f t="shared" si="34"/>
        <v>1718.468911105625</v>
      </c>
      <c r="AW32" s="223">
        <f t="shared" si="34"/>
        <v>2014.5076731028125</v>
      </c>
      <c r="AX32" s="223">
        <f t="shared" si="34"/>
        <v>2057.8304187609374</v>
      </c>
      <c r="AY32" s="223">
        <f t="shared" si="34"/>
        <v>2238.3418590031256</v>
      </c>
      <c r="AZ32" s="223">
        <f t="shared" si="34"/>
        <v>2331.3052507278517</v>
      </c>
      <c r="BA32" s="223">
        <f t="shared" si="34"/>
        <v>2523.7304460260229</v>
      </c>
      <c r="BB32" s="223">
        <f t="shared" si="34"/>
        <v>2638.4454662999337</v>
      </c>
      <c r="BC32" s="223">
        <f t="shared" si="34"/>
        <v>2664.3488579746872</v>
      </c>
      <c r="BD32" s="223">
        <f t="shared" si="34"/>
        <v>2753.1604865738436</v>
      </c>
      <c r="BE32" s="223">
        <f t="shared" si="34"/>
        <v>2664.3488579746872</v>
      </c>
      <c r="BF32" s="223">
        <f t="shared" si="34"/>
        <v>6004.5684936169682</v>
      </c>
      <c r="BG32" s="223">
        <f t="shared" si="34"/>
        <v>5019.0851569501892</v>
      </c>
      <c r="BH32" s="223">
        <f t="shared" si="34"/>
        <v>5150.7596763523643</v>
      </c>
      <c r="BI32" s="223">
        <f t="shared" si="34"/>
        <v>5181.1036494570762</v>
      </c>
      <c r="BJ32" s="223">
        <f t="shared" si="34"/>
        <v>5059.7277570382284</v>
      </c>
      <c r="BK32" s="223">
        <f t="shared" si="34"/>
        <v>5144.5622858739434</v>
      </c>
      <c r="BL32" s="223">
        <f t="shared" si="34"/>
        <v>5279.5286682611722</v>
      </c>
      <c r="BM32" s="223">
        <f t="shared" si="34"/>
        <v>5310.6312406935012</v>
      </c>
      <c r="BN32" s="223">
        <f t="shared" si="34"/>
        <v>5248.4260958288414</v>
      </c>
      <c r="BO32" s="223">
        <f t="shared" si="34"/>
        <v>5304.2789154531201</v>
      </c>
      <c r="BP32" s="223">
        <f t="shared" si="34"/>
        <v>5411.5168849677002</v>
      </c>
      <c r="BQ32" s="223">
        <f t="shared" si="34"/>
        <v>5443.3970217108381</v>
      </c>
      <c r="BR32" s="223">
        <f t="shared" si="34"/>
        <v>5315.8764747382866</v>
      </c>
      <c r="BS32" s="223">
        <f t="shared" si="34"/>
        <v>5405.0057515963099</v>
      </c>
      <c r="BT32" s="223">
        <f t="shared" si="34"/>
        <v>5546.804807091894</v>
      </c>
      <c r="BU32" s="223">
        <f t="shared" si="34"/>
        <v>5579.4819472536101</v>
      </c>
      <c r="BV32" s="223">
        <f t="shared" ref="BV32:DA32" si="35">SUM(BV29:BV31)</f>
        <v>5448.7733866067438</v>
      </c>
      <c r="BW32" s="223">
        <f t="shared" si="35"/>
        <v>5540.1308953862172</v>
      </c>
      <c r="BX32" s="223">
        <f t="shared" si="35"/>
        <v>5685.4749272691888</v>
      </c>
      <c r="BY32" s="223">
        <f t="shared" si="35"/>
        <v>5718.968995934948</v>
      </c>
      <c r="BZ32" s="223">
        <f t="shared" si="35"/>
        <v>5584.9927212719131</v>
      </c>
      <c r="CA32" s="223">
        <f t="shared" si="35"/>
        <v>5678.6341677708733</v>
      </c>
      <c r="CB32" s="223">
        <f t="shared" si="35"/>
        <v>5827.6118004509199</v>
      </c>
      <c r="CC32" s="223">
        <f t="shared" si="35"/>
        <v>5861.9432208333237</v>
      </c>
      <c r="CD32" s="223">
        <f t="shared" si="35"/>
        <v>5793.280380068516</v>
      </c>
      <c r="CE32" s="223">
        <f t="shared" si="35"/>
        <v>5854.9314423475462</v>
      </c>
      <c r="CF32" s="223">
        <f t="shared" si="35"/>
        <v>5973.3020954621907</v>
      </c>
      <c r="CG32" s="223">
        <f t="shared" si="35"/>
        <v>6008.4918013541546</v>
      </c>
      <c r="CH32" s="223">
        <f t="shared" si="35"/>
        <v>5867.7329777863006</v>
      </c>
      <c r="CI32" s="223">
        <f t="shared" si="35"/>
        <v>5966.1150225142719</v>
      </c>
      <c r="CJ32" s="223">
        <f t="shared" si="35"/>
        <v>6122.6346478487467</v>
      </c>
      <c r="CK32" s="223">
        <f t="shared" si="35"/>
        <v>6158.7040963880081</v>
      </c>
      <c r="CL32" s="223">
        <f t="shared" si="35"/>
        <v>6014.4263022309597</v>
      </c>
      <c r="CM32" s="223">
        <f t="shared" si="35"/>
        <v>6115.2678980771307</v>
      </c>
      <c r="CN32" s="223">
        <f t="shared" si="35"/>
        <v>6275.7005140449637</v>
      </c>
      <c r="CO32" s="223">
        <f t="shared" si="35"/>
        <v>6312.6716987977079</v>
      </c>
      <c r="CP32" s="223">
        <f t="shared" si="35"/>
        <v>6164.786959786733</v>
      </c>
      <c r="CQ32" s="223">
        <f t="shared" si="35"/>
        <v>6268.1495955290575</v>
      </c>
      <c r="CR32" s="223">
        <f t="shared" si="35"/>
        <v>6432.5930268960874</v>
      </c>
      <c r="CS32" s="223">
        <f t="shared" si="35"/>
        <v>6470.4884912676498</v>
      </c>
      <c r="CT32" s="223">
        <f t="shared" si="35"/>
        <v>6394.697562524525</v>
      </c>
      <c r="CU32" s="223">
        <f t="shared" si="35"/>
        <v>6462.7487997888456</v>
      </c>
      <c r="CV32" s="223">
        <f t="shared" si="35"/>
        <v>6593.407852568489</v>
      </c>
      <c r="CW32" s="223">
        <f t="shared" si="35"/>
        <v>6632.2507035493391</v>
      </c>
      <c r="CX32" s="223">
        <f t="shared" si="35"/>
        <v>6476.8792996259344</v>
      </c>
      <c r="CY32" s="223">
        <f t="shared" si="35"/>
        <v>6585.4746688027144</v>
      </c>
      <c r="CZ32" s="223">
        <f t="shared" si="35"/>
        <v>6758.2430488827013</v>
      </c>
      <c r="DA32" s="223">
        <f t="shared" si="35"/>
        <v>6798.0569711380749</v>
      </c>
      <c r="DB32" s="223">
        <f t="shared" ref="DB32:EG32" si="36">SUM(DB29:DB31)</f>
        <v>6638.8012821165848</v>
      </c>
      <c r="DC32" s="223">
        <f t="shared" si="36"/>
        <v>6750.111535522783</v>
      </c>
      <c r="DD32" s="223">
        <f t="shared" si="36"/>
        <v>6927.1991251047693</v>
      </c>
      <c r="DE32" s="223">
        <f t="shared" si="36"/>
        <v>6968.0083954165275</v>
      </c>
      <c r="DF32" s="223">
        <f t="shared" si="36"/>
        <v>6804.7713141694985</v>
      </c>
      <c r="DG32" s="223">
        <f t="shared" si="36"/>
        <v>6918.8643239108524</v>
      </c>
      <c r="DH32" s="223">
        <f t="shared" si="36"/>
        <v>7100.379103232387</v>
      </c>
      <c r="DI32" s="223">
        <f t="shared" si="36"/>
        <v>7142.2086053019375</v>
      </c>
      <c r="DJ32" s="223">
        <f t="shared" si="36"/>
        <v>7058.5496011628375</v>
      </c>
      <c r="DK32" s="223">
        <f t="shared" si="36"/>
        <v>7133.6654340781752</v>
      </c>
      <c r="DL32" s="223">
        <f t="shared" si="36"/>
        <v>7277.8885808131981</v>
      </c>
      <c r="DM32" s="223">
        <f t="shared" si="36"/>
        <v>7320.7638204344876</v>
      </c>
      <c r="DN32" s="223">
        <f t="shared" si="36"/>
        <v>7149.2628619493289</v>
      </c>
      <c r="DO32" s="223">
        <f t="shared" si="36"/>
        <v>7269.1318303088392</v>
      </c>
      <c r="DP32" s="223">
        <f t="shared" si="36"/>
        <v>7459.835795333528</v>
      </c>
      <c r="DQ32" s="223">
        <f t="shared" si="36"/>
        <v>7503.7829159453495</v>
      </c>
      <c r="DR32" s="223">
        <f t="shared" si="36"/>
        <v>7327.994433498061</v>
      </c>
      <c r="DS32" s="223">
        <f t="shared" si="36"/>
        <v>7450.8601260665591</v>
      </c>
      <c r="DT32" s="223">
        <f t="shared" si="36"/>
        <v>7646.3316902168663</v>
      </c>
      <c r="DU32" s="223">
        <f t="shared" si="36"/>
        <v>7691.3774888439839</v>
      </c>
      <c r="DV32" s="223">
        <f t="shared" si="36"/>
        <v>7511.1942943355134</v>
      </c>
      <c r="DW32" s="223">
        <f t="shared" si="36"/>
        <v>7637.1316292182219</v>
      </c>
      <c r="DX32" s="223">
        <f t="shared" si="36"/>
        <v>7837.4899824722852</v>
      </c>
      <c r="DY32" s="223">
        <f t="shared" si="36"/>
        <v>7883.6619260650796</v>
      </c>
      <c r="DZ32" s="223">
        <f t="shared" si="36"/>
        <v>7791.318038879489</v>
      </c>
      <c r="EA32" s="223">
        <f t="shared" si="36"/>
        <v>7874.2318635414731</v>
      </c>
      <c r="EB32" s="223">
        <f t="shared" si="36"/>
        <v>8033.4272320340933</v>
      </c>
      <c r="EC32" s="223">
        <f t="shared" si="36"/>
        <v>8080.7534742167081</v>
      </c>
      <c r="ED32" s="223">
        <f t="shared" si="36"/>
        <v>7891.4485054862444</v>
      </c>
      <c r="EE32" s="223">
        <f t="shared" si="36"/>
        <v>8023.761417947394</v>
      </c>
      <c r="EF32" s="223">
        <f t="shared" si="36"/>
        <v>8234.2629128349472</v>
      </c>
      <c r="EG32" s="223">
        <f t="shared" si="36"/>
        <v>8282.772311072129</v>
      </c>
      <c r="EH32" s="223">
        <f t="shared" ref="EH32:FM32" si="37">SUM(EH29:EH31)</f>
        <v>8088.7347181234036</v>
      </c>
      <c r="EI32" s="223">
        <f t="shared" si="37"/>
        <v>8224.3554533960796</v>
      </c>
      <c r="EJ32" s="223">
        <f t="shared" si="37"/>
        <v>8440.1194856558195</v>
      </c>
      <c r="EK32" s="223">
        <f t="shared" si="37"/>
        <v>8489.84161884893</v>
      </c>
      <c r="EL32" s="223">
        <f t="shared" si="37"/>
        <v>8290.953086076488</v>
      </c>
      <c r="EM32" s="223">
        <f t="shared" si="37"/>
        <v>8429.9643397309792</v>
      </c>
      <c r="EN32" s="223">
        <f t="shared" si="37"/>
        <v>8651.1224727972149</v>
      </c>
      <c r="EO32" s="223">
        <f t="shared" si="37"/>
        <v>8702.0876593201538</v>
      </c>
      <c r="EP32" s="223">
        <f t="shared" si="37"/>
        <v>8600.157286274276</v>
      </c>
      <c r="EQ32" s="223">
        <f t="shared" si="37"/>
        <v>8691.6786347471934</v>
      </c>
      <c r="ER32" s="223">
        <f t="shared" si="37"/>
        <v>8867.4005346171452</v>
      </c>
      <c r="ES32" s="223">
        <f t="shared" si="37"/>
        <v>8919.6398508031562</v>
      </c>
      <c r="ET32" s="223">
        <f t="shared" si="37"/>
        <v>8710.6825860591071</v>
      </c>
      <c r="EU32" s="223">
        <f t="shared" si="37"/>
        <v>8856.7312844298613</v>
      </c>
      <c r="EV32" s="223">
        <f t="shared" si="37"/>
        <v>9089.0855479825696</v>
      </c>
      <c r="EW32" s="223">
        <f t="shared" si="37"/>
        <v>9142.6308470732311</v>
      </c>
      <c r="EX32" s="223">
        <f t="shared" si="37"/>
        <v>8928.4496507105832</v>
      </c>
      <c r="EY32" s="223">
        <f t="shared" si="37"/>
        <v>9078.1495665406037</v>
      </c>
      <c r="EZ32" s="223">
        <f t="shared" si="37"/>
        <v>9316.3126866821331</v>
      </c>
      <c r="FA32" s="223">
        <f t="shared" si="37"/>
        <v>9371.1966182500619</v>
      </c>
      <c r="FB32" s="223">
        <f t="shared" si="37"/>
        <v>3123.732206083354</v>
      </c>
      <c r="FC32" s="223">
        <f t="shared" si="37"/>
        <v>0</v>
      </c>
      <c r="FD32" s="223">
        <f t="shared" si="37"/>
        <v>0</v>
      </c>
      <c r="FE32" s="223">
        <f t="shared" si="37"/>
        <v>0</v>
      </c>
      <c r="FF32" s="223">
        <f t="shared" si="37"/>
        <v>0</v>
      </c>
      <c r="FG32" s="223">
        <f t="shared" si="37"/>
        <v>0</v>
      </c>
      <c r="FH32" s="223">
        <f t="shared" si="37"/>
        <v>0</v>
      </c>
      <c r="FI32" s="223">
        <f t="shared" si="37"/>
        <v>0</v>
      </c>
      <c r="FJ32" s="223">
        <f t="shared" si="37"/>
        <v>0</v>
      </c>
      <c r="FK32" s="223">
        <f t="shared" si="37"/>
        <v>0</v>
      </c>
      <c r="FL32" s="223">
        <f t="shared" si="37"/>
        <v>0</v>
      </c>
      <c r="FM32" s="223">
        <f t="shared" si="37"/>
        <v>0</v>
      </c>
      <c r="FN32" s="223">
        <f t="shared" ref="FN32:GJ32" si="38">SUM(FN29:FN31)</f>
        <v>0</v>
      </c>
      <c r="FO32" s="223">
        <f t="shared" si="38"/>
        <v>0</v>
      </c>
      <c r="FP32" s="223">
        <f t="shared" si="38"/>
        <v>0</v>
      </c>
      <c r="FQ32" s="223">
        <f t="shared" si="38"/>
        <v>0</v>
      </c>
      <c r="FR32" s="223">
        <f t="shared" si="38"/>
        <v>0</v>
      </c>
      <c r="FS32" s="223">
        <f t="shared" si="38"/>
        <v>0</v>
      </c>
      <c r="FT32" s="223">
        <f t="shared" si="38"/>
        <v>0</v>
      </c>
      <c r="FU32" s="223">
        <f t="shared" si="38"/>
        <v>0</v>
      </c>
      <c r="FV32" s="223">
        <f t="shared" si="38"/>
        <v>0</v>
      </c>
      <c r="FW32" s="223">
        <f t="shared" si="38"/>
        <v>0</v>
      </c>
      <c r="FX32" s="223">
        <f t="shared" si="38"/>
        <v>0</v>
      </c>
      <c r="FY32" s="223">
        <f t="shared" si="38"/>
        <v>0</v>
      </c>
      <c r="FZ32" s="223">
        <f t="shared" si="38"/>
        <v>0</v>
      </c>
      <c r="GA32" s="223">
        <f t="shared" si="38"/>
        <v>0</v>
      </c>
      <c r="GB32" s="223">
        <f t="shared" si="38"/>
        <v>0</v>
      </c>
      <c r="GC32" s="223">
        <f t="shared" si="38"/>
        <v>0</v>
      </c>
      <c r="GD32" s="223">
        <f t="shared" si="38"/>
        <v>0</v>
      </c>
      <c r="GE32" s="223">
        <f t="shared" si="38"/>
        <v>0</v>
      </c>
      <c r="GF32" s="223">
        <f t="shared" si="38"/>
        <v>0</v>
      </c>
      <c r="GG32" s="223">
        <f t="shared" si="38"/>
        <v>0</v>
      </c>
      <c r="GH32" s="223">
        <f t="shared" si="38"/>
        <v>0</v>
      </c>
      <c r="GI32" s="223">
        <f t="shared" si="38"/>
        <v>0</v>
      </c>
      <c r="GJ32" s="223">
        <f t="shared" si="38"/>
        <v>0</v>
      </c>
    </row>
    <row r="33" spans="1:192" hidden="1" outlineLevel="1" x14ac:dyDescent="0.35">
      <c r="A33" s="198"/>
      <c r="D33" s="201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</row>
    <row r="34" spans="1:192" s="399" customFormat="1" hidden="1" outlineLevel="1" x14ac:dyDescent="0.35">
      <c r="A34" s="198"/>
      <c r="B34" s="198"/>
      <c r="C34" s="199"/>
      <c r="D34" s="201"/>
      <c r="E34" s="225" t="str">
        <f xml:space="preserve"> Const!E$55</f>
        <v>Construction costs</v>
      </c>
      <c r="F34" s="225">
        <f xml:space="preserve"> Const!F$55</f>
        <v>0</v>
      </c>
      <c r="G34" s="225" t="str">
        <f xml:space="preserve"> Const!G$55</f>
        <v>$ 000s</v>
      </c>
      <c r="H34" s="225">
        <f xml:space="preserve"> Const!H$55</f>
        <v>-322900.00000000017</v>
      </c>
      <c r="I34" s="225">
        <f xml:space="preserve"> Const!I$55</f>
        <v>0</v>
      </c>
      <c r="J34" s="225">
        <f xml:space="preserve"> Const!J$55</f>
        <v>0</v>
      </c>
      <c r="K34" s="225">
        <f xml:space="preserve"> Const!K$55</f>
        <v>0</v>
      </c>
      <c r="L34" s="225">
        <f xml:space="preserve"> Const!L$55</f>
        <v>0</v>
      </c>
      <c r="M34" s="225">
        <f xml:space="preserve"> Const!M$55</f>
        <v>0</v>
      </c>
      <c r="N34" s="225">
        <f xml:space="preserve"> Const!N$55</f>
        <v>0</v>
      </c>
      <c r="O34" s="225">
        <f xml:space="preserve"> Const!O$55</f>
        <v>-3050</v>
      </c>
      <c r="P34" s="225">
        <f xml:space="preserve"> Const!P$55</f>
        <v>-31600</v>
      </c>
      <c r="Q34" s="225">
        <f xml:space="preserve"> Const!Q$55</f>
        <v>-7014.6341463414637</v>
      </c>
      <c r="R34" s="225">
        <f xml:space="preserve"> Const!R$55</f>
        <v>-7014.6341463414637</v>
      </c>
      <c r="S34" s="225">
        <f xml:space="preserve"> Const!S$55</f>
        <v>-7014.6341463414637</v>
      </c>
      <c r="T34" s="225">
        <f xml:space="preserve"> Const!T$55</f>
        <v>-7014.6341463414637</v>
      </c>
      <c r="U34" s="225">
        <f xml:space="preserve"> Const!U$55</f>
        <v>-7014.6341463414637</v>
      </c>
      <c r="V34" s="225">
        <f xml:space="preserve"> Const!V$55</f>
        <v>-7014.6341463414637</v>
      </c>
      <c r="W34" s="225">
        <f xml:space="preserve"> Const!W$55</f>
        <v>-7014.6341463414637</v>
      </c>
      <c r="X34" s="225">
        <f xml:space="preserve"> Const!X$55</f>
        <v>-7014.6341463414637</v>
      </c>
      <c r="Y34" s="225">
        <f xml:space="preserve"> Const!Y$55</f>
        <v>-7014.6341463414637</v>
      </c>
      <c r="Z34" s="225">
        <f xml:space="preserve"> Const!Z$55</f>
        <v>-7014.6341463414637</v>
      </c>
      <c r="AA34" s="225">
        <f xml:space="preserve"> Const!AA$55</f>
        <v>-7014.6341463414637</v>
      </c>
      <c r="AB34" s="225">
        <f xml:space="preserve"> Const!AB$55</f>
        <v>-7014.6341463414637</v>
      </c>
      <c r="AC34" s="225">
        <f xml:space="preserve"> Const!AC$55</f>
        <v>-7014.6341463414637</v>
      </c>
      <c r="AD34" s="225">
        <f xml:space="preserve"> Const!AD$55</f>
        <v>-7014.6341463414637</v>
      </c>
      <c r="AE34" s="225">
        <f xml:space="preserve"> Const!AE$55</f>
        <v>-7014.6341463414637</v>
      </c>
      <c r="AF34" s="225">
        <f xml:space="preserve"> Const!AF$55</f>
        <v>-7014.6341463414637</v>
      </c>
      <c r="AG34" s="225">
        <f xml:space="preserve"> Const!AG$55</f>
        <v>-7014.6341463414637</v>
      </c>
      <c r="AH34" s="225">
        <f xml:space="preserve"> Const!AH$55</f>
        <v>-7014.6341463414637</v>
      </c>
      <c r="AI34" s="225">
        <f xml:space="preserve"> Const!AI$55</f>
        <v>-7014.6341463414637</v>
      </c>
      <c r="AJ34" s="225">
        <f xml:space="preserve"> Const!AJ$55</f>
        <v>-7014.6341463414637</v>
      </c>
      <c r="AK34" s="225">
        <f xml:space="preserve"> Const!AK$55</f>
        <v>-7014.6341463414637</v>
      </c>
      <c r="AL34" s="225">
        <f xml:space="preserve"> Const!AL$55</f>
        <v>-7014.6341463414637</v>
      </c>
      <c r="AM34" s="225">
        <f xml:space="preserve"> Const!AM$55</f>
        <v>-7014.6341463414637</v>
      </c>
      <c r="AN34" s="225">
        <f xml:space="preserve"> Const!AN$55</f>
        <v>-7014.6341463414637</v>
      </c>
      <c r="AO34" s="225">
        <f xml:space="preserve"> Const!AO$55</f>
        <v>-7014.6341463414637</v>
      </c>
      <c r="AP34" s="225">
        <f xml:space="preserve"> Const!AP$55</f>
        <v>-7014.6341463414637</v>
      </c>
      <c r="AQ34" s="225">
        <f xml:space="preserve"> Const!AQ$55</f>
        <v>-7014.6341463414637</v>
      </c>
      <c r="AR34" s="225">
        <f xml:space="preserve"> Const!AR$55</f>
        <v>-7014.6341463414637</v>
      </c>
      <c r="AS34" s="225">
        <f xml:space="preserve"> Const!AS$55</f>
        <v>-7014.6341463414637</v>
      </c>
      <c r="AT34" s="225">
        <f xml:space="preserve"> Const!AT$55</f>
        <v>-7014.6341463414637</v>
      </c>
      <c r="AU34" s="225">
        <f xml:space="preserve"> Const!AU$55</f>
        <v>-7014.6341463414637</v>
      </c>
      <c r="AV34" s="225">
        <f xml:space="preserve"> Const!AV$55</f>
        <v>-7014.6341463414637</v>
      </c>
      <c r="AW34" s="225">
        <f xml:space="preserve"> Const!AW$55</f>
        <v>-7014.6341463414637</v>
      </c>
      <c r="AX34" s="225">
        <f xml:space="preserve"> Const!AX$55</f>
        <v>-7014.6341463414637</v>
      </c>
      <c r="AY34" s="225">
        <f xml:space="preserve"> Const!AY$55</f>
        <v>-7014.6341463414637</v>
      </c>
      <c r="AZ34" s="225">
        <f xml:space="preserve"> Const!AZ$55</f>
        <v>-7014.6341463414637</v>
      </c>
      <c r="BA34" s="225">
        <f xml:space="preserve"> Const!BA$55</f>
        <v>-7014.6341463414637</v>
      </c>
      <c r="BB34" s="225">
        <f xml:space="preserve"> Const!BB$55</f>
        <v>-7014.6341463414637</v>
      </c>
      <c r="BC34" s="225">
        <f xml:space="preserve"> Const!BC$55</f>
        <v>-7014.6341463414637</v>
      </c>
      <c r="BD34" s="225">
        <f xml:space="preserve"> Const!BD$55</f>
        <v>-7014.6341463414637</v>
      </c>
      <c r="BE34" s="225">
        <f xml:space="preserve"> Const!BE$55</f>
        <v>-7664.6341463414637</v>
      </c>
      <c r="BF34" s="225">
        <f xml:space="preserve"> Const!BF$55</f>
        <v>0</v>
      </c>
      <c r="BG34" s="225">
        <f xml:space="preserve"> Const!BG$55</f>
        <v>0</v>
      </c>
      <c r="BH34" s="225">
        <f xml:space="preserve"> Const!BH$55</f>
        <v>0</v>
      </c>
      <c r="BI34" s="225">
        <f xml:space="preserve"> Const!BI$55</f>
        <v>0</v>
      </c>
      <c r="BJ34" s="225">
        <f xml:space="preserve"> Const!BJ$55</f>
        <v>0</v>
      </c>
      <c r="BK34" s="225">
        <f xml:space="preserve"> Const!BK$55</f>
        <v>0</v>
      </c>
      <c r="BL34" s="225">
        <f xml:space="preserve"> Const!BL$55</f>
        <v>0</v>
      </c>
      <c r="BM34" s="225">
        <f xml:space="preserve"> Const!BM$55</f>
        <v>0</v>
      </c>
      <c r="BN34" s="225">
        <f xml:space="preserve"> Const!BN$55</f>
        <v>0</v>
      </c>
      <c r="BO34" s="225">
        <f xml:space="preserve"> Const!BO$55</f>
        <v>0</v>
      </c>
      <c r="BP34" s="225">
        <f xml:space="preserve"> Const!BP$55</f>
        <v>0</v>
      </c>
      <c r="BQ34" s="225">
        <f xml:space="preserve"> Const!BQ$55</f>
        <v>0</v>
      </c>
      <c r="BR34" s="225">
        <f xml:space="preserve"> Const!BR$55</f>
        <v>0</v>
      </c>
      <c r="BS34" s="225">
        <f xml:space="preserve"> Const!BS$55</f>
        <v>0</v>
      </c>
      <c r="BT34" s="225">
        <f xml:space="preserve"> Const!BT$55</f>
        <v>0</v>
      </c>
      <c r="BU34" s="225">
        <f xml:space="preserve"> Const!BU$55</f>
        <v>0</v>
      </c>
      <c r="BV34" s="225">
        <f xml:space="preserve"> Const!BV$55</f>
        <v>0</v>
      </c>
      <c r="BW34" s="225">
        <f xml:space="preserve"> Const!BW$55</f>
        <v>0</v>
      </c>
      <c r="BX34" s="225">
        <f xml:space="preserve"> Const!BX$55</f>
        <v>0</v>
      </c>
      <c r="BY34" s="225">
        <f xml:space="preserve"> Const!BY$55</f>
        <v>0</v>
      </c>
      <c r="BZ34" s="225">
        <f xml:space="preserve"> Const!BZ$55</f>
        <v>0</v>
      </c>
      <c r="CA34" s="225">
        <f xml:space="preserve"> Const!CA$55</f>
        <v>0</v>
      </c>
      <c r="CB34" s="225">
        <f xml:space="preserve"> Const!CB$55</f>
        <v>0</v>
      </c>
      <c r="CC34" s="225">
        <f xml:space="preserve"> Const!CC$55</f>
        <v>0</v>
      </c>
      <c r="CD34" s="225">
        <f xml:space="preserve"> Const!CD$55</f>
        <v>0</v>
      </c>
      <c r="CE34" s="225">
        <f xml:space="preserve"> Const!CE$55</f>
        <v>0</v>
      </c>
      <c r="CF34" s="225">
        <f xml:space="preserve"> Const!CF$55</f>
        <v>0</v>
      </c>
      <c r="CG34" s="225">
        <f xml:space="preserve"> Const!CG$55</f>
        <v>0</v>
      </c>
      <c r="CH34" s="225">
        <f xml:space="preserve"> Const!CH$55</f>
        <v>0</v>
      </c>
      <c r="CI34" s="225">
        <f xml:space="preserve"> Const!CI$55</f>
        <v>0</v>
      </c>
      <c r="CJ34" s="225">
        <f xml:space="preserve"> Const!CJ$55</f>
        <v>0</v>
      </c>
      <c r="CK34" s="225">
        <f xml:space="preserve"> Const!CK$55</f>
        <v>0</v>
      </c>
      <c r="CL34" s="225">
        <f xml:space="preserve"> Const!CL$55</f>
        <v>0</v>
      </c>
      <c r="CM34" s="225">
        <f xml:space="preserve"> Const!CM$55</f>
        <v>0</v>
      </c>
      <c r="CN34" s="225">
        <f xml:space="preserve"> Const!CN$55</f>
        <v>0</v>
      </c>
      <c r="CO34" s="225">
        <f xml:space="preserve"> Const!CO$55</f>
        <v>0</v>
      </c>
      <c r="CP34" s="225">
        <f xml:space="preserve"> Const!CP$55</f>
        <v>0</v>
      </c>
      <c r="CQ34" s="225">
        <f xml:space="preserve"> Const!CQ$55</f>
        <v>0</v>
      </c>
      <c r="CR34" s="225">
        <f xml:space="preserve"> Const!CR$55</f>
        <v>0</v>
      </c>
      <c r="CS34" s="225">
        <f xml:space="preserve"> Const!CS$55</f>
        <v>0</v>
      </c>
      <c r="CT34" s="225">
        <f xml:space="preserve"> Const!CT$55</f>
        <v>0</v>
      </c>
      <c r="CU34" s="225">
        <f xml:space="preserve"> Const!CU$55</f>
        <v>0</v>
      </c>
      <c r="CV34" s="225">
        <f xml:space="preserve"> Const!CV$55</f>
        <v>0</v>
      </c>
      <c r="CW34" s="225">
        <f xml:space="preserve"> Const!CW$55</f>
        <v>0</v>
      </c>
      <c r="CX34" s="225">
        <f xml:space="preserve"> Const!CX$55</f>
        <v>0</v>
      </c>
      <c r="CY34" s="225">
        <f xml:space="preserve"> Const!CY$55</f>
        <v>0</v>
      </c>
      <c r="CZ34" s="225">
        <f xml:space="preserve"> Const!CZ$55</f>
        <v>0</v>
      </c>
      <c r="DA34" s="225">
        <f xml:space="preserve"> Const!DA$55</f>
        <v>0</v>
      </c>
      <c r="DB34" s="225">
        <f xml:space="preserve"> Const!DB$55</f>
        <v>0</v>
      </c>
      <c r="DC34" s="225">
        <f xml:space="preserve"> Const!DC$55</f>
        <v>0</v>
      </c>
      <c r="DD34" s="225">
        <f xml:space="preserve"> Const!DD$55</f>
        <v>0</v>
      </c>
      <c r="DE34" s="225">
        <f xml:space="preserve"> Const!DE$55</f>
        <v>0</v>
      </c>
      <c r="DF34" s="225">
        <f xml:space="preserve"> Const!DF$55</f>
        <v>0</v>
      </c>
      <c r="DG34" s="225">
        <f xml:space="preserve"> Const!DG$55</f>
        <v>0</v>
      </c>
      <c r="DH34" s="225">
        <f xml:space="preserve"> Const!DH$55</f>
        <v>0</v>
      </c>
      <c r="DI34" s="225">
        <f xml:space="preserve"> Const!DI$55</f>
        <v>0</v>
      </c>
      <c r="DJ34" s="225">
        <f xml:space="preserve"> Const!DJ$55</f>
        <v>0</v>
      </c>
      <c r="DK34" s="225">
        <f xml:space="preserve"> Const!DK$55</f>
        <v>0</v>
      </c>
      <c r="DL34" s="225">
        <f xml:space="preserve"> Const!DL$55</f>
        <v>0</v>
      </c>
      <c r="DM34" s="225">
        <f xml:space="preserve"> Const!DM$55</f>
        <v>0</v>
      </c>
      <c r="DN34" s="225">
        <f xml:space="preserve"> Const!DN$55</f>
        <v>0</v>
      </c>
      <c r="DO34" s="225">
        <f xml:space="preserve"> Const!DO$55</f>
        <v>0</v>
      </c>
      <c r="DP34" s="225">
        <f xml:space="preserve"> Const!DP$55</f>
        <v>0</v>
      </c>
      <c r="DQ34" s="225">
        <f xml:space="preserve"> Const!DQ$55</f>
        <v>0</v>
      </c>
      <c r="DR34" s="225">
        <f xml:space="preserve"> Const!DR$55</f>
        <v>0</v>
      </c>
      <c r="DS34" s="225">
        <f xml:space="preserve"> Const!DS$55</f>
        <v>0</v>
      </c>
      <c r="DT34" s="225">
        <f xml:space="preserve"> Const!DT$55</f>
        <v>0</v>
      </c>
      <c r="DU34" s="225">
        <f xml:space="preserve"> Const!DU$55</f>
        <v>0</v>
      </c>
      <c r="DV34" s="225">
        <f xml:space="preserve"> Const!DV$55</f>
        <v>0</v>
      </c>
      <c r="DW34" s="225">
        <f xml:space="preserve"> Const!DW$55</f>
        <v>0</v>
      </c>
      <c r="DX34" s="225">
        <f xml:space="preserve"> Const!DX$55</f>
        <v>0</v>
      </c>
      <c r="DY34" s="225">
        <f xml:space="preserve"> Const!DY$55</f>
        <v>0</v>
      </c>
      <c r="DZ34" s="225">
        <f xml:space="preserve"> Const!DZ$55</f>
        <v>0</v>
      </c>
      <c r="EA34" s="225">
        <f xml:space="preserve"> Const!EA$55</f>
        <v>0</v>
      </c>
      <c r="EB34" s="225">
        <f xml:space="preserve"> Const!EB$55</f>
        <v>0</v>
      </c>
      <c r="EC34" s="225">
        <f xml:space="preserve"> Const!EC$55</f>
        <v>0</v>
      </c>
      <c r="ED34" s="225">
        <f xml:space="preserve"> Const!ED$55</f>
        <v>0</v>
      </c>
      <c r="EE34" s="225">
        <f xml:space="preserve"> Const!EE$55</f>
        <v>0</v>
      </c>
      <c r="EF34" s="225">
        <f xml:space="preserve"> Const!EF$55</f>
        <v>0</v>
      </c>
      <c r="EG34" s="225">
        <f xml:space="preserve"> Const!EG$55</f>
        <v>0</v>
      </c>
      <c r="EH34" s="225">
        <f xml:space="preserve"> Const!EH$55</f>
        <v>0</v>
      </c>
      <c r="EI34" s="225">
        <f xml:space="preserve"> Const!EI$55</f>
        <v>0</v>
      </c>
      <c r="EJ34" s="225">
        <f xml:space="preserve"> Const!EJ$55</f>
        <v>0</v>
      </c>
      <c r="EK34" s="225">
        <f xml:space="preserve"> Const!EK$55</f>
        <v>0</v>
      </c>
      <c r="EL34" s="225">
        <f xml:space="preserve"> Const!EL$55</f>
        <v>0</v>
      </c>
      <c r="EM34" s="225">
        <f xml:space="preserve"> Const!EM$55</f>
        <v>0</v>
      </c>
      <c r="EN34" s="225">
        <f xml:space="preserve"> Const!EN$55</f>
        <v>0</v>
      </c>
      <c r="EO34" s="225">
        <f xml:space="preserve"> Const!EO$55</f>
        <v>0</v>
      </c>
      <c r="EP34" s="225">
        <f xml:space="preserve"> Const!EP$55</f>
        <v>0</v>
      </c>
      <c r="EQ34" s="225">
        <f xml:space="preserve"> Const!EQ$55</f>
        <v>0</v>
      </c>
      <c r="ER34" s="225">
        <f xml:space="preserve"> Const!ER$55</f>
        <v>0</v>
      </c>
      <c r="ES34" s="225">
        <f xml:space="preserve"> Const!ES$55</f>
        <v>0</v>
      </c>
      <c r="ET34" s="225">
        <f xml:space="preserve"> Const!ET$55</f>
        <v>0</v>
      </c>
      <c r="EU34" s="225">
        <f xml:space="preserve"> Const!EU$55</f>
        <v>0</v>
      </c>
      <c r="EV34" s="225">
        <f xml:space="preserve"> Const!EV$55</f>
        <v>0</v>
      </c>
      <c r="EW34" s="225">
        <f xml:space="preserve"> Const!EW$55</f>
        <v>0</v>
      </c>
      <c r="EX34" s="225">
        <f xml:space="preserve"> Const!EX$55</f>
        <v>0</v>
      </c>
      <c r="EY34" s="225">
        <f xml:space="preserve"> Const!EY$55</f>
        <v>0</v>
      </c>
      <c r="EZ34" s="225">
        <f xml:space="preserve"> Const!EZ$55</f>
        <v>0</v>
      </c>
      <c r="FA34" s="225">
        <f xml:space="preserve"> Const!FA$55</f>
        <v>0</v>
      </c>
      <c r="FB34" s="225">
        <f xml:space="preserve"> Const!FB$55</f>
        <v>0</v>
      </c>
      <c r="FC34" s="225">
        <f xml:space="preserve"> Const!FC$55</f>
        <v>0</v>
      </c>
      <c r="FD34" s="225">
        <f xml:space="preserve"> Const!FD$55</f>
        <v>0</v>
      </c>
      <c r="FE34" s="225">
        <f xml:space="preserve"> Const!FE$55</f>
        <v>0</v>
      </c>
      <c r="FF34" s="225">
        <f xml:space="preserve"> Const!FF$55</f>
        <v>0</v>
      </c>
      <c r="FG34" s="225">
        <f xml:space="preserve"> Const!FG$55</f>
        <v>0</v>
      </c>
      <c r="FH34" s="225">
        <f xml:space="preserve"> Const!FH$55</f>
        <v>0</v>
      </c>
      <c r="FI34" s="225">
        <f xml:space="preserve"> Const!FI$55</f>
        <v>0</v>
      </c>
      <c r="FJ34" s="225">
        <f xml:space="preserve"> Const!FJ$55</f>
        <v>0</v>
      </c>
      <c r="FK34" s="225">
        <f xml:space="preserve"> Const!FK$55</f>
        <v>0</v>
      </c>
      <c r="FL34" s="225">
        <f xml:space="preserve"> Const!FL$55</f>
        <v>0</v>
      </c>
      <c r="FM34" s="225">
        <f xml:space="preserve"> Const!FM$55</f>
        <v>0</v>
      </c>
      <c r="FN34" s="225">
        <f xml:space="preserve"> Const!FN$55</f>
        <v>0</v>
      </c>
      <c r="FO34" s="225">
        <f xml:space="preserve"> Const!FO$55</f>
        <v>0</v>
      </c>
      <c r="FP34" s="225">
        <f xml:space="preserve"> Const!FP$55</f>
        <v>0</v>
      </c>
      <c r="FQ34" s="225">
        <f xml:space="preserve"> Const!FQ$55</f>
        <v>0</v>
      </c>
      <c r="FR34" s="225">
        <f xml:space="preserve"> Const!FR$55</f>
        <v>0</v>
      </c>
      <c r="FS34" s="225">
        <f xml:space="preserve"> Const!FS$55</f>
        <v>0</v>
      </c>
      <c r="FT34" s="225">
        <f xml:space="preserve"> Const!FT$55</f>
        <v>0</v>
      </c>
      <c r="FU34" s="225">
        <f xml:space="preserve"> Const!FU$55</f>
        <v>0</v>
      </c>
      <c r="FV34" s="225">
        <f xml:space="preserve"> Const!FV$55</f>
        <v>0</v>
      </c>
      <c r="FW34" s="225">
        <f xml:space="preserve"> Const!FW$55</f>
        <v>0</v>
      </c>
      <c r="FX34" s="225">
        <f xml:space="preserve"> Const!FX$55</f>
        <v>0</v>
      </c>
      <c r="FY34" s="225">
        <f xml:space="preserve"> Const!FY$55</f>
        <v>0</v>
      </c>
      <c r="FZ34" s="225">
        <f xml:space="preserve"> Const!FZ$55</f>
        <v>0</v>
      </c>
      <c r="GA34" s="225">
        <f xml:space="preserve"> Const!GA$55</f>
        <v>0</v>
      </c>
      <c r="GB34" s="225">
        <f xml:space="preserve"> Const!GB$55</f>
        <v>0</v>
      </c>
      <c r="GC34" s="225">
        <f xml:space="preserve"> Const!GC$55</f>
        <v>0</v>
      </c>
      <c r="GD34" s="225">
        <f xml:space="preserve"> Const!GD$55</f>
        <v>0</v>
      </c>
      <c r="GE34" s="225">
        <f xml:space="preserve"> Const!GE$55</f>
        <v>0</v>
      </c>
      <c r="GF34" s="225">
        <f xml:space="preserve"> Const!GF$55</f>
        <v>0</v>
      </c>
      <c r="GG34" s="225">
        <f xml:space="preserve"> Const!GG$55</f>
        <v>0</v>
      </c>
      <c r="GH34" s="225">
        <f xml:space="preserve"> Const!GH$55</f>
        <v>0</v>
      </c>
      <c r="GI34" s="225">
        <f xml:space="preserve"> Const!GI$55</f>
        <v>0</v>
      </c>
      <c r="GJ34" s="225">
        <f xml:space="preserve"> Const!GJ$55</f>
        <v>0</v>
      </c>
    </row>
    <row r="35" spans="1:192" s="184" customFormat="1" ht="12.75" hidden="1" outlineLevel="1" x14ac:dyDescent="0.35">
      <c r="E35" s="184" t="str">
        <f>Fin!$E$132</f>
        <v>Financing costs</v>
      </c>
      <c r="G35" s="184" t="str">
        <f>Fin!$G$132</f>
        <v>$ 000s</v>
      </c>
      <c r="H35" s="184">
        <f>Fin!$H$132</f>
        <v>-26979.531717728649</v>
      </c>
      <c r="J35" s="184">
        <f>Fin!J$132</f>
        <v>0</v>
      </c>
      <c r="K35" s="184">
        <f>Fin!K$132</f>
        <v>0</v>
      </c>
      <c r="L35" s="184">
        <f>Fin!L$132</f>
        <v>0</v>
      </c>
      <c r="M35" s="184">
        <f>Fin!M$132</f>
        <v>0</v>
      </c>
      <c r="N35" s="184">
        <f>Fin!N$132</f>
        <v>0</v>
      </c>
      <c r="O35" s="184">
        <f>Fin!O$132</f>
        <v>-2600</v>
      </c>
      <c r="P35" s="184">
        <f>Fin!P$132</f>
        <v>-208.60810995160929</v>
      </c>
      <c r="Q35" s="184">
        <f>Fin!Q$132</f>
        <v>-280.13712446916276</v>
      </c>
      <c r="R35" s="184">
        <f>Fin!R$132</f>
        <v>-286.97526326781951</v>
      </c>
      <c r="S35" s="184">
        <f>Fin!S$132</f>
        <v>-312.96046342147883</v>
      </c>
      <c r="T35" s="184">
        <f>Fin!T$132</f>
        <v>-318.81121471030207</v>
      </c>
      <c r="U35" s="184">
        <f>Fin!U$132</f>
        <v>-345.92920374770279</v>
      </c>
      <c r="V35" s="184">
        <f>Fin!V$132</f>
        <v>-362.48113336707866</v>
      </c>
      <c r="W35" s="184">
        <f>Fin!W$132</f>
        <v>-342.3860628138558</v>
      </c>
      <c r="X35" s="184">
        <f>Fin!X$132</f>
        <v>-395.61424587687191</v>
      </c>
      <c r="Y35" s="184">
        <f>Fin!Y$132</f>
        <v>-398.9786165888803</v>
      </c>
      <c r="Z35" s="184">
        <f>Fin!Z$132</f>
        <v>-428.94912730606472</v>
      </c>
      <c r="AA35" s="184">
        <f>Fin!AA$132</f>
        <v>-431.31072235247166</v>
      </c>
      <c r="AB35" s="184">
        <f>Fin!AB$132</f>
        <v>-462.43167614854269</v>
      </c>
      <c r="AC35" s="184">
        <f>Fin!AC$132</f>
        <v>-479.24558853089263</v>
      </c>
      <c r="AD35" s="184">
        <f>Fin!AD$132</f>
        <v>-480.09417182445173</v>
      </c>
      <c r="AE35" s="184">
        <f>Fin!AE$132</f>
        <v>-512.95094147550014</v>
      </c>
      <c r="AF35" s="184">
        <f>Fin!AF$132</f>
        <v>-512.78560462642554</v>
      </c>
      <c r="AG35" s="184">
        <f>Fin!AG$132</f>
        <v>-546.56006980654411</v>
      </c>
      <c r="AH35" s="184">
        <f>Fin!AH$132</f>
        <v>-563.08793889856759</v>
      </c>
      <c r="AI35" s="184">
        <f>Fin!AI$132</f>
        <v>-542.01149745907639</v>
      </c>
      <c r="AJ35" s="184">
        <f>Fin!AJ$132</f>
        <v>-595.40233416313799</v>
      </c>
      <c r="AK35" s="184">
        <f>Fin!AK$132</f>
        <v>-591.64529064808812</v>
      </c>
      <c r="AL35" s="184">
        <f>Fin!AL$132</f>
        <v>-626.99808053906111</v>
      </c>
      <c r="AM35" s="184">
        <f>Fin!AM$132</f>
        <v>-621.79235757105721</v>
      </c>
      <c r="AN35" s="184">
        <f>Fin!AN$132</f>
        <v>-657.72677605205695</v>
      </c>
      <c r="AO35" s="184">
        <f>Fin!AO$132</f>
        <v>-672.78787727422616</v>
      </c>
      <c r="AP35" s="184">
        <f>Fin!AP$132</f>
        <v>-665.37881562392272</v>
      </c>
      <c r="AQ35" s="184">
        <f>Fin!AQ$132</f>
        <v>-702.06000921617874</v>
      </c>
      <c r="AR35" s="184">
        <f>Fin!AR$132</f>
        <v>-693.37755952726445</v>
      </c>
      <c r="AS35" s="184">
        <f>Fin!AS$132</f>
        <v>-730.55166328350174</v>
      </c>
      <c r="AT35" s="184">
        <f>Fin!AT$132</f>
        <v>-744.55876290469018</v>
      </c>
      <c r="AU35" s="184">
        <f>Fin!AU$132</f>
        <v>-684.85473782868121</v>
      </c>
      <c r="AV35" s="184">
        <f>Fin!AV$132</f>
        <v>-771.51936964041738</v>
      </c>
      <c r="AW35" s="184">
        <f>Fin!AW$132</f>
        <v>-759.83609253197642</v>
      </c>
      <c r="AX35" s="184">
        <f>Fin!AX$132</f>
        <v>-798.11657072672494</v>
      </c>
      <c r="AY35" s="184">
        <f>Fin!AY$132</f>
        <v>-784.89468432140143</v>
      </c>
      <c r="AZ35" s="184">
        <f>Fin!AZ$132</f>
        <v>-823.56345599741474</v>
      </c>
      <c r="BA35" s="184">
        <f>Fin!BA$132</f>
        <v>-835.94697751469835</v>
      </c>
      <c r="BB35" s="184">
        <f>Fin!BB$132</f>
        <v>-820.57319387842392</v>
      </c>
      <c r="BC35" s="184">
        <f>Fin!BC$132</f>
        <v>-859.61175506134441</v>
      </c>
      <c r="BD35" s="184">
        <f>Fin!BD$132</f>
        <v>-843.22007798311733</v>
      </c>
      <c r="BE35" s="184">
        <f>Fin!BE$132</f>
        <v>-882.8064987979717</v>
      </c>
      <c r="BF35" s="184">
        <f>Fin!BF$132</f>
        <v>0</v>
      </c>
      <c r="BG35" s="184">
        <f>Fin!BG$132</f>
        <v>0</v>
      </c>
      <c r="BH35" s="184">
        <f>Fin!BH$132</f>
        <v>0</v>
      </c>
      <c r="BI35" s="184">
        <f>Fin!BI$132</f>
        <v>0</v>
      </c>
      <c r="BJ35" s="184">
        <f>Fin!BJ$132</f>
        <v>0</v>
      </c>
      <c r="BK35" s="184">
        <f>Fin!BK$132</f>
        <v>0</v>
      </c>
      <c r="BL35" s="184">
        <f>Fin!BL$132</f>
        <v>0</v>
      </c>
      <c r="BM35" s="184">
        <f>Fin!BM$132</f>
        <v>0</v>
      </c>
      <c r="BN35" s="184">
        <f>Fin!BN$132</f>
        <v>0</v>
      </c>
      <c r="BO35" s="184">
        <f>Fin!BO$132</f>
        <v>0</v>
      </c>
      <c r="BP35" s="184">
        <f>Fin!BP$132</f>
        <v>0</v>
      </c>
      <c r="BQ35" s="184">
        <f>Fin!BQ$132</f>
        <v>0</v>
      </c>
      <c r="BR35" s="184">
        <f>Fin!BR$132</f>
        <v>0</v>
      </c>
      <c r="BS35" s="184">
        <f>Fin!BS$132</f>
        <v>0</v>
      </c>
      <c r="BT35" s="184">
        <f>Fin!BT$132</f>
        <v>0</v>
      </c>
      <c r="BU35" s="184">
        <f>Fin!BU$132</f>
        <v>0</v>
      </c>
      <c r="BV35" s="184">
        <f>Fin!BV$132</f>
        <v>0</v>
      </c>
      <c r="BW35" s="184">
        <f>Fin!BW$132</f>
        <v>0</v>
      </c>
      <c r="BX35" s="184">
        <f>Fin!BX$132</f>
        <v>0</v>
      </c>
      <c r="BY35" s="184">
        <f>Fin!BY$132</f>
        <v>0</v>
      </c>
      <c r="BZ35" s="184">
        <f>Fin!BZ$132</f>
        <v>0</v>
      </c>
      <c r="CA35" s="184">
        <f>Fin!CA$132</f>
        <v>0</v>
      </c>
      <c r="CB35" s="184">
        <f>Fin!CB$132</f>
        <v>0</v>
      </c>
      <c r="CC35" s="184">
        <f>Fin!CC$132</f>
        <v>0</v>
      </c>
      <c r="CD35" s="184">
        <f>Fin!CD$132</f>
        <v>0</v>
      </c>
      <c r="CE35" s="184">
        <f>Fin!CE$132</f>
        <v>0</v>
      </c>
      <c r="CF35" s="184">
        <f>Fin!CF$132</f>
        <v>0</v>
      </c>
      <c r="CG35" s="184">
        <f>Fin!CG$132</f>
        <v>0</v>
      </c>
      <c r="CH35" s="184">
        <f>Fin!CH$132</f>
        <v>0</v>
      </c>
      <c r="CI35" s="184">
        <f>Fin!CI$132</f>
        <v>0</v>
      </c>
      <c r="CJ35" s="184">
        <f>Fin!CJ$132</f>
        <v>0</v>
      </c>
      <c r="CK35" s="184">
        <f>Fin!CK$132</f>
        <v>0</v>
      </c>
      <c r="CL35" s="184">
        <f>Fin!CL$132</f>
        <v>0</v>
      </c>
      <c r="CM35" s="184">
        <f>Fin!CM$132</f>
        <v>0</v>
      </c>
      <c r="CN35" s="184">
        <f>Fin!CN$132</f>
        <v>0</v>
      </c>
      <c r="CO35" s="184">
        <f>Fin!CO$132</f>
        <v>0</v>
      </c>
      <c r="CP35" s="184">
        <f>Fin!CP$132</f>
        <v>0</v>
      </c>
      <c r="CQ35" s="184">
        <f>Fin!CQ$132</f>
        <v>0</v>
      </c>
      <c r="CR35" s="184">
        <f>Fin!CR$132</f>
        <v>0</v>
      </c>
      <c r="CS35" s="184">
        <f>Fin!CS$132</f>
        <v>0</v>
      </c>
      <c r="CT35" s="184">
        <f>Fin!CT$132</f>
        <v>0</v>
      </c>
      <c r="CU35" s="184">
        <f>Fin!CU$132</f>
        <v>0</v>
      </c>
      <c r="CV35" s="184">
        <f>Fin!CV$132</f>
        <v>0</v>
      </c>
      <c r="CW35" s="184">
        <f>Fin!CW$132</f>
        <v>0</v>
      </c>
      <c r="CX35" s="184">
        <f>Fin!CX$132</f>
        <v>0</v>
      </c>
      <c r="CY35" s="184">
        <f>Fin!CY$132</f>
        <v>0</v>
      </c>
      <c r="CZ35" s="184">
        <f>Fin!CZ$132</f>
        <v>0</v>
      </c>
      <c r="DA35" s="184">
        <f>Fin!DA$132</f>
        <v>0</v>
      </c>
      <c r="DB35" s="184">
        <f>Fin!DB$132</f>
        <v>0</v>
      </c>
      <c r="DC35" s="184">
        <f>Fin!DC$132</f>
        <v>0</v>
      </c>
      <c r="DD35" s="184">
        <f>Fin!DD$132</f>
        <v>0</v>
      </c>
      <c r="DE35" s="184">
        <f>Fin!DE$132</f>
        <v>0</v>
      </c>
      <c r="DF35" s="184">
        <f>Fin!DF$132</f>
        <v>0</v>
      </c>
      <c r="DG35" s="184">
        <f>Fin!DG$132</f>
        <v>0</v>
      </c>
      <c r="DH35" s="184">
        <f>Fin!DH$132</f>
        <v>0</v>
      </c>
      <c r="DI35" s="184">
        <f>Fin!DI$132</f>
        <v>0</v>
      </c>
      <c r="DJ35" s="184">
        <f>Fin!DJ$132</f>
        <v>0</v>
      </c>
      <c r="DK35" s="184">
        <f>Fin!DK$132</f>
        <v>0</v>
      </c>
      <c r="DL35" s="184">
        <f>Fin!DL$132</f>
        <v>0</v>
      </c>
      <c r="DM35" s="184">
        <f>Fin!DM$132</f>
        <v>0</v>
      </c>
      <c r="DN35" s="184">
        <f>Fin!DN$132</f>
        <v>0</v>
      </c>
      <c r="DO35" s="184">
        <f>Fin!DO$132</f>
        <v>0</v>
      </c>
      <c r="DP35" s="184">
        <f>Fin!DP$132</f>
        <v>0</v>
      </c>
      <c r="DQ35" s="184">
        <f>Fin!DQ$132</f>
        <v>0</v>
      </c>
      <c r="DR35" s="184">
        <f>Fin!DR$132</f>
        <v>0</v>
      </c>
      <c r="DS35" s="184">
        <f>Fin!DS$132</f>
        <v>0</v>
      </c>
      <c r="DT35" s="184">
        <f>Fin!DT$132</f>
        <v>0</v>
      </c>
      <c r="DU35" s="184">
        <f>Fin!DU$132</f>
        <v>0</v>
      </c>
      <c r="DV35" s="184">
        <f>Fin!DV$132</f>
        <v>0</v>
      </c>
      <c r="DW35" s="184">
        <f>Fin!DW$132</f>
        <v>0</v>
      </c>
      <c r="DX35" s="184">
        <f>Fin!DX$132</f>
        <v>0</v>
      </c>
      <c r="DY35" s="184">
        <f>Fin!DY$132</f>
        <v>0</v>
      </c>
      <c r="DZ35" s="184">
        <f>Fin!DZ$132</f>
        <v>0</v>
      </c>
      <c r="EA35" s="184">
        <f>Fin!EA$132</f>
        <v>0</v>
      </c>
      <c r="EB35" s="184">
        <f>Fin!EB$132</f>
        <v>0</v>
      </c>
      <c r="EC35" s="184">
        <f>Fin!EC$132</f>
        <v>0</v>
      </c>
      <c r="ED35" s="184">
        <f>Fin!ED$132</f>
        <v>0</v>
      </c>
      <c r="EE35" s="184">
        <f>Fin!EE$132</f>
        <v>0</v>
      </c>
      <c r="EF35" s="184">
        <f>Fin!EF$132</f>
        <v>0</v>
      </c>
      <c r="EG35" s="184">
        <f>Fin!EG$132</f>
        <v>0</v>
      </c>
      <c r="EH35" s="184">
        <f>Fin!EH$132</f>
        <v>0</v>
      </c>
      <c r="EI35" s="184">
        <f>Fin!EI$132</f>
        <v>0</v>
      </c>
      <c r="EJ35" s="184">
        <f>Fin!EJ$132</f>
        <v>0</v>
      </c>
      <c r="EK35" s="184">
        <f>Fin!EK$132</f>
        <v>0</v>
      </c>
      <c r="EL35" s="184">
        <f>Fin!EL$132</f>
        <v>0</v>
      </c>
      <c r="EM35" s="184">
        <f>Fin!EM$132</f>
        <v>0</v>
      </c>
      <c r="EN35" s="184">
        <f>Fin!EN$132</f>
        <v>0</v>
      </c>
      <c r="EO35" s="184">
        <f>Fin!EO$132</f>
        <v>0</v>
      </c>
      <c r="EP35" s="184">
        <f>Fin!EP$132</f>
        <v>0</v>
      </c>
      <c r="EQ35" s="184">
        <f>Fin!EQ$132</f>
        <v>0</v>
      </c>
      <c r="ER35" s="184">
        <f>Fin!ER$132</f>
        <v>0</v>
      </c>
      <c r="ES35" s="184">
        <f>Fin!ES$132</f>
        <v>0</v>
      </c>
      <c r="ET35" s="184">
        <f>Fin!ET$132</f>
        <v>0</v>
      </c>
      <c r="EU35" s="184">
        <f>Fin!EU$132</f>
        <v>0</v>
      </c>
      <c r="EV35" s="184">
        <f>Fin!EV$132</f>
        <v>0</v>
      </c>
      <c r="EW35" s="184">
        <f>Fin!EW$132</f>
        <v>0</v>
      </c>
      <c r="EX35" s="184">
        <f>Fin!EX$132</f>
        <v>0</v>
      </c>
      <c r="EY35" s="184">
        <f>Fin!EY$132</f>
        <v>0</v>
      </c>
      <c r="EZ35" s="184">
        <f>Fin!EZ$132</f>
        <v>0</v>
      </c>
      <c r="FA35" s="184">
        <f>Fin!FA$132</f>
        <v>0</v>
      </c>
      <c r="FB35" s="184">
        <f>Fin!FB$132</f>
        <v>0</v>
      </c>
      <c r="FC35" s="184">
        <f>Fin!FC$132</f>
        <v>0</v>
      </c>
      <c r="FD35" s="184">
        <f>Fin!FD$132</f>
        <v>0</v>
      </c>
      <c r="FE35" s="184">
        <f>Fin!FE$132</f>
        <v>0</v>
      </c>
      <c r="FF35" s="184">
        <f>Fin!FF$132</f>
        <v>0</v>
      </c>
      <c r="FG35" s="184">
        <f>Fin!FG$132</f>
        <v>0</v>
      </c>
      <c r="FH35" s="184">
        <f>Fin!FH$132</f>
        <v>0</v>
      </c>
      <c r="FI35" s="184">
        <f>Fin!FI$132</f>
        <v>0</v>
      </c>
      <c r="FJ35" s="184">
        <f>Fin!FJ$132</f>
        <v>0</v>
      </c>
      <c r="FK35" s="184">
        <f>Fin!FK$132</f>
        <v>0</v>
      </c>
      <c r="FL35" s="184">
        <f>Fin!FL$132</f>
        <v>0</v>
      </c>
      <c r="FM35" s="184">
        <f>Fin!FM$132</f>
        <v>0</v>
      </c>
      <c r="FN35" s="184">
        <f>Fin!FN$132</f>
        <v>0</v>
      </c>
      <c r="FO35" s="184">
        <f>Fin!FO$132</f>
        <v>0</v>
      </c>
      <c r="FP35" s="184">
        <f>Fin!FP$132</f>
        <v>0</v>
      </c>
      <c r="FQ35" s="184">
        <f>Fin!FQ$132</f>
        <v>0</v>
      </c>
      <c r="FR35" s="184">
        <f>Fin!FR$132</f>
        <v>0</v>
      </c>
      <c r="FS35" s="184">
        <f>Fin!FS$132</f>
        <v>0</v>
      </c>
      <c r="FT35" s="184">
        <f>Fin!FT$132</f>
        <v>0</v>
      </c>
      <c r="FU35" s="184">
        <f>Fin!FU$132</f>
        <v>0</v>
      </c>
      <c r="FV35" s="184">
        <f>Fin!FV$132</f>
        <v>0</v>
      </c>
      <c r="FW35" s="184">
        <f>Fin!FW$132</f>
        <v>0</v>
      </c>
      <c r="FX35" s="184">
        <f>Fin!FX$132</f>
        <v>0</v>
      </c>
      <c r="FY35" s="184">
        <f>Fin!FY$132</f>
        <v>0</v>
      </c>
      <c r="FZ35" s="184">
        <f>Fin!FZ$132</f>
        <v>0</v>
      </c>
      <c r="GA35" s="184">
        <f>Fin!GA$132</f>
        <v>0</v>
      </c>
      <c r="GB35" s="184">
        <f>Fin!GB$132</f>
        <v>0</v>
      </c>
      <c r="GC35" s="184">
        <f>Fin!GC$132</f>
        <v>0</v>
      </c>
      <c r="GD35" s="184">
        <f>Fin!GD$132</f>
        <v>0</v>
      </c>
      <c r="GE35" s="184">
        <f>Fin!GE$132</f>
        <v>0</v>
      </c>
      <c r="GF35" s="184">
        <f>Fin!GF$132</f>
        <v>0</v>
      </c>
      <c r="GG35" s="184">
        <f>Fin!GG$132</f>
        <v>0</v>
      </c>
      <c r="GH35" s="184">
        <f>Fin!GH$132</f>
        <v>0</v>
      </c>
      <c r="GI35" s="184">
        <f>Fin!GI$132</f>
        <v>0</v>
      </c>
      <c r="GJ35" s="184">
        <f>Fin!GJ$132</f>
        <v>0</v>
      </c>
    </row>
    <row r="36" spans="1:192" ht="12.75" hidden="1" outlineLevel="1" x14ac:dyDescent="0.35">
      <c r="A36"/>
      <c r="B36"/>
      <c r="C36"/>
      <c r="D36"/>
      <c r="E36" t="str">
        <f>Fin!$E$71</f>
        <v>Senior debt drawdown</v>
      </c>
      <c r="F36"/>
      <c r="G36" t="str">
        <f>Fin!$G$71</f>
        <v>$ 000s</v>
      </c>
      <c r="H36">
        <f>Fin!$H$71</f>
        <v>224291.84163902761</v>
      </c>
      <c r="I36"/>
      <c r="J36">
        <f>Fin!J$71</f>
        <v>0</v>
      </c>
      <c r="K36">
        <f>Fin!K$71</f>
        <v>0</v>
      </c>
      <c r="L36">
        <f>Fin!L$71</f>
        <v>0</v>
      </c>
      <c r="M36">
        <f>Fin!M$71</f>
        <v>0</v>
      </c>
      <c r="N36">
        <f>Fin!N$71</f>
        <v>0</v>
      </c>
      <c r="O36">
        <f>Fin!O$71</f>
        <v>4070.2287720394497</v>
      </c>
      <c r="P36">
        <f>Fin!P$71</f>
        <v>22914.74547392147</v>
      </c>
      <c r="Q36">
        <f>Fin!Q$71</f>
        <v>5255.1129047655231</v>
      </c>
      <c r="R36">
        <f>Fin!R$71</f>
        <v>5260.0390621610895</v>
      </c>
      <c r="S36">
        <f>Fin!S$71</f>
        <v>5278.7586567297021</v>
      </c>
      <c r="T36">
        <f>Fin!T$71</f>
        <v>5282.9735056201398</v>
      </c>
      <c r="U36">
        <f>Fin!U$71</f>
        <v>5302.5091550392008</v>
      </c>
      <c r="V36">
        <f>Fin!V$71</f>
        <v>5314.4330736525581</v>
      </c>
      <c r="W36">
        <f>Fin!W$71</f>
        <v>5299.9566958918858</v>
      </c>
      <c r="X36">
        <f>Fin!X$71</f>
        <v>5338.3019847738215</v>
      </c>
      <c r="Y36">
        <f>Fin!Y$71</f>
        <v>5340.7256588385517</v>
      </c>
      <c r="Z36">
        <f>Fin!Z$71</f>
        <v>5362.3162491089324</v>
      </c>
      <c r="AA36">
        <f>Fin!AA$71</f>
        <v>5364.0175291265305</v>
      </c>
      <c r="AB36">
        <f>Fin!AB$71</f>
        <v>5386.4368922322174</v>
      </c>
      <c r="AC36">
        <f>Fin!AC$71</f>
        <v>5398.5495417795228</v>
      </c>
      <c r="AD36">
        <f>Fin!AD$71</f>
        <v>5399.160856493012</v>
      </c>
      <c r="AE36">
        <f>Fin!AE$71</f>
        <v>5422.8306917465961</v>
      </c>
      <c r="AF36">
        <f>Fin!AF$71</f>
        <v>5344.0535789326532</v>
      </c>
      <c r="AG36">
        <f>Fin!AG$71</f>
        <v>5294.8012219163256</v>
      </c>
      <c r="AH36">
        <f>Fin!AH$71</f>
        <v>5222.9750923937527</v>
      </c>
      <c r="AI36">
        <f>Fin!AI$71</f>
        <v>5129.1337354107627</v>
      </c>
      <c r="AJ36">
        <f>Fin!AJ$71</f>
        <v>5114.3117440347869</v>
      </c>
      <c r="AK36">
        <f>Fin!AK$71</f>
        <v>5007.573635571287</v>
      </c>
      <c r="AL36">
        <f>Fin!AL$71</f>
        <v>4972.1450699633715</v>
      </c>
      <c r="AM36">
        <f>Fin!AM$71</f>
        <v>4871.9754058351109</v>
      </c>
      <c r="AN36">
        <f>Fin!AN$71</f>
        <v>4824.913405989676</v>
      </c>
      <c r="AO36">
        <f>Fin!AO$71</f>
        <v>4731.7317849857955</v>
      </c>
      <c r="AP36">
        <f>Fin!AP$71</f>
        <v>4645.7698827364829</v>
      </c>
      <c r="AQ36">
        <f>Fin!AQ$71</f>
        <v>4622.7798231973511</v>
      </c>
      <c r="AR36">
        <f>Fin!AR$71</f>
        <v>4504.6911127192479</v>
      </c>
      <c r="AS36">
        <f>Fin!AS$71</f>
        <v>4487.2577206922015</v>
      </c>
      <c r="AT36">
        <f>Fin!AT$71</f>
        <v>4380.312858376139</v>
      </c>
      <c r="AU36">
        <f>Fin!AU$71</f>
        <v>4256.6779535142232</v>
      </c>
      <c r="AV36">
        <f>Fin!AV$71</f>
        <v>4371.1264528097736</v>
      </c>
      <c r="AW36">
        <f>Fin!AW$71</f>
        <v>4149.4451966413526</v>
      </c>
      <c r="AX36">
        <f>Fin!AX$71</f>
        <v>4145.8127750303938</v>
      </c>
      <c r="AY36">
        <f>Fin!AY$71</f>
        <v>4006.2483572929173</v>
      </c>
      <c r="AZ36">
        <f>Fin!AZ$71</f>
        <v>3967.134813100929</v>
      </c>
      <c r="BA36">
        <f>Fin!BA$71</f>
        <v>3837.4337864136082</v>
      </c>
      <c r="BB36">
        <f>Fin!BB$71</f>
        <v>3743.7185310880814</v>
      </c>
      <c r="BC36">
        <f>Fin!BC$71</f>
        <v>3753.1810346035491</v>
      </c>
      <c r="BD36">
        <f>Fin!BD$71</f>
        <v>3677.3931546608273</v>
      </c>
      <c r="BE36">
        <f>Fin!BE$71</f>
        <v>4238.1468071968602</v>
      </c>
      <c r="BF36">
        <f>Fin!BF$71</f>
        <v>0</v>
      </c>
      <c r="BG36">
        <f>Fin!BG$71</f>
        <v>0</v>
      </c>
      <c r="BH36">
        <f>Fin!BH$71</f>
        <v>0</v>
      </c>
      <c r="BI36">
        <f>Fin!BI$71</f>
        <v>0</v>
      </c>
      <c r="BJ36">
        <f>Fin!BJ$71</f>
        <v>0</v>
      </c>
      <c r="BK36">
        <f>Fin!BK$71</f>
        <v>0</v>
      </c>
      <c r="BL36">
        <f>Fin!BL$71</f>
        <v>0</v>
      </c>
      <c r="BM36">
        <f>Fin!BM$71</f>
        <v>0</v>
      </c>
      <c r="BN36">
        <f>Fin!BN$71</f>
        <v>0</v>
      </c>
      <c r="BO36">
        <f>Fin!BO$71</f>
        <v>0</v>
      </c>
      <c r="BP36">
        <f>Fin!BP$71</f>
        <v>0</v>
      </c>
      <c r="BQ36">
        <f>Fin!BQ$71</f>
        <v>0</v>
      </c>
      <c r="BR36">
        <f>Fin!BR$71</f>
        <v>0</v>
      </c>
      <c r="BS36">
        <f>Fin!BS$71</f>
        <v>0</v>
      </c>
      <c r="BT36">
        <f>Fin!BT$71</f>
        <v>0</v>
      </c>
      <c r="BU36">
        <f>Fin!BU$71</f>
        <v>0</v>
      </c>
      <c r="BV36">
        <f>Fin!BV$71</f>
        <v>0</v>
      </c>
      <c r="BW36">
        <f>Fin!BW$71</f>
        <v>0</v>
      </c>
      <c r="BX36">
        <f>Fin!BX$71</f>
        <v>0</v>
      </c>
      <c r="BY36">
        <f>Fin!BY$71</f>
        <v>0</v>
      </c>
      <c r="BZ36">
        <f>Fin!BZ$71</f>
        <v>0</v>
      </c>
      <c r="CA36">
        <f>Fin!CA$71</f>
        <v>0</v>
      </c>
      <c r="CB36">
        <f>Fin!CB$71</f>
        <v>0</v>
      </c>
      <c r="CC36">
        <f>Fin!CC$71</f>
        <v>0</v>
      </c>
      <c r="CD36">
        <f>Fin!CD$71</f>
        <v>0</v>
      </c>
      <c r="CE36">
        <f>Fin!CE$71</f>
        <v>0</v>
      </c>
      <c r="CF36">
        <f>Fin!CF$71</f>
        <v>0</v>
      </c>
      <c r="CG36">
        <f>Fin!CG$71</f>
        <v>0</v>
      </c>
      <c r="CH36">
        <f>Fin!CH$71</f>
        <v>0</v>
      </c>
      <c r="CI36">
        <f>Fin!CI$71</f>
        <v>0</v>
      </c>
      <c r="CJ36">
        <f>Fin!CJ$71</f>
        <v>0</v>
      </c>
      <c r="CK36">
        <f>Fin!CK$71</f>
        <v>0</v>
      </c>
      <c r="CL36">
        <f>Fin!CL$71</f>
        <v>0</v>
      </c>
      <c r="CM36">
        <f>Fin!CM$71</f>
        <v>0</v>
      </c>
      <c r="CN36">
        <f>Fin!CN$71</f>
        <v>0</v>
      </c>
      <c r="CO36">
        <f>Fin!CO$71</f>
        <v>0</v>
      </c>
      <c r="CP36">
        <f>Fin!CP$71</f>
        <v>0</v>
      </c>
      <c r="CQ36">
        <f>Fin!CQ$71</f>
        <v>0</v>
      </c>
      <c r="CR36">
        <f>Fin!CR$71</f>
        <v>0</v>
      </c>
      <c r="CS36">
        <f>Fin!CS$71</f>
        <v>0</v>
      </c>
      <c r="CT36">
        <f>Fin!CT$71</f>
        <v>0</v>
      </c>
      <c r="CU36">
        <f>Fin!CU$71</f>
        <v>0</v>
      </c>
      <c r="CV36">
        <f>Fin!CV$71</f>
        <v>0</v>
      </c>
      <c r="CW36">
        <f>Fin!CW$71</f>
        <v>0</v>
      </c>
      <c r="CX36">
        <f>Fin!CX$71</f>
        <v>0</v>
      </c>
      <c r="CY36">
        <f>Fin!CY$71</f>
        <v>0</v>
      </c>
      <c r="CZ36">
        <f>Fin!CZ$71</f>
        <v>0</v>
      </c>
      <c r="DA36">
        <f>Fin!DA$71</f>
        <v>0</v>
      </c>
      <c r="DB36">
        <f>Fin!DB$71</f>
        <v>0</v>
      </c>
      <c r="DC36">
        <f>Fin!DC$71</f>
        <v>0</v>
      </c>
      <c r="DD36">
        <f>Fin!DD$71</f>
        <v>0</v>
      </c>
      <c r="DE36">
        <f>Fin!DE$71</f>
        <v>0</v>
      </c>
      <c r="DF36">
        <f>Fin!DF$71</f>
        <v>0</v>
      </c>
      <c r="DG36">
        <f>Fin!DG$71</f>
        <v>0</v>
      </c>
      <c r="DH36">
        <f>Fin!DH$71</f>
        <v>0</v>
      </c>
      <c r="DI36">
        <f>Fin!DI$71</f>
        <v>0</v>
      </c>
      <c r="DJ36">
        <f>Fin!DJ$71</f>
        <v>0</v>
      </c>
      <c r="DK36">
        <f>Fin!DK$71</f>
        <v>0</v>
      </c>
      <c r="DL36">
        <f>Fin!DL$71</f>
        <v>0</v>
      </c>
      <c r="DM36">
        <f>Fin!DM$71</f>
        <v>0</v>
      </c>
      <c r="DN36">
        <f>Fin!DN$71</f>
        <v>0</v>
      </c>
      <c r="DO36">
        <f>Fin!DO$71</f>
        <v>0</v>
      </c>
      <c r="DP36">
        <f>Fin!DP$71</f>
        <v>0</v>
      </c>
      <c r="DQ36">
        <f>Fin!DQ$71</f>
        <v>0</v>
      </c>
      <c r="DR36">
        <f>Fin!DR$71</f>
        <v>0</v>
      </c>
      <c r="DS36">
        <f>Fin!DS$71</f>
        <v>0</v>
      </c>
      <c r="DT36">
        <f>Fin!DT$71</f>
        <v>0</v>
      </c>
      <c r="DU36">
        <f>Fin!DU$71</f>
        <v>0</v>
      </c>
      <c r="DV36">
        <f>Fin!DV$71</f>
        <v>0</v>
      </c>
      <c r="DW36">
        <f>Fin!DW$71</f>
        <v>0</v>
      </c>
      <c r="DX36">
        <f>Fin!DX$71</f>
        <v>0</v>
      </c>
      <c r="DY36">
        <f>Fin!DY$71</f>
        <v>0</v>
      </c>
      <c r="DZ36">
        <f>Fin!DZ$71</f>
        <v>0</v>
      </c>
      <c r="EA36">
        <f>Fin!EA$71</f>
        <v>0</v>
      </c>
      <c r="EB36">
        <f>Fin!EB$71</f>
        <v>0</v>
      </c>
      <c r="EC36">
        <f>Fin!EC$71</f>
        <v>0</v>
      </c>
      <c r="ED36">
        <f>Fin!ED$71</f>
        <v>0</v>
      </c>
      <c r="EE36">
        <f>Fin!EE$71</f>
        <v>0</v>
      </c>
      <c r="EF36">
        <f>Fin!EF$71</f>
        <v>0</v>
      </c>
      <c r="EG36">
        <f>Fin!EG$71</f>
        <v>0</v>
      </c>
      <c r="EH36">
        <f>Fin!EH$71</f>
        <v>0</v>
      </c>
      <c r="EI36">
        <f>Fin!EI$71</f>
        <v>0</v>
      </c>
      <c r="EJ36">
        <f>Fin!EJ$71</f>
        <v>0</v>
      </c>
      <c r="EK36">
        <f>Fin!EK$71</f>
        <v>0</v>
      </c>
      <c r="EL36">
        <f>Fin!EL$71</f>
        <v>0</v>
      </c>
      <c r="EM36">
        <f>Fin!EM$71</f>
        <v>0</v>
      </c>
      <c r="EN36">
        <f>Fin!EN$71</f>
        <v>0</v>
      </c>
      <c r="EO36">
        <f>Fin!EO$71</f>
        <v>0</v>
      </c>
      <c r="EP36">
        <f>Fin!EP$71</f>
        <v>0</v>
      </c>
      <c r="EQ36">
        <f>Fin!EQ$71</f>
        <v>0</v>
      </c>
      <c r="ER36">
        <f>Fin!ER$71</f>
        <v>0</v>
      </c>
      <c r="ES36">
        <f>Fin!ES$71</f>
        <v>0</v>
      </c>
      <c r="ET36">
        <f>Fin!ET$71</f>
        <v>0</v>
      </c>
      <c r="EU36">
        <f>Fin!EU$71</f>
        <v>0</v>
      </c>
      <c r="EV36">
        <f>Fin!EV$71</f>
        <v>0</v>
      </c>
      <c r="EW36">
        <f>Fin!EW$71</f>
        <v>0</v>
      </c>
      <c r="EX36">
        <f>Fin!EX$71</f>
        <v>0</v>
      </c>
      <c r="EY36">
        <f>Fin!EY$71</f>
        <v>0</v>
      </c>
      <c r="EZ36">
        <f>Fin!EZ$71</f>
        <v>0</v>
      </c>
      <c r="FA36">
        <f>Fin!FA$71</f>
        <v>0</v>
      </c>
      <c r="FB36">
        <f>Fin!FB$71</f>
        <v>0</v>
      </c>
      <c r="FC36">
        <f>Fin!FC$71</f>
        <v>0</v>
      </c>
      <c r="FD36">
        <f>Fin!FD$71</f>
        <v>0</v>
      </c>
      <c r="FE36">
        <f>Fin!FE$71</f>
        <v>0</v>
      </c>
      <c r="FF36">
        <f>Fin!FF$71</f>
        <v>0</v>
      </c>
      <c r="FG36">
        <f>Fin!FG$71</f>
        <v>0</v>
      </c>
      <c r="FH36">
        <f>Fin!FH$71</f>
        <v>0</v>
      </c>
      <c r="FI36">
        <f>Fin!FI$71</f>
        <v>0</v>
      </c>
      <c r="FJ36">
        <f>Fin!FJ$71</f>
        <v>0</v>
      </c>
      <c r="FK36">
        <f>Fin!FK$71</f>
        <v>0</v>
      </c>
      <c r="FL36">
        <f>Fin!FL$71</f>
        <v>0</v>
      </c>
      <c r="FM36">
        <f>Fin!FM$71</f>
        <v>0</v>
      </c>
      <c r="FN36">
        <f>Fin!FN$71</f>
        <v>0</v>
      </c>
      <c r="FO36">
        <f>Fin!FO$71</f>
        <v>0</v>
      </c>
      <c r="FP36">
        <f>Fin!FP$71</f>
        <v>0</v>
      </c>
      <c r="FQ36">
        <f>Fin!FQ$71</f>
        <v>0</v>
      </c>
      <c r="FR36">
        <f>Fin!FR$71</f>
        <v>0</v>
      </c>
      <c r="FS36">
        <f>Fin!FS$71</f>
        <v>0</v>
      </c>
      <c r="FT36">
        <f>Fin!FT$71</f>
        <v>0</v>
      </c>
      <c r="FU36">
        <f>Fin!FU$71</f>
        <v>0</v>
      </c>
      <c r="FV36">
        <f>Fin!FV$71</f>
        <v>0</v>
      </c>
      <c r="FW36">
        <f>Fin!FW$71</f>
        <v>0</v>
      </c>
      <c r="FX36">
        <f>Fin!FX$71</f>
        <v>0</v>
      </c>
      <c r="FY36">
        <f>Fin!FY$71</f>
        <v>0</v>
      </c>
      <c r="FZ36">
        <f>Fin!FZ$71</f>
        <v>0</v>
      </c>
      <c r="GA36">
        <f>Fin!GA$71</f>
        <v>0</v>
      </c>
      <c r="GB36">
        <f>Fin!GB$71</f>
        <v>0</v>
      </c>
      <c r="GC36">
        <f>Fin!GC$71</f>
        <v>0</v>
      </c>
      <c r="GD36">
        <f>Fin!GD$71</f>
        <v>0</v>
      </c>
      <c r="GE36">
        <f>Fin!GE$71</f>
        <v>0</v>
      </c>
      <c r="GF36">
        <f>Fin!GF$71</f>
        <v>0</v>
      </c>
      <c r="GG36">
        <f>Fin!GG$71</f>
        <v>0</v>
      </c>
      <c r="GH36">
        <f>Fin!GH$71</f>
        <v>0</v>
      </c>
      <c r="GI36">
        <f>Fin!GI$71</f>
        <v>0</v>
      </c>
      <c r="GJ36">
        <f>Fin!GJ$71</f>
        <v>0</v>
      </c>
    </row>
    <row r="37" spans="1:192" hidden="1" outlineLevel="1" x14ac:dyDescent="0.35">
      <c r="A37" s="198"/>
      <c r="D37" s="201"/>
      <c r="E37" s="225" t="str">
        <f xml:space="preserve"> Fin!E$30</f>
        <v>Equity drawdown during construction</v>
      </c>
      <c r="F37" s="225">
        <f xml:space="preserve"> Fin!F$30</f>
        <v>0</v>
      </c>
      <c r="G37" s="225" t="str">
        <f xml:space="preserve"> Fin!G$30</f>
        <v>$ 000s</v>
      </c>
      <c r="H37" s="225">
        <f xml:space="preserve"> Fin!H$30</f>
        <v>87054.025199197247</v>
      </c>
      <c r="I37" s="225">
        <f xml:space="preserve"> Fin!I$30</f>
        <v>0</v>
      </c>
      <c r="J37" s="225">
        <f xml:space="preserve"> Fin!J$30</f>
        <v>0</v>
      </c>
      <c r="K37" s="225">
        <f xml:space="preserve"> Fin!K$30</f>
        <v>0</v>
      </c>
      <c r="L37" s="225">
        <f xml:space="preserve"> Fin!L$30</f>
        <v>0</v>
      </c>
      <c r="M37" s="225">
        <f xml:space="preserve"> Fin!M$30</f>
        <v>0</v>
      </c>
      <c r="N37" s="225">
        <f xml:space="preserve"> Fin!N$30</f>
        <v>0</v>
      </c>
      <c r="O37" s="225">
        <f xml:space="preserve"> Fin!O$30</f>
        <v>1579.77122796055</v>
      </c>
      <c r="P37" s="225">
        <f xml:space="preserve"> Fin!P$30</f>
        <v>8893.8626360310918</v>
      </c>
      <c r="Q37" s="225">
        <f xml:space="preserve"> Fin!Q$30</f>
        <v>2039.6583660512483</v>
      </c>
      <c r="R37" s="225">
        <f xml:space="preserve"> Fin!R$30</f>
        <v>2041.5703474542058</v>
      </c>
      <c r="S37" s="225">
        <f xml:space="preserve"> Fin!S$30</f>
        <v>2048.8359530392604</v>
      </c>
      <c r="T37" s="225">
        <f xml:space="preserve"> Fin!T$30</f>
        <v>2050.4718554369479</v>
      </c>
      <c r="U37" s="225">
        <f xml:space="preserve"> Fin!U$30</f>
        <v>2058.0541950547508</v>
      </c>
      <c r="V37" s="225">
        <f xml:space="preserve"> Fin!V$30</f>
        <v>2062.6822060597651</v>
      </c>
      <c r="W37" s="225">
        <f xml:space="preserve"> Fin!W$30</f>
        <v>2057.0635132657635</v>
      </c>
      <c r="X37" s="225">
        <f xml:space="preserve"> Fin!X$30</f>
        <v>2071.9464074459752</v>
      </c>
      <c r="Y37" s="225">
        <f xml:space="preserve"> Fin!Y$30</f>
        <v>2072.8871040917552</v>
      </c>
      <c r="Z37" s="225">
        <f xml:space="preserve"> Fin!Z$30</f>
        <v>2081.2670245370482</v>
      </c>
      <c r="AA37" s="225">
        <f xml:space="preserve"> Fin!AA$30</f>
        <v>2081.927339564294</v>
      </c>
      <c r="AB37" s="225">
        <f xml:space="preserve"> Fin!AB$30</f>
        <v>2090.6289302529713</v>
      </c>
      <c r="AC37" s="225">
        <f xml:space="preserve"> Fin!AC$30</f>
        <v>2095.3301930863163</v>
      </c>
      <c r="AD37" s="225">
        <f xml:space="preserve"> Fin!AD$30</f>
        <v>2095.5674616649853</v>
      </c>
      <c r="AE37" s="225">
        <f xml:space="preserve"> Fin!AE$30</f>
        <v>2104.7543960606758</v>
      </c>
      <c r="AF37" s="225">
        <f xml:space="preserve"> Fin!AF$30</f>
        <v>2074.1787642681388</v>
      </c>
      <c r="AG37" s="225">
        <f xml:space="preserve"> Fin!AG$30</f>
        <v>2055.0625275941375</v>
      </c>
      <c r="AH37" s="225">
        <f xml:space="preserve"> Fin!AH$30</f>
        <v>2027.1847695636786</v>
      </c>
      <c r="AI37" s="225">
        <f xml:space="preserve"> Fin!AI$30</f>
        <v>1990.7622773507355</v>
      </c>
      <c r="AJ37" s="225">
        <f xml:space="preserve"> Fin!AJ$30</f>
        <v>1985.0094421101965</v>
      </c>
      <c r="AK37" s="225">
        <f xml:space="preserve"> Fin!AK$30</f>
        <v>1943.581354864604</v>
      </c>
      <c r="AL37" s="225">
        <f xml:space="preserve"> Fin!AL$30</f>
        <v>1929.8305237123657</v>
      </c>
      <c r="AM37" s="225">
        <f xml:space="preserve"> Fin!AM$30</f>
        <v>1890.9518360102475</v>
      </c>
      <c r="AN37" s="225">
        <f xml:space="preserve"> Fin!AN$30</f>
        <v>1872.6857390780963</v>
      </c>
      <c r="AO37" s="225">
        <f xml:space="preserve"> Fin!AO$30</f>
        <v>1836.5193091103542</v>
      </c>
      <c r="AP37" s="225">
        <f xml:space="preserve"> Fin!AP$30</f>
        <v>1803.1550567599447</v>
      </c>
      <c r="AQ37" s="225">
        <f xml:space="preserve"> Fin!AQ$30</f>
        <v>1794.2319625991163</v>
      </c>
      <c r="AR37" s="225">
        <f xml:space="preserve"> Fin!AR$30</f>
        <v>1748.3983847811317</v>
      </c>
      <c r="AS37" s="225">
        <f xml:space="preserve"> Fin!AS$30</f>
        <v>1741.6319908822734</v>
      </c>
      <c r="AT37" s="225">
        <f xml:space="preserve"> Fin!AT$30</f>
        <v>1700.1236566024625</v>
      </c>
      <c r="AU37" s="225">
        <f xml:space="preserve"> Fin!AU$30</f>
        <v>1652.1374434406334</v>
      </c>
      <c r="AV37" s="225">
        <f xml:space="preserve"> Fin!AV$30</f>
        <v>1696.5581520534763</v>
      </c>
      <c r="AW37" s="225">
        <f xml:space="preserve"> Fin!AW$30</f>
        <v>1610.5173691179391</v>
      </c>
      <c r="AX37" s="225">
        <f xml:space="preserve"> Fin!AX$30</f>
        <v>1609.1075232664641</v>
      </c>
      <c r="AY37" s="225">
        <f xml:space="preserve"> Fin!AY$30</f>
        <v>1554.9386143581185</v>
      </c>
      <c r="AZ37" s="225">
        <f xml:space="preserve"> Fin!AZ$30</f>
        <v>1539.7575385024963</v>
      </c>
      <c r="BA37" s="225">
        <f xml:space="preserve"> Fin!BA$30</f>
        <v>1489.4168914103416</v>
      </c>
      <c r="BB37" s="225">
        <f xml:space="preserve"> Fin!BB$30</f>
        <v>1453.0433428272081</v>
      </c>
      <c r="BC37" s="225">
        <f xml:space="preserve"> Fin!BC$30</f>
        <v>1456.7160088210464</v>
      </c>
      <c r="BD37" s="225">
        <f xml:space="preserve"> Fin!BD$30</f>
        <v>1427.3005830877039</v>
      </c>
      <c r="BE37" s="225">
        <f xml:space="preserve"> Fin!BE$30</f>
        <v>1644.9449799667366</v>
      </c>
      <c r="BF37" s="225">
        <f xml:space="preserve"> Fin!BF$30</f>
        <v>0</v>
      </c>
      <c r="BG37" s="225">
        <f xml:space="preserve"> Fin!BG$30</f>
        <v>0</v>
      </c>
      <c r="BH37" s="225">
        <f xml:space="preserve"> Fin!BH$30</f>
        <v>0</v>
      </c>
      <c r="BI37" s="225">
        <f xml:space="preserve"> Fin!BI$30</f>
        <v>0</v>
      </c>
      <c r="BJ37" s="225">
        <f xml:space="preserve"> Fin!BJ$30</f>
        <v>0</v>
      </c>
      <c r="BK37" s="225">
        <f xml:space="preserve"> Fin!BK$30</f>
        <v>0</v>
      </c>
      <c r="BL37" s="225">
        <f xml:space="preserve"> Fin!BL$30</f>
        <v>0</v>
      </c>
      <c r="BM37" s="225">
        <f xml:space="preserve"> Fin!BM$30</f>
        <v>0</v>
      </c>
      <c r="BN37" s="225">
        <f xml:space="preserve"> Fin!BN$30</f>
        <v>0</v>
      </c>
      <c r="BO37" s="225">
        <f xml:space="preserve"> Fin!BO$30</f>
        <v>0</v>
      </c>
      <c r="BP37" s="225">
        <f xml:space="preserve"> Fin!BP$30</f>
        <v>0</v>
      </c>
      <c r="BQ37" s="225">
        <f xml:space="preserve"> Fin!BQ$30</f>
        <v>0</v>
      </c>
      <c r="BR37" s="225">
        <f xml:space="preserve"> Fin!BR$30</f>
        <v>0</v>
      </c>
      <c r="BS37" s="225">
        <f xml:space="preserve"> Fin!BS$30</f>
        <v>0</v>
      </c>
      <c r="BT37" s="225">
        <f xml:space="preserve"> Fin!BT$30</f>
        <v>0</v>
      </c>
      <c r="BU37" s="225">
        <f xml:space="preserve"> Fin!BU$30</f>
        <v>0</v>
      </c>
      <c r="BV37" s="225">
        <f xml:space="preserve"> Fin!BV$30</f>
        <v>0</v>
      </c>
      <c r="BW37" s="225">
        <f xml:space="preserve"> Fin!BW$30</f>
        <v>0</v>
      </c>
      <c r="BX37" s="225">
        <f xml:space="preserve"> Fin!BX$30</f>
        <v>0</v>
      </c>
      <c r="BY37" s="225">
        <f xml:space="preserve"> Fin!BY$30</f>
        <v>0</v>
      </c>
      <c r="BZ37" s="225">
        <f xml:space="preserve"> Fin!BZ$30</f>
        <v>0</v>
      </c>
      <c r="CA37" s="225">
        <f xml:space="preserve"> Fin!CA$30</f>
        <v>0</v>
      </c>
      <c r="CB37" s="225">
        <f xml:space="preserve"> Fin!CB$30</f>
        <v>0</v>
      </c>
      <c r="CC37" s="225">
        <f xml:space="preserve"> Fin!CC$30</f>
        <v>0</v>
      </c>
      <c r="CD37" s="225">
        <f xml:space="preserve"> Fin!CD$30</f>
        <v>0</v>
      </c>
      <c r="CE37" s="225">
        <f xml:space="preserve"> Fin!CE$30</f>
        <v>0</v>
      </c>
      <c r="CF37" s="225">
        <f xml:space="preserve"> Fin!CF$30</f>
        <v>0</v>
      </c>
      <c r="CG37" s="225">
        <f xml:space="preserve"> Fin!CG$30</f>
        <v>0</v>
      </c>
      <c r="CH37" s="225">
        <f xml:space="preserve"> Fin!CH$30</f>
        <v>0</v>
      </c>
      <c r="CI37" s="225">
        <f xml:space="preserve"> Fin!CI$30</f>
        <v>0</v>
      </c>
      <c r="CJ37" s="225">
        <f xml:space="preserve"> Fin!CJ$30</f>
        <v>0</v>
      </c>
      <c r="CK37" s="225">
        <f xml:space="preserve"> Fin!CK$30</f>
        <v>0</v>
      </c>
      <c r="CL37" s="225">
        <f xml:space="preserve"> Fin!CL$30</f>
        <v>0</v>
      </c>
      <c r="CM37" s="225">
        <f xml:space="preserve"> Fin!CM$30</f>
        <v>0</v>
      </c>
      <c r="CN37" s="225">
        <f xml:space="preserve"> Fin!CN$30</f>
        <v>0</v>
      </c>
      <c r="CO37" s="225">
        <f xml:space="preserve"> Fin!CO$30</f>
        <v>0</v>
      </c>
      <c r="CP37" s="225">
        <f xml:space="preserve"> Fin!CP$30</f>
        <v>0</v>
      </c>
      <c r="CQ37" s="225">
        <f xml:space="preserve"> Fin!CQ$30</f>
        <v>0</v>
      </c>
      <c r="CR37" s="225">
        <f xml:space="preserve"> Fin!CR$30</f>
        <v>0</v>
      </c>
      <c r="CS37" s="225">
        <f xml:space="preserve"> Fin!CS$30</f>
        <v>0</v>
      </c>
      <c r="CT37" s="225">
        <f xml:space="preserve"> Fin!CT$30</f>
        <v>0</v>
      </c>
      <c r="CU37" s="225">
        <f xml:space="preserve"> Fin!CU$30</f>
        <v>0</v>
      </c>
      <c r="CV37" s="225">
        <f xml:space="preserve"> Fin!CV$30</f>
        <v>0</v>
      </c>
      <c r="CW37" s="225">
        <f xml:space="preserve"> Fin!CW$30</f>
        <v>0</v>
      </c>
      <c r="CX37" s="225">
        <f xml:space="preserve"> Fin!CX$30</f>
        <v>0</v>
      </c>
      <c r="CY37" s="225">
        <f xml:space="preserve"> Fin!CY$30</f>
        <v>0</v>
      </c>
      <c r="CZ37" s="225">
        <f xml:space="preserve"> Fin!CZ$30</f>
        <v>0</v>
      </c>
      <c r="DA37" s="225">
        <f xml:space="preserve"> Fin!DA$30</f>
        <v>0</v>
      </c>
      <c r="DB37" s="225">
        <f xml:space="preserve"> Fin!DB$30</f>
        <v>0</v>
      </c>
      <c r="DC37" s="225">
        <f xml:space="preserve"> Fin!DC$30</f>
        <v>0</v>
      </c>
      <c r="DD37" s="225">
        <f xml:space="preserve"> Fin!DD$30</f>
        <v>0</v>
      </c>
      <c r="DE37" s="225">
        <f xml:space="preserve"> Fin!DE$30</f>
        <v>0</v>
      </c>
      <c r="DF37" s="225">
        <f xml:space="preserve"> Fin!DF$30</f>
        <v>0</v>
      </c>
      <c r="DG37" s="225">
        <f xml:space="preserve"> Fin!DG$30</f>
        <v>0</v>
      </c>
      <c r="DH37" s="225">
        <f xml:space="preserve"> Fin!DH$30</f>
        <v>0</v>
      </c>
      <c r="DI37" s="225">
        <f xml:space="preserve"> Fin!DI$30</f>
        <v>0</v>
      </c>
      <c r="DJ37" s="225">
        <f xml:space="preserve"> Fin!DJ$30</f>
        <v>0</v>
      </c>
      <c r="DK37" s="225">
        <f xml:space="preserve"> Fin!DK$30</f>
        <v>0</v>
      </c>
      <c r="DL37" s="225">
        <f xml:space="preserve"> Fin!DL$30</f>
        <v>0</v>
      </c>
      <c r="DM37" s="225">
        <f xml:space="preserve"> Fin!DM$30</f>
        <v>0</v>
      </c>
      <c r="DN37" s="225">
        <f xml:space="preserve"> Fin!DN$30</f>
        <v>0</v>
      </c>
      <c r="DO37" s="225">
        <f xml:space="preserve"> Fin!DO$30</f>
        <v>0</v>
      </c>
      <c r="DP37" s="225">
        <f xml:space="preserve"> Fin!DP$30</f>
        <v>0</v>
      </c>
      <c r="DQ37" s="225">
        <f xml:space="preserve"> Fin!DQ$30</f>
        <v>0</v>
      </c>
      <c r="DR37" s="225">
        <f xml:space="preserve"> Fin!DR$30</f>
        <v>0</v>
      </c>
      <c r="DS37" s="225">
        <f xml:space="preserve"> Fin!DS$30</f>
        <v>0</v>
      </c>
      <c r="DT37" s="225">
        <f xml:space="preserve"> Fin!DT$30</f>
        <v>0</v>
      </c>
      <c r="DU37" s="225">
        <f xml:space="preserve"> Fin!DU$30</f>
        <v>0</v>
      </c>
      <c r="DV37" s="225">
        <f xml:space="preserve"> Fin!DV$30</f>
        <v>0</v>
      </c>
      <c r="DW37" s="225">
        <f xml:space="preserve"> Fin!DW$30</f>
        <v>0</v>
      </c>
      <c r="DX37" s="225">
        <f xml:space="preserve"> Fin!DX$30</f>
        <v>0</v>
      </c>
      <c r="DY37" s="225">
        <f xml:space="preserve"> Fin!DY$30</f>
        <v>0</v>
      </c>
      <c r="DZ37" s="225">
        <f xml:space="preserve"> Fin!DZ$30</f>
        <v>0</v>
      </c>
      <c r="EA37" s="225">
        <f xml:space="preserve"> Fin!EA$30</f>
        <v>0</v>
      </c>
      <c r="EB37" s="225">
        <f xml:space="preserve"> Fin!EB$30</f>
        <v>0</v>
      </c>
      <c r="EC37" s="225">
        <f xml:space="preserve"> Fin!EC$30</f>
        <v>0</v>
      </c>
      <c r="ED37" s="225">
        <f xml:space="preserve"> Fin!ED$30</f>
        <v>0</v>
      </c>
      <c r="EE37" s="225">
        <f xml:space="preserve"> Fin!EE$30</f>
        <v>0</v>
      </c>
      <c r="EF37" s="225">
        <f xml:space="preserve"> Fin!EF$30</f>
        <v>0</v>
      </c>
      <c r="EG37" s="225">
        <f xml:space="preserve"> Fin!EG$30</f>
        <v>0</v>
      </c>
      <c r="EH37" s="225">
        <f xml:space="preserve"> Fin!EH$30</f>
        <v>0</v>
      </c>
      <c r="EI37" s="225">
        <f xml:space="preserve"> Fin!EI$30</f>
        <v>0</v>
      </c>
      <c r="EJ37" s="225">
        <f xml:space="preserve"> Fin!EJ$30</f>
        <v>0</v>
      </c>
      <c r="EK37" s="225">
        <f xml:space="preserve"> Fin!EK$30</f>
        <v>0</v>
      </c>
      <c r="EL37" s="225">
        <f xml:space="preserve"> Fin!EL$30</f>
        <v>0</v>
      </c>
      <c r="EM37" s="225">
        <f xml:space="preserve"> Fin!EM$30</f>
        <v>0</v>
      </c>
      <c r="EN37" s="225">
        <f xml:space="preserve"> Fin!EN$30</f>
        <v>0</v>
      </c>
      <c r="EO37" s="225">
        <f xml:space="preserve"> Fin!EO$30</f>
        <v>0</v>
      </c>
      <c r="EP37" s="225">
        <f xml:space="preserve"> Fin!EP$30</f>
        <v>0</v>
      </c>
      <c r="EQ37" s="225">
        <f xml:space="preserve"> Fin!EQ$30</f>
        <v>0</v>
      </c>
      <c r="ER37" s="225">
        <f xml:space="preserve"> Fin!ER$30</f>
        <v>0</v>
      </c>
      <c r="ES37" s="225">
        <f xml:space="preserve"> Fin!ES$30</f>
        <v>0</v>
      </c>
      <c r="ET37" s="225">
        <f xml:space="preserve"> Fin!ET$30</f>
        <v>0</v>
      </c>
      <c r="EU37" s="225">
        <f xml:space="preserve"> Fin!EU$30</f>
        <v>0</v>
      </c>
      <c r="EV37" s="225">
        <f xml:space="preserve"> Fin!EV$30</f>
        <v>0</v>
      </c>
      <c r="EW37" s="225">
        <f xml:space="preserve"> Fin!EW$30</f>
        <v>0</v>
      </c>
      <c r="EX37" s="225">
        <f xml:space="preserve"> Fin!EX$30</f>
        <v>0</v>
      </c>
      <c r="EY37" s="225">
        <f xml:space="preserve"> Fin!EY$30</f>
        <v>0</v>
      </c>
      <c r="EZ37" s="225">
        <f xml:space="preserve"> Fin!EZ$30</f>
        <v>0</v>
      </c>
      <c r="FA37" s="225">
        <f xml:space="preserve"> Fin!FA$30</f>
        <v>0</v>
      </c>
      <c r="FB37" s="225">
        <f xml:space="preserve"> Fin!FB$30</f>
        <v>0</v>
      </c>
      <c r="FC37" s="225">
        <f xml:space="preserve"> Fin!FC$30</f>
        <v>0</v>
      </c>
      <c r="FD37" s="225">
        <f xml:space="preserve"> Fin!FD$30</f>
        <v>0</v>
      </c>
      <c r="FE37" s="225">
        <f xml:space="preserve"> Fin!FE$30</f>
        <v>0</v>
      </c>
      <c r="FF37" s="225">
        <f xml:space="preserve"> Fin!FF$30</f>
        <v>0</v>
      </c>
      <c r="FG37" s="225">
        <f xml:space="preserve"> Fin!FG$30</f>
        <v>0</v>
      </c>
      <c r="FH37" s="225">
        <f xml:space="preserve"> Fin!FH$30</f>
        <v>0</v>
      </c>
      <c r="FI37" s="225">
        <f xml:space="preserve"> Fin!FI$30</f>
        <v>0</v>
      </c>
      <c r="FJ37" s="225">
        <f xml:space="preserve"> Fin!FJ$30</f>
        <v>0</v>
      </c>
      <c r="FK37" s="225">
        <f xml:space="preserve"> Fin!FK$30</f>
        <v>0</v>
      </c>
      <c r="FL37" s="225">
        <f xml:space="preserve"> Fin!FL$30</f>
        <v>0</v>
      </c>
      <c r="FM37" s="225">
        <f xml:space="preserve"> Fin!FM$30</f>
        <v>0</v>
      </c>
      <c r="FN37" s="225">
        <f xml:space="preserve"> Fin!FN$30</f>
        <v>0</v>
      </c>
      <c r="FO37" s="225">
        <f xml:space="preserve"> Fin!FO$30</f>
        <v>0</v>
      </c>
      <c r="FP37" s="225">
        <f xml:space="preserve"> Fin!FP$30</f>
        <v>0</v>
      </c>
      <c r="FQ37" s="225">
        <f xml:space="preserve"> Fin!FQ$30</f>
        <v>0</v>
      </c>
      <c r="FR37" s="225">
        <f xml:space="preserve"> Fin!FR$30</f>
        <v>0</v>
      </c>
      <c r="FS37" s="225">
        <f xml:space="preserve"> Fin!FS$30</f>
        <v>0</v>
      </c>
      <c r="FT37" s="225">
        <f xml:space="preserve"> Fin!FT$30</f>
        <v>0</v>
      </c>
      <c r="FU37" s="225">
        <f xml:space="preserve"> Fin!FU$30</f>
        <v>0</v>
      </c>
      <c r="FV37" s="225">
        <f xml:space="preserve"> Fin!FV$30</f>
        <v>0</v>
      </c>
      <c r="FW37" s="225">
        <f xml:space="preserve"> Fin!FW$30</f>
        <v>0</v>
      </c>
      <c r="FX37" s="225">
        <f xml:space="preserve"> Fin!FX$30</f>
        <v>0</v>
      </c>
      <c r="FY37" s="225">
        <f xml:space="preserve"> Fin!FY$30</f>
        <v>0</v>
      </c>
      <c r="FZ37" s="225">
        <f xml:space="preserve"> Fin!FZ$30</f>
        <v>0</v>
      </c>
      <c r="GA37" s="225">
        <f xml:space="preserve"> Fin!GA$30</f>
        <v>0</v>
      </c>
      <c r="GB37" s="225">
        <f xml:space="preserve"> Fin!GB$30</f>
        <v>0</v>
      </c>
      <c r="GC37" s="225">
        <f xml:space="preserve"> Fin!GC$30</f>
        <v>0</v>
      </c>
      <c r="GD37" s="225">
        <f xml:space="preserve"> Fin!GD$30</f>
        <v>0</v>
      </c>
      <c r="GE37" s="225">
        <f xml:space="preserve"> Fin!GE$30</f>
        <v>0</v>
      </c>
      <c r="GF37" s="225">
        <f xml:space="preserve"> Fin!GF$30</f>
        <v>0</v>
      </c>
      <c r="GG37" s="225">
        <f xml:space="preserve"> Fin!GG$30</f>
        <v>0</v>
      </c>
      <c r="GH37" s="225">
        <f xml:space="preserve"> Fin!GH$30</f>
        <v>0</v>
      </c>
      <c r="GI37" s="225">
        <f xml:space="preserve"> Fin!GI$30</f>
        <v>0</v>
      </c>
      <c r="GJ37" s="225">
        <f xml:space="preserve"> Fin!GJ$30</f>
        <v>0</v>
      </c>
    </row>
    <row r="38" spans="1:192" s="184" customFormat="1" hidden="1" outlineLevel="1" x14ac:dyDescent="0.35">
      <c r="A38" s="198"/>
      <c r="B38" s="198"/>
      <c r="C38" s="199"/>
      <c r="D38" s="201"/>
      <c r="E38" s="223" t="s">
        <v>200</v>
      </c>
      <c r="F38" s="223"/>
      <c r="G38" s="223" t="s">
        <v>101</v>
      </c>
      <c r="H38" s="223">
        <f>SUM(J38:GJ38)</f>
        <v>697886.58878510701</v>
      </c>
      <c r="I38" s="223"/>
      <c r="J38" s="223">
        <f t="shared" ref="J38:AO38" si="39" xml:space="preserve"> J32 + SUM(J34:J37)</f>
        <v>0</v>
      </c>
      <c r="K38" s="223">
        <f t="shared" si="39"/>
        <v>0</v>
      </c>
      <c r="L38" s="223">
        <f t="shared" si="39"/>
        <v>0</v>
      </c>
      <c r="M38" s="223">
        <f t="shared" si="39"/>
        <v>0</v>
      </c>
      <c r="N38" s="223">
        <f t="shared" si="39"/>
        <v>0</v>
      </c>
      <c r="O38" s="223">
        <f t="shared" si="39"/>
        <v>0</v>
      </c>
      <c r="P38" s="223">
        <f t="shared" si="39"/>
        <v>9.5315044745802879E-10</v>
      </c>
      <c r="Q38" s="223">
        <f t="shared" si="39"/>
        <v>6.1450009525287896E-9</v>
      </c>
      <c r="R38" s="223">
        <f t="shared" si="39"/>
        <v>6.0124420997453853E-9</v>
      </c>
      <c r="S38" s="223">
        <f t="shared" si="39"/>
        <v>6.0204001783858985E-9</v>
      </c>
      <c r="T38" s="223">
        <f t="shared" si="39"/>
        <v>5.3219082474242896E-9</v>
      </c>
      <c r="U38" s="223">
        <f t="shared" si="39"/>
        <v>4.7853063733782619E-9</v>
      </c>
      <c r="V38" s="223">
        <f t="shared" si="39"/>
        <v>3.7807694752700627E-9</v>
      </c>
      <c r="W38" s="223">
        <f t="shared" si="39"/>
        <v>2.3301254259422421E-9</v>
      </c>
      <c r="X38" s="223">
        <f t="shared" si="39"/>
        <v>1.4611032383982092E-9</v>
      </c>
      <c r="Y38" s="223">
        <f t="shared" si="39"/>
        <v>-3.6834535421803594E-11</v>
      </c>
      <c r="Z38" s="223">
        <f t="shared" si="39"/>
        <v>-1.5479599824175239E-9</v>
      </c>
      <c r="AA38" s="223">
        <f t="shared" si="39"/>
        <v>-3.1113813747651875E-9</v>
      </c>
      <c r="AB38" s="223">
        <f t="shared" si="39"/>
        <v>-4.8175934352912009E-9</v>
      </c>
      <c r="AC38" s="223">
        <f t="shared" si="39"/>
        <v>-6.5174390329048038E-9</v>
      </c>
      <c r="AD38" s="223">
        <f t="shared" si="39"/>
        <v>-7.9185156209859997E-9</v>
      </c>
      <c r="AE38" s="223">
        <f t="shared" si="39"/>
        <v>-9.6920302894432098E-9</v>
      </c>
      <c r="AF38" s="223">
        <f t="shared" si="39"/>
        <v>-1.0846832765309955E-8</v>
      </c>
      <c r="AG38" s="223">
        <f t="shared" si="39"/>
        <v>-1.2544319361040834E-8</v>
      </c>
      <c r="AH38" s="223">
        <f t="shared" si="39"/>
        <v>-1.3850126379111316E-8</v>
      </c>
      <c r="AI38" s="223">
        <f t="shared" si="39"/>
        <v>-1.4041575013834517E-8</v>
      </c>
      <c r="AJ38" s="223">
        <f t="shared" si="39"/>
        <v>-1.5868636182858609E-8</v>
      </c>
      <c r="AK38" s="223">
        <f t="shared" si="39"/>
        <v>-1.6160811355803162E-8</v>
      </c>
      <c r="AL38" s="223">
        <f t="shared" si="39"/>
        <v>-1.7288016351812985E-8</v>
      </c>
      <c r="AM38" s="223">
        <f t="shared" si="39"/>
        <v>-1.7162960830319207E-8</v>
      </c>
      <c r="AN38" s="223">
        <f t="shared" si="39"/>
        <v>-1.7936145013663918E-8</v>
      </c>
      <c r="AO38" s="223">
        <f t="shared" si="39"/>
        <v>-1.7977299648919143E-8</v>
      </c>
      <c r="AP38" s="223">
        <f t="shared" ref="AP38:BU38" si="40" xml:space="preserve"> AP32 + SUM(AP34:AP37)</f>
        <v>-1.7240154193132184E-8</v>
      </c>
      <c r="AQ38" s="223">
        <f t="shared" si="40"/>
        <v>-1.7425008991267532E-8</v>
      </c>
      <c r="AR38" s="223">
        <f t="shared" si="40"/>
        <v>-1.6317926565534435E-8</v>
      </c>
      <c r="AS38" s="223">
        <f t="shared" si="40"/>
        <v>-1.6115109247039072E-8</v>
      </c>
      <c r="AT38" s="223">
        <f t="shared" si="40"/>
        <v>-1.5209025150397792E-8</v>
      </c>
      <c r="AU38" s="223">
        <f t="shared" si="40"/>
        <v>-1.2787950254278257E-8</v>
      </c>
      <c r="AV38" s="223">
        <f t="shared" si="40"/>
        <v>-1.3006456356379203E-8</v>
      </c>
      <c r="AW38" s="223">
        <f t="shared" si="40"/>
        <v>-1.1336169336573221E-8</v>
      </c>
      <c r="AX38" s="223">
        <f t="shared" si="40"/>
        <v>-1.0392795957159251E-8</v>
      </c>
      <c r="AY38" s="223">
        <f t="shared" si="40"/>
        <v>-8.7043190433178097E-9</v>
      </c>
      <c r="AZ38" s="223">
        <f t="shared" si="40"/>
        <v>-7.6015567174181342E-9</v>
      </c>
      <c r="BA38" s="223">
        <f t="shared" si="40"/>
        <v>-6.1891114455647767E-9</v>
      </c>
      <c r="BB38" s="223">
        <f t="shared" si="40"/>
        <v>-4.6643435780424625E-9</v>
      </c>
      <c r="BC38" s="223">
        <f t="shared" si="40"/>
        <v>-3.5252014640718699E-9</v>
      </c>
      <c r="BD38" s="223">
        <f t="shared" si="40"/>
        <v>-2.2064341465011239E-9</v>
      </c>
      <c r="BE38" s="223">
        <f t="shared" si="40"/>
        <v>-1.1514202924445271E-9</v>
      </c>
      <c r="BF38" s="223">
        <f t="shared" si="40"/>
        <v>6004.5684936169682</v>
      </c>
      <c r="BG38" s="223">
        <f t="shared" si="40"/>
        <v>5019.0851569501892</v>
      </c>
      <c r="BH38" s="223">
        <f t="shared" si="40"/>
        <v>5150.7596763523643</v>
      </c>
      <c r="BI38" s="223">
        <f t="shared" si="40"/>
        <v>5181.1036494570762</v>
      </c>
      <c r="BJ38" s="223">
        <f t="shared" si="40"/>
        <v>5059.7277570382284</v>
      </c>
      <c r="BK38" s="223">
        <f t="shared" si="40"/>
        <v>5144.5622858739434</v>
      </c>
      <c r="BL38" s="223">
        <f t="shared" si="40"/>
        <v>5279.5286682611722</v>
      </c>
      <c r="BM38" s="223">
        <f t="shared" si="40"/>
        <v>5310.6312406935012</v>
      </c>
      <c r="BN38" s="223">
        <f t="shared" si="40"/>
        <v>5248.4260958288414</v>
      </c>
      <c r="BO38" s="223">
        <f t="shared" si="40"/>
        <v>5304.2789154531201</v>
      </c>
      <c r="BP38" s="223">
        <f t="shared" si="40"/>
        <v>5411.5168849677002</v>
      </c>
      <c r="BQ38" s="223">
        <f t="shared" si="40"/>
        <v>5443.3970217108381</v>
      </c>
      <c r="BR38" s="223">
        <f t="shared" si="40"/>
        <v>5315.8764747382866</v>
      </c>
      <c r="BS38" s="223">
        <f t="shared" si="40"/>
        <v>5405.0057515963099</v>
      </c>
      <c r="BT38" s="223">
        <f t="shared" si="40"/>
        <v>5546.804807091894</v>
      </c>
      <c r="BU38" s="223">
        <f t="shared" si="40"/>
        <v>5579.4819472536101</v>
      </c>
      <c r="BV38" s="223">
        <f t="shared" ref="BV38:DA38" si="41" xml:space="preserve"> BV32 + SUM(BV34:BV37)</f>
        <v>5448.7733866067438</v>
      </c>
      <c r="BW38" s="223">
        <f t="shared" si="41"/>
        <v>5540.1308953862172</v>
      </c>
      <c r="BX38" s="223">
        <f t="shared" si="41"/>
        <v>5685.4749272691888</v>
      </c>
      <c r="BY38" s="223">
        <f t="shared" si="41"/>
        <v>5718.968995934948</v>
      </c>
      <c r="BZ38" s="223">
        <f t="shared" si="41"/>
        <v>5584.9927212719131</v>
      </c>
      <c r="CA38" s="223">
        <f t="shared" si="41"/>
        <v>5678.6341677708733</v>
      </c>
      <c r="CB38" s="223">
        <f t="shared" si="41"/>
        <v>5827.6118004509199</v>
      </c>
      <c r="CC38" s="223">
        <f t="shared" si="41"/>
        <v>5861.9432208333237</v>
      </c>
      <c r="CD38" s="223">
        <f t="shared" si="41"/>
        <v>5793.280380068516</v>
      </c>
      <c r="CE38" s="223">
        <f t="shared" si="41"/>
        <v>5854.9314423475462</v>
      </c>
      <c r="CF38" s="223">
        <f t="shared" si="41"/>
        <v>5973.3020954621907</v>
      </c>
      <c r="CG38" s="223">
        <f t="shared" si="41"/>
        <v>6008.4918013541546</v>
      </c>
      <c r="CH38" s="223">
        <f t="shared" si="41"/>
        <v>5867.7329777863006</v>
      </c>
      <c r="CI38" s="223">
        <f t="shared" si="41"/>
        <v>5966.1150225142719</v>
      </c>
      <c r="CJ38" s="223">
        <f t="shared" si="41"/>
        <v>6122.6346478487467</v>
      </c>
      <c r="CK38" s="223">
        <f t="shared" si="41"/>
        <v>6158.7040963880081</v>
      </c>
      <c r="CL38" s="223">
        <f t="shared" si="41"/>
        <v>6014.4263022309597</v>
      </c>
      <c r="CM38" s="223">
        <f t="shared" si="41"/>
        <v>6115.2678980771307</v>
      </c>
      <c r="CN38" s="223">
        <f t="shared" si="41"/>
        <v>6275.7005140449637</v>
      </c>
      <c r="CO38" s="223">
        <f t="shared" si="41"/>
        <v>6312.6716987977079</v>
      </c>
      <c r="CP38" s="223">
        <f t="shared" si="41"/>
        <v>6164.786959786733</v>
      </c>
      <c r="CQ38" s="223">
        <f t="shared" si="41"/>
        <v>6268.1495955290575</v>
      </c>
      <c r="CR38" s="223">
        <f t="shared" si="41"/>
        <v>6432.5930268960874</v>
      </c>
      <c r="CS38" s="223">
        <f t="shared" si="41"/>
        <v>6470.4884912676498</v>
      </c>
      <c r="CT38" s="223">
        <f t="shared" si="41"/>
        <v>6394.697562524525</v>
      </c>
      <c r="CU38" s="223">
        <f t="shared" si="41"/>
        <v>6462.7487997888456</v>
      </c>
      <c r="CV38" s="223">
        <f t="shared" si="41"/>
        <v>6593.407852568489</v>
      </c>
      <c r="CW38" s="223">
        <f t="shared" si="41"/>
        <v>6632.2507035493391</v>
      </c>
      <c r="CX38" s="223">
        <f t="shared" si="41"/>
        <v>6476.8792996259344</v>
      </c>
      <c r="CY38" s="223">
        <f t="shared" si="41"/>
        <v>6585.4746688027144</v>
      </c>
      <c r="CZ38" s="223">
        <f t="shared" si="41"/>
        <v>6758.2430488827013</v>
      </c>
      <c r="DA38" s="223">
        <f t="shared" si="41"/>
        <v>6798.0569711380749</v>
      </c>
      <c r="DB38" s="223">
        <f t="shared" ref="DB38:EG38" si="42" xml:space="preserve"> DB32 + SUM(DB34:DB37)</f>
        <v>6638.8012821165848</v>
      </c>
      <c r="DC38" s="223">
        <f t="shared" si="42"/>
        <v>6750.111535522783</v>
      </c>
      <c r="DD38" s="223">
        <f t="shared" si="42"/>
        <v>6927.1991251047693</v>
      </c>
      <c r="DE38" s="223">
        <f t="shared" si="42"/>
        <v>6968.0083954165275</v>
      </c>
      <c r="DF38" s="223">
        <f t="shared" si="42"/>
        <v>6804.7713141694985</v>
      </c>
      <c r="DG38" s="223">
        <f t="shared" si="42"/>
        <v>6918.8643239108524</v>
      </c>
      <c r="DH38" s="223">
        <f t="shared" si="42"/>
        <v>7100.379103232387</v>
      </c>
      <c r="DI38" s="223">
        <f t="shared" si="42"/>
        <v>7142.2086053019375</v>
      </c>
      <c r="DJ38" s="223">
        <f t="shared" si="42"/>
        <v>7058.5496011628375</v>
      </c>
      <c r="DK38" s="223">
        <f t="shared" si="42"/>
        <v>7133.6654340781752</v>
      </c>
      <c r="DL38" s="223">
        <f t="shared" si="42"/>
        <v>7277.8885808131981</v>
      </c>
      <c r="DM38" s="223">
        <f t="shared" si="42"/>
        <v>7320.7638204344876</v>
      </c>
      <c r="DN38" s="223">
        <f t="shared" si="42"/>
        <v>7149.2628619493289</v>
      </c>
      <c r="DO38" s="223">
        <f t="shared" si="42"/>
        <v>7269.1318303088392</v>
      </c>
      <c r="DP38" s="223">
        <f t="shared" si="42"/>
        <v>7459.835795333528</v>
      </c>
      <c r="DQ38" s="223">
        <f t="shared" si="42"/>
        <v>7503.7829159453495</v>
      </c>
      <c r="DR38" s="223">
        <f t="shared" si="42"/>
        <v>7327.994433498061</v>
      </c>
      <c r="DS38" s="223">
        <f t="shared" si="42"/>
        <v>7450.8601260665591</v>
      </c>
      <c r="DT38" s="223">
        <f t="shared" si="42"/>
        <v>7646.3316902168663</v>
      </c>
      <c r="DU38" s="223">
        <f t="shared" si="42"/>
        <v>7691.3774888439839</v>
      </c>
      <c r="DV38" s="223">
        <f t="shared" si="42"/>
        <v>7511.1942943355134</v>
      </c>
      <c r="DW38" s="223">
        <f t="shared" si="42"/>
        <v>7637.1316292182219</v>
      </c>
      <c r="DX38" s="223">
        <f t="shared" si="42"/>
        <v>7837.4899824722852</v>
      </c>
      <c r="DY38" s="223">
        <f t="shared" si="42"/>
        <v>7883.6619260650796</v>
      </c>
      <c r="DZ38" s="223">
        <f t="shared" si="42"/>
        <v>7791.318038879489</v>
      </c>
      <c r="EA38" s="223">
        <f t="shared" si="42"/>
        <v>7874.2318635414731</v>
      </c>
      <c r="EB38" s="223">
        <f t="shared" si="42"/>
        <v>8033.4272320340933</v>
      </c>
      <c r="EC38" s="223">
        <f t="shared" si="42"/>
        <v>8080.7534742167081</v>
      </c>
      <c r="ED38" s="223">
        <f t="shared" si="42"/>
        <v>7891.4485054862444</v>
      </c>
      <c r="EE38" s="223">
        <f t="shared" si="42"/>
        <v>8023.761417947394</v>
      </c>
      <c r="EF38" s="223">
        <f t="shared" si="42"/>
        <v>8234.2629128349472</v>
      </c>
      <c r="EG38" s="223">
        <f t="shared" si="42"/>
        <v>8282.772311072129</v>
      </c>
      <c r="EH38" s="223">
        <f t="shared" ref="EH38:FM38" si="43" xml:space="preserve"> EH32 + SUM(EH34:EH37)</f>
        <v>8088.7347181234036</v>
      </c>
      <c r="EI38" s="223">
        <f t="shared" si="43"/>
        <v>8224.3554533960796</v>
      </c>
      <c r="EJ38" s="223">
        <f t="shared" si="43"/>
        <v>8440.1194856558195</v>
      </c>
      <c r="EK38" s="223">
        <f t="shared" si="43"/>
        <v>8489.84161884893</v>
      </c>
      <c r="EL38" s="223">
        <f t="shared" si="43"/>
        <v>8290.953086076488</v>
      </c>
      <c r="EM38" s="223">
        <f t="shared" si="43"/>
        <v>8429.9643397309792</v>
      </c>
      <c r="EN38" s="223">
        <f t="shared" si="43"/>
        <v>8651.1224727972149</v>
      </c>
      <c r="EO38" s="223">
        <f t="shared" si="43"/>
        <v>8702.0876593201538</v>
      </c>
      <c r="EP38" s="223">
        <f t="shared" si="43"/>
        <v>8600.157286274276</v>
      </c>
      <c r="EQ38" s="223">
        <f t="shared" si="43"/>
        <v>8691.6786347471934</v>
      </c>
      <c r="ER38" s="223">
        <f t="shared" si="43"/>
        <v>8867.4005346171452</v>
      </c>
      <c r="ES38" s="223">
        <f t="shared" si="43"/>
        <v>8919.6398508031562</v>
      </c>
      <c r="ET38" s="223">
        <f t="shared" si="43"/>
        <v>8710.6825860591071</v>
      </c>
      <c r="EU38" s="223">
        <f t="shared" si="43"/>
        <v>8856.7312844298613</v>
      </c>
      <c r="EV38" s="223">
        <f t="shared" si="43"/>
        <v>9089.0855479825696</v>
      </c>
      <c r="EW38" s="223">
        <f t="shared" si="43"/>
        <v>9142.6308470732311</v>
      </c>
      <c r="EX38" s="223">
        <f t="shared" si="43"/>
        <v>8928.4496507105832</v>
      </c>
      <c r="EY38" s="223">
        <f t="shared" si="43"/>
        <v>9078.1495665406037</v>
      </c>
      <c r="EZ38" s="223">
        <f t="shared" si="43"/>
        <v>9316.3126866821331</v>
      </c>
      <c r="FA38" s="223">
        <f t="shared" si="43"/>
        <v>9371.1966182500619</v>
      </c>
      <c r="FB38" s="223">
        <f t="shared" si="43"/>
        <v>3123.732206083354</v>
      </c>
      <c r="FC38" s="223">
        <f t="shared" si="43"/>
        <v>0</v>
      </c>
      <c r="FD38" s="223">
        <f t="shared" si="43"/>
        <v>0</v>
      </c>
      <c r="FE38" s="223">
        <f t="shared" si="43"/>
        <v>0</v>
      </c>
      <c r="FF38" s="223">
        <f t="shared" si="43"/>
        <v>0</v>
      </c>
      <c r="FG38" s="223">
        <f t="shared" si="43"/>
        <v>0</v>
      </c>
      <c r="FH38" s="223">
        <f t="shared" si="43"/>
        <v>0</v>
      </c>
      <c r="FI38" s="223">
        <f t="shared" si="43"/>
        <v>0</v>
      </c>
      <c r="FJ38" s="223">
        <f t="shared" si="43"/>
        <v>0</v>
      </c>
      <c r="FK38" s="223">
        <f t="shared" si="43"/>
        <v>0</v>
      </c>
      <c r="FL38" s="223">
        <f t="shared" si="43"/>
        <v>0</v>
      </c>
      <c r="FM38" s="223">
        <f t="shared" si="43"/>
        <v>0</v>
      </c>
      <c r="FN38" s="223">
        <f t="shared" ref="FN38:GJ38" si="44" xml:space="preserve"> FN32 + SUM(FN34:FN37)</f>
        <v>0</v>
      </c>
      <c r="FO38" s="223">
        <f t="shared" si="44"/>
        <v>0</v>
      </c>
      <c r="FP38" s="223">
        <f t="shared" si="44"/>
        <v>0</v>
      </c>
      <c r="FQ38" s="223">
        <f t="shared" si="44"/>
        <v>0</v>
      </c>
      <c r="FR38" s="223">
        <f t="shared" si="44"/>
        <v>0</v>
      </c>
      <c r="FS38" s="223">
        <f t="shared" si="44"/>
        <v>0</v>
      </c>
      <c r="FT38" s="223">
        <f t="shared" si="44"/>
        <v>0</v>
      </c>
      <c r="FU38" s="223">
        <f t="shared" si="44"/>
        <v>0</v>
      </c>
      <c r="FV38" s="223">
        <f t="shared" si="44"/>
        <v>0</v>
      </c>
      <c r="FW38" s="223">
        <f t="shared" si="44"/>
        <v>0</v>
      </c>
      <c r="FX38" s="223">
        <f t="shared" si="44"/>
        <v>0</v>
      </c>
      <c r="FY38" s="223">
        <f t="shared" si="44"/>
        <v>0</v>
      </c>
      <c r="FZ38" s="223">
        <f t="shared" si="44"/>
        <v>0</v>
      </c>
      <c r="GA38" s="223">
        <f t="shared" si="44"/>
        <v>0</v>
      </c>
      <c r="GB38" s="223">
        <f t="shared" si="44"/>
        <v>0</v>
      </c>
      <c r="GC38" s="223">
        <f t="shared" si="44"/>
        <v>0</v>
      </c>
      <c r="GD38" s="223">
        <f t="shared" si="44"/>
        <v>0</v>
      </c>
      <c r="GE38" s="223">
        <f t="shared" si="44"/>
        <v>0</v>
      </c>
      <c r="GF38" s="223">
        <f t="shared" si="44"/>
        <v>0</v>
      </c>
      <c r="GG38" s="223">
        <f t="shared" si="44"/>
        <v>0</v>
      </c>
      <c r="GH38" s="223">
        <f t="shared" si="44"/>
        <v>0</v>
      </c>
      <c r="GI38" s="223">
        <f t="shared" si="44"/>
        <v>0</v>
      </c>
      <c r="GJ38" s="223">
        <f t="shared" si="44"/>
        <v>0</v>
      </c>
    </row>
    <row r="39" spans="1:192" hidden="1" outlineLevel="1" x14ac:dyDescent="0.35">
      <c r="A39" s="198"/>
      <c r="D39" s="201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</row>
    <row r="40" spans="1:192" s="399" customFormat="1" hidden="1" outlineLevel="1" x14ac:dyDescent="0.35">
      <c r="A40" s="198"/>
      <c r="B40" s="198"/>
      <c r="C40" s="199"/>
      <c r="D40" s="201"/>
      <c r="E40" s="225" t="str">
        <f xml:space="preserve"> Fin!E$88</f>
        <v>Senior debt repayment period interest</v>
      </c>
      <c r="F40" s="225">
        <f xml:space="preserve"> Fin!F$88</f>
        <v>0</v>
      </c>
      <c r="G40" s="225" t="str">
        <f xml:space="preserve"> Fin!G$88</f>
        <v>$ 000s</v>
      </c>
      <c r="H40" s="225">
        <f xml:space="preserve"> Fin!H$88</f>
        <v>-101180.72042897741</v>
      </c>
      <c r="I40" s="225">
        <f xml:space="preserve"> Fin!I$88</f>
        <v>0</v>
      </c>
      <c r="J40" s="225">
        <f xml:space="preserve"> Fin!J$88</f>
        <v>0</v>
      </c>
      <c r="K40" s="225">
        <f xml:space="preserve"> Fin!K$88</f>
        <v>0</v>
      </c>
      <c r="L40" s="225">
        <f xml:space="preserve"> Fin!L$88</f>
        <v>0</v>
      </c>
      <c r="M40" s="225">
        <f xml:space="preserve"> Fin!M$88</f>
        <v>0</v>
      </c>
      <c r="N40" s="225">
        <f xml:space="preserve"> Fin!N$88</f>
        <v>0</v>
      </c>
      <c r="O40" s="225">
        <f xml:space="preserve"> Fin!O$88</f>
        <v>0</v>
      </c>
      <c r="P40" s="225">
        <f xml:space="preserve"> Fin!P$88</f>
        <v>0</v>
      </c>
      <c r="Q40" s="225">
        <f xml:space="preserve"> Fin!Q$88</f>
        <v>0</v>
      </c>
      <c r="R40" s="225">
        <f xml:space="preserve"> Fin!R$88</f>
        <v>0</v>
      </c>
      <c r="S40" s="225">
        <f xml:space="preserve"> Fin!S$88</f>
        <v>0</v>
      </c>
      <c r="T40" s="225">
        <f xml:space="preserve"> Fin!T$88</f>
        <v>0</v>
      </c>
      <c r="U40" s="225">
        <f xml:space="preserve"> Fin!U$88</f>
        <v>0</v>
      </c>
      <c r="V40" s="225">
        <f xml:space="preserve"> Fin!V$88</f>
        <v>0</v>
      </c>
      <c r="W40" s="225">
        <f xml:space="preserve"> Fin!W$88</f>
        <v>0</v>
      </c>
      <c r="X40" s="225">
        <f xml:space="preserve"> Fin!X$88</f>
        <v>0</v>
      </c>
      <c r="Y40" s="225">
        <f xml:space="preserve"> Fin!Y$88</f>
        <v>0</v>
      </c>
      <c r="Z40" s="225">
        <f xml:space="preserve"> Fin!Z$88</f>
        <v>0</v>
      </c>
      <c r="AA40" s="225">
        <f xml:space="preserve"> Fin!AA$88</f>
        <v>0</v>
      </c>
      <c r="AB40" s="225">
        <f xml:space="preserve"> Fin!AB$88</f>
        <v>0</v>
      </c>
      <c r="AC40" s="225">
        <f xml:space="preserve"> Fin!AC$88</f>
        <v>0</v>
      </c>
      <c r="AD40" s="225">
        <f xml:space="preserve"> Fin!AD$88</f>
        <v>0</v>
      </c>
      <c r="AE40" s="225">
        <f xml:space="preserve"> Fin!AE$88</f>
        <v>0</v>
      </c>
      <c r="AF40" s="225">
        <f xml:space="preserve"> Fin!AF$88</f>
        <v>0</v>
      </c>
      <c r="AG40" s="225">
        <f xml:space="preserve"> Fin!AG$88</f>
        <v>0</v>
      </c>
      <c r="AH40" s="225">
        <f xml:space="preserve"> Fin!AH$88</f>
        <v>0</v>
      </c>
      <c r="AI40" s="225">
        <f xml:space="preserve"> Fin!AI$88</f>
        <v>0</v>
      </c>
      <c r="AJ40" s="225">
        <f xml:space="preserve"> Fin!AJ$88</f>
        <v>0</v>
      </c>
      <c r="AK40" s="225">
        <f xml:space="preserve"> Fin!AK$88</f>
        <v>0</v>
      </c>
      <c r="AL40" s="225">
        <f xml:space="preserve"> Fin!AL$88</f>
        <v>0</v>
      </c>
      <c r="AM40" s="225">
        <f xml:space="preserve"> Fin!AM$88</f>
        <v>0</v>
      </c>
      <c r="AN40" s="225">
        <f xml:space="preserve"> Fin!AN$88</f>
        <v>0</v>
      </c>
      <c r="AO40" s="225">
        <f xml:space="preserve"> Fin!AO$88</f>
        <v>0</v>
      </c>
      <c r="AP40" s="225">
        <f xml:space="preserve"> Fin!AP$88</f>
        <v>0</v>
      </c>
      <c r="AQ40" s="225">
        <f xml:space="preserve"> Fin!AQ$88</f>
        <v>0</v>
      </c>
      <c r="AR40" s="225">
        <f xml:space="preserve"> Fin!AR$88</f>
        <v>0</v>
      </c>
      <c r="AS40" s="225">
        <f xml:space="preserve"> Fin!AS$88</f>
        <v>0</v>
      </c>
      <c r="AT40" s="225">
        <f xml:space="preserve"> Fin!AT$88</f>
        <v>0</v>
      </c>
      <c r="AU40" s="225">
        <f xml:space="preserve"> Fin!AU$88</f>
        <v>0</v>
      </c>
      <c r="AV40" s="225">
        <f xml:space="preserve"> Fin!AV$88</f>
        <v>0</v>
      </c>
      <c r="AW40" s="225">
        <f xml:space="preserve"> Fin!AW$88</f>
        <v>0</v>
      </c>
      <c r="AX40" s="225">
        <f xml:space="preserve"> Fin!AX$88</f>
        <v>0</v>
      </c>
      <c r="AY40" s="225">
        <f xml:space="preserve"> Fin!AY$88</f>
        <v>0</v>
      </c>
      <c r="AZ40" s="225">
        <f xml:space="preserve"> Fin!AZ$88</f>
        <v>0</v>
      </c>
      <c r="BA40" s="225">
        <f xml:space="preserve"> Fin!BA$88</f>
        <v>0</v>
      </c>
      <c r="BB40" s="225">
        <f xml:space="preserve"> Fin!BB$88</f>
        <v>0</v>
      </c>
      <c r="BC40" s="225">
        <f xml:space="preserve"> Fin!BC$88</f>
        <v>0</v>
      </c>
      <c r="BD40" s="225">
        <f xml:space="preserve"> Fin!BD$88</f>
        <v>0</v>
      </c>
      <c r="BE40" s="225">
        <f xml:space="preserve"> Fin!BE$88</f>
        <v>0</v>
      </c>
      <c r="BF40" s="225">
        <f xml:space="preserve"> Fin!BF$88</f>
        <v>-2242.918416390276</v>
      </c>
      <c r="BG40" s="225">
        <f xml:space="preserve"> Fin!BG$88</f>
        <v>-2247.1518014397693</v>
      </c>
      <c r="BH40" s="225">
        <f xml:space="preserve"> Fin!BH$88</f>
        <v>-2258.1693739135781</v>
      </c>
      <c r="BI40" s="225">
        <f xml:space="preserve"> Fin!BI$88</f>
        <v>-2243.6441616227571</v>
      </c>
      <c r="BJ40" s="225">
        <f xml:space="preserve"> Fin!BJ$88</f>
        <v>-2180.2978469498216</v>
      </c>
      <c r="BK40" s="225">
        <f xml:space="preserve"> Fin!BK$88</f>
        <v>-2190.0261341231471</v>
      </c>
      <c r="BL40" s="225">
        <f xml:space="preserve"> Fin!BL$88</f>
        <v>-2198.9158185339666</v>
      </c>
      <c r="BM40" s="225">
        <f xml:space="preserve"> Fin!BM$88</f>
        <v>-2182.8446851964386</v>
      </c>
      <c r="BN40" s="225">
        <f xml:space="preserve"> Fin!BN$88</f>
        <v>-2142.8345387210152</v>
      </c>
      <c r="BO40" s="225">
        <f xml:space="preserve"> Fin!BO$88</f>
        <v>-2126.5956772537638</v>
      </c>
      <c r="BP40" s="225">
        <f xml:space="preserve"> Fin!BP$88</f>
        <v>-2132.9737385368439</v>
      </c>
      <c r="BQ40" s="225">
        <f xml:space="preserve"> Fin!BQ$88</f>
        <v>-2115.2648071167264</v>
      </c>
      <c r="BR40" s="225">
        <f xml:space="preserve"> Fin!BR$88</f>
        <v>-2051.5520303439434</v>
      </c>
      <c r="BS40" s="225">
        <f xml:space="preserve"> Fin!BS$88</f>
        <v>-2056.6980822259106</v>
      </c>
      <c r="BT40" s="225">
        <f xml:space="preserve"> Fin!BT$88</f>
        <v>-2060.8580635322387</v>
      </c>
      <c r="BU40" s="225">
        <f xml:space="preserve"> Fin!BU$88</f>
        <v>-2041.4241330822781</v>
      </c>
      <c r="BV40" s="225">
        <f xml:space="preserve"> Fin!BV$88</f>
        <v>-1977.6061464309294</v>
      </c>
      <c r="BW40" s="225">
        <f xml:space="preserve"> Fin!BW$88</f>
        <v>-1980.223091301915</v>
      </c>
      <c r="BX40" s="225">
        <f xml:space="preserve"> Fin!BX$88</f>
        <v>-1981.7743157069056</v>
      </c>
      <c r="BY40" s="225">
        <f xml:space="preserve"> Fin!BY$88</f>
        <v>-1960.5194616239121</v>
      </c>
      <c r="BZ40" s="225">
        <f xml:space="preserve"> Fin!BZ$88</f>
        <v>-1896.6548894015868</v>
      </c>
      <c r="CA40" s="225">
        <f xml:space="preserve"> Fin!CA$88</f>
        <v>-1896.5700624008123</v>
      </c>
      <c r="CB40" s="225">
        <f xml:space="preserve"> Fin!CB$88</f>
        <v>-1895.3356091660835</v>
      </c>
      <c r="CC40" s="225">
        <f xml:space="preserve"> Fin!CC$88</f>
        <v>-1872.1593346279174</v>
      </c>
      <c r="CD40" s="225">
        <f xml:space="preserve"> Fin!CD$88</f>
        <v>-1828.4031310980508</v>
      </c>
      <c r="CE40" s="225">
        <f xml:space="preserve"> Fin!CE$88</f>
        <v>-1805.0499600119915</v>
      </c>
      <c r="CF40" s="225">
        <f xml:space="preserve"> Fin!CF$88</f>
        <v>-1800.5870026006241</v>
      </c>
      <c r="CG40" s="225">
        <f xml:space="preserve"> Fin!CG$88</f>
        <v>-1775.3784163428813</v>
      </c>
      <c r="CH40" s="225">
        <f xml:space="preserve"> Fin!CH$88</f>
        <v>-1711.6192189612332</v>
      </c>
      <c r="CI40" s="225">
        <f xml:space="preserve"> Fin!CI$88</f>
        <v>-1705.5655108796202</v>
      </c>
      <c r="CJ40" s="225">
        <f xml:space="preserve"> Fin!CJ$88</f>
        <v>-1698.180548999725</v>
      </c>
      <c r="CK40" s="225">
        <f xml:space="preserve"> Fin!CK$88</f>
        <v>-1670.8347765480646</v>
      </c>
      <c r="CL40" s="225">
        <f xml:space="preserve"> Fin!CL$88</f>
        <v>-1607.2298856255675</v>
      </c>
      <c r="CM40" s="225">
        <f xml:space="preserve"> Fin!CM$88</f>
        <v>-1597.9013521266197</v>
      </c>
      <c r="CN40" s="225">
        <f xml:space="preserve"> Fin!CN$88</f>
        <v>-1587.1436479247182</v>
      </c>
      <c r="CO40" s="225">
        <f xml:space="preserve"> Fin!CO$88</f>
        <v>-1557.5452078104772</v>
      </c>
      <c r="CP40" s="225">
        <f xml:space="preserve"> Fin!CP$88</f>
        <v>-1494.1704693236502</v>
      </c>
      <c r="CQ40" s="225">
        <f xml:space="preserve"> Fin!CQ$88</f>
        <v>-1481.3566256852812</v>
      </c>
      <c r="CR40" s="225">
        <f xml:space="preserve"> Fin!CR$88</f>
        <v>-1467.0105850505329</v>
      </c>
      <c r="CS40" s="225">
        <f xml:space="preserve"> Fin!CS$88</f>
        <v>-1435.0385536918081</v>
      </c>
      <c r="CT40" s="225">
        <f xml:space="preserve"> Fin!CT$88</f>
        <v>-1387.218837037824</v>
      </c>
      <c r="CU40" s="225">
        <f xml:space="preserve"> Fin!CU$88</f>
        <v>-1355.0612339940847</v>
      </c>
      <c r="CV40" s="225">
        <f xml:space="preserve"> Fin!CV$88</f>
        <v>-1336.6154292739479</v>
      </c>
      <c r="CW40" s="225">
        <f xml:space="preserve"> Fin!CW$88</f>
        <v>-1302.1362661671369</v>
      </c>
      <c r="CX40" s="225">
        <f xml:space="preserve"> Fin!CX$88</f>
        <v>-1239.4770993836735</v>
      </c>
      <c r="CY40" s="225">
        <f xml:space="preserve"> Fin!CY$88</f>
        <v>-1219.0040962177397</v>
      </c>
      <c r="CZ40" s="225">
        <f xml:space="preserve"> Fin!CZ$88</f>
        <v>-1196.776258171408</v>
      </c>
      <c r="DA40" s="225">
        <f xml:space="preserve"> Fin!DA$88</f>
        <v>-1159.6640694059531</v>
      </c>
      <c r="DB40" s="225">
        <f xml:space="preserve"> Fin!DB$88</f>
        <v>-1097.4930718408225</v>
      </c>
      <c r="DC40" s="225">
        <f xml:space="preserve"> Fin!DC$88</f>
        <v>-1072.8374155501576</v>
      </c>
      <c r="DD40" s="225">
        <f xml:space="preserve"> Fin!DD$88</f>
        <v>-1046.3070914970579</v>
      </c>
      <c r="DE40" s="225">
        <f xml:space="preserve"> Fin!DE$88</f>
        <v>-1006.4231259315961</v>
      </c>
      <c r="DF40" s="225">
        <f xml:space="preserve"> Fin!DF$88</f>
        <v>-944.83710504501391</v>
      </c>
      <c r="DG40" s="225">
        <f xml:space="preserve"> Fin!DG$88</f>
        <v>-915.74307744974499</v>
      </c>
      <c r="DH40" s="225">
        <f xml:space="preserve"> Fin!DH$88</f>
        <v>-884.64842553823098</v>
      </c>
      <c r="DI40" s="225">
        <f xml:space="preserve"> Fin!DI$88</f>
        <v>-841.84746043600444</v>
      </c>
      <c r="DJ40" s="225">
        <f xml:space="preserve"> Fin!DJ$88</f>
        <v>-789.62634006781684</v>
      </c>
      <c r="DK40" s="225">
        <f xml:space="preserve"> Fin!DK$88</f>
        <v>-746.63192594232657</v>
      </c>
      <c r="DL40" s="225">
        <f xml:space="preserve"> Fin!DL$88</f>
        <v>-710.38182889920392</v>
      </c>
      <c r="DM40" s="225">
        <f xml:space="preserve"> Fin!DM$88</f>
        <v>-664.50337097280737</v>
      </c>
      <c r="DN40" s="225">
        <f xml:space="preserve"> Fin!DN$88</f>
        <v>-604.41150908064424</v>
      </c>
      <c r="DO40" s="225">
        <f xml:space="preserve"> Fin!DO$88</f>
        <v>-565.60489932594385</v>
      </c>
      <c r="DP40" s="225">
        <f xml:space="preserve"> Fin!DP$88</f>
        <v>-524.52587608521537</v>
      </c>
      <c r="DQ40" s="225">
        <f xml:space="preserve"> Fin!DQ$88</f>
        <v>-475.41905383673054</v>
      </c>
      <c r="DR40" s="225">
        <f xml:space="preserve"> Fin!DR$88</f>
        <v>-416.23959815295052</v>
      </c>
      <c r="DS40" s="225">
        <f xml:space="preserve"> Fin!DS$88</f>
        <v>-372.14872316071052</v>
      </c>
      <c r="DT40" s="225">
        <f xml:space="preserve"> Fin!DT$88</f>
        <v>-325.63935083454425</v>
      </c>
      <c r="DU40" s="225">
        <f xml:space="preserve"> Fin!DU$88</f>
        <v>-273.13775027006307</v>
      </c>
      <c r="DV40" s="225">
        <f xml:space="preserve"> Fin!DV$88</f>
        <v>-214.99293995837988</v>
      </c>
      <c r="DW40" s="225">
        <f xml:space="preserve"> Fin!DW$88</f>
        <v>-165.30805355840681</v>
      </c>
      <c r="DX40" s="225">
        <f xml:space="preserve"> Fin!DX$88</f>
        <v>-113.05125790967865</v>
      </c>
      <c r="DY40" s="225">
        <f xml:space="preserve"> Fin!DY$88</f>
        <v>-56.980775658195824</v>
      </c>
      <c r="DZ40" s="225">
        <f xml:space="preserve"> Fin!DZ$88</f>
        <v>0</v>
      </c>
      <c r="EA40" s="225">
        <f xml:space="preserve"> Fin!EA$88</f>
        <v>0</v>
      </c>
      <c r="EB40" s="225">
        <f xml:space="preserve"> Fin!EB$88</f>
        <v>0</v>
      </c>
      <c r="EC40" s="225">
        <f xml:space="preserve"> Fin!EC$88</f>
        <v>0</v>
      </c>
      <c r="ED40" s="225">
        <f xml:space="preserve"> Fin!ED$88</f>
        <v>0</v>
      </c>
      <c r="EE40" s="225">
        <f xml:space="preserve"> Fin!EE$88</f>
        <v>0</v>
      </c>
      <c r="EF40" s="225">
        <f xml:space="preserve"> Fin!EF$88</f>
        <v>0</v>
      </c>
      <c r="EG40" s="225">
        <f xml:space="preserve"> Fin!EG$88</f>
        <v>0</v>
      </c>
      <c r="EH40" s="225">
        <f xml:space="preserve"> Fin!EH$88</f>
        <v>0</v>
      </c>
      <c r="EI40" s="225">
        <f xml:space="preserve"> Fin!EI$88</f>
        <v>0</v>
      </c>
      <c r="EJ40" s="225">
        <f xml:space="preserve"> Fin!EJ$88</f>
        <v>0</v>
      </c>
      <c r="EK40" s="225">
        <f xml:space="preserve"> Fin!EK$88</f>
        <v>0</v>
      </c>
      <c r="EL40" s="225">
        <f xml:space="preserve"> Fin!EL$88</f>
        <v>0</v>
      </c>
      <c r="EM40" s="225">
        <f xml:space="preserve"> Fin!EM$88</f>
        <v>0</v>
      </c>
      <c r="EN40" s="225">
        <f xml:space="preserve"> Fin!EN$88</f>
        <v>0</v>
      </c>
      <c r="EO40" s="225">
        <f xml:space="preserve"> Fin!EO$88</f>
        <v>0</v>
      </c>
      <c r="EP40" s="225">
        <f xml:space="preserve"> Fin!EP$88</f>
        <v>0</v>
      </c>
      <c r="EQ40" s="225">
        <f xml:space="preserve"> Fin!EQ$88</f>
        <v>0</v>
      </c>
      <c r="ER40" s="225">
        <f xml:space="preserve"> Fin!ER$88</f>
        <v>0</v>
      </c>
      <c r="ES40" s="225">
        <f xml:space="preserve"> Fin!ES$88</f>
        <v>0</v>
      </c>
      <c r="ET40" s="225">
        <f xml:space="preserve"> Fin!ET$88</f>
        <v>0</v>
      </c>
      <c r="EU40" s="225">
        <f xml:space="preserve"> Fin!EU$88</f>
        <v>0</v>
      </c>
      <c r="EV40" s="225">
        <f xml:space="preserve"> Fin!EV$88</f>
        <v>0</v>
      </c>
      <c r="EW40" s="225">
        <f xml:space="preserve"> Fin!EW$88</f>
        <v>0</v>
      </c>
      <c r="EX40" s="225">
        <f xml:space="preserve"> Fin!EX$88</f>
        <v>0</v>
      </c>
      <c r="EY40" s="225">
        <f xml:space="preserve"> Fin!EY$88</f>
        <v>0</v>
      </c>
      <c r="EZ40" s="225">
        <f xml:space="preserve"> Fin!EZ$88</f>
        <v>0</v>
      </c>
      <c r="FA40" s="225">
        <f xml:space="preserve"> Fin!FA$88</f>
        <v>0</v>
      </c>
      <c r="FB40" s="225">
        <f xml:space="preserve"> Fin!FB$88</f>
        <v>0</v>
      </c>
      <c r="FC40" s="225">
        <f xml:space="preserve"> Fin!FC$88</f>
        <v>0</v>
      </c>
      <c r="FD40" s="225">
        <f xml:space="preserve"> Fin!FD$88</f>
        <v>0</v>
      </c>
      <c r="FE40" s="225">
        <f xml:space="preserve"> Fin!FE$88</f>
        <v>0</v>
      </c>
      <c r="FF40" s="225">
        <f xml:space="preserve"> Fin!FF$88</f>
        <v>0</v>
      </c>
      <c r="FG40" s="225">
        <f xml:space="preserve"> Fin!FG$88</f>
        <v>0</v>
      </c>
      <c r="FH40" s="225">
        <f xml:space="preserve"> Fin!FH$88</f>
        <v>0</v>
      </c>
      <c r="FI40" s="225">
        <f xml:space="preserve"> Fin!FI$88</f>
        <v>0</v>
      </c>
      <c r="FJ40" s="225">
        <f xml:space="preserve"> Fin!FJ$88</f>
        <v>0</v>
      </c>
      <c r="FK40" s="225">
        <f xml:space="preserve"> Fin!FK$88</f>
        <v>0</v>
      </c>
      <c r="FL40" s="225">
        <f xml:space="preserve"> Fin!FL$88</f>
        <v>0</v>
      </c>
      <c r="FM40" s="225">
        <f xml:space="preserve"> Fin!FM$88</f>
        <v>0</v>
      </c>
      <c r="FN40" s="225">
        <f xml:space="preserve"> Fin!FN$88</f>
        <v>0</v>
      </c>
      <c r="FO40" s="225">
        <f xml:space="preserve"> Fin!FO$88</f>
        <v>0</v>
      </c>
      <c r="FP40" s="225">
        <f xml:space="preserve"> Fin!FP$88</f>
        <v>0</v>
      </c>
      <c r="FQ40" s="225">
        <f xml:space="preserve"> Fin!FQ$88</f>
        <v>0</v>
      </c>
      <c r="FR40" s="225">
        <f xml:space="preserve"> Fin!FR$88</f>
        <v>0</v>
      </c>
      <c r="FS40" s="225">
        <f xml:space="preserve"> Fin!FS$88</f>
        <v>0</v>
      </c>
      <c r="FT40" s="225">
        <f xml:space="preserve"> Fin!FT$88</f>
        <v>0</v>
      </c>
      <c r="FU40" s="225">
        <f xml:space="preserve"> Fin!FU$88</f>
        <v>0</v>
      </c>
      <c r="FV40" s="225">
        <f xml:space="preserve"> Fin!FV$88</f>
        <v>0</v>
      </c>
      <c r="FW40" s="225">
        <f xml:space="preserve"> Fin!FW$88</f>
        <v>0</v>
      </c>
      <c r="FX40" s="225">
        <f xml:space="preserve"> Fin!FX$88</f>
        <v>0</v>
      </c>
      <c r="FY40" s="225">
        <f xml:space="preserve"> Fin!FY$88</f>
        <v>0</v>
      </c>
      <c r="FZ40" s="225">
        <f xml:space="preserve"> Fin!FZ$88</f>
        <v>0</v>
      </c>
      <c r="GA40" s="225">
        <f xml:space="preserve"> Fin!GA$88</f>
        <v>0</v>
      </c>
      <c r="GB40" s="225">
        <f xml:space="preserve"> Fin!GB$88</f>
        <v>0</v>
      </c>
      <c r="GC40" s="225">
        <f xml:space="preserve"> Fin!GC$88</f>
        <v>0</v>
      </c>
      <c r="GD40" s="225">
        <f xml:space="preserve"> Fin!GD$88</f>
        <v>0</v>
      </c>
      <c r="GE40" s="225">
        <f xml:space="preserve"> Fin!GE$88</f>
        <v>0</v>
      </c>
      <c r="GF40" s="225">
        <f xml:space="preserve"> Fin!GF$88</f>
        <v>0</v>
      </c>
      <c r="GG40" s="225">
        <f xml:space="preserve"> Fin!GG$88</f>
        <v>0</v>
      </c>
      <c r="GH40" s="225">
        <f xml:space="preserve"> Fin!GH$88</f>
        <v>0</v>
      </c>
      <c r="GI40" s="225">
        <f xml:space="preserve"> Fin!GI$88</f>
        <v>0</v>
      </c>
      <c r="GJ40" s="225">
        <f xml:space="preserve"> Fin!GJ$88</f>
        <v>0</v>
      </c>
    </row>
    <row r="41" spans="1:192" s="399" customFormat="1" hidden="1" outlineLevel="1" x14ac:dyDescent="0.35">
      <c r="A41" s="198"/>
      <c r="B41" s="198"/>
      <c r="C41" s="199"/>
      <c r="D41" s="201"/>
      <c r="E41" s="225" t="str">
        <f xml:space="preserve"> Fin!E$94</f>
        <v>Senior debt sculpted repayment</v>
      </c>
      <c r="F41" s="225">
        <f xml:space="preserve"> Fin!F$94</f>
        <v>0</v>
      </c>
      <c r="G41" s="225" t="str">
        <f xml:space="preserve"> Fin!G$94</f>
        <v>$ 000s</v>
      </c>
      <c r="H41" s="225">
        <f xml:space="preserve"> Fin!H$94</f>
        <v>-224291.84163902726</v>
      </c>
      <c r="I41" s="225">
        <f xml:space="preserve"> Fin!I$94</f>
        <v>0</v>
      </c>
      <c r="J41" s="225">
        <f xml:space="preserve"> Fin!J$94</f>
        <v>0</v>
      </c>
      <c r="K41" s="225">
        <f xml:space="preserve"> Fin!K$94</f>
        <v>0</v>
      </c>
      <c r="L41" s="225">
        <f xml:space="preserve"> Fin!L$94</f>
        <v>0</v>
      </c>
      <c r="M41" s="225">
        <f xml:space="preserve"> Fin!M$94</f>
        <v>0</v>
      </c>
      <c r="N41" s="225">
        <f xml:space="preserve"> Fin!N$94</f>
        <v>0</v>
      </c>
      <c r="O41" s="225">
        <f xml:space="preserve"> Fin!O$94</f>
        <v>0</v>
      </c>
      <c r="P41" s="225">
        <f xml:space="preserve"> Fin!P$94</f>
        <v>0</v>
      </c>
      <c r="Q41" s="225">
        <f xml:space="preserve"> Fin!Q$94</f>
        <v>0</v>
      </c>
      <c r="R41" s="225">
        <f xml:space="preserve"> Fin!R$94</f>
        <v>0</v>
      </c>
      <c r="S41" s="225">
        <f xml:space="preserve"> Fin!S$94</f>
        <v>0</v>
      </c>
      <c r="T41" s="225">
        <f xml:space="preserve"> Fin!T$94</f>
        <v>0</v>
      </c>
      <c r="U41" s="225">
        <f xml:space="preserve"> Fin!U$94</f>
        <v>0</v>
      </c>
      <c r="V41" s="225">
        <f xml:space="preserve"> Fin!V$94</f>
        <v>0</v>
      </c>
      <c r="W41" s="225">
        <f xml:space="preserve"> Fin!W$94</f>
        <v>0</v>
      </c>
      <c r="X41" s="225">
        <f xml:space="preserve"> Fin!X$94</f>
        <v>0</v>
      </c>
      <c r="Y41" s="225">
        <f xml:space="preserve"> Fin!Y$94</f>
        <v>0</v>
      </c>
      <c r="Z41" s="225">
        <f xml:space="preserve"> Fin!Z$94</f>
        <v>0</v>
      </c>
      <c r="AA41" s="225">
        <f xml:space="preserve"> Fin!AA$94</f>
        <v>0</v>
      </c>
      <c r="AB41" s="225">
        <f xml:space="preserve"> Fin!AB$94</f>
        <v>0</v>
      </c>
      <c r="AC41" s="225">
        <f xml:space="preserve"> Fin!AC$94</f>
        <v>0</v>
      </c>
      <c r="AD41" s="225">
        <f xml:space="preserve"> Fin!AD$94</f>
        <v>0</v>
      </c>
      <c r="AE41" s="225">
        <f xml:space="preserve"> Fin!AE$94</f>
        <v>0</v>
      </c>
      <c r="AF41" s="225">
        <f xml:space="preserve"> Fin!AF$94</f>
        <v>0</v>
      </c>
      <c r="AG41" s="225">
        <f xml:space="preserve"> Fin!AG$94</f>
        <v>0</v>
      </c>
      <c r="AH41" s="225">
        <f xml:space="preserve"> Fin!AH$94</f>
        <v>0</v>
      </c>
      <c r="AI41" s="225">
        <f xml:space="preserve"> Fin!AI$94</f>
        <v>0</v>
      </c>
      <c r="AJ41" s="225">
        <f xml:space="preserve"> Fin!AJ$94</f>
        <v>0</v>
      </c>
      <c r="AK41" s="225">
        <f xml:space="preserve"> Fin!AK$94</f>
        <v>0</v>
      </c>
      <c r="AL41" s="225">
        <f xml:space="preserve"> Fin!AL$94</f>
        <v>0</v>
      </c>
      <c r="AM41" s="225">
        <f xml:space="preserve"> Fin!AM$94</f>
        <v>0</v>
      </c>
      <c r="AN41" s="225">
        <f xml:space="preserve"> Fin!AN$94</f>
        <v>0</v>
      </c>
      <c r="AO41" s="225">
        <f xml:space="preserve"> Fin!AO$94</f>
        <v>0</v>
      </c>
      <c r="AP41" s="225">
        <f xml:space="preserve"> Fin!AP$94</f>
        <v>0</v>
      </c>
      <c r="AQ41" s="225">
        <f xml:space="preserve"> Fin!AQ$94</f>
        <v>0</v>
      </c>
      <c r="AR41" s="225">
        <f xml:space="preserve"> Fin!AR$94</f>
        <v>0</v>
      </c>
      <c r="AS41" s="225">
        <f xml:space="preserve"> Fin!AS$94</f>
        <v>0</v>
      </c>
      <c r="AT41" s="225">
        <f xml:space="preserve"> Fin!AT$94</f>
        <v>0</v>
      </c>
      <c r="AU41" s="225">
        <f xml:space="preserve"> Fin!AU$94</f>
        <v>0</v>
      </c>
      <c r="AV41" s="225">
        <f xml:space="preserve"> Fin!AV$94</f>
        <v>0</v>
      </c>
      <c r="AW41" s="225">
        <f xml:space="preserve"> Fin!AW$94</f>
        <v>0</v>
      </c>
      <c r="AX41" s="225">
        <f xml:space="preserve"> Fin!AX$94</f>
        <v>0</v>
      </c>
      <c r="AY41" s="225">
        <f xml:space="preserve"> Fin!AY$94</f>
        <v>0</v>
      </c>
      <c r="AZ41" s="225">
        <f xml:space="preserve"> Fin!AZ$94</f>
        <v>0</v>
      </c>
      <c r="BA41" s="225">
        <f xml:space="preserve"> Fin!BA$94</f>
        <v>0</v>
      </c>
      <c r="BB41" s="225">
        <f xml:space="preserve"> Fin!BB$94</f>
        <v>0</v>
      </c>
      <c r="BC41" s="225">
        <f xml:space="preserve"> Fin!BC$94</f>
        <v>0</v>
      </c>
      <c r="BD41" s="225">
        <f xml:space="preserve"> Fin!BD$94</f>
        <v>0</v>
      </c>
      <c r="BE41" s="225">
        <f xml:space="preserve"> Fin!BE$94</f>
        <v>0</v>
      </c>
      <c r="BF41" s="225">
        <f xml:space="preserve"> Fin!BF$94</f>
        <v>-2046.0590790504161</v>
      </c>
      <c r="BG41" s="225">
        <f xml:space="preserve"> Fin!BG$94</f>
        <v>-1337.9090249532233</v>
      </c>
      <c r="BH41" s="225">
        <f xml:space="preserve"> Fin!BH$94</f>
        <v>-1420.9446806238252</v>
      </c>
      <c r="BI41" s="225">
        <f xml:space="preserve"> Fin!BI$94</f>
        <v>-1457.1441594180119</v>
      </c>
      <c r="BJ41" s="225">
        <f xml:space="preserve"> Fin!BJ$94</f>
        <v>-1433.7934080774849</v>
      </c>
      <c r="BK41" s="225">
        <f xml:space="preserve"> Fin!BK$94</f>
        <v>-1484.66121292967</v>
      </c>
      <c r="BL41" s="225">
        <f xml:space="preserve"> Fin!BL$94</f>
        <v>-1572.1760873668709</v>
      </c>
      <c r="BM41" s="225">
        <f xml:space="preserve"> Fin!BM$94</f>
        <v>-1610.4633438703481</v>
      </c>
      <c r="BN41" s="225">
        <f xml:space="preserve"> Fin!BN$94</f>
        <v>-1606.0412440138716</v>
      </c>
      <c r="BO41" s="225">
        <f xml:space="preserve"> Fin!BO$94</f>
        <v>-1662.1749766413222</v>
      </c>
      <c r="BP41" s="225">
        <f xml:space="preserve"> Fin!BP$94</f>
        <v>-1732.3954650115138</v>
      </c>
      <c r="BQ41" s="225">
        <f xml:space="preserve"> Fin!BQ$94</f>
        <v>-1772.8759226767297</v>
      </c>
      <c r="BR41" s="225">
        <f xml:space="preserve"> Fin!BR$94</f>
        <v>-1745.5025944691188</v>
      </c>
      <c r="BS41" s="225">
        <f xml:space="preserve"> Fin!BS$94</f>
        <v>-1804.0203117714536</v>
      </c>
      <c r="BT41" s="225">
        <f xml:space="preserve"> Fin!BT$94</f>
        <v>-1901.1453701048285</v>
      </c>
      <c r="BU41" s="225">
        <f xml:space="preserve"> Fin!BU$94</f>
        <v>-1943.9201149560151</v>
      </c>
      <c r="BV41" s="225">
        <f xml:space="preserve"> Fin!BV$94</f>
        <v>-1914.3748440024594</v>
      </c>
      <c r="BW41" s="225">
        <f xml:space="preserve"> Fin!BW$94</f>
        <v>-1977.0132625453832</v>
      </c>
      <c r="BX41" s="225">
        <f xml:space="preserve"> Fin!BX$94</f>
        <v>-2079.2792037710869</v>
      </c>
      <c r="BY41" s="225">
        <f xml:space="preserve"> Fin!BY$94</f>
        <v>-2124.4583926153364</v>
      </c>
      <c r="BZ41" s="225">
        <f xml:space="preserve"> Fin!BZ$94</f>
        <v>-2092.625625792637</v>
      </c>
      <c r="CA41" s="225">
        <f xml:space="preserve"> Fin!CA$94</f>
        <v>-2159.5972002926687</v>
      </c>
      <c r="CB41" s="225">
        <f xml:space="preserve"> Fin!CB$94</f>
        <v>-2267.2442482988599</v>
      </c>
      <c r="CC41" s="225">
        <f xml:space="preserve"> Fin!CC$94</f>
        <v>-2314.9429659673137</v>
      </c>
      <c r="CD41" s="225">
        <f xml:space="preserve"> Fin!CD$94</f>
        <v>-2309.654283236604</v>
      </c>
      <c r="CE41" s="225">
        <f xml:space="preserve"> Fin!CE$94</f>
        <v>-2377.043927379113</v>
      </c>
      <c r="CF41" s="225">
        <f xml:space="preserve"> Fin!CF$94</f>
        <v>-2466.0573513009413</v>
      </c>
      <c r="CG41" s="225">
        <f xml:space="preserve"> Fin!CG$94</f>
        <v>-2516.4014417672292</v>
      </c>
      <c r="CH41" s="225">
        <f xml:space="preserve"> Fin!CH$94</f>
        <v>-2479.618622314696</v>
      </c>
      <c r="CI41" s="225">
        <f xml:space="preserve"> Fin!CI$94</f>
        <v>-2555.9452194877176</v>
      </c>
      <c r="CJ41" s="225">
        <f xml:space="preserve"> Fin!CJ$94</f>
        <v>-2675.1299137493797</v>
      </c>
      <c r="CK41" s="225">
        <f xml:space="preserve"> Fin!CK$94</f>
        <v>-2728.2395780147981</v>
      </c>
      <c r="CL41" s="225">
        <f xml:space="preserve"> Fin!CL$94</f>
        <v>-2688.788901682261</v>
      </c>
      <c r="CM41" s="225">
        <f xml:space="preserve"> Fin!CM$94</f>
        <v>-2770.1471464999022</v>
      </c>
      <c r="CN41" s="225">
        <f xml:space="preserve"> Fin!CN$94</f>
        <v>-2895.4995763931133</v>
      </c>
      <c r="CO41" s="225">
        <f xml:space="preserve"> Fin!CO$94</f>
        <v>-2951.5060056164575</v>
      </c>
      <c r="CP41" s="225">
        <f xml:space="preserve"> Fin!CP$94</f>
        <v>-2909.2487876668733</v>
      </c>
      <c r="CQ41" s="225">
        <f xml:space="preserve"> Fin!CQ$94</f>
        <v>-2995.8930854069031</v>
      </c>
      <c r="CR41" s="225">
        <f xml:space="preserve"> Fin!CR$94</f>
        <v>-3127.6987198752445</v>
      </c>
      <c r="CS41" s="225">
        <f xml:space="preserve"> Fin!CS$94</f>
        <v>-3186.7389400707989</v>
      </c>
      <c r="CT41" s="225">
        <f xml:space="preserve"> Fin!CT$94</f>
        <v>-3180.4222790511226</v>
      </c>
      <c r="CU41" s="225">
        <f xml:space="preserve"> Fin!CU$94</f>
        <v>-3261.1879087122343</v>
      </c>
      <c r="CV41" s="225">
        <f xml:space="preserve"> Fin!CV$94</f>
        <v>-3372.9616082749731</v>
      </c>
      <c r="CW41" s="225">
        <f xml:space="preserve"> Fin!CW$94</f>
        <v>-3435.1856649395345</v>
      </c>
      <c r="CX41" s="225">
        <f xml:space="preserve"> Fin!CX$94</f>
        <v>-3386.8652574919943</v>
      </c>
      <c r="CY41" s="225">
        <f xml:space="preserve"> Fin!CY$94</f>
        <v>-3484.9063814984847</v>
      </c>
      <c r="CZ41" s="225">
        <f xml:space="preserve"> Fin!CZ$94</f>
        <v>-3630.5402053162361</v>
      </c>
      <c r="DA41" s="225">
        <f xml:space="preserve"> Fin!DA$94</f>
        <v>-3696.0909099783858</v>
      </c>
      <c r="DB41" s="225">
        <f xml:space="preserve"> Fin!DB$94</f>
        <v>-3644.5078439567387</v>
      </c>
      <c r="DC41" s="225">
        <f xml:space="preserve"> Fin!DC$94</f>
        <v>-3748.6708241089727</v>
      </c>
      <c r="DD41" s="225">
        <f xml:space="preserve"> Fin!DD$94</f>
        <v>-3901.6922835777777</v>
      </c>
      <c r="DE41" s="225">
        <f xml:space="preserve"> Fin!DE$94</f>
        <v>-3970.7257279373521</v>
      </c>
      <c r="DF41" s="225">
        <f xml:space="preserve"> Fin!DF$94</f>
        <v>-3915.7138336474854</v>
      </c>
      <c r="DG41" s="225">
        <f xml:space="preserve"> Fin!DG$94</f>
        <v>-4026.3028682008635</v>
      </c>
      <c r="DH41" s="225">
        <f xml:space="preserve"> Fin!DH$94</f>
        <v>-4187.0509339134742</v>
      </c>
      <c r="DI41" s="225">
        <f xml:space="preserve"> Fin!DI$94</f>
        <v>-4259.7301147796652</v>
      </c>
      <c r="DJ41" s="225">
        <f xml:space="preserve"> Fin!DJ$94</f>
        <v>-4252.1948036199237</v>
      </c>
      <c r="DK41" s="225">
        <f xml:space="preserve"> Fin!DK$94</f>
        <v>-4348.8433841135138</v>
      </c>
      <c r="DL41" s="225">
        <f xml:space="preserve"> Fin!DL$94</f>
        <v>-4488.1100145387945</v>
      </c>
      <c r="DM41" s="225">
        <f xml:space="preserve"> Fin!DM$94</f>
        <v>-4564.6136436232555</v>
      </c>
      <c r="DN41" s="225">
        <f xml:space="preserve"> Fin!DN$94</f>
        <v>-4502.204820883162</v>
      </c>
      <c r="DO41" s="225">
        <f xml:space="preserve"> Fin!DO$94</f>
        <v>-4626.6321223232271</v>
      </c>
      <c r="DP41" s="225">
        <f xml:space="preserve"> Fin!DP$94</f>
        <v>-4803.9282634387337</v>
      </c>
      <c r="DQ41" s="225">
        <f xml:space="preserve"> Fin!DQ$94</f>
        <v>-4884.4258861242342</v>
      </c>
      <c r="DR41" s="225">
        <f xml:space="preserve"> Fin!DR$94</f>
        <v>-4818.0421400599507</v>
      </c>
      <c r="DS41" s="225">
        <f xml:space="preserve"> Fin!DS$94</f>
        <v>-4949.8942240296892</v>
      </c>
      <c r="DT41" s="225">
        <f xml:space="preserve"> Fin!DT$94</f>
        <v>-5136.0261421775031</v>
      </c>
      <c r="DU41" s="225">
        <f xml:space="preserve"> Fin!DU$94</f>
        <v>-5220.7033131899252</v>
      </c>
      <c r="DV41" s="225">
        <f xml:space="preserve"> Fin!DV$94</f>
        <v>-5150.1458417098447</v>
      </c>
      <c r="DW41" s="225">
        <f xml:space="preserve"> Fin!DW$94</f>
        <v>-5289.7859673117518</v>
      </c>
      <c r="DX41" s="225">
        <f xml:space="preserve"> Fin!DX$94</f>
        <v>-5485.1558724276683</v>
      </c>
      <c r="DY41" s="225">
        <f xml:space="preserve"> Fin!DY$94</f>
        <v>-5574.2063143882897</v>
      </c>
      <c r="DZ41" s="225">
        <f xml:space="preserve"> Fin!DZ$94</f>
        <v>0</v>
      </c>
      <c r="EA41" s="225">
        <f xml:space="preserve"> Fin!EA$94</f>
        <v>0</v>
      </c>
      <c r="EB41" s="225">
        <f xml:space="preserve"> Fin!EB$94</f>
        <v>0</v>
      </c>
      <c r="EC41" s="225">
        <f xml:space="preserve"> Fin!EC$94</f>
        <v>0</v>
      </c>
      <c r="ED41" s="225">
        <f xml:space="preserve"> Fin!ED$94</f>
        <v>0</v>
      </c>
      <c r="EE41" s="225">
        <f xml:space="preserve"> Fin!EE$94</f>
        <v>0</v>
      </c>
      <c r="EF41" s="225">
        <f xml:space="preserve"> Fin!EF$94</f>
        <v>0</v>
      </c>
      <c r="EG41" s="225">
        <f xml:space="preserve"> Fin!EG$94</f>
        <v>0</v>
      </c>
      <c r="EH41" s="225">
        <f xml:space="preserve"> Fin!EH$94</f>
        <v>0</v>
      </c>
      <c r="EI41" s="225">
        <f xml:space="preserve"> Fin!EI$94</f>
        <v>0</v>
      </c>
      <c r="EJ41" s="225">
        <f xml:space="preserve"> Fin!EJ$94</f>
        <v>0</v>
      </c>
      <c r="EK41" s="225">
        <f xml:space="preserve"> Fin!EK$94</f>
        <v>0</v>
      </c>
      <c r="EL41" s="225">
        <f xml:space="preserve"> Fin!EL$94</f>
        <v>0</v>
      </c>
      <c r="EM41" s="225">
        <f xml:space="preserve"> Fin!EM$94</f>
        <v>0</v>
      </c>
      <c r="EN41" s="225">
        <f xml:space="preserve"> Fin!EN$94</f>
        <v>0</v>
      </c>
      <c r="EO41" s="225">
        <f xml:space="preserve"> Fin!EO$94</f>
        <v>0</v>
      </c>
      <c r="EP41" s="225">
        <f xml:space="preserve"> Fin!EP$94</f>
        <v>0</v>
      </c>
      <c r="EQ41" s="225">
        <f xml:space="preserve"> Fin!EQ$94</f>
        <v>0</v>
      </c>
      <c r="ER41" s="225">
        <f xml:space="preserve"> Fin!ER$94</f>
        <v>0</v>
      </c>
      <c r="ES41" s="225">
        <f xml:space="preserve"> Fin!ES$94</f>
        <v>0</v>
      </c>
      <c r="ET41" s="225">
        <f xml:space="preserve"> Fin!ET$94</f>
        <v>0</v>
      </c>
      <c r="EU41" s="225">
        <f xml:space="preserve"> Fin!EU$94</f>
        <v>0</v>
      </c>
      <c r="EV41" s="225">
        <f xml:space="preserve"> Fin!EV$94</f>
        <v>0</v>
      </c>
      <c r="EW41" s="225">
        <f xml:space="preserve"> Fin!EW$94</f>
        <v>0</v>
      </c>
      <c r="EX41" s="225">
        <f xml:space="preserve"> Fin!EX$94</f>
        <v>0</v>
      </c>
      <c r="EY41" s="225">
        <f xml:space="preserve"> Fin!EY$94</f>
        <v>0</v>
      </c>
      <c r="EZ41" s="225">
        <f xml:space="preserve"> Fin!EZ$94</f>
        <v>0</v>
      </c>
      <c r="FA41" s="225">
        <f xml:space="preserve"> Fin!FA$94</f>
        <v>0</v>
      </c>
      <c r="FB41" s="225">
        <f xml:space="preserve"> Fin!FB$94</f>
        <v>0</v>
      </c>
      <c r="FC41" s="225">
        <f xml:space="preserve"> Fin!FC$94</f>
        <v>0</v>
      </c>
      <c r="FD41" s="225">
        <f xml:space="preserve"> Fin!FD$94</f>
        <v>0</v>
      </c>
      <c r="FE41" s="225">
        <f xml:space="preserve"> Fin!FE$94</f>
        <v>0</v>
      </c>
      <c r="FF41" s="225">
        <f xml:space="preserve"> Fin!FF$94</f>
        <v>0</v>
      </c>
      <c r="FG41" s="225">
        <f xml:space="preserve"> Fin!FG$94</f>
        <v>0</v>
      </c>
      <c r="FH41" s="225">
        <f xml:space="preserve"> Fin!FH$94</f>
        <v>0</v>
      </c>
      <c r="FI41" s="225">
        <f xml:space="preserve"> Fin!FI$94</f>
        <v>0</v>
      </c>
      <c r="FJ41" s="225">
        <f xml:space="preserve"> Fin!FJ$94</f>
        <v>0</v>
      </c>
      <c r="FK41" s="225">
        <f xml:space="preserve"> Fin!FK$94</f>
        <v>0</v>
      </c>
      <c r="FL41" s="225">
        <f xml:space="preserve"> Fin!FL$94</f>
        <v>0</v>
      </c>
      <c r="FM41" s="225">
        <f xml:space="preserve"> Fin!FM$94</f>
        <v>0</v>
      </c>
      <c r="FN41" s="225">
        <f xml:space="preserve"> Fin!FN$94</f>
        <v>0</v>
      </c>
      <c r="FO41" s="225">
        <f xml:space="preserve"> Fin!FO$94</f>
        <v>0</v>
      </c>
      <c r="FP41" s="225">
        <f xml:space="preserve"> Fin!FP$94</f>
        <v>0</v>
      </c>
      <c r="FQ41" s="225">
        <f xml:space="preserve"> Fin!FQ$94</f>
        <v>0</v>
      </c>
      <c r="FR41" s="225">
        <f xml:space="preserve"> Fin!FR$94</f>
        <v>0</v>
      </c>
      <c r="FS41" s="225">
        <f xml:space="preserve"> Fin!FS$94</f>
        <v>0</v>
      </c>
      <c r="FT41" s="225">
        <f xml:space="preserve"> Fin!FT$94</f>
        <v>0</v>
      </c>
      <c r="FU41" s="225">
        <f xml:space="preserve"> Fin!FU$94</f>
        <v>0</v>
      </c>
      <c r="FV41" s="225">
        <f xml:space="preserve"> Fin!FV$94</f>
        <v>0</v>
      </c>
      <c r="FW41" s="225">
        <f xml:space="preserve"> Fin!FW$94</f>
        <v>0</v>
      </c>
      <c r="FX41" s="225">
        <f xml:space="preserve"> Fin!FX$94</f>
        <v>0</v>
      </c>
      <c r="FY41" s="225">
        <f xml:space="preserve"> Fin!FY$94</f>
        <v>0</v>
      </c>
      <c r="FZ41" s="225">
        <f xml:space="preserve"> Fin!FZ$94</f>
        <v>0</v>
      </c>
      <c r="GA41" s="225">
        <f xml:space="preserve"> Fin!GA$94</f>
        <v>0</v>
      </c>
      <c r="GB41" s="225">
        <f xml:space="preserve"> Fin!GB$94</f>
        <v>0</v>
      </c>
      <c r="GC41" s="225">
        <f xml:space="preserve"> Fin!GC$94</f>
        <v>0</v>
      </c>
      <c r="GD41" s="225">
        <f xml:space="preserve"> Fin!GD$94</f>
        <v>0</v>
      </c>
      <c r="GE41" s="225">
        <f xml:space="preserve"> Fin!GE$94</f>
        <v>0</v>
      </c>
      <c r="GF41" s="225">
        <f xml:space="preserve"> Fin!GF$94</f>
        <v>0</v>
      </c>
      <c r="GG41" s="225">
        <f xml:space="preserve"> Fin!GG$94</f>
        <v>0</v>
      </c>
      <c r="GH41" s="225">
        <f xml:space="preserve"> Fin!GH$94</f>
        <v>0</v>
      </c>
      <c r="GI41" s="225">
        <f xml:space="preserve"> Fin!GI$94</f>
        <v>0</v>
      </c>
      <c r="GJ41" s="225">
        <f xml:space="preserve"> Fin!GJ$94</f>
        <v>0</v>
      </c>
    </row>
    <row r="42" spans="1:192" hidden="1" outlineLevel="1" x14ac:dyDescent="0.35">
      <c r="A42" s="198"/>
      <c r="D42" s="201"/>
      <c r="E42" s="223" t="s">
        <v>194</v>
      </c>
      <c r="F42" s="223"/>
      <c r="G42" s="223" t="str">
        <f>SMU</f>
        <v>$ 000s</v>
      </c>
      <c r="H42" s="223">
        <f xml:space="preserve"> SUM(J42:GJ42)</f>
        <v>372414.0267171021</v>
      </c>
      <c r="I42" s="223"/>
      <c r="J42" s="223">
        <f t="shared" ref="J42:AO42" si="45" xml:space="preserve"> J38 + SUM(J40:J41)</f>
        <v>0</v>
      </c>
      <c r="K42" s="223">
        <f t="shared" si="45"/>
        <v>0</v>
      </c>
      <c r="L42" s="223">
        <f t="shared" si="45"/>
        <v>0</v>
      </c>
      <c r="M42" s="223">
        <f t="shared" si="45"/>
        <v>0</v>
      </c>
      <c r="N42" s="223">
        <f t="shared" si="45"/>
        <v>0</v>
      </c>
      <c r="O42" s="223">
        <f t="shared" si="45"/>
        <v>0</v>
      </c>
      <c r="P42" s="223">
        <f t="shared" si="45"/>
        <v>9.5315044745802879E-10</v>
      </c>
      <c r="Q42" s="223">
        <f t="shared" si="45"/>
        <v>6.1450009525287896E-9</v>
      </c>
      <c r="R42" s="223">
        <f t="shared" si="45"/>
        <v>6.0124420997453853E-9</v>
      </c>
      <c r="S42" s="223">
        <f t="shared" si="45"/>
        <v>6.0204001783858985E-9</v>
      </c>
      <c r="T42" s="223">
        <f t="shared" si="45"/>
        <v>5.3219082474242896E-9</v>
      </c>
      <c r="U42" s="223">
        <f t="shared" si="45"/>
        <v>4.7853063733782619E-9</v>
      </c>
      <c r="V42" s="223">
        <f t="shared" si="45"/>
        <v>3.7807694752700627E-9</v>
      </c>
      <c r="W42" s="223">
        <f t="shared" si="45"/>
        <v>2.3301254259422421E-9</v>
      </c>
      <c r="X42" s="223">
        <f t="shared" si="45"/>
        <v>1.4611032383982092E-9</v>
      </c>
      <c r="Y42" s="223">
        <f t="shared" si="45"/>
        <v>-3.6834535421803594E-11</v>
      </c>
      <c r="Z42" s="223">
        <f t="shared" si="45"/>
        <v>-1.5479599824175239E-9</v>
      </c>
      <c r="AA42" s="223">
        <f t="shared" si="45"/>
        <v>-3.1113813747651875E-9</v>
      </c>
      <c r="AB42" s="223">
        <f t="shared" si="45"/>
        <v>-4.8175934352912009E-9</v>
      </c>
      <c r="AC42" s="223">
        <f t="shared" si="45"/>
        <v>-6.5174390329048038E-9</v>
      </c>
      <c r="AD42" s="223">
        <f t="shared" si="45"/>
        <v>-7.9185156209859997E-9</v>
      </c>
      <c r="AE42" s="223">
        <f t="shared" si="45"/>
        <v>-9.6920302894432098E-9</v>
      </c>
      <c r="AF42" s="223">
        <f t="shared" si="45"/>
        <v>-1.0846832765309955E-8</v>
      </c>
      <c r="AG42" s="223">
        <f t="shared" si="45"/>
        <v>-1.2544319361040834E-8</v>
      </c>
      <c r="AH42" s="223">
        <f t="shared" si="45"/>
        <v>-1.3850126379111316E-8</v>
      </c>
      <c r="AI42" s="223">
        <f t="shared" si="45"/>
        <v>-1.4041575013834517E-8</v>
      </c>
      <c r="AJ42" s="223">
        <f t="shared" si="45"/>
        <v>-1.5868636182858609E-8</v>
      </c>
      <c r="AK42" s="223">
        <f t="shared" si="45"/>
        <v>-1.6160811355803162E-8</v>
      </c>
      <c r="AL42" s="223">
        <f t="shared" si="45"/>
        <v>-1.7288016351812985E-8</v>
      </c>
      <c r="AM42" s="223">
        <f t="shared" si="45"/>
        <v>-1.7162960830319207E-8</v>
      </c>
      <c r="AN42" s="223">
        <f t="shared" si="45"/>
        <v>-1.7936145013663918E-8</v>
      </c>
      <c r="AO42" s="223">
        <f t="shared" si="45"/>
        <v>-1.7977299648919143E-8</v>
      </c>
      <c r="AP42" s="223">
        <f t="shared" ref="AP42:BU42" si="46" xml:space="preserve"> AP38 + SUM(AP40:AP41)</f>
        <v>-1.7240154193132184E-8</v>
      </c>
      <c r="AQ42" s="223">
        <f t="shared" si="46"/>
        <v>-1.7425008991267532E-8</v>
      </c>
      <c r="AR42" s="223">
        <f t="shared" si="46"/>
        <v>-1.6317926565534435E-8</v>
      </c>
      <c r="AS42" s="223">
        <f t="shared" si="46"/>
        <v>-1.6115109247039072E-8</v>
      </c>
      <c r="AT42" s="223">
        <f t="shared" si="46"/>
        <v>-1.5209025150397792E-8</v>
      </c>
      <c r="AU42" s="223">
        <f t="shared" si="46"/>
        <v>-1.2787950254278257E-8</v>
      </c>
      <c r="AV42" s="223">
        <f t="shared" si="46"/>
        <v>-1.3006456356379203E-8</v>
      </c>
      <c r="AW42" s="223">
        <f t="shared" si="46"/>
        <v>-1.1336169336573221E-8</v>
      </c>
      <c r="AX42" s="223">
        <f t="shared" si="46"/>
        <v>-1.0392795957159251E-8</v>
      </c>
      <c r="AY42" s="223">
        <f t="shared" si="46"/>
        <v>-8.7043190433178097E-9</v>
      </c>
      <c r="AZ42" s="223">
        <f t="shared" si="46"/>
        <v>-7.6015567174181342E-9</v>
      </c>
      <c r="BA42" s="223">
        <f t="shared" si="46"/>
        <v>-6.1891114455647767E-9</v>
      </c>
      <c r="BB42" s="223">
        <f t="shared" si="46"/>
        <v>-4.6643435780424625E-9</v>
      </c>
      <c r="BC42" s="223">
        <f t="shared" si="46"/>
        <v>-3.5252014640718699E-9</v>
      </c>
      <c r="BD42" s="223">
        <f t="shared" si="46"/>
        <v>-2.2064341465011239E-9</v>
      </c>
      <c r="BE42" s="223">
        <f t="shared" si="46"/>
        <v>-1.1514202924445271E-9</v>
      </c>
      <c r="BF42" s="223">
        <f t="shared" si="46"/>
        <v>1715.5909981762761</v>
      </c>
      <c r="BG42" s="223">
        <f t="shared" si="46"/>
        <v>1434.0243305571967</v>
      </c>
      <c r="BH42" s="223">
        <f t="shared" si="46"/>
        <v>1471.645621814961</v>
      </c>
      <c r="BI42" s="223">
        <f t="shared" si="46"/>
        <v>1480.3153284163072</v>
      </c>
      <c r="BJ42" s="223">
        <f t="shared" si="46"/>
        <v>1445.636502010922</v>
      </c>
      <c r="BK42" s="223">
        <f t="shared" si="46"/>
        <v>1469.8749388211263</v>
      </c>
      <c r="BL42" s="223">
        <f t="shared" si="46"/>
        <v>1508.4367623603348</v>
      </c>
      <c r="BM42" s="223">
        <f t="shared" si="46"/>
        <v>1517.3232116267145</v>
      </c>
      <c r="BN42" s="223">
        <f t="shared" si="46"/>
        <v>1499.5503130939546</v>
      </c>
      <c r="BO42" s="223">
        <f t="shared" si="46"/>
        <v>1515.5082615580341</v>
      </c>
      <c r="BP42" s="223">
        <f t="shared" si="46"/>
        <v>1546.1476814193425</v>
      </c>
      <c r="BQ42" s="223">
        <f t="shared" si="46"/>
        <v>1555.256291917382</v>
      </c>
      <c r="BR42" s="223">
        <f t="shared" si="46"/>
        <v>1518.8218499252243</v>
      </c>
      <c r="BS42" s="223">
        <f t="shared" si="46"/>
        <v>1544.2873575989456</v>
      </c>
      <c r="BT42" s="223">
        <f t="shared" si="46"/>
        <v>1584.8013734548267</v>
      </c>
      <c r="BU42" s="223">
        <f t="shared" si="46"/>
        <v>1594.1376992153168</v>
      </c>
      <c r="BV42" s="223">
        <f t="shared" ref="BV42:DA42" si="47" xml:space="preserve"> BV38 + SUM(BV40:BV41)</f>
        <v>1556.792396173355</v>
      </c>
      <c r="BW42" s="223">
        <f t="shared" si="47"/>
        <v>1582.8945415389189</v>
      </c>
      <c r="BX42" s="223">
        <f t="shared" si="47"/>
        <v>1624.4214077911965</v>
      </c>
      <c r="BY42" s="223">
        <f t="shared" si="47"/>
        <v>1633.9911416956993</v>
      </c>
      <c r="BZ42" s="223">
        <f t="shared" si="47"/>
        <v>1595.7122060776892</v>
      </c>
      <c r="CA42" s="223">
        <f t="shared" si="47"/>
        <v>1622.4669050773923</v>
      </c>
      <c r="CB42" s="223">
        <f t="shared" si="47"/>
        <v>1665.0319429859765</v>
      </c>
      <c r="CC42" s="223">
        <f t="shared" si="47"/>
        <v>1674.8409202380926</v>
      </c>
      <c r="CD42" s="223">
        <f t="shared" si="47"/>
        <v>1655.2229657338612</v>
      </c>
      <c r="CE42" s="223">
        <f t="shared" si="47"/>
        <v>1672.8375549564416</v>
      </c>
      <c r="CF42" s="223">
        <f t="shared" si="47"/>
        <v>1706.6577415606253</v>
      </c>
      <c r="CG42" s="223">
        <f t="shared" si="47"/>
        <v>1716.7119432440441</v>
      </c>
      <c r="CH42" s="223">
        <f t="shared" si="47"/>
        <v>1676.4951365103716</v>
      </c>
      <c r="CI42" s="223">
        <f t="shared" si="47"/>
        <v>1704.6042921469343</v>
      </c>
      <c r="CJ42" s="223">
        <f t="shared" si="47"/>
        <v>1749.3241850996419</v>
      </c>
      <c r="CK42" s="223">
        <f t="shared" si="47"/>
        <v>1759.6297418251452</v>
      </c>
      <c r="CL42" s="223">
        <f t="shared" si="47"/>
        <v>1718.4075149231312</v>
      </c>
      <c r="CM42" s="223">
        <f t="shared" si="47"/>
        <v>1747.2193994506088</v>
      </c>
      <c r="CN42" s="223">
        <f t="shared" si="47"/>
        <v>1793.0572897271322</v>
      </c>
      <c r="CO42" s="223">
        <f t="shared" si="47"/>
        <v>1803.6204853707732</v>
      </c>
      <c r="CP42" s="223">
        <f t="shared" si="47"/>
        <v>1761.3677027962094</v>
      </c>
      <c r="CQ42" s="223">
        <f t="shared" si="47"/>
        <v>1790.8998844368734</v>
      </c>
      <c r="CR42" s="223">
        <f t="shared" si="47"/>
        <v>1837.88372197031</v>
      </c>
      <c r="CS42" s="223">
        <f t="shared" si="47"/>
        <v>1848.7109975050425</v>
      </c>
      <c r="CT42" s="223">
        <f t="shared" si="47"/>
        <v>1827.0564464355784</v>
      </c>
      <c r="CU42" s="223">
        <f t="shared" si="47"/>
        <v>1846.4996570825269</v>
      </c>
      <c r="CV42" s="223">
        <f t="shared" si="47"/>
        <v>1883.830815019568</v>
      </c>
      <c r="CW42" s="223">
        <f t="shared" si="47"/>
        <v>1894.9287724426677</v>
      </c>
      <c r="CX42" s="223">
        <f t="shared" si="47"/>
        <v>1850.5369427502665</v>
      </c>
      <c r="CY42" s="223">
        <f t="shared" si="47"/>
        <v>1881.5641910864897</v>
      </c>
      <c r="CZ42" s="223">
        <f t="shared" si="47"/>
        <v>1930.9265853950574</v>
      </c>
      <c r="DA42" s="223">
        <f t="shared" si="47"/>
        <v>1942.3019917537358</v>
      </c>
      <c r="DB42" s="223">
        <f t="shared" ref="DB42:EG42" si="48" xml:space="preserve"> DB38 + SUM(DB40:DB41)</f>
        <v>1896.8003663190239</v>
      </c>
      <c r="DC42" s="223">
        <f t="shared" si="48"/>
        <v>1928.6032958636524</v>
      </c>
      <c r="DD42" s="223">
        <f t="shared" si="48"/>
        <v>1979.199750029934</v>
      </c>
      <c r="DE42" s="223">
        <f t="shared" si="48"/>
        <v>1990.8595415475793</v>
      </c>
      <c r="DF42" s="223">
        <f t="shared" si="48"/>
        <v>1944.2203754769989</v>
      </c>
      <c r="DG42" s="223">
        <f t="shared" si="48"/>
        <v>1976.8183782602437</v>
      </c>
      <c r="DH42" s="223">
        <f t="shared" si="48"/>
        <v>2028.6797437806817</v>
      </c>
      <c r="DI42" s="223">
        <f t="shared" si="48"/>
        <v>2040.6310300862679</v>
      </c>
      <c r="DJ42" s="223">
        <f t="shared" si="48"/>
        <v>2016.7284574750965</v>
      </c>
      <c r="DK42" s="223">
        <f t="shared" si="48"/>
        <v>2038.1901240223351</v>
      </c>
      <c r="DL42" s="223">
        <f t="shared" si="48"/>
        <v>2079.3967373751993</v>
      </c>
      <c r="DM42" s="223">
        <f t="shared" si="48"/>
        <v>2091.6468058384244</v>
      </c>
      <c r="DN42" s="223">
        <f t="shared" si="48"/>
        <v>2042.6465319855224</v>
      </c>
      <c r="DO42" s="223">
        <f t="shared" si="48"/>
        <v>2076.8948086596683</v>
      </c>
      <c r="DP42" s="223">
        <f t="shared" si="48"/>
        <v>2131.3816558095787</v>
      </c>
      <c r="DQ42" s="223">
        <f t="shared" si="48"/>
        <v>2143.937975984385</v>
      </c>
      <c r="DR42" s="223">
        <f t="shared" si="48"/>
        <v>2093.7126952851595</v>
      </c>
      <c r="DS42" s="223">
        <f t="shared" si="48"/>
        <v>2128.8171788761592</v>
      </c>
      <c r="DT42" s="223">
        <f t="shared" si="48"/>
        <v>2184.6661972048187</v>
      </c>
      <c r="DU42" s="223">
        <f t="shared" si="48"/>
        <v>2197.5364253839953</v>
      </c>
      <c r="DV42" s="223">
        <f t="shared" si="48"/>
        <v>2146.0555126672889</v>
      </c>
      <c r="DW42" s="223">
        <f t="shared" si="48"/>
        <v>2182.0376083480633</v>
      </c>
      <c r="DX42" s="223">
        <f t="shared" si="48"/>
        <v>2239.2828521349384</v>
      </c>
      <c r="DY42" s="223">
        <f t="shared" si="48"/>
        <v>2252.474836018594</v>
      </c>
      <c r="DZ42" s="223">
        <f t="shared" si="48"/>
        <v>7791.318038879489</v>
      </c>
      <c r="EA42" s="223">
        <f t="shared" si="48"/>
        <v>7874.2318635414731</v>
      </c>
      <c r="EB42" s="223">
        <f t="shared" si="48"/>
        <v>8033.4272320340933</v>
      </c>
      <c r="EC42" s="223">
        <f t="shared" si="48"/>
        <v>8080.7534742167081</v>
      </c>
      <c r="ED42" s="223">
        <f t="shared" si="48"/>
        <v>7891.4485054862444</v>
      </c>
      <c r="EE42" s="223">
        <f t="shared" si="48"/>
        <v>8023.761417947394</v>
      </c>
      <c r="EF42" s="223">
        <f t="shared" si="48"/>
        <v>8234.2629128349472</v>
      </c>
      <c r="EG42" s="223">
        <f t="shared" si="48"/>
        <v>8282.772311072129</v>
      </c>
      <c r="EH42" s="223">
        <f t="shared" ref="EH42:FM42" si="49" xml:space="preserve"> EH38 + SUM(EH40:EH41)</f>
        <v>8088.7347181234036</v>
      </c>
      <c r="EI42" s="223">
        <f t="shared" si="49"/>
        <v>8224.3554533960796</v>
      </c>
      <c r="EJ42" s="223">
        <f t="shared" si="49"/>
        <v>8440.1194856558195</v>
      </c>
      <c r="EK42" s="223">
        <f t="shared" si="49"/>
        <v>8489.84161884893</v>
      </c>
      <c r="EL42" s="223">
        <f t="shared" si="49"/>
        <v>8290.953086076488</v>
      </c>
      <c r="EM42" s="223">
        <f t="shared" si="49"/>
        <v>8429.9643397309792</v>
      </c>
      <c r="EN42" s="223">
        <f t="shared" si="49"/>
        <v>8651.1224727972149</v>
      </c>
      <c r="EO42" s="223">
        <f t="shared" si="49"/>
        <v>8702.0876593201538</v>
      </c>
      <c r="EP42" s="223">
        <f t="shared" si="49"/>
        <v>8600.157286274276</v>
      </c>
      <c r="EQ42" s="223">
        <f t="shared" si="49"/>
        <v>8691.6786347471934</v>
      </c>
      <c r="ER42" s="223">
        <f t="shared" si="49"/>
        <v>8867.4005346171452</v>
      </c>
      <c r="ES42" s="223">
        <f t="shared" si="49"/>
        <v>8919.6398508031562</v>
      </c>
      <c r="ET42" s="223">
        <f t="shared" si="49"/>
        <v>8710.6825860591071</v>
      </c>
      <c r="EU42" s="223">
        <f t="shared" si="49"/>
        <v>8856.7312844298613</v>
      </c>
      <c r="EV42" s="223">
        <f t="shared" si="49"/>
        <v>9089.0855479825696</v>
      </c>
      <c r="EW42" s="223">
        <f t="shared" si="49"/>
        <v>9142.6308470732311</v>
      </c>
      <c r="EX42" s="223">
        <f t="shared" si="49"/>
        <v>8928.4496507105832</v>
      </c>
      <c r="EY42" s="223">
        <f t="shared" si="49"/>
        <v>9078.1495665406037</v>
      </c>
      <c r="EZ42" s="223">
        <f t="shared" si="49"/>
        <v>9316.3126866821331</v>
      </c>
      <c r="FA42" s="223">
        <f t="shared" si="49"/>
        <v>9371.1966182500619</v>
      </c>
      <c r="FB42" s="223">
        <f t="shared" si="49"/>
        <v>3123.732206083354</v>
      </c>
      <c r="FC42" s="223">
        <f t="shared" si="49"/>
        <v>0</v>
      </c>
      <c r="FD42" s="223">
        <f t="shared" si="49"/>
        <v>0</v>
      </c>
      <c r="FE42" s="223">
        <f t="shared" si="49"/>
        <v>0</v>
      </c>
      <c r="FF42" s="223">
        <f t="shared" si="49"/>
        <v>0</v>
      </c>
      <c r="FG42" s="223">
        <f t="shared" si="49"/>
        <v>0</v>
      </c>
      <c r="FH42" s="223">
        <f t="shared" si="49"/>
        <v>0</v>
      </c>
      <c r="FI42" s="223">
        <f t="shared" si="49"/>
        <v>0</v>
      </c>
      <c r="FJ42" s="223">
        <f t="shared" si="49"/>
        <v>0</v>
      </c>
      <c r="FK42" s="223">
        <f t="shared" si="49"/>
        <v>0</v>
      </c>
      <c r="FL42" s="223">
        <f t="shared" si="49"/>
        <v>0</v>
      </c>
      <c r="FM42" s="223">
        <f t="shared" si="49"/>
        <v>0</v>
      </c>
      <c r="FN42" s="223">
        <f t="shared" ref="FN42:GJ42" si="50" xml:space="preserve"> FN38 + SUM(FN40:FN41)</f>
        <v>0</v>
      </c>
      <c r="FO42" s="223">
        <f t="shared" si="50"/>
        <v>0</v>
      </c>
      <c r="FP42" s="223">
        <f t="shared" si="50"/>
        <v>0</v>
      </c>
      <c r="FQ42" s="223">
        <f t="shared" si="50"/>
        <v>0</v>
      </c>
      <c r="FR42" s="223">
        <f t="shared" si="50"/>
        <v>0</v>
      </c>
      <c r="FS42" s="223">
        <f t="shared" si="50"/>
        <v>0</v>
      </c>
      <c r="FT42" s="223">
        <f t="shared" si="50"/>
        <v>0</v>
      </c>
      <c r="FU42" s="223">
        <f t="shared" si="50"/>
        <v>0</v>
      </c>
      <c r="FV42" s="223">
        <f t="shared" si="50"/>
        <v>0</v>
      </c>
      <c r="FW42" s="223">
        <f t="shared" si="50"/>
        <v>0</v>
      </c>
      <c r="FX42" s="223">
        <f t="shared" si="50"/>
        <v>0</v>
      </c>
      <c r="FY42" s="223">
        <f t="shared" si="50"/>
        <v>0</v>
      </c>
      <c r="FZ42" s="223">
        <f t="shared" si="50"/>
        <v>0</v>
      </c>
      <c r="GA42" s="223">
        <f t="shared" si="50"/>
        <v>0</v>
      </c>
      <c r="GB42" s="223">
        <f t="shared" si="50"/>
        <v>0</v>
      </c>
      <c r="GC42" s="223">
        <f t="shared" si="50"/>
        <v>0</v>
      </c>
      <c r="GD42" s="223">
        <f t="shared" si="50"/>
        <v>0</v>
      </c>
      <c r="GE42" s="223">
        <f t="shared" si="50"/>
        <v>0</v>
      </c>
      <c r="GF42" s="223">
        <f t="shared" si="50"/>
        <v>0</v>
      </c>
      <c r="GG42" s="223">
        <f t="shared" si="50"/>
        <v>0</v>
      </c>
      <c r="GH42" s="223">
        <f t="shared" si="50"/>
        <v>0</v>
      </c>
      <c r="GI42" s="223">
        <f t="shared" si="50"/>
        <v>0</v>
      </c>
      <c r="GJ42" s="223">
        <f t="shared" si="50"/>
        <v>0</v>
      </c>
    </row>
    <row r="43" spans="1:192" hidden="1" outlineLevel="1" x14ac:dyDescent="0.35">
      <c r="A43" s="198"/>
      <c r="D43" s="201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25"/>
      <c r="Y43" s="225"/>
      <c r="Z43" s="225"/>
      <c r="AA43" s="225"/>
      <c r="AB43" s="225"/>
      <c r="AC43" s="225"/>
      <c r="AD43" s="225"/>
      <c r="AE43" s="225"/>
      <c r="AF43" s="225"/>
      <c r="AG43" s="225"/>
      <c r="AH43" s="225"/>
      <c r="AI43" s="225"/>
      <c r="AJ43" s="225"/>
      <c r="AK43" s="225"/>
      <c r="AL43" s="225"/>
      <c r="AM43" s="225"/>
      <c r="AN43" s="225"/>
      <c r="AO43" s="225"/>
      <c r="AP43" s="225"/>
      <c r="AQ43" s="225"/>
      <c r="AR43" s="225"/>
      <c r="AS43" s="225"/>
      <c r="AT43" s="225"/>
      <c r="AU43" s="225"/>
      <c r="AV43" s="225"/>
      <c r="AW43" s="225"/>
      <c r="AX43" s="225"/>
      <c r="AY43" s="225"/>
      <c r="AZ43" s="225"/>
      <c r="BA43" s="225"/>
      <c r="BB43" s="225"/>
      <c r="BC43" s="225"/>
      <c r="BD43" s="225"/>
      <c r="BE43" s="225"/>
      <c r="BF43" s="225"/>
      <c r="BG43" s="225"/>
      <c r="BH43" s="225"/>
      <c r="BI43" s="225"/>
      <c r="BJ43" s="225"/>
      <c r="BK43" s="225"/>
      <c r="BL43" s="225"/>
      <c r="BM43" s="225"/>
      <c r="BN43" s="225"/>
      <c r="BO43" s="225"/>
      <c r="BP43" s="225"/>
      <c r="BQ43" s="225"/>
      <c r="BR43" s="225"/>
      <c r="BS43" s="225"/>
      <c r="BT43" s="225"/>
      <c r="BU43" s="225"/>
      <c r="BV43" s="225"/>
      <c r="BW43" s="225"/>
      <c r="BX43" s="225"/>
      <c r="BY43" s="225"/>
      <c r="BZ43" s="225"/>
      <c r="CA43" s="225"/>
      <c r="CB43" s="225"/>
      <c r="CC43" s="225"/>
      <c r="CD43" s="225"/>
      <c r="CE43" s="225"/>
      <c r="CF43" s="225"/>
      <c r="CG43" s="225"/>
      <c r="CH43" s="225"/>
      <c r="CI43" s="225"/>
      <c r="CJ43" s="225"/>
      <c r="CK43" s="225"/>
      <c r="CL43" s="225"/>
      <c r="CM43" s="225"/>
      <c r="CN43" s="225"/>
      <c r="CO43" s="225"/>
      <c r="CP43" s="225"/>
      <c r="CQ43" s="225"/>
      <c r="CR43" s="225"/>
      <c r="CS43" s="225"/>
      <c r="CT43" s="225"/>
      <c r="CU43" s="225"/>
      <c r="CV43" s="225"/>
      <c r="CW43" s="225"/>
      <c r="CX43" s="225"/>
      <c r="CY43" s="225"/>
      <c r="CZ43" s="225"/>
      <c r="DA43" s="225"/>
      <c r="DB43" s="225"/>
      <c r="DC43" s="225"/>
      <c r="DD43" s="225"/>
      <c r="DE43" s="225"/>
      <c r="DF43" s="225"/>
      <c r="DG43" s="225"/>
      <c r="DH43" s="225"/>
      <c r="DI43" s="225"/>
      <c r="DJ43" s="225"/>
      <c r="DK43" s="225"/>
      <c r="DL43" s="225"/>
      <c r="DM43" s="225"/>
      <c r="DN43" s="225"/>
      <c r="DO43" s="225"/>
      <c r="DP43" s="225"/>
      <c r="DQ43" s="225"/>
      <c r="DR43" s="225"/>
      <c r="DS43" s="225"/>
      <c r="DT43" s="225"/>
      <c r="DU43" s="225"/>
      <c r="DV43" s="225"/>
      <c r="DW43" s="225"/>
      <c r="DX43" s="225"/>
      <c r="DY43" s="225"/>
      <c r="DZ43" s="225"/>
      <c r="EA43" s="225"/>
      <c r="EB43" s="225"/>
      <c r="EC43" s="225"/>
      <c r="ED43" s="225"/>
      <c r="EE43" s="225"/>
      <c r="EF43" s="225"/>
      <c r="EG43" s="225"/>
      <c r="EH43" s="225"/>
      <c r="EI43" s="225"/>
      <c r="EJ43" s="225"/>
      <c r="EK43" s="225"/>
      <c r="EL43" s="225"/>
      <c r="EM43" s="225"/>
      <c r="EN43" s="225"/>
      <c r="EO43" s="225"/>
      <c r="EP43" s="225"/>
      <c r="EQ43" s="225"/>
      <c r="ER43" s="225"/>
      <c r="ES43" s="225"/>
      <c r="ET43" s="225"/>
      <c r="EU43" s="225"/>
      <c r="EV43" s="225"/>
      <c r="EW43" s="225"/>
      <c r="EX43" s="225"/>
      <c r="EY43" s="225"/>
      <c r="EZ43" s="225"/>
      <c r="FA43" s="225"/>
      <c r="FB43" s="225"/>
      <c r="FC43" s="225"/>
      <c r="FD43" s="225"/>
      <c r="FE43" s="225"/>
      <c r="FF43" s="225"/>
      <c r="FG43" s="225"/>
      <c r="FH43" s="225"/>
      <c r="FI43" s="225"/>
      <c r="FJ43" s="225"/>
      <c r="FK43" s="225"/>
      <c r="FL43" s="225"/>
      <c r="FM43" s="225"/>
      <c r="FN43" s="225"/>
      <c r="FO43" s="225"/>
      <c r="FP43" s="225"/>
      <c r="FQ43" s="225"/>
      <c r="FR43" s="225"/>
      <c r="FS43" s="225"/>
      <c r="FT43" s="225"/>
      <c r="FU43" s="225"/>
      <c r="FV43" s="225"/>
      <c r="FW43" s="225"/>
      <c r="FX43" s="225"/>
      <c r="FY43" s="225"/>
      <c r="FZ43" s="225"/>
      <c r="GA43" s="225"/>
      <c r="GB43" s="225"/>
      <c r="GC43" s="225"/>
      <c r="GD43" s="225"/>
      <c r="GE43" s="225"/>
      <c r="GF43" s="225"/>
      <c r="GG43" s="225"/>
      <c r="GH43" s="225"/>
      <c r="GI43" s="225"/>
      <c r="GJ43" s="225"/>
    </row>
    <row r="44" spans="1:192" s="399" customFormat="1" hidden="1" outlineLevel="1" x14ac:dyDescent="0.35">
      <c r="A44" s="198"/>
      <c r="B44" s="198"/>
      <c r="C44" s="199"/>
      <c r="D44" s="201"/>
      <c r="E44" s="401" t="s">
        <v>223</v>
      </c>
      <c r="F44" s="401"/>
      <c r="G44" s="401"/>
      <c r="H44" s="401"/>
      <c r="I44" s="401"/>
      <c r="J44" s="401"/>
      <c r="K44" s="401"/>
      <c r="L44" s="401"/>
      <c r="M44" s="401"/>
      <c r="N44" s="401"/>
      <c r="O44" s="401"/>
      <c r="P44" s="401"/>
      <c r="Q44" s="401"/>
      <c r="R44" s="401"/>
      <c r="S44" s="401"/>
      <c r="T44" s="401"/>
      <c r="U44" s="401"/>
      <c r="V44" s="401"/>
      <c r="W44" s="401"/>
      <c r="X44" s="401"/>
      <c r="Y44" s="401"/>
      <c r="Z44" s="401"/>
      <c r="AA44" s="401"/>
      <c r="AB44" s="401"/>
      <c r="AC44" s="401"/>
      <c r="AD44" s="401"/>
      <c r="AE44" s="401"/>
      <c r="AF44" s="401"/>
      <c r="AG44" s="401"/>
      <c r="AH44" s="401"/>
      <c r="AI44" s="401"/>
      <c r="AJ44" s="401"/>
      <c r="AK44" s="401"/>
      <c r="AL44" s="401"/>
      <c r="AM44" s="401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BC44" s="401"/>
      <c r="BD44" s="401"/>
      <c r="BE44" s="401"/>
      <c r="BF44" s="401"/>
      <c r="BG44" s="401"/>
      <c r="BH44" s="401"/>
      <c r="BI44" s="401"/>
      <c r="BJ44" s="401"/>
      <c r="BK44" s="401"/>
      <c r="BL44" s="401"/>
      <c r="BM44" s="401"/>
      <c r="BN44" s="401"/>
      <c r="BO44" s="401"/>
      <c r="BP44" s="401"/>
      <c r="BQ44" s="401"/>
      <c r="BR44" s="401"/>
      <c r="BS44" s="401"/>
      <c r="BT44" s="401"/>
      <c r="BU44" s="401"/>
      <c r="BV44" s="401"/>
      <c r="BW44" s="401"/>
      <c r="BX44" s="401"/>
      <c r="BY44" s="401"/>
      <c r="BZ44" s="401"/>
      <c r="CA44" s="401"/>
      <c r="CB44" s="401"/>
      <c r="CC44" s="401"/>
      <c r="CD44" s="401"/>
      <c r="CE44" s="401"/>
      <c r="CF44" s="401"/>
      <c r="CG44" s="401"/>
      <c r="CH44" s="401"/>
      <c r="CI44" s="401"/>
      <c r="CJ44" s="401"/>
      <c r="CK44" s="401"/>
      <c r="CL44" s="401"/>
      <c r="CM44" s="401"/>
      <c r="CN44" s="401"/>
      <c r="CO44" s="401"/>
      <c r="CP44" s="401"/>
      <c r="CQ44" s="401"/>
      <c r="CR44" s="401"/>
      <c r="CS44" s="401"/>
      <c r="CT44" s="401"/>
      <c r="CU44" s="401"/>
      <c r="CV44" s="401"/>
      <c r="CW44" s="401"/>
      <c r="CX44" s="401"/>
      <c r="CY44" s="401"/>
      <c r="CZ44" s="401"/>
      <c r="DA44" s="401"/>
      <c r="DB44" s="401"/>
      <c r="DC44" s="401"/>
      <c r="DD44" s="401"/>
      <c r="DE44" s="401"/>
      <c r="DF44" s="401"/>
      <c r="DG44" s="401"/>
      <c r="DH44" s="401"/>
      <c r="DI44" s="401"/>
      <c r="DJ44" s="401"/>
      <c r="DK44" s="401"/>
      <c r="DL44" s="401"/>
      <c r="DM44" s="401"/>
      <c r="DN44" s="401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  <c r="ED44" s="401"/>
      <c r="EE44" s="401"/>
      <c r="EF44" s="401"/>
      <c r="EG44" s="401"/>
      <c r="EH44" s="401"/>
      <c r="EI44" s="401"/>
      <c r="EJ44" s="401"/>
      <c r="EK44" s="401"/>
      <c r="EL44" s="401"/>
      <c r="EM44" s="401"/>
      <c r="EN44" s="401"/>
      <c r="EO44" s="401"/>
      <c r="EP44" s="401"/>
      <c r="EQ44" s="401"/>
      <c r="ER44" s="401"/>
      <c r="ES44" s="401"/>
      <c r="ET44" s="401"/>
      <c r="EU44" s="401"/>
      <c r="EV44" s="401"/>
      <c r="EW44" s="401"/>
      <c r="EX44" s="401"/>
      <c r="EY44" s="401"/>
      <c r="EZ44" s="401"/>
      <c r="FA44" s="401"/>
      <c r="FB44" s="401"/>
      <c r="FC44" s="401"/>
      <c r="FD44" s="401"/>
      <c r="FE44" s="401"/>
      <c r="FF44" s="401"/>
      <c r="FG44" s="401"/>
      <c r="FH44" s="401"/>
      <c r="FI44" s="401"/>
      <c r="FJ44" s="401"/>
      <c r="FK44" s="401"/>
      <c r="FL44" s="401"/>
      <c r="FM44" s="401"/>
      <c r="FN44" s="401"/>
      <c r="FO44" s="401"/>
      <c r="FP44" s="401"/>
      <c r="FQ44" s="401"/>
      <c r="FR44" s="401"/>
      <c r="FS44" s="401"/>
      <c r="FT44" s="401"/>
      <c r="FU44" s="401"/>
      <c r="FV44" s="401"/>
      <c r="FW44" s="401"/>
      <c r="FX44" s="401"/>
      <c r="FY44" s="401"/>
      <c r="FZ44" s="401"/>
      <c r="GA44" s="401"/>
      <c r="GB44" s="401"/>
      <c r="GC44" s="401"/>
      <c r="GD44" s="401"/>
      <c r="GE44" s="401"/>
      <c r="GF44" s="401"/>
      <c r="GG44" s="401"/>
      <c r="GH44" s="401"/>
      <c r="GI44" s="401"/>
      <c r="GJ44" s="401"/>
    </row>
    <row r="45" spans="1:192" s="399" customFormat="1" hidden="1" outlineLevel="1" x14ac:dyDescent="0.35">
      <c r="A45" s="198"/>
      <c r="B45" s="198"/>
      <c r="C45" s="199"/>
      <c r="D45" s="201"/>
      <c r="E45" s="401" t="s">
        <v>224</v>
      </c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401"/>
      <c r="AB45" s="401"/>
      <c r="AC45" s="401"/>
      <c r="AD45" s="401"/>
      <c r="AE45" s="401"/>
      <c r="AF45" s="401"/>
      <c r="AG45" s="401"/>
      <c r="AH45" s="401"/>
      <c r="AI45" s="401"/>
      <c r="AJ45" s="401"/>
      <c r="AK45" s="401"/>
      <c r="AL45" s="401"/>
      <c r="AM45" s="401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BH45" s="401"/>
      <c r="BI45" s="401"/>
      <c r="BJ45" s="401"/>
      <c r="BK45" s="401"/>
      <c r="BL45" s="401"/>
      <c r="BM45" s="401"/>
      <c r="BN45" s="401"/>
      <c r="BO45" s="401"/>
      <c r="BP45" s="401"/>
      <c r="BQ45" s="401"/>
      <c r="BR45" s="401"/>
      <c r="BS45" s="401"/>
      <c r="BT45" s="401"/>
      <c r="BU45" s="401"/>
      <c r="BV45" s="401"/>
      <c r="BW45" s="401"/>
      <c r="BX45" s="401"/>
      <c r="BY45" s="401"/>
      <c r="BZ45" s="401"/>
      <c r="CA45" s="401"/>
      <c r="CB45" s="401"/>
      <c r="CC45" s="401"/>
      <c r="CD45" s="401"/>
      <c r="CE45" s="401"/>
      <c r="CF45" s="401"/>
      <c r="CG45" s="401"/>
      <c r="CH45" s="401"/>
      <c r="CI45" s="401"/>
      <c r="CJ45" s="401"/>
      <c r="CK45" s="401"/>
      <c r="CL45" s="401"/>
      <c r="CM45" s="401"/>
      <c r="CN45" s="401"/>
      <c r="CO45" s="401"/>
      <c r="CP45" s="401"/>
      <c r="CQ45" s="401"/>
      <c r="CR45" s="401"/>
      <c r="CS45" s="401"/>
      <c r="CT45" s="401"/>
      <c r="CU45" s="401"/>
      <c r="CV45" s="401"/>
      <c r="CW45" s="401"/>
      <c r="CX45" s="401"/>
      <c r="CY45" s="401"/>
      <c r="CZ45" s="401"/>
      <c r="DA45" s="401"/>
      <c r="DB45" s="401"/>
      <c r="DC45" s="401"/>
      <c r="DD45" s="401"/>
      <c r="DE45" s="401"/>
      <c r="DF45" s="401"/>
      <c r="DG45" s="401"/>
      <c r="DH45" s="401"/>
      <c r="DI45" s="401"/>
      <c r="DJ45" s="401"/>
      <c r="DK45" s="401"/>
      <c r="DL45" s="401"/>
      <c r="DM45" s="401"/>
      <c r="DN45" s="401"/>
      <c r="DO45" s="401"/>
      <c r="DP45" s="401"/>
      <c r="DQ45" s="401"/>
      <c r="DR45" s="401"/>
      <c r="DS45" s="401"/>
      <c r="DT45" s="401"/>
      <c r="DU45" s="401"/>
      <c r="DV45" s="401"/>
      <c r="DW45" s="401"/>
      <c r="DX45" s="401"/>
      <c r="DY45" s="401"/>
      <c r="DZ45" s="401"/>
      <c r="EA45" s="401"/>
      <c r="EB45" s="401"/>
      <c r="EC45" s="401"/>
      <c r="ED45" s="401"/>
      <c r="EE45" s="401"/>
      <c r="EF45" s="401"/>
      <c r="EG45" s="401"/>
      <c r="EH45" s="401"/>
      <c r="EI45" s="401"/>
      <c r="EJ45" s="401"/>
      <c r="EK45" s="401"/>
      <c r="EL45" s="401"/>
      <c r="EM45" s="401"/>
      <c r="EN45" s="401"/>
      <c r="EO45" s="401"/>
      <c r="EP45" s="401"/>
      <c r="EQ45" s="401"/>
      <c r="ER45" s="401"/>
      <c r="ES45" s="401"/>
      <c r="ET45" s="401"/>
      <c r="EU45" s="401"/>
      <c r="EV45" s="401"/>
      <c r="EW45" s="401"/>
      <c r="EX45" s="401"/>
      <c r="EY45" s="401"/>
      <c r="EZ45" s="401"/>
      <c r="FA45" s="401"/>
      <c r="FB45" s="401"/>
      <c r="FC45" s="401"/>
      <c r="FD45" s="401"/>
      <c r="FE45" s="401"/>
      <c r="FF45" s="401"/>
      <c r="FG45" s="401"/>
      <c r="FH45" s="401"/>
      <c r="FI45" s="401"/>
      <c r="FJ45" s="401"/>
      <c r="FK45" s="401"/>
      <c r="FL45" s="401"/>
      <c r="FM45" s="401"/>
      <c r="FN45" s="401"/>
      <c r="FO45" s="401"/>
      <c r="FP45" s="401"/>
      <c r="FQ45" s="401"/>
      <c r="FR45" s="401"/>
      <c r="FS45" s="401"/>
      <c r="FT45" s="401"/>
      <c r="FU45" s="401"/>
      <c r="FV45" s="401"/>
      <c r="FW45" s="401"/>
      <c r="FX45" s="401"/>
      <c r="FY45" s="401"/>
      <c r="FZ45" s="401"/>
      <c r="GA45" s="401"/>
      <c r="GB45" s="401"/>
      <c r="GC45" s="401"/>
      <c r="GD45" s="401"/>
      <c r="GE45" s="401"/>
      <c r="GF45" s="401"/>
      <c r="GG45" s="401"/>
      <c r="GH45" s="401"/>
      <c r="GI45" s="401"/>
      <c r="GJ45" s="401"/>
    </row>
    <row r="46" spans="1:192" hidden="1" outlineLevel="1" x14ac:dyDescent="0.35">
      <c r="A46" s="198"/>
      <c r="D46" s="201"/>
      <c r="E46" s="223" t="s">
        <v>195</v>
      </c>
      <c r="F46" s="223"/>
      <c r="G46" s="223" t="str">
        <f xml:space="preserve"> SMU</f>
        <v>$ 000s</v>
      </c>
      <c r="H46" s="223">
        <f xml:space="preserve"> SUM(J46:GJ46)</f>
        <v>372414.0267171021</v>
      </c>
      <c r="I46" s="223"/>
      <c r="J46" s="223">
        <f t="shared" ref="J46:AO46" si="51" xml:space="preserve"> J42 + SUM(J44:J45)</f>
        <v>0</v>
      </c>
      <c r="K46" s="223">
        <f t="shared" si="51"/>
        <v>0</v>
      </c>
      <c r="L46" s="223">
        <f t="shared" si="51"/>
        <v>0</v>
      </c>
      <c r="M46" s="223">
        <f t="shared" si="51"/>
        <v>0</v>
      </c>
      <c r="N46" s="223">
        <f t="shared" si="51"/>
        <v>0</v>
      </c>
      <c r="O46" s="223">
        <f t="shared" si="51"/>
        <v>0</v>
      </c>
      <c r="P46" s="223">
        <f t="shared" si="51"/>
        <v>9.5315044745802879E-10</v>
      </c>
      <c r="Q46" s="223">
        <f t="shared" si="51"/>
        <v>6.1450009525287896E-9</v>
      </c>
      <c r="R46" s="223">
        <f t="shared" si="51"/>
        <v>6.0124420997453853E-9</v>
      </c>
      <c r="S46" s="223">
        <f t="shared" si="51"/>
        <v>6.0204001783858985E-9</v>
      </c>
      <c r="T46" s="223">
        <f t="shared" si="51"/>
        <v>5.3219082474242896E-9</v>
      </c>
      <c r="U46" s="223">
        <f t="shared" si="51"/>
        <v>4.7853063733782619E-9</v>
      </c>
      <c r="V46" s="223">
        <f t="shared" si="51"/>
        <v>3.7807694752700627E-9</v>
      </c>
      <c r="W46" s="223">
        <f t="shared" si="51"/>
        <v>2.3301254259422421E-9</v>
      </c>
      <c r="X46" s="223">
        <f t="shared" si="51"/>
        <v>1.4611032383982092E-9</v>
      </c>
      <c r="Y46" s="223">
        <f t="shared" si="51"/>
        <v>-3.6834535421803594E-11</v>
      </c>
      <c r="Z46" s="223">
        <f t="shared" si="51"/>
        <v>-1.5479599824175239E-9</v>
      </c>
      <c r="AA46" s="223">
        <f t="shared" si="51"/>
        <v>-3.1113813747651875E-9</v>
      </c>
      <c r="AB46" s="223">
        <f t="shared" si="51"/>
        <v>-4.8175934352912009E-9</v>
      </c>
      <c r="AC46" s="223">
        <f t="shared" si="51"/>
        <v>-6.5174390329048038E-9</v>
      </c>
      <c r="AD46" s="223">
        <f t="shared" si="51"/>
        <v>-7.9185156209859997E-9</v>
      </c>
      <c r="AE46" s="223">
        <f t="shared" si="51"/>
        <v>-9.6920302894432098E-9</v>
      </c>
      <c r="AF46" s="223">
        <f t="shared" si="51"/>
        <v>-1.0846832765309955E-8</v>
      </c>
      <c r="AG46" s="223">
        <f t="shared" si="51"/>
        <v>-1.2544319361040834E-8</v>
      </c>
      <c r="AH46" s="223">
        <f t="shared" si="51"/>
        <v>-1.3850126379111316E-8</v>
      </c>
      <c r="AI46" s="223">
        <f t="shared" si="51"/>
        <v>-1.4041575013834517E-8</v>
      </c>
      <c r="AJ46" s="223">
        <f t="shared" si="51"/>
        <v>-1.5868636182858609E-8</v>
      </c>
      <c r="AK46" s="223">
        <f t="shared" si="51"/>
        <v>-1.6160811355803162E-8</v>
      </c>
      <c r="AL46" s="223">
        <f t="shared" si="51"/>
        <v>-1.7288016351812985E-8</v>
      </c>
      <c r="AM46" s="223">
        <f t="shared" si="51"/>
        <v>-1.7162960830319207E-8</v>
      </c>
      <c r="AN46" s="223">
        <f t="shared" si="51"/>
        <v>-1.7936145013663918E-8</v>
      </c>
      <c r="AO46" s="223">
        <f t="shared" si="51"/>
        <v>-1.7977299648919143E-8</v>
      </c>
      <c r="AP46" s="223">
        <f t="shared" ref="AP46:BU46" si="52" xml:space="preserve"> AP42 + SUM(AP44:AP45)</f>
        <v>-1.7240154193132184E-8</v>
      </c>
      <c r="AQ46" s="223">
        <f t="shared" si="52"/>
        <v>-1.7425008991267532E-8</v>
      </c>
      <c r="AR46" s="223">
        <f t="shared" si="52"/>
        <v>-1.6317926565534435E-8</v>
      </c>
      <c r="AS46" s="223">
        <f t="shared" si="52"/>
        <v>-1.6115109247039072E-8</v>
      </c>
      <c r="AT46" s="223">
        <f t="shared" si="52"/>
        <v>-1.5209025150397792E-8</v>
      </c>
      <c r="AU46" s="223">
        <f t="shared" si="52"/>
        <v>-1.2787950254278257E-8</v>
      </c>
      <c r="AV46" s="223">
        <f t="shared" si="52"/>
        <v>-1.3006456356379203E-8</v>
      </c>
      <c r="AW46" s="223">
        <f t="shared" si="52"/>
        <v>-1.1336169336573221E-8</v>
      </c>
      <c r="AX46" s="223">
        <f t="shared" si="52"/>
        <v>-1.0392795957159251E-8</v>
      </c>
      <c r="AY46" s="223">
        <f t="shared" si="52"/>
        <v>-8.7043190433178097E-9</v>
      </c>
      <c r="AZ46" s="223">
        <f t="shared" si="52"/>
        <v>-7.6015567174181342E-9</v>
      </c>
      <c r="BA46" s="223">
        <f t="shared" si="52"/>
        <v>-6.1891114455647767E-9</v>
      </c>
      <c r="BB46" s="223">
        <f t="shared" si="52"/>
        <v>-4.6643435780424625E-9</v>
      </c>
      <c r="BC46" s="223">
        <f t="shared" si="52"/>
        <v>-3.5252014640718699E-9</v>
      </c>
      <c r="BD46" s="223">
        <f t="shared" si="52"/>
        <v>-2.2064341465011239E-9</v>
      </c>
      <c r="BE46" s="223">
        <f t="shared" si="52"/>
        <v>-1.1514202924445271E-9</v>
      </c>
      <c r="BF46" s="223">
        <f t="shared" si="52"/>
        <v>1715.5909981762761</v>
      </c>
      <c r="BG46" s="223">
        <f t="shared" si="52"/>
        <v>1434.0243305571967</v>
      </c>
      <c r="BH46" s="223">
        <f t="shared" si="52"/>
        <v>1471.645621814961</v>
      </c>
      <c r="BI46" s="223">
        <f t="shared" si="52"/>
        <v>1480.3153284163072</v>
      </c>
      <c r="BJ46" s="223">
        <f t="shared" si="52"/>
        <v>1445.636502010922</v>
      </c>
      <c r="BK46" s="223">
        <f t="shared" si="52"/>
        <v>1469.8749388211263</v>
      </c>
      <c r="BL46" s="223">
        <f t="shared" si="52"/>
        <v>1508.4367623603348</v>
      </c>
      <c r="BM46" s="223">
        <f t="shared" si="52"/>
        <v>1517.3232116267145</v>
      </c>
      <c r="BN46" s="223">
        <f t="shared" si="52"/>
        <v>1499.5503130939546</v>
      </c>
      <c r="BO46" s="223">
        <f t="shared" si="52"/>
        <v>1515.5082615580341</v>
      </c>
      <c r="BP46" s="223">
        <f t="shared" si="52"/>
        <v>1546.1476814193425</v>
      </c>
      <c r="BQ46" s="223">
        <f t="shared" si="52"/>
        <v>1555.256291917382</v>
      </c>
      <c r="BR46" s="223">
        <f t="shared" si="52"/>
        <v>1518.8218499252243</v>
      </c>
      <c r="BS46" s="223">
        <f t="shared" si="52"/>
        <v>1544.2873575989456</v>
      </c>
      <c r="BT46" s="223">
        <f t="shared" si="52"/>
        <v>1584.8013734548267</v>
      </c>
      <c r="BU46" s="223">
        <f t="shared" si="52"/>
        <v>1594.1376992153168</v>
      </c>
      <c r="BV46" s="223">
        <f t="shared" ref="BV46:DA46" si="53" xml:space="preserve"> BV42 + SUM(BV44:BV45)</f>
        <v>1556.792396173355</v>
      </c>
      <c r="BW46" s="223">
        <f t="shared" si="53"/>
        <v>1582.8945415389189</v>
      </c>
      <c r="BX46" s="223">
        <f t="shared" si="53"/>
        <v>1624.4214077911965</v>
      </c>
      <c r="BY46" s="223">
        <f t="shared" si="53"/>
        <v>1633.9911416956993</v>
      </c>
      <c r="BZ46" s="223">
        <f t="shared" si="53"/>
        <v>1595.7122060776892</v>
      </c>
      <c r="CA46" s="223">
        <f t="shared" si="53"/>
        <v>1622.4669050773923</v>
      </c>
      <c r="CB46" s="223">
        <f t="shared" si="53"/>
        <v>1665.0319429859765</v>
      </c>
      <c r="CC46" s="223">
        <f t="shared" si="53"/>
        <v>1674.8409202380926</v>
      </c>
      <c r="CD46" s="223">
        <f t="shared" si="53"/>
        <v>1655.2229657338612</v>
      </c>
      <c r="CE46" s="223">
        <f t="shared" si="53"/>
        <v>1672.8375549564416</v>
      </c>
      <c r="CF46" s="223">
        <f t="shared" si="53"/>
        <v>1706.6577415606253</v>
      </c>
      <c r="CG46" s="223">
        <f t="shared" si="53"/>
        <v>1716.7119432440441</v>
      </c>
      <c r="CH46" s="223">
        <f t="shared" si="53"/>
        <v>1676.4951365103716</v>
      </c>
      <c r="CI46" s="223">
        <f t="shared" si="53"/>
        <v>1704.6042921469343</v>
      </c>
      <c r="CJ46" s="223">
        <f t="shared" si="53"/>
        <v>1749.3241850996419</v>
      </c>
      <c r="CK46" s="223">
        <f t="shared" si="53"/>
        <v>1759.6297418251452</v>
      </c>
      <c r="CL46" s="223">
        <f t="shared" si="53"/>
        <v>1718.4075149231312</v>
      </c>
      <c r="CM46" s="223">
        <f t="shared" si="53"/>
        <v>1747.2193994506088</v>
      </c>
      <c r="CN46" s="223">
        <f t="shared" si="53"/>
        <v>1793.0572897271322</v>
      </c>
      <c r="CO46" s="223">
        <f t="shared" si="53"/>
        <v>1803.6204853707732</v>
      </c>
      <c r="CP46" s="223">
        <f t="shared" si="53"/>
        <v>1761.3677027962094</v>
      </c>
      <c r="CQ46" s="223">
        <f t="shared" si="53"/>
        <v>1790.8998844368734</v>
      </c>
      <c r="CR46" s="223">
        <f t="shared" si="53"/>
        <v>1837.88372197031</v>
      </c>
      <c r="CS46" s="223">
        <f t="shared" si="53"/>
        <v>1848.7109975050425</v>
      </c>
      <c r="CT46" s="223">
        <f t="shared" si="53"/>
        <v>1827.0564464355784</v>
      </c>
      <c r="CU46" s="223">
        <f t="shared" si="53"/>
        <v>1846.4996570825269</v>
      </c>
      <c r="CV46" s="223">
        <f t="shared" si="53"/>
        <v>1883.830815019568</v>
      </c>
      <c r="CW46" s="223">
        <f t="shared" si="53"/>
        <v>1894.9287724426677</v>
      </c>
      <c r="CX46" s="223">
        <f t="shared" si="53"/>
        <v>1850.5369427502665</v>
      </c>
      <c r="CY46" s="223">
        <f t="shared" si="53"/>
        <v>1881.5641910864897</v>
      </c>
      <c r="CZ46" s="223">
        <f t="shared" si="53"/>
        <v>1930.9265853950574</v>
      </c>
      <c r="DA46" s="223">
        <f t="shared" si="53"/>
        <v>1942.3019917537358</v>
      </c>
      <c r="DB46" s="223">
        <f t="shared" ref="DB46:EG46" si="54" xml:space="preserve"> DB42 + SUM(DB44:DB45)</f>
        <v>1896.8003663190239</v>
      </c>
      <c r="DC46" s="223">
        <f t="shared" si="54"/>
        <v>1928.6032958636524</v>
      </c>
      <c r="DD46" s="223">
        <f t="shared" si="54"/>
        <v>1979.199750029934</v>
      </c>
      <c r="DE46" s="223">
        <f t="shared" si="54"/>
        <v>1990.8595415475793</v>
      </c>
      <c r="DF46" s="223">
        <f t="shared" si="54"/>
        <v>1944.2203754769989</v>
      </c>
      <c r="DG46" s="223">
        <f t="shared" si="54"/>
        <v>1976.8183782602437</v>
      </c>
      <c r="DH46" s="223">
        <f t="shared" si="54"/>
        <v>2028.6797437806817</v>
      </c>
      <c r="DI46" s="223">
        <f t="shared" si="54"/>
        <v>2040.6310300862679</v>
      </c>
      <c r="DJ46" s="223">
        <f t="shared" si="54"/>
        <v>2016.7284574750965</v>
      </c>
      <c r="DK46" s="223">
        <f t="shared" si="54"/>
        <v>2038.1901240223351</v>
      </c>
      <c r="DL46" s="223">
        <f t="shared" si="54"/>
        <v>2079.3967373751993</v>
      </c>
      <c r="DM46" s="223">
        <f t="shared" si="54"/>
        <v>2091.6468058384244</v>
      </c>
      <c r="DN46" s="223">
        <f t="shared" si="54"/>
        <v>2042.6465319855224</v>
      </c>
      <c r="DO46" s="223">
        <f t="shared" si="54"/>
        <v>2076.8948086596683</v>
      </c>
      <c r="DP46" s="223">
        <f t="shared" si="54"/>
        <v>2131.3816558095787</v>
      </c>
      <c r="DQ46" s="223">
        <f t="shared" si="54"/>
        <v>2143.937975984385</v>
      </c>
      <c r="DR46" s="223">
        <f t="shared" si="54"/>
        <v>2093.7126952851595</v>
      </c>
      <c r="DS46" s="223">
        <f t="shared" si="54"/>
        <v>2128.8171788761592</v>
      </c>
      <c r="DT46" s="223">
        <f t="shared" si="54"/>
        <v>2184.6661972048187</v>
      </c>
      <c r="DU46" s="223">
        <f t="shared" si="54"/>
        <v>2197.5364253839953</v>
      </c>
      <c r="DV46" s="223">
        <f t="shared" si="54"/>
        <v>2146.0555126672889</v>
      </c>
      <c r="DW46" s="223">
        <f t="shared" si="54"/>
        <v>2182.0376083480633</v>
      </c>
      <c r="DX46" s="223">
        <f t="shared" si="54"/>
        <v>2239.2828521349384</v>
      </c>
      <c r="DY46" s="223">
        <f t="shared" si="54"/>
        <v>2252.474836018594</v>
      </c>
      <c r="DZ46" s="223">
        <f t="shared" si="54"/>
        <v>7791.318038879489</v>
      </c>
      <c r="EA46" s="223">
        <f t="shared" si="54"/>
        <v>7874.2318635414731</v>
      </c>
      <c r="EB46" s="223">
        <f t="shared" si="54"/>
        <v>8033.4272320340933</v>
      </c>
      <c r="EC46" s="223">
        <f t="shared" si="54"/>
        <v>8080.7534742167081</v>
      </c>
      <c r="ED46" s="223">
        <f t="shared" si="54"/>
        <v>7891.4485054862444</v>
      </c>
      <c r="EE46" s="223">
        <f t="shared" si="54"/>
        <v>8023.761417947394</v>
      </c>
      <c r="EF46" s="223">
        <f t="shared" si="54"/>
        <v>8234.2629128349472</v>
      </c>
      <c r="EG46" s="223">
        <f t="shared" si="54"/>
        <v>8282.772311072129</v>
      </c>
      <c r="EH46" s="223">
        <f t="shared" ref="EH46:FM46" si="55" xml:space="preserve"> EH42 + SUM(EH44:EH45)</f>
        <v>8088.7347181234036</v>
      </c>
      <c r="EI46" s="223">
        <f t="shared" si="55"/>
        <v>8224.3554533960796</v>
      </c>
      <c r="EJ46" s="223">
        <f t="shared" si="55"/>
        <v>8440.1194856558195</v>
      </c>
      <c r="EK46" s="223">
        <f t="shared" si="55"/>
        <v>8489.84161884893</v>
      </c>
      <c r="EL46" s="223">
        <f t="shared" si="55"/>
        <v>8290.953086076488</v>
      </c>
      <c r="EM46" s="223">
        <f t="shared" si="55"/>
        <v>8429.9643397309792</v>
      </c>
      <c r="EN46" s="223">
        <f t="shared" si="55"/>
        <v>8651.1224727972149</v>
      </c>
      <c r="EO46" s="223">
        <f t="shared" si="55"/>
        <v>8702.0876593201538</v>
      </c>
      <c r="EP46" s="223">
        <f t="shared" si="55"/>
        <v>8600.157286274276</v>
      </c>
      <c r="EQ46" s="223">
        <f t="shared" si="55"/>
        <v>8691.6786347471934</v>
      </c>
      <c r="ER46" s="223">
        <f t="shared" si="55"/>
        <v>8867.4005346171452</v>
      </c>
      <c r="ES46" s="223">
        <f t="shared" si="55"/>
        <v>8919.6398508031562</v>
      </c>
      <c r="ET46" s="223">
        <f t="shared" si="55"/>
        <v>8710.6825860591071</v>
      </c>
      <c r="EU46" s="223">
        <f t="shared" si="55"/>
        <v>8856.7312844298613</v>
      </c>
      <c r="EV46" s="223">
        <f t="shared" si="55"/>
        <v>9089.0855479825696</v>
      </c>
      <c r="EW46" s="223">
        <f t="shared" si="55"/>
        <v>9142.6308470732311</v>
      </c>
      <c r="EX46" s="223">
        <f t="shared" si="55"/>
        <v>8928.4496507105832</v>
      </c>
      <c r="EY46" s="223">
        <f t="shared" si="55"/>
        <v>9078.1495665406037</v>
      </c>
      <c r="EZ46" s="223">
        <f t="shared" si="55"/>
        <v>9316.3126866821331</v>
      </c>
      <c r="FA46" s="223">
        <f t="shared" si="55"/>
        <v>9371.1966182500619</v>
      </c>
      <c r="FB46" s="223">
        <f t="shared" si="55"/>
        <v>3123.732206083354</v>
      </c>
      <c r="FC46" s="223">
        <f t="shared" si="55"/>
        <v>0</v>
      </c>
      <c r="FD46" s="223">
        <f t="shared" si="55"/>
        <v>0</v>
      </c>
      <c r="FE46" s="223">
        <f t="shared" si="55"/>
        <v>0</v>
      </c>
      <c r="FF46" s="223">
        <f t="shared" si="55"/>
        <v>0</v>
      </c>
      <c r="FG46" s="223">
        <f t="shared" si="55"/>
        <v>0</v>
      </c>
      <c r="FH46" s="223">
        <f t="shared" si="55"/>
        <v>0</v>
      </c>
      <c r="FI46" s="223">
        <f t="shared" si="55"/>
        <v>0</v>
      </c>
      <c r="FJ46" s="223">
        <f t="shared" si="55"/>
        <v>0</v>
      </c>
      <c r="FK46" s="223">
        <f t="shared" si="55"/>
        <v>0</v>
      </c>
      <c r="FL46" s="223">
        <f t="shared" si="55"/>
        <v>0</v>
      </c>
      <c r="FM46" s="223">
        <f t="shared" si="55"/>
        <v>0</v>
      </c>
      <c r="FN46" s="223">
        <f t="shared" ref="FN46:GJ46" si="56" xml:space="preserve"> FN42 + SUM(FN44:FN45)</f>
        <v>0</v>
      </c>
      <c r="FO46" s="223">
        <f t="shared" si="56"/>
        <v>0</v>
      </c>
      <c r="FP46" s="223">
        <f t="shared" si="56"/>
        <v>0</v>
      </c>
      <c r="FQ46" s="223">
        <f t="shared" si="56"/>
        <v>0</v>
      </c>
      <c r="FR46" s="223">
        <f t="shared" si="56"/>
        <v>0</v>
      </c>
      <c r="FS46" s="223">
        <f t="shared" si="56"/>
        <v>0</v>
      </c>
      <c r="FT46" s="223">
        <f t="shared" si="56"/>
        <v>0</v>
      </c>
      <c r="FU46" s="223">
        <f t="shared" si="56"/>
        <v>0</v>
      </c>
      <c r="FV46" s="223">
        <f t="shared" si="56"/>
        <v>0</v>
      </c>
      <c r="FW46" s="223">
        <f t="shared" si="56"/>
        <v>0</v>
      </c>
      <c r="FX46" s="223">
        <f t="shared" si="56"/>
        <v>0</v>
      </c>
      <c r="FY46" s="223">
        <f t="shared" si="56"/>
        <v>0</v>
      </c>
      <c r="FZ46" s="223">
        <f t="shared" si="56"/>
        <v>0</v>
      </c>
      <c r="GA46" s="223">
        <f t="shared" si="56"/>
        <v>0</v>
      </c>
      <c r="GB46" s="223">
        <f t="shared" si="56"/>
        <v>0</v>
      </c>
      <c r="GC46" s="223">
        <f t="shared" si="56"/>
        <v>0</v>
      </c>
      <c r="GD46" s="223">
        <f t="shared" si="56"/>
        <v>0</v>
      </c>
      <c r="GE46" s="223">
        <f t="shared" si="56"/>
        <v>0</v>
      </c>
      <c r="GF46" s="223">
        <f t="shared" si="56"/>
        <v>0</v>
      </c>
      <c r="GG46" s="223">
        <f t="shared" si="56"/>
        <v>0</v>
      </c>
      <c r="GH46" s="223">
        <f t="shared" si="56"/>
        <v>0</v>
      </c>
      <c r="GI46" s="223">
        <f t="shared" si="56"/>
        <v>0</v>
      </c>
      <c r="GJ46" s="223">
        <f t="shared" si="56"/>
        <v>0</v>
      </c>
    </row>
    <row r="47" spans="1:192" hidden="1" outlineLevel="1" x14ac:dyDescent="0.35">
      <c r="A47" s="198"/>
      <c r="D47" s="201"/>
      <c r="E47" s="225"/>
      <c r="F47" s="225"/>
      <c r="G47" s="225"/>
      <c r="H47" s="225"/>
      <c r="I47" s="225"/>
      <c r="J47" s="225"/>
      <c r="K47" s="225"/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  <c r="CK47" s="225"/>
      <c r="CL47" s="225"/>
      <c r="CM47" s="225"/>
      <c r="CN47" s="225"/>
      <c r="CO47" s="225"/>
      <c r="CP47" s="225"/>
      <c r="CQ47" s="225"/>
      <c r="CR47" s="225"/>
      <c r="CS47" s="225"/>
      <c r="CT47" s="225"/>
      <c r="CU47" s="225"/>
      <c r="CV47" s="225"/>
      <c r="CW47" s="225"/>
      <c r="CX47" s="225"/>
      <c r="CY47" s="225"/>
      <c r="CZ47" s="225"/>
      <c r="DA47" s="225"/>
      <c r="DB47" s="225"/>
      <c r="DC47" s="225"/>
      <c r="DD47" s="225"/>
      <c r="DE47" s="225"/>
      <c r="DF47" s="225"/>
      <c r="DG47" s="225"/>
      <c r="DH47" s="225"/>
      <c r="DI47" s="225"/>
      <c r="DJ47" s="225"/>
      <c r="DK47" s="225"/>
      <c r="DL47" s="225"/>
      <c r="DM47" s="225"/>
      <c r="DN47" s="225"/>
      <c r="DO47" s="225"/>
      <c r="DP47" s="225"/>
      <c r="DQ47" s="225"/>
      <c r="DR47" s="225"/>
      <c r="DS47" s="225"/>
      <c r="DT47" s="225"/>
      <c r="DU47" s="225"/>
      <c r="DV47" s="225"/>
      <c r="DW47" s="225"/>
      <c r="DX47" s="225"/>
      <c r="DY47" s="225"/>
      <c r="DZ47" s="225"/>
      <c r="EA47" s="225"/>
      <c r="EB47" s="225"/>
      <c r="EC47" s="225"/>
      <c r="ED47" s="225"/>
      <c r="EE47" s="225"/>
      <c r="EF47" s="225"/>
      <c r="EG47" s="225"/>
      <c r="EH47" s="225"/>
      <c r="EI47" s="225"/>
      <c r="EJ47" s="225"/>
      <c r="EK47" s="225"/>
      <c r="EL47" s="225"/>
      <c r="EM47" s="225"/>
      <c r="EN47" s="225"/>
      <c r="EO47" s="225"/>
      <c r="EP47" s="225"/>
      <c r="EQ47" s="225"/>
      <c r="ER47" s="225"/>
      <c r="ES47" s="225"/>
      <c r="ET47" s="225"/>
      <c r="EU47" s="225"/>
      <c r="EV47" s="225"/>
      <c r="EW47" s="225"/>
      <c r="EX47" s="225"/>
      <c r="EY47" s="225"/>
      <c r="EZ47" s="225"/>
      <c r="FA47" s="225"/>
      <c r="FB47" s="225"/>
      <c r="FC47" s="225"/>
      <c r="FD47" s="225"/>
      <c r="FE47" s="225"/>
      <c r="FF47" s="225"/>
      <c r="FG47" s="225"/>
      <c r="FH47" s="225"/>
      <c r="FI47" s="225"/>
      <c r="FJ47" s="225"/>
      <c r="FK47" s="225"/>
      <c r="FL47" s="225"/>
      <c r="FM47" s="225"/>
      <c r="FN47" s="225"/>
      <c r="FO47" s="225"/>
      <c r="FP47" s="225"/>
      <c r="FQ47" s="225"/>
      <c r="FR47" s="225"/>
      <c r="FS47" s="225"/>
      <c r="FT47" s="225"/>
      <c r="FU47" s="225"/>
      <c r="FV47" s="225"/>
      <c r="FW47" s="225"/>
      <c r="FX47" s="225"/>
      <c r="FY47" s="225"/>
      <c r="FZ47" s="225"/>
      <c r="GA47" s="225"/>
      <c r="GB47" s="225"/>
      <c r="GC47" s="225"/>
      <c r="GD47" s="225"/>
      <c r="GE47" s="225"/>
      <c r="GF47" s="225"/>
      <c r="GG47" s="225"/>
      <c r="GH47" s="225"/>
      <c r="GI47" s="225"/>
      <c r="GJ47" s="225"/>
    </row>
    <row r="48" spans="1:192" s="399" customFormat="1" hidden="1" outlineLevel="1" x14ac:dyDescent="0.35">
      <c r="A48" s="198"/>
      <c r="B48" s="198"/>
      <c r="C48" s="199"/>
      <c r="D48" s="201"/>
      <c r="E48" s="401" t="s">
        <v>221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1"/>
      <c r="R48" s="401"/>
      <c r="S48" s="401"/>
      <c r="T48" s="401"/>
      <c r="U48" s="401"/>
      <c r="V48" s="401"/>
      <c r="W48" s="401"/>
      <c r="X48" s="401"/>
      <c r="Y48" s="401"/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/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  <c r="BC48" s="401"/>
      <c r="BD48" s="401"/>
      <c r="BE48" s="401"/>
      <c r="BF48" s="401"/>
      <c r="BG48" s="401"/>
      <c r="BH48" s="401"/>
      <c r="BI48" s="401"/>
      <c r="BJ48" s="401"/>
      <c r="BK48" s="401"/>
      <c r="BL48" s="401"/>
      <c r="BM48" s="401"/>
      <c r="BN48" s="401"/>
      <c r="BO48" s="401"/>
      <c r="BP48" s="401"/>
      <c r="BQ48" s="401"/>
      <c r="BR48" s="401"/>
      <c r="BS48" s="401"/>
      <c r="BT48" s="401"/>
      <c r="BU48" s="401"/>
      <c r="BV48" s="401"/>
      <c r="BW48" s="401"/>
      <c r="BX48" s="401"/>
      <c r="BY48" s="401"/>
      <c r="BZ48" s="401"/>
      <c r="CA48" s="401"/>
      <c r="CB48" s="401"/>
      <c r="CC48" s="401"/>
      <c r="CD48" s="401"/>
      <c r="CE48" s="401"/>
      <c r="CF48" s="401"/>
      <c r="CG48" s="401"/>
      <c r="CH48" s="401"/>
      <c r="CI48" s="401"/>
      <c r="CJ48" s="401"/>
      <c r="CK48" s="401"/>
      <c r="CL48" s="401"/>
      <c r="CM48" s="401"/>
      <c r="CN48" s="401"/>
      <c r="CO48" s="401"/>
      <c r="CP48" s="401"/>
      <c r="CQ48" s="401"/>
      <c r="CR48" s="401"/>
      <c r="CS48" s="401"/>
      <c r="CT48" s="401"/>
      <c r="CU48" s="401"/>
      <c r="CV48" s="401"/>
      <c r="CW48" s="401"/>
      <c r="CX48" s="401"/>
      <c r="CY48" s="401"/>
      <c r="CZ48" s="401"/>
      <c r="DA48" s="401"/>
      <c r="DB48" s="401"/>
      <c r="DC48" s="401"/>
      <c r="DD48" s="401"/>
      <c r="DE48" s="401"/>
      <c r="DF48" s="401"/>
      <c r="DG48" s="401"/>
      <c r="DH48" s="401"/>
      <c r="DI48" s="401"/>
      <c r="DJ48" s="401"/>
      <c r="DK48" s="401"/>
      <c r="DL48" s="401"/>
      <c r="DM48" s="401"/>
      <c r="DN48" s="401"/>
      <c r="DO48" s="401"/>
      <c r="DP48" s="401"/>
      <c r="DQ48" s="401"/>
      <c r="DR48" s="401"/>
      <c r="DS48" s="401"/>
      <c r="DT48" s="401"/>
      <c r="DU48" s="401"/>
      <c r="DV48" s="401"/>
      <c r="DW48" s="401"/>
      <c r="DX48" s="401"/>
      <c r="DY48" s="401"/>
      <c r="DZ48" s="401"/>
      <c r="EA48" s="401"/>
      <c r="EB48" s="401"/>
      <c r="EC48" s="401"/>
      <c r="ED48" s="401"/>
      <c r="EE48" s="401"/>
      <c r="EF48" s="401"/>
      <c r="EG48" s="401"/>
      <c r="EH48" s="401"/>
      <c r="EI48" s="401"/>
      <c r="EJ48" s="401"/>
      <c r="EK48" s="401"/>
      <c r="EL48" s="401"/>
      <c r="EM48" s="401"/>
      <c r="EN48" s="401"/>
      <c r="EO48" s="401"/>
      <c r="EP48" s="401"/>
      <c r="EQ48" s="401"/>
      <c r="ER48" s="401"/>
      <c r="ES48" s="401"/>
      <c r="ET48" s="401"/>
      <c r="EU48" s="401"/>
      <c r="EV48" s="401"/>
      <c r="EW48" s="401"/>
      <c r="EX48" s="401"/>
      <c r="EY48" s="401"/>
      <c r="EZ48" s="401"/>
      <c r="FA48" s="401"/>
      <c r="FB48" s="401"/>
      <c r="FC48" s="401"/>
      <c r="FD48" s="401"/>
      <c r="FE48" s="401"/>
      <c r="FF48" s="401"/>
      <c r="FG48" s="401"/>
      <c r="FH48" s="401"/>
      <c r="FI48" s="401"/>
      <c r="FJ48" s="401"/>
      <c r="FK48" s="401"/>
      <c r="FL48" s="401"/>
      <c r="FM48" s="401"/>
      <c r="FN48" s="401"/>
      <c r="FO48" s="401"/>
      <c r="FP48" s="401"/>
      <c r="FQ48" s="401"/>
      <c r="FR48" s="401"/>
      <c r="FS48" s="401"/>
      <c r="FT48" s="401"/>
      <c r="FU48" s="401"/>
      <c r="FV48" s="401"/>
      <c r="FW48" s="401"/>
      <c r="FX48" s="401"/>
      <c r="FY48" s="401"/>
      <c r="FZ48" s="401"/>
      <c r="GA48" s="401"/>
      <c r="GB48" s="401"/>
      <c r="GC48" s="401"/>
      <c r="GD48" s="401"/>
      <c r="GE48" s="401"/>
      <c r="GF48" s="401"/>
      <c r="GG48" s="401"/>
      <c r="GH48" s="401"/>
      <c r="GI48" s="401"/>
      <c r="GJ48" s="401"/>
    </row>
    <row r="49" spans="1:192" s="399" customFormat="1" hidden="1" outlineLevel="1" x14ac:dyDescent="0.35">
      <c r="A49" s="198"/>
      <c r="B49" s="198"/>
      <c r="C49" s="199"/>
      <c r="D49" s="201"/>
      <c r="E49" s="401" t="s">
        <v>225</v>
      </c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1"/>
      <c r="R49" s="401"/>
      <c r="S49" s="401"/>
      <c r="T49" s="401"/>
      <c r="U49" s="401"/>
      <c r="V49" s="401"/>
      <c r="W49" s="401"/>
      <c r="X49" s="401"/>
      <c r="Y49" s="401"/>
      <c r="Z49" s="401"/>
      <c r="AA49" s="401"/>
      <c r="AB49" s="401"/>
      <c r="AC49" s="401"/>
      <c r="AD49" s="401"/>
      <c r="AE49" s="401"/>
      <c r="AF49" s="401"/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  <c r="BC49" s="401"/>
      <c r="BD49" s="401"/>
      <c r="BE49" s="401"/>
      <c r="BF49" s="401"/>
      <c r="BG49" s="401"/>
      <c r="BH49" s="401"/>
      <c r="BI49" s="401"/>
      <c r="BJ49" s="401"/>
      <c r="BK49" s="401"/>
      <c r="BL49" s="401"/>
      <c r="BM49" s="401"/>
      <c r="BN49" s="401"/>
      <c r="BO49" s="401"/>
      <c r="BP49" s="401"/>
      <c r="BQ49" s="401"/>
      <c r="BR49" s="401"/>
      <c r="BS49" s="401"/>
      <c r="BT49" s="401"/>
      <c r="BU49" s="401"/>
      <c r="BV49" s="401"/>
      <c r="BW49" s="401"/>
      <c r="BX49" s="401"/>
      <c r="BY49" s="401"/>
      <c r="BZ49" s="401"/>
      <c r="CA49" s="401"/>
      <c r="CB49" s="401"/>
      <c r="CC49" s="401"/>
      <c r="CD49" s="401"/>
      <c r="CE49" s="401"/>
      <c r="CF49" s="401"/>
      <c r="CG49" s="401"/>
      <c r="CH49" s="401"/>
      <c r="CI49" s="401"/>
      <c r="CJ49" s="401"/>
      <c r="CK49" s="401"/>
      <c r="CL49" s="401"/>
      <c r="CM49" s="401"/>
      <c r="CN49" s="401"/>
      <c r="CO49" s="401"/>
      <c r="CP49" s="401"/>
      <c r="CQ49" s="401"/>
      <c r="CR49" s="401"/>
      <c r="CS49" s="401"/>
      <c r="CT49" s="401"/>
      <c r="CU49" s="401"/>
      <c r="CV49" s="401"/>
      <c r="CW49" s="401"/>
      <c r="CX49" s="401"/>
      <c r="CY49" s="401"/>
      <c r="CZ49" s="401"/>
      <c r="DA49" s="401"/>
      <c r="DB49" s="401"/>
      <c r="DC49" s="401"/>
      <c r="DD49" s="401"/>
      <c r="DE49" s="401"/>
      <c r="DF49" s="401"/>
      <c r="DG49" s="401"/>
      <c r="DH49" s="401"/>
      <c r="DI49" s="401"/>
      <c r="DJ49" s="401"/>
      <c r="DK49" s="401"/>
      <c r="DL49" s="401"/>
      <c r="DM49" s="401"/>
      <c r="DN49" s="401"/>
      <c r="DO49" s="401"/>
      <c r="DP49" s="401"/>
      <c r="DQ49" s="401"/>
      <c r="DR49" s="401"/>
      <c r="DS49" s="401"/>
      <c r="DT49" s="401"/>
      <c r="DU49" s="401"/>
      <c r="DV49" s="401"/>
      <c r="DW49" s="401"/>
      <c r="DX49" s="401"/>
      <c r="DY49" s="401"/>
      <c r="DZ49" s="401"/>
      <c r="EA49" s="401"/>
      <c r="EB49" s="401"/>
      <c r="EC49" s="401"/>
      <c r="ED49" s="401"/>
      <c r="EE49" s="401"/>
      <c r="EF49" s="401"/>
      <c r="EG49" s="401"/>
      <c r="EH49" s="401"/>
      <c r="EI49" s="401"/>
      <c r="EJ49" s="401"/>
      <c r="EK49" s="401"/>
      <c r="EL49" s="401"/>
      <c r="EM49" s="401"/>
      <c r="EN49" s="401"/>
      <c r="EO49" s="401"/>
      <c r="EP49" s="401"/>
      <c r="EQ49" s="401"/>
      <c r="ER49" s="401"/>
      <c r="ES49" s="401"/>
      <c r="ET49" s="401"/>
      <c r="EU49" s="401"/>
      <c r="EV49" s="401"/>
      <c r="EW49" s="401"/>
      <c r="EX49" s="401"/>
      <c r="EY49" s="401"/>
      <c r="EZ49" s="401"/>
      <c r="FA49" s="401"/>
      <c r="FB49" s="401"/>
      <c r="FC49" s="401"/>
      <c r="FD49" s="401"/>
      <c r="FE49" s="401"/>
      <c r="FF49" s="401"/>
      <c r="FG49" s="401"/>
      <c r="FH49" s="401"/>
      <c r="FI49" s="401"/>
      <c r="FJ49" s="401"/>
      <c r="FK49" s="401"/>
      <c r="FL49" s="401"/>
      <c r="FM49" s="401"/>
      <c r="FN49" s="401"/>
      <c r="FO49" s="401"/>
      <c r="FP49" s="401"/>
      <c r="FQ49" s="401"/>
      <c r="FR49" s="401"/>
      <c r="FS49" s="401"/>
      <c r="FT49" s="401"/>
      <c r="FU49" s="401"/>
      <c r="FV49" s="401"/>
      <c r="FW49" s="401"/>
      <c r="FX49" s="401"/>
      <c r="FY49" s="401"/>
      <c r="FZ49" s="401"/>
      <c r="GA49" s="401"/>
      <c r="GB49" s="401"/>
      <c r="GC49" s="401"/>
      <c r="GD49" s="401"/>
      <c r="GE49" s="401"/>
      <c r="GF49" s="401"/>
      <c r="GG49" s="401"/>
      <c r="GH49" s="401"/>
      <c r="GI49" s="401"/>
      <c r="GJ49" s="401"/>
    </row>
    <row r="50" spans="1:192" hidden="1" outlineLevel="1" x14ac:dyDescent="0.35">
      <c r="A50" s="198"/>
      <c r="D50" s="201"/>
      <c r="E50" s="223" t="s">
        <v>196</v>
      </c>
      <c r="F50" s="223"/>
      <c r="G50" s="223" t="str">
        <f xml:space="preserve"> SMU</f>
        <v>$ 000s</v>
      </c>
      <c r="H50" s="223">
        <f xml:space="preserve"> SUM(J50:GJ50)</f>
        <v>372414.0267171021</v>
      </c>
      <c r="I50" s="223"/>
      <c r="J50" s="223">
        <f t="shared" ref="J50:AO50" si="57" xml:space="preserve"> J46 + SUM(J48:J49)</f>
        <v>0</v>
      </c>
      <c r="K50" s="223">
        <f t="shared" si="57"/>
        <v>0</v>
      </c>
      <c r="L50" s="223">
        <f t="shared" si="57"/>
        <v>0</v>
      </c>
      <c r="M50" s="223">
        <f t="shared" si="57"/>
        <v>0</v>
      </c>
      <c r="N50" s="223">
        <f t="shared" si="57"/>
        <v>0</v>
      </c>
      <c r="O50" s="223">
        <f t="shared" si="57"/>
        <v>0</v>
      </c>
      <c r="P50" s="223">
        <f t="shared" si="57"/>
        <v>9.5315044745802879E-10</v>
      </c>
      <c r="Q50" s="223">
        <f t="shared" si="57"/>
        <v>6.1450009525287896E-9</v>
      </c>
      <c r="R50" s="223">
        <f t="shared" si="57"/>
        <v>6.0124420997453853E-9</v>
      </c>
      <c r="S50" s="223">
        <f t="shared" si="57"/>
        <v>6.0204001783858985E-9</v>
      </c>
      <c r="T50" s="223">
        <f t="shared" si="57"/>
        <v>5.3219082474242896E-9</v>
      </c>
      <c r="U50" s="223">
        <f t="shared" si="57"/>
        <v>4.7853063733782619E-9</v>
      </c>
      <c r="V50" s="223">
        <f t="shared" si="57"/>
        <v>3.7807694752700627E-9</v>
      </c>
      <c r="W50" s="223">
        <f t="shared" si="57"/>
        <v>2.3301254259422421E-9</v>
      </c>
      <c r="X50" s="223">
        <f t="shared" si="57"/>
        <v>1.4611032383982092E-9</v>
      </c>
      <c r="Y50" s="223">
        <f t="shared" si="57"/>
        <v>-3.6834535421803594E-11</v>
      </c>
      <c r="Z50" s="223">
        <f t="shared" si="57"/>
        <v>-1.5479599824175239E-9</v>
      </c>
      <c r="AA50" s="223">
        <f t="shared" si="57"/>
        <v>-3.1113813747651875E-9</v>
      </c>
      <c r="AB50" s="223">
        <f t="shared" si="57"/>
        <v>-4.8175934352912009E-9</v>
      </c>
      <c r="AC50" s="223">
        <f t="shared" si="57"/>
        <v>-6.5174390329048038E-9</v>
      </c>
      <c r="AD50" s="223">
        <f t="shared" si="57"/>
        <v>-7.9185156209859997E-9</v>
      </c>
      <c r="AE50" s="223">
        <f t="shared" si="57"/>
        <v>-9.6920302894432098E-9</v>
      </c>
      <c r="AF50" s="223">
        <f t="shared" si="57"/>
        <v>-1.0846832765309955E-8</v>
      </c>
      <c r="AG50" s="223">
        <f t="shared" si="57"/>
        <v>-1.2544319361040834E-8</v>
      </c>
      <c r="AH50" s="223">
        <f t="shared" si="57"/>
        <v>-1.3850126379111316E-8</v>
      </c>
      <c r="AI50" s="223">
        <f t="shared" si="57"/>
        <v>-1.4041575013834517E-8</v>
      </c>
      <c r="AJ50" s="223">
        <f t="shared" si="57"/>
        <v>-1.5868636182858609E-8</v>
      </c>
      <c r="AK50" s="223">
        <f t="shared" si="57"/>
        <v>-1.6160811355803162E-8</v>
      </c>
      <c r="AL50" s="223">
        <f t="shared" si="57"/>
        <v>-1.7288016351812985E-8</v>
      </c>
      <c r="AM50" s="223">
        <f t="shared" si="57"/>
        <v>-1.7162960830319207E-8</v>
      </c>
      <c r="AN50" s="223">
        <f t="shared" si="57"/>
        <v>-1.7936145013663918E-8</v>
      </c>
      <c r="AO50" s="223">
        <f t="shared" si="57"/>
        <v>-1.7977299648919143E-8</v>
      </c>
      <c r="AP50" s="223">
        <f t="shared" ref="AP50:BU50" si="58" xml:space="preserve"> AP46 + SUM(AP48:AP49)</f>
        <v>-1.7240154193132184E-8</v>
      </c>
      <c r="AQ50" s="223">
        <f t="shared" si="58"/>
        <v>-1.7425008991267532E-8</v>
      </c>
      <c r="AR50" s="223">
        <f t="shared" si="58"/>
        <v>-1.6317926565534435E-8</v>
      </c>
      <c r="AS50" s="223">
        <f t="shared" si="58"/>
        <v>-1.6115109247039072E-8</v>
      </c>
      <c r="AT50" s="223">
        <f t="shared" si="58"/>
        <v>-1.5209025150397792E-8</v>
      </c>
      <c r="AU50" s="223">
        <f t="shared" si="58"/>
        <v>-1.2787950254278257E-8</v>
      </c>
      <c r="AV50" s="223">
        <f t="shared" si="58"/>
        <v>-1.3006456356379203E-8</v>
      </c>
      <c r="AW50" s="223">
        <f t="shared" si="58"/>
        <v>-1.1336169336573221E-8</v>
      </c>
      <c r="AX50" s="223">
        <f t="shared" si="58"/>
        <v>-1.0392795957159251E-8</v>
      </c>
      <c r="AY50" s="223">
        <f t="shared" si="58"/>
        <v>-8.7043190433178097E-9</v>
      </c>
      <c r="AZ50" s="223">
        <f t="shared" si="58"/>
        <v>-7.6015567174181342E-9</v>
      </c>
      <c r="BA50" s="223">
        <f t="shared" si="58"/>
        <v>-6.1891114455647767E-9</v>
      </c>
      <c r="BB50" s="223">
        <f t="shared" si="58"/>
        <v>-4.6643435780424625E-9</v>
      </c>
      <c r="BC50" s="223">
        <f t="shared" si="58"/>
        <v>-3.5252014640718699E-9</v>
      </c>
      <c r="BD50" s="223">
        <f t="shared" si="58"/>
        <v>-2.2064341465011239E-9</v>
      </c>
      <c r="BE50" s="223">
        <f t="shared" si="58"/>
        <v>-1.1514202924445271E-9</v>
      </c>
      <c r="BF50" s="223">
        <f t="shared" si="58"/>
        <v>1715.5909981762761</v>
      </c>
      <c r="BG50" s="223">
        <f t="shared" si="58"/>
        <v>1434.0243305571967</v>
      </c>
      <c r="BH50" s="223">
        <f t="shared" si="58"/>
        <v>1471.645621814961</v>
      </c>
      <c r="BI50" s="223">
        <f t="shared" si="58"/>
        <v>1480.3153284163072</v>
      </c>
      <c r="BJ50" s="223">
        <f t="shared" si="58"/>
        <v>1445.636502010922</v>
      </c>
      <c r="BK50" s="223">
        <f t="shared" si="58"/>
        <v>1469.8749388211263</v>
      </c>
      <c r="BL50" s="223">
        <f t="shared" si="58"/>
        <v>1508.4367623603348</v>
      </c>
      <c r="BM50" s="223">
        <f t="shared" si="58"/>
        <v>1517.3232116267145</v>
      </c>
      <c r="BN50" s="223">
        <f t="shared" si="58"/>
        <v>1499.5503130939546</v>
      </c>
      <c r="BO50" s="223">
        <f t="shared" si="58"/>
        <v>1515.5082615580341</v>
      </c>
      <c r="BP50" s="223">
        <f t="shared" si="58"/>
        <v>1546.1476814193425</v>
      </c>
      <c r="BQ50" s="223">
        <f t="shared" si="58"/>
        <v>1555.256291917382</v>
      </c>
      <c r="BR50" s="223">
        <f t="shared" si="58"/>
        <v>1518.8218499252243</v>
      </c>
      <c r="BS50" s="223">
        <f t="shared" si="58"/>
        <v>1544.2873575989456</v>
      </c>
      <c r="BT50" s="223">
        <f t="shared" si="58"/>
        <v>1584.8013734548267</v>
      </c>
      <c r="BU50" s="223">
        <f t="shared" si="58"/>
        <v>1594.1376992153168</v>
      </c>
      <c r="BV50" s="223">
        <f t="shared" ref="BV50:DA50" si="59" xml:space="preserve"> BV46 + SUM(BV48:BV49)</f>
        <v>1556.792396173355</v>
      </c>
      <c r="BW50" s="223">
        <f t="shared" si="59"/>
        <v>1582.8945415389189</v>
      </c>
      <c r="BX50" s="223">
        <f t="shared" si="59"/>
        <v>1624.4214077911965</v>
      </c>
      <c r="BY50" s="223">
        <f t="shared" si="59"/>
        <v>1633.9911416956993</v>
      </c>
      <c r="BZ50" s="223">
        <f t="shared" si="59"/>
        <v>1595.7122060776892</v>
      </c>
      <c r="CA50" s="223">
        <f t="shared" si="59"/>
        <v>1622.4669050773923</v>
      </c>
      <c r="CB50" s="223">
        <f t="shared" si="59"/>
        <v>1665.0319429859765</v>
      </c>
      <c r="CC50" s="223">
        <f t="shared" si="59"/>
        <v>1674.8409202380926</v>
      </c>
      <c r="CD50" s="223">
        <f t="shared" si="59"/>
        <v>1655.2229657338612</v>
      </c>
      <c r="CE50" s="223">
        <f t="shared" si="59"/>
        <v>1672.8375549564416</v>
      </c>
      <c r="CF50" s="223">
        <f t="shared" si="59"/>
        <v>1706.6577415606253</v>
      </c>
      <c r="CG50" s="223">
        <f t="shared" si="59"/>
        <v>1716.7119432440441</v>
      </c>
      <c r="CH50" s="223">
        <f t="shared" si="59"/>
        <v>1676.4951365103716</v>
      </c>
      <c r="CI50" s="223">
        <f t="shared" si="59"/>
        <v>1704.6042921469343</v>
      </c>
      <c r="CJ50" s="223">
        <f t="shared" si="59"/>
        <v>1749.3241850996419</v>
      </c>
      <c r="CK50" s="223">
        <f t="shared" si="59"/>
        <v>1759.6297418251452</v>
      </c>
      <c r="CL50" s="223">
        <f t="shared" si="59"/>
        <v>1718.4075149231312</v>
      </c>
      <c r="CM50" s="223">
        <f t="shared" si="59"/>
        <v>1747.2193994506088</v>
      </c>
      <c r="CN50" s="223">
        <f t="shared" si="59"/>
        <v>1793.0572897271322</v>
      </c>
      <c r="CO50" s="223">
        <f t="shared" si="59"/>
        <v>1803.6204853707732</v>
      </c>
      <c r="CP50" s="223">
        <f t="shared" si="59"/>
        <v>1761.3677027962094</v>
      </c>
      <c r="CQ50" s="223">
        <f t="shared" si="59"/>
        <v>1790.8998844368734</v>
      </c>
      <c r="CR50" s="223">
        <f t="shared" si="59"/>
        <v>1837.88372197031</v>
      </c>
      <c r="CS50" s="223">
        <f t="shared" si="59"/>
        <v>1848.7109975050425</v>
      </c>
      <c r="CT50" s="223">
        <f t="shared" si="59"/>
        <v>1827.0564464355784</v>
      </c>
      <c r="CU50" s="223">
        <f t="shared" si="59"/>
        <v>1846.4996570825269</v>
      </c>
      <c r="CV50" s="223">
        <f t="shared" si="59"/>
        <v>1883.830815019568</v>
      </c>
      <c r="CW50" s="223">
        <f t="shared" si="59"/>
        <v>1894.9287724426677</v>
      </c>
      <c r="CX50" s="223">
        <f t="shared" si="59"/>
        <v>1850.5369427502665</v>
      </c>
      <c r="CY50" s="223">
        <f t="shared" si="59"/>
        <v>1881.5641910864897</v>
      </c>
      <c r="CZ50" s="223">
        <f t="shared" si="59"/>
        <v>1930.9265853950574</v>
      </c>
      <c r="DA50" s="223">
        <f t="shared" si="59"/>
        <v>1942.3019917537358</v>
      </c>
      <c r="DB50" s="223">
        <f t="shared" ref="DB50:EG50" si="60" xml:space="preserve"> DB46 + SUM(DB48:DB49)</f>
        <v>1896.8003663190239</v>
      </c>
      <c r="DC50" s="223">
        <f t="shared" si="60"/>
        <v>1928.6032958636524</v>
      </c>
      <c r="DD50" s="223">
        <f t="shared" si="60"/>
        <v>1979.199750029934</v>
      </c>
      <c r="DE50" s="223">
        <f t="shared" si="60"/>
        <v>1990.8595415475793</v>
      </c>
      <c r="DF50" s="223">
        <f t="shared" si="60"/>
        <v>1944.2203754769989</v>
      </c>
      <c r="DG50" s="223">
        <f t="shared" si="60"/>
        <v>1976.8183782602437</v>
      </c>
      <c r="DH50" s="223">
        <f t="shared" si="60"/>
        <v>2028.6797437806817</v>
      </c>
      <c r="DI50" s="223">
        <f t="shared" si="60"/>
        <v>2040.6310300862679</v>
      </c>
      <c r="DJ50" s="223">
        <f t="shared" si="60"/>
        <v>2016.7284574750965</v>
      </c>
      <c r="DK50" s="223">
        <f t="shared" si="60"/>
        <v>2038.1901240223351</v>
      </c>
      <c r="DL50" s="223">
        <f t="shared" si="60"/>
        <v>2079.3967373751993</v>
      </c>
      <c r="DM50" s="223">
        <f t="shared" si="60"/>
        <v>2091.6468058384244</v>
      </c>
      <c r="DN50" s="223">
        <f t="shared" si="60"/>
        <v>2042.6465319855224</v>
      </c>
      <c r="DO50" s="223">
        <f t="shared" si="60"/>
        <v>2076.8948086596683</v>
      </c>
      <c r="DP50" s="223">
        <f t="shared" si="60"/>
        <v>2131.3816558095787</v>
      </c>
      <c r="DQ50" s="223">
        <f t="shared" si="60"/>
        <v>2143.937975984385</v>
      </c>
      <c r="DR50" s="223">
        <f t="shared" si="60"/>
        <v>2093.7126952851595</v>
      </c>
      <c r="DS50" s="223">
        <f t="shared" si="60"/>
        <v>2128.8171788761592</v>
      </c>
      <c r="DT50" s="223">
        <f t="shared" si="60"/>
        <v>2184.6661972048187</v>
      </c>
      <c r="DU50" s="223">
        <f t="shared" si="60"/>
        <v>2197.5364253839953</v>
      </c>
      <c r="DV50" s="223">
        <f t="shared" si="60"/>
        <v>2146.0555126672889</v>
      </c>
      <c r="DW50" s="223">
        <f t="shared" si="60"/>
        <v>2182.0376083480633</v>
      </c>
      <c r="DX50" s="223">
        <f t="shared" si="60"/>
        <v>2239.2828521349384</v>
      </c>
      <c r="DY50" s="223">
        <f t="shared" si="60"/>
        <v>2252.474836018594</v>
      </c>
      <c r="DZ50" s="223">
        <f t="shared" si="60"/>
        <v>7791.318038879489</v>
      </c>
      <c r="EA50" s="223">
        <f t="shared" si="60"/>
        <v>7874.2318635414731</v>
      </c>
      <c r="EB50" s="223">
        <f t="shared" si="60"/>
        <v>8033.4272320340933</v>
      </c>
      <c r="EC50" s="223">
        <f t="shared" si="60"/>
        <v>8080.7534742167081</v>
      </c>
      <c r="ED50" s="223">
        <f t="shared" si="60"/>
        <v>7891.4485054862444</v>
      </c>
      <c r="EE50" s="223">
        <f t="shared" si="60"/>
        <v>8023.761417947394</v>
      </c>
      <c r="EF50" s="223">
        <f t="shared" si="60"/>
        <v>8234.2629128349472</v>
      </c>
      <c r="EG50" s="223">
        <f t="shared" si="60"/>
        <v>8282.772311072129</v>
      </c>
      <c r="EH50" s="223">
        <f t="shared" ref="EH50:FM50" si="61" xml:space="preserve"> EH46 + SUM(EH48:EH49)</f>
        <v>8088.7347181234036</v>
      </c>
      <c r="EI50" s="223">
        <f t="shared" si="61"/>
        <v>8224.3554533960796</v>
      </c>
      <c r="EJ50" s="223">
        <f t="shared" si="61"/>
        <v>8440.1194856558195</v>
      </c>
      <c r="EK50" s="223">
        <f t="shared" si="61"/>
        <v>8489.84161884893</v>
      </c>
      <c r="EL50" s="223">
        <f t="shared" si="61"/>
        <v>8290.953086076488</v>
      </c>
      <c r="EM50" s="223">
        <f t="shared" si="61"/>
        <v>8429.9643397309792</v>
      </c>
      <c r="EN50" s="223">
        <f t="shared" si="61"/>
        <v>8651.1224727972149</v>
      </c>
      <c r="EO50" s="223">
        <f t="shared" si="61"/>
        <v>8702.0876593201538</v>
      </c>
      <c r="EP50" s="223">
        <f t="shared" si="61"/>
        <v>8600.157286274276</v>
      </c>
      <c r="EQ50" s="223">
        <f t="shared" si="61"/>
        <v>8691.6786347471934</v>
      </c>
      <c r="ER50" s="223">
        <f t="shared" si="61"/>
        <v>8867.4005346171452</v>
      </c>
      <c r="ES50" s="223">
        <f t="shared" si="61"/>
        <v>8919.6398508031562</v>
      </c>
      <c r="ET50" s="223">
        <f t="shared" si="61"/>
        <v>8710.6825860591071</v>
      </c>
      <c r="EU50" s="223">
        <f t="shared" si="61"/>
        <v>8856.7312844298613</v>
      </c>
      <c r="EV50" s="223">
        <f t="shared" si="61"/>
        <v>9089.0855479825696</v>
      </c>
      <c r="EW50" s="223">
        <f t="shared" si="61"/>
        <v>9142.6308470732311</v>
      </c>
      <c r="EX50" s="223">
        <f t="shared" si="61"/>
        <v>8928.4496507105832</v>
      </c>
      <c r="EY50" s="223">
        <f t="shared" si="61"/>
        <v>9078.1495665406037</v>
      </c>
      <c r="EZ50" s="223">
        <f t="shared" si="61"/>
        <v>9316.3126866821331</v>
      </c>
      <c r="FA50" s="223">
        <f t="shared" si="61"/>
        <v>9371.1966182500619</v>
      </c>
      <c r="FB50" s="223">
        <f t="shared" si="61"/>
        <v>3123.732206083354</v>
      </c>
      <c r="FC50" s="223">
        <f t="shared" si="61"/>
        <v>0</v>
      </c>
      <c r="FD50" s="223">
        <f t="shared" si="61"/>
        <v>0</v>
      </c>
      <c r="FE50" s="223">
        <f t="shared" si="61"/>
        <v>0</v>
      </c>
      <c r="FF50" s="223">
        <f t="shared" si="61"/>
        <v>0</v>
      </c>
      <c r="FG50" s="223">
        <f t="shared" si="61"/>
        <v>0</v>
      </c>
      <c r="FH50" s="223">
        <f t="shared" si="61"/>
        <v>0</v>
      </c>
      <c r="FI50" s="223">
        <f t="shared" si="61"/>
        <v>0</v>
      </c>
      <c r="FJ50" s="223">
        <f t="shared" si="61"/>
        <v>0</v>
      </c>
      <c r="FK50" s="223">
        <f t="shared" si="61"/>
        <v>0</v>
      </c>
      <c r="FL50" s="223">
        <f t="shared" si="61"/>
        <v>0</v>
      </c>
      <c r="FM50" s="223">
        <f t="shared" si="61"/>
        <v>0</v>
      </c>
      <c r="FN50" s="223">
        <f t="shared" ref="FN50:GJ50" si="62" xml:space="preserve"> FN46 + SUM(FN48:FN49)</f>
        <v>0</v>
      </c>
      <c r="FO50" s="223">
        <f t="shared" si="62"/>
        <v>0</v>
      </c>
      <c r="FP50" s="223">
        <f t="shared" si="62"/>
        <v>0</v>
      </c>
      <c r="FQ50" s="223">
        <f t="shared" si="62"/>
        <v>0</v>
      </c>
      <c r="FR50" s="223">
        <f t="shared" si="62"/>
        <v>0</v>
      </c>
      <c r="FS50" s="223">
        <f t="shared" si="62"/>
        <v>0</v>
      </c>
      <c r="FT50" s="223">
        <f t="shared" si="62"/>
        <v>0</v>
      </c>
      <c r="FU50" s="223">
        <f t="shared" si="62"/>
        <v>0</v>
      </c>
      <c r="FV50" s="223">
        <f t="shared" si="62"/>
        <v>0</v>
      </c>
      <c r="FW50" s="223">
        <f t="shared" si="62"/>
        <v>0</v>
      </c>
      <c r="FX50" s="223">
        <f t="shared" si="62"/>
        <v>0</v>
      </c>
      <c r="FY50" s="223">
        <f t="shared" si="62"/>
        <v>0</v>
      </c>
      <c r="FZ50" s="223">
        <f t="shared" si="62"/>
        <v>0</v>
      </c>
      <c r="GA50" s="223">
        <f t="shared" si="62"/>
        <v>0</v>
      </c>
      <c r="GB50" s="223">
        <f t="shared" si="62"/>
        <v>0</v>
      </c>
      <c r="GC50" s="223">
        <f t="shared" si="62"/>
        <v>0</v>
      </c>
      <c r="GD50" s="223">
        <f t="shared" si="62"/>
        <v>0</v>
      </c>
      <c r="GE50" s="223">
        <f t="shared" si="62"/>
        <v>0</v>
      </c>
      <c r="GF50" s="223">
        <f t="shared" si="62"/>
        <v>0</v>
      </c>
      <c r="GG50" s="223">
        <f t="shared" si="62"/>
        <v>0</v>
      </c>
      <c r="GH50" s="223">
        <f t="shared" si="62"/>
        <v>0</v>
      </c>
      <c r="GI50" s="223">
        <f t="shared" si="62"/>
        <v>0</v>
      </c>
      <c r="GJ50" s="223">
        <f t="shared" si="62"/>
        <v>0</v>
      </c>
    </row>
    <row r="51" spans="1:192" hidden="1" outlineLevel="1" x14ac:dyDescent="0.35">
      <c r="A51" s="198"/>
      <c r="D51" s="201"/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5"/>
      <c r="P51" s="225"/>
      <c r="Q51" s="225"/>
      <c r="R51" s="225"/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  <c r="CK51" s="225"/>
      <c r="CL51" s="225"/>
      <c r="CM51" s="225"/>
      <c r="CN51" s="225"/>
      <c r="CO51" s="225"/>
      <c r="CP51" s="225"/>
      <c r="CQ51" s="225"/>
      <c r="CR51" s="225"/>
      <c r="CS51" s="225"/>
      <c r="CT51" s="225"/>
      <c r="CU51" s="225"/>
      <c r="CV51" s="225"/>
      <c r="CW51" s="225"/>
      <c r="CX51" s="225"/>
      <c r="CY51" s="225"/>
      <c r="CZ51" s="225"/>
      <c r="DA51" s="225"/>
      <c r="DB51" s="225"/>
      <c r="DC51" s="225"/>
      <c r="DD51" s="225"/>
      <c r="DE51" s="225"/>
      <c r="DF51" s="225"/>
      <c r="DG51" s="225"/>
      <c r="DH51" s="225"/>
      <c r="DI51" s="225"/>
      <c r="DJ51" s="225"/>
      <c r="DK51" s="225"/>
      <c r="DL51" s="225"/>
      <c r="DM51" s="225"/>
      <c r="DN51" s="225"/>
      <c r="DO51" s="225"/>
      <c r="DP51" s="225"/>
      <c r="DQ51" s="225"/>
      <c r="DR51" s="225"/>
      <c r="DS51" s="225"/>
      <c r="DT51" s="225"/>
      <c r="DU51" s="225"/>
      <c r="DV51" s="225"/>
      <c r="DW51" s="225"/>
      <c r="DX51" s="225"/>
      <c r="DY51" s="225"/>
      <c r="DZ51" s="225"/>
      <c r="EA51" s="225"/>
      <c r="EB51" s="225"/>
      <c r="EC51" s="225"/>
      <c r="ED51" s="225"/>
      <c r="EE51" s="225"/>
      <c r="EF51" s="225"/>
      <c r="EG51" s="225"/>
      <c r="EH51" s="225"/>
      <c r="EI51" s="225"/>
      <c r="EJ51" s="225"/>
      <c r="EK51" s="225"/>
      <c r="EL51" s="225"/>
      <c r="EM51" s="225"/>
      <c r="EN51" s="225"/>
      <c r="EO51" s="225"/>
      <c r="EP51" s="225"/>
      <c r="EQ51" s="225"/>
      <c r="ER51" s="225"/>
      <c r="ES51" s="225"/>
      <c r="ET51" s="225"/>
      <c r="EU51" s="225"/>
      <c r="EV51" s="225"/>
      <c r="EW51" s="225"/>
      <c r="EX51" s="225"/>
      <c r="EY51" s="225"/>
      <c r="EZ51" s="225"/>
      <c r="FA51" s="225"/>
      <c r="FB51" s="225"/>
      <c r="FC51" s="225"/>
      <c r="FD51" s="225"/>
      <c r="FE51" s="225"/>
      <c r="FF51" s="225"/>
      <c r="FG51" s="225"/>
      <c r="FH51" s="225"/>
      <c r="FI51" s="225"/>
      <c r="FJ51" s="225"/>
      <c r="FK51" s="225"/>
      <c r="FL51" s="225"/>
      <c r="FM51" s="225"/>
      <c r="FN51" s="225"/>
      <c r="FO51" s="225"/>
      <c r="FP51" s="225"/>
      <c r="FQ51" s="225"/>
      <c r="FR51" s="225"/>
      <c r="FS51" s="225"/>
      <c r="FT51" s="225"/>
      <c r="FU51" s="225"/>
      <c r="FV51" s="225"/>
      <c r="FW51" s="225"/>
      <c r="FX51" s="225"/>
      <c r="FY51" s="225"/>
      <c r="FZ51" s="225"/>
      <c r="GA51" s="225"/>
      <c r="GB51" s="225"/>
      <c r="GC51" s="225"/>
      <c r="GD51" s="225"/>
      <c r="GE51" s="225"/>
      <c r="GF51" s="225"/>
      <c r="GG51" s="225"/>
      <c r="GH51" s="225"/>
      <c r="GI51" s="225"/>
      <c r="GJ51" s="225"/>
    </row>
    <row r="52" spans="1:192" hidden="1" outlineLevel="1" x14ac:dyDescent="0.35">
      <c r="A52" s="198"/>
      <c r="D52" s="201"/>
      <c r="E52" s="270" t="str">
        <f xml:space="preserve"> Equity!E$13</f>
        <v>Share capital redemption</v>
      </c>
      <c r="F52" s="270">
        <f xml:space="preserve"> Equity!F$13</f>
        <v>0</v>
      </c>
      <c r="G52" s="270" t="str">
        <f xml:space="preserve"> Equity!G$13</f>
        <v>$ 000s</v>
      </c>
      <c r="H52" s="270">
        <f xml:space="preserve"> Equity!H$13</f>
        <v>-87054.025199197247</v>
      </c>
      <c r="I52" s="270">
        <f xml:space="preserve"> Equity!I$13</f>
        <v>0</v>
      </c>
      <c r="J52" s="270">
        <f xml:space="preserve"> Equity!J$13</f>
        <v>0</v>
      </c>
      <c r="K52" s="270">
        <f xml:space="preserve"> Equity!K$13</f>
        <v>0</v>
      </c>
      <c r="L52" s="270">
        <f xml:space="preserve"> Equity!L$13</f>
        <v>0</v>
      </c>
      <c r="M52" s="270">
        <f xml:space="preserve"> Equity!M$13</f>
        <v>0</v>
      </c>
      <c r="N52" s="270">
        <f xml:space="preserve"> Equity!N$13</f>
        <v>0</v>
      </c>
      <c r="O52" s="270">
        <f xml:space="preserve"> Equity!O$13</f>
        <v>0</v>
      </c>
      <c r="P52" s="270">
        <f xml:space="preserve"> Equity!P$13</f>
        <v>0</v>
      </c>
      <c r="Q52" s="270">
        <f xml:space="preserve"> Equity!Q$13</f>
        <v>0</v>
      </c>
      <c r="R52" s="270">
        <f xml:space="preserve"> Equity!R$13</f>
        <v>0</v>
      </c>
      <c r="S52" s="270">
        <f xml:space="preserve"> Equity!S$13</f>
        <v>0</v>
      </c>
      <c r="T52" s="270">
        <f xml:space="preserve"> Equity!T$13</f>
        <v>0</v>
      </c>
      <c r="U52" s="270">
        <f xml:space="preserve"> Equity!U$13</f>
        <v>0</v>
      </c>
      <c r="V52" s="270">
        <f xml:space="preserve"> Equity!V$13</f>
        <v>0</v>
      </c>
      <c r="W52" s="270">
        <f xml:space="preserve"> Equity!W$13</f>
        <v>0</v>
      </c>
      <c r="X52" s="270">
        <f xml:space="preserve"> Equity!X$13</f>
        <v>0</v>
      </c>
      <c r="Y52" s="270">
        <f xml:space="preserve"> Equity!Y$13</f>
        <v>0</v>
      </c>
      <c r="Z52" s="270">
        <f xml:space="preserve"> Equity!Z$13</f>
        <v>0</v>
      </c>
      <c r="AA52" s="270">
        <f xml:space="preserve"> Equity!AA$13</f>
        <v>0</v>
      </c>
      <c r="AB52" s="270">
        <f xml:space="preserve"> Equity!AB$13</f>
        <v>0</v>
      </c>
      <c r="AC52" s="270">
        <f xml:space="preserve"> Equity!AC$13</f>
        <v>0</v>
      </c>
      <c r="AD52" s="270">
        <f xml:space="preserve"> Equity!AD$13</f>
        <v>0</v>
      </c>
      <c r="AE52" s="270">
        <f xml:space="preserve"> Equity!AE$13</f>
        <v>0</v>
      </c>
      <c r="AF52" s="270">
        <f xml:space="preserve"> Equity!AF$13</f>
        <v>0</v>
      </c>
      <c r="AG52" s="270">
        <f xml:space="preserve"> Equity!AG$13</f>
        <v>0</v>
      </c>
      <c r="AH52" s="270">
        <f xml:space="preserve"> Equity!AH$13</f>
        <v>0</v>
      </c>
      <c r="AI52" s="270">
        <f xml:space="preserve"> Equity!AI$13</f>
        <v>0</v>
      </c>
      <c r="AJ52" s="270">
        <f xml:space="preserve"> Equity!AJ$13</f>
        <v>0</v>
      </c>
      <c r="AK52" s="270">
        <f xml:space="preserve"> Equity!AK$13</f>
        <v>0</v>
      </c>
      <c r="AL52" s="270">
        <f xml:space="preserve"> Equity!AL$13</f>
        <v>0</v>
      </c>
      <c r="AM52" s="270">
        <f xml:space="preserve"> Equity!AM$13</f>
        <v>0</v>
      </c>
      <c r="AN52" s="270">
        <f xml:space="preserve"> Equity!AN$13</f>
        <v>0</v>
      </c>
      <c r="AO52" s="270">
        <f xml:space="preserve"> Equity!AO$13</f>
        <v>0</v>
      </c>
      <c r="AP52" s="270">
        <f xml:space="preserve"> Equity!AP$13</f>
        <v>0</v>
      </c>
      <c r="AQ52" s="270">
        <f xml:space="preserve"> Equity!AQ$13</f>
        <v>0</v>
      </c>
      <c r="AR52" s="270">
        <f xml:space="preserve"> Equity!AR$13</f>
        <v>0</v>
      </c>
      <c r="AS52" s="270">
        <f xml:space="preserve"> Equity!AS$13</f>
        <v>0</v>
      </c>
      <c r="AT52" s="270">
        <f xml:space="preserve"> Equity!AT$13</f>
        <v>0</v>
      </c>
      <c r="AU52" s="270">
        <f xml:space="preserve"> Equity!AU$13</f>
        <v>0</v>
      </c>
      <c r="AV52" s="270">
        <f xml:space="preserve"> Equity!AV$13</f>
        <v>0</v>
      </c>
      <c r="AW52" s="270">
        <f xml:space="preserve"> Equity!AW$13</f>
        <v>0</v>
      </c>
      <c r="AX52" s="270">
        <f xml:space="preserve"> Equity!AX$13</f>
        <v>0</v>
      </c>
      <c r="AY52" s="270">
        <f xml:space="preserve"> Equity!AY$13</f>
        <v>0</v>
      </c>
      <c r="AZ52" s="270">
        <f xml:space="preserve"> Equity!AZ$13</f>
        <v>0</v>
      </c>
      <c r="BA52" s="270">
        <f xml:space="preserve"> Equity!BA$13</f>
        <v>0</v>
      </c>
      <c r="BB52" s="270">
        <f xml:space="preserve"> Equity!BB$13</f>
        <v>0</v>
      </c>
      <c r="BC52" s="270">
        <f xml:space="preserve"> Equity!BC$13</f>
        <v>0</v>
      </c>
      <c r="BD52" s="270">
        <f xml:space="preserve"> Equity!BD$13</f>
        <v>0</v>
      </c>
      <c r="BE52" s="270">
        <f xml:space="preserve"> Equity!BE$13</f>
        <v>0</v>
      </c>
      <c r="BF52" s="270">
        <f xml:space="preserve"> Equity!BF$13</f>
        <v>0</v>
      </c>
      <c r="BG52" s="270">
        <f xml:space="preserve"> Equity!BG$13</f>
        <v>0</v>
      </c>
      <c r="BH52" s="270">
        <f xml:space="preserve"> Equity!BH$13</f>
        <v>0</v>
      </c>
      <c r="BI52" s="270">
        <f xml:space="preserve"> Equity!BI$13</f>
        <v>0</v>
      </c>
      <c r="BJ52" s="270">
        <f xml:space="preserve"> Equity!BJ$13</f>
        <v>0</v>
      </c>
      <c r="BK52" s="270">
        <f xml:space="preserve"> Equity!BK$13</f>
        <v>0</v>
      </c>
      <c r="BL52" s="270">
        <f xml:space="preserve"> Equity!BL$13</f>
        <v>0</v>
      </c>
      <c r="BM52" s="270">
        <f xml:space="preserve"> Equity!BM$13</f>
        <v>0</v>
      </c>
      <c r="BN52" s="270">
        <f xml:space="preserve"> Equity!BN$13</f>
        <v>0</v>
      </c>
      <c r="BO52" s="270">
        <f xml:space="preserve"> Equity!BO$13</f>
        <v>0</v>
      </c>
      <c r="BP52" s="270">
        <f xml:space="preserve"> Equity!BP$13</f>
        <v>0</v>
      </c>
      <c r="BQ52" s="270">
        <f xml:space="preserve"> Equity!BQ$13</f>
        <v>0</v>
      </c>
      <c r="BR52" s="270">
        <f xml:space="preserve"> Equity!BR$13</f>
        <v>0</v>
      </c>
      <c r="BS52" s="270">
        <f xml:space="preserve"> Equity!BS$13</f>
        <v>0</v>
      </c>
      <c r="BT52" s="270">
        <f xml:space="preserve"> Equity!BT$13</f>
        <v>0</v>
      </c>
      <c r="BU52" s="270">
        <f xml:space="preserve"> Equity!BU$13</f>
        <v>0</v>
      </c>
      <c r="BV52" s="270">
        <f xml:space="preserve"> Equity!BV$13</f>
        <v>0</v>
      </c>
      <c r="BW52" s="270">
        <f xml:space="preserve"> Equity!BW$13</f>
        <v>0</v>
      </c>
      <c r="BX52" s="270">
        <f xml:space="preserve"> Equity!BX$13</f>
        <v>0</v>
      </c>
      <c r="BY52" s="270">
        <f xml:space="preserve"> Equity!BY$13</f>
        <v>0</v>
      </c>
      <c r="BZ52" s="270">
        <f xml:space="preserve"> Equity!BZ$13</f>
        <v>0</v>
      </c>
      <c r="CA52" s="270">
        <f xml:space="preserve"> Equity!CA$13</f>
        <v>0</v>
      </c>
      <c r="CB52" s="270">
        <f xml:space="preserve"> Equity!CB$13</f>
        <v>0</v>
      </c>
      <c r="CC52" s="270">
        <f xml:space="preserve"> Equity!CC$13</f>
        <v>0</v>
      </c>
      <c r="CD52" s="270">
        <f xml:space="preserve"> Equity!CD$13</f>
        <v>0</v>
      </c>
      <c r="CE52" s="270">
        <f xml:space="preserve"> Equity!CE$13</f>
        <v>0</v>
      </c>
      <c r="CF52" s="270">
        <f xml:space="preserve"> Equity!CF$13</f>
        <v>0</v>
      </c>
      <c r="CG52" s="270">
        <f xml:space="preserve"> Equity!CG$13</f>
        <v>0</v>
      </c>
      <c r="CH52" s="270">
        <f xml:space="preserve"> Equity!CH$13</f>
        <v>0</v>
      </c>
      <c r="CI52" s="270">
        <f xml:space="preserve"> Equity!CI$13</f>
        <v>0</v>
      </c>
      <c r="CJ52" s="270">
        <f xml:space="preserve"> Equity!CJ$13</f>
        <v>0</v>
      </c>
      <c r="CK52" s="270">
        <f xml:space="preserve"> Equity!CK$13</f>
        <v>0</v>
      </c>
      <c r="CL52" s="270">
        <f xml:space="preserve"> Equity!CL$13</f>
        <v>0</v>
      </c>
      <c r="CM52" s="270">
        <f xml:space="preserve"> Equity!CM$13</f>
        <v>0</v>
      </c>
      <c r="CN52" s="270">
        <f xml:space="preserve"> Equity!CN$13</f>
        <v>0</v>
      </c>
      <c r="CO52" s="270">
        <f xml:space="preserve"> Equity!CO$13</f>
        <v>0</v>
      </c>
      <c r="CP52" s="270">
        <f xml:space="preserve"> Equity!CP$13</f>
        <v>0</v>
      </c>
      <c r="CQ52" s="270">
        <f xml:space="preserve"> Equity!CQ$13</f>
        <v>0</v>
      </c>
      <c r="CR52" s="270">
        <f xml:space="preserve"> Equity!CR$13</f>
        <v>0</v>
      </c>
      <c r="CS52" s="270">
        <f xml:space="preserve"> Equity!CS$13</f>
        <v>0</v>
      </c>
      <c r="CT52" s="270">
        <f xml:space="preserve"> Equity!CT$13</f>
        <v>0</v>
      </c>
      <c r="CU52" s="270">
        <f xml:space="preserve"> Equity!CU$13</f>
        <v>0</v>
      </c>
      <c r="CV52" s="270">
        <f xml:space="preserve"> Equity!CV$13</f>
        <v>0</v>
      </c>
      <c r="CW52" s="270">
        <f xml:space="preserve"> Equity!CW$13</f>
        <v>0</v>
      </c>
      <c r="CX52" s="270">
        <f xml:space="preserve"> Equity!CX$13</f>
        <v>0</v>
      </c>
      <c r="CY52" s="270">
        <f xml:space="preserve"> Equity!CY$13</f>
        <v>0</v>
      </c>
      <c r="CZ52" s="270">
        <f xml:space="preserve"> Equity!CZ$13</f>
        <v>0</v>
      </c>
      <c r="DA52" s="270">
        <f xml:space="preserve"> Equity!DA$13</f>
        <v>0</v>
      </c>
      <c r="DB52" s="270">
        <f xml:space="preserve"> Equity!DB$13</f>
        <v>0</v>
      </c>
      <c r="DC52" s="270">
        <f xml:space="preserve"> Equity!DC$13</f>
        <v>0</v>
      </c>
      <c r="DD52" s="270">
        <f xml:space="preserve"> Equity!DD$13</f>
        <v>0</v>
      </c>
      <c r="DE52" s="270">
        <f xml:space="preserve"> Equity!DE$13</f>
        <v>0</v>
      </c>
      <c r="DF52" s="270">
        <f xml:space="preserve"> Equity!DF$13</f>
        <v>0</v>
      </c>
      <c r="DG52" s="270">
        <f xml:space="preserve"> Equity!DG$13</f>
        <v>0</v>
      </c>
      <c r="DH52" s="270">
        <f xml:space="preserve"> Equity!DH$13</f>
        <v>0</v>
      </c>
      <c r="DI52" s="270">
        <f xml:space="preserve"> Equity!DI$13</f>
        <v>0</v>
      </c>
      <c r="DJ52" s="270">
        <f xml:space="preserve"> Equity!DJ$13</f>
        <v>0</v>
      </c>
      <c r="DK52" s="270">
        <f xml:space="preserve"> Equity!DK$13</f>
        <v>0</v>
      </c>
      <c r="DL52" s="270">
        <f xml:space="preserve"> Equity!DL$13</f>
        <v>0</v>
      </c>
      <c r="DM52" s="270">
        <f xml:space="preserve"> Equity!DM$13</f>
        <v>0</v>
      </c>
      <c r="DN52" s="270">
        <f xml:space="preserve"> Equity!DN$13</f>
        <v>0</v>
      </c>
      <c r="DO52" s="270">
        <f xml:space="preserve"> Equity!DO$13</f>
        <v>0</v>
      </c>
      <c r="DP52" s="270">
        <f xml:space="preserve"> Equity!DP$13</f>
        <v>0</v>
      </c>
      <c r="DQ52" s="270">
        <f xml:space="preserve"> Equity!DQ$13</f>
        <v>0</v>
      </c>
      <c r="DR52" s="270">
        <f xml:space="preserve"> Equity!DR$13</f>
        <v>0</v>
      </c>
      <c r="DS52" s="270">
        <f xml:space="preserve"> Equity!DS$13</f>
        <v>0</v>
      </c>
      <c r="DT52" s="270">
        <f xml:space="preserve"> Equity!DT$13</f>
        <v>0</v>
      </c>
      <c r="DU52" s="270">
        <f xml:space="preserve"> Equity!DU$13</f>
        <v>0</v>
      </c>
      <c r="DV52" s="270">
        <f xml:space="preserve"> Equity!DV$13</f>
        <v>0</v>
      </c>
      <c r="DW52" s="270">
        <f xml:space="preserve"> Equity!DW$13</f>
        <v>0</v>
      </c>
      <c r="DX52" s="270">
        <f xml:space="preserve"> Equity!DX$13</f>
        <v>0</v>
      </c>
      <c r="DY52" s="270">
        <f xml:space="preserve"> Equity!DY$13</f>
        <v>0</v>
      </c>
      <c r="DZ52" s="270">
        <f xml:space="preserve"> Equity!DZ$13</f>
        <v>0</v>
      </c>
      <c r="EA52" s="270">
        <f xml:space="preserve"> Equity!EA$13</f>
        <v>0</v>
      </c>
      <c r="EB52" s="270">
        <f xml:space="preserve"> Equity!EB$13</f>
        <v>0</v>
      </c>
      <c r="EC52" s="270">
        <f xml:space="preserve"> Equity!EC$13</f>
        <v>0</v>
      </c>
      <c r="ED52" s="270">
        <f xml:space="preserve"> Equity!ED$13</f>
        <v>0</v>
      </c>
      <c r="EE52" s="270">
        <f xml:space="preserve"> Equity!EE$13</f>
        <v>0</v>
      </c>
      <c r="EF52" s="270">
        <f xml:space="preserve"> Equity!EF$13</f>
        <v>0</v>
      </c>
      <c r="EG52" s="270">
        <f xml:space="preserve"> Equity!EG$13</f>
        <v>0</v>
      </c>
      <c r="EH52" s="270">
        <f xml:space="preserve"> Equity!EH$13</f>
        <v>0</v>
      </c>
      <c r="EI52" s="270">
        <f xml:space="preserve"> Equity!EI$13</f>
        <v>0</v>
      </c>
      <c r="EJ52" s="270">
        <f xml:space="preserve"> Equity!EJ$13</f>
        <v>0</v>
      </c>
      <c r="EK52" s="270">
        <f xml:space="preserve"> Equity!EK$13</f>
        <v>0</v>
      </c>
      <c r="EL52" s="270">
        <f xml:space="preserve"> Equity!EL$13</f>
        <v>0</v>
      </c>
      <c r="EM52" s="270">
        <f xml:space="preserve"> Equity!EM$13</f>
        <v>0</v>
      </c>
      <c r="EN52" s="270">
        <f xml:space="preserve"> Equity!EN$13</f>
        <v>0</v>
      </c>
      <c r="EO52" s="270">
        <f xml:space="preserve"> Equity!EO$13</f>
        <v>0</v>
      </c>
      <c r="EP52" s="270">
        <f xml:space="preserve"> Equity!EP$13</f>
        <v>0</v>
      </c>
      <c r="EQ52" s="270">
        <f xml:space="preserve"> Equity!EQ$13</f>
        <v>0</v>
      </c>
      <c r="ER52" s="270">
        <f xml:space="preserve"> Equity!ER$13</f>
        <v>0</v>
      </c>
      <c r="ES52" s="270">
        <f xml:space="preserve"> Equity!ES$13</f>
        <v>0</v>
      </c>
      <c r="ET52" s="270">
        <f xml:space="preserve"> Equity!ET$13</f>
        <v>0</v>
      </c>
      <c r="EU52" s="270">
        <f xml:space="preserve"> Equity!EU$13</f>
        <v>0</v>
      </c>
      <c r="EV52" s="270">
        <f xml:space="preserve"> Equity!EV$13</f>
        <v>0</v>
      </c>
      <c r="EW52" s="270">
        <f xml:space="preserve"> Equity!EW$13</f>
        <v>0</v>
      </c>
      <c r="EX52" s="270">
        <f xml:space="preserve"> Equity!EX$13</f>
        <v>0</v>
      </c>
      <c r="EY52" s="270">
        <f xml:space="preserve"> Equity!EY$13</f>
        <v>0</v>
      </c>
      <c r="EZ52" s="270">
        <f xml:space="preserve"> Equity!EZ$13</f>
        <v>0</v>
      </c>
      <c r="FA52" s="270">
        <f xml:space="preserve"> Equity!FA$13</f>
        <v>-87054.025199197247</v>
      </c>
      <c r="FB52" s="270">
        <f xml:space="preserve"> Equity!FB$13</f>
        <v>0</v>
      </c>
      <c r="FC52" s="270">
        <f xml:space="preserve"> Equity!FC$13</f>
        <v>0</v>
      </c>
      <c r="FD52" s="270">
        <f xml:space="preserve"> Equity!FD$13</f>
        <v>0</v>
      </c>
      <c r="FE52" s="270">
        <f xml:space="preserve"> Equity!FE$13</f>
        <v>0</v>
      </c>
      <c r="FF52" s="270">
        <f xml:space="preserve"> Equity!FF$13</f>
        <v>0</v>
      </c>
      <c r="FG52" s="270">
        <f xml:space="preserve"> Equity!FG$13</f>
        <v>0</v>
      </c>
      <c r="FH52" s="270">
        <f xml:space="preserve"> Equity!FH$13</f>
        <v>0</v>
      </c>
      <c r="FI52" s="270">
        <f xml:space="preserve"> Equity!FI$13</f>
        <v>0</v>
      </c>
      <c r="FJ52" s="270">
        <f xml:space="preserve"> Equity!FJ$13</f>
        <v>0</v>
      </c>
      <c r="FK52" s="270">
        <f xml:space="preserve"> Equity!FK$13</f>
        <v>0</v>
      </c>
      <c r="FL52" s="270">
        <f xml:space="preserve"> Equity!FL$13</f>
        <v>0</v>
      </c>
      <c r="FM52" s="270">
        <f xml:space="preserve"> Equity!FM$13</f>
        <v>0</v>
      </c>
      <c r="FN52" s="270">
        <f xml:space="preserve"> Equity!FN$13</f>
        <v>0</v>
      </c>
      <c r="FO52" s="270">
        <f xml:space="preserve"> Equity!FO$13</f>
        <v>0</v>
      </c>
      <c r="FP52" s="270">
        <f xml:space="preserve"> Equity!FP$13</f>
        <v>0</v>
      </c>
      <c r="FQ52" s="270">
        <f xml:space="preserve"> Equity!FQ$13</f>
        <v>0</v>
      </c>
      <c r="FR52" s="270">
        <f xml:space="preserve"> Equity!FR$13</f>
        <v>0</v>
      </c>
      <c r="FS52" s="270">
        <f xml:space="preserve"> Equity!FS$13</f>
        <v>0</v>
      </c>
      <c r="FT52" s="270">
        <f xml:space="preserve"> Equity!FT$13</f>
        <v>0</v>
      </c>
      <c r="FU52" s="270">
        <f xml:space="preserve"> Equity!FU$13</f>
        <v>0</v>
      </c>
      <c r="FV52" s="270">
        <f xml:space="preserve"> Equity!FV$13</f>
        <v>0</v>
      </c>
      <c r="FW52" s="270">
        <f xml:space="preserve"> Equity!FW$13</f>
        <v>0</v>
      </c>
      <c r="FX52" s="270">
        <f xml:space="preserve"> Equity!FX$13</f>
        <v>0</v>
      </c>
      <c r="FY52" s="270">
        <f xml:space="preserve"> Equity!FY$13</f>
        <v>0</v>
      </c>
      <c r="FZ52" s="270">
        <f xml:space="preserve"> Equity!FZ$13</f>
        <v>0</v>
      </c>
      <c r="GA52" s="270">
        <f xml:space="preserve"> Equity!GA$13</f>
        <v>0</v>
      </c>
      <c r="GB52" s="270">
        <f xml:space="preserve"> Equity!GB$13</f>
        <v>0</v>
      </c>
      <c r="GC52" s="270">
        <f xml:space="preserve"> Equity!GC$13</f>
        <v>0</v>
      </c>
      <c r="GD52" s="270">
        <f xml:space="preserve"> Equity!GD$13</f>
        <v>0</v>
      </c>
      <c r="GE52" s="270">
        <f xml:space="preserve"> Equity!GE$13</f>
        <v>0</v>
      </c>
      <c r="GF52" s="270">
        <f xml:space="preserve"> Equity!GF$13</f>
        <v>0</v>
      </c>
      <c r="GG52" s="270">
        <f xml:space="preserve"> Equity!GG$13</f>
        <v>0</v>
      </c>
      <c r="GH52" s="270">
        <f xml:space="preserve"> Equity!GH$13</f>
        <v>0</v>
      </c>
      <c r="GI52" s="270">
        <f xml:space="preserve"> Equity!GI$13</f>
        <v>0</v>
      </c>
      <c r="GJ52" s="270">
        <f xml:space="preserve"> Equity!GJ$13</f>
        <v>0</v>
      </c>
    </row>
    <row r="53" spans="1:192" hidden="1" outlineLevel="1" x14ac:dyDescent="0.35">
      <c r="A53" s="198"/>
      <c r="D53" s="201"/>
      <c r="E53" s="223" t="s">
        <v>54</v>
      </c>
      <c r="F53" s="223"/>
      <c r="G53" s="223" t="str">
        <f>SMU</f>
        <v>$ 000s</v>
      </c>
      <c r="H53" s="223">
        <f xml:space="preserve"> SUM(J53:GJ53)</f>
        <v>285360.00151790486</v>
      </c>
      <c r="I53" s="223"/>
      <c r="J53" s="223">
        <f t="shared" ref="J53:AO53" si="63" xml:space="preserve"> J50 + J52</f>
        <v>0</v>
      </c>
      <c r="K53" s="223">
        <f t="shared" si="63"/>
        <v>0</v>
      </c>
      <c r="L53" s="223">
        <f t="shared" si="63"/>
        <v>0</v>
      </c>
      <c r="M53" s="223">
        <f t="shared" si="63"/>
        <v>0</v>
      </c>
      <c r="N53" s="223">
        <f t="shared" si="63"/>
        <v>0</v>
      </c>
      <c r="O53" s="223">
        <f t="shared" si="63"/>
        <v>0</v>
      </c>
      <c r="P53" s="223">
        <f t="shared" si="63"/>
        <v>9.5315044745802879E-10</v>
      </c>
      <c r="Q53" s="223">
        <f t="shared" si="63"/>
        <v>6.1450009525287896E-9</v>
      </c>
      <c r="R53" s="223">
        <f t="shared" si="63"/>
        <v>6.0124420997453853E-9</v>
      </c>
      <c r="S53" s="223">
        <f t="shared" si="63"/>
        <v>6.0204001783858985E-9</v>
      </c>
      <c r="T53" s="223">
        <f t="shared" si="63"/>
        <v>5.3219082474242896E-9</v>
      </c>
      <c r="U53" s="223">
        <f t="shared" si="63"/>
        <v>4.7853063733782619E-9</v>
      </c>
      <c r="V53" s="223">
        <f t="shared" si="63"/>
        <v>3.7807694752700627E-9</v>
      </c>
      <c r="W53" s="223">
        <f t="shared" si="63"/>
        <v>2.3301254259422421E-9</v>
      </c>
      <c r="X53" s="223">
        <f t="shared" si="63"/>
        <v>1.4611032383982092E-9</v>
      </c>
      <c r="Y53" s="223">
        <f t="shared" si="63"/>
        <v>-3.6834535421803594E-11</v>
      </c>
      <c r="Z53" s="223">
        <f t="shared" si="63"/>
        <v>-1.5479599824175239E-9</v>
      </c>
      <c r="AA53" s="223">
        <f t="shared" si="63"/>
        <v>-3.1113813747651875E-9</v>
      </c>
      <c r="AB53" s="223">
        <f t="shared" si="63"/>
        <v>-4.8175934352912009E-9</v>
      </c>
      <c r="AC53" s="223">
        <f t="shared" si="63"/>
        <v>-6.5174390329048038E-9</v>
      </c>
      <c r="AD53" s="223">
        <f t="shared" si="63"/>
        <v>-7.9185156209859997E-9</v>
      </c>
      <c r="AE53" s="223">
        <f t="shared" si="63"/>
        <v>-9.6920302894432098E-9</v>
      </c>
      <c r="AF53" s="223">
        <f t="shared" si="63"/>
        <v>-1.0846832765309955E-8</v>
      </c>
      <c r="AG53" s="223">
        <f t="shared" si="63"/>
        <v>-1.2544319361040834E-8</v>
      </c>
      <c r="AH53" s="223">
        <f t="shared" si="63"/>
        <v>-1.3850126379111316E-8</v>
      </c>
      <c r="AI53" s="223">
        <f t="shared" si="63"/>
        <v>-1.4041575013834517E-8</v>
      </c>
      <c r="AJ53" s="223">
        <f t="shared" si="63"/>
        <v>-1.5868636182858609E-8</v>
      </c>
      <c r="AK53" s="223">
        <f t="shared" si="63"/>
        <v>-1.6160811355803162E-8</v>
      </c>
      <c r="AL53" s="223">
        <f t="shared" si="63"/>
        <v>-1.7288016351812985E-8</v>
      </c>
      <c r="AM53" s="223">
        <f t="shared" si="63"/>
        <v>-1.7162960830319207E-8</v>
      </c>
      <c r="AN53" s="223">
        <f t="shared" si="63"/>
        <v>-1.7936145013663918E-8</v>
      </c>
      <c r="AO53" s="223">
        <f t="shared" si="63"/>
        <v>-1.7977299648919143E-8</v>
      </c>
      <c r="AP53" s="223">
        <f t="shared" ref="AP53:BU53" si="64" xml:space="preserve"> AP50 + AP52</f>
        <v>-1.7240154193132184E-8</v>
      </c>
      <c r="AQ53" s="223">
        <f t="shared" si="64"/>
        <v>-1.7425008991267532E-8</v>
      </c>
      <c r="AR53" s="223">
        <f t="shared" si="64"/>
        <v>-1.6317926565534435E-8</v>
      </c>
      <c r="AS53" s="223">
        <f t="shared" si="64"/>
        <v>-1.6115109247039072E-8</v>
      </c>
      <c r="AT53" s="223">
        <f t="shared" si="64"/>
        <v>-1.5209025150397792E-8</v>
      </c>
      <c r="AU53" s="223">
        <f t="shared" si="64"/>
        <v>-1.2787950254278257E-8</v>
      </c>
      <c r="AV53" s="223">
        <f t="shared" si="64"/>
        <v>-1.3006456356379203E-8</v>
      </c>
      <c r="AW53" s="223">
        <f t="shared" si="64"/>
        <v>-1.1336169336573221E-8</v>
      </c>
      <c r="AX53" s="223">
        <f t="shared" si="64"/>
        <v>-1.0392795957159251E-8</v>
      </c>
      <c r="AY53" s="223">
        <f t="shared" si="64"/>
        <v>-8.7043190433178097E-9</v>
      </c>
      <c r="AZ53" s="223">
        <f t="shared" si="64"/>
        <v>-7.6015567174181342E-9</v>
      </c>
      <c r="BA53" s="223">
        <f t="shared" si="64"/>
        <v>-6.1891114455647767E-9</v>
      </c>
      <c r="BB53" s="223">
        <f t="shared" si="64"/>
        <v>-4.6643435780424625E-9</v>
      </c>
      <c r="BC53" s="223">
        <f t="shared" si="64"/>
        <v>-3.5252014640718699E-9</v>
      </c>
      <c r="BD53" s="223">
        <f t="shared" si="64"/>
        <v>-2.2064341465011239E-9</v>
      </c>
      <c r="BE53" s="223">
        <f t="shared" si="64"/>
        <v>-1.1514202924445271E-9</v>
      </c>
      <c r="BF53" s="223">
        <f t="shared" si="64"/>
        <v>1715.5909981762761</v>
      </c>
      <c r="BG53" s="223">
        <f t="shared" si="64"/>
        <v>1434.0243305571967</v>
      </c>
      <c r="BH53" s="223">
        <f t="shared" si="64"/>
        <v>1471.645621814961</v>
      </c>
      <c r="BI53" s="223">
        <f t="shared" si="64"/>
        <v>1480.3153284163072</v>
      </c>
      <c r="BJ53" s="223">
        <f t="shared" si="64"/>
        <v>1445.636502010922</v>
      </c>
      <c r="BK53" s="223">
        <f t="shared" si="64"/>
        <v>1469.8749388211263</v>
      </c>
      <c r="BL53" s="223">
        <f t="shared" si="64"/>
        <v>1508.4367623603348</v>
      </c>
      <c r="BM53" s="223">
        <f t="shared" si="64"/>
        <v>1517.3232116267145</v>
      </c>
      <c r="BN53" s="223">
        <f t="shared" si="64"/>
        <v>1499.5503130939546</v>
      </c>
      <c r="BO53" s="223">
        <f t="shared" si="64"/>
        <v>1515.5082615580341</v>
      </c>
      <c r="BP53" s="223">
        <f t="shared" si="64"/>
        <v>1546.1476814193425</v>
      </c>
      <c r="BQ53" s="223">
        <f t="shared" si="64"/>
        <v>1555.256291917382</v>
      </c>
      <c r="BR53" s="223">
        <f t="shared" si="64"/>
        <v>1518.8218499252243</v>
      </c>
      <c r="BS53" s="223">
        <f t="shared" si="64"/>
        <v>1544.2873575989456</v>
      </c>
      <c r="BT53" s="223">
        <f t="shared" si="64"/>
        <v>1584.8013734548267</v>
      </c>
      <c r="BU53" s="223">
        <f t="shared" si="64"/>
        <v>1594.1376992153168</v>
      </c>
      <c r="BV53" s="223">
        <f t="shared" ref="BV53:DA53" si="65" xml:space="preserve"> BV50 + BV52</f>
        <v>1556.792396173355</v>
      </c>
      <c r="BW53" s="223">
        <f t="shared" si="65"/>
        <v>1582.8945415389189</v>
      </c>
      <c r="BX53" s="223">
        <f t="shared" si="65"/>
        <v>1624.4214077911965</v>
      </c>
      <c r="BY53" s="223">
        <f t="shared" si="65"/>
        <v>1633.9911416956993</v>
      </c>
      <c r="BZ53" s="223">
        <f t="shared" si="65"/>
        <v>1595.7122060776892</v>
      </c>
      <c r="CA53" s="223">
        <f t="shared" si="65"/>
        <v>1622.4669050773923</v>
      </c>
      <c r="CB53" s="223">
        <f t="shared" si="65"/>
        <v>1665.0319429859765</v>
      </c>
      <c r="CC53" s="223">
        <f t="shared" si="65"/>
        <v>1674.8409202380926</v>
      </c>
      <c r="CD53" s="223">
        <f t="shared" si="65"/>
        <v>1655.2229657338612</v>
      </c>
      <c r="CE53" s="223">
        <f t="shared" si="65"/>
        <v>1672.8375549564416</v>
      </c>
      <c r="CF53" s="223">
        <f t="shared" si="65"/>
        <v>1706.6577415606253</v>
      </c>
      <c r="CG53" s="223">
        <f t="shared" si="65"/>
        <v>1716.7119432440441</v>
      </c>
      <c r="CH53" s="223">
        <f t="shared" si="65"/>
        <v>1676.4951365103716</v>
      </c>
      <c r="CI53" s="223">
        <f t="shared" si="65"/>
        <v>1704.6042921469343</v>
      </c>
      <c r="CJ53" s="223">
        <f t="shared" si="65"/>
        <v>1749.3241850996419</v>
      </c>
      <c r="CK53" s="223">
        <f t="shared" si="65"/>
        <v>1759.6297418251452</v>
      </c>
      <c r="CL53" s="223">
        <f t="shared" si="65"/>
        <v>1718.4075149231312</v>
      </c>
      <c r="CM53" s="223">
        <f t="shared" si="65"/>
        <v>1747.2193994506088</v>
      </c>
      <c r="CN53" s="223">
        <f t="shared" si="65"/>
        <v>1793.0572897271322</v>
      </c>
      <c r="CO53" s="223">
        <f t="shared" si="65"/>
        <v>1803.6204853707732</v>
      </c>
      <c r="CP53" s="223">
        <f t="shared" si="65"/>
        <v>1761.3677027962094</v>
      </c>
      <c r="CQ53" s="223">
        <f t="shared" si="65"/>
        <v>1790.8998844368734</v>
      </c>
      <c r="CR53" s="223">
        <f t="shared" si="65"/>
        <v>1837.88372197031</v>
      </c>
      <c r="CS53" s="223">
        <f t="shared" si="65"/>
        <v>1848.7109975050425</v>
      </c>
      <c r="CT53" s="223">
        <f t="shared" si="65"/>
        <v>1827.0564464355784</v>
      </c>
      <c r="CU53" s="223">
        <f t="shared" si="65"/>
        <v>1846.4996570825269</v>
      </c>
      <c r="CV53" s="223">
        <f t="shared" si="65"/>
        <v>1883.830815019568</v>
      </c>
      <c r="CW53" s="223">
        <f t="shared" si="65"/>
        <v>1894.9287724426677</v>
      </c>
      <c r="CX53" s="223">
        <f t="shared" si="65"/>
        <v>1850.5369427502665</v>
      </c>
      <c r="CY53" s="223">
        <f t="shared" si="65"/>
        <v>1881.5641910864897</v>
      </c>
      <c r="CZ53" s="223">
        <f t="shared" si="65"/>
        <v>1930.9265853950574</v>
      </c>
      <c r="DA53" s="223">
        <f t="shared" si="65"/>
        <v>1942.3019917537358</v>
      </c>
      <c r="DB53" s="223">
        <f t="shared" ref="DB53:EG53" si="66" xml:space="preserve"> DB50 + DB52</f>
        <v>1896.8003663190239</v>
      </c>
      <c r="DC53" s="223">
        <f t="shared" si="66"/>
        <v>1928.6032958636524</v>
      </c>
      <c r="DD53" s="223">
        <f t="shared" si="66"/>
        <v>1979.199750029934</v>
      </c>
      <c r="DE53" s="223">
        <f t="shared" si="66"/>
        <v>1990.8595415475793</v>
      </c>
      <c r="DF53" s="223">
        <f t="shared" si="66"/>
        <v>1944.2203754769989</v>
      </c>
      <c r="DG53" s="223">
        <f t="shared" si="66"/>
        <v>1976.8183782602437</v>
      </c>
      <c r="DH53" s="223">
        <f t="shared" si="66"/>
        <v>2028.6797437806817</v>
      </c>
      <c r="DI53" s="223">
        <f t="shared" si="66"/>
        <v>2040.6310300862679</v>
      </c>
      <c r="DJ53" s="223">
        <f t="shared" si="66"/>
        <v>2016.7284574750965</v>
      </c>
      <c r="DK53" s="223">
        <f t="shared" si="66"/>
        <v>2038.1901240223351</v>
      </c>
      <c r="DL53" s="223">
        <f t="shared" si="66"/>
        <v>2079.3967373751993</v>
      </c>
      <c r="DM53" s="223">
        <f t="shared" si="66"/>
        <v>2091.6468058384244</v>
      </c>
      <c r="DN53" s="223">
        <f t="shared" si="66"/>
        <v>2042.6465319855224</v>
      </c>
      <c r="DO53" s="223">
        <f t="shared" si="66"/>
        <v>2076.8948086596683</v>
      </c>
      <c r="DP53" s="223">
        <f t="shared" si="66"/>
        <v>2131.3816558095787</v>
      </c>
      <c r="DQ53" s="223">
        <f t="shared" si="66"/>
        <v>2143.937975984385</v>
      </c>
      <c r="DR53" s="223">
        <f t="shared" si="66"/>
        <v>2093.7126952851595</v>
      </c>
      <c r="DS53" s="223">
        <f t="shared" si="66"/>
        <v>2128.8171788761592</v>
      </c>
      <c r="DT53" s="223">
        <f t="shared" si="66"/>
        <v>2184.6661972048187</v>
      </c>
      <c r="DU53" s="223">
        <f t="shared" si="66"/>
        <v>2197.5364253839953</v>
      </c>
      <c r="DV53" s="223">
        <f t="shared" si="66"/>
        <v>2146.0555126672889</v>
      </c>
      <c r="DW53" s="223">
        <f t="shared" si="66"/>
        <v>2182.0376083480633</v>
      </c>
      <c r="DX53" s="223">
        <f t="shared" si="66"/>
        <v>2239.2828521349384</v>
      </c>
      <c r="DY53" s="223">
        <f t="shared" si="66"/>
        <v>2252.474836018594</v>
      </c>
      <c r="DZ53" s="223">
        <f t="shared" si="66"/>
        <v>7791.318038879489</v>
      </c>
      <c r="EA53" s="223">
        <f t="shared" si="66"/>
        <v>7874.2318635414731</v>
      </c>
      <c r="EB53" s="223">
        <f t="shared" si="66"/>
        <v>8033.4272320340933</v>
      </c>
      <c r="EC53" s="223">
        <f t="shared" si="66"/>
        <v>8080.7534742167081</v>
      </c>
      <c r="ED53" s="223">
        <f t="shared" si="66"/>
        <v>7891.4485054862444</v>
      </c>
      <c r="EE53" s="223">
        <f t="shared" si="66"/>
        <v>8023.761417947394</v>
      </c>
      <c r="EF53" s="223">
        <f t="shared" si="66"/>
        <v>8234.2629128349472</v>
      </c>
      <c r="EG53" s="223">
        <f t="shared" si="66"/>
        <v>8282.772311072129</v>
      </c>
      <c r="EH53" s="223">
        <f t="shared" ref="EH53:FM53" si="67" xml:space="preserve"> EH50 + EH52</f>
        <v>8088.7347181234036</v>
      </c>
      <c r="EI53" s="223">
        <f t="shared" si="67"/>
        <v>8224.3554533960796</v>
      </c>
      <c r="EJ53" s="223">
        <f t="shared" si="67"/>
        <v>8440.1194856558195</v>
      </c>
      <c r="EK53" s="223">
        <f t="shared" si="67"/>
        <v>8489.84161884893</v>
      </c>
      <c r="EL53" s="223">
        <f t="shared" si="67"/>
        <v>8290.953086076488</v>
      </c>
      <c r="EM53" s="223">
        <f t="shared" si="67"/>
        <v>8429.9643397309792</v>
      </c>
      <c r="EN53" s="223">
        <f t="shared" si="67"/>
        <v>8651.1224727972149</v>
      </c>
      <c r="EO53" s="223">
        <f t="shared" si="67"/>
        <v>8702.0876593201538</v>
      </c>
      <c r="EP53" s="223">
        <f t="shared" si="67"/>
        <v>8600.157286274276</v>
      </c>
      <c r="EQ53" s="223">
        <f t="shared" si="67"/>
        <v>8691.6786347471934</v>
      </c>
      <c r="ER53" s="223">
        <f t="shared" si="67"/>
        <v>8867.4005346171452</v>
      </c>
      <c r="ES53" s="223">
        <f t="shared" si="67"/>
        <v>8919.6398508031562</v>
      </c>
      <c r="ET53" s="223">
        <f t="shared" si="67"/>
        <v>8710.6825860591071</v>
      </c>
      <c r="EU53" s="223">
        <f t="shared" si="67"/>
        <v>8856.7312844298613</v>
      </c>
      <c r="EV53" s="223">
        <f t="shared" si="67"/>
        <v>9089.0855479825696</v>
      </c>
      <c r="EW53" s="223">
        <f t="shared" si="67"/>
        <v>9142.6308470732311</v>
      </c>
      <c r="EX53" s="223">
        <f t="shared" si="67"/>
        <v>8928.4496507105832</v>
      </c>
      <c r="EY53" s="223">
        <f t="shared" si="67"/>
        <v>9078.1495665406037</v>
      </c>
      <c r="EZ53" s="223">
        <f t="shared" si="67"/>
        <v>9316.3126866821331</v>
      </c>
      <c r="FA53" s="223">
        <f t="shared" si="67"/>
        <v>-77682.828580947185</v>
      </c>
      <c r="FB53" s="223">
        <f t="shared" si="67"/>
        <v>3123.732206083354</v>
      </c>
      <c r="FC53" s="223">
        <f t="shared" si="67"/>
        <v>0</v>
      </c>
      <c r="FD53" s="223">
        <f t="shared" si="67"/>
        <v>0</v>
      </c>
      <c r="FE53" s="223">
        <f t="shared" si="67"/>
        <v>0</v>
      </c>
      <c r="FF53" s="223">
        <f t="shared" si="67"/>
        <v>0</v>
      </c>
      <c r="FG53" s="223">
        <f t="shared" si="67"/>
        <v>0</v>
      </c>
      <c r="FH53" s="223">
        <f t="shared" si="67"/>
        <v>0</v>
      </c>
      <c r="FI53" s="223">
        <f t="shared" si="67"/>
        <v>0</v>
      </c>
      <c r="FJ53" s="223">
        <f t="shared" si="67"/>
        <v>0</v>
      </c>
      <c r="FK53" s="223">
        <f t="shared" si="67"/>
        <v>0</v>
      </c>
      <c r="FL53" s="223">
        <f t="shared" si="67"/>
        <v>0</v>
      </c>
      <c r="FM53" s="223">
        <f t="shared" si="67"/>
        <v>0</v>
      </c>
      <c r="FN53" s="223">
        <f t="shared" ref="FN53:GJ53" si="68" xml:space="preserve"> FN50 + FN52</f>
        <v>0</v>
      </c>
      <c r="FO53" s="223">
        <f t="shared" si="68"/>
        <v>0</v>
      </c>
      <c r="FP53" s="223">
        <f t="shared" si="68"/>
        <v>0</v>
      </c>
      <c r="FQ53" s="223">
        <f t="shared" si="68"/>
        <v>0</v>
      </c>
      <c r="FR53" s="223">
        <f t="shared" si="68"/>
        <v>0</v>
      </c>
      <c r="FS53" s="223">
        <f t="shared" si="68"/>
        <v>0</v>
      </c>
      <c r="FT53" s="223">
        <f t="shared" si="68"/>
        <v>0</v>
      </c>
      <c r="FU53" s="223">
        <f t="shared" si="68"/>
        <v>0</v>
      </c>
      <c r="FV53" s="223">
        <f t="shared" si="68"/>
        <v>0</v>
      </c>
      <c r="FW53" s="223">
        <f t="shared" si="68"/>
        <v>0</v>
      </c>
      <c r="FX53" s="223">
        <f t="shared" si="68"/>
        <v>0</v>
      </c>
      <c r="FY53" s="223">
        <f t="shared" si="68"/>
        <v>0</v>
      </c>
      <c r="FZ53" s="223">
        <f t="shared" si="68"/>
        <v>0</v>
      </c>
      <c r="GA53" s="223">
        <f t="shared" si="68"/>
        <v>0</v>
      </c>
      <c r="GB53" s="223">
        <f t="shared" si="68"/>
        <v>0</v>
      </c>
      <c r="GC53" s="223">
        <f t="shared" si="68"/>
        <v>0</v>
      </c>
      <c r="GD53" s="223">
        <f t="shared" si="68"/>
        <v>0</v>
      </c>
      <c r="GE53" s="223">
        <f t="shared" si="68"/>
        <v>0</v>
      </c>
      <c r="GF53" s="223">
        <f t="shared" si="68"/>
        <v>0</v>
      </c>
      <c r="GG53" s="223">
        <f t="shared" si="68"/>
        <v>0</v>
      </c>
      <c r="GH53" s="223">
        <f t="shared" si="68"/>
        <v>0</v>
      </c>
      <c r="GI53" s="223">
        <f t="shared" si="68"/>
        <v>0</v>
      </c>
      <c r="GJ53" s="223">
        <f t="shared" si="68"/>
        <v>0</v>
      </c>
    </row>
    <row r="54" spans="1:192" hidden="1" outlineLevel="1" x14ac:dyDescent="0.35">
      <c r="A54" s="198"/>
      <c r="D54" s="201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  <c r="CK54" s="225"/>
      <c r="CL54" s="225"/>
      <c r="CM54" s="225"/>
      <c r="CN54" s="225"/>
      <c r="CO54" s="225"/>
      <c r="CP54" s="225"/>
      <c r="CQ54" s="225"/>
      <c r="CR54" s="225"/>
      <c r="CS54" s="225"/>
      <c r="CT54" s="225"/>
      <c r="CU54" s="225"/>
      <c r="CV54" s="225"/>
      <c r="CW54" s="225"/>
      <c r="CX54" s="225"/>
      <c r="CY54" s="225"/>
      <c r="CZ54" s="225"/>
      <c r="DA54" s="225"/>
      <c r="DB54" s="225"/>
      <c r="DC54" s="225"/>
      <c r="DD54" s="225"/>
      <c r="DE54" s="225"/>
      <c r="DF54" s="225"/>
      <c r="DG54" s="225"/>
      <c r="DH54" s="225"/>
      <c r="DI54" s="225"/>
      <c r="DJ54" s="225"/>
      <c r="DK54" s="225"/>
      <c r="DL54" s="225"/>
      <c r="DM54" s="225"/>
      <c r="DN54" s="225"/>
      <c r="DO54" s="225"/>
      <c r="DP54" s="225"/>
      <c r="DQ54" s="225"/>
      <c r="DR54" s="225"/>
      <c r="DS54" s="225"/>
      <c r="DT54" s="225"/>
      <c r="DU54" s="225"/>
      <c r="DV54" s="225"/>
      <c r="DW54" s="225"/>
      <c r="DX54" s="225"/>
      <c r="DY54" s="225"/>
      <c r="DZ54" s="225"/>
      <c r="EA54" s="225"/>
      <c r="EB54" s="225"/>
      <c r="EC54" s="225"/>
      <c r="ED54" s="225"/>
      <c r="EE54" s="225"/>
      <c r="EF54" s="225"/>
      <c r="EG54" s="225"/>
      <c r="EH54" s="225"/>
      <c r="EI54" s="225"/>
      <c r="EJ54" s="225"/>
      <c r="EK54" s="225"/>
      <c r="EL54" s="225"/>
      <c r="EM54" s="225"/>
      <c r="EN54" s="225"/>
      <c r="EO54" s="225"/>
      <c r="EP54" s="225"/>
      <c r="EQ54" s="225"/>
      <c r="ER54" s="225"/>
      <c r="ES54" s="225"/>
      <c r="ET54" s="225"/>
      <c r="EU54" s="225"/>
      <c r="EV54" s="225"/>
      <c r="EW54" s="225"/>
      <c r="EX54" s="225"/>
      <c r="EY54" s="225"/>
      <c r="EZ54" s="225"/>
      <c r="FA54" s="225"/>
      <c r="FB54" s="225"/>
      <c r="FC54" s="225"/>
      <c r="FD54" s="225"/>
      <c r="FE54" s="225"/>
      <c r="FF54" s="225"/>
      <c r="FG54" s="225"/>
      <c r="FH54" s="225"/>
      <c r="FI54" s="225"/>
      <c r="FJ54" s="225"/>
      <c r="FK54" s="225"/>
      <c r="FL54" s="225"/>
      <c r="FM54" s="225"/>
      <c r="FN54" s="225"/>
      <c r="FO54" s="225"/>
      <c r="FP54" s="225"/>
      <c r="FQ54" s="225"/>
      <c r="FR54" s="225"/>
      <c r="FS54" s="225"/>
      <c r="FT54" s="225"/>
      <c r="FU54" s="225"/>
      <c r="FV54" s="225"/>
      <c r="FW54" s="225"/>
      <c r="FX54" s="225"/>
      <c r="FY54" s="225"/>
      <c r="FZ54" s="225"/>
      <c r="GA54" s="225"/>
      <c r="GB54" s="225"/>
      <c r="GC54" s="225"/>
      <c r="GD54" s="225"/>
      <c r="GE54" s="225"/>
      <c r="GF54" s="225"/>
      <c r="GG54" s="225"/>
      <c r="GH54" s="225"/>
      <c r="GI54" s="225"/>
      <c r="GJ54" s="225"/>
    </row>
    <row r="55" spans="1:192" hidden="1" outlineLevel="1" x14ac:dyDescent="0.35">
      <c r="A55" s="198"/>
      <c r="D55" s="201"/>
      <c r="E55" s="270" t="str">
        <f xml:space="preserve"> Equity!E$49</f>
        <v>Dividends paid</v>
      </c>
      <c r="F55" s="270">
        <f xml:space="preserve"> Equity!F$49</f>
        <v>0</v>
      </c>
      <c r="G55" s="270" t="str">
        <f xml:space="preserve"> Equity!G$49</f>
        <v>$ 000s</v>
      </c>
      <c r="H55" s="270">
        <f xml:space="preserve"> Equity!H$49</f>
        <v>-285360.00151790451</v>
      </c>
      <c r="I55" s="270">
        <f xml:space="preserve"> Equity!I$49</f>
        <v>0</v>
      </c>
      <c r="J55" s="270">
        <f xml:space="preserve"> Equity!J$49</f>
        <v>0</v>
      </c>
      <c r="K55" s="270">
        <f xml:space="preserve"> Equity!K$49</f>
        <v>0</v>
      </c>
      <c r="L55" s="270">
        <f xml:space="preserve"> Equity!L$49</f>
        <v>0</v>
      </c>
      <c r="M55" s="270">
        <f xml:space="preserve"> Equity!M$49</f>
        <v>0</v>
      </c>
      <c r="N55" s="270">
        <f xml:space="preserve"> Equity!N$49</f>
        <v>0</v>
      </c>
      <c r="O55" s="270">
        <f xml:space="preserve"> Equity!O$49</f>
        <v>0</v>
      </c>
      <c r="P55" s="270">
        <f xml:space="preserve"> Equity!P$49</f>
        <v>0</v>
      </c>
      <c r="Q55" s="270">
        <f xml:space="preserve"> Equity!Q$49</f>
        <v>0</v>
      </c>
      <c r="R55" s="270">
        <f xml:space="preserve"> Equity!R$49</f>
        <v>0</v>
      </c>
      <c r="S55" s="270">
        <f xml:space="preserve"> Equity!S$49</f>
        <v>0</v>
      </c>
      <c r="T55" s="270">
        <f xml:space="preserve"> Equity!T$49</f>
        <v>0</v>
      </c>
      <c r="U55" s="270">
        <f xml:space="preserve"> Equity!U$49</f>
        <v>0</v>
      </c>
      <c r="V55" s="270">
        <f xml:space="preserve"> Equity!V$49</f>
        <v>0</v>
      </c>
      <c r="W55" s="270">
        <f xml:space="preserve"> Equity!W$49</f>
        <v>0</v>
      </c>
      <c r="X55" s="270">
        <f xml:space="preserve"> Equity!X$49</f>
        <v>0</v>
      </c>
      <c r="Y55" s="270">
        <f xml:space="preserve"> Equity!Y$49</f>
        <v>0</v>
      </c>
      <c r="Z55" s="270">
        <f xml:space="preserve"> Equity!Z$49</f>
        <v>0</v>
      </c>
      <c r="AA55" s="270">
        <f xml:space="preserve"> Equity!AA$49</f>
        <v>0</v>
      </c>
      <c r="AB55" s="270">
        <f xml:space="preserve"> Equity!AB$49</f>
        <v>0</v>
      </c>
      <c r="AC55" s="270">
        <f xml:space="preserve"> Equity!AC$49</f>
        <v>0</v>
      </c>
      <c r="AD55" s="270">
        <f xml:space="preserve"> Equity!AD$49</f>
        <v>0</v>
      </c>
      <c r="AE55" s="270">
        <f xml:space="preserve"> Equity!AE$49</f>
        <v>-3.1684521673014387E-9</v>
      </c>
      <c r="AF55" s="270">
        <f xml:space="preserve"> Equity!AF$49</f>
        <v>0</v>
      </c>
      <c r="AG55" s="270">
        <f xml:space="preserve"> Equity!AG$49</f>
        <v>0</v>
      </c>
      <c r="AH55" s="270">
        <f xml:space="preserve"> Equity!AH$49</f>
        <v>0</v>
      </c>
      <c r="AI55" s="270">
        <f xml:space="preserve"> Equity!AI$49</f>
        <v>0</v>
      </c>
      <c r="AJ55" s="270">
        <f xml:space="preserve"> Equity!AJ$49</f>
        <v>0</v>
      </c>
      <c r="AK55" s="270">
        <f xml:space="preserve"> Equity!AK$49</f>
        <v>0</v>
      </c>
      <c r="AL55" s="270">
        <f xml:space="preserve"> Equity!AL$49</f>
        <v>0</v>
      </c>
      <c r="AM55" s="270">
        <f xml:space="preserve"> Equity!AM$49</f>
        <v>0</v>
      </c>
      <c r="AN55" s="270">
        <f xml:space="preserve"> Equity!AN$49</f>
        <v>0</v>
      </c>
      <c r="AO55" s="270">
        <f xml:space="preserve"> Equity!AO$49</f>
        <v>0</v>
      </c>
      <c r="AP55" s="270">
        <f xml:space="preserve"> Equity!AP$49</f>
        <v>0</v>
      </c>
      <c r="AQ55" s="270">
        <f xml:space="preserve"> Equity!AQ$49</f>
        <v>0</v>
      </c>
      <c r="AR55" s="270">
        <f xml:space="preserve"> Equity!AR$49</f>
        <v>0</v>
      </c>
      <c r="AS55" s="270">
        <f xml:space="preserve"> Equity!AS$49</f>
        <v>0</v>
      </c>
      <c r="AT55" s="270">
        <f xml:space="preserve"> Equity!AT$49</f>
        <v>0</v>
      </c>
      <c r="AU55" s="270">
        <f xml:space="preserve"> Equity!AU$49</f>
        <v>0</v>
      </c>
      <c r="AV55" s="270">
        <f xml:space="preserve"> Equity!AV$49</f>
        <v>0</v>
      </c>
      <c r="AW55" s="270">
        <f xml:space="preserve"> Equity!AW$49</f>
        <v>0</v>
      </c>
      <c r="AX55" s="270">
        <f xml:space="preserve"> Equity!AX$49</f>
        <v>0</v>
      </c>
      <c r="AY55" s="270">
        <f xml:space="preserve"> Equity!AY$49</f>
        <v>0</v>
      </c>
      <c r="AZ55" s="270">
        <f xml:space="preserve"> Equity!AZ$49</f>
        <v>0</v>
      </c>
      <c r="BA55" s="270">
        <f xml:space="preserve"> Equity!BA$49</f>
        <v>0</v>
      </c>
      <c r="BB55" s="270">
        <f xml:space="preserve"> Equity!BB$49</f>
        <v>0</v>
      </c>
      <c r="BC55" s="270">
        <f xml:space="preserve"> Equity!BC$49</f>
        <v>0</v>
      </c>
      <c r="BD55" s="270">
        <f xml:space="preserve"> Equity!BD$49</f>
        <v>0</v>
      </c>
      <c r="BE55" s="270">
        <f xml:space="preserve"> Equity!BE$49</f>
        <v>0</v>
      </c>
      <c r="BF55" s="270">
        <f xml:space="preserve"> Equity!BF$49</f>
        <v>-1715.5909978587265</v>
      </c>
      <c r="BG55" s="270">
        <f xml:space="preserve"> Equity!BG$49</f>
        <v>-1434.0243305571967</v>
      </c>
      <c r="BH55" s="270">
        <f xml:space="preserve"> Equity!BH$49</f>
        <v>-1471.645621814961</v>
      </c>
      <c r="BI55" s="270">
        <f xml:space="preserve"> Equity!BI$49</f>
        <v>-1480.3153284163072</v>
      </c>
      <c r="BJ55" s="270">
        <f xml:space="preserve"> Equity!BJ$49</f>
        <v>-1445.636502010922</v>
      </c>
      <c r="BK55" s="270">
        <f xml:space="preserve"> Equity!BK$49</f>
        <v>-1469.8749388211263</v>
      </c>
      <c r="BL55" s="270">
        <f xml:space="preserve"> Equity!BL$49</f>
        <v>-1508.4367623603348</v>
      </c>
      <c r="BM55" s="270">
        <f xml:space="preserve"> Equity!BM$49</f>
        <v>-1517.3232116267145</v>
      </c>
      <c r="BN55" s="270">
        <f xml:space="preserve"> Equity!BN$49</f>
        <v>-1499.5503130939546</v>
      </c>
      <c r="BO55" s="270">
        <f xml:space="preserve"> Equity!BO$49</f>
        <v>-1515.5082615580341</v>
      </c>
      <c r="BP55" s="270">
        <f xml:space="preserve"> Equity!BP$49</f>
        <v>-1546.1476814193425</v>
      </c>
      <c r="BQ55" s="270">
        <f xml:space="preserve"> Equity!BQ$49</f>
        <v>-1555.256291917382</v>
      </c>
      <c r="BR55" s="270">
        <f xml:space="preserve"> Equity!BR$49</f>
        <v>-1518.8218499252243</v>
      </c>
      <c r="BS55" s="270">
        <f xml:space="preserve"> Equity!BS$49</f>
        <v>-1544.2873575989456</v>
      </c>
      <c r="BT55" s="270">
        <f xml:space="preserve"> Equity!BT$49</f>
        <v>-1584.8013734548267</v>
      </c>
      <c r="BU55" s="270">
        <f xml:space="preserve"> Equity!BU$49</f>
        <v>-1594.1376992153168</v>
      </c>
      <c r="BV55" s="270">
        <f xml:space="preserve"> Equity!BV$49</f>
        <v>-1556.792396173355</v>
      </c>
      <c r="BW55" s="270">
        <f xml:space="preserve"> Equity!BW$49</f>
        <v>-1582.8945415389189</v>
      </c>
      <c r="BX55" s="270">
        <f xml:space="preserve"> Equity!BX$49</f>
        <v>-1624.4214077911965</v>
      </c>
      <c r="BY55" s="270">
        <f xml:space="preserve"> Equity!BY$49</f>
        <v>-1633.9911416956993</v>
      </c>
      <c r="BZ55" s="270">
        <f xml:space="preserve"> Equity!BZ$49</f>
        <v>-1595.7122060776892</v>
      </c>
      <c r="CA55" s="270">
        <f xml:space="preserve"> Equity!CA$49</f>
        <v>-1622.4669050773923</v>
      </c>
      <c r="CB55" s="270">
        <f xml:space="preserve"> Equity!CB$49</f>
        <v>-1665.0319429859765</v>
      </c>
      <c r="CC55" s="270">
        <f xml:space="preserve"> Equity!CC$49</f>
        <v>-1652.1620003184812</v>
      </c>
      <c r="CD55" s="270">
        <f xml:space="preserve"> Equity!CD$49</f>
        <v>-431.75051141077302</v>
      </c>
      <c r="CE55" s="270">
        <f xml:space="preserve"> Equity!CE$49</f>
        <v>-599.0774064889838</v>
      </c>
      <c r="CF55" s="270">
        <f xml:space="preserve"> Equity!CF$49</f>
        <v>-709.10948157624216</v>
      </c>
      <c r="CG55" s="270">
        <f xml:space="preserve"> Equity!CG$49</f>
        <v>-734.31806783398497</v>
      </c>
      <c r="CH55" s="270">
        <f xml:space="preserve"> Equity!CH$49</f>
        <v>-586.93902986385206</v>
      </c>
      <c r="CI55" s="270">
        <f xml:space="preserve"> Equity!CI$49</f>
        <v>-846.13492271331347</v>
      </c>
      <c r="CJ55" s="270">
        <f xml:space="preserve"> Equity!CJ$49</f>
        <v>-961.72823021099475</v>
      </c>
      <c r="CK55" s="270">
        <f xml:space="preserve"> Equity!CK$49</f>
        <v>-989.07400266265518</v>
      </c>
      <c r="CL55" s="270">
        <f xml:space="preserve"> Equity!CL$49</f>
        <v>-836.26220234958009</v>
      </c>
      <c r="CM55" s="270">
        <f xml:space="preserve"> Equity!CM$49</f>
        <v>-1105.0614752355691</v>
      </c>
      <c r="CN55" s="270">
        <f xml:space="preserve"> Equity!CN$49</f>
        <v>-1226.7327336957014</v>
      </c>
      <c r="CO55" s="270">
        <f xml:space="preserve"> Equity!CO$49</f>
        <v>-1256.3311738099424</v>
      </c>
      <c r="CP55" s="270">
        <f xml:space="preserve"> Equity!CP$49</f>
        <v>-1097.878803780307</v>
      </c>
      <c r="CQ55" s="270">
        <f xml:space="preserve"> Equity!CQ$49</f>
        <v>-1376.6501552903931</v>
      </c>
      <c r="CR55" s="270">
        <f xml:space="preserve"> Equity!CR$49</f>
        <v>-1504.6825890398286</v>
      </c>
      <c r="CS55" s="270">
        <f xml:space="preserve"> Equity!CS$49</f>
        <v>-1536.6546203985533</v>
      </c>
      <c r="CT55" s="270">
        <f xml:space="preserve"> Equity!CT$49</f>
        <v>-1470.7879439378503</v>
      </c>
      <c r="CU55" s="270">
        <f xml:space="preserve"> Equity!CU$49</f>
        <v>-1661.8655994354151</v>
      </c>
      <c r="CV55" s="270">
        <f xml:space="preserve"> Equity!CV$49</f>
        <v>-1796.8399570981028</v>
      </c>
      <c r="CW55" s="270">
        <f xml:space="preserve"> Equity!CW$49</f>
        <v>-1831.3191202049138</v>
      </c>
      <c r="CX55" s="270">
        <f xml:space="preserve"> Equity!CX$49</f>
        <v>-1660.9211811032708</v>
      </c>
      <c r="CY55" s="270">
        <f xml:space="preserve"> Equity!CY$49</f>
        <v>-1960.8157909769277</v>
      </c>
      <c r="CZ55" s="270">
        <f xml:space="preserve"> Equity!CZ$49</f>
        <v>-2102.4853957893783</v>
      </c>
      <c r="DA55" s="270">
        <f xml:space="preserve"> Equity!DA$49</f>
        <v>-2139.5975845548337</v>
      </c>
      <c r="DB55" s="270">
        <f xml:space="preserve"> Equity!DB$49</f>
        <v>-1962.8850485877285</v>
      </c>
      <c r="DC55" s="270">
        <f xml:space="preserve"> Equity!DC$49</f>
        <v>-2273.9478517538091</v>
      </c>
      <c r="DD55" s="270">
        <f xml:space="preserve"> Equity!DD$49</f>
        <v>-2422.9059867421811</v>
      </c>
      <c r="DE55" s="270">
        <f xml:space="preserve"> Equity!DE$49</f>
        <v>-2462.789952307643</v>
      </c>
      <c r="DF55" s="270">
        <f xml:space="preserve"> Equity!DF$49</f>
        <v>-2279.520351323682</v>
      </c>
      <c r="DG55" s="270">
        <f xml:space="preserve"> Equity!DG$49</f>
        <v>-2602.1817044662539</v>
      </c>
      <c r="DH55" s="270">
        <f xml:space="preserve"> Equity!DH$49</f>
        <v>-2758.7648625864181</v>
      </c>
      <c r="DI55" s="270">
        <f xml:space="preserve"> Equity!DI$49</f>
        <v>-2801.5658276886447</v>
      </c>
      <c r="DJ55" s="270">
        <f xml:space="preserve"> Equity!DJ$49</f>
        <v>-2728.2984418481819</v>
      </c>
      <c r="DK55" s="270">
        <f xml:space="preserve"> Equity!DK$49</f>
        <v>-2946.7108584510042</v>
      </c>
      <c r="DL55" s="270">
        <f xml:space="preserve"> Equity!DL$49</f>
        <v>-3111.5866743579954</v>
      </c>
      <c r="DM55" s="270">
        <f xml:space="preserve"> Equity!DM$49</f>
        <v>-3157.465132284392</v>
      </c>
      <c r="DN55" s="270">
        <f xml:space="preserve"> Equity!DN$49</f>
        <v>-2960.3055564488168</v>
      </c>
      <c r="DO55" s="270">
        <f xml:space="preserve"> Equity!DO$49</f>
        <v>-3307.5413376066522</v>
      </c>
      <c r="DP55" s="270">
        <f xml:space="preserve"> Equity!DP$49</f>
        <v>-3480.4617226828459</v>
      </c>
      <c r="DQ55" s="270">
        <f xml:space="preserve"> Equity!DQ$49</f>
        <v>-3529.5685449313305</v>
      </c>
      <c r="DR55" s="270">
        <f xml:space="preserve"> Equity!DR$49</f>
        <v>-2313.8053194134463</v>
      </c>
      <c r="DS55" s="270">
        <f xml:space="preserve"> Equity!DS$49</f>
        <v>-2128.8171788761592</v>
      </c>
      <c r="DT55" s="270">
        <f xml:space="preserve"> Equity!DT$49</f>
        <v>-2184.6661972048187</v>
      </c>
      <c r="DU55" s="270">
        <f xml:space="preserve"> Equity!DU$49</f>
        <v>-2197.5364253839953</v>
      </c>
      <c r="DV55" s="270">
        <f xml:space="preserve"> Equity!DV$49</f>
        <v>-2146.0555126672889</v>
      </c>
      <c r="DW55" s="270">
        <f xml:space="preserve"> Equity!DW$49</f>
        <v>-2182.0376083480633</v>
      </c>
      <c r="DX55" s="270">
        <f xml:space="preserve"> Equity!DX$49</f>
        <v>-2239.2828521349384</v>
      </c>
      <c r="DY55" s="270">
        <f xml:space="preserve"> Equity!DY$49</f>
        <v>-2252.474836018594</v>
      </c>
      <c r="DZ55" s="270">
        <f xml:space="preserve"> Equity!DZ$49</f>
        <v>-7791.318038879489</v>
      </c>
      <c r="EA55" s="270">
        <f xml:space="preserve"> Equity!EA$49</f>
        <v>-7874.2318635414731</v>
      </c>
      <c r="EB55" s="270">
        <f xml:space="preserve"> Equity!EB$49</f>
        <v>-8033.4272320340933</v>
      </c>
      <c r="EC55" s="270">
        <f xml:space="preserve"> Equity!EC$49</f>
        <v>-7691.4003786793746</v>
      </c>
      <c r="ED55" s="270">
        <f xml:space="preserve"> Equity!ED$49</f>
        <v>-4298.000703943726</v>
      </c>
      <c r="EE55" s="270">
        <f xml:space="preserve"> Equity!EE$49</f>
        <v>-4638.4487991832957</v>
      </c>
      <c r="EF55" s="270">
        <f xml:space="preserve"> Equity!EF$49</f>
        <v>-4783.9769938948411</v>
      </c>
      <c r="EG55" s="270">
        <f xml:space="preserve"> Equity!EG$49</f>
        <v>-4783.9769938948411</v>
      </c>
      <c r="EH55" s="270">
        <f xml:space="preserve"> Equity!EH$49</f>
        <v>-4492.9206044717521</v>
      </c>
      <c r="EI55" s="270">
        <f xml:space="preserve"> Equity!EI$49</f>
        <v>-4841.8799020923125</v>
      </c>
      <c r="EJ55" s="270">
        <f xml:space="preserve"> Equity!EJ$49</f>
        <v>-4991.0463016716421</v>
      </c>
      <c r="EK55" s="270">
        <f xml:space="preserve"> Equity!EK$49</f>
        <v>-4991.0463016716421</v>
      </c>
      <c r="EL55" s="270">
        <f xml:space="preserve"> Equity!EL$49</f>
        <v>-4692.7135025129792</v>
      </c>
      <c r="EM55" s="270">
        <f xml:space="preserve"> Equity!EM$49</f>
        <v>-5050.3967825740492</v>
      </c>
      <c r="EN55" s="270">
        <f xml:space="preserve"> Equity!EN$49</f>
        <v>-5203.2923421428659</v>
      </c>
      <c r="EO55" s="270">
        <f xml:space="preserve"> Equity!EO$49</f>
        <v>-5203.2923421428659</v>
      </c>
      <c r="EP55" s="270">
        <f xml:space="preserve"> Equity!EP$49</f>
        <v>-5050.3967825740492</v>
      </c>
      <c r="EQ55" s="270">
        <f xml:space="preserve"> Equity!EQ$49</f>
        <v>-5264.1265850678337</v>
      </c>
      <c r="ER55" s="270">
        <f xml:space="preserve"> Equity!ER$49</f>
        <v>-5420.8445336258683</v>
      </c>
      <c r="ES55" s="270">
        <f xml:space="preserve"> Equity!ES$49</f>
        <v>-5420.8445336258683</v>
      </c>
      <c r="ET55" s="270">
        <f xml:space="preserve"> Equity!ET$49</f>
        <v>-5107.4086365097955</v>
      </c>
      <c r="EU55" s="270">
        <f xml:space="preserve"> Equity!EU$49</f>
        <v>-5483.1996326239605</v>
      </c>
      <c r="EV55" s="270">
        <f xml:space="preserve"> Equity!EV$49</f>
        <v>-5643.8355298959432</v>
      </c>
      <c r="EW55" s="270">
        <f xml:space="preserve"> Equity!EW$49</f>
        <v>-5643.8355298959432</v>
      </c>
      <c r="EX55" s="270">
        <f xml:space="preserve"> Equity!EX$49</f>
        <v>-5322.5637353519724</v>
      </c>
      <c r="EY55" s="270">
        <f xml:space="preserve"> Equity!EY$49</f>
        <v>-5707.7495063689876</v>
      </c>
      <c r="EZ55" s="270">
        <f xml:space="preserve"> Equity!EZ$49</f>
        <v>-5872.401301072774</v>
      </c>
      <c r="FA55" s="270">
        <f xml:space="preserve"> Equity!FA$49</f>
        <v>-2748.669094989993</v>
      </c>
      <c r="FB55" s="270">
        <f xml:space="preserve"> Equity!FB$49</f>
        <v>-3123.732206082781</v>
      </c>
      <c r="FC55" s="270">
        <f xml:space="preserve"> Equity!FC$49</f>
        <v>0</v>
      </c>
      <c r="FD55" s="270">
        <f xml:space="preserve"> Equity!FD$49</f>
        <v>0</v>
      </c>
      <c r="FE55" s="270">
        <f xml:space="preserve"> Equity!FE$49</f>
        <v>0</v>
      </c>
      <c r="FF55" s="270">
        <f xml:space="preserve"> Equity!FF$49</f>
        <v>0</v>
      </c>
      <c r="FG55" s="270">
        <f xml:space="preserve"> Equity!FG$49</f>
        <v>0</v>
      </c>
      <c r="FH55" s="270">
        <f xml:space="preserve"> Equity!FH$49</f>
        <v>0</v>
      </c>
      <c r="FI55" s="270">
        <f xml:space="preserve"> Equity!FI$49</f>
        <v>0</v>
      </c>
      <c r="FJ55" s="270">
        <f xml:space="preserve"> Equity!FJ$49</f>
        <v>0</v>
      </c>
      <c r="FK55" s="270">
        <f xml:space="preserve"> Equity!FK$49</f>
        <v>0</v>
      </c>
      <c r="FL55" s="270">
        <f xml:space="preserve"> Equity!FL$49</f>
        <v>0</v>
      </c>
      <c r="FM55" s="270">
        <f xml:space="preserve"> Equity!FM$49</f>
        <v>0</v>
      </c>
      <c r="FN55" s="270">
        <f xml:space="preserve"> Equity!FN$49</f>
        <v>0</v>
      </c>
      <c r="FO55" s="270">
        <f xml:space="preserve"> Equity!FO$49</f>
        <v>0</v>
      </c>
      <c r="FP55" s="270">
        <f xml:space="preserve"> Equity!FP$49</f>
        <v>0</v>
      </c>
      <c r="FQ55" s="270">
        <f xml:space="preserve"> Equity!FQ$49</f>
        <v>0</v>
      </c>
      <c r="FR55" s="270">
        <f xml:space="preserve"> Equity!FR$49</f>
        <v>0</v>
      </c>
      <c r="FS55" s="270">
        <f xml:space="preserve"> Equity!FS$49</f>
        <v>0</v>
      </c>
      <c r="FT55" s="270">
        <f xml:space="preserve"> Equity!FT$49</f>
        <v>0</v>
      </c>
      <c r="FU55" s="270">
        <f xml:space="preserve"> Equity!FU$49</f>
        <v>0</v>
      </c>
      <c r="FV55" s="270">
        <f xml:space="preserve"> Equity!FV$49</f>
        <v>0</v>
      </c>
      <c r="FW55" s="270">
        <f xml:space="preserve"> Equity!FW$49</f>
        <v>0</v>
      </c>
      <c r="FX55" s="270">
        <f xml:space="preserve"> Equity!FX$49</f>
        <v>0</v>
      </c>
      <c r="FY55" s="270">
        <f xml:space="preserve"> Equity!FY$49</f>
        <v>0</v>
      </c>
      <c r="FZ55" s="270">
        <f xml:space="preserve"> Equity!FZ$49</f>
        <v>0</v>
      </c>
      <c r="GA55" s="270">
        <f xml:space="preserve"> Equity!GA$49</f>
        <v>0</v>
      </c>
      <c r="GB55" s="270">
        <f xml:space="preserve"> Equity!GB$49</f>
        <v>0</v>
      </c>
      <c r="GC55" s="270">
        <f xml:space="preserve"> Equity!GC$49</f>
        <v>0</v>
      </c>
      <c r="GD55" s="270">
        <f xml:space="preserve"> Equity!GD$49</f>
        <v>0</v>
      </c>
      <c r="GE55" s="270">
        <f xml:space="preserve"> Equity!GE$49</f>
        <v>0</v>
      </c>
      <c r="GF55" s="270">
        <f xml:space="preserve"> Equity!GF$49</f>
        <v>0</v>
      </c>
      <c r="GG55" s="270">
        <f xml:space="preserve"> Equity!GG$49</f>
        <v>0</v>
      </c>
      <c r="GH55" s="270">
        <f xml:space="preserve"> Equity!GH$49</f>
        <v>0</v>
      </c>
      <c r="GI55" s="270">
        <f xml:space="preserve"> Equity!GI$49</f>
        <v>0</v>
      </c>
      <c r="GJ55" s="270">
        <f xml:space="preserve"> Equity!GJ$49</f>
        <v>0</v>
      </c>
    </row>
    <row r="56" spans="1:192" hidden="1" outlineLevel="1" x14ac:dyDescent="0.35">
      <c r="A56" s="198"/>
      <c r="D56" s="201"/>
      <c r="E56" s="223" t="s">
        <v>55</v>
      </c>
      <c r="F56" s="223"/>
      <c r="G56" s="223" t="str">
        <f>SMU</f>
        <v>$ 000s</v>
      </c>
      <c r="H56" s="223">
        <f xml:space="preserve"> SUM(J56:GJ56)</f>
        <v>5.5842974688857794E-10</v>
      </c>
      <c r="I56" s="223"/>
      <c r="J56" s="223">
        <f xml:space="preserve"> J53 + J55</f>
        <v>0</v>
      </c>
      <c r="K56" s="223">
        <f t="shared" ref="K56:BV56" si="69" xml:space="preserve"> K53 + K55</f>
        <v>0</v>
      </c>
      <c r="L56" s="223">
        <f t="shared" si="69"/>
        <v>0</v>
      </c>
      <c r="M56" s="223">
        <f t="shared" si="69"/>
        <v>0</v>
      </c>
      <c r="N56" s="223">
        <f t="shared" si="69"/>
        <v>0</v>
      </c>
      <c r="O56" s="223">
        <f t="shared" si="69"/>
        <v>0</v>
      </c>
      <c r="P56" s="223">
        <f t="shared" si="69"/>
        <v>9.5315044745802879E-10</v>
      </c>
      <c r="Q56" s="223">
        <f t="shared" si="69"/>
        <v>6.1450009525287896E-9</v>
      </c>
      <c r="R56" s="223">
        <f t="shared" si="69"/>
        <v>6.0124420997453853E-9</v>
      </c>
      <c r="S56" s="223">
        <f t="shared" si="69"/>
        <v>6.0204001783858985E-9</v>
      </c>
      <c r="T56" s="223">
        <f t="shared" si="69"/>
        <v>5.3219082474242896E-9</v>
      </c>
      <c r="U56" s="223">
        <f t="shared" si="69"/>
        <v>4.7853063733782619E-9</v>
      </c>
      <c r="V56" s="223">
        <f t="shared" si="69"/>
        <v>3.7807694752700627E-9</v>
      </c>
      <c r="W56" s="223">
        <f t="shared" si="69"/>
        <v>2.3301254259422421E-9</v>
      </c>
      <c r="X56" s="223">
        <f t="shared" si="69"/>
        <v>1.4611032383982092E-9</v>
      </c>
      <c r="Y56" s="223">
        <f t="shared" si="69"/>
        <v>-3.6834535421803594E-11</v>
      </c>
      <c r="Z56" s="223">
        <f t="shared" si="69"/>
        <v>-1.5479599824175239E-9</v>
      </c>
      <c r="AA56" s="223">
        <f t="shared" si="69"/>
        <v>-3.1113813747651875E-9</v>
      </c>
      <c r="AB56" s="223">
        <f t="shared" si="69"/>
        <v>-4.8175934352912009E-9</v>
      </c>
      <c r="AC56" s="223">
        <f t="shared" si="69"/>
        <v>-6.5174390329048038E-9</v>
      </c>
      <c r="AD56" s="223">
        <f t="shared" si="69"/>
        <v>-7.9185156209859997E-9</v>
      </c>
      <c r="AE56" s="223">
        <f t="shared" si="69"/>
        <v>-1.2860482456744649E-8</v>
      </c>
      <c r="AF56" s="223">
        <f t="shared" si="69"/>
        <v>-1.0846832765309955E-8</v>
      </c>
      <c r="AG56" s="223">
        <f t="shared" si="69"/>
        <v>-1.2544319361040834E-8</v>
      </c>
      <c r="AH56" s="223">
        <f t="shared" si="69"/>
        <v>-1.3850126379111316E-8</v>
      </c>
      <c r="AI56" s="223">
        <f t="shared" si="69"/>
        <v>-1.4041575013834517E-8</v>
      </c>
      <c r="AJ56" s="223">
        <f t="shared" si="69"/>
        <v>-1.5868636182858609E-8</v>
      </c>
      <c r="AK56" s="223">
        <f t="shared" si="69"/>
        <v>-1.6160811355803162E-8</v>
      </c>
      <c r="AL56" s="223">
        <f t="shared" si="69"/>
        <v>-1.7288016351812985E-8</v>
      </c>
      <c r="AM56" s="223">
        <f t="shared" si="69"/>
        <v>-1.7162960830319207E-8</v>
      </c>
      <c r="AN56" s="223">
        <f t="shared" si="69"/>
        <v>-1.7936145013663918E-8</v>
      </c>
      <c r="AO56" s="223">
        <f t="shared" si="69"/>
        <v>-1.7977299648919143E-8</v>
      </c>
      <c r="AP56" s="223">
        <f t="shared" si="69"/>
        <v>-1.7240154193132184E-8</v>
      </c>
      <c r="AQ56" s="223">
        <f t="shared" si="69"/>
        <v>-1.7425008991267532E-8</v>
      </c>
      <c r="AR56" s="223">
        <f t="shared" si="69"/>
        <v>-1.6317926565534435E-8</v>
      </c>
      <c r="AS56" s="223">
        <f t="shared" si="69"/>
        <v>-1.6115109247039072E-8</v>
      </c>
      <c r="AT56" s="223">
        <f t="shared" si="69"/>
        <v>-1.5209025150397792E-8</v>
      </c>
      <c r="AU56" s="223">
        <f t="shared" si="69"/>
        <v>-1.2787950254278257E-8</v>
      </c>
      <c r="AV56" s="223">
        <f t="shared" si="69"/>
        <v>-1.3006456356379203E-8</v>
      </c>
      <c r="AW56" s="223">
        <f t="shared" si="69"/>
        <v>-1.1336169336573221E-8</v>
      </c>
      <c r="AX56" s="223">
        <f t="shared" si="69"/>
        <v>-1.0392795957159251E-8</v>
      </c>
      <c r="AY56" s="223">
        <f t="shared" si="69"/>
        <v>-8.7043190433178097E-9</v>
      </c>
      <c r="AZ56" s="223">
        <f t="shared" si="69"/>
        <v>-7.6015567174181342E-9</v>
      </c>
      <c r="BA56" s="223">
        <f t="shared" si="69"/>
        <v>-6.1891114455647767E-9</v>
      </c>
      <c r="BB56" s="223">
        <f t="shared" si="69"/>
        <v>-4.6643435780424625E-9</v>
      </c>
      <c r="BC56" s="223">
        <f t="shared" si="69"/>
        <v>-3.5252014640718699E-9</v>
      </c>
      <c r="BD56" s="223">
        <f t="shared" si="69"/>
        <v>-2.2064341465011239E-9</v>
      </c>
      <c r="BE56" s="223">
        <f t="shared" si="69"/>
        <v>-1.1514202924445271E-9</v>
      </c>
      <c r="BF56" s="223">
        <f t="shared" si="69"/>
        <v>3.1754962037666701E-7</v>
      </c>
      <c r="BG56" s="223">
        <f t="shared" si="69"/>
        <v>0</v>
      </c>
      <c r="BH56" s="223">
        <f t="shared" si="69"/>
        <v>0</v>
      </c>
      <c r="BI56" s="223">
        <f t="shared" si="69"/>
        <v>0</v>
      </c>
      <c r="BJ56" s="223">
        <f t="shared" si="69"/>
        <v>0</v>
      </c>
      <c r="BK56" s="223">
        <f t="shared" si="69"/>
        <v>0</v>
      </c>
      <c r="BL56" s="223">
        <f t="shared" si="69"/>
        <v>0</v>
      </c>
      <c r="BM56" s="223">
        <f t="shared" si="69"/>
        <v>0</v>
      </c>
      <c r="BN56" s="223">
        <f t="shared" si="69"/>
        <v>0</v>
      </c>
      <c r="BO56" s="223">
        <f t="shared" si="69"/>
        <v>0</v>
      </c>
      <c r="BP56" s="223">
        <f t="shared" si="69"/>
        <v>0</v>
      </c>
      <c r="BQ56" s="223">
        <f t="shared" si="69"/>
        <v>0</v>
      </c>
      <c r="BR56" s="223">
        <f t="shared" si="69"/>
        <v>0</v>
      </c>
      <c r="BS56" s="223">
        <f t="shared" si="69"/>
        <v>0</v>
      </c>
      <c r="BT56" s="223">
        <f t="shared" si="69"/>
        <v>0</v>
      </c>
      <c r="BU56" s="223">
        <f t="shared" si="69"/>
        <v>0</v>
      </c>
      <c r="BV56" s="223">
        <f t="shared" si="69"/>
        <v>0</v>
      </c>
      <c r="BW56" s="223">
        <f t="shared" ref="BW56:EH56" si="70" xml:space="preserve"> BW53 + BW55</f>
        <v>0</v>
      </c>
      <c r="BX56" s="223">
        <f t="shared" si="70"/>
        <v>0</v>
      </c>
      <c r="BY56" s="223">
        <f t="shared" si="70"/>
        <v>0</v>
      </c>
      <c r="BZ56" s="223">
        <f t="shared" si="70"/>
        <v>0</v>
      </c>
      <c r="CA56" s="223">
        <f t="shared" si="70"/>
        <v>0</v>
      </c>
      <c r="CB56" s="223">
        <f t="shared" si="70"/>
        <v>0</v>
      </c>
      <c r="CC56" s="223">
        <f t="shared" si="70"/>
        <v>22.678919919611417</v>
      </c>
      <c r="CD56" s="223">
        <f t="shared" si="70"/>
        <v>1223.4724543230882</v>
      </c>
      <c r="CE56" s="223">
        <f t="shared" si="70"/>
        <v>1073.7601484674578</v>
      </c>
      <c r="CF56" s="223">
        <f t="shared" si="70"/>
        <v>997.54825998438309</v>
      </c>
      <c r="CG56" s="223">
        <f t="shared" si="70"/>
        <v>982.39387541005908</v>
      </c>
      <c r="CH56" s="223">
        <f t="shared" si="70"/>
        <v>1089.5561066465195</v>
      </c>
      <c r="CI56" s="223">
        <f t="shared" si="70"/>
        <v>858.46936943362084</v>
      </c>
      <c r="CJ56" s="223">
        <f t="shared" si="70"/>
        <v>787.59595488864716</v>
      </c>
      <c r="CK56" s="223">
        <f t="shared" si="70"/>
        <v>770.55573916249</v>
      </c>
      <c r="CL56" s="223">
        <f t="shared" si="70"/>
        <v>882.14531257355111</v>
      </c>
      <c r="CM56" s="223">
        <f t="shared" si="70"/>
        <v>642.15792421503966</v>
      </c>
      <c r="CN56" s="223">
        <f t="shared" si="70"/>
        <v>566.3245560314308</v>
      </c>
      <c r="CO56" s="223">
        <f t="shared" si="70"/>
        <v>547.28931156083081</v>
      </c>
      <c r="CP56" s="223">
        <f t="shared" si="70"/>
        <v>663.48889901590246</v>
      </c>
      <c r="CQ56" s="223">
        <f t="shared" si="70"/>
        <v>414.24972914648038</v>
      </c>
      <c r="CR56" s="223">
        <f t="shared" si="70"/>
        <v>333.20113293048144</v>
      </c>
      <c r="CS56" s="223">
        <f t="shared" si="70"/>
        <v>312.05637710648921</v>
      </c>
      <c r="CT56" s="223">
        <f t="shared" si="70"/>
        <v>356.26850249772815</v>
      </c>
      <c r="CU56" s="223">
        <f t="shared" si="70"/>
        <v>184.63405764711183</v>
      </c>
      <c r="CV56" s="223">
        <f t="shared" si="70"/>
        <v>86.990857921465249</v>
      </c>
      <c r="CW56" s="223">
        <f t="shared" si="70"/>
        <v>63.609652237753835</v>
      </c>
      <c r="CX56" s="223">
        <f t="shared" si="70"/>
        <v>189.61576164699568</v>
      </c>
      <c r="CY56" s="223">
        <f t="shared" si="70"/>
        <v>-79.251599890438001</v>
      </c>
      <c r="CZ56" s="223">
        <f t="shared" si="70"/>
        <v>-171.55881039432097</v>
      </c>
      <c r="DA56" s="223">
        <f t="shared" si="70"/>
        <v>-197.29559280109788</v>
      </c>
      <c r="DB56" s="223">
        <f t="shared" si="70"/>
        <v>-66.084682268704682</v>
      </c>
      <c r="DC56" s="223">
        <f t="shared" si="70"/>
        <v>-345.3445558901567</v>
      </c>
      <c r="DD56" s="223">
        <f t="shared" si="70"/>
        <v>-443.70623671224712</v>
      </c>
      <c r="DE56" s="223">
        <f t="shared" si="70"/>
        <v>-471.93041076006375</v>
      </c>
      <c r="DF56" s="223">
        <f t="shared" si="70"/>
        <v>-335.29997584668308</v>
      </c>
      <c r="DG56" s="223">
        <f t="shared" si="70"/>
        <v>-625.36332620601024</v>
      </c>
      <c r="DH56" s="223">
        <f t="shared" si="70"/>
        <v>-730.08511880573633</v>
      </c>
      <c r="DI56" s="223">
        <f t="shared" si="70"/>
        <v>-760.93479760237688</v>
      </c>
      <c r="DJ56" s="223">
        <f t="shared" si="70"/>
        <v>-711.56998437308539</v>
      </c>
      <c r="DK56" s="223">
        <f t="shared" si="70"/>
        <v>-908.52073442866913</v>
      </c>
      <c r="DL56" s="223">
        <f t="shared" si="70"/>
        <v>-1032.1899369827961</v>
      </c>
      <c r="DM56" s="223">
        <f t="shared" si="70"/>
        <v>-1065.8183264459676</v>
      </c>
      <c r="DN56" s="223">
        <f t="shared" si="70"/>
        <v>-917.65902446329437</v>
      </c>
      <c r="DO56" s="223">
        <f t="shared" si="70"/>
        <v>-1230.6465289469838</v>
      </c>
      <c r="DP56" s="223">
        <f t="shared" si="70"/>
        <v>-1349.0800668732672</v>
      </c>
      <c r="DQ56" s="223">
        <f t="shared" si="70"/>
        <v>-1385.6305689469455</v>
      </c>
      <c r="DR56" s="223">
        <f t="shared" si="70"/>
        <v>-220.09262412828684</v>
      </c>
      <c r="DS56" s="223">
        <f t="shared" si="70"/>
        <v>0</v>
      </c>
      <c r="DT56" s="223">
        <f t="shared" si="70"/>
        <v>0</v>
      </c>
      <c r="DU56" s="223">
        <f t="shared" si="70"/>
        <v>0</v>
      </c>
      <c r="DV56" s="223">
        <f t="shared" si="70"/>
        <v>0</v>
      </c>
      <c r="DW56" s="223">
        <f t="shared" si="70"/>
        <v>0</v>
      </c>
      <c r="DX56" s="223">
        <f t="shared" si="70"/>
        <v>0</v>
      </c>
      <c r="DY56" s="223">
        <f t="shared" si="70"/>
        <v>0</v>
      </c>
      <c r="DZ56" s="223">
        <f t="shared" si="70"/>
        <v>0</v>
      </c>
      <c r="EA56" s="223">
        <f t="shared" si="70"/>
        <v>0</v>
      </c>
      <c r="EB56" s="223">
        <f t="shared" si="70"/>
        <v>0</v>
      </c>
      <c r="EC56" s="223">
        <f t="shared" si="70"/>
        <v>389.3530955373335</v>
      </c>
      <c r="ED56" s="223">
        <f t="shared" si="70"/>
        <v>3593.4478015425184</v>
      </c>
      <c r="EE56" s="223">
        <f t="shared" si="70"/>
        <v>3385.3126187640983</v>
      </c>
      <c r="EF56" s="223">
        <f t="shared" si="70"/>
        <v>3450.2859189401061</v>
      </c>
      <c r="EG56" s="223">
        <f t="shared" si="70"/>
        <v>3498.7953171772879</v>
      </c>
      <c r="EH56" s="223">
        <f t="shared" si="70"/>
        <v>3595.8141136516515</v>
      </c>
      <c r="EI56" s="223">
        <f t="shared" ref="EI56:GG56" si="71" xml:space="preserve"> EI53 + EI55</f>
        <v>3382.4755513037671</v>
      </c>
      <c r="EJ56" s="223">
        <f t="shared" si="71"/>
        <v>3449.0731839841774</v>
      </c>
      <c r="EK56" s="223">
        <f t="shared" si="71"/>
        <v>3498.7953171772879</v>
      </c>
      <c r="EL56" s="223">
        <f t="shared" si="71"/>
        <v>3598.2395835635089</v>
      </c>
      <c r="EM56" s="223">
        <f t="shared" si="71"/>
        <v>3379.56755715693</v>
      </c>
      <c r="EN56" s="223">
        <f t="shared" si="71"/>
        <v>3447.830130654349</v>
      </c>
      <c r="EO56" s="223">
        <f t="shared" si="71"/>
        <v>3498.7953171772879</v>
      </c>
      <c r="EP56" s="223">
        <f t="shared" si="71"/>
        <v>3549.7605037002268</v>
      </c>
      <c r="EQ56" s="223">
        <f t="shared" si="71"/>
        <v>3427.5520496793597</v>
      </c>
      <c r="ER56" s="223">
        <f t="shared" si="71"/>
        <v>3446.556000991277</v>
      </c>
      <c r="ES56" s="223">
        <f t="shared" si="71"/>
        <v>3498.7953171772879</v>
      </c>
      <c r="ET56" s="223">
        <f t="shared" si="71"/>
        <v>3603.2739495493115</v>
      </c>
      <c r="EU56" s="223">
        <f t="shared" si="71"/>
        <v>3373.5316518059008</v>
      </c>
      <c r="EV56" s="223">
        <f t="shared" si="71"/>
        <v>3445.2500180866264</v>
      </c>
      <c r="EW56" s="223">
        <f t="shared" si="71"/>
        <v>3498.7953171772879</v>
      </c>
      <c r="EX56" s="223">
        <f t="shared" si="71"/>
        <v>3605.8859153586109</v>
      </c>
      <c r="EY56" s="223">
        <f t="shared" si="71"/>
        <v>3370.4000601716161</v>
      </c>
      <c r="EZ56" s="223">
        <f t="shared" si="71"/>
        <v>3443.9113856093591</v>
      </c>
      <c r="FA56" s="223">
        <f t="shared" si="71"/>
        <v>-80431.497675937178</v>
      </c>
      <c r="FB56" s="223">
        <f t="shared" si="71"/>
        <v>5.7298166211694479E-10</v>
      </c>
      <c r="FC56" s="223">
        <f t="shared" si="71"/>
        <v>0</v>
      </c>
      <c r="FD56" s="223">
        <f t="shared" si="71"/>
        <v>0</v>
      </c>
      <c r="FE56" s="223">
        <f t="shared" si="71"/>
        <v>0</v>
      </c>
      <c r="FF56" s="223">
        <f t="shared" si="71"/>
        <v>0</v>
      </c>
      <c r="FG56" s="223">
        <f t="shared" si="71"/>
        <v>0</v>
      </c>
      <c r="FH56" s="223">
        <f t="shared" si="71"/>
        <v>0</v>
      </c>
      <c r="FI56" s="223">
        <f t="shared" si="71"/>
        <v>0</v>
      </c>
      <c r="FJ56" s="223">
        <f t="shared" si="71"/>
        <v>0</v>
      </c>
      <c r="FK56" s="223">
        <f t="shared" si="71"/>
        <v>0</v>
      </c>
      <c r="FL56" s="223">
        <f t="shared" si="71"/>
        <v>0</v>
      </c>
      <c r="FM56" s="223">
        <f t="shared" si="71"/>
        <v>0</v>
      </c>
      <c r="FN56" s="223">
        <f t="shared" si="71"/>
        <v>0</v>
      </c>
      <c r="FO56" s="223">
        <f t="shared" si="71"/>
        <v>0</v>
      </c>
      <c r="FP56" s="223">
        <f t="shared" si="71"/>
        <v>0</v>
      </c>
      <c r="FQ56" s="223">
        <f t="shared" si="71"/>
        <v>0</v>
      </c>
      <c r="FR56" s="223">
        <f t="shared" si="71"/>
        <v>0</v>
      </c>
      <c r="FS56" s="223">
        <f t="shared" si="71"/>
        <v>0</v>
      </c>
      <c r="FT56" s="223">
        <f t="shared" si="71"/>
        <v>0</v>
      </c>
      <c r="FU56" s="223">
        <f t="shared" si="71"/>
        <v>0</v>
      </c>
      <c r="FV56" s="223">
        <f t="shared" si="71"/>
        <v>0</v>
      </c>
      <c r="FW56" s="223">
        <f t="shared" si="71"/>
        <v>0</v>
      </c>
      <c r="FX56" s="223">
        <f t="shared" si="71"/>
        <v>0</v>
      </c>
      <c r="FY56" s="223">
        <f t="shared" si="71"/>
        <v>0</v>
      </c>
      <c r="FZ56" s="223">
        <f t="shared" si="71"/>
        <v>0</v>
      </c>
      <c r="GA56" s="223">
        <f t="shared" si="71"/>
        <v>0</v>
      </c>
      <c r="GB56" s="223">
        <f t="shared" si="71"/>
        <v>0</v>
      </c>
      <c r="GC56" s="223">
        <f t="shared" si="71"/>
        <v>0</v>
      </c>
      <c r="GD56" s="223">
        <f t="shared" si="71"/>
        <v>0</v>
      </c>
      <c r="GE56" s="223">
        <f t="shared" si="71"/>
        <v>0</v>
      </c>
      <c r="GF56" s="223">
        <f t="shared" si="71"/>
        <v>0</v>
      </c>
      <c r="GG56" s="223">
        <f t="shared" si="71"/>
        <v>0</v>
      </c>
      <c r="GH56" s="223">
        <f xml:space="preserve"> GH53 + GH55</f>
        <v>0</v>
      </c>
      <c r="GI56" s="223">
        <f xml:space="preserve"> GI53 + GI55</f>
        <v>0</v>
      </c>
      <c r="GJ56" s="223">
        <f xml:space="preserve"> GJ53 + GJ55</f>
        <v>0</v>
      </c>
    </row>
    <row r="57" spans="1:192" hidden="1" outlineLevel="1" x14ac:dyDescent="0.35">
      <c r="A57" s="198"/>
      <c r="D57" s="201"/>
      <c r="E57" s="225"/>
      <c r="F57" s="225"/>
      <c r="G57" s="225"/>
      <c r="H57" s="225"/>
      <c r="I57" s="225"/>
      <c r="J57" s="225"/>
      <c r="K57" s="225"/>
      <c r="L57" s="225"/>
      <c r="M57" s="225"/>
      <c r="N57" s="225"/>
      <c r="O57" s="225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  <c r="CK57" s="225"/>
      <c r="CL57" s="225"/>
      <c r="CM57" s="225"/>
      <c r="CN57" s="225"/>
      <c r="CO57" s="225"/>
      <c r="CP57" s="225"/>
      <c r="CQ57" s="225"/>
      <c r="CR57" s="225"/>
      <c r="CS57" s="225"/>
      <c r="CT57" s="225"/>
      <c r="CU57" s="225"/>
      <c r="CV57" s="225"/>
      <c r="CW57" s="225"/>
      <c r="CX57" s="225"/>
      <c r="CY57" s="225"/>
      <c r="CZ57" s="225"/>
      <c r="DA57" s="225"/>
      <c r="DB57" s="225"/>
      <c r="DC57" s="225"/>
      <c r="DD57" s="225"/>
      <c r="DE57" s="225"/>
      <c r="DF57" s="225"/>
      <c r="DG57" s="225"/>
      <c r="DH57" s="225"/>
      <c r="DI57" s="225"/>
      <c r="DJ57" s="225"/>
      <c r="DK57" s="225"/>
      <c r="DL57" s="225"/>
      <c r="DM57" s="225"/>
      <c r="DN57" s="225"/>
      <c r="DO57" s="225"/>
      <c r="DP57" s="225"/>
      <c r="DQ57" s="225"/>
      <c r="DR57" s="225"/>
      <c r="DS57" s="225"/>
      <c r="DT57" s="225"/>
      <c r="DU57" s="225"/>
      <c r="DV57" s="225"/>
      <c r="DW57" s="225"/>
      <c r="DX57" s="225"/>
      <c r="DY57" s="225"/>
      <c r="DZ57" s="225"/>
      <c r="EA57" s="225"/>
      <c r="EB57" s="225"/>
      <c r="EC57" s="225"/>
      <c r="ED57" s="225"/>
      <c r="EE57" s="225"/>
      <c r="EF57" s="225"/>
      <c r="EG57" s="225"/>
      <c r="EH57" s="225"/>
      <c r="EI57" s="225"/>
      <c r="EJ57" s="225"/>
      <c r="EK57" s="225"/>
      <c r="EL57" s="225"/>
      <c r="EM57" s="225"/>
      <c r="EN57" s="225"/>
      <c r="EO57" s="225"/>
      <c r="EP57" s="225"/>
      <c r="EQ57" s="225"/>
      <c r="ER57" s="225"/>
      <c r="ES57" s="225"/>
      <c r="ET57" s="225"/>
      <c r="EU57" s="225"/>
      <c r="EV57" s="225"/>
      <c r="EW57" s="225"/>
      <c r="EX57" s="225"/>
      <c r="EY57" s="225"/>
      <c r="EZ57" s="225"/>
      <c r="FA57" s="225"/>
      <c r="FB57" s="225"/>
      <c r="FC57" s="225"/>
      <c r="FD57" s="225"/>
      <c r="FE57" s="225"/>
      <c r="FF57" s="225"/>
      <c r="FG57" s="225"/>
      <c r="FH57" s="225"/>
      <c r="FI57" s="225"/>
      <c r="FJ57" s="225"/>
      <c r="FK57" s="225"/>
      <c r="FL57" s="225"/>
      <c r="FM57" s="225"/>
      <c r="FN57" s="225"/>
      <c r="FO57" s="225"/>
      <c r="FP57" s="225"/>
      <c r="FQ57" s="225"/>
      <c r="FR57" s="225"/>
      <c r="FS57" s="225"/>
      <c r="FT57" s="225"/>
      <c r="FU57" s="225"/>
      <c r="FV57" s="225"/>
      <c r="FW57" s="225"/>
      <c r="FX57" s="225"/>
      <c r="FY57" s="225"/>
      <c r="FZ57" s="225"/>
      <c r="GA57" s="225"/>
      <c r="GB57" s="225"/>
      <c r="GC57" s="225"/>
      <c r="GD57" s="225"/>
      <c r="GE57" s="225"/>
      <c r="GF57" s="225"/>
      <c r="GG57" s="225"/>
      <c r="GH57" s="225"/>
      <c r="GI57" s="225"/>
      <c r="GJ57" s="225"/>
    </row>
    <row r="58" spans="1:192" x14ac:dyDescent="0.35">
      <c r="A58" s="198"/>
      <c r="D58" s="201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  <c r="CK58" s="225"/>
      <c r="CL58" s="225"/>
      <c r="CM58" s="225"/>
      <c r="CN58" s="225"/>
      <c r="CO58" s="225"/>
      <c r="CP58" s="225"/>
      <c r="CQ58" s="225"/>
      <c r="CR58" s="225"/>
      <c r="CS58" s="225"/>
      <c r="CT58" s="225"/>
      <c r="CU58" s="225"/>
      <c r="CV58" s="225"/>
      <c r="CW58" s="225"/>
      <c r="CX58" s="225"/>
      <c r="CY58" s="225"/>
      <c r="CZ58" s="225"/>
      <c r="DA58" s="225"/>
      <c r="DB58" s="225"/>
      <c r="DC58" s="225"/>
      <c r="DD58" s="225"/>
      <c r="DE58" s="225"/>
      <c r="DF58" s="225"/>
      <c r="DG58" s="225"/>
      <c r="DH58" s="225"/>
      <c r="DI58" s="225"/>
      <c r="DJ58" s="225"/>
      <c r="DK58" s="225"/>
      <c r="DL58" s="225"/>
      <c r="DM58" s="225"/>
      <c r="DN58" s="225"/>
      <c r="DO58" s="225"/>
      <c r="DP58" s="225"/>
      <c r="DQ58" s="225"/>
      <c r="DR58" s="225"/>
      <c r="DS58" s="225"/>
      <c r="DT58" s="225"/>
      <c r="DU58" s="225"/>
      <c r="DV58" s="225"/>
      <c r="DW58" s="225"/>
      <c r="DX58" s="225"/>
      <c r="DY58" s="225"/>
      <c r="DZ58" s="225"/>
      <c r="EA58" s="225"/>
      <c r="EB58" s="225"/>
      <c r="EC58" s="225"/>
      <c r="ED58" s="225"/>
      <c r="EE58" s="225"/>
      <c r="EF58" s="225"/>
      <c r="EG58" s="225"/>
      <c r="EH58" s="225"/>
      <c r="EI58" s="225"/>
      <c r="EJ58" s="225"/>
      <c r="EK58" s="225"/>
      <c r="EL58" s="225"/>
      <c r="EM58" s="225"/>
      <c r="EN58" s="225"/>
      <c r="EO58" s="225"/>
      <c r="EP58" s="225"/>
      <c r="EQ58" s="225"/>
      <c r="ER58" s="225"/>
      <c r="ES58" s="225"/>
      <c r="ET58" s="225"/>
      <c r="EU58" s="225"/>
      <c r="EV58" s="225"/>
      <c r="EW58" s="225"/>
      <c r="EX58" s="225"/>
      <c r="EY58" s="225"/>
      <c r="EZ58" s="225"/>
      <c r="FA58" s="225"/>
      <c r="FB58" s="225"/>
      <c r="FC58" s="225"/>
      <c r="FD58" s="225"/>
      <c r="FE58" s="225"/>
      <c r="FF58" s="225"/>
      <c r="FG58" s="225"/>
      <c r="FH58" s="225"/>
      <c r="FI58" s="225"/>
      <c r="FJ58" s="225"/>
      <c r="FK58" s="225"/>
      <c r="FL58" s="225"/>
      <c r="FM58" s="225"/>
      <c r="FN58" s="225"/>
      <c r="FO58" s="225"/>
      <c r="FP58" s="225"/>
      <c r="FQ58" s="225"/>
      <c r="FR58" s="225"/>
      <c r="FS58" s="225"/>
      <c r="FT58" s="225"/>
      <c r="FU58" s="225"/>
      <c r="FV58" s="225"/>
      <c r="FW58" s="225"/>
      <c r="FX58" s="225"/>
      <c r="FY58" s="225"/>
      <c r="FZ58" s="225"/>
      <c r="GA58" s="225"/>
      <c r="GB58" s="225"/>
      <c r="GC58" s="225"/>
      <c r="GD58" s="225"/>
      <c r="GE58" s="225"/>
      <c r="GF58" s="225"/>
      <c r="GG58" s="225"/>
      <c r="GH58" s="225"/>
      <c r="GI58" s="225"/>
      <c r="GJ58" s="225"/>
    </row>
    <row r="59" spans="1:192" collapsed="1" x14ac:dyDescent="0.35">
      <c r="A59" s="198" t="s">
        <v>59</v>
      </c>
      <c r="D59" s="201"/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  <c r="CK59" s="225"/>
      <c r="CL59" s="225"/>
      <c r="CM59" s="225"/>
      <c r="CN59" s="225"/>
      <c r="CO59" s="225"/>
      <c r="CP59" s="225"/>
      <c r="CQ59" s="225"/>
      <c r="CR59" s="225"/>
      <c r="CS59" s="225"/>
      <c r="CT59" s="225"/>
      <c r="CU59" s="225"/>
      <c r="CV59" s="225"/>
      <c r="CW59" s="225"/>
      <c r="CX59" s="225"/>
      <c r="CY59" s="225"/>
      <c r="CZ59" s="225"/>
      <c r="DA59" s="225"/>
      <c r="DB59" s="225"/>
      <c r="DC59" s="225"/>
      <c r="DD59" s="225"/>
      <c r="DE59" s="225"/>
      <c r="DF59" s="225"/>
      <c r="DG59" s="225"/>
      <c r="DH59" s="225"/>
      <c r="DI59" s="225"/>
      <c r="DJ59" s="225"/>
      <c r="DK59" s="225"/>
      <c r="DL59" s="225"/>
      <c r="DM59" s="225"/>
      <c r="DN59" s="225"/>
      <c r="DO59" s="225"/>
      <c r="DP59" s="225"/>
      <c r="DQ59" s="225"/>
      <c r="DR59" s="225"/>
      <c r="DS59" s="225"/>
      <c r="DT59" s="225"/>
      <c r="DU59" s="225"/>
      <c r="DV59" s="225"/>
      <c r="DW59" s="225"/>
      <c r="DX59" s="225"/>
      <c r="DY59" s="225"/>
      <c r="DZ59" s="225"/>
      <c r="EA59" s="225"/>
      <c r="EB59" s="225"/>
      <c r="EC59" s="225"/>
      <c r="ED59" s="225"/>
      <c r="EE59" s="225"/>
      <c r="EF59" s="225"/>
      <c r="EG59" s="225"/>
      <c r="EH59" s="225"/>
      <c r="EI59" s="225"/>
      <c r="EJ59" s="225"/>
      <c r="EK59" s="225"/>
      <c r="EL59" s="225"/>
      <c r="EM59" s="225"/>
      <c r="EN59" s="225"/>
      <c r="EO59" s="225"/>
      <c r="EP59" s="225"/>
      <c r="EQ59" s="225"/>
      <c r="ER59" s="225"/>
      <c r="ES59" s="225"/>
      <c r="ET59" s="225"/>
      <c r="EU59" s="225"/>
      <c r="EV59" s="225"/>
      <c r="EW59" s="225"/>
      <c r="EX59" s="225"/>
      <c r="EY59" s="225"/>
      <c r="EZ59" s="225"/>
      <c r="FA59" s="225"/>
      <c r="FB59" s="225"/>
      <c r="FC59" s="225"/>
      <c r="FD59" s="225"/>
      <c r="FE59" s="225"/>
      <c r="FF59" s="225"/>
      <c r="FG59" s="225"/>
      <c r="FH59" s="225"/>
      <c r="FI59" s="225"/>
      <c r="FJ59" s="225"/>
      <c r="FK59" s="225"/>
      <c r="FL59" s="225"/>
      <c r="FM59" s="225"/>
      <c r="FN59" s="225"/>
      <c r="FO59" s="225"/>
      <c r="FP59" s="225"/>
      <c r="FQ59" s="225"/>
      <c r="FR59" s="225"/>
      <c r="FS59" s="225"/>
      <c r="FT59" s="225"/>
      <c r="FU59" s="225"/>
      <c r="FV59" s="225"/>
      <c r="FW59" s="225"/>
      <c r="FX59" s="225"/>
      <c r="FY59" s="225"/>
      <c r="FZ59" s="225"/>
      <c r="GA59" s="225"/>
      <c r="GB59" s="225"/>
      <c r="GC59" s="225"/>
      <c r="GD59" s="225"/>
      <c r="GE59" s="225"/>
      <c r="GF59" s="225"/>
      <c r="GG59" s="225"/>
      <c r="GH59" s="225"/>
      <c r="GI59" s="225"/>
      <c r="GJ59" s="225"/>
    </row>
    <row r="60" spans="1:192" hidden="1" outlineLevel="1" x14ac:dyDescent="0.35">
      <c r="A60" s="198"/>
      <c r="D60" s="201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  <c r="CK60" s="225"/>
      <c r="CL60" s="225"/>
      <c r="CM60" s="225"/>
      <c r="CN60" s="225"/>
      <c r="CO60" s="225"/>
      <c r="CP60" s="225"/>
      <c r="CQ60" s="225"/>
      <c r="CR60" s="225"/>
      <c r="CS60" s="225"/>
      <c r="CT60" s="225"/>
      <c r="CU60" s="225"/>
      <c r="CV60" s="225"/>
      <c r="CW60" s="225"/>
      <c r="CX60" s="225"/>
      <c r="CY60" s="225"/>
      <c r="CZ60" s="225"/>
      <c r="DA60" s="225"/>
      <c r="DB60" s="225"/>
      <c r="DC60" s="225"/>
      <c r="DD60" s="225"/>
      <c r="DE60" s="225"/>
      <c r="DF60" s="225"/>
      <c r="DG60" s="225"/>
      <c r="DH60" s="225"/>
      <c r="DI60" s="225"/>
      <c r="DJ60" s="225"/>
      <c r="DK60" s="225"/>
      <c r="DL60" s="225"/>
      <c r="DM60" s="225"/>
      <c r="DN60" s="225"/>
      <c r="DO60" s="225"/>
      <c r="DP60" s="225"/>
      <c r="DQ60" s="225"/>
      <c r="DR60" s="225"/>
      <c r="DS60" s="225"/>
      <c r="DT60" s="225"/>
      <c r="DU60" s="225"/>
      <c r="DV60" s="225"/>
      <c r="DW60" s="225"/>
      <c r="DX60" s="225"/>
      <c r="DY60" s="225"/>
      <c r="DZ60" s="225"/>
      <c r="EA60" s="225"/>
      <c r="EB60" s="225"/>
      <c r="EC60" s="225"/>
      <c r="ED60" s="225"/>
      <c r="EE60" s="225"/>
      <c r="EF60" s="225"/>
      <c r="EG60" s="225"/>
      <c r="EH60" s="225"/>
      <c r="EI60" s="225"/>
      <c r="EJ60" s="225"/>
      <c r="EK60" s="225"/>
      <c r="EL60" s="225"/>
      <c r="EM60" s="225"/>
      <c r="EN60" s="225"/>
      <c r="EO60" s="225"/>
      <c r="EP60" s="225"/>
      <c r="EQ60" s="225"/>
      <c r="ER60" s="225"/>
      <c r="ES60" s="225"/>
      <c r="ET60" s="225"/>
      <c r="EU60" s="225"/>
      <c r="EV60" s="225"/>
      <c r="EW60" s="225"/>
      <c r="EX60" s="225"/>
      <c r="EY60" s="225"/>
      <c r="EZ60" s="225"/>
      <c r="FA60" s="225"/>
      <c r="FB60" s="225"/>
      <c r="FC60" s="225"/>
      <c r="FD60" s="225"/>
      <c r="FE60" s="225"/>
      <c r="FF60" s="225"/>
      <c r="FG60" s="225"/>
      <c r="FH60" s="225"/>
      <c r="FI60" s="225"/>
      <c r="FJ60" s="225"/>
      <c r="FK60" s="225"/>
      <c r="FL60" s="225"/>
      <c r="FM60" s="225"/>
      <c r="FN60" s="225"/>
      <c r="FO60" s="225"/>
      <c r="FP60" s="225"/>
      <c r="FQ60" s="225"/>
      <c r="FR60" s="225"/>
      <c r="FS60" s="225"/>
      <c r="FT60" s="225"/>
      <c r="FU60" s="225"/>
      <c r="FV60" s="225"/>
      <c r="FW60" s="225"/>
      <c r="FX60" s="225"/>
      <c r="FY60" s="225"/>
      <c r="FZ60" s="225"/>
      <c r="GA60" s="225"/>
      <c r="GB60" s="225"/>
      <c r="GC60" s="225"/>
      <c r="GD60" s="225"/>
      <c r="GE60" s="225"/>
      <c r="GF60" s="225"/>
      <c r="GG60" s="225"/>
      <c r="GH60" s="225"/>
      <c r="GI60" s="225"/>
      <c r="GJ60" s="225"/>
    </row>
    <row r="61" spans="1:192" hidden="1" outlineLevel="1" x14ac:dyDescent="0.35">
      <c r="A61" s="198"/>
      <c r="B61" s="198" t="s">
        <v>60</v>
      </c>
      <c r="D61" s="201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  <c r="CK61" s="225"/>
      <c r="CL61" s="225"/>
      <c r="CM61" s="225"/>
      <c r="CN61" s="225"/>
      <c r="CO61" s="225"/>
      <c r="CP61" s="225"/>
      <c r="CQ61" s="225"/>
      <c r="CR61" s="225"/>
      <c r="CS61" s="225"/>
      <c r="CT61" s="225"/>
      <c r="CU61" s="225"/>
      <c r="CV61" s="225"/>
      <c r="CW61" s="225"/>
      <c r="CX61" s="225"/>
      <c r="CY61" s="225"/>
      <c r="CZ61" s="225"/>
      <c r="DA61" s="225"/>
      <c r="DB61" s="225"/>
      <c r="DC61" s="225"/>
      <c r="DD61" s="225"/>
      <c r="DE61" s="225"/>
      <c r="DF61" s="225"/>
      <c r="DG61" s="225"/>
      <c r="DH61" s="225"/>
      <c r="DI61" s="225"/>
      <c r="DJ61" s="225"/>
      <c r="DK61" s="225"/>
      <c r="DL61" s="225"/>
      <c r="DM61" s="225"/>
      <c r="DN61" s="225"/>
      <c r="DO61" s="225"/>
      <c r="DP61" s="225"/>
      <c r="DQ61" s="225"/>
      <c r="DR61" s="225"/>
      <c r="DS61" s="225"/>
      <c r="DT61" s="225"/>
      <c r="DU61" s="225"/>
      <c r="DV61" s="225"/>
      <c r="DW61" s="225"/>
      <c r="DX61" s="225"/>
      <c r="DY61" s="225"/>
      <c r="DZ61" s="225"/>
      <c r="EA61" s="225"/>
      <c r="EB61" s="225"/>
      <c r="EC61" s="225"/>
      <c r="ED61" s="225"/>
      <c r="EE61" s="225"/>
      <c r="EF61" s="225"/>
      <c r="EG61" s="225"/>
      <c r="EH61" s="225"/>
      <c r="EI61" s="225"/>
      <c r="EJ61" s="225"/>
      <c r="EK61" s="225"/>
      <c r="EL61" s="225"/>
      <c r="EM61" s="225"/>
      <c r="EN61" s="225"/>
      <c r="EO61" s="225"/>
      <c r="EP61" s="225"/>
      <c r="EQ61" s="225"/>
      <c r="ER61" s="225"/>
      <c r="ES61" s="225"/>
      <c r="ET61" s="225"/>
      <c r="EU61" s="225"/>
      <c r="EV61" s="225"/>
      <c r="EW61" s="225"/>
      <c r="EX61" s="225"/>
      <c r="EY61" s="225"/>
      <c r="EZ61" s="225"/>
      <c r="FA61" s="225"/>
      <c r="FB61" s="225"/>
      <c r="FC61" s="225"/>
      <c r="FD61" s="225"/>
      <c r="FE61" s="225"/>
      <c r="FF61" s="225"/>
      <c r="FG61" s="225"/>
      <c r="FH61" s="225"/>
      <c r="FI61" s="225"/>
      <c r="FJ61" s="225"/>
      <c r="FK61" s="225"/>
      <c r="FL61" s="225"/>
      <c r="FM61" s="225"/>
      <c r="FN61" s="225"/>
      <c r="FO61" s="225"/>
      <c r="FP61" s="225"/>
      <c r="FQ61" s="225"/>
      <c r="FR61" s="225"/>
      <c r="FS61" s="225"/>
      <c r="FT61" s="225"/>
      <c r="FU61" s="225"/>
      <c r="FV61" s="225"/>
      <c r="FW61" s="225"/>
      <c r="FX61" s="225"/>
      <c r="FY61" s="225"/>
      <c r="FZ61" s="225"/>
      <c r="GA61" s="225"/>
      <c r="GB61" s="225"/>
      <c r="GC61" s="225"/>
      <c r="GD61" s="225"/>
      <c r="GE61" s="225"/>
      <c r="GF61" s="225"/>
      <c r="GG61" s="225"/>
      <c r="GH61" s="225"/>
      <c r="GI61" s="225"/>
      <c r="GJ61" s="225"/>
    </row>
    <row r="62" spans="1:192" hidden="1" outlineLevel="2" x14ac:dyDescent="0.35">
      <c r="A62" s="198"/>
      <c r="D62" s="201"/>
      <c r="E62" s="225" t="str">
        <f xml:space="preserve"> NCA!E$31</f>
        <v>Fixed asset balance</v>
      </c>
      <c r="F62" s="225">
        <f xml:space="preserve"> NCA!F$31</f>
        <v>0</v>
      </c>
      <c r="G62" s="225" t="str">
        <f xml:space="preserve"> NCA!G$31</f>
        <v>$ 000s</v>
      </c>
      <c r="H62" s="225">
        <f xml:space="preserve"> NCA!H$31</f>
        <v>0</v>
      </c>
      <c r="I62" s="225">
        <f xml:space="preserve"> NCA!I$31</f>
        <v>0</v>
      </c>
      <c r="J62" s="225">
        <f xml:space="preserve"> NCA!J$31</f>
        <v>0</v>
      </c>
      <c r="K62" s="225">
        <f xml:space="preserve"> NCA!K$31</f>
        <v>0</v>
      </c>
      <c r="L62" s="225">
        <f xml:space="preserve"> NCA!L$31</f>
        <v>0</v>
      </c>
      <c r="M62" s="225">
        <f xml:space="preserve"> NCA!M$31</f>
        <v>0</v>
      </c>
      <c r="N62" s="225">
        <f xml:space="preserve"> NCA!N$31</f>
        <v>0</v>
      </c>
      <c r="O62" s="225">
        <f xml:space="preserve"> NCA!O$31</f>
        <v>5650</v>
      </c>
      <c r="P62" s="225">
        <f xml:space="preserve"> NCA!P$31</f>
        <v>37458.608109951609</v>
      </c>
      <c r="Q62" s="225">
        <f xml:space="preserve"> NCA!Q$31</f>
        <v>44753.379380762235</v>
      </c>
      <c r="R62" s="225">
        <f xml:space="preserve"> NCA!R$31</f>
        <v>52054.988790371521</v>
      </c>
      <c r="S62" s="225">
        <f xml:space="preserve"> NCA!S$31</f>
        <v>59382.583400134463</v>
      </c>
      <c r="T62" s="225">
        <f xml:space="preserve"> NCA!T$31</f>
        <v>66716.02876118623</v>
      </c>
      <c r="U62" s="225">
        <f xml:space="preserve"> NCA!U$31</f>
        <v>74076.592111275386</v>
      </c>
      <c r="V62" s="225">
        <f xml:space="preserve"> NCA!V$31</f>
        <v>81453.707390983924</v>
      </c>
      <c r="W62" s="225">
        <f xml:space="preserve"> NCA!W$31</f>
        <v>88810.727600139231</v>
      </c>
      <c r="X62" s="225">
        <f xml:space="preserve"> NCA!X$31</f>
        <v>96220.975992357562</v>
      </c>
      <c r="Y62" s="225">
        <f xml:space="preserve"> NCA!Y$31</f>
        <v>103634.5887552879</v>
      </c>
      <c r="Z62" s="225">
        <f xml:space="preserve"> NCA!Z$31</f>
        <v>111078.17202893543</v>
      </c>
      <c r="AA62" s="225">
        <f xml:space="preserve"> NCA!AA$31</f>
        <v>118524.11689762936</v>
      </c>
      <c r="AB62" s="225">
        <f xml:space="preserve"> NCA!AB$31</f>
        <v>126001.18272011935</v>
      </c>
      <c r="AC62" s="225">
        <f xml:space="preserve"> NCA!AC$31</f>
        <v>133495.06245499171</v>
      </c>
      <c r="AD62" s="225">
        <f xml:space="preserve"> NCA!AD$31</f>
        <v>140989.79077315764</v>
      </c>
      <c r="AE62" s="225">
        <f xml:space="preserve"> NCA!AE$31</f>
        <v>148517.3758609746</v>
      </c>
      <c r="AF62" s="225">
        <f xml:space="preserve"> NCA!AF$31</f>
        <v>156044.79561194251</v>
      </c>
      <c r="AG62" s="225">
        <f xml:space="preserve"> NCA!AG$31</f>
        <v>163605.98982809053</v>
      </c>
      <c r="AH62" s="225">
        <f xml:space="preserve"> NCA!AH$31</f>
        <v>171183.71191333057</v>
      </c>
      <c r="AI62" s="225">
        <f xml:space="preserve"> NCA!AI$31</f>
        <v>178740.35755713112</v>
      </c>
      <c r="AJ62" s="225">
        <f xml:space="preserve"> NCA!AJ$31</f>
        <v>186350.39403763574</v>
      </c>
      <c r="AK62" s="225">
        <f xml:space="preserve"> NCA!AK$31</f>
        <v>193956.67347462531</v>
      </c>
      <c r="AL62" s="225">
        <f xml:space="preserve"> NCA!AL$31</f>
        <v>201598.30570150583</v>
      </c>
      <c r="AM62" s="225">
        <f xml:space="preserve"> NCA!AM$31</f>
        <v>209234.73220541835</v>
      </c>
      <c r="AN62" s="225">
        <f xml:space="preserve"> NCA!AN$31</f>
        <v>216907.09312781188</v>
      </c>
      <c r="AO62" s="225">
        <f xml:space="preserve"> NCA!AO$31</f>
        <v>224594.51515142759</v>
      </c>
      <c r="AP62" s="225">
        <f xml:space="preserve"> NCA!AP$31</f>
        <v>232274.528113393</v>
      </c>
      <c r="AQ62" s="225">
        <f xml:space="preserve"> NCA!AQ$31</f>
        <v>239991.22226895066</v>
      </c>
      <c r="AR62" s="225">
        <f xml:space="preserve"> NCA!AR$31</f>
        <v>247699.23397481939</v>
      </c>
      <c r="AS62" s="225">
        <f xml:space="preserve"> NCA!AS$31</f>
        <v>255444.41978444436</v>
      </c>
      <c r="AT62" s="225">
        <f xml:space="preserve"> NCA!AT$31</f>
        <v>263203.61269369046</v>
      </c>
      <c r="AU62" s="225">
        <f xml:space="preserve"> NCA!AU$31</f>
        <v>270903.10157786059</v>
      </c>
      <c r="AV62" s="225">
        <f xml:space="preserve"> NCA!AV$31</f>
        <v>278689.25509384251</v>
      </c>
      <c r="AW62" s="225">
        <f xml:space="preserve"> NCA!AW$31</f>
        <v>286463.72533271596</v>
      </c>
      <c r="AX62" s="225">
        <f xml:space="preserve"> NCA!AX$31</f>
        <v>294276.47604978416</v>
      </c>
      <c r="AY62" s="225">
        <f xml:space="preserve"> NCA!AY$31</f>
        <v>302076.00488044706</v>
      </c>
      <c r="AZ62" s="225">
        <f xml:space="preserve"> NCA!AZ$31</f>
        <v>309914.20248278597</v>
      </c>
      <c r="BA62" s="225">
        <f xml:space="preserve"> NCA!BA$31</f>
        <v>317764.78360664216</v>
      </c>
      <c r="BB62" s="225">
        <f xml:space="preserve"> NCA!BB$31</f>
        <v>325599.99094686203</v>
      </c>
      <c r="BC62" s="225">
        <f xml:space="preserve"> NCA!BC$31</f>
        <v>333474.23684826487</v>
      </c>
      <c r="BD62" s="225">
        <f xml:space="preserve"> NCA!BD$31</f>
        <v>341332.09107258945</v>
      </c>
      <c r="BE62" s="225">
        <f xml:space="preserve"> NCA!BE$31</f>
        <v>349879.53171772888</v>
      </c>
      <c r="BF62" s="225">
        <f xml:space="preserve"> NCA!BF$31</f>
        <v>346380.73640055157</v>
      </c>
      <c r="BG62" s="225">
        <f xml:space="preserve"> NCA!BG$31</f>
        <v>342881.94108337426</v>
      </c>
      <c r="BH62" s="225">
        <f xml:space="preserve"> NCA!BH$31</f>
        <v>339383.14576619695</v>
      </c>
      <c r="BI62" s="225">
        <f xml:space="preserve"> NCA!BI$31</f>
        <v>335884.35044901964</v>
      </c>
      <c r="BJ62" s="225">
        <f xml:space="preserve"> NCA!BJ$31</f>
        <v>332385.55513184232</v>
      </c>
      <c r="BK62" s="225">
        <f xml:space="preserve"> NCA!BK$31</f>
        <v>328886.75981466501</v>
      </c>
      <c r="BL62" s="225">
        <f xml:space="preserve"> NCA!BL$31</f>
        <v>325387.9644974877</v>
      </c>
      <c r="BM62" s="225">
        <f xml:space="preserve"> NCA!BM$31</f>
        <v>321889.16918031039</v>
      </c>
      <c r="BN62" s="225">
        <f xml:space="preserve"> NCA!BN$31</f>
        <v>318390.37386313308</v>
      </c>
      <c r="BO62" s="225">
        <f xml:space="preserve"> NCA!BO$31</f>
        <v>314891.57854595577</v>
      </c>
      <c r="BP62" s="225">
        <f xml:space="preserve"> NCA!BP$31</f>
        <v>311392.78322877845</v>
      </c>
      <c r="BQ62" s="225">
        <f xml:space="preserve"> NCA!BQ$31</f>
        <v>307893.98791160114</v>
      </c>
      <c r="BR62" s="225">
        <f xml:space="preserve"> NCA!BR$31</f>
        <v>304395.19259442383</v>
      </c>
      <c r="BS62" s="225">
        <f xml:space="preserve"> NCA!BS$31</f>
        <v>300896.39727724652</v>
      </c>
      <c r="BT62" s="225">
        <f xml:space="preserve"> NCA!BT$31</f>
        <v>297397.60196006921</v>
      </c>
      <c r="BU62" s="225">
        <f xml:space="preserve"> NCA!BU$31</f>
        <v>293898.8066428919</v>
      </c>
      <c r="BV62" s="225">
        <f xml:space="preserve"> NCA!BV$31</f>
        <v>290400.01132571459</v>
      </c>
      <c r="BW62" s="225">
        <f xml:space="preserve"> NCA!BW$31</f>
        <v>286901.21600853727</v>
      </c>
      <c r="BX62" s="225">
        <f xml:space="preserve"> NCA!BX$31</f>
        <v>283402.42069135996</v>
      </c>
      <c r="BY62" s="225">
        <f xml:space="preserve"> NCA!BY$31</f>
        <v>279903.62537418265</v>
      </c>
      <c r="BZ62" s="225">
        <f xml:space="preserve"> NCA!BZ$31</f>
        <v>276404.83005700534</v>
      </c>
      <c r="CA62" s="225">
        <f xml:space="preserve"> NCA!CA$31</f>
        <v>272906.03473982803</v>
      </c>
      <c r="CB62" s="225">
        <f xml:space="preserve"> NCA!CB$31</f>
        <v>269407.23942265072</v>
      </c>
      <c r="CC62" s="225">
        <f xml:space="preserve"> NCA!CC$31</f>
        <v>265908.44410547341</v>
      </c>
      <c r="CD62" s="225">
        <f xml:space="preserve"> NCA!CD$31</f>
        <v>262409.64878829609</v>
      </c>
      <c r="CE62" s="225">
        <f xml:space="preserve"> NCA!CE$31</f>
        <v>258910.85347111881</v>
      </c>
      <c r="CF62" s="225">
        <f xml:space="preserve"> NCA!CF$31</f>
        <v>255412.05815394153</v>
      </c>
      <c r="CG62" s="225">
        <f xml:space="preserve"> NCA!CG$31</f>
        <v>251913.26283676425</v>
      </c>
      <c r="CH62" s="225">
        <f xml:space="preserve"> NCA!CH$31</f>
        <v>248414.46751958696</v>
      </c>
      <c r="CI62" s="225">
        <f xml:space="preserve"> NCA!CI$31</f>
        <v>244915.67220240968</v>
      </c>
      <c r="CJ62" s="225">
        <f xml:space="preserve"> NCA!CJ$31</f>
        <v>241416.8768852324</v>
      </c>
      <c r="CK62" s="225">
        <f xml:space="preserve"> NCA!CK$31</f>
        <v>237918.08156805512</v>
      </c>
      <c r="CL62" s="225">
        <f xml:space="preserve"> NCA!CL$31</f>
        <v>234419.28625087783</v>
      </c>
      <c r="CM62" s="225">
        <f xml:space="preserve"> NCA!CM$31</f>
        <v>230920.49093370055</v>
      </c>
      <c r="CN62" s="225">
        <f xml:space="preserve"> NCA!CN$31</f>
        <v>227421.69561652327</v>
      </c>
      <c r="CO62" s="225">
        <f xml:space="preserve"> NCA!CO$31</f>
        <v>223922.90029934599</v>
      </c>
      <c r="CP62" s="225">
        <f xml:space="preserve"> NCA!CP$31</f>
        <v>220424.1049821687</v>
      </c>
      <c r="CQ62" s="225">
        <f xml:space="preserve"> NCA!CQ$31</f>
        <v>216925.30966499142</v>
      </c>
      <c r="CR62" s="225">
        <f xml:space="preserve"> NCA!CR$31</f>
        <v>213426.51434781414</v>
      </c>
      <c r="CS62" s="225">
        <f xml:space="preserve"> NCA!CS$31</f>
        <v>209927.71903063686</v>
      </c>
      <c r="CT62" s="225">
        <f xml:space="preserve"> NCA!CT$31</f>
        <v>206428.92371345958</v>
      </c>
      <c r="CU62" s="225">
        <f xml:space="preserve"> NCA!CU$31</f>
        <v>202930.12839628229</v>
      </c>
      <c r="CV62" s="225">
        <f xml:space="preserve"> NCA!CV$31</f>
        <v>199431.33307910501</v>
      </c>
      <c r="CW62" s="225">
        <f xml:space="preserve"> NCA!CW$31</f>
        <v>195932.53776192773</v>
      </c>
      <c r="CX62" s="225">
        <f xml:space="preserve"> NCA!CX$31</f>
        <v>192433.74244475045</v>
      </c>
      <c r="CY62" s="225">
        <f xml:space="preserve"> NCA!CY$31</f>
        <v>188934.94712757316</v>
      </c>
      <c r="CZ62" s="225">
        <f xml:space="preserve"> NCA!CZ$31</f>
        <v>185436.15181039588</v>
      </c>
      <c r="DA62" s="225">
        <f xml:space="preserve"> NCA!DA$31</f>
        <v>181937.3564932186</v>
      </c>
      <c r="DB62" s="225">
        <f xml:space="preserve"> NCA!DB$31</f>
        <v>178438.56117604132</v>
      </c>
      <c r="DC62" s="225">
        <f xml:space="preserve"> NCA!DC$31</f>
        <v>174939.76585886403</v>
      </c>
      <c r="DD62" s="225">
        <f xml:space="preserve"> NCA!DD$31</f>
        <v>171440.97054168675</v>
      </c>
      <c r="DE62" s="225">
        <f xml:space="preserve"> NCA!DE$31</f>
        <v>167942.17522450947</v>
      </c>
      <c r="DF62" s="225">
        <f xml:space="preserve"> NCA!DF$31</f>
        <v>164443.37990733219</v>
      </c>
      <c r="DG62" s="225">
        <f xml:space="preserve"> NCA!DG$31</f>
        <v>160944.5845901549</v>
      </c>
      <c r="DH62" s="225">
        <f xml:space="preserve"> NCA!DH$31</f>
        <v>157445.78927297762</v>
      </c>
      <c r="DI62" s="225">
        <f xml:space="preserve"> NCA!DI$31</f>
        <v>153946.99395580034</v>
      </c>
      <c r="DJ62" s="225">
        <f xml:space="preserve"> NCA!DJ$31</f>
        <v>150448.19863862306</v>
      </c>
      <c r="DK62" s="225">
        <f xml:space="preserve"> NCA!DK$31</f>
        <v>146949.40332144577</v>
      </c>
      <c r="DL62" s="225">
        <f xml:space="preserve"> NCA!DL$31</f>
        <v>143450.60800426849</v>
      </c>
      <c r="DM62" s="225">
        <f xml:space="preserve"> NCA!DM$31</f>
        <v>139951.81268709121</v>
      </c>
      <c r="DN62" s="225">
        <f xml:space="preserve"> NCA!DN$31</f>
        <v>136453.01736991393</v>
      </c>
      <c r="DO62" s="225">
        <f xml:space="preserve"> NCA!DO$31</f>
        <v>132954.22205273664</v>
      </c>
      <c r="DP62" s="225">
        <f xml:space="preserve"> NCA!DP$31</f>
        <v>129455.42673555936</v>
      </c>
      <c r="DQ62" s="225">
        <f xml:space="preserve"> NCA!DQ$31</f>
        <v>125956.63141838208</v>
      </c>
      <c r="DR62" s="225">
        <f xml:space="preserve"> NCA!DR$31</f>
        <v>122457.8361012048</v>
      </c>
      <c r="DS62" s="225">
        <f xml:space="preserve"> NCA!DS$31</f>
        <v>118959.04078402751</v>
      </c>
      <c r="DT62" s="225">
        <f xml:space="preserve"> NCA!DT$31</f>
        <v>115460.24546685023</v>
      </c>
      <c r="DU62" s="225">
        <f xml:space="preserve"> NCA!DU$31</f>
        <v>111961.45014967295</v>
      </c>
      <c r="DV62" s="225">
        <f xml:space="preserve"> NCA!DV$31</f>
        <v>108462.65483249567</v>
      </c>
      <c r="DW62" s="225">
        <f xml:space="preserve"> NCA!DW$31</f>
        <v>104963.85951531839</v>
      </c>
      <c r="DX62" s="225">
        <f xml:space="preserve"> NCA!DX$31</f>
        <v>101465.0641981411</v>
      </c>
      <c r="DY62" s="225">
        <f xml:space="preserve"> NCA!DY$31</f>
        <v>97966.26888096382</v>
      </c>
      <c r="DZ62" s="225">
        <f xml:space="preserve"> NCA!DZ$31</f>
        <v>94467.473563786538</v>
      </c>
      <c r="EA62" s="225">
        <f xml:space="preserve"> NCA!EA$31</f>
        <v>90968.678246609255</v>
      </c>
      <c r="EB62" s="225">
        <f xml:space="preserve"> NCA!EB$31</f>
        <v>87469.882929431973</v>
      </c>
      <c r="EC62" s="225">
        <f xml:space="preserve"> NCA!EC$31</f>
        <v>83971.087612254691</v>
      </c>
      <c r="ED62" s="225">
        <f xml:space="preserve"> NCA!ED$31</f>
        <v>80472.292295077408</v>
      </c>
      <c r="EE62" s="225">
        <f xml:space="preserve"> NCA!EE$31</f>
        <v>76973.496977900126</v>
      </c>
      <c r="EF62" s="225">
        <f xml:space="preserve"> NCA!EF$31</f>
        <v>73474.701660722843</v>
      </c>
      <c r="EG62" s="225">
        <f xml:space="preserve"> NCA!EG$31</f>
        <v>69975.906343545561</v>
      </c>
      <c r="EH62" s="225">
        <f xml:space="preserve"> NCA!EH$31</f>
        <v>66477.111026368279</v>
      </c>
      <c r="EI62" s="225">
        <f xml:space="preserve"> NCA!EI$31</f>
        <v>62978.315709190989</v>
      </c>
      <c r="EJ62" s="225">
        <f xml:space="preserve"> NCA!EJ$31</f>
        <v>59479.520392013699</v>
      </c>
      <c r="EK62" s="225">
        <f xml:space="preserve"> NCA!EK$31</f>
        <v>55980.725074836409</v>
      </c>
      <c r="EL62" s="225">
        <f xml:space="preserve"> NCA!EL$31</f>
        <v>52481.92975765912</v>
      </c>
      <c r="EM62" s="225">
        <f xml:space="preserve"> NCA!EM$31</f>
        <v>48983.13444048183</v>
      </c>
      <c r="EN62" s="225">
        <f xml:space="preserve"> NCA!EN$31</f>
        <v>45484.33912330454</v>
      </c>
      <c r="EO62" s="225">
        <f xml:space="preserve"> NCA!EO$31</f>
        <v>41985.543806127251</v>
      </c>
      <c r="EP62" s="225">
        <f xml:space="preserve"> NCA!EP$31</f>
        <v>38486.748488949961</v>
      </c>
      <c r="EQ62" s="225">
        <f xml:space="preserve"> NCA!EQ$31</f>
        <v>34987.953171772671</v>
      </c>
      <c r="ER62" s="225">
        <f xml:space="preserve"> NCA!ER$31</f>
        <v>31489.157854595382</v>
      </c>
      <c r="ES62" s="225">
        <f xml:space="preserve"> NCA!ES$31</f>
        <v>27990.362537418092</v>
      </c>
      <c r="ET62" s="225">
        <f xml:space="preserve"> NCA!ET$31</f>
        <v>24491.567220240802</v>
      </c>
      <c r="EU62" s="225">
        <f xml:space="preserve"> NCA!EU$31</f>
        <v>20992.771903063513</v>
      </c>
      <c r="EV62" s="225">
        <f xml:space="preserve"> NCA!EV$31</f>
        <v>17493.976585886223</v>
      </c>
      <c r="EW62" s="225">
        <f xml:space="preserve"> NCA!EW$31</f>
        <v>13995.181268708935</v>
      </c>
      <c r="EX62" s="225">
        <f xml:space="preserve"> NCA!EX$31</f>
        <v>10496.385951531647</v>
      </c>
      <c r="EY62" s="225">
        <f xml:space="preserve"> NCA!EY$31</f>
        <v>6997.5906343543593</v>
      </c>
      <c r="EZ62" s="225">
        <f xml:space="preserve"> NCA!EZ$31</f>
        <v>3498.795317177071</v>
      </c>
      <c r="FA62" s="225">
        <f xml:space="preserve"> NCA!FA$31</f>
        <v>-2.1736923372372985E-10</v>
      </c>
      <c r="FB62" s="225">
        <f xml:space="preserve"> NCA!FB$31</f>
        <v>-2.1736923372372985E-10</v>
      </c>
      <c r="FC62" s="225">
        <f xml:space="preserve"> NCA!FC$31</f>
        <v>-2.1736923372372985E-10</v>
      </c>
      <c r="FD62" s="225">
        <f xml:space="preserve"> NCA!FD$31</f>
        <v>-2.1736923372372985E-10</v>
      </c>
      <c r="FE62" s="225">
        <f xml:space="preserve"> NCA!FE$31</f>
        <v>-2.1736923372372985E-10</v>
      </c>
      <c r="FF62" s="225">
        <f xml:space="preserve"> NCA!FF$31</f>
        <v>-2.1736923372372985E-10</v>
      </c>
      <c r="FG62" s="225">
        <f xml:space="preserve"> NCA!FG$31</f>
        <v>-2.1736923372372985E-10</v>
      </c>
      <c r="FH62" s="225">
        <f xml:space="preserve"> NCA!FH$31</f>
        <v>-2.1736923372372985E-10</v>
      </c>
      <c r="FI62" s="225">
        <f xml:space="preserve"> NCA!FI$31</f>
        <v>-2.1736923372372985E-10</v>
      </c>
      <c r="FJ62" s="225">
        <f xml:space="preserve"> NCA!FJ$31</f>
        <v>-2.1736923372372985E-10</v>
      </c>
      <c r="FK62" s="225">
        <f xml:space="preserve"> NCA!FK$31</f>
        <v>-2.1736923372372985E-10</v>
      </c>
      <c r="FL62" s="225">
        <f xml:space="preserve"> NCA!FL$31</f>
        <v>-2.1736923372372985E-10</v>
      </c>
      <c r="FM62" s="225">
        <f xml:space="preserve"> NCA!FM$31</f>
        <v>-2.1736923372372985E-10</v>
      </c>
      <c r="FN62" s="225">
        <f xml:space="preserve"> NCA!FN$31</f>
        <v>-2.1736923372372985E-10</v>
      </c>
      <c r="FO62" s="225">
        <f xml:space="preserve"> NCA!FO$31</f>
        <v>-2.1736923372372985E-10</v>
      </c>
      <c r="FP62" s="225">
        <f xml:space="preserve"> NCA!FP$31</f>
        <v>-2.1736923372372985E-10</v>
      </c>
      <c r="FQ62" s="225">
        <f xml:space="preserve"> NCA!FQ$31</f>
        <v>-2.1736923372372985E-10</v>
      </c>
      <c r="FR62" s="225">
        <f xml:space="preserve"> NCA!FR$31</f>
        <v>-2.1736923372372985E-10</v>
      </c>
      <c r="FS62" s="225">
        <f xml:space="preserve"> NCA!FS$31</f>
        <v>-2.1736923372372985E-10</v>
      </c>
      <c r="FT62" s="225">
        <f xml:space="preserve"> NCA!FT$31</f>
        <v>-2.1736923372372985E-10</v>
      </c>
      <c r="FU62" s="225">
        <f xml:space="preserve"> NCA!FU$31</f>
        <v>-2.1736923372372985E-10</v>
      </c>
      <c r="FV62" s="225">
        <f xml:space="preserve"> NCA!FV$31</f>
        <v>-2.1736923372372985E-10</v>
      </c>
      <c r="FW62" s="225">
        <f xml:space="preserve"> NCA!FW$31</f>
        <v>-2.1736923372372985E-10</v>
      </c>
      <c r="FX62" s="225">
        <f xml:space="preserve"> NCA!FX$31</f>
        <v>-2.1736923372372985E-10</v>
      </c>
      <c r="FY62" s="225">
        <f xml:space="preserve"> NCA!FY$31</f>
        <v>-2.1736923372372985E-10</v>
      </c>
      <c r="FZ62" s="225">
        <f xml:space="preserve"> NCA!FZ$31</f>
        <v>-2.1736923372372985E-10</v>
      </c>
      <c r="GA62" s="225">
        <f xml:space="preserve"> NCA!GA$31</f>
        <v>-2.1736923372372985E-10</v>
      </c>
      <c r="GB62" s="225">
        <f xml:space="preserve"> NCA!GB$31</f>
        <v>-2.1736923372372985E-10</v>
      </c>
      <c r="GC62" s="225">
        <f xml:space="preserve"> NCA!GC$31</f>
        <v>-2.1736923372372985E-10</v>
      </c>
      <c r="GD62" s="225">
        <f xml:space="preserve"> NCA!GD$31</f>
        <v>-2.1736923372372985E-10</v>
      </c>
      <c r="GE62" s="225">
        <f xml:space="preserve"> NCA!GE$31</f>
        <v>-2.1736923372372985E-10</v>
      </c>
      <c r="GF62" s="225">
        <f xml:space="preserve"> NCA!GF$31</f>
        <v>-2.1736923372372985E-10</v>
      </c>
      <c r="GG62" s="225">
        <f xml:space="preserve"> NCA!GG$31</f>
        <v>-2.1736923372372985E-10</v>
      </c>
      <c r="GH62" s="225">
        <f xml:space="preserve"> NCA!GH$31</f>
        <v>-2.1736923372372985E-10</v>
      </c>
      <c r="GI62" s="225">
        <f xml:space="preserve"> NCA!GI$31</f>
        <v>-2.1736923372372985E-10</v>
      </c>
      <c r="GJ62" s="225">
        <f xml:space="preserve"> NCA!GJ$31</f>
        <v>-2.1736923372372985E-10</v>
      </c>
    </row>
    <row r="63" spans="1:192" hidden="1" outlineLevel="2" x14ac:dyDescent="0.35">
      <c r="A63" s="198"/>
      <c r="D63" s="201"/>
      <c r="E63" s="223" t="s">
        <v>60</v>
      </c>
      <c r="F63" s="223"/>
      <c r="G63" s="223" t="str">
        <f>SMU</f>
        <v>$ 000s</v>
      </c>
      <c r="H63" s="223"/>
      <c r="I63" s="223"/>
      <c r="J63" s="223">
        <f t="shared" ref="J63:AO63" si="72">SUM(J62)</f>
        <v>0</v>
      </c>
      <c r="K63" s="223">
        <f t="shared" si="72"/>
        <v>0</v>
      </c>
      <c r="L63" s="223">
        <f t="shared" si="72"/>
        <v>0</v>
      </c>
      <c r="M63" s="223">
        <f t="shared" si="72"/>
        <v>0</v>
      </c>
      <c r="N63" s="223">
        <f t="shared" si="72"/>
        <v>0</v>
      </c>
      <c r="O63" s="223">
        <f t="shared" si="72"/>
        <v>5650</v>
      </c>
      <c r="P63" s="223">
        <f t="shared" si="72"/>
        <v>37458.608109951609</v>
      </c>
      <c r="Q63" s="223">
        <f t="shared" si="72"/>
        <v>44753.379380762235</v>
      </c>
      <c r="R63" s="223">
        <f t="shared" si="72"/>
        <v>52054.988790371521</v>
      </c>
      <c r="S63" s="223">
        <f t="shared" si="72"/>
        <v>59382.583400134463</v>
      </c>
      <c r="T63" s="223">
        <f t="shared" si="72"/>
        <v>66716.02876118623</v>
      </c>
      <c r="U63" s="223">
        <f t="shared" si="72"/>
        <v>74076.592111275386</v>
      </c>
      <c r="V63" s="223">
        <f t="shared" si="72"/>
        <v>81453.707390983924</v>
      </c>
      <c r="W63" s="223">
        <f t="shared" si="72"/>
        <v>88810.727600139231</v>
      </c>
      <c r="X63" s="223">
        <f t="shared" si="72"/>
        <v>96220.975992357562</v>
      </c>
      <c r="Y63" s="223">
        <f t="shared" si="72"/>
        <v>103634.5887552879</v>
      </c>
      <c r="Z63" s="223">
        <f t="shared" si="72"/>
        <v>111078.17202893543</v>
      </c>
      <c r="AA63" s="223">
        <f t="shared" si="72"/>
        <v>118524.11689762936</v>
      </c>
      <c r="AB63" s="223">
        <f t="shared" si="72"/>
        <v>126001.18272011935</v>
      </c>
      <c r="AC63" s="223">
        <f t="shared" si="72"/>
        <v>133495.06245499171</v>
      </c>
      <c r="AD63" s="223">
        <f t="shared" si="72"/>
        <v>140989.79077315764</v>
      </c>
      <c r="AE63" s="223">
        <f t="shared" si="72"/>
        <v>148517.3758609746</v>
      </c>
      <c r="AF63" s="223">
        <f t="shared" si="72"/>
        <v>156044.79561194251</v>
      </c>
      <c r="AG63" s="223">
        <f t="shared" si="72"/>
        <v>163605.98982809053</v>
      </c>
      <c r="AH63" s="223">
        <f t="shared" si="72"/>
        <v>171183.71191333057</v>
      </c>
      <c r="AI63" s="223">
        <f t="shared" si="72"/>
        <v>178740.35755713112</v>
      </c>
      <c r="AJ63" s="223">
        <f t="shared" si="72"/>
        <v>186350.39403763574</v>
      </c>
      <c r="AK63" s="223">
        <f t="shared" si="72"/>
        <v>193956.67347462531</v>
      </c>
      <c r="AL63" s="223">
        <f t="shared" si="72"/>
        <v>201598.30570150583</v>
      </c>
      <c r="AM63" s="223">
        <f t="shared" si="72"/>
        <v>209234.73220541835</v>
      </c>
      <c r="AN63" s="223">
        <f t="shared" si="72"/>
        <v>216907.09312781188</v>
      </c>
      <c r="AO63" s="223">
        <f t="shared" si="72"/>
        <v>224594.51515142759</v>
      </c>
      <c r="AP63" s="223">
        <f t="shared" ref="AP63:BU63" si="73">SUM(AP62)</f>
        <v>232274.528113393</v>
      </c>
      <c r="AQ63" s="223">
        <f t="shared" si="73"/>
        <v>239991.22226895066</v>
      </c>
      <c r="AR63" s="223">
        <f t="shared" si="73"/>
        <v>247699.23397481939</v>
      </c>
      <c r="AS63" s="223">
        <f t="shared" si="73"/>
        <v>255444.41978444436</v>
      </c>
      <c r="AT63" s="223">
        <f t="shared" si="73"/>
        <v>263203.61269369046</v>
      </c>
      <c r="AU63" s="223">
        <f t="shared" si="73"/>
        <v>270903.10157786059</v>
      </c>
      <c r="AV63" s="223">
        <f t="shared" si="73"/>
        <v>278689.25509384251</v>
      </c>
      <c r="AW63" s="223">
        <f t="shared" si="73"/>
        <v>286463.72533271596</v>
      </c>
      <c r="AX63" s="223">
        <f t="shared" si="73"/>
        <v>294276.47604978416</v>
      </c>
      <c r="AY63" s="223">
        <f t="shared" si="73"/>
        <v>302076.00488044706</v>
      </c>
      <c r="AZ63" s="223">
        <f t="shared" si="73"/>
        <v>309914.20248278597</v>
      </c>
      <c r="BA63" s="223">
        <f t="shared" si="73"/>
        <v>317764.78360664216</v>
      </c>
      <c r="BB63" s="223">
        <f t="shared" si="73"/>
        <v>325599.99094686203</v>
      </c>
      <c r="BC63" s="223">
        <f t="shared" si="73"/>
        <v>333474.23684826487</v>
      </c>
      <c r="BD63" s="223">
        <f t="shared" si="73"/>
        <v>341332.09107258945</v>
      </c>
      <c r="BE63" s="223">
        <f t="shared" si="73"/>
        <v>349879.53171772888</v>
      </c>
      <c r="BF63" s="223">
        <f t="shared" si="73"/>
        <v>346380.73640055157</v>
      </c>
      <c r="BG63" s="223">
        <f t="shared" si="73"/>
        <v>342881.94108337426</v>
      </c>
      <c r="BH63" s="223">
        <f t="shared" si="73"/>
        <v>339383.14576619695</v>
      </c>
      <c r="BI63" s="223">
        <f t="shared" si="73"/>
        <v>335884.35044901964</v>
      </c>
      <c r="BJ63" s="223">
        <f t="shared" si="73"/>
        <v>332385.55513184232</v>
      </c>
      <c r="BK63" s="223">
        <f t="shared" si="73"/>
        <v>328886.75981466501</v>
      </c>
      <c r="BL63" s="223">
        <f t="shared" si="73"/>
        <v>325387.9644974877</v>
      </c>
      <c r="BM63" s="223">
        <f t="shared" si="73"/>
        <v>321889.16918031039</v>
      </c>
      <c r="BN63" s="223">
        <f t="shared" si="73"/>
        <v>318390.37386313308</v>
      </c>
      <c r="BO63" s="223">
        <f t="shared" si="73"/>
        <v>314891.57854595577</v>
      </c>
      <c r="BP63" s="223">
        <f t="shared" si="73"/>
        <v>311392.78322877845</v>
      </c>
      <c r="BQ63" s="223">
        <f t="shared" si="73"/>
        <v>307893.98791160114</v>
      </c>
      <c r="BR63" s="223">
        <f t="shared" si="73"/>
        <v>304395.19259442383</v>
      </c>
      <c r="BS63" s="223">
        <f t="shared" si="73"/>
        <v>300896.39727724652</v>
      </c>
      <c r="BT63" s="223">
        <f t="shared" si="73"/>
        <v>297397.60196006921</v>
      </c>
      <c r="BU63" s="223">
        <f t="shared" si="73"/>
        <v>293898.8066428919</v>
      </c>
      <c r="BV63" s="223">
        <f t="shared" ref="BV63:DA63" si="74">SUM(BV62)</f>
        <v>290400.01132571459</v>
      </c>
      <c r="BW63" s="223">
        <f t="shared" si="74"/>
        <v>286901.21600853727</v>
      </c>
      <c r="BX63" s="223">
        <f t="shared" si="74"/>
        <v>283402.42069135996</v>
      </c>
      <c r="BY63" s="223">
        <f t="shared" si="74"/>
        <v>279903.62537418265</v>
      </c>
      <c r="BZ63" s="223">
        <f t="shared" si="74"/>
        <v>276404.83005700534</v>
      </c>
      <c r="CA63" s="223">
        <f t="shared" si="74"/>
        <v>272906.03473982803</v>
      </c>
      <c r="CB63" s="223">
        <f t="shared" si="74"/>
        <v>269407.23942265072</v>
      </c>
      <c r="CC63" s="223">
        <f t="shared" si="74"/>
        <v>265908.44410547341</v>
      </c>
      <c r="CD63" s="223">
        <f t="shared" si="74"/>
        <v>262409.64878829609</v>
      </c>
      <c r="CE63" s="223">
        <f t="shared" si="74"/>
        <v>258910.85347111881</v>
      </c>
      <c r="CF63" s="223">
        <f t="shared" si="74"/>
        <v>255412.05815394153</v>
      </c>
      <c r="CG63" s="223">
        <f t="shared" si="74"/>
        <v>251913.26283676425</v>
      </c>
      <c r="CH63" s="223">
        <f t="shared" si="74"/>
        <v>248414.46751958696</v>
      </c>
      <c r="CI63" s="223">
        <f t="shared" si="74"/>
        <v>244915.67220240968</v>
      </c>
      <c r="CJ63" s="223">
        <f t="shared" si="74"/>
        <v>241416.8768852324</v>
      </c>
      <c r="CK63" s="223">
        <f t="shared" si="74"/>
        <v>237918.08156805512</v>
      </c>
      <c r="CL63" s="223">
        <f t="shared" si="74"/>
        <v>234419.28625087783</v>
      </c>
      <c r="CM63" s="223">
        <f t="shared" si="74"/>
        <v>230920.49093370055</v>
      </c>
      <c r="CN63" s="223">
        <f t="shared" si="74"/>
        <v>227421.69561652327</v>
      </c>
      <c r="CO63" s="223">
        <f t="shared" si="74"/>
        <v>223922.90029934599</v>
      </c>
      <c r="CP63" s="223">
        <f t="shared" si="74"/>
        <v>220424.1049821687</v>
      </c>
      <c r="CQ63" s="223">
        <f t="shared" si="74"/>
        <v>216925.30966499142</v>
      </c>
      <c r="CR63" s="223">
        <f t="shared" si="74"/>
        <v>213426.51434781414</v>
      </c>
      <c r="CS63" s="223">
        <f t="shared" si="74"/>
        <v>209927.71903063686</v>
      </c>
      <c r="CT63" s="223">
        <f t="shared" si="74"/>
        <v>206428.92371345958</v>
      </c>
      <c r="CU63" s="223">
        <f t="shared" si="74"/>
        <v>202930.12839628229</v>
      </c>
      <c r="CV63" s="223">
        <f t="shared" si="74"/>
        <v>199431.33307910501</v>
      </c>
      <c r="CW63" s="223">
        <f t="shared" si="74"/>
        <v>195932.53776192773</v>
      </c>
      <c r="CX63" s="223">
        <f t="shared" si="74"/>
        <v>192433.74244475045</v>
      </c>
      <c r="CY63" s="223">
        <f t="shared" si="74"/>
        <v>188934.94712757316</v>
      </c>
      <c r="CZ63" s="223">
        <f t="shared" si="74"/>
        <v>185436.15181039588</v>
      </c>
      <c r="DA63" s="223">
        <f t="shared" si="74"/>
        <v>181937.3564932186</v>
      </c>
      <c r="DB63" s="223">
        <f t="shared" ref="DB63:EG63" si="75">SUM(DB62)</f>
        <v>178438.56117604132</v>
      </c>
      <c r="DC63" s="223">
        <f t="shared" si="75"/>
        <v>174939.76585886403</v>
      </c>
      <c r="DD63" s="223">
        <f t="shared" si="75"/>
        <v>171440.97054168675</v>
      </c>
      <c r="DE63" s="223">
        <f t="shared" si="75"/>
        <v>167942.17522450947</v>
      </c>
      <c r="DF63" s="223">
        <f t="shared" si="75"/>
        <v>164443.37990733219</v>
      </c>
      <c r="DG63" s="223">
        <f t="shared" si="75"/>
        <v>160944.5845901549</v>
      </c>
      <c r="DH63" s="223">
        <f t="shared" si="75"/>
        <v>157445.78927297762</v>
      </c>
      <c r="DI63" s="223">
        <f t="shared" si="75"/>
        <v>153946.99395580034</v>
      </c>
      <c r="DJ63" s="223">
        <f t="shared" si="75"/>
        <v>150448.19863862306</v>
      </c>
      <c r="DK63" s="223">
        <f t="shared" si="75"/>
        <v>146949.40332144577</v>
      </c>
      <c r="DL63" s="223">
        <f t="shared" si="75"/>
        <v>143450.60800426849</v>
      </c>
      <c r="DM63" s="223">
        <f t="shared" si="75"/>
        <v>139951.81268709121</v>
      </c>
      <c r="DN63" s="223">
        <f t="shared" si="75"/>
        <v>136453.01736991393</v>
      </c>
      <c r="DO63" s="223">
        <f t="shared" si="75"/>
        <v>132954.22205273664</v>
      </c>
      <c r="DP63" s="223">
        <f t="shared" si="75"/>
        <v>129455.42673555936</v>
      </c>
      <c r="DQ63" s="223">
        <f t="shared" si="75"/>
        <v>125956.63141838208</v>
      </c>
      <c r="DR63" s="223">
        <f t="shared" si="75"/>
        <v>122457.8361012048</v>
      </c>
      <c r="DS63" s="223">
        <f t="shared" si="75"/>
        <v>118959.04078402751</v>
      </c>
      <c r="DT63" s="223">
        <f t="shared" si="75"/>
        <v>115460.24546685023</v>
      </c>
      <c r="DU63" s="223">
        <f t="shared" si="75"/>
        <v>111961.45014967295</v>
      </c>
      <c r="DV63" s="223">
        <f t="shared" si="75"/>
        <v>108462.65483249567</v>
      </c>
      <c r="DW63" s="223">
        <f t="shared" si="75"/>
        <v>104963.85951531839</v>
      </c>
      <c r="DX63" s="223">
        <f t="shared" si="75"/>
        <v>101465.0641981411</v>
      </c>
      <c r="DY63" s="223">
        <f t="shared" si="75"/>
        <v>97966.26888096382</v>
      </c>
      <c r="DZ63" s="223">
        <f t="shared" si="75"/>
        <v>94467.473563786538</v>
      </c>
      <c r="EA63" s="223">
        <f t="shared" si="75"/>
        <v>90968.678246609255</v>
      </c>
      <c r="EB63" s="223">
        <f t="shared" si="75"/>
        <v>87469.882929431973</v>
      </c>
      <c r="EC63" s="223">
        <f t="shared" si="75"/>
        <v>83971.087612254691</v>
      </c>
      <c r="ED63" s="223">
        <f t="shared" si="75"/>
        <v>80472.292295077408</v>
      </c>
      <c r="EE63" s="223">
        <f t="shared" si="75"/>
        <v>76973.496977900126</v>
      </c>
      <c r="EF63" s="223">
        <f t="shared" si="75"/>
        <v>73474.701660722843</v>
      </c>
      <c r="EG63" s="223">
        <f t="shared" si="75"/>
        <v>69975.906343545561</v>
      </c>
      <c r="EH63" s="223">
        <f t="shared" ref="EH63:FM63" si="76">SUM(EH62)</f>
        <v>66477.111026368279</v>
      </c>
      <c r="EI63" s="223">
        <f t="shared" si="76"/>
        <v>62978.315709190989</v>
      </c>
      <c r="EJ63" s="223">
        <f t="shared" si="76"/>
        <v>59479.520392013699</v>
      </c>
      <c r="EK63" s="223">
        <f t="shared" si="76"/>
        <v>55980.725074836409</v>
      </c>
      <c r="EL63" s="223">
        <f t="shared" si="76"/>
        <v>52481.92975765912</v>
      </c>
      <c r="EM63" s="223">
        <f t="shared" si="76"/>
        <v>48983.13444048183</v>
      </c>
      <c r="EN63" s="223">
        <f t="shared" si="76"/>
        <v>45484.33912330454</v>
      </c>
      <c r="EO63" s="223">
        <f t="shared" si="76"/>
        <v>41985.543806127251</v>
      </c>
      <c r="EP63" s="223">
        <f t="shared" si="76"/>
        <v>38486.748488949961</v>
      </c>
      <c r="EQ63" s="223">
        <f t="shared" si="76"/>
        <v>34987.953171772671</v>
      </c>
      <c r="ER63" s="223">
        <f t="shared" si="76"/>
        <v>31489.157854595382</v>
      </c>
      <c r="ES63" s="223">
        <f t="shared" si="76"/>
        <v>27990.362537418092</v>
      </c>
      <c r="ET63" s="223">
        <f t="shared" si="76"/>
        <v>24491.567220240802</v>
      </c>
      <c r="EU63" s="223">
        <f t="shared" si="76"/>
        <v>20992.771903063513</v>
      </c>
      <c r="EV63" s="223">
        <f t="shared" si="76"/>
        <v>17493.976585886223</v>
      </c>
      <c r="EW63" s="223">
        <f t="shared" si="76"/>
        <v>13995.181268708935</v>
      </c>
      <c r="EX63" s="223">
        <f t="shared" si="76"/>
        <v>10496.385951531647</v>
      </c>
      <c r="EY63" s="223">
        <f t="shared" si="76"/>
        <v>6997.5906343543593</v>
      </c>
      <c r="EZ63" s="223">
        <f t="shared" si="76"/>
        <v>3498.795317177071</v>
      </c>
      <c r="FA63" s="223">
        <f t="shared" si="76"/>
        <v>-2.1736923372372985E-10</v>
      </c>
      <c r="FB63" s="223">
        <f t="shared" si="76"/>
        <v>-2.1736923372372985E-10</v>
      </c>
      <c r="FC63" s="223">
        <f t="shared" si="76"/>
        <v>-2.1736923372372985E-10</v>
      </c>
      <c r="FD63" s="223">
        <f t="shared" si="76"/>
        <v>-2.1736923372372985E-10</v>
      </c>
      <c r="FE63" s="223">
        <f t="shared" si="76"/>
        <v>-2.1736923372372985E-10</v>
      </c>
      <c r="FF63" s="223">
        <f t="shared" si="76"/>
        <v>-2.1736923372372985E-10</v>
      </c>
      <c r="FG63" s="223">
        <f t="shared" si="76"/>
        <v>-2.1736923372372985E-10</v>
      </c>
      <c r="FH63" s="223">
        <f t="shared" si="76"/>
        <v>-2.1736923372372985E-10</v>
      </c>
      <c r="FI63" s="223">
        <f t="shared" si="76"/>
        <v>-2.1736923372372985E-10</v>
      </c>
      <c r="FJ63" s="223">
        <f t="shared" si="76"/>
        <v>-2.1736923372372985E-10</v>
      </c>
      <c r="FK63" s="223">
        <f t="shared" si="76"/>
        <v>-2.1736923372372985E-10</v>
      </c>
      <c r="FL63" s="223">
        <f t="shared" si="76"/>
        <v>-2.1736923372372985E-10</v>
      </c>
      <c r="FM63" s="223">
        <f t="shared" si="76"/>
        <v>-2.1736923372372985E-10</v>
      </c>
      <c r="FN63" s="223">
        <f t="shared" ref="FN63:GJ63" si="77">SUM(FN62)</f>
        <v>-2.1736923372372985E-10</v>
      </c>
      <c r="FO63" s="223">
        <f t="shared" si="77"/>
        <v>-2.1736923372372985E-10</v>
      </c>
      <c r="FP63" s="223">
        <f t="shared" si="77"/>
        <v>-2.1736923372372985E-10</v>
      </c>
      <c r="FQ63" s="223">
        <f t="shared" si="77"/>
        <v>-2.1736923372372985E-10</v>
      </c>
      <c r="FR63" s="223">
        <f t="shared" si="77"/>
        <v>-2.1736923372372985E-10</v>
      </c>
      <c r="FS63" s="223">
        <f t="shared" si="77"/>
        <v>-2.1736923372372985E-10</v>
      </c>
      <c r="FT63" s="223">
        <f t="shared" si="77"/>
        <v>-2.1736923372372985E-10</v>
      </c>
      <c r="FU63" s="223">
        <f t="shared" si="77"/>
        <v>-2.1736923372372985E-10</v>
      </c>
      <c r="FV63" s="223">
        <f t="shared" si="77"/>
        <v>-2.1736923372372985E-10</v>
      </c>
      <c r="FW63" s="223">
        <f t="shared" si="77"/>
        <v>-2.1736923372372985E-10</v>
      </c>
      <c r="FX63" s="223">
        <f t="shared" si="77"/>
        <v>-2.1736923372372985E-10</v>
      </c>
      <c r="FY63" s="223">
        <f t="shared" si="77"/>
        <v>-2.1736923372372985E-10</v>
      </c>
      <c r="FZ63" s="223">
        <f t="shared" si="77"/>
        <v>-2.1736923372372985E-10</v>
      </c>
      <c r="GA63" s="223">
        <f t="shared" si="77"/>
        <v>-2.1736923372372985E-10</v>
      </c>
      <c r="GB63" s="223">
        <f t="shared" si="77"/>
        <v>-2.1736923372372985E-10</v>
      </c>
      <c r="GC63" s="223">
        <f t="shared" si="77"/>
        <v>-2.1736923372372985E-10</v>
      </c>
      <c r="GD63" s="223">
        <f t="shared" si="77"/>
        <v>-2.1736923372372985E-10</v>
      </c>
      <c r="GE63" s="223">
        <f t="shared" si="77"/>
        <v>-2.1736923372372985E-10</v>
      </c>
      <c r="GF63" s="223">
        <f t="shared" si="77"/>
        <v>-2.1736923372372985E-10</v>
      </c>
      <c r="GG63" s="223">
        <f t="shared" si="77"/>
        <v>-2.1736923372372985E-10</v>
      </c>
      <c r="GH63" s="223">
        <f t="shared" si="77"/>
        <v>-2.1736923372372985E-10</v>
      </c>
      <c r="GI63" s="223">
        <f t="shared" si="77"/>
        <v>-2.1736923372372985E-10</v>
      </c>
      <c r="GJ63" s="223">
        <f t="shared" si="77"/>
        <v>-2.1736923372372985E-10</v>
      </c>
    </row>
    <row r="64" spans="1:192" hidden="1" outlineLevel="1" x14ac:dyDescent="0.35">
      <c r="A64" s="198"/>
      <c r="D64" s="201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  <c r="CK64" s="225"/>
      <c r="CL64" s="225"/>
      <c r="CM64" s="225"/>
      <c r="CN64" s="225"/>
      <c r="CO64" s="225"/>
      <c r="CP64" s="225"/>
      <c r="CQ64" s="225"/>
      <c r="CR64" s="225"/>
      <c r="CS64" s="225"/>
      <c r="CT64" s="225"/>
      <c r="CU64" s="225"/>
      <c r="CV64" s="225"/>
      <c r="CW64" s="225"/>
      <c r="CX64" s="225"/>
      <c r="CY64" s="225"/>
      <c r="CZ64" s="225"/>
      <c r="DA64" s="225"/>
      <c r="DB64" s="225"/>
      <c r="DC64" s="225"/>
      <c r="DD64" s="225"/>
      <c r="DE64" s="225"/>
      <c r="DF64" s="225"/>
      <c r="DG64" s="225"/>
      <c r="DH64" s="225"/>
      <c r="DI64" s="225"/>
      <c r="DJ64" s="225"/>
      <c r="DK64" s="225"/>
      <c r="DL64" s="225"/>
      <c r="DM64" s="225"/>
      <c r="DN64" s="225"/>
      <c r="DO64" s="225"/>
      <c r="DP64" s="225"/>
      <c r="DQ64" s="225"/>
      <c r="DR64" s="225"/>
      <c r="DS64" s="225"/>
      <c r="DT64" s="225"/>
      <c r="DU64" s="225"/>
      <c r="DV64" s="225"/>
      <c r="DW64" s="225"/>
      <c r="DX64" s="225"/>
      <c r="DY64" s="225"/>
      <c r="DZ64" s="225"/>
      <c r="EA64" s="225"/>
      <c r="EB64" s="225"/>
      <c r="EC64" s="225"/>
      <c r="ED64" s="225"/>
      <c r="EE64" s="225"/>
      <c r="EF64" s="225"/>
      <c r="EG64" s="225"/>
      <c r="EH64" s="225"/>
      <c r="EI64" s="225"/>
      <c r="EJ64" s="225"/>
      <c r="EK64" s="225"/>
      <c r="EL64" s="225"/>
      <c r="EM64" s="225"/>
      <c r="EN64" s="225"/>
      <c r="EO64" s="225"/>
      <c r="EP64" s="225"/>
      <c r="EQ64" s="225"/>
      <c r="ER64" s="225"/>
      <c r="ES64" s="225"/>
      <c r="ET64" s="225"/>
      <c r="EU64" s="225"/>
      <c r="EV64" s="225"/>
      <c r="EW64" s="225"/>
      <c r="EX64" s="225"/>
      <c r="EY64" s="225"/>
      <c r="EZ64" s="225"/>
      <c r="FA64" s="225"/>
      <c r="FB64" s="225"/>
      <c r="FC64" s="225"/>
      <c r="FD64" s="225"/>
      <c r="FE64" s="225"/>
      <c r="FF64" s="225"/>
      <c r="FG64" s="225"/>
      <c r="FH64" s="225"/>
      <c r="FI64" s="225"/>
      <c r="FJ64" s="225"/>
      <c r="FK64" s="225"/>
      <c r="FL64" s="225"/>
      <c r="FM64" s="225"/>
      <c r="FN64" s="225"/>
      <c r="FO64" s="225"/>
      <c r="FP64" s="225"/>
      <c r="FQ64" s="225"/>
      <c r="FR64" s="225"/>
      <c r="FS64" s="225"/>
      <c r="FT64" s="225"/>
      <c r="FU64" s="225"/>
      <c r="FV64" s="225"/>
      <c r="FW64" s="225"/>
      <c r="FX64" s="225"/>
      <c r="FY64" s="225"/>
      <c r="FZ64" s="225"/>
      <c r="GA64" s="225"/>
      <c r="GB64" s="225"/>
      <c r="GC64" s="225"/>
      <c r="GD64" s="225"/>
      <c r="GE64" s="225"/>
      <c r="GF64" s="225"/>
      <c r="GG64" s="225"/>
      <c r="GH64" s="225"/>
      <c r="GI64" s="225"/>
      <c r="GJ64" s="225"/>
    </row>
    <row r="65" spans="1:192" hidden="1" outlineLevel="1" x14ac:dyDescent="0.35">
      <c r="A65" s="198"/>
      <c r="B65" s="198" t="s">
        <v>56</v>
      </c>
      <c r="D65" s="201"/>
      <c r="E65" s="225"/>
      <c r="F65" s="225"/>
      <c r="G65" s="225"/>
      <c r="H65" s="225"/>
      <c r="I65" s="225"/>
      <c r="J65" s="225"/>
      <c r="K65" s="225"/>
      <c r="L65" s="225"/>
      <c r="M65" s="225"/>
      <c r="N65" s="225"/>
      <c r="O65" s="225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  <c r="CK65" s="225"/>
      <c r="CL65" s="225"/>
      <c r="CM65" s="225"/>
      <c r="CN65" s="225"/>
      <c r="CO65" s="225"/>
      <c r="CP65" s="225"/>
      <c r="CQ65" s="225"/>
      <c r="CR65" s="225"/>
      <c r="CS65" s="225"/>
      <c r="CT65" s="225"/>
      <c r="CU65" s="225"/>
      <c r="CV65" s="225"/>
      <c r="CW65" s="225"/>
      <c r="CX65" s="225"/>
      <c r="CY65" s="225"/>
      <c r="CZ65" s="225"/>
      <c r="DA65" s="225"/>
      <c r="DB65" s="225"/>
      <c r="DC65" s="225"/>
      <c r="DD65" s="225"/>
      <c r="DE65" s="225"/>
      <c r="DF65" s="225"/>
      <c r="DG65" s="225"/>
      <c r="DH65" s="225"/>
      <c r="DI65" s="225"/>
      <c r="DJ65" s="225"/>
      <c r="DK65" s="225"/>
      <c r="DL65" s="225"/>
      <c r="DM65" s="225"/>
      <c r="DN65" s="225"/>
      <c r="DO65" s="225"/>
      <c r="DP65" s="225"/>
      <c r="DQ65" s="225"/>
      <c r="DR65" s="225"/>
      <c r="DS65" s="225"/>
      <c r="DT65" s="225"/>
      <c r="DU65" s="225"/>
      <c r="DV65" s="225"/>
      <c r="DW65" s="225"/>
      <c r="DX65" s="225"/>
      <c r="DY65" s="225"/>
      <c r="DZ65" s="225"/>
      <c r="EA65" s="225"/>
      <c r="EB65" s="225"/>
      <c r="EC65" s="225"/>
      <c r="ED65" s="225"/>
      <c r="EE65" s="225"/>
      <c r="EF65" s="225"/>
      <c r="EG65" s="225"/>
      <c r="EH65" s="225"/>
      <c r="EI65" s="225"/>
      <c r="EJ65" s="225"/>
      <c r="EK65" s="225"/>
      <c r="EL65" s="225"/>
      <c r="EM65" s="225"/>
      <c r="EN65" s="225"/>
      <c r="EO65" s="225"/>
      <c r="EP65" s="225"/>
      <c r="EQ65" s="225"/>
      <c r="ER65" s="225"/>
      <c r="ES65" s="225"/>
      <c r="ET65" s="225"/>
      <c r="EU65" s="225"/>
      <c r="EV65" s="225"/>
      <c r="EW65" s="225"/>
      <c r="EX65" s="225"/>
      <c r="EY65" s="225"/>
      <c r="EZ65" s="225"/>
      <c r="FA65" s="225"/>
      <c r="FB65" s="225"/>
      <c r="FC65" s="225"/>
      <c r="FD65" s="225"/>
      <c r="FE65" s="225"/>
      <c r="FF65" s="225"/>
      <c r="FG65" s="225"/>
      <c r="FH65" s="225"/>
      <c r="FI65" s="225"/>
      <c r="FJ65" s="225"/>
      <c r="FK65" s="225"/>
      <c r="FL65" s="225"/>
      <c r="FM65" s="225"/>
      <c r="FN65" s="225"/>
      <c r="FO65" s="225"/>
      <c r="FP65" s="225"/>
      <c r="FQ65" s="225"/>
      <c r="FR65" s="225"/>
      <c r="FS65" s="225"/>
      <c r="FT65" s="225"/>
      <c r="FU65" s="225"/>
      <c r="FV65" s="225"/>
      <c r="FW65" s="225"/>
      <c r="FX65" s="225"/>
      <c r="FY65" s="225"/>
      <c r="FZ65" s="225"/>
      <c r="GA65" s="225"/>
      <c r="GB65" s="225"/>
      <c r="GC65" s="225"/>
      <c r="GD65" s="225"/>
      <c r="GE65" s="225"/>
      <c r="GF65" s="225"/>
      <c r="GG65" s="225"/>
      <c r="GH65" s="225"/>
      <c r="GI65" s="225"/>
      <c r="GJ65" s="225"/>
    </row>
    <row r="66" spans="1:192" hidden="1" outlineLevel="2" x14ac:dyDescent="0.35">
      <c r="A66" s="198"/>
      <c r="D66" s="201"/>
      <c r="E66" s="270" t="str">
        <f xml:space="preserve"> Equity!E$34</f>
        <v>Retained cash balance</v>
      </c>
      <c r="F66" s="270">
        <f xml:space="preserve"> Equity!F$34</f>
        <v>0</v>
      </c>
      <c r="G66" s="270" t="str">
        <f xml:space="preserve"> Equity!G$34</f>
        <v>$ 000s</v>
      </c>
      <c r="H66" s="270">
        <f xml:space="preserve"> Equity!H$34</f>
        <v>0</v>
      </c>
      <c r="I66" s="270">
        <f xml:space="preserve"> Equity!I$34</f>
        <v>0</v>
      </c>
      <c r="J66" s="270">
        <f xml:space="preserve"> Equity!J$34</f>
        <v>0</v>
      </c>
      <c r="K66" s="270">
        <f xml:space="preserve"> Equity!K$34</f>
        <v>0</v>
      </c>
      <c r="L66" s="270">
        <f xml:space="preserve"> Equity!L$34</f>
        <v>0</v>
      </c>
      <c r="M66" s="270">
        <f xml:space="preserve"> Equity!M$34</f>
        <v>0</v>
      </c>
      <c r="N66" s="270">
        <f xml:space="preserve"> Equity!N$34</f>
        <v>0</v>
      </c>
      <c r="O66" s="270">
        <f xml:space="preserve"> Equity!O$34</f>
        <v>0</v>
      </c>
      <c r="P66" s="270">
        <f xml:space="preserve"> Equity!P$34</f>
        <v>9.5315044745802879E-10</v>
      </c>
      <c r="Q66" s="270">
        <f xml:space="preserve"> Equity!Q$34</f>
        <v>7.0981513999868184E-9</v>
      </c>
      <c r="R66" s="270">
        <f xml:space="preserve"> Equity!R$34</f>
        <v>1.3110593499732204E-8</v>
      </c>
      <c r="S66" s="270">
        <f xml:space="preserve"> Equity!S$34</f>
        <v>1.9130993678118102E-8</v>
      </c>
      <c r="T66" s="270">
        <f xml:space="preserve"> Equity!T$34</f>
        <v>2.4452901925542392E-8</v>
      </c>
      <c r="U66" s="270">
        <f xml:space="preserve"> Equity!U$34</f>
        <v>2.9238208298920654E-8</v>
      </c>
      <c r="V66" s="270">
        <f xml:space="preserve"> Equity!V$34</f>
        <v>3.3018977774190716E-8</v>
      </c>
      <c r="W66" s="270">
        <f xml:space="preserve"> Equity!W$34</f>
        <v>3.5349103200132959E-8</v>
      </c>
      <c r="X66" s="270">
        <f xml:space="preserve"> Equity!X$34</f>
        <v>3.6810206438531168E-8</v>
      </c>
      <c r="Y66" s="270">
        <f xml:space="preserve"> Equity!Y$34</f>
        <v>3.6773371903109364E-8</v>
      </c>
      <c r="Z66" s="270">
        <f xml:space="preserve"> Equity!Z$34</f>
        <v>3.522541192069184E-8</v>
      </c>
      <c r="AA66" s="270">
        <f xml:space="preserve"> Equity!AA$34</f>
        <v>3.2114030545926653E-8</v>
      </c>
      <c r="AB66" s="270">
        <f xml:space="preserve"> Equity!AB$34</f>
        <v>2.7296437110635452E-8</v>
      </c>
      <c r="AC66" s="270">
        <f xml:space="preserve"> Equity!AC$34</f>
        <v>2.0778998077730648E-8</v>
      </c>
      <c r="AD66" s="270">
        <f xml:space="preserve"> Equity!AD$34</f>
        <v>1.2860482456744649E-8</v>
      </c>
      <c r="AE66" s="270">
        <f xml:space="preserve"> Equity!AE$34</f>
        <v>0</v>
      </c>
      <c r="AF66" s="270">
        <f xml:space="preserve"> Equity!AF$34</f>
        <v>-1.0846832765309955E-8</v>
      </c>
      <c r="AG66" s="270">
        <f xml:space="preserve"> Equity!AG$34</f>
        <v>-2.3391152126350789E-8</v>
      </c>
      <c r="AH66" s="270">
        <f xml:space="preserve"> Equity!AH$34</f>
        <v>-3.7241278505462105E-8</v>
      </c>
      <c r="AI66" s="270">
        <f xml:space="preserve"> Equity!AI$34</f>
        <v>-5.1282853519296623E-8</v>
      </c>
      <c r="AJ66" s="270">
        <f xml:space="preserve"> Equity!AJ$34</f>
        <v>-6.7151489702155231E-8</v>
      </c>
      <c r="AK66" s="270">
        <f xml:space="preserve"> Equity!AK$34</f>
        <v>-8.3312301057958393E-8</v>
      </c>
      <c r="AL66" s="270">
        <f xml:space="preserve"> Equity!AL$34</f>
        <v>-1.0060031740977138E-7</v>
      </c>
      <c r="AM66" s="270">
        <f xml:space="preserve"> Equity!AM$34</f>
        <v>-1.1776327824009059E-7</v>
      </c>
      <c r="AN66" s="270">
        <f xml:space="preserve"> Equity!AN$34</f>
        <v>-1.356994232537545E-7</v>
      </c>
      <c r="AO66" s="270">
        <f xml:space="preserve"> Equity!AO$34</f>
        <v>-1.5367672290267365E-7</v>
      </c>
      <c r="AP66" s="270">
        <f xml:space="preserve"> Equity!AP$34</f>
        <v>-1.7091687709580583E-7</v>
      </c>
      <c r="AQ66" s="270">
        <f xml:space="preserve"> Equity!AQ$34</f>
        <v>-1.8834188608707336E-7</v>
      </c>
      <c r="AR66" s="270">
        <f xml:space="preserve"> Equity!AR$34</f>
        <v>-2.046598126526078E-7</v>
      </c>
      <c r="AS66" s="270">
        <f xml:space="preserve"> Equity!AS$34</f>
        <v>-2.2077492189964687E-7</v>
      </c>
      <c r="AT66" s="270">
        <f xml:space="preserve"> Equity!AT$34</f>
        <v>-2.3598394705004466E-7</v>
      </c>
      <c r="AU66" s="270">
        <f xml:space="preserve"> Equity!AU$34</f>
        <v>-2.4877189730432292E-7</v>
      </c>
      <c r="AV66" s="270">
        <f xml:space="preserve"> Equity!AV$34</f>
        <v>-2.6177835366070212E-7</v>
      </c>
      <c r="AW66" s="270">
        <f xml:space="preserve"> Equity!AW$34</f>
        <v>-2.7311452299727534E-7</v>
      </c>
      <c r="AX66" s="270">
        <f xml:space="preserve"> Equity!AX$34</f>
        <v>-2.835073189544346E-7</v>
      </c>
      <c r="AY66" s="270">
        <f xml:space="preserve"> Equity!AY$34</f>
        <v>-2.922116379977524E-7</v>
      </c>
      <c r="AZ66" s="270">
        <f xml:space="preserve"> Equity!AZ$34</f>
        <v>-2.9981319471517054E-7</v>
      </c>
      <c r="BA66" s="270">
        <f xml:space="preserve"> Equity!BA$34</f>
        <v>-3.0600230616073532E-7</v>
      </c>
      <c r="BB66" s="270">
        <f xml:space="preserve"> Equity!BB$34</f>
        <v>-3.1066664973877778E-7</v>
      </c>
      <c r="BC66" s="270">
        <f xml:space="preserve"> Equity!BC$34</f>
        <v>-3.1419185120284965E-7</v>
      </c>
      <c r="BD66" s="270">
        <f xml:space="preserve"> Equity!BD$34</f>
        <v>-3.1639828534935077E-7</v>
      </c>
      <c r="BE66" s="270">
        <f xml:space="preserve"> Equity!BE$34</f>
        <v>-3.175497056417953E-7</v>
      </c>
      <c r="BF66" s="270">
        <f xml:space="preserve"> Equity!BF$34</f>
        <v>0</v>
      </c>
      <c r="BG66" s="270">
        <f xml:space="preserve"> Equity!BG$34</f>
        <v>0</v>
      </c>
      <c r="BH66" s="270">
        <f xml:space="preserve"> Equity!BH$34</f>
        <v>0</v>
      </c>
      <c r="BI66" s="270">
        <f xml:space="preserve"> Equity!BI$34</f>
        <v>0</v>
      </c>
      <c r="BJ66" s="270">
        <f xml:space="preserve"> Equity!BJ$34</f>
        <v>0</v>
      </c>
      <c r="BK66" s="270">
        <f xml:space="preserve"> Equity!BK$34</f>
        <v>0</v>
      </c>
      <c r="BL66" s="270">
        <f xml:space="preserve"> Equity!BL$34</f>
        <v>0</v>
      </c>
      <c r="BM66" s="270">
        <f xml:space="preserve"> Equity!BM$34</f>
        <v>0</v>
      </c>
      <c r="BN66" s="270">
        <f xml:space="preserve"> Equity!BN$34</f>
        <v>0</v>
      </c>
      <c r="BO66" s="270">
        <f xml:space="preserve"> Equity!BO$34</f>
        <v>0</v>
      </c>
      <c r="BP66" s="270">
        <f xml:space="preserve"> Equity!BP$34</f>
        <v>0</v>
      </c>
      <c r="BQ66" s="270">
        <f xml:space="preserve"> Equity!BQ$34</f>
        <v>0</v>
      </c>
      <c r="BR66" s="270">
        <f xml:space="preserve"> Equity!BR$34</f>
        <v>0</v>
      </c>
      <c r="BS66" s="270">
        <f xml:space="preserve"> Equity!BS$34</f>
        <v>0</v>
      </c>
      <c r="BT66" s="270">
        <f xml:space="preserve"> Equity!BT$34</f>
        <v>0</v>
      </c>
      <c r="BU66" s="270">
        <f xml:space="preserve"> Equity!BU$34</f>
        <v>0</v>
      </c>
      <c r="BV66" s="270">
        <f xml:space="preserve"> Equity!BV$34</f>
        <v>0</v>
      </c>
      <c r="BW66" s="270">
        <f xml:space="preserve"> Equity!BW$34</f>
        <v>0</v>
      </c>
      <c r="BX66" s="270">
        <f xml:space="preserve"> Equity!BX$34</f>
        <v>0</v>
      </c>
      <c r="BY66" s="270">
        <f xml:space="preserve"> Equity!BY$34</f>
        <v>0</v>
      </c>
      <c r="BZ66" s="270">
        <f xml:space="preserve"> Equity!BZ$34</f>
        <v>0</v>
      </c>
      <c r="CA66" s="270">
        <f xml:space="preserve"> Equity!CA$34</f>
        <v>0</v>
      </c>
      <c r="CB66" s="270">
        <f xml:space="preserve"> Equity!CB$34</f>
        <v>0</v>
      </c>
      <c r="CC66" s="270">
        <f xml:space="preserve"> Equity!CC$34</f>
        <v>22.678919919611417</v>
      </c>
      <c r="CD66" s="270">
        <f xml:space="preserve"> Equity!CD$34</f>
        <v>1246.1513742426996</v>
      </c>
      <c r="CE66" s="270">
        <f xml:space="preserve"> Equity!CE$34</f>
        <v>2319.9115227101574</v>
      </c>
      <c r="CF66" s="270">
        <f xml:space="preserve"> Equity!CF$34</f>
        <v>3317.4597826945405</v>
      </c>
      <c r="CG66" s="270">
        <f xml:space="preserve"> Equity!CG$34</f>
        <v>4299.8536581045992</v>
      </c>
      <c r="CH66" s="270">
        <f xml:space="preserve"> Equity!CH$34</f>
        <v>5389.4097647511189</v>
      </c>
      <c r="CI66" s="270">
        <f xml:space="preserve"> Equity!CI$34</f>
        <v>6247.87913418474</v>
      </c>
      <c r="CJ66" s="270">
        <f xml:space="preserve"> Equity!CJ$34</f>
        <v>7035.4750890733867</v>
      </c>
      <c r="CK66" s="270">
        <f xml:space="preserve"> Equity!CK$34</f>
        <v>7806.0308282358765</v>
      </c>
      <c r="CL66" s="270">
        <f xml:space="preserve"> Equity!CL$34</f>
        <v>8688.1761408094262</v>
      </c>
      <c r="CM66" s="270">
        <f xml:space="preserve"> Equity!CM$34</f>
        <v>9330.3340650244663</v>
      </c>
      <c r="CN66" s="270">
        <f xml:space="preserve"> Equity!CN$34</f>
        <v>9896.6586210558962</v>
      </c>
      <c r="CO66" s="270">
        <f xml:space="preserve"> Equity!CO$34</f>
        <v>10443.947932616727</v>
      </c>
      <c r="CP66" s="270">
        <f xml:space="preserve"> Equity!CP$34</f>
        <v>11107.436831632629</v>
      </c>
      <c r="CQ66" s="270">
        <f xml:space="preserve"> Equity!CQ$34</f>
        <v>11521.686560779108</v>
      </c>
      <c r="CR66" s="270">
        <f xml:space="preserve"> Equity!CR$34</f>
        <v>11854.887693709588</v>
      </c>
      <c r="CS66" s="270">
        <f xml:space="preserve"> Equity!CS$34</f>
        <v>12166.944070816078</v>
      </c>
      <c r="CT66" s="270">
        <f xml:space="preserve"> Equity!CT$34</f>
        <v>12523.212573313807</v>
      </c>
      <c r="CU66" s="270">
        <f xml:space="preserve"> Equity!CU$34</f>
        <v>12707.846630960918</v>
      </c>
      <c r="CV66" s="270">
        <f xml:space="preserve"> Equity!CV$34</f>
        <v>12794.837488882382</v>
      </c>
      <c r="CW66" s="270">
        <f xml:space="preserve"> Equity!CW$34</f>
        <v>12858.447141120138</v>
      </c>
      <c r="CX66" s="270">
        <f xml:space="preserve"> Equity!CX$34</f>
        <v>13048.062902767133</v>
      </c>
      <c r="CY66" s="270">
        <f xml:space="preserve"> Equity!CY$34</f>
        <v>12968.811302876695</v>
      </c>
      <c r="CZ66" s="270">
        <f xml:space="preserve"> Equity!CZ$34</f>
        <v>12797.252492482374</v>
      </c>
      <c r="DA66" s="270">
        <f xml:space="preserve"> Equity!DA$34</f>
        <v>12599.956899681274</v>
      </c>
      <c r="DB66" s="270">
        <f xml:space="preserve"> Equity!DB$34</f>
        <v>12533.872217412571</v>
      </c>
      <c r="DC66" s="270">
        <f xml:space="preserve"> Equity!DC$34</f>
        <v>12188.527661522414</v>
      </c>
      <c r="DD66" s="270">
        <f xml:space="preserve"> Equity!DD$34</f>
        <v>11744.821424810165</v>
      </c>
      <c r="DE66" s="270">
        <f xml:space="preserve"> Equity!DE$34</f>
        <v>11272.891014050101</v>
      </c>
      <c r="DF66" s="270">
        <f xml:space="preserve"> Equity!DF$34</f>
        <v>10937.59103820342</v>
      </c>
      <c r="DG66" s="270">
        <f xml:space="preserve"> Equity!DG$34</f>
        <v>10312.22771199741</v>
      </c>
      <c r="DH66" s="270">
        <f xml:space="preserve"> Equity!DH$34</f>
        <v>9582.1425931916729</v>
      </c>
      <c r="DI66" s="270">
        <f xml:space="preserve"> Equity!DI$34</f>
        <v>8821.2077955892964</v>
      </c>
      <c r="DJ66" s="270">
        <f xml:space="preserve"> Equity!DJ$34</f>
        <v>8109.6378112162101</v>
      </c>
      <c r="DK66" s="270">
        <f xml:space="preserve"> Equity!DK$34</f>
        <v>7201.117076787541</v>
      </c>
      <c r="DL66" s="270">
        <f xml:space="preserve"> Equity!DL$34</f>
        <v>6168.927139804744</v>
      </c>
      <c r="DM66" s="270">
        <f xml:space="preserve"> Equity!DM$34</f>
        <v>5103.1088133587773</v>
      </c>
      <c r="DN66" s="270">
        <f xml:space="preserve"> Equity!DN$34</f>
        <v>4185.4497888954829</v>
      </c>
      <c r="DO66" s="270">
        <f xml:space="preserve"> Equity!DO$34</f>
        <v>2954.8032599484991</v>
      </c>
      <c r="DP66" s="270">
        <f xml:space="preserve"> Equity!DP$34</f>
        <v>1605.7231930752323</v>
      </c>
      <c r="DQ66" s="270">
        <f xml:space="preserve"> Equity!DQ$34</f>
        <v>220.09262412828684</v>
      </c>
      <c r="DR66" s="270">
        <f xml:space="preserve"> Equity!DR$34</f>
        <v>0</v>
      </c>
      <c r="DS66" s="270">
        <f xml:space="preserve"> Equity!DS$34</f>
        <v>0</v>
      </c>
      <c r="DT66" s="270">
        <f xml:space="preserve"> Equity!DT$34</f>
        <v>0</v>
      </c>
      <c r="DU66" s="270">
        <f xml:space="preserve"> Equity!DU$34</f>
        <v>0</v>
      </c>
      <c r="DV66" s="270">
        <f xml:space="preserve"> Equity!DV$34</f>
        <v>0</v>
      </c>
      <c r="DW66" s="270">
        <f xml:space="preserve"> Equity!DW$34</f>
        <v>0</v>
      </c>
      <c r="DX66" s="270">
        <f xml:space="preserve"> Equity!DX$34</f>
        <v>0</v>
      </c>
      <c r="DY66" s="270">
        <f xml:space="preserve"> Equity!DY$34</f>
        <v>0</v>
      </c>
      <c r="DZ66" s="270">
        <f xml:space="preserve"> Equity!DZ$34</f>
        <v>0</v>
      </c>
      <c r="EA66" s="270">
        <f xml:space="preserve"> Equity!EA$34</f>
        <v>0</v>
      </c>
      <c r="EB66" s="270">
        <f xml:space="preserve"> Equity!EB$34</f>
        <v>0</v>
      </c>
      <c r="EC66" s="270">
        <f xml:space="preserve"> Equity!EC$34</f>
        <v>389.3530955373335</v>
      </c>
      <c r="ED66" s="270">
        <f xml:space="preserve"> Equity!ED$34</f>
        <v>3982.800897079851</v>
      </c>
      <c r="EE66" s="270">
        <f xml:space="preserve"> Equity!EE$34</f>
        <v>7368.1135158439483</v>
      </c>
      <c r="EF66" s="270">
        <f xml:space="preserve"> Equity!EF$34</f>
        <v>10818.399434784054</v>
      </c>
      <c r="EG66" s="270">
        <f xml:space="preserve"> Equity!EG$34</f>
        <v>14317.194751961342</v>
      </c>
      <c r="EH66" s="270">
        <f xml:space="preserve"> Equity!EH$34</f>
        <v>17913.008865612996</v>
      </c>
      <c r="EI66" s="270">
        <f xml:space="preserve"> Equity!EI$34</f>
        <v>21295.484416916763</v>
      </c>
      <c r="EJ66" s="270">
        <f xml:space="preserve"> Equity!EJ$34</f>
        <v>24744.557600900942</v>
      </c>
      <c r="EK66" s="270">
        <f xml:space="preserve"> Equity!EK$34</f>
        <v>28243.352918078232</v>
      </c>
      <c r="EL66" s="270">
        <f xml:space="preserve"> Equity!EL$34</f>
        <v>31841.592501641742</v>
      </c>
      <c r="EM66" s="270">
        <f xml:space="preserve"> Equity!EM$34</f>
        <v>35221.160058798676</v>
      </c>
      <c r="EN66" s="270">
        <f xml:space="preserve"> Equity!EN$34</f>
        <v>38668.990189453027</v>
      </c>
      <c r="EO66" s="270">
        <f xml:space="preserve"> Equity!EO$34</f>
        <v>42167.785506630316</v>
      </c>
      <c r="EP66" s="270">
        <f xml:space="preserve"> Equity!EP$34</f>
        <v>45717.546010330545</v>
      </c>
      <c r="EQ66" s="270">
        <f xml:space="preserve"> Equity!EQ$34</f>
        <v>49145.098060009906</v>
      </c>
      <c r="ER66" s="270">
        <f xml:space="preserve"> Equity!ER$34</f>
        <v>52591.654061001187</v>
      </c>
      <c r="ES66" s="270">
        <f xml:space="preserve"> Equity!ES$34</f>
        <v>56090.449378178477</v>
      </c>
      <c r="ET66" s="270">
        <f xml:space="preserve"> Equity!ET$34</f>
        <v>59693.723327727785</v>
      </c>
      <c r="EU66" s="270">
        <f xml:space="preserve"> Equity!EU$34</f>
        <v>63067.254979533682</v>
      </c>
      <c r="EV66" s="270">
        <f xml:space="preserve"> Equity!EV$34</f>
        <v>66512.504997620301</v>
      </c>
      <c r="EW66" s="270">
        <f xml:space="preserve"> Equity!EW$34</f>
        <v>70011.300314797583</v>
      </c>
      <c r="EX66" s="270">
        <f xml:space="preserve"> Equity!EX$34</f>
        <v>73617.186230156192</v>
      </c>
      <c r="EY66" s="270">
        <f xml:space="preserve"> Equity!EY$34</f>
        <v>76987.586290327818</v>
      </c>
      <c r="EZ66" s="270">
        <f xml:space="preserve"> Equity!EZ$34</f>
        <v>80431.497675937178</v>
      </c>
      <c r="FA66" s="270">
        <f xml:space="preserve"> Equity!FA$34</f>
        <v>0</v>
      </c>
      <c r="FB66" s="270">
        <f xml:space="preserve"> Equity!FB$34</f>
        <v>5.7298166211694479E-10</v>
      </c>
      <c r="FC66" s="270">
        <f xml:space="preserve"> Equity!FC$34</f>
        <v>5.7298166211694479E-10</v>
      </c>
      <c r="FD66" s="270">
        <f xml:space="preserve"> Equity!FD$34</f>
        <v>5.7298166211694479E-10</v>
      </c>
      <c r="FE66" s="270">
        <f xml:space="preserve"> Equity!FE$34</f>
        <v>5.7298166211694479E-10</v>
      </c>
      <c r="FF66" s="270">
        <f xml:space="preserve"> Equity!FF$34</f>
        <v>5.7298166211694479E-10</v>
      </c>
      <c r="FG66" s="270">
        <f xml:space="preserve"> Equity!FG$34</f>
        <v>5.7298166211694479E-10</v>
      </c>
      <c r="FH66" s="270">
        <f xml:space="preserve"> Equity!FH$34</f>
        <v>5.7298166211694479E-10</v>
      </c>
      <c r="FI66" s="270">
        <f xml:space="preserve"> Equity!FI$34</f>
        <v>5.7298166211694479E-10</v>
      </c>
      <c r="FJ66" s="270">
        <f xml:space="preserve"> Equity!FJ$34</f>
        <v>5.7298166211694479E-10</v>
      </c>
      <c r="FK66" s="270">
        <f xml:space="preserve"> Equity!FK$34</f>
        <v>5.7298166211694479E-10</v>
      </c>
      <c r="FL66" s="270">
        <f xml:space="preserve"> Equity!FL$34</f>
        <v>5.7298166211694479E-10</v>
      </c>
      <c r="FM66" s="270">
        <f xml:space="preserve"> Equity!FM$34</f>
        <v>5.7298166211694479E-10</v>
      </c>
      <c r="FN66" s="270">
        <f xml:space="preserve"> Equity!FN$34</f>
        <v>5.7298166211694479E-10</v>
      </c>
      <c r="FO66" s="270">
        <f xml:space="preserve"> Equity!FO$34</f>
        <v>5.7298166211694479E-10</v>
      </c>
      <c r="FP66" s="270">
        <f xml:space="preserve"> Equity!FP$34</f>
        <v>5.7298166211694479E-10</v>
      </c>
      <c r="FQ66" s="270">
        <f xml:space="preserve"> Equity!FQ$34</f>
        <v>5.7298166211694479E-10</v>
      </c>
      <c r="FR66" s="270">
        <f xml:space="preserve"> Equity!FR$34</f>
        <v>5.7298166211694479E-10</v>
      </c>
      <c r="FS66" s="270">
        <f xml:space="preserve"> Equity!FS$34</f>
        <v>5.7298166211694479E-10</v>
      </c>
      <c r="FT66" s="270">
        <f xml:space="preserve"> Equity!FT$34</f>
        <v>5.7298166211694479E-10</v>
      </c>
      <c r="FU66" s="270">
        <f xml:space="preserve"> Equity!FU$34</f>
        <v>5.7298166211694479E-10</v>
      </c>
      <c r="FV66" s="270">
        <f xml:space="preserve"> Equity!FV$34</f>
        <v>5.7298166211694479E-10</v>
      </c>
      <c r="FW66" s="270">
        <f xml:space="preserve"> Equity!FW$34</f>
        <v>5.7298166211694479E-10</v>
      </c>
      <c r="FX66" s="270">
        <f xml:space="preserve"> Equity!FX$34</f>
        <v>5.7298166211694479E-10</v>
      </c>
      <c r="FY66" s="270">
        <f xml:space="preserve"> Equity!FY$34</f>
        <v>5.7298166211694479E-10</v>
      </c>
      <c r="FZ66" s="270">
        <f xml:space="preserve"> Equity!FZ$34</f>
        <v>5.7298166211694479E-10</v>
      </c>
      <c r="GA66" s="270">
        <f xml:space="preserve"> Equity!GA$34</f>
        <v>5.7298166211694479E-10</v>
      </c>
      <c r="GB66" s="270">
        <f xml:space="preserve"> Equity!GB$34</f>
        <v>5.7298166211694479E-10</v>
      </c>
      <c r="GC66" s="270">
        <f xml:space="preserve"> Equity!GC$34</f>
        <v>5.7298166211694479E-10</v>
      </c>
      <c r="GD66" s="270">
        <f xml:space="preserve"> Equity!GD$34</f>
        <v>5.7298166211694479E-10</v>
      </c>
      <c r="GE66" s="270">
        <f xml:space="preserve"> Equity!GE$34</f>
        <v>5.7298166211694479E-10</v>
      </c>
      <c r="GF66" s="270">
        <f xml:space="preserve"> Equity!GF$34</f>
        <v>5.7298166211694479E-10</v>
      </c>
      <c r="GG66" s="270">
        <f xml:space="preserve"> Equity!GG$34</f>
        <v>5.7298166211694479E-10</v>
      </c>
      <c r="GH66" s="270">
        <f xml:space="preserve"> Equity!GH$34</f>
        <v>5.7298166211694479E-10</v>
      </c>
      <c r="GI66" s="270">
        <f xml:space="preserve"> Equity!GI$34</f>
        <v>5.7298166211694479E-10</v>
      </c>
      <c r="GJ66" s="270">
        <f xml:space="preserve"> Equity!GJ$34</f>
        <v>5.7298166211694479E-10</v>
      </c>
    </row>
    <row r="67" spans="1:192" hidden="1" outlineLevel="2" x14ac:dyDescent="0.35">
      <c r="A67" s="198"/>
      <c r="D67" s="201"/>
      <c r="E67" s="225" t="str">
        <f xml:space="preserve"> Ops!E$291</f>
        <v>Accounts receivable balance</v>
      </c>
      <c r="F67" s="225">
        <f xml:space="preserve"> Ops!F$291</f>
        <v>0</v>
      </c>
      <c r="G67" s="225" t="str">
        <f xml:space="preserve"> Ops!G$291</f>
        <v>$ 000s</v>
      </c>
      <c r="H67" s="225">
        <f xml:space="preserve"> Ops!H$291</f>
        <v>0</v>
      </c>
      <c r="I67" s="225">
        <f xml:space="preserve"> Ops!I$291</f>
        <v>0</v>
      </c>
      <c r="J67" s="225">
        <f xml:space="preserve"> Ops!J$291</f>
        <v>0</v>
      </c>
      <c r="K67" s="225">
        <f xml:space="preserve"> Ops!K$291</f>
        <v>0</v>
      </c>
      <c r="L67" s="225">
        <f xml:space="preserve"> Ops!L$291</f>
        <v>0</v>
      </c>
      <c r="M67" s="225">
        <f xml:space="preserve"> Ops!M$291</f>
        <v>0</v>
      </c>
      <c r="N67" s="225">
        <f xml:space="preserve"> Ops!N$291</f>
        <v>0</v>
      </c>
      <c r="O67" s="225">
        <f xml:space="preserve"> Ops!O$291</f>
        <v>0</v>
      </c>
      <c r="P67" s="225">
        <f xml:space="preserve"> Ops!P$291</f>
        <v>0</v>
      </c>
      <c r="Q67" s="225">
        <f xml:space="preserve"> Ops!Q$291</f>
        <v>0</v>
      </c>
      <c r="R67" s="225">
        <f xml:space="preserve"> Ops!R$291</f>
        <v>0</v>
      </c>
      <c r="S67" s="225">
        <f xml:space="preserve"> Ops!S$291</f>
        <v>0</v>
      </c>
      <c r="T67" s="225">
        <f xml:space="preserve"> Ops!T$291</f>
        <v>0</v>
      </c>
      <c r="U67" s="225">
        <f xml:space="preserve"> Ops!U$291</f>
        <v>0</v>
      </c>
      <c r="V67" s="225">
        <f xml:space="preserve"> Ops!V$291</f>
        <v>0</v>
      </c>
      <c r="W67" s="225">
        <f xml:space="preserve"> Ops!W$291</f>
        <v>0</v>
      </c>
      <c r="X67" s="225">
        <f xml:space="preserve"> Ops!X$291</f>
        <v>0</v>
      </c>
      <c r="Y67" s="225">
        <f xml:space="preserve"> Ops!Y$291</f>
        <v>0</v>
      </c>
      <c r="Z67" s="225">
        <f xml:space="preserve"> Ops!Z$291</f>
        <v>0</v>
      </c>
      <c r="AA67" s="225">
        <f xml:space="preserve"> Ops!AA$291</f>
        <v>0</v>
      </c>
      <c r="AB67" s="225">
        <f xml:space="preserve"> Ops!AB$291</f>
        <v>0</v>
      </c>
      <c r="AC67" s="225">
        <f xml:space="preserve"> Ops!AC$291</f>
        <v>0</v>
      </c>
      <c r="AD67" s="225">
        <f xml:space="preserve"> Ops!AD$291</f>
        <v>0</v>
      </c>
      <c r="AE67" s="225">
        <f xml:space="preserve"> Ops!AE$291</f>
        <v>116.11311853124998</v>
      </c>
      <c r="AF67" s="225">
        <f xml:space="preserve"> Ops!AF$291</f>
        <v>224.73506812499997</v>
      </c>
      <c r="AG67" s="225">
        <f xml:space="preserve"> Ops!AG$291</f>
        <v>348.33935559374999</v>
      </c>
      <c r="AH67" s="225">
        <f xml:space="preserve"> Ops!AH$291</f>
        <v>464.45247412499992</v>
      </c>
      <c r="AI67" s="225">
        <f xml:space="preserve"> Ops!AI$291</f>
        <v>543.10974796874996</v>
      </c>
      <c r="AJ67" s="225">
        <f xml:space="preserve"> Ops!AJ$291</f>
        <v>696.67871118749997</v>
      </c>
      <c r="AK67" s="225">
        <f xml:space="preserve"> Ops!AK$291</f>
        <v>786.57273843749999</v>
      </c>
      <c r="AL67" s="225">
        <f xml:space="preserve"> Ops!AL$291</f>
        <v>928.90494824999985</v>
      </c>
      <c r="AM67" s="225">
        <f xml:space="preserve"> Ops!AM$291</f>
        <v>1036.5905017265625</v>
      </c>
      <c r="AN67" s="225">
        <f xml:space="preserve"> Ops!AN$291</f>
        <v>1190.1594649453127</v>
      </c>
      <c r="AO67" s="225">
        <f xml:space="preserve"> Ops!AO$291</f>
        <v>1309.1754114398434</v>
      </c>
      <c r="AP67" s="225">
        <f xml:space="preserve"> Ops!AP$291</f>
        <v>1382.1206689687499</v>
      </c>
      <c r="AQ67" s="225">
        <f xml:space="preserve"> Ops!AQ$291</f>
        <v>1547.2073044289059</v>
      </c>
      <c r="AR67" s="225">
        <f xml:space="preserve"> Ops!AR$291</f>
        <v>1612.4741137968754</v>
      </c>
      <c r="AS67" s="225">
        <f xml:space="preserve"> Ops!AS$291</f>
        <v>1785.2391974179686</v>
      </c>
      <c r="AT67" s="225">
        <f xml:space="preserve"> Ops!AT$291</f>
        <v>1904.2551439125002</v>
      </c>
      <c r="AU67" s="225">
        <f xml:space="preserve"> Ops!AU$291</f>
        <v>1827.470662303125</v>
      </c>
      <c r="AV67" s="225">
        <f xml:space="preserve"> Ops!AV$291</f>
        <v>2142.2870369015627</v>
      </c>
      <c r="AW67" s="225">
        <f xml:space="preserve"> Ops!AW$291</f>
        <v>2188.3577258671871</v>
      </c>
      <c r="AX67" s="225">
        <f xml:space="preserve"> Ops!AX$291</f>
        <v>2380.3189298906254</v>
      </c>
      <c r="AY67" s="225">
        <f xml:space="preserve"> Ops!AY$291</f>
        <v>2479.1789499626952</v>
      </c>
      <c r="AZ67" s="225">
        <f xml:space="preserve"> Ops!AZ$291</f>
        <v>2683.8095934516791</v>
      </c>
      <c r="BA67" s="225">
        <f xml:space="preserve"> Ops!BA$291</f>
        <v>2805.8009386085741</v>
      </c>
      <c r="BB67" s="225">
        <f xml:space="preserve"> Ops!BB$291</f>
        <v>2833.3473713859371</v>
      </c>
      <c r="BC67" s="225">
        <f xml:space="preserve"> Ops!BC$291</f>
        <v>2927.7922837654683</v>
      </c>
      <c r="BD67" s="225">
        <f xml:space="preserve"> Ops!BD$291</f>
        <v>2833.3473713859371</v>
      </c>
      <c r="BE67" s="225">
        <f xml:space="preserve"> Ops!BE$291</f>
        <v>2927.7922837654683</v>
      </c>
      <c r="BF67" s="225">
        <f xml:space="preserve"> Ops!BF$291</f>
        <v>2833.3473713859371</v>
      </c>
      <c r="BG67" s="225">
        <f xml:space="preserve"> Ops!BG$291</f>
        <v>2936.4497340669259</v>
      </c>
      <c r="BH67" s="225">
        <f xml:space="preserve"> Ops!BH$291</f>
        <v>2968.7184124632658</v>
      </c>
      <c r="BI67" s="225">
        <f xml:space="preserve"> Ops!BI$291</f>
        <v>2968.7184124632658</v>
      </c>
      <c r="BJ67" s="225">
        <f xml:space="preserve"> Ops!BJ$291</f>
        <v>2904.1810556705859</v>
      </c>
      <c r="BK67" s="225">
        <f xml:space="preserve"> Ops!BK$291</f>
        <v>3009.8609774185984</v>
      </c>
      <c r="BL67" s="225">
        <f xml:space="preserve"> Ops!BL$291</f>
        <v>3042.9363727748464</v>
      </c>
      <c r="BM67" s="225">
        <f xml:space="preserve"> Ops!BM$291</f>
        <v>3042.9363727748464</v>
      </c>
      <c r="BN67" s="225">
        <f xml:space="preserve"> Ops!BN$291</f>
        <v>3009.8609774185984</v>
      </c>
      <c r="BO67" s="225">
        <f xml:space="preserve"> Ops!BO$291</f>
        <v>3085.1075018540628</v>
      </c>
      <c r="BP67" s="225">
        <f xml:space="preserve"> Ops!BP$291</f>
        <v>3119.0097820942174</v>
      </c>
      <c r="BQ67" s="225">
        <f xml:space="preserve"> Ops!BQ$291</f>
        <v>3119.0097820942174</v>
      </c>
      <c r="BR67" s="225">
        <f xml:space="preserve"> Ops!BR$291</f>
        <v>3051.2052216139077</v>
      </c>
      <c r="BS67" s="225">
        <f xml:space="preserve"> Ops!BS$291</f>
        <v>3162.2351894004146</v>
      </c>
      <c r="BT67" s="225">
        <f xml:space="preserve"> Ops!BT$291</f>
        <v>3196.9850266465733</v>
      </c>
      <c r="BU67" s="225">
        <f xml:space="preserve"> Ops!BU$291</f>
        <v>3196.9850266465733</v>
      </c>
      <c r="BV67" s="225">
        <f xml:space="preserve"> Ops!BV$291</f>
        <v>3127.4853521542559</v>
      </c>
      <c r="BW67" s="225">
        <f xml:space="preserve"> Ops!BW$291</f>
        <v>3241.2910691354246</v>
      </c>
      <c r="BX67" s="225">
        <f xml:space="preserve"> Ops!BX$291</f>
        <v>3276.9096523127369</v>
      </c>
      <c r="BY67" s="225">
        <f xml:space="preserve"> Ops!BY$291</f>
        <v>3276.9096523127369</v>
      </c>
      <c r="BZ67" s="225">
        <f xml:space="preserve"> Ops!BZ$291</f>
        <v>3205.6724859581122</v>
      </c>
      <c r="CA67" s="225">
        <f xml:space="preserve"> Ops!CA$291</f>
        <v>3322.3233458638097</v>
      </c>
      <c r="CB67" s="225">
        <f xml:space="preserve"> Ops!CB$291</f>
        <v>3358.8323936205556</v>
      </c>
      <c r="CC67" s="225">
        <f xml:space="preserve"> Ops!CC$291</f>
        <v>3358.8323936205556</v>
      </c>
      <c r="CD67" s="225">
        <f xml:space="preserve"> Ops!CD$291</f>
        <v>3322.3233458638097</v>
      </c>
      <c r="CE67" s="225">
        <f xml:space="preserve"> Ops!CE$291</f>
        <v>3405.3814295104044</v>
      </c>
      <c r="CF67" s="225">
        <f xml:space="preserve"> Ops!CF$291</f>
        <v>3442.8032034610692</v>
      </c>
      <c r="CG67" s="225">
        <f xml:space="preserve"> Ops!CG$291</f>
        <v>3442.8032034610692</v>
      </c>
      <c r="CH67" s="225">
        <f xml:space="preserve"> Ops!CH$291</f>
        <v>3367.9596555597404</v>
      </c>
      <c r="CI67" s="225">
        <f xml:space="preserve"> Ops!CI$291</f>
        <v>3490.5159652481652</v>
      </c>
      <c r="CJ67" s="225">
        <f xml:space="preserve"> Ops!CJ$291</f>
        <v>3528.8732835475953</v>
      </c>
      <c r="CK67" s="225">
        <f xml:space="preserve"> Ops!CK$291</f>
        <v>3528.8732835475953</v>
      </c>
      <c r="CL67" s="225">
        <f xml:space="preserve"> Ops!CL$291</f>
        <v>3452.1586469487352</v>
      </c>
      <c r="CM67" s="225">
        <f xml:space="preserve"> Ops!CM$291</f>
        <v>3577.7788643793688</v>
      </c>
      <c r="CN67" s="225">
        <f xml:space="preserve"> Ops!CN$291</f>
        <v>3617.0951156362848</v>
      </c>
      <c r="CO67" s="225">
        <f xml:space="preserve"> Ops!CO$291</f>
        <v>3617.0951156362848</v>
      </c>
      <c r="CP67" s="225">
        <f xml:space="preserve"> Ops!CP$291</f>
        <v>3538.4626131224527</v>
      </c>
      <c r="CQ67" s="225">
        <f xml:space="preserve"> Ops!CQ$291</f>
        <v>3667.2233359888528</v>
      </c>
      <c r="CR67" s="225">
        <f xml:space="preserve"> Ops!CR$291</f>
        <v>3707.5224935271922</v>
      </c>
      <c r="CS67" s="225">
        <f xml:space="preserve"> Ops!CS$291</f>
        <v>3707.5224935271922</v>
      </c>
      <c r="CT67" s="225">
        <f xml:space="preserve"> Ops!CT$291</f>
        <v>3667.2233359888528</v>
      </c>
      <c r="CU67" s="225">
        <f xml:space="preserve"> Ops!CU$291</f>
        <v>3758.9039193885742</v>
      </c>
      <c r="CV67" s="225">
        <f xml:space="preserve"> Ops!CV$291</f>
        <v>3800.2105558653707</v>
      </c>
      <c r="CW67" s="225">
        <f xml:space="preserve"> Ops!CW$291</f>
        <v>3800.2105558653707</v>
      </c>
      <c r="CX67" s="225">
        <f xml:space="preserve"> Ops!CX$291</f>
        <v>3717.5972829117763</v>
      </c>
      <c r="CY67" s="225">
        <f xml:space="preserve"> Ops!CY$291</f>
        <v>3852.8765173732882</v>
      </c>
      <c r="CZ67" s="225">
        <f xml:space="preserve"> Ops!CZ$291</f>
        <v>3895.215819762006</v>
      </c>
      <c r="DA67" s="225">
        <f xml:space="preserve"> Ops!DA$291</f>
        <v>3895.215819762006</v>
      </c>
      <c r="DB67" s="225">
        <f xml:space="preserve"> Ops!DB$291</f>
        <v>3810.5372149845712</v>
      </c>
      <c r="DC67" s="225">
        <f xml:space="preserve"> Ops!DC$291</f>
        <v>3949.1984303076206</v>
      </c>
      <c r="DD67" s="225">
        <f xml:space="preserve"> Ops!DD$291</f>
        <v>3992.5962152560564</v>
      </c>
      <c r="DE67" s="225">
        <f xml:space="preserve"> Ops!DE$291</f>
        <v>3992.5962152560564</v>
      </c>
      <c r="DF67" s="225">
        <f xml:space="preserve"> Ops!DF$291</f>
        <v>3905.8006453591847</v>
      </c>
      <c r="DG67" s="225">
        <f xml:space="preserve"> Ops!DG$291</f>
        <v>4047.9283910653107</v>
      </c>
      <c r="DH67" s="225">
        <f xml:space="preserve"> Ops!DH$291</f>
        <v>4092.4111206374564</v>
      </c>
      <c r="DI67" s="225">
        <f xml:space="preserve"> Ops!DI$291</f>
        <v>4092.4111206374564</v>
      </c>
      <c r="DJ67" s="225">
        <f xml:space="preserve"> Ops!DJ$291</f>
        <v>4047.9283910653107</v>
      </c>
      <c r="DK67" s="225">
        <f xml:space="preserve"> Ops!DK$291</f>
        <v>4149.1266008419434</v>
      </c>
      <c r="DL67" s="225">
        <f xml:space="preserve"> Ops!DL$291</f>
        <v>4194.7213986533934</v>
      </c>
      <c r="DM67" s="225">
        <f xml:space="preserve"> Ops!DM$291</f>
        <v>4194.7213986533934</v>
      </c>
      <c r="DN67" s="225">
        <f xml:space="preserve"> Ops!DN$291</f>
        <v>4103.5318030304934</v>
      </c>
      <c r="DO67" s="225">
        <f xml:space="preserve"> Ops!DO$291</f>
        <v>4252.8547658629923</v>
      </c>
      <c r="DP67" s="225">
        <f xml:space="preserve"> Ops!DP$291</f>
        <v>4299.589433619728</v>
      </c>
      <c r="DQ67" s="225">
        <f xml:space="preserve"> Ops!DQ$291</f>
        <v>4299.589433619728</v>
      </c>
      <c r="DR67" s="225">
        <f xml:space="preserve"> Ops!DR$291</f>
        <v>4206.1200981062557</v>
      </c>
      <c r="DS67" s="225">
        <f xml:space="preserve"> Ops!DS$291</f>
        <v>4359.1761350095667</v>
      </c>
      <c r="DT67" s="225">
        <f xml:space="preserve"> Ops!DT$291</f>
        <v>4407.0791694602212</v>
      </c>
      <c r="DU67" s="225">
        <f xml:space="preserve"> Ops!DU$291</f>
        <v>4407.0791694602212</v>
      </c>
      <c r="DV67" s="225">
        <f xml:space="preserve"> Ops!DV$291</f>
        <v>4311.2731005589112</v>
      </c>
      <c r="DW67" s="225">
        <f xml:space="preserve"> Ops!DW$291</f>
        <v>4468.1555383848054</v>
      </c>
      <c r="DX67" s="225">
        <f xml:space="preserve"> Ops!DX$291</f>
        <v>4517.2561486967252</v>
      </c>
      <c r="DY67" s="225">
        <f xml:space="preserve"> Ops!DY$291</f>
        <v>4517.2561486967252</v>
      </c>
      <c r="DZ67" s="225">
        <f xml:space="preserve"> Ops!DZ$291</f>
        <v>4468.1555383848054</v>
      </c>
      <c r="EA67" s="225">
        <f xml:space="preserve"> Ops!EA$291</f>
        <v>4579.8594268444249</v>
      </c>
      <c r="EB67" s="225">
        <f xml:space="preserve"> Ops!EB$291</f>
        <v>4630.1875524141442</v>
      </c>
      <c r="EC67" s="225">
        <f xml:space="preserve"> Ops!EC$291</f>
        <v>4630.1875524141442</v>
      </c>
      <c r="ED67" s="225">
        <f xml:space="preserve"> Ops!ED$291</f>
        <v>4529.5313012747056</v>
      </c>
      <c r="EE67" s="225">
        <f xml:space="preserve"> Ops!EE$291</f>
        <v>4694.3559125155361</v>
      </c>
      <c r="EF67" s="225">
        <f xml:space="preserve"> Ops!EF$291</f>
        <v>4745.9422412244985</v>
      </c>
      <c r="EG67" s="225">
        <f xml:space="preserve"> Ops!EG$291</f>
        <v>4745.9422412244985</v>
      </c>
      <c r="EH67" s="225">
        <f xml:space="preserve"> Ops!EH$291</f>
        <v>4642.7695838065729</v>
      </c>
      <c r="EI67" s="225">
        <f xml:space="preserve"> Ops!EI$291</f>
        <v>4811.7148103284244</v>
      </c>
      <c r="EJ67" s="225">
        <f xml:space="preserve"> Ops!EJ$291</f>
        <v>4864.5907972551104</v>
      </c>
      <c r="EK67" s="225">
        <f xml:space="preserve"> Ops!EK$291</f>
        <v>4864.5907972551104</v>
      </c>
      <c r="EL67" s="225">
        <f xml:space="preserve"> Ops!EL$291</f>
        <v>4758.8388234017375</v>
      </c>
      <c r="EM67" s="225">
        <f xml:space="preserve"> Ops!EM$291</f>
        <v>4932.0076805866338</v>
      </c>
      <c r="EN67" s="225">
        <f xml:space="preserve"> Ops!EN$291</f>
        <v>4986.2055671864873</v>
      </c>
      <c r="EO67" s="225">
        <f xml:space="preserve"> Ops!EO$291</f>
        <v>4986.2055671864873</v>
      </c>
      <c r="EP67" s="225">
        <f xml:space="preserve"> Ops!EP$291</f>
        <v>4932.0076805866338</v>
      </c>
      <c r="EQ67" s="225">
        <f xml:space="preserve"> Ops!EQ$291</f>
        <v>5055.3078726013</v>
      </c>
      <c r="ER67" s="225">
        <f xml:space="preserve"> Ops!ER$291</f>
        <v>5110.8607063661493</v>
      </c>
      <c r="ES67" s="225">
        <f xml:space="preserve"> Ops!ES$291</f>
        <v>5110.8607063661493</v>
      </c>
      <c r="ET67" s="225">
        <f xml:space="preserve"> Ops!ET$291</f>
        <v>4999.7550388364498</v>
      </c>
      <c r="EU67" s="225">
        <f xml:space="preserve"> Ops!EU$291</f>
        <v>5181.6905694163315</v>
      </c>
      <c r="EV67" s="225">
        <f xml:space="preserve"> Ops!EV$291</f>
        <v>5238.6322240253021</v>
      </c>
      <c r="EW67" s="225">
        <f xml:space="preserve"> Ops!EW$291</f>
        <v>5238.6322240253021</v>
      </c>
      <c r="EX67" s="225">
        <f xml:space="preserve"> Ops!EX$291</f>
        <v>5124.748914807361</v>
      </c>
      <c r="EY67" s="225">
        <f xml:space="preserve"> Ops!EY$291</f>
        <v>5311.2328336517394</v>
      </c>
      <c r="EZ67" s="225">
        <f xml:space="preserve"> Ops!EZ$291</f>
        <v>5369.598029625934</v>
      </c>
      <c r="FA67" s="225">
        <f xml:space="preserve"> Ops!FA$291</f>
        <v>5369.598029625934</v>
      </c>
      <c r="FB67" s="225">
        <f xml:space="preserve"> Ops!FB$291</f>
        <v>0</v>
      </c>
      <c r="FC67" s="225">
        <f xml:space="preserve"> Ops!FC$291</f>
        <v>0</v>
      </c>
      <c r="FD67" s="225">
        <f xml:space="preserve"> Ops!FD$291</f>
        <v>0</v>
      </c>
      <c r="FE67" s="225">
        <f xml:space="preserve"> Ops!FE$291</f>
        <v>0</v>
      </c>
      <c r="FF67" s="225">
        <f xml:space="preserve"> Ops!FF$291</f>
        <v>0</v>
      </c>
      <c r="FG67" s="225">
        <f xml:space="preserve"> Ops!FG$291</f>
        <v>0</v>
      </c>
      <c r="FH67" s="225">
        <f xml:space="preserve"> Ops!FH$291</f>
        <v>0</v>
      </c>
      <c r="FI67" s="225">
        <f xml:space="preserve"> Ops!FI$291</f>
        <v>0</v>
      </c>
      <c r="FJ67" s="225">
        <f xml:space="preserve"> Ops!FJ$291</f>
        <v>0</v>
      </c>
      <c r="FK67" s="225">
        <f xml:space="preserve"> Ops!FK$291</f>
        <v>0</v>
      </c>
      <c r="FL67" s="225">
        <f xml:space="preserve"> Ops!FL$291</f>
        <v>0</v>
      </c>
      <c r="FM67" s="225">
        <f xml:space="preserve"> Ops!FM$291</f>
        <v>0</v>
      </c>
      <c r="FN67" s="225">
        <f xml:space="preserve"> Ops!FN$291</f>
        <v>0</v>
      </c>
      <c r="FO67" s="225">
        <f xml:space="preserve"> Ops!FO$291</f>
        <v>0</v>
      </c>
      <c r="FP67" s="225">
        <f xml:space="preserve"> Ops!FP$291</f>
        <v>0</v>
      </c>
      <c r="FQ67" s="225">
        <f xml:space="preserve"> Ops!FQ$291</f>
        <v>0</v>
      </c>
      <c r="FR67" s="225">
        <f xml:space="preserve"> Ops!FR$291</f>
        <v>0</v>
      </c>
      <c r="FS67" s="225">
        <f xml:space="preserve"> Ops!FS$291</f>
        <v>0</v>
      </c>
      <c r="FT67" s="225">
        <f xml:space="preserve"> Ops!FT$291</f>
        <v>0</v>
      </c>
      <c r="FU67" s="225">
        <f xml:space="preserve"> Ops!FU$291</f>
        <v>0</v>
      </c>
      <c r="FV67" s="225">
        <f xml:space="preserve"> Ops!FV$291</f>
        <v>0</v>
      </c>
      <c r="FW67" s="225">
        <f xml:space="preserve"> Ops!FW$291</f>
        <v>0</v>
      </c>
      <c r="FX67" s="225">
        <f xml:space="preserve"> Ops!FX$291</f>
        <v>0</v>
      </c>
      <c r="FY67" s="225">
        <f xml:space="preserve"> Ops!FY$291</f>
        <v>0</v>
      </c>
      <c r="FZ67" s="225">
        <f xml:space="preserve"> Ops!FZ$291</f>
        <v>0</v>
      </c>
      <c r="GA67" s="225">
        <f xml:space="preserve"> Ops!GA$291</f>
        <v>0</v>
      </c>
      <c r="GB67" s="225">
        <f xml:space="preserve"> Ops!GB$291</f>
        <v>0</v>
      </c>
      <c r="GC67" s="225">
        <f xml:space="preserve"> Ops!GC$291</f>
        <v>0</v>
      </c>
      <c r="GD67" s="225">
        <f xml:space="preserve"> Ops!GD$291</f>
        <v>0</v>
      </c>
      <c r="GE67" s="225">
        <f xml:space="preserve"> Ops!GE$291</f>
        <v>0</v>
      </c>
      <c r="GF67" s="225">
        <f xml:space="preserve"> Ops!GF$291</f>
        <v>0</v>
      </c>
      <c r="GG67" s="225">
        <f xml:space="preserve"> Ops!GG$291</f>
        <v>0</v>
      </c>
      <c r="GH67" s="225">
        <f xml:space="preserve"> Ops!GH$291</f>
        <v>0</v>
      </c>
      <c r="GI67" s="225">
        <f xml:space="preserve"> Ops!GI$291</f>
        <v>0</v>
      </c>
      <c r="GJ67" s="225">
        <f xml:space="preserve"> Ops!GJ$291</f>
        <v>0</v>
      </c>
    </row>
    <row r="68" spans="1:192" s="399" customFormat="1" hidden="1" outlineLevel="2" x14ac:dyDescent="0.35">
      <c r="A68" s="198"/>
      <c r="B68" s="198"/>
      <c r="C68" s="199"/>
      <c r="D68" s="201"/>
      <c r="E68" s="401" t="s">
        <v>216</v>
      </c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1"/>
      <c r="R68" s="401"/>
      <c r="S68" s="401"/>
      <c r="T68" s="401"/>
      <c r="U68" s="401"/>
      <c r="V68" s="401"/>
      <c r="W68" s="401"/>
      <c r="X68" s="401"/>
      <c r="Y68" s="401"/>
      <c r="Z68" s="401"/>
      <c r="AA68" s="401"/>
      <c r="AB68" s="401"/>
      <c r="AC68" s="401"/>
      <c r="AD68" s="401"/>
      <c r="AE68" s="401"/>
      <c r="AF68" s="401"/>
      <c r="AG68" s="401"/>
      <c r="AH68" s="401"/>
      <c r="AI68" s="401"/>
      <c r="AJ68" s="401"/>
      <c r="AK68" s="401"/>
      <c r="AL68" s="401"/>
      <c r="AM68" s="401"/>
      <c r="AN68" s="401"/>
      <c r="AO68" s="401"/>
      <c r="AP68" s="401"/>
      <c r="AQ68" s="401"/>
      <c r="AR68" s="401"/>
      <c r="AS68" s="401"/>
      <c r="AT68" s="401"/>
      <c r="AU68" s="401"/>
      <c r="AV68" s="401"/>
      <c r="AW68" s="401"/>
      <c r="AX68" s="401"/>
      <c r="AY68" s="401"/>
      <c r="AZ68" s="401"/>
      <c r="BA68" s="401"/>
      <c r="BB68" s="401"/>
      <c r="BC68" s="401"/>
      <c r="BD68" s="401"/>
      <c r="BE68" s="401"/>
      <c r="BF68" s="401"/>
      <c r="BG68" s="401"/>
      <c r="BH68" s="401"/>
      <c r="BI68" s="401"/>
      <c r="BJ68" s="401"/>
      <c r="BK68" s="401"/>
      <c r="BL68" s="401"/>
      <c r="BM68" s="401"/>
      <c r="BN68" s="401"/>
      <c r="BO68" s="401"/>
      <c r="BP68" s="401"/>
      <c r="BQ68" s="401"/>
      <c r="BR68" s="401"/>
      <c r="BS68" s="401"/>
      <c r="BT68" s="401"/>
      <c r="BU68" s="401"/>
      <c r="BV68" s="401"/>
      <c r="BW68" s="401"/>
      <c r="BX68" s="401"/>
      <c r="BY68" s="401"/>
      <c r="BZ68" s="401"/>
      <c r="CA68" s="401"/>
      <c r="CB68" s="401"/>
      <c r="CC68" s="401"/>
      <c r="CD68" s="401"/>
      <c r="CE68" s="401"/>
      <c r="CF68" s="401"/>
      <c r="CG68" s="401"/>
      <c r="CH68" s="401"/>
      <c r="CI68" s="401"/>
      <c r="CJ68" s="401"/>
      <c r="CK68" s="401"/>
      <c r="CL68" s="401"/>
      <c r="CM68" s="401"/>
      <c r="CN68" s="401"/>
      <c r="CO68" s="401"/>
      <c r="CP68" s="401"/>
      <c r="CQ68" s="401"/>
      <c r="CR68" s="401"/>
      <c r="CS68" s="401"/>
      <c r="CT68" s="401"/>
      <c r="CU68" s="401"/>
      <c r="CV68" s="401"/>
      <c r="CW68" s="401"/>
      <c r="CX68" s="401"/>
      <c r="CY68" s="401"/>
      <c r="CZ68" s="401"/>
      <c r="DA68" s="401"/>
      <c r="DB68" s="401"/>
      <c r="DC68" s="401"/>
      <c r="DD68" s="401"/>
      <c r="DE68" s="401"/>
      <c r="DF68" s="401"/>
      <c r="DG68" s="401"/>
      <c r="DH68" s="401"/>
      <c r="DI68" s="401"/>
      <c r="DJ68" s="401"/>
      <c r="DK68" s="401"/>
      <c r="DL68" s="401"/>
      <c r="DM68" s="401"/>
      <c r="DN68" s="401"/>
      <c r="DO68" s="401"/>
      <c r="DP68" s="401"/>
      <c r="DQ68" s="401"/>
      <c r="DR68" s="401"/>
      <c r="DS68" s="401"/>
      <c r="DT68" s="401"/>
      <c r="DU68" s="401"/>
      <c r="DV68" s="401"/>
      <c r="DW68" s="401"/>
      <c r="DX68" s="401"/>
      <c r="DY68" s="401"/>
      <c r="DZ68" s="401"/>
      <c r="EA68" s="401"/>
      <c r="EB68" s="401"/>
      <c r="EC68" s="401"/>
      <c r="ED68" s="401"/>
      <c r="EE68" s="401"/>
      <c r="EF68" s="401"/>
      <c r="EG68" s="401"/>
      <c r="EH68" s="401"/>
      <c r="EI68" s="401"/>
      <c r="EJ68" s="401"/>
      <c r="EK68" s="401"/>
      <c r="EL68" s="401"/>
      <c r="EM68" s="401"/>
      <c r="EN68" s="401"/>
      <c r="EO68" s="401"/>
      <c r="EP68" s="401"/>
      <c r="EQ68" s="401"/>
      <c r="ER68" s="401"/>
      <c r="ES68" s="401"/>
      <c r="ET68" s="401"/>
      <c r="EU68" s="401"/>
      <c r="EV68" s="401"/>
      <c r="EW68" s="401"/>
      <c r="EX68" s="401"/>
      <c r="EY68" s="401"/>
      <c r="EZ68" s="401"/>
      <c r="FA68" s="401"/>
      <c r="FB68" s="401"/>
      <c r="FC68" s="401"/>
      <c r="FD68" s="401"/>
      <c r="FE68" s="401"/>
      <c r="FF68" s="401"/>
      <c r="FG68" s="401"/>
      <c r="FH68" s="401"/>
      <c r="FI68" s="401"/>
      <c r="FJ68" s="401"/>
      <c r="FK68" s="401"/>
      <c r="FL68" s="401"/>
      <c r="FM68" s="401"/>
      <c r="FN68" s="401"/>
      <c r="FO68" s="401"/>
      <c r="FP68" s="401"/>
      <c r="FQ68" s="401"/>
      <c r="FR68" s="401"/>
      <c r="FS68" s="401"/>
      <c r="FT68" s="401"/>
      <c r="FU68" s="401"/>
      <c r="FV68" s="401"/>
      <c r="FW68" s="401"/>
      <c r="FX68" s="401"/>
      <c r="FY68" s="401"/>
      <c r="FZ68" s="401"/>
      <c r="GA68" s="401"/>
      <c r="GB68" s="401"/>
      <c r="GC68" s="401"/>
      <c r="GD68" s="401"/>
      <c r="GE68" s="401"/>
      <c r="GF68" s="401"/>
      <c r="GG68" s="401"/>
      <c r="GH68" s="401"/>
      <c r="GI68" s="401"/>
      <c r="GJ68" s="401"/>
    </row>
    <row r="69" spans="1:192" hidden="1" outlineLevel="2" x14ac:dyDescent="0.35">
      <c r="A69" s="198"/>
      <c r="D69" s="201"/>
      <c r="E69" s="223" t="s">
        <v>56</v>
      </c>
      <c r="F69" s="223"/>
      <c r="G69" s="223" t="str">
        <f>SMU</f>
        <v>$ 000s</v>
      </c>
      <c r="H69" s="223"/>
      <c r="I69" s="223"/>
      <c r="J69" s="223">
        <f t="shared" ref="J69:AO69" si="78">SUM(J66:J68)</f>
        <v>0</v>
      </c>
      <c r="K69" s="223">
        <f t="shared" si="78"/>
        <v>0</v>
      </c>
      <c r="L69" s="223">
        <f t="shared" si="78"/>
        <v>0</v>
      </c>
      <c r="M69" s="223">
        <f t="shared" si="78"/>
        <v>0</v>
      </c>
      <c r="N69" s="223">
        <f t="shared" si="78"/>
        <v>0</v>
      </c>
      <c r="O69" s="223">
        <f t="shared" si="78"/>
        <v>0</v>
      </c>
      <c r="P69" s="223">
        <f t="shared" si="78"/>
        <v>9.5315044745802879E-10</v>
      </c>
      <c r="Q69" s="223">
        <f t="shared" si="78"/>
        <v>7.0981513999868184E-9</v>
      </c>
      <c r="R69" s="223">
        <f t="shared" si="78"/>
        <v>1.3110593499732204E-8</v>
      </c>
      <c r="S69" s="223">
        <f t="shared" si="78"/>
        <v>1.9130993678118102E-8</v>
      </c>
      <c r="T69" s="223">
        <f t="shared" si="78"/>
        <v>2.4452901925542392E-8</v>
      </c>
      <c r="U69" s="223">
        <f t="shared" si="78"/>
        <v>2.9238208298920654E-8</v>
      </c>
      <c r="V69" s="223">
        <f t="shared" si="78"/>
        <v>3.3018977774190716E-8</v>
      </c>
      <c r="W69" s="223">
        <f t="shared" si="78"/>
        <v>3.5349103200132959E-8</v>
      </c>
      <c r="X69" s="223">
        <f t="shared" si="78"/>
        <v>3.6810206438531168E-8</v>
      </c>
      <c r="Y69" s="223">
        <f t="shared" si="78"/>
        <v>3.6773371903109364E-8</v>
      </c>
      <c r="Z69" s="223">
        <f t="shared" si="78"/>
        <v>3.522541192069184E-8</v>
      </c>
      <c r="AA69" s="223">
        <f t="shared" si="78"/>
        <v>3.2114030545926653E-8</v>
      </c>
      <c r="AB69" s="223">
        <f t="shared" si="78"/>
        <v>2.7296437110635452E-8</v>
      </c>
      <c r="AC69" s="223">
        <f t="shared" si="78"/>
        <v>2.0778998077730648E-8</v>
      </c>
      <c r="AD69" s="223">
        <f t="shared" si="78"/>
        <v>1.2860482456744649E-8</v>
      </c>
      <c r="AE69" s="223">
        <f t="shared" si="78"/>
        <v>116.11311853124998</v>
      </c>
      <c r="AF69" s="223">
        <f t="shared" si="78"/>
        <v>224.73506811415314</v>
      </c>
      <c r="AG69" s="223">
        <f t="shared" si="78"/>
        <v>348.33935557035886</v>
      </c>
      <c r="AH69" s="223">
        <f t="shared" si="78"/>
        <v>464.45247408775867</v>
      </c>
      <c r="AI69" s="223">
        <f t="shared" si="78"/>
        <v>543.10974791746708</v>
      </c>
      <c r="AJ69" s="223">
        <f t="shared" si="78"/>
        <v>696.67871112034845</v>
      </c>
      <c r="AK69" s="223">
        <f t="shared" si="78"/>
        <v>786.57273835418766</v>
      </c>
      <c r="AL69" s="223">
        <f t="shared" si="78"/>
        <v>928.9049481493995</v>
      </c>
      <c r="AM69" s="223">
        <f t="shared" si="78"/>
        <v>1036.5905016087993</v>
      </c>
      <c r="AN69" s="223">
        <f t="shared" si="78"/>
        <v>1190.1594648096134</v>
      </c>
      <c r="AO69" s="223">
        <f t="shared" si="78"/>
        <v>1309.1754112861668</v>
      </c>
      <c r="AP69" s="223">
        <f t="shared" ref="AP69:BU69" si="79">SUM(AP66:AP68)</f>
        <v>1382.1206687978331</v>
      </c>
      <c r="AQ69" s="223">
        <f t="shared" si="79"/>
        <v>1547.2073042405641</v>
      </c>
      <c r="AR69" s="223">
        <f t="shared" si="79"/>
        <v>1612.4741135922156</v>
      </c>
      <c r="AS69" s="223">
        <f t="shared" si="79"/>
        <v>1785.2391971971938</v>
      </c>
      <c r="AT69" s="223">
        <f t="shared" si="79"/>
        <v>1904.2551436765164</v>
      </c>
      <c r="AU69" s="223">
        <f t="shared" si="79"/>
        <v>1827.4706620543532</v>
      </c>
      <c r="AV69" s="223">
        <f t="shared" si="79"/>
        <v>2142.2870366397842</v>
      </c>
      <c r="AW69" s="223">
        <f t="shared" si="79"/>
        <v>2188.3577255940727</v>
      </c>
      <c r="AX69" s="223">
        <f t="shared" si="79"/>
        <v>2380.3189296071182</v>
      </c>
      <c r="AY69" s="223">
        <f t="shared" si="79"/>
        <v>2479.1789496704837</v>
      </c>
      <c r="AZ69" s="223">
        <f t="shared" si="79"/>
        <v>2683.809593151866</v>
      </c>
      <c r="BA69" s="223">
        <f t="shared" si="79"/>
        <v>2805.8009383025719</v>
      </c>
      <c r="BB69" s="223">
        <f t="shared" si="79"/>
        <v>2833.3473710752705</v>
      </c>
      <c r="BC69" s="223">
        <f t="shared" si="79"/>
        <v>2927.7922834512765</v>
      </c>
      <c r="BD69" s="223">
        <f t="shared" si="79"/>
        <v>2833.3473710695389</v>
      </c>
      <c r="BE69" s="223">
        <f t="shared" si="79"/>
        <v>2927.7922834479186</v>
      </c>
      <c r="BF69" s="223">
        <f t="shared" si="79"/>
        <v>2833.3473713859371</v>
      </c>
      <c r="BG69" s="223">
        <f t="shared" si="79"/>
        <v>2936.4497340669259</v>
      </c>
      <c r="BH69" s="223">
        <f t="shared" si="79"/>
        <v>2968.7184124632658</v>
      </c>
      <c r="BI69" s="223">
        <f t="shared" si="79"/>
        <v>2968.7184124632658</v>
      </c>
      <c r="BJ69" s="223">
        <f t="shared" si="79"/>
        <v>2904.1810556705859</v>
      </c>
      <c r="BK69" s="223">
        <f t="shared" si="79"/>
        <v>3009.8609774185984</v>
      </c>
      <c r="BL69" s="223">
        <f t="shared" si="79"/>
        <v>3042.9363727748464</v>
      </c>
      <c r="BM69" s="223">
        <f t="shared" si="79"/>
        <v>3042.9363727748464</v>
      </c>
      <c r="BN69" s="223">
        <f t="shared" si="79"/>
        <v>3009.8609774185984</v>
      </c>
      <c r="BO69" s="223">
        <f t="shared" si="79"/>
        <v>3085.1075018540628</v>
      </c>
      <c r="BP69" s="223">
        <f t="shared" si="79"/>
        <v>3119.0097820942174</v>
      </c>
      <c r="BQ69" s="223">
        <f t="shared" si="79"/>
        <v>3119.0097820942174</v>
      </c>
      <c r="BR69" s="223">
        <f t="shared" si="79"/>
        <v>3051.2052216139077</v>
      </c>
      <c r="BS69" s="223">
        <f t="shared" si="79"/>
        <v>3162.2351894004146</v>
      </c>
      <c r="BT69" s="223">
        <f t="shared" si="79"/>
        <v>3196.9850266465733</v>
      </c>
      <c r="BU69" s="223">
        <f t="shared" si="79"/>
        <v>3196.9850266465733</v>
      </c>
      <c r="BV69" s="223">
        <f t="shared" ref="BV69:DA69" si="80">SUM(BV66:BV68)</f>
        <v>3127.4853521542559</v>
      </c>
      <c r="BW69" s="223">
        <f t="shared" si="80"/>
        <v>3241.2910691354246</v>
      </c>
      <c r="BX69" s="223">
        <f t="shared" si="80"/>
        <v>3276.9096523127369</v>
      </c>
      <c r="BY69" s="223">
        <f t="shared" si="80"/>
        <v>3276.9096523127369</v>
      </c>
      <c r="BZ69" s="223">
        <f t="shared" si="80"/>
        <v>3205.6724859581122</v>
      </c>
      <c r="CA69" s="223">
        <f t="shared" si="80"/>
        <v>3322.3233458638097</v>
      </c>
      <c r="CB69" s="223">
        <f t="shared" si="80"/>
        <v>3358.8323936205556</v>
      </c>
      <c r="CC69" s="223">
        <f t="shared" si="80"/>
        <v>3381.5113135401671</v>
      </c>
      <c r="CD69" s="223">
        <f t="shared" si="80"/>
        <v>4568.4747201065093</v>
      </c>
      <c r="CE69" s="223">
        <f t="shared" si="80"/>
        <v>5725.2929522205613</v>
      </c>
      <c r="CF69" s="223">
        <f t="shared" si="80"/>
        <v>6760.2629861556097</v>
      </c>
      <c r="CG69" s="223">
        <f t="shared" si="80"/>
        <v>7742.6568615656688</v>
      </c>
      <c r="CH69" s="223">
        <f t="shared" si="80"/>
        <v>8757.3694203108589</v>
      </c>
      <c r="CI69" s="223">
        <f t="shared" si="80"/>
        <v>9738.3950994329061</v>
      </c>
      <c r="CJ69" s="223">
        <f t="shared" si="80"/>
        <v>10564.348372620982</v>
      </c>
      <c r="CK69" s="223">
        <f t="shared" si="80"/>
        <v>11334.904111783471</v>
      </c>
      <c r="CL69" s="223">
        <f t="shared" si="80"/>
        <v>12140.334787758162</v>
      </c>
      <c r="CM69" s="223">
        <f t="shared" si="80"/>
        <v>12908.112929403835</v>
      </c>
      <c r="CN69" s="223">
        <f t="shared" si="80"/>
        <v>13513.753736692181</v>
      </c>
      <c r="CO69" s="223">
        <f t="shared" si="80"/>
        <v>14061.043048253012</v>
      </c>
      <c r="CP69" s="223">
        <f t="shared" si="80"/>
        <v>14645.899444755081</v>
      </c>
      <c r="CQ69" s="223">
        <f t="shared" si="80"/>
        <v>15188.90989676796</v>
      </c>
      <c r="CR69" s="223">
        <f t="shared" si="80"/>
        <v>15562.410187236781</v>
      </c>
      <c r="CS69" s="223">
        <f t="shared" si="80"/>
        <v>15874.466564343271</v>
      </c>
      <c r="CT69" s="223">
        <f t="shared" si="80"/>
        <v>16190.43590930266</v>
      </c>
      <c r="CU69" s="223">
        <f t="shared" si="80"/>
        <v>16466.75055034949</v>
      </c>
      <c r="CV69" s="223">
        <f t="shared" si="80"/>
        <v>16595.048044747753</v>
      </c>
      <c r="CW69" s="223">
        <f t="shared" si="80"/>
        <v>16658.657696985509</v>
      </c>
      <c r="CX69" s="223">
        <f t="shared" si="80"/>
        <v>16765.660185678909</v>
      </c>
      <c r="CY69" s="223">
        <f t="shared" si="80"/>
        <v>16821.687820249983</v>
      </c>
      <c r="CZ69" s="223">
        <f t="shared" si="80"/>
        <v>16692.468312244378</v>
      </c>
      <c r="DA69" s="223">
        <f t="shared" si="80"/>
        <v>16495.172719443279</v>
      </c>
      <c r="DB69" s="223">
        <f t="shared" ref="DB69:EG69" si="81">SUM(DB66:DB68)</f>
        <v>16344.409432397142</v>
      </c>
      <c r="DC69" s="223">
        <f t="shared" si="81"/>
        <v>16137.726091830034</v>
      </c>
      <c r="DD69" s="223">
        <f t="shared" si="81"/>
        <v>15737.417640066222</v>
      </c>
      <c r="DE69" s="223">
        <f t="shared" si="81"/>
        <v>15265.487229306158</v>
      </c>
      <c r="DF69" s="223">
        <f t="shared" si="81"/>
        <v>14843.391683562604</v>
      </c>
      <c r="DG69" s="223">
        <f t="shared" si="81"/>
        <v>14360.15610306272</v>
      </c>
      <c r="DH69" s="223">
        <f t="shared" si="81"/>
        <v>13674.553713829129</v>
      </c>
      <c r="DI69" s="223">
        <f t="shared" si="81"/>
        <v>12913.618916226753</v>
      </c>
      <c r="DJ69" s="223">
        <f t="shared" si="81"/>
        <v>12157.566202281521</v>
      </c>
      <c r="DK69" s="223">
        <f t="shared" si="81"/>
        <v>11350.243677629485</v>
      </c>
      <c r="DL69" s="223">
        <f t="shared" si="81"/>
        <v>10363.648538458137</v>
      </c>
      <c r="DM69" s="223">
        <f t="shared" si="81"/>
        <v>9297.8302120121698</v>
      </c>
      <c r="DN69" s="223">
        <f t="shared" si="81"/>
        <v>8288.9815919259763</v>
      </c>
      <c r="DO69" s="223">
        <f t="shared" si="81"/>
        <v>7207.6580258114918</v>
      </c>
      <c r="DP69" s="223">
        <f t="shared" si="81"/>
        <v>5905.3126266949603</v>
      </c>
      <c r="DQ69" s="223">
        <f t="shared" si="81"/>
        <v>4519.6820577480148</v>
      </c>
      <c r="DR69" s="223">
        <f t="shared" si="81"/>
        <v>4206.1200981062557</v>
      </c>
      <c r="DS69" s="223">
        <f t="shared" si="81"/>
        <v>4359.1761350095667</v>
      </c>
      <c r="DT69" s="223">
        <f t="shared" si="81"/>
        <v>4407.0791694602212</v>
      </c>
      <c r="DU69" s="223">
        <f t="shared" si="81"/>
        <v>4407.0791694602212</v>
      </c>
      <c r="DV69" s="223">
        <f t="shared" si="81"/>
        <v>4311.2731005589112</v>
      </c>
      <c r="DW69" s="223">
        <f t="shared" si="81"/>
        <v>4468.1555383848054</v>
      </c>
      <c r="DX69" s="223">
        <f t="shared" si="81"/>
        <v>4517.2561486967252</v>
      </c>
      <c r="DY69" s="223">
        <f t="shared" si="81"/>
        <v>4517.2561486967252</v>
      </c>
      <c r="DZ69" s="223">
        <f t="shared" si="81"/>
        <v>4468.1555383848054</v>
      </c>
      <c r="EA69" s="223">
        <f t="shared" si="81"/>
        <v>4579.8594268444249</v>
      </c>
      <c r="EB69" s="223">
        <f t="shared" si="81"/>
        <v>4630.1875524141442</v>
      </c>
      <c r="EC69" s="223">
        <f t="shared" si="81"/>
        <v>5019.5406479514777</v>
      </c>
      <c r="ED69" s="223">
        <f t="shared" si="81"/>
        <v>8512.3321983545575</v>
      </c>
      <c r="EE69" s="223">
        <f t="shared" si="81"/>
        <v>12062.469428359484</v>
      </c>
      <c r="EF69" s="223">
        <f t="shared" si="81"/>
        <v>15564.341676008553</v>
      </c>
      <c r="EG69" s="223">
        <f t="shared" si="81"/>
        <v>19063.136993185843</v>
      </c>
      <c r="EH69" s="223">
        <f t="shared" ref="EH69:FM69" si="82">SUM(EH66:EH68)</f>
        <v>22555.778449419569</v>
      </c>
      <c r="EI69" s="223">
        <f t="shared" si="82"/>
        <v>26107.199227245186</v>
      </c>
      <c r="EJ69" s="223">
        <f t="shared" si="82"/>
        <v>29609.148398156052</v>
      </c>
      <c r="EK69" s="223">
        <f t="shared" si="82"/>
        <v>33107.943715333342</v>
      </c>
      <c r="EL69" s="223">
        <f t="shared" si="82"/>
        <v>36600.431325043479</v>
      </c>
      <c r="EM69" s="223">
        <f t="shared" si="82"/>
        <v>40153.16773938531</v>
      </c>
      <c r="EN69" s="223">
        <f t="shared" si="82"/>
        <v>43655.195756639514</v>
      </c>
      <c r="EO69" s="223">
        <f t="shared" si="82"/>
        <v>47153.991073816804</v>
      </c>
      <c r="EP69" s="223">
        <f t="shared" si="82"/>
        <v>50649.553690917179</v>
      </c>
      <c r="EQ69" s="223">
        <f t="shared" si="82"/>
        <v>54200.405932611204</v>
      </c>
      <c r="ER69" s="223">
        <f t="shared" si="82"/>
        <v>57702.514767367335</v>
      </c>
      <c r="ES69" s="223">
        <f t="shared" si="82"/>
        <v>61201.310084544624</v>
      </c>
      <c r="ET69" s="223">
        <f t="shared" si="82"/>
        <v>64693.478366564232</v>
      </c>
      <c r="EU69" s="223">
        <f t="shared" si="82"/>
        <v>68248.945548950011</v>
      </c>
      <c r="EV69" s="223">
        <f t="shared" si="82"/>
        <v>71751.137221645607</v>
      </c>
      <c r="EW69" s="223">
        <f t="shared" si="82"/>
        <v>75249.93253882289</v>
      </c>
      <c r="EX69" s="223">
        <f t="shared" si="82"/>
        <v>78741.935144963558</v>
      </c>
      <c r="EY69" s="223">
        <f t="shared" si="82"/>
        <v>82298.819123979556</v>
      </c>
      <c r="EZ69" s="223">
        <f t="shared" si="82"/>
        <v>85801.095705563115</v>
      </c>
      <c r="FA69" s="223">
        <f t="shared" si="82"/>
        <v>5369.598029625934</v>
      </c>
      <c r="FB69" s="223">
        <f t="shared" si="82"/>
        <v>5.7298166211694479E-10</v>
      </c>
      <c r="FC69" s="223">
        <f t="shared" si="82"/>
        <v>5.7298166211694479E-10</v>
      </c>
      <c r="FD69" s="223">
        <f t="shared" si="82"/>
        <v>5.7298166211694479E-10</v>
      </c>
      <c r="FE69" s="223">
        <f t="shared" si="82"/>
        <v>5.7298166211694479E-10</v>
      </c>
      <c r="FF69" s="223">
        <f t="shared" si="82"/>
        <v>5.7298166211694479E-10</v>
      </c>
      <c r="FG69" s="223">
        <f t="shared" si="82"/>
        <v>5.7298166211694479E-10</v>
      </c>
      <c r="FH69" s="223">
        <f t="shared" si="82"/>
        <v>5.7298166211694479E-10</v>
      </c>
      <c r="FI69" s="223">
        <f t="shared" si="82"/>
        <v>5.7298166211694479E-10</v>
      </c>
      <c r="FJ69" s="223">
        <f t="shared" si="82"/>
        <v>5.7298166211694479E-10</v>
      </c>
      <c r="FK69" s="223">
        <f t="shared" si="82"/>
        <v>5.7298166211694479E-10</v>
      </c>
      <c r="FL69" s="223">
        <f t="shared" si="82"/>
        <v>5.7298166211694479E-10</v>
      </c>
      <c r="FM69" s="223">
        <f t="shared" si="82"/>
        <v>5.7298166211694479E-10</v>
      </c>
      <c r="FN69" s="223">
        <f t="shared" ref="FN69:GJ69" si="83">SUM(FN66:FN68)</f>
        <v>5.7298166211694479E-10</v>
      </c>
      <c r="FO69" s="223">
        <f t="shared" si="83"/>
        <v>5.7298166211694479E-10</v>
      </c>
      <c r="FP69" s="223">
        <f t="shared" si="83"/>
        <v>5.7298166211694479E-10</v>
      </c>
      <c r="FQ69" s="223">
        <f t="shared" si="83"/>
        <v>5.7298166211694479E-10</v>
      </c>
      <c r="FR69" s="223">
        <f t="shared" si="83"/>
        <v>5.7298166211694479E-10</v>
      </c>
      <c r="FS69" s="223">
        <f t="shared" si="83"/>
        <v>5.7298166211694479E-10</v>
      </c>
      <c r="FT69" s="223">
        <f t="shared" si="83"/>
        <v>5.7298166211694479E-10</v>
      </c>
      <c r="FU69" s="223">
        <f t="shared" si="83"/>
        <v>5.7298166211694479E-10</v>
      </c>
      <c r="FV69" s="223">
        <f t="shared" si="83"/>
        <v>5.7298166211694479E-10</v>
      </c>
      <c r="FW69" s="223">
        <f t="shared" si="83"/>
        <v>5.7298166211694479E-10</v>
      </c>
      <c r="FX69" s="223">
        <f t="shared" si="83"/>
        <v>5.7298166211694479E-10</v>
      </c>
      <c r="FY69" s="223">
        <f t="shared" si="83"/>
        <v>5.7298166211694479E-10</v>
      </c>
      <c r="FZ69" s="223">
        <f t="shared" si="83"/>
        <v>5.7298166211694479E-10</v>
      </c>
      <c r="GA69" s="223">
        <f t="shared" si="83"/>
        <v>5.7298166211694479E-10</v>
      </c>
      <c r="GB69" s="223">
        <f t="shared" si="83"/>
        <v>5.7298166211694479E-10</v>
      </c>
      <c r="GC69" s="223">
        <f t="shared" si="83"/>
        <v>5.7298166211694479E-10</v>
      </c>
      <c r="GD69" s="223">
        <f t="shared" si="83"/>
        <v>5.7298166211694479E-10</v>
      </c>
      <c r="GE69" s="223">
        <f t="shared" si="83"/>
        <v>5.7298166211694479E-10</v>
      </c>
      <c r="GF69" s="223">
        <f t="shared" si="83"/>
        <v>5.7298166211694479E-10</v>
      </c>
      <c r="GG69" s="223">
        <f t="shared" si="83"/>
        <v>5.7298166211694479E-10</v>
      </c>
      <c r="GH69" s="223">
        <f t="shared" si="83"/>
        <v>5.7298166211694479E-10</v>
      </c>
      <c r="GI69" s="223">
        <f t="shared" si="83"/>
        <v>5.7298166211694479E-10</v>
      </c>
      <c r="GJ69" s="223">
        <f t="shared" si="83"/>
        <v>5.7298166211694479E-10</v>
      </c>
    </row>
    <row r="70" spans="1:192" hidden="1" outlineLevel="2" x14ac:dyDescent="0.35">
      <c r="A70" s="198"/>
      <c r="D70" s="201"/>
      <c r="E70" s="225"/>
      <c r="F70" s="225"/>
      <c r="G70" s="225"/>
      <c r="H70" s="225"/>
      <c r="I70" s="225"/>
      <c r="J70" s="225"/>
      <c r="K70" s="225"/>
      <c r="L70" s="225"/>
      <c r="M70" s="225"/>
      <c r="N70" s="225"/>
      <c r="O70" s="22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  <c r="CK70" s="225"/>
      <c r="CL70" s="225"/>
      <c r="CM70" s="225"/>
      <c r="CN70" s="225"/>
      <c r="CO70" s="225"/>
      <c r="CP70" s="225"/>
      <c r="CQ70" s="225"/>
      <c r="CR70" s="225"/>
      <c r="CS70" s="225"/>
      <c r="CT70" s="225"/>
      <c r="CU70" s="225"/>
      <c r="CV70" s="225"/>
      <c r="CW70" s="225"/>
      <c r="CX70" s="225"/>
      <c r="CY70" s="225"/>
      <c r="CZ70" s="225"/>
      <c r="DA70" s="225"/>
      <c r="DB70" s="225"/>
      <c r="DC70" s="225"/>
      <c r="DD70" s="225"/>
      <c r="DE70" s="225"/>
      <c r="DF70" s="225"/>
      <c r="DG70" s="225"/>
      <c r="DH70" s="225"/>
      <c r="DI70" s="225"/>
      <c r="DJ70" s="225"/>
      <c r="DK70" s="225"/>
      <c r="DL70" s="225"/>
      <c r="DM70" s="225"/>
      <c r="DN70" s="225"/>
      <c r="DO70" s="225"/>
      <c r="DP70" s="225"/>
      <c r="DQ70" s="225"/>
      <c r="DR70" s="225"/>
      <c r="DS70" s="225"/>
      <c r="DT70" s="225"/>
      <c r="DU70" s="225"/>
      <c r="DV70" s="225"/>
      <c r="DW70" s="225"/>
      <c r="DX70" s="225"/>
      <c r="DY70" s="225"/>
      <c r="DZ70" s="225"/>
      <c r="EA70" s="225"/>
      <c r="EB70" s="225"/>
      <c r="EC70" s="225"/>
      <c r="ED70" s="225"/>
      <c r="EE70" s="225"/>
      <c r="EF70" s="225"/>
      <c r="EG70" s="225"/>
      <c r="EH70" s="225"/>
      <c r="EI70" s="225"/>
      <c r="EJ70" s="225"/>
      <c r="EK70" s="225"/>
      <c r="EL70" s="225"/>
      <c r="EM70" s="225"/>
      <c r="EN70" s="225"/>
      <c r="EO70" s="225"/>
      <c r="EP70" s="225"/>
      <c r="EQ70" s="225"/>
      <c r="ER70" s="225"/>
      <c r="ES70" s="225"/>
      <c r="ET70" s="225"/>
      <c r="EU70" s="225"/>
      <c r="EV70" s="225"/>
      <c r="EW70" s="225"/>
      <c r="EX70" s="225"/>
      <c r="EY70" s="225"/>
      <c r="EZ70" s="225"/>
      <c r="FA70" s="225"/>
      <c r="FB70" s="225"/>
      <c r="FC70" s="225"/>
      <c r="FD70" s="225"/>
      <c r="FE70" s="225"/>
      <c r="FF70" s="225"/>
      <c r="FG70" s="225"/>
      <c r="FH70" s="225"/>
      <c r="FI70" s="225"/>
      <c r="FJ70" s="225"/>
      <c r="FK70" s="225"/>
      <c r="FL70" s="225"/>
      <c r="FM70" s="225"/>
      <c r="FN70" s="225"/>
      <c r="FO70" s="225"/>
      <c r="FP70" s="225"/>
      <c r="FQ70" s="225"/>
      <c r="FR70" s="225"/>
      <c r="FS70" s="225"/>
      <c r="FT70" s="225"/>
      <c r="FU70" s="225"/>
      <c r="FV70" s="225"/>
      <c r="FW70" s="225"/>
      <c r="FX70" s="225"/>
      <c r="FY70" s="225"/>
      <c r="FZ70" s="225"/>
      <c r="GA70" s="225"/>
      <c r="GB70" s="225"/>
      <c r="GC70" s="225"/>
      <c r="GD70" s="225"/>
      <c r="GE70" s="225"/>
      <c r="GF70" s="225"/>
      <c r="GG70" s="225"/>
      <c r="GH70" s="225"/>
      <c r="GI70" s="225"/>
      <c r="GJ70" s="225"/>
    </row>
    <row r="71" spans="1:192" hidden="1" outlineLevel="2" x14ac:dyDescent="0.35">
      <c r="A71" s="198"/>
      <c r="D71" s="201"/>
      <c r="E71" s="223" t="s">
        <v>57</v>
      </c>
      <c r="F71" s="223"/>
      <c r="G71" s="223" t="str">
        <f>SMU</f>
        <v>$ 000s</v>
      </c>
      <c r="H71" s="223"/>
      <c r="I71" s="223"/>
      <c r="J71" s="223">
        <f t="shared" ref="J71:AO71" si="84" xml:space="preserve"> J69 + J63</f>
        <v>0</v>
      </c>
      <c r="K71" s="223">
        <f t="shared" si="84"/>
        <v>0</v>
      </c>
      <c r="L71" s="223">
        <f t="shared" si="84"/>
        <v>0</v>
      </c>
      <c r="M71" s="223">
        <f t="shared" si="84"/>
        <v>0</v>
      </c>
      <c r="N71" s="223">
        <f t="shared" si="84"/>
        <v>0</v>
      </c>
      <c r="O71" s="223">
        <f t="shared" si="84"/>
        <v>5650</v>
      </c>
      <c r="P71" s="223">
        <f t="shared" si="84"/>
        <v>37458.608109952562</v>
      </c>
      <c r="Q71" s="223">
        <f t="shared" si="84"/>
        <v>44753.379380769336</v>
      </c>
      <c r="R71" s="223">
        <f t="shared" si="84"/>
        <v>52054.988790384632</v>
      </c>
      <c r="S71" s="223">
        <f t="shared" si="84"/>
        <v>59382.583400153591</v>
      </c>
      <c r="T71" s="223">
        <f t="shared" si="84"/>
        <v>66716.028761210677</v>
      </c>
      <c r="U71" s="223">
        <f t="shared" si="84"/>
        <v>74076.592111304621</v>
      </c>
      <c r="V71" s="223">
        <f t="shared" si="84"/>
        <v>81453.707391016942</v>
      </c>
      <c r="W71" s="223">
        <f t="shared" si="84"/>
        <v>88810.727600174578</v>
      </c>
      <c r="X71" s="223">
        <f t="shared" si="84"/>
        <v>96220.975992394378</v>
      </c>
      <c r="Y71" s="223">
        <f t="shared" si="84"/>
        <v>103634.58875532467</v>
      </c>
      <c r="Z71" s="223">
        <f t="shared" si="84"/>
        <v>111078.17202897066</v>
      </c>
      <c r="AA71" s="223">
        <f t="shared" si="84"/>
        <v>118524.11689766147</v>
      </c>
      <c r="AB71" s="223">
        <f t="shared" si="84"/>
        <v>126001.18272014665</v>
      </c>
      <c r="AC71" s="223">
        <f t="shared" si="84"/>
        <v>133495.06245501249</v>
      </c>
      <c r="AD71" s="223">
        <f t="shared" si="84"/>
        <v>140989.79077317051</v>
      </c>
      <c r="AE71" s="223">
        <f t="shared" si="84"/>
        <v>148633.48897950584</v>
      </c>
      <c r="AF71" s="223">
        <f t="shared" si="84"/>
        <v>156269.53068005666</v>
      </c>
      <c r="AG71" s="223">
        <f t="shared" si="84"/>
        <v>163954.32918366088</v>
      </c>
      <c r="AH71" s="223">
        <f t="shared" si="84"/>
        <v>171648.16438741834</v>
      </c>
      <c r="AI71" s="223">
        <f t="shared" si="84"/>
        <v>179283.4673050486</v>
      </c>
      <c r="AJ71" s="223">
        <f t="shared" si="84"/>
        <v>187047.07274875609</v>
      </c>
      <c r="AK71" s="223">
        <f t="shared" si="84"/>
        <v>194743.24621297949</v>
      </c>
      <c r="AL71" s="223">
        <f t="shared" si="84"/>
        <v>202527.21064965523</v>
      </c>
      <c r="AM71" s="223">
        <f t="shared" si="84"/>
        <v>210271.32270702714</v>
      </c>
      <c r="AN71" s="223">
        <f t="shared" si="84"/>
        <v>218097.25259262149</v>
      </c>
      <c r="AO71" s="223">
        <f t="shared" si="84"/>
        <v>225903.69056271375</v>
      </c>
      <c r="AP71" s="223">
        <f t="shared" ref="AP71:BU71" si="85" xml:space="preserve"> AP69 + AP63</f>
        <v>233656.64878219084</v>
      </c>
      <c r="AQ71" s="223">
        <f t="shared" si="85"/>
        <v>241538.42957319121</v>
      </c>
      <c r="AR71" s="223">
        <f t="shared" si="85"/>
        <v>249311.7080884116</v>
      </c>
      <c r="AS71" s="223">
        <f t="shared" si="85"/>
        <v>257229.65898164155</v>
      </c>
      <c r="AT71" s="223">
        <f t="shared" si="85"/>
        <v>265107.867837367</v>
      </c>
      <c r="AU71" s="223">
        <f t="shared" si="85"/>
        <v>272730.57223991497</v>
      </c>
      <c r="AV71" s="223">
        <f t="shared" si="85"/>
        <v>280831.54213048232</v>
      </c>
      <c r="AW71" s="223">
        <f t="shared" si="85"/>
        <v>288652.08305831003</v>
      </c>
      <c r="AX71" s="223">
        <f t="shared" si="85"/>
        <v>296656.79497939127</v>
      </c>
      <c r="AY71" s="223">
        <f t="shared" si="85"/>
        <v>304555.18383011752</v>
      </c>
      <c r="AZ71" s="223">
        <f t="shared" si="85"/>
        <v>312598.01207593782</v>
      </c>
      <c r="BA71" s="223">
        <f t="shared" si="85"/>
        <v>320570.58454494475</v>
      </c>
      <c r="BB71" s="223">
        <f t="shared" si="85"/>
        <v>328433.33831793728</v>
      </c>
      <c r="BC71" s="223">
        <f t="shared" si="85"/>
        <v>336402.02913171618</v>
      </c>
      <c r="BD71" s="223">
        <f t="shared" si="85"/>
        <v>344165.43844365899</v>
      </c>
      <c r="BE71" s="223">
        <f t="shared" si="85"/>
        <v>352807.32400117681</v>
      </c>
      <c r="BF71" s="223">
        <f t="shared" si="85"/>
        <v>349214.08377193753</v>
      </c>
      <c r="BG71" s="223">
        <f t="shared" si="85"/>
        <v>345818.39081744116</v>
      </c>
      <c r="BH71" s="223">
        <f t="shared" si="85"/>
        <v>342351.86417866021</v>
      </c>
      <c r="BI71" s="223">
        <f t="shared" si="85"/>
        <v>338853.0688614829</v>
      </c>
      <c r="BJ71" s="223">
        <f t="shared" si="85"/>
        <v>335289.73618751293</v>
      </c>
      <c r="BK71" s="223">
        <f t="shared" si="85"/>
        <v>331896.62079208362</v>
      </c>
      <c r="BL71" s="223">
        <f t="shared" si="85"/>
        <v>328430.90087026253</v>
      </c>
      <c r="BM71" s="223">
        <f t="shared" si="85"/>
        <v>324932.10555308522</v>
      </c>
      <c r="BN71" s="223">
        <f t="shared" si="85"/>
        <v>321400.23484055168</v>
      </c>
      <c r="BO71" s="223">
        <f t="shared" si="85"/>
        <v>317976.68604780984</v>
      </c>
      <c r="BP71" s="223">
        <f t="shared" si="85"/>
        <v>314511.79301087267</v>
      </c>
      <c r="BQ71" s="223">
        <f t="shared" si="85"/>
        <v>311012.99769369536</v>
      </c>
      <c r="BR71" s="223">
        <f t="shared" si="85"/>
        <v>307446.39781603776</v>
      </c>
      <c r="BS71" s="223">
        <f t="shared" si="85"/>
        <v>304058.63246664696</v>
      </c>
      <c r="BT71" s="223">
        <f t="shared" si="85"/>
        <v>300594.58698671579</v>
      </c>
      <c r="BU71" s="223">
        <f t="shared" si="85"/>
        <v>297095.79166953848</v>
      </c>
      <c r="BV71" s="223">
        <f t="shared" ref="BV71:DA71" si="86" xml:space="preserve"> BV69 + BV63</f>
        <v>293527.49667786882</v>
      </c>
      <c r="BW71" s="223">
        <f t="shared" si="86"/>
        <v>290142.50707767269</v>
      </c>
      <c r="BX71" s="223">
        <f t="shared" si="86"/>
        <v>286679.33034367271</v>
      </c>
      <c r="BY71" s="223">
        <f t="shared" si="86"/>
        <v>283180.5350264954</v>
      </c>
      <c r="BZ71" s="223">
        <f t="shared" si="86"/>
        <v>279610.50254296343</v>
      </c>
      <c r="CA71" s="223">
        <f t="shared" si="86"/>
        <v>276228.35808569181</v>
      </c>
      <c r="CB71" s="223">
        <f t="shared" si="86"/>
        <v>272766.07181627129</v>
      </c>
      <c r="CC71" s="223">
        <f t="shared" si="86"/>
        <v>269289.95541901357</v>
      </c>
      <c r="CD71" s="223">
        <f t="shared" si="86"/>
        <v>266978.12350840261</v>
      </c>
      <c r="CE71" s="223">
        <f t="shared" si="86"/>
        <v>264636.14642333938</v>
      </c>
      <c r="CF71" s="223">
        <f t="shared" si="86"/>
        <v>262172.32114009716</v>
      </c>
      <c r="CG71" s="223">
        <f t="shared" si="86"/>
        <v>259655.9196983299</v>
      </c>
      <c r="CH71" s="223">
        <f t="shared" si="86"/>
        <v>257171.83693989782</v>
      </c>
      <c r="CI71" s="223">
        <f t="shared" si="86"/>
        <v>254654.06730184259</v>
      </c>
      <c r="CJ71" s="223">
        <f t="shared" si="86"/>
        <v>251981.2252578534</v>
      </c>
      <c r="CK71" s="223">
        <f t="shared" si="86"/>
        <v>249252.98567983857</v>
      </c>
      <c r="CL71" s="223">
        <f t="shared" si="86"/>
        <v>246559.62103863599</v>
      </c>
      <c r="CM71" s="223">
        <f t="shared" si="86"/>
        <v>243828.60386310439</v>
      </c>
      <c r="CN71" s="223">
        <f t="shared" si="86"/>
        <v>240935.44935321546</v>
      </c>
      <c r="CO71" s="223">
        <f t="shared" si="86"/>
        <v>237983.94334759901</v>
      </c>
      <c r="CP71" s="223">
        <f t="shared" si="86"/>
        <v>235070.00442692378</v>
      </c>
      <c r="CQ71" s="223">
        <f t="shared" si="86"/>
        <v>232114.21956175938</v>
      </c>
      <c r="CR71" s="223">
        <f t="shared" si="86"/>
        <v>228988.92453505093</v>
      </c>
      <c r="CS71" s="223">
        <f t="shared" si="86"/>
        <v>225802.18559498014</v>
      </c>
      <c r="CT71" s="223">
        <f t="shared" si="86"/>
        <v>222619.35962276225</v>
      </c>
      <c r="CU71" s="223">
        <f t="shared" si="86"/>
        <v>219396.8789466318</v>
      </c>
      <c r="CV71" s="223">
        <f t="shared" si="86"/>
        <v>216026.38112385277</v>
      </c>
      <c r="CW71" s="223">
        <f t="shared" si="86"/>
        <v>212591.19545891322</v>
      </c>
      <c r="CX71" s="223">
        <f t="shared" si="86"/>
        <v>209199.40263042937</v>
      </c>
      <c r="CY71" s="223">
        <f t="shared" si="86"/>
        <v>205756.63494782316</v>
      </c>
      <c r="CZ71" s="223">
        <f t="shared" si="86"/>
        <v>202128.62012264025</v>
      </c>
      <c r="DA71" s="223">
        <f t="shared" si="86"/>
        <v>198432.52921266187</v>
      </c>
      <c r="DB71" s="223">
        <f t="shared" ref="DB71:EG71" si="87" xml:space="preserve"> DB69 + DB63</f>
        <v>194782.97060843845</v>
      </c>
      <c r="DC71" s="223">
        <f t="shared" si="87"/>
        <v>191077.49195069406</v>
      </c>
      <c r="DD71" s="223">
        <f t="shared" si="87"/>
        <v>187178.38818175296</v>
      </c>
      <c r="DE71" s="223">
        <f t="shared" si="87"/>
        <v>183207.66245381563</v>
      </c>
      <c r="DF71" s="223">
        <f t="shared" si="87"/>
        <v>179286.77159089479</v>
      </c>
      <c r="DG71" s="223">
        <f t="shared" si="87"/>
        <v>175304.74069321761</v>
      </c>
      <c r="DH71" s="223">
        <f t="shared" si="87"/>
        <v>171120.34298680676</v>
      </c>
      <c r="DI71" s="223">
        <f t="shared" si="87"/>
        <v>166860.61287202709</v>
      </c>
      <c r="DJ71" s="223">
        <f t="shared" si="87"/>
        <v>162605.76484090457</v>
      </c>
      <c r="DK71" s="223">
        <f t="shared" si="87"/>
        <v>158299.64699907525</v>
      </c>
      <c r="DL71" s="223">
        <f t="shared" si="87"/>
        <v>153814.25654272662</v>
      </c>
      <c r="DM71" s="223">
        <f t="shared" si="87"/>
        <v>149249.64289910338</v>
      </c>
      <c r="DN71" s="223">
        <f t="shared" si="87"/>
        <v>144741.99896183991</v>
      </c>
      <c r="DO71" s="223">
        <f t="shared" si="87"/>
        <v>140161.88007854813</v>
      </c>
      <c r="DP71" s="223">
        <f t="shared" si="87"/>
        <v>135360.73936225433</v>
      </c>
      <c r="DQ71" s="223">
        <f t="shared" si="87"/>
        <v>130476.31347613009</v>
      </c>
      <c r="DR71" s="223">
        <f t="shared" si="87"/>
        <v>126663.95619931105</v>
      </c>
      <c r="DS71" s="223">
        <f t="shared" si="87"/>
        <v>123318.21691903708</v>
      </c>
      <c r="DT71" s="223">
        <f t="shared" si="87"/>
        <v>119867.32463631046</v>
      </c>
      <c r="DU71" s="223">
        <f t="shared" si="87"/>
        <v>116368.52931913317</v>
      </c>
      <c r="DV71" s="223">
        <f t="shared" si="87"/>
        <v>112773.92793305458</v>
      </c>
      <c r="DW71" s="223">
        <f t="shared" si="87"/>
        <v>109432.01505370319</v>
      </c>
      <c r="DX71" s="223">
        <f t="shared" si="87"/>
        <v>105982.32034683783</v>
      </c>
      <c r="DY71" s="223">
        <f t="shared" si="87"/>
        <v>102483.52502966055</v>
      </c>
      <c r="DZ71" s="223">
        <f t="shared" si="87"/>
        <v>98935.62910217134</v>
      </c>
      <c r="EA71" s="223">
        <f t="shared" si="87"/>
        <v>95548.537673453684</v>
      </c>
      <c r="EB71" s="223">
        <f t="shared" si="87"/>
        <v>92100.070481846124</v>
      </c>
      <c r="EC71" s="223">
        <f t="shared" si="87"/>
        <v>88990.628260206169</v>
      </c>
      <c r="ED71" s="223">
        <f t="shared" si="87"/>
        <v>88984.624493431969</v>
      </c>
      <c r="EE71" s="223">
        <f t="shared" si="87"/>
        <v>89035.966406259613</v>
      </c>
      <c r="EF71" s="223">
        <f t="shared" si="87"/>
        <v>89039.043336731396</v>
      </c>
      <c r="EG71" s="223">
        <f t="shared" si="87"/>
        <v>89039.043336731411</v>
      </c>
      <c r="EH71" s="223">
        <f t="shared" ref="EH71:FM71" si="88" xml:space="preserve"> EH69 + EH63</f>
        <v>89032.889475787844</v>
      </c>
      <c r="EI71" s="223">
        <f t="shared" si="88"/>
        <v>89085.514936436171</v>
      </c>
      <c r="EJ71" s="223">
        <f t="shared" si="88"/>
        <v>89088.668790169759</v>
      </c>
      <c r="EK71" s="223">
        <f t="shared" si="88"/>
        <v>89088.668790169759</v>
      </c>
      <c r="EL71" s="223">
        <f t="shared" si="88"/>
        <v>89082.361082702599</v>
      </c>
      <c r="EM71" s="223">
        <f t="shared" si="88"/>
        <v>89136.30217986714</v>
      </c>
      <c r="EN71" s="223">
        <f t="shared" si="88"/>
        <v>89139.534879944054</v>
      </c>
      <c r="EO71" s="223">
        <f t="shared" si="88"/>
        <v>89139.534879944054</v>
      </c>
      <c r="EP71" s="223">
        <f t="shared" si="88"/>
        <v>89136.30217986714</v>
      </c>
      <c r="EQ71" s="223">
        <f t="shared" si="88"/>
        <v>89188.359104383882</v>
      </c>
      <c r="ER71" s="223">
        <f t="shared" si="88"/>
        <v>89191.672621962716</v>
      </c>
      <c r="ES71" s="223">
        <f t="shared" si="88"/>
        <v>89191.672621962716</v>
      </c>
      <c r="ET71" s="223">
        <f t="shared" si="88"/>
        <v>89185.045586805034</v>
      </c>
      <c r="EU71" s="223">
        <f t="shared" si="88"/>
        <v>89241.717452013516</v>
      </c>
      <c r="EV71" s="223">
        <f t="shared" si="88"/>
        <v>89245.11380753183</v>
      </c>
      <c r="EW71" s="223">
        <f t="shared" si="88"/>
        <v>89245.11380753183</v>
      </c>
      <c r="EX71" s="223">
        <f t="shared" si="88"/>
        <v>89238.321096495201</v>
      </c>
      <c r="EY71" s="223">
        <f t="shared" si="88"/>
        <v>89296.409758333917</v>
      </c>
      <c r="EZ71" s="223">
        <f t="shared" si="88"/>
        <v>89299.891022740179</v>
      </c>
      <c r="FA71" s="223">
        <f t="shared" si="88"/>
        <v>5369.5980296257167</v>
      </c>
      <c r="FB71" s="223">
        <f t="shared" si="88"/>
        <v>3.5561242839321494E-10</v>
      </c>
      <c r="FC71" s="223">
        <f t="shared" si="88"/>
        <v>3.5561242839321494E-10</v>
      </c>
      <c r="FD71" s="223">
        <f t="shared" si="88"/>
        <v>3.5561242839321494E-10</v>
      </c>
      <c r="FE71" s="223">
        <f t="shared" si="88"/>
        <v>3.5561242839321494E-10</v>
      </c>
      <c r="FF71" s="223">
        <f t="shared" si="88"/>
        <v>3.5561242839321494E-10</v>
      </c>
      <c r="FG71" s="223">
        <f t="shared" si="88"/>
        <v>3.5561242839321494E-10</v>
      </c>
      <c r="FH71" s="223">
        <f t="shared" si="88"/>
        <v>3.5561242839321494E-10</v>
      </c>
      <c r="FI71" s="223">
        <f t="shared" si="88"/>
        <v>3.5561242839321494E-10</v>
      </c>
      <c r="FJ71" s="223">
        <f t="shared" si="88"/>
        <v>3.5561242839321494E-10</v>
      </c>
      <c r="FK71" s="223">
        <f t="shared" si="88"/>
        <v>3.5561242839321494E-10</v>
      </c>
      <c r="FL71" s="223">
        <f t="shared" si="88"/>
        <v>3.5561242839321494E-10</v>
      </c>
      <c r="FM71" s="223">
        <f t="shared" si="88"/>
        <v>3.5561242839321494E-10</v>
      </c>
      <c r="FN71" s="223">
        <f t="shared" ref="FN71:GJ71" si="89" xml:space="preserve"> FN69 + FN63</f>
        <v>3.5561242839321494E-10</v>
      </c>
      <c r="FO71" s="223">
        <f t="shared" si="89"/>
        <v>3.5561242839321494E-10</v>
      </c>
      <c r="FP71" s="223">
        <f t="shared" si="89"/>
        <v>3.5561242839321494E-10</v>
      </c>
      <c r="FQ71" s="223">
        <f t="shared" si="89"/>
        <v>3.5561242839321494E-10</v>
      </c>
      <c r="FR71" s="223">
        <f t="shared" si="89"/>
        <v>3.5561242839321494E-10</v>
      </c>
      <c r="FS71" s="223">
        <f t="shared" si="89"/>
        <v>3.5561242839321494E-10</v>
      </c>
      <c r="FT71" s="223">
        <f t="shared" si="89"/>
        <v>3.5561242839321494E-10</v>
      </c>
      <c r="FU71" s="223">
        <f t="shared" si="89"/>
        <v>3.5561242839321494E-10</v>
      </c>
      <c r="FV71" s="223">
        <f t="shared" si="89"/>
        <v>3.5561242839321494E-10</v>
      </c>
      <c r="FW71" s="223">
        <f t="shared" si="89"/>
        <v>3.5561242839321494E-10</v>
      </c>
      <c r="FX71" s="223">
        <f t="shared" si="89"/>
        <v>3.5561242839321494E-10</v>
      </c>
      <c r="FY71" s="223">
        <f t="shared" si="89"/>
        <v>3.5561242839321494E-10</v>
      </c>
      <c r="FZ71" s="223">
        <f t="shared" si="89"/>
        <v>3.5561242839321494E-10</v>
      </c>
      <c r="GA71" s="223">
        <f t="shared" si="89"/>
        <v>3.5561242839321494E-10</v>
      </c>
      <c r="GB71" s="223">
        <f t="shared" si="89"/>
        <v>3.5561242839321494E-10</v>
      </c>
      <c r="GC71" s="223">
        <f t="shared" si="89"/>
        <v>3.5561242839321494E-10</v>
      </c>
      <c r="GD71" s="223">
        <f t="shared" si="89"/>
        <v>3.5561242839321494E-10</v>
      </c>
      <c r="GE71" s="223">
        <f t="shared" si="89"/>
        <v>3.5561242839321494E-10</v>
      </c>
      <c r="GF71" s="223">
        <f t="shared" si="89"/>
        <v>3.5561242839321494E-10</v>
      </c>
      <c r="GG71" s="223">
        <f t="shared" si="89"/>
        <v>3.5561242839321494E-10</v>
      </c>
      <c r="GH71" s="223">
        <f t="shared" si="89"/>
        <v>3.5561242839321494E-10</v>
      </c>
      <c r="GI71" s="223">
        <f t="shared" si="89"/>
        <v>3.5561242839321494E-10</v>
      </c>
      <c r="GJ71" s="223">
        <f t="shared" si="89"/>
        <v>3.5561242839321494E-10</v>
      </c>
    </row>
    <row r="72" spans="1:192" hidden="1" outlineLevel="2" x14ac:dyDescent="0.35">
      <c r="A72" s="198"/>
      <c r="D72" s="201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  <c r="CK72" s="225"/>
      <c r="CL72" s="225"/>
      <c r="CM72" s="225"/>
      <c r="CN72" s="225"/>
      <c r="CO72" s="225"/>
      <c r="CP72" s="225"/>
      <c r="CQ72" s="225"/>
      <c r="CR72" s="225"/>
      <c r="CS72" s="225"/>
      <c r="CT72" s="225"/>
      <c r="CU72" s="225"/>
      <c r="CV72" s="225"/>
      <c r="CW72" s="225"/>
      <c r="CX72" s="225"/>
      <c r="CY72" s="225"/>
      <c r="CZ72" s="225"/>
      <c r="DA72" s="225"/>
      <c r="DB72" s="225"/>
      <c r="DC72" s="225"/>
      <c r="DD72" s="225"/>
      <c r="DE72" s="225"/>
      <c r="DF72" s="225"/>
      <c r="DG72" s="225"/>
      <c r="DH72" s="225"/>
      <c r="DI72" s="225"/>
      <c r="DJ72" s="225"/>
      <c r="DK72" s="225"/>
      <c r="DL72" s="225"/>
      <c r="DM72" s="225"/>
      <c r="DN72" s="225"/>
      <c r="DO72" s="225"/>
      <c r="DP72" s="225"/>
      <c r="DQ72" s="225"/>
      <c r="DR72" s="225"/>
      <c r="DS72" s="225"/>
      <c r="DT72" s="225"/>
      <c r="DU72" s="225"/>
      <c r="DV72" s="225"/>
      <c r="DW72" s="225"/>
      <c r="DX72" s="225"/>
      <c r="DY72" s="225"/>
      <c r="DZ72" s="225"/>
      <c r="EA72" s="225"/>
      <c r="EB72" s="225"/>
      <c r="EC72" s="225"/>
      <c r="ED72" s="225"/>
      <c r="EE72" s="225"/>
      <c r="EF72" s="225"/>
      <c r="EG72" s="225"/>
      <c r="EH72" s="225"/>
      <c r="EI72" s="225"/>
      <c r="EJ72" s="225"/>
      <c r="EK72" s="225"/>
      <c r="EL72" s="225"/>
      <c r="EM72" s="225"/>
      <c r="EN72" s="225"/>
      <c r="EO72" s="225"/>
      <c r="EP72" s="225"/>
      <c r="EQ72" s="225"/>
      <c r="ER72" s="225"/>
      <c r="ES72" s="225"/>
      <c r="ET72" s="225"/>
      <c r="EU72" s="225"/>
      <c r="EV72" s="225"/>
      <c r="EW72" s="225"/>
      <c r="EX72" s="225"/>
      <c r="EY72" s="225"/>
      <c r="EZ72" s="225"/>
      <c r="FA72" s="225"/>
      <c r="FB72" s="225"/>
      <c r="FC72" s="225"/>
      <c r="FD72" s="225"/>
      <c r="FE72" s="225"/>
      <c r="FF72" s="225"/>
      <c r="FG72" s="225"/>
      <c r="FH72" s="225"/>
      <c r="FI72" s="225"/>
      <c r="FJ72" s="225"/>
      <c r="FK72" s="225"/>
      <c r="FL72" s="225"/>
      <c r="FM72" s="225"/>
      <c r="FN72" s="225"/>
      <c r="FO72" s="225"/>
      <c r="FP72" s="225"/>
      <c r="FQ72" s="225"/>
      <c r="FR72" s="225"/>
      <c r="FS72" s="225"/>
      <c r="FT72" s="225"/>
      <c r="FU72" s="225"/>
      <c r="FV72" s="225"/>
      <c r="FW72" s="225"/>
      <c r="FX72" s="225"/>
      <c r="FY72" s="225"/>
      <c r="FZ72" s="225"/>
      <c r="GA72" s="225"/>
      <c r="GB72" s="225"/>
      <c r="GC72" s="225"/>
      <c r="GD72" s="225"/>
      <c r="GE72" s="225"/>
      <c r="GF72" s="225"/>
      <c r="GG72" s="225"/>
      <c r="GH72" s="225"/>
      <c r="GI72" s="225"/>
      <c r="GJ72" s="225"/>
    </row>
    <row r="73" spans="1:192" hidden="1" outlineLevel="2" x14ac:dyDescent="0.35">
      <c r="A73" s="198"/>
      <c r="D73" s="201"/>
      <c r="E73" s="225" t="str">
        <f xml:space="preserve"> Ops!E$300</f>
        <v>Accounts payable balance</v>
      </c>
      <c r="F73" s="225">
        <f xml:space="preserve"> Ops!F$300</f>
        <v>0</v>
      </c>
      <c r="G73" s="225" t="str">
        <f xml:space="preserve"> Ops!G$300</f>
        <v>$ 000s</v>
      </c>
      <c r="H73" s="225">
        <f xml:space="preserve"> Ops!H$300</f>
        <v>0</v>
      </c>
      <c r="I73" s="225">
        <f xml:space="preserve"> Ops!I$300</f>
        <v>0</v>
      </c>
      <c r="J73" s="225">
        <f xml:space="preserve"> Ops!J$300</f>
        <v>0</v>
      </c>
      <c r="K73" s="225">
        <f xml:space="preserve"> Ops!K$300</f>
        <v>0</v>
      </c>
      <c r="L73" s="225">
        <f xml:space="preserve"> Ops!L$300</f>
        <v>0</v>
      </c>
      <c r="M73" s="225">
        <f xml:space="preserve"> Ops!M$300</f>
        <v>0</v>
      </c>
      <c r="N73" s="225">
        <f xml:space="preserve"> Ops!N$300</f>
        <v>0</v>
      </c>
      <c r="O73" s="225">
        <f xml:space="preserve"> Ops!O$300</f>
        <v>0</v>
      </c>
      <c r="P73" s="225">
        <f xml:space="preserve"> Ops!P$300</f>
        <v>0</v>
      </c>
      <c r="Q73" s="225">
        <f xml:space="preserve"> Ops!Q$300</f>
        <v>0</v>
      </c>
      <c r="R73" s="225">
        <f xml:space="preserve"> Ops!R$300</f>
        <v>0</v>
      </c>
      <c r="S73" s="225">
        <f xml:space="preserve"> Ops!S$300</f>
        <v>0</v>
      </c>
      <c r="T73" s="225">
        <f xml:space="preserve"> Ops!T$300</f>
        <v>0</v>
      </c>
      <c r="U73" s="225">
        <f xml:space="preserve"> Ops!U$300</f>
        <v>0</v>
      </c>
      <c r="V73" s="225">
        <f xml:space="preserve"> Ops!V$300</f>
        <v>0</v>
      </c>
      <c r="W73" s="225">
        <f xml:space="preserve"> Ops!W$300</f>
        <v>0</v>
      </c>
      <c r="X73" s="225">
        <f xml:space="preserve"> Ops!X$300</f>
        <v>0</v>
      </c>
      <c r="Y73" s="225">
        <f xml:space="preserve"> Ops!Y$300</f>
        <v>0</v>
      </c>
      <c r="Z73" s="225">
        <f xml:space="preserve"> Ops!Z$300</f>
        <v>0</v>
      </c>
      <c r="AA73" s="225">
        <f xml:space="preserve"> Ops!AA$300</f>
        <v>0</v>
      </c>
      <c r="AB73" s="225">
        <f xml:space="preserve"> Ops!AB$300</f>
        <v>0</v>
      </c>
      <c r="AC73" s="225">
        <f xml:space="preserve"> Ops!AC$300</f>
        <v>0</v>
      </c>
      <c r="AD73" s="225">
        <f xml:space="preserve"> Ops!AD$300</f>
        <v>0</v>
      </c>
      <c r="AE73" s="225">
        <f xml:space="preserve"> Ops!AE$300</f>
        <v>6.9257107749999989</v>
      </c>
      <c r="AF73" s="225">
        <f xml:space="preserve"> Ops!AF$300</f>
        <v>13.404601499999997</v>
      </c>
      <c r="AG73" s="225">
        <f xml:space="preserve"> Ops!AG$300</f>
        <v>20.777132324999997</v>
      </c>
      <c r="AH73" s="225">
        <f xml:space="preserve"> Ops!AH$300</f>
        <v>27.702843099999996</v>
      </c>
      <c r="AI73" s="225">
        <f xml:space="preserve"> Ops!AI$300</f>
        <v>32.394453625000004</v>
      </c>
      <c r="AJ73" s="225">
        <f xml:space="preserve"> Ops!AJ$300</f>
        <v>41.554264649999993</v>
      </c>
      <c r="AK73" s="225">
        <f xml:space="preserve"> Ops!AK$300</f>
        <v>46.916105250000001</v>
      </c>
      <c r="AL73" s="225">
        <f xml:space="preserve"> Ops!AL$300</f>
        <v>55.405686199999991</v>
      </c>
      <c r="AM73" s="225">
        <f xml:space="preserve"> Ops!AM$300</f>
        <v>61.828724418749985</v>
      </c>
      <c r="AN73" s="225">
        <f xml:space="preserve"> Ops!AN$300</f>
        <v>70.988535443749981</v>
      </c>
      <c r="AO73" s="225">
        <f xml:space="preserve"> Ops!AO$300</f>
        <v>78.087388988124985</v>
      </c>
      <c r="AP73" s="225">
        <f xml:space="preserve"> Ops!AP$300</f>
        <v>82.43829922499998</v>
      </c>
      <c r="AQ73" s="225">
        <f xml:space="preserve"> Ops!AQ$300</f>
        <v>92.285096076874993</v>
      </c>
      <c r="AR73" s="225">
        <f xml:space="preserve"> Ops!AR$300</f>
        <v>96.17801576250001</v>
      </c>
      <c r="AS73" s="225">
        <f xml:space="preserve"> Ops!AS$300</f>
        <v>106.48280316562497</v>
      </c>
      <c r="AT73" s="225">
        <f xml:space="preserve"> Ops!AT$300</f>
        <v>113.58165670999998</v>
      </c>
      <c r="AU73" s="225">
        <f xml:space="preserve"> Ops!AU$300</f>
        <v>109.0017511975</v>
      </c>
      <c r="AV73" s="225">
        <f xml:space="preserve"> Ops!AV$300</f>
        <v>127.77936379874998</v>
      </c>
      <c r="AW73" s="225">
        <f xml:space="preserve"> Ops!AW$300</f>
        <v>130.52730710624999</v>
      </c>
      <c r="AX73" s="225">
        <f xml:space="preserve"> Ops!AX$300</f>
        <v>141.97707088749996</v>
      </c>
      <c r="AY73" s="225">
        <f xml:space="preserve"> Ops!AY$300</f>
        <v>147.87369923484374</v>
      </c>
      <c r="AZ73" s="225">
        <f xml:space="preserve"> Ops!AZ$300</f>
        <v>160.0791474256562</v>
      </c>
      <c r="BA73" s="225">
        <f xml:space="preserve"> Ops!BA$300</f>
        <v>167.3554723086406</v>
      </c>
      <c r="BB73" s="225">
        <f xml:space="preserve"> Ops!BB$300</f>
        <v>168.99851341124997</v>
      </c>
      <c r="BC73" s="225">
        <f xml:space="preserve"> Ops!BC$300</f>
        <v>174.63179719162497</v>
      </c>
      <c r="BD73" s="225">
        <f xml:space="preserve"> Ops!BD$300</f>
        <v>168.99851341124997</v>
      </c>
      <c r="BE73" s="225">
        <f xml:space="preserve"> Ops!BE$300</f>
        <v>174.63179719162497</v>
      </c>
      <c r="BF73" s="225">
        <f xml:space="preserve"> Ops!BF$300</f>
        <v>1207.643367864375</v>
      </c>
      <c r="BG73" s="225">
        <f xml:space="preserve"> Ops!BG$300</f>
        <v>1239.7591573526124</v>
      </c>
      <c r="BH73" s="225">
        <f xml:space="preserve"> Ops!BH$300</f>
        <v>1241.6838626442407</v>
      </c>
      <c r="BI73" s="225">
        <f xml:space="preserve"> Ops!BI$300</f>
        <v>1241.6838626442407</v>
      </c>
      <c r="BJ73" s="225">
        <f xml:space="preserve"> Ops!BJ$300</f>
        <v>1237.8344520609842</v>
      </c>
      <c r="BK73" s="225">
        <f xml:space="preserve"> Ops!BK$300</f>
        <v>1270.7531362864274</v>
      </c>
      <c r="BL73" s="225">
        <f xml:space="preserve"> Ops!BL$300</f>
        <v>1272.7259592103462</v>
      </c>
      <c r="BM73" s="225">
        <f xml:space="preserve"> Ops!BM$300</f>
        <v>1272.7259592103462</v>
      </c>
      <c r="BN73" s="225">
        <f xml:space="preserve"> Ops!BN$300</f>
        <v>1270.7531362864274</v>
      </c>
      <c r="BO73" s="225">
        <f xml:space="preserve"> Ops!BO$300</f>
        <v>1302.521964693588</v>
      </c>
      <c r="BP73" s="225">
        <f xml:space="preserve"> Ops!BP$300</f>
        <v>1304.5441081906047</v>
      </c>
      <c r="BQ73" s="225">
        <f xml:space="preserve"> Ops!BQ$300</f>
        <v>1304.5441081906047</v>
      </c>
      <c r="BR73" s="225">
        <f xml:space="preserve"> Ops!BR$300</f>
        <v>1300.499821196571</v>
      </c>
      <c r="BS73" s="225">
        <f xml:space="preserve"> Ops!BS$300</f>
        <v>1335.0850138109279</v>
      </c>
      <c r="BT73" s="225">
        <f xml:space="preserve"> Ops!BT$300</f>
        <v>1337.15771089537</v>
      </c>
      <c r="BU73" s="225">
        <f xml:space="preserve"> Ops!BU$300</f>
        <v>1337.15771089537</v>
      </c>
      <c r="BV73" s="225">
        <f xml:space="preserve"> Ops!BV$300</f>
        <v>1333.0123167264858</v>
      </c>
      <c r="BW73" s="225">
        <f xml:space="preserve"> Ops!BW$300</f>
        <v>1368.4621391562007</v>
      </c>
      <c r="BX73" s="225">
        <f xml:space="preserve"> Ops!BX$300</f>
        <v>1370.586653667754</v>
      </c>
      <c r="BY73" s="225">
        <f xml:space="preserve"> Ops!BY$300</f>
        <v>1370.586653667754</v>
      </c>
      <c r="BZ73" s="225">
        <f xml:space="preserve"> Ops!BZ$300</f>
        <v>1366.3376246446476</v>
      </c>
      <c r="CA73" s="225">
        <f xml:space="preserve"> Ops!CA$300</f>
        <v>1402.6736926351057</v>
      </c>
      <c r="CB73" s="225">
        <f xml:space="preserve"> Ops!CB$300</f>
        <v>1404.8513200094476</v>
      </c>
      <c r="CC73" s="225">
        <f xml:space="preserve"> Ops!CC$300</f>
        <v>1404.8513200094476</v>
      </c>
      <c r="CD73" s="225">
        <f xml:space="preserve"> Ops!CD$300</f>
        <v>1402.6736926351057</v>
      </c>
      <c r="CE73" s="225">
        <f xml:space="preserve"> Ops!CE$300</f>
        <v>1437.7405349509834</v>
      </c>
      <c r="CF73" s="225">
        <f xml:space="preserve"> Ops!CF$300</f>
        <v>1439.9726030096842</v>
      </c>
      <c r="CG73" s="225">
        <f xml:space="preserve"> Ops!CG$300</f>
        <v>1439.9726030096842</v>
      </c>
      <c r="CH73" s="225">
        <f xml:space="preserve"> Ops!CH$300</f>
        <v>1435.5084668922827</v>
      </c>
      <c r="CI73" s="225">
        <f xml:space="preserve"> Ops!CI$300</f>
        <v>1473.6840483247579</v>
      </c>
      <c r="CJ73" s="225">
        <f xml:space="preserve"> Ops!CJ$300</f>
        <v>1475.9719180849261</v>
      </c>
      <c r="CK73" s="225">
        <f xml:space="preserve"> Ops!CK$300</f>
        <v>1475.9719180849261</v>
      </c>
      <c r="CL73" s="225">
        <f xml:space="preserve"> Ops!CL$300</f>
        <v>1471.3961785645897</v>
      </c>
      <c r="CM73" s="225">
        <f xml:space="preserve"> Ops!CM$300</f>
        <v>1510.5261495328766</v>
      </c>
      <c r="CN73" s="225">
        <f xml:space="preserve"> Ops!CN$300</f>
        <v>1512.871216037049</v>
      </c>
      <c r="CO73" s="225">
        <f xml:space="preserve"> Ops!CO$300</f>
        <v>1512.871216037049</v>
      </c>
      <c r="CP73" s="225">
        <f xml:space="preserve"> Ops!CP$300</f>
        <v>1508.1810830287043</v>
      </c>
      <c r="CQ73" s="225">
        <f xml:space="preserve"> Ops!CQ$300</f>
        <v>1548.2893032711988</v>
      </c>
      <c r="CR73" s="225">
        <f xml:space="preserve"> Ops!CR$300</f>
        <v>1550.6929964379754</v>
      </c>
      <c r="CS73" s="225">
        <f xml:space="preserve"> Ops!CS$300</f>
        <v>1550.6929964379754</v>
      </c>
      <c r="CT73" s="225">
        <f xml:space="preserve"> Ops!CT$300</f>
        <v>1548.2893032711988</v>
      </c>
      <c r="CU73" s="225">
        <f xml:space="preserve"> Ops!CU$300</f>
        <v>1586.996535852978</v>
      </c>
      <c r="CV73" s="225">
        <f xml:space="preserve"> Ops!CV$300</f>
        <v>1589.4603213489243</v>
      </c>
      <c r="CW73" s="225">
        <f xml:space="preserve"> Ops!CW$300</f>
        <v>1589.4603213489243</v>
      </c>
      <c r="CX73" s="225">
        <f xml:space="preserve"> Ops!CX$300</f>
        <v>1584.5327503570322</v>
      </c>
      <c r="CY73" s="225">
        <f xml:space="preserve"> Ops!CY$300</f>
        <v>1626.6714492493029</v>
      </c>
      <c r="CZ73" s="225">
        <f xml:space="preserve"> Ops!CZ$300</f>
        <v>1629.1968293826476</v>
      </c>
      <c r="DA73" s="225">
        <f xml:space="preserve"> Ops!DA$300</f>
        <v>1629.1968293826476</v>
      </c>
      <c r="DB73" s="225">
        <f xml:space="preserve"> Ops!DB$300</f>
        <v>1624.146069115958</v>
      </c>
      <c r="DC73" s="225">
        <f xml:space="preserve"> Ops!DC$300</f>
        <v>1667.3382354805356</v>
      </c>
      <c r="DD73" s="225">
        <f xml:space="preserve"> Ops!DD$300</f>
        <v>1669.9267501172137</v>
      </c>
      <c r="DE73" s="225">
        <f xml:space="preserve"> Ops!DE$300</f>
        <v>1669.9267501172137</v>
      </c>
      <c r="DF73" s="225">
        <f xml:space="preserve"> Ops!DF$300</f>
        <v>1664.7497208438569</v>
      </c>
      <c r="DG73" s="225">
        <f xml:space="preserve"> Ops!DG$300</f>
        <v>1709.0216913675486</v>
      </c>
      <c r="DH73" s="225">
        <f xml:space="preserve"> Ops!DH$300</f>
        <v>1711.674918870144</v>
      </c>
      <c r="DI73" s="225">
        <f xml:space="preserve"> Ops!DI$300</f>
        <v>1711.674918870144</v>
      </c>
      <c r="DJ73" s="225">
        <f xml:space="preserve"> Ops!DJ$300</f>
        <v>1709.0216913675486</v>
      </c>
      <c r="DK73" s="225">
        <f xml:space="preserve"> Ops!DK$300</f>
        <v>1751.7472336517374</v>
      </c>
      <c r="DL73" s="225">
        <f xml:space="preserve"> Ops!DL$300</f>
        <v>1754.4667918418975</v>
      </c>
      <c r="DM73" s="225">
        <f xml:space="preserve"> Ops!DM$300</f>
        <v>1754.4667918418975</v>
      </c>
      <c r="DN73" s="225">
        <f xml:space="preserve"> Ops!DN$300</f>
        <v>1749.027675461577</v>
      </c>
      <c r="DO73" s="225">
        <f xml:space="preserve"> Ops!DO$300</f>
        <v>1795.5409144930309</v>
      </c>
      <c r="DP73" s="225">
        <f xml:space="preserve"> Ops!DP$300</f>
        <v>1798.3284616379451</v>
      </c>
      <c r="DQ73" s="225">
        <f xml:space="preserve"> Ops!DQ$300</f>
        <v>1798.3284616379451</v>
      </c>
      <c r="DR73" s="225">
        <f xml:space="preserve"> Ops!DR$300</f>
        <v>1792.7533673481166</v>
      </c>
      <c r="DS73" s="225">
        <f xml:space="preserve"> Ops!DS$300</f>
        <v>1840.4294373553564</v>
      </c>
      <c r="DT73" s="225">
        <f xml:space="preserve"> Ops!DT$300</f>
        <v>1843.2866731788934</v>
      </c>
      <c r="DU73" s="225">
        <f xml:space="preserve"> Ops!DU$300</f>
        <v>1843.2866731788934</v>
      </c>
      <c r="DV73" s="225">
        <f xml:space="preserve"> Ops!DV$300</f>
        <v>1837.572201531819</v>
      </c>
      <c r="DW73" s="225">
        <f xml:space="preserve"> Ops!DW$300</f>
        <v>1886.4401732892402</v>
      </c>
      <c r="DX73" s="225">
        <f xml:space="preserve"> Ops!DX$300</f>
        <v>1889.3688400083656</v>
      </c>
      <c r="DY73" s="225">
        <f xml:space="preserve"> Ops!DY$300</f>
        <v>1889.3688400083656</v>
      </c>
      <c r="DZ73" s="225">
        <f xml:space="preserve"> Ops!DZ$300</f>
        <v>1886.4401732892402</v>
      </c>
      <c r="EA73" s="225">
        <f xml:space="preserve"> Ops!EA$300</f>
        <v>1933.6011776214709</v>
      </c>
      <c r="EB73" s="225">
        <f xml:space="preserve"> Ops!EB$300</f>
        <v>1936.6030610085752</v>
      </c>
      <c r="EC73" s="225">
        <f xml:space="preserve"> Ops!EC$300</f>
        <v>1936.6030610085752</v>
      </c>
      <c r="ED73" s="225">
        <f xml:space="preserve"> Ops!ED$300</f>
        <v>1930.5992942343673</v>
      </c>
      <c r="EE73" s="225">
        <f xml:space="preserve"> Ops!EE$300</f>
        <v>1981.9412070620081</v>
      </c>
      <c r="EF73" s="225">
        <f xml:space="preserve"> Ops!EF$300</f>
        <v>1985.0181375337888</v>
      </c>
      <c r="EG73" s="225">
        <f xml:space="preserve"> Ops!EG$300</f>
        <v>1985.0181375337888</v>
      </c>
      <c r="EH73" s="225">
        <f xml:space="preserve"> Ops!EH$300</f>
        <v>1978.8642765902266</v>
      </c>
      <c r="EI73" s="225">
        <f xml:space="preserve"> Ops!EI$300</f>
        <v>2031.4897372385578</v>
      </c>
      <c r="EJ73" s="225">
        <f xml:space="preserve"> Ops!EJ$300</f>
        <v>2034.6435909721338</v>
      </c>
      <c r="EK73" s="225">
        <f xml:space="preserve"> Ops!EK$300</f>
        <v>2034.6435909721338</v>
      </c>
      <c r="EL73" s="225">
        <f xml:space="preserve"> Ops!EL$300</f>
        <v>2028.3358835049821</v>
      </c>
      <c r="EM73" s="225">
        <f xml:space="preserve"> Ops!EM$300</f>
        <v>2082.276980669521</v>
      </c>
      <c r="EN73" s="225">
        <f xml:space="preserve"> Ops!EN$300</f>
        <v>2085.5096807464365</v>
      </c>
      <c r="EO73" s="225">
        <f xml:space="preserve"> Ops!EO$300</f>
        <v>2085.5096807464365</v>
      </c>
      <c r="EP73" s="225">
        <f xml:space="preserve"> Ops!EP$300</f>
        <v>2082.276980669521</v>
      </c>
      <c r="EQ73" s="225">
        <f xml:space="preserve"> Ops!EQ$300</f>
        <v>2134.3339051862595</v>
      </c>
      <c r="ER73" s="225">
        <f xml:space="preserve"> Ops!ER$300</f>
        <v>2137.6474227650974</v>
      </c>
      <c r="ES73" s="225">
        <f xml:space="preserve"> Ops!ES$300</f>
        <v>2137.6474227650974</v>
      </c>
      <c r="ET73" s="225">
        <f xml:space="preserve"> Ops!ET$300</f>
        <v>2131.0203876074215</v>
      </c>
      <c r="EU73" s="225">
        <f xml:space="preserve"> Ops!EU$300</f>
        <v>2187.6922528159157</v>
      </c>
      <c r="EV73" s="225">
        <f xml:space="preserve"> Ops!EV$300</f>
        <v>2191.0886083342248</v>
      </c>
      <c r="EW73" s="225">
        <f xml:space="preserve"> Ops!EW$300</f>
        <v>2191.0886083342248</v>
      </c>
      <c r="EX73" s="225">
        <f xml:space="preserve"> Ops!EX$300</f>
        <v>2184.2958972976071</v>
      </c>
      <c r="EY73" s="225">
        <f xml:space="preserve"> Ops!EY$300</f>
        <v>2242.3845591363138</v>
      </c>
      <c r="EZ73" s="225">
        <f xml:space="preserve"> Ops!EZ$300</f>
        <v>2245.8658235425801</v>
      </c>
      <c r="FA73" s="225">
        <f xml:space="preserve"> Ops!FA$300</f>
        <v>2245.8658235425801</v>
      </c>
      <c r="FB73" s="225">
        <f xml:space="preserve"> Ops!FB$300</f>
        <v>0</v>
      </c>
      <c r="FC73" s="225">
        <f xml:space="preserve"> Ops!FC$300</f>
        <v>0</v>
      </c>
      <c r="FD73" s="225">
        <f xml:space="preserve"> Ops!FD$300</f>
        <v>0</v>
      </c>
      <c r="FE73" s="225">
        <f xml:space="preserve"> Ops!FE$300</f>
        <v>0</v>
      </c>
      <c r="FF73" s="225">
        <f xml:space="preserve"> Ops!FF$300</f>
        <v>0</v>
      </c>
      <c r="FG73" s="225">
        <f xml:space="preserve"> Ops!FG$300</f>
        <v>0</v>
      </c>
      <c r="FH73" s="225">
        <f xml:space="preserve"> Ops!FH$300</f>
        <v>0</v>
      </c>
      <c r="FI73" s="225">
        <f xml:space="preserve"> Ops!FI$300</f>
        <v>0</v>
      </c>
      <c r="FJ73" s="225">
        <f xml:space="preserve"> Ops!FJ$300</f>
        <v>0</v>
      </c>
      <c r="FK73" s="225">
        <f xml:space="preserve"> Ops!FK$300</f>
        <v>0</v>
      </c>
      <c r="FL73" s="225">
        <f xml:space="preserve"> Ops!FL$300</f>
        <v>0</v>
      </c>
      <c r="FM73" s="225">
        <f xml:space="preserve"> Ops!FM$300</f>
        <v>0</v>
      </c>
      <c r="FN73" s="225">
        <f xml:space="preserve"> Ops!FN$300</f>
        <v>0</v>
      </c>
      <c r="FO73" s="225">
        <f xml:space="preserve"> Ops!FO$300</f>
        <v>0</v>
      </c>
      <c r="FP73" s="225">
        <f xml:space="preserve"> Ops!FP$300</f>
        <v>0</v>
      </c>
      <c r="FQ73" s="225">
        <f xml:space="preserve"> Ops!FQ$300</f>
        <v>0</v>
      </c>
      <c r="FR73" s="225">
        <f xml:space="preserve"> Ops!FR$300</f>
        <v>0</v>
      </c>
      <c r="FS73" s="225">
        <f xml:space="preserve"> Ops!FS$300</f>
        <v>0</v>
      </c>
      <c r="FT73" s="225">
        <f xml:space="preserve"> Ops!FT$300</f>
        <v>0</v>
      </c>
      <c r="FU73" s="225">
        <f xml:space="preserve"> Ops!FU$300</f>
        <v>0</v>
      </c>
      <c r="FV73" s="225">
        <f xml:space="preserve"> Ops!FV$300</f>
        <v>0</v>
      </c>
      <c r="FW73" s="225">
        <f xml:space="preserve"> Ops!FW$300</f>
        <v>0</v>
      </c>
      <c r="FX73" s="225">
        <f xml:space="preserve"> Ops!FX$300</f>
        <v>0</v>
      </c>
      <c r="FY73" s="225">
        <f xml:space="preserve"> Ops!FY$300</f>
        <v>0</v>
      </c>
      <c r="FZ73" s="225">
        <f xml:space="preserve"> Ops!FZ$300</f>
        <v>0</v>
      </c>
      <c r="GA73" s="225">
        <f xml:space="preserve"> Ops!GA$300</f>
        <v>0</v>
      </c>
      <c r="GB73" s="225">
        <f xml:space="preserve"> Ops!GB$300</f>
        <v>0</v>
      </c>
      <c r="GC73" s="225">
        <f xml:space="preserve"> Ops!GC$300</f>
        <v>0</v>
      </c>
      <c r="GD73" s="225">
        <f xml:space="preserve"> Ops!GD$300</f>
        <v>0</v>
      </c>
      <c r="GE73" s="225">
        <f xml:space="preserve"> Ops!GE$300</f>
        <v>0</v>
      </c>
      <c r="GF73" s="225">
        <f xml:space="preserve"> Ops!GF$300</f>
        <v>0</v>
      </c>
      <c r="GG73" s="225">
        <f xml:space="preserve"> Ops!GG$300</f>
        <v>0</v>
      </c>
      <c r="GH73" s="225">
        <f xml:space="preserve"> Ops!GH$300</f>
        <v>0</v>
      </c>
      <c r="GI73" s="225">
        <f xml:space="preserve"> Ops!GI$300</f>
        <v>0</v>
      </c>
      <c r="GJ73" s="225">
        <f xml:space="preserve"> Ops!GJ$300</f>
        <v>0</v>
      </c>
    </row>
    <row r="74" spans="1:192" s="184" customFormat="1" ht="12.75" hidden="1" outlineLevel="2" x14ac:dyDescent="0.35">
      <c r="E74" s="184" t="str">
        <f>Fin!$E$78</f>
        <v>Senior debt balance</v>
      </c>
      <c r="G74" s="184" t="str">
        <f>Fin!$G$78</f>
        <v>$ 000s</v>
      </c>
      <c r="H74" s="184">
        <f>Fin!$H$78</f>
        <v>0</v>
      </c>
      <c r="J74" s="184">
        <f>Fin!J$78</f>
        <v>0</v>
      </c>
      <c r="K74" s="184">
        <f>Fin!K$78</f>
        <v>0</v>
      </c>
      <c r="L74" s="184">
        <f>Fin!L$78</f>
        <v>0</v>
      </c>
      <c r="M74" s="184">
        <f>Fin!M$78</f>
        <v>0</v>
      </c>
      <c r="N74" s="184">
        <f>Fin!N$78</f>
        <v>0</v>
      </c>
      <c r="O74" s="184">
        <f>Fin!O$78</f>
        <v>4070.2287720394497</v>
      </c>
      <c r="P74" s="184">
        <f>Fin!P$78</f>
        <v>26984.974245960919</v>
      </c>
      <c r="Q74" s="184">
        <f>Fin!Q$78</f>
        <v>32240.087150726442</v>
      </c>
      <c r="R74" s="184">
        <f>Fin!R$78</f>
        <v>37500.126212887531</v>
      </c>
      <c r="S74" s="184">
        <f>Fin!S$78</f>
        <v>42778.884869617235</v>
      </c>
      <c r="T74" s="184">
        <f>Fin!T$78</f>
        <v>48061.858375237374</v>
      </c>
      <c r="U74" s="184">
        <f>Fin!U$78</f>
        <v>53364.367530276577</v>
      </c>
      <c r="V74" s="184">
        <f>Fin!V$78</f>
        <v>58678.800603929136</v>
      </c>
      <c r="W74" s="184">
        <f>Fin!W$78</f>
        <v>63978.757299821023</v>
      </c>
      <c r="X74" s="184">
        <f>Fin!X$78</f>
        <v>69317.059284594841</v>
      </c>
      <c r="Y74" s="184">
        <f>Fin!Y$78</f>
        <v>74657.784943433391</v>
      </c>
      <c r="Z74" s="184">
        <f>Fin!Z$78</f>
        <v>80020.101192542323</v>
      </c>
      <c r="AA74" s="184">
        <f>Fin!AA$78</f>
        <v>85384.118721668856</v>
      </c>
      <c r="AB74" s="184">
        <f>Fin!AB$78</f>
        <v>90770.555613901073</v>
      </c>
      <c r="AC74" s="184">
        <f>Fin!AC$78</f>
        <v>96169.105155680591</v>
      </c>
      <c r="AD74" s="184">
        <f>Fin!AD$78</f>
        <v>101568.2660121736</v>
      </c>
      <c r="AE74" s="184">
        <f>Fin!AE$78</f>
        <v>106991.09670392019</v>
      </c>
      <c r="AF74" s="184">
        <f>Fin!AF$78</f>
        <v>112335.15028285285</v>
      </c>
      <c r="AG74" s="184">
        <f>Fin!AG$78</f>
        <v>117629.95150476917</v>
      </c>
      <c r="AH74" s="184">
        <f>Fin!AH$78</f>
        <v>122852.92659716292</v>
      </c>
      <c r="AI74" s="184">
        <f>Fin!AI$78</f>
        <v>127982.06033257369</v>
      </c>
      <c r="AJ74" s="184">
        <f>Fin!AJ$78</f>
        <v>133096.37207660847</v>
      </c>
      <c r="AK74" s="184">
        <f>Fin!AK$78</f>
        <v>138103.94571217976</v>
      </c>
      <c r="AL74" s="184">
        <f>Fin!AL$78</f>
        <v>143076.09078214312</v>
      </c>
      <c r="AM74" s="184">
        <f>Fin!AM$78</f>
        <v>147948.06618797823</v>
      </c>
      <c r="AN74" s="184">
        <f>Fin!AN$78</f>
        <v>152772.9795939679</v>
      </c>
      <c r="AO74" s="184">
        <f>Fin!AO$78</f>
        <v>157504.71137895371</v>
      </c>
      <c r="AP74" s="184">
        <f>Fin!AP$78</f>
        <v>162150.48126169021</v>
      </c>
      <c r="AQ74" s="184">
        <f>Fin!AQ$78</f>
        <v>166773.26108488755</v>
      </c>
      <c r="AR74" s="184">
        <f>Fin!AR$78</f>
        <v>171277.95219760679</v>
      </c>
      <c r="AS74" s="184">
        <f>Fin!AS$78</f>
        <v>175765.20991829899</v>
      </c>
      <c r="AT74" s="184">
        <f>Fin!AT$78</f>
        <v>180145.52277667512</v>
      </c>
      <c r="AU74" s="184">
        <f>Fin!AU$78</f>
        <v>184402.20073018933</v>
      </c>
      <c r="AV74" s="184">
        <f>Fin!AV$78</f>
        <v>188773.32718299911</v>
      </c>
      <c r="AW74" s="184">
        <f>Fin!AW$78</f>
        <v>192922.77237964046</v>
      </c>
      <c r="AX74" s="184">
        <f>Fin!AX$78</f>
        <v>197068.58515467084</v>
      </c>
      <c r="AY74" s="184">
        <f>Fin!AY$78</f>
        <v>201074.83351196375</v>
      </c>
      <c r="AZ74" s="184">
        <f>Fin!AZ$78</f>
        <v>205041.96832506469</v>
      </c>
      <c r="BA74" s="184">
        <f>Fin!BA$78</f>
        <v>208879.4021114783</v>
      </c>
      <c r="BB74" s="184">
        <f>Fin!BB$78</f>
        <v>212623.12064256638</v>
      </c>
      <c r="BC74" s="184">
        <f>Fin!BC$78</f>
        <v>216376.30167716992</v>
      </c>
      <c r="BD74" s="184">
        <f>Fin!BD$78</f>
        <v>220053.69483183074</v>
      </c>
      <c r="BE74" s="184">
        <f>Fin!BE$78</f>
        <v>224291.84163902761</v>
      </c>
      <c r="BF74" s="184">
        <f>Fin!BF$78</f>
        <v>222245.7825599772</v>
      </c>
      <c r="BG74" s="184">
        <f>Fin!BG$78</f>
        <v>220907.87353502397</v>
      </c>
      <c r="BH74" s="184">
        <f>Fin!BH$78</f>
        <v>219486.92885440015</v>
      </c>
      <c r="BI74" s="184">
        <f>Fin!BI$78</f>
        <v>218029.78469498214</v>
      </c>
      <c r="BJ74" s="184">
        <f>Fin!BJ$78</f>
        <v>216595.99128690467</v>
      </c>
      <c r="BK74" s="184">
        <f>Fin!BK$78</f>
        <v>215111.330073975</v>
      </c>
      <c r="BL74" s="184">
        <f>Fin!BL$78</f>
        <v>213539.15398660811</v>
      </c>
      <c r="BM74" s="184">
        <f>Fin!BM$78</f>
        <v>211928.69064273775</v>
      </c>
      <c r="BN74" s="184">
        <f>Fin!BN$78</f>
        <v>210322.64939872388</v>
      </c>
      <c r="BO74" s="184">
        <f>Fin!BO$78</f>
        <v>208660.47442208257</v>
      </c>
      <c r="BP74" s="184">
        <f>Fin!BP$78</f>
        <v>206928.07895707106</v>
      </c>
      <c r="BQ74" s="184">
        <f>Fin!BQ$78</f>
        <v>205155.20303439433</v>
      </c>
      <c r="BR74" s="184">
        <f>Fin!BR$78</f>
        <v>203409.70043992522</v>
      </c>
      <c r="BS74" s="184">
        <f>Fin!BS$78</f>
        <v>201605.68012815376</v>
      </c>
      <c r="BT74" s="184">
        <f>Fin!BT$78</f>
        <v>199704.53475804895</v>
      </c>
      <c r="BU74" s="184">
        <f>Fin!BU$78</f>
        <v>197760.61464309294</v>
      </c>
      <c r="BV74" s="184">
        <f>Fin!BV$78</f>
        <v>195846.23979909049</v>
      </c>
      <c r="BW74" s="184">
        <f>Fin!BW$78</f>
        <v>193869.22653654512</v>
      </c>
      <c r="BX74" s="184">
        <f>Fin!BX$78</f>
        <v>191789.94733277403</v>
      </c>
      <c r="BY74" s="184">
        <f>Fin!BY$78</f>
        <v>189665.48894015868</v>
      </c>
      <c r="BZ74" s="184">
        <f>Fin!BZ$78</f>
        <v>187572.86331436606</v>
      </c>
      <c r="CA74" s="184">
        <f>Fin!CA$78</f>
        <v>185413.2661140734</v>
      </c>
      <c r="CB74" s="184">
        <f>Fin!CB$78</f>
        <v>183146.02186577453</v>
      </c>
      <c r="CC74" s="184">
        <f>Fin!CC$78</f>
        <v>180831.07889980721</v>
      </c>
      <c r="CD74" s="184">
        <f>Fin!CD$78</f>
        <v>178521.42461657061</v>
      </c>
      <c r="CE74" s="184">
        <f>Fin!CE$78</f>
        <v>176144.38068919149</v>
      </c>
      <c r="CF74" s="184">
        <f>Fin!CF$78</f>
        <v>173678.32333789056</v>
      </c>
      <c r="CG74" s="184">
        <f>Fin!CG$78</f>
        <v>171161.92189612333</v>
      </c>
      <c r="CH74" s="184">
        <f>Fin!CH$78</f>
        <v>168682.30327380862</v>
      </c>
      <c r="CI74" s="184">
        <f>Fin!CI$78</f>
        <v>166126.35805432091</v>
      </c>
      <c r="CJ74" s="184">
        <f>Fin!CJ$78</f>
        <v>163451.22814057153</v>
      </c>
      <c r="CK74" s="184">
        <f>Fin!CK$78</f>
        <v>160722.98856255674</v>
      </c>
      <c r="CL74" s="184">
        <f>Fin!CL$78</f>
        <v>158034.19966087447</v>
      </c>
      <c r="CM74" s="184">
        <f>Fin!CM$78</f>
        <v>155264.05251437458</v>
      </c>
      <c r="CN74" s="184">
        <f>Fin!CN$78</f>
        <v>152368.55293798147</v>
      </c>
      <c r="CO74" s="184">
        <f>Fin!CO$78</f>
        <v>149417.04693236502</v>
      </c>
      <c r="CP74" s="184">
        <f>Fin!CP$78</f>
        <v>146507.79814469814</v>
      </c>
      <c r="CQ74" s="184">
        <f>Fin!CQ$78</f>
        <v>143511.90505929125</v>
      </c>
      <c r="CR74" s="184">
        <f>Fin!CR$78</f>
        <v>140384.20633941601</v>
      </c>
      <c r="CS74" s="184">
        <f>Fin!CS$78</f>
        <v>137197.46739934522</v>
      </c>
      <c r="CT74" s="184">
        <f>Fin!CT$78</f>
        <v>134017.04512029409</v>
      </c>
      <c r="CU74" s="184">
        <f>Fin!CU$78</f>
        <v>130755.85721158185</v>
      </c>
      <c r="CV74" s="184">
        <f>Fin!CV$78</f>
        <v>127382.89560330688</v>
      </c>
      <c r="CW74" s="184">
        <f>Fin!CW$78</f>
        <v>123947.70993836735</v>
      </c>
      <c r="CX74" s="184">
        <f>Fin!CX$78</f>
        <v>120560.84468087535</v>
      </c>
      <c r="CY74" s="184">
        <f>Fin!CY$78</f>
        <v>117075.93829937687</v>
      </c>
      <c r="CZ74" s="184">
        <f>Fin!CZ$78</f>
        <v>113445.39809406063</v>
      </c>
      <c r="DA74" s="184">
        <f>Fin!DA$78</f>
        <v>109749.30718408224</v>
      </c>
      <c r="DB74" s="184">
        <f>Fin!DB$78</f>
        <v>106104.79934012549</v>
      </c>
      <c r="DC74" s="184">
        <f>Fin!DC$78</f>
        <v>102356.12851601653</v>
      </c>
      <c r="DD74" s="184">
        <f>Fin!DD$78</f>
        <v>98454.436232438748</v>
      </c>
      <c r="DE74" s="184">
        <f>Fin!DE$78</f>
        <v>94483.710504501389</v>
      </c>
      <c r="DF74" s="184">
        <f>Fin!DF$78</f>
        <v>90567.9966708539</v>
      </c>
      <c r="DG74" s="184">
        <f>Fin!DG$78</f>
        <v>86541.693802653041</v>
      </c>
      <c r="DH74" s="184">
        <f>Fin!DH$78</f>
        <v>82354.642868739567</v>
      </c>
      <c r="DI74" s="184">
        <f>Fin!DI$78</f>
        <v>78094.912753959899</v>
      </c>
      <c r="DJ74" s="184">
        <f>Fin!DJ$78</f>
        <v>73842.717950339982</v>
      </c>
      <c r="DK74" s="184">
        <f>Fin!DK$78</f>
        <v>69493.87456622647</v>
      </c>
      <c r="DL74" s="184">
        <f>Fin!DL$78</f>
        <v>65005.764551687673</v>
      </c>
      <c r="DM74" s="184">
        <f>Fin!DM$78</f>
        <v>60441.150908064417</v>
      </c>
      <c r="DN74" s="184">
        <f>Fin!DN$78</f>
        <v>55938.946087181255</v>
      </c>
      <c r="DO74" s="184">
        <f>Fin!DO$78</f>
        <v>51312.313964858025</v>
      </c>
      <c r="DP74" s="184">
        <f>Fin!DP$78</f>
        <v>46508.385701419291</v>
      </c>
      <c r="DQ74" s="184">
        <f>Fin!DQ$78</f>
        <v>41623.959815295057</v>
      </c>
      <c r="DR74" s="184">
        <f>Fin!DR$78</f>
        <v>36805.917675235105</v>
      </c>
      <c r="DS74" s="184">
        <f>Fin!DS$78</f>
        <v>31856.023451205416</v>
      </c>
      <c r="DT74" s="184">
        <f>Fin!DT$78</f>
        <v>26719.997309027913</v>
      </c>
      <c r="DU74" s="184">
        <f>Fin!DU$78</f>
        <v>21499.293995837987</v>
      </c>
      <c r="DV74" s="184">
        <f>Fin!DV$78</f>
        <v>16349.148154128143</v>
      </c>
      <c r="DW74" s="184">
        <f>Fin!DW$78</f>
        <v>11059.36218681639</v>
      </c>
      <c r="DX74" s="184">
        <f>Fin!DX$78</f>
        <v>5574.2063143887217</v>
      </c>
      <c r="DY74" s="184">
        <f>Fin!DY$78</f>
        <v>4.3200998334214091E-10</v>
      </c>
      <c r="DZ74" s="184">
        <f>Fin!DZ$78</f>
        <v>4.3200998334214091E-10</v>
      </c>
      <c r="EA74" s="184">
        <f>Fin!EA$78</f>
        <v>4.3200998334214091E-10</v>
      </c>
      <c r="EB74" s="184">
        <f>Fin!EB$78</f>
        <v>4.3200998334214091E-10</v>
      </c>
      <c r="EC74" s="184">
        <f>Fin!EC$78</f>
        <v>4.3200998334214091E-10</v>
      </c>
      <c r="ED74" s="184">
        <f>Fin!ED$78</f>
        <v>4.3200998334214091E-10</v>
      </c>
      <c r="EE74" s="184">
        <f>Fin!EE$78</f>
        <v>4.3200998334214091E-10</v>
      </c>
      <c r="EF74" s="184">
        <f>Fin!EF$78</f>
        <v>4.3200998334214091E-10</v>
      </c>
      <c r="EG74" s="184">
        <f>Fin!EG$78</f>
        <v>4.3200998334214091E-10</v>
      </c>
      <c r="EH74" s="184">
        <f>Fin!EH$78</f>
        <v>4.3200998334214091E-10</v>
      </c>
      <c r="EI74" s="184">
        <f>Fin!EI$78</f>
        <v>4.3200998334214091E-10</v>
      </c>
      <c r="EJ74" s="184">
        <f>Fin!EJ$78</f>
        <v>4.3200998334214091E-10</v>
      </c>
      <c r="EK74" s="184">
        <f>Fin!EK$78</f>
        <v>4.3200998334214091E-10</v>
      </c>
      <c r="EL74" s="184">
        <f>Fin!EL$78</f>
        <v>4.3200998334214091E-10</v>
      </c>
      <c r="EM74" s="184">
        <f>Fin!EM$78</f>
        <v>4.3200998334214091E-10</v>
      </c>
      <c r="EN74" s="184">
        <f>Fin!EN$78</f>
        <v>4.3200998334214091E-10</v>
      </c>
      <c r="EO74" s="184">
        <f>Fin!EO$78</f>
        <v>4.3200998334214091E-10</v>
      </c>
      <c r="EP74" s="184">
        <f>Fin!EP$78</f>
        <v>4.3200998334214091E-10</v>
      </c>
      <c r="EQ74" s="184">
        <f>Fin!EQ$78</f>
        <v>4.3200998334214091E-10</v>
      </c>
      <c r="ER74" s="184">
        <f>Fin!ER$78</f>
        <v>4.3200998334214091E-10</v>
      </c>
      <c r="ES74" s="184">
        <f>Fin!ES$78</f>
        <v>4.3200998334214091E-10</v>
      </c>
      <c r="ET74" s="184">
        <f>Fin!ET$78</f>
        <v>4.3200998334214091E-10</v>
      </c>
      <c r="EU74" s="184">
        <f>Fin!EU$78</f>
        <v>4.3200998334214091E-10</v>
      </c>
      <c r="EV74" s="184">
        <f>Fin!EV$78</f>
        <v>4.3200998334214091E-10</v>
      </c>
      <c r="EW74" s="184">
        <f>Fin!EW$78</f>
        <v>4.3200998334214091E-10</v>
      </c>
      <c r="EX74" s="184">
        <f>Fin!EX$78</f>
        <v>4.3200998334214091E-10</v>
      </c>
      <c r="EY74" s="184">
        <f>Fin!EY$78</f>
        <v>4.3200998334214091E-10</v>
      </c>
      <c r="EZ74" s="184">
        <f>Fin!EZ$78</f>
        <v>4.3200998334214091E-10</v>
      </c>
      <c r="FA74" s="184">
        <f>Fin!FA$78</f>
        <v>4.3200998334214091E-10</v>
      </c>
      <c r="FB74" s="184">
        <f>Fin!FB$78</f>
        <v>4.3200998334214091E-10</v>
      </c>
      <c r="FC74" s="184">
        <f>Fin!FC$78</f>
        <v>4.3200998334214091E-10</v>
      </c>
      <c r="FD74" s="184">
        <f>Fin!FD$78</f>
        <v>4.3200998334214091E-10</v>
      </c>
      <c r="FE74" s="184">
        <f>Fin!FE$78</f>
        <v>4.3200998334214091E-10</v>
      </c>
      <c r="FF74" s="184">
        <f>Fin!FF$78</f>
        <v>4.3200998334214091E-10</v>
      </c>
      <c r="FG74" s="184">
        <f>Fin!FG$78</f>
        <v>4.3200998334214091E-10</v>
      </c>
      <c r="FH74" s="184">
        <f>Fin!FH$78</f>
        <v>4.3200998334214091E-10</v>
      </c>
      <c r="FI74" s="184">
        <f>Fin!FI$78</f>
        <v>4.3200998334214091E-10</v>
      </c>
      <c r="FJ74" s="184">
        <f>Fin!FJ$78</f>
        <v>4.3200998334214091E-10</v>
      </c>
      <c r="FK74" s="184">
        <f>Fin!FK$78</f>
        <v>4.3200998334214091E-10</v>
      </c>
      <c r="FL74" s="184">
        <f>Fin!FL$78</f>
        <v>4.3200998334214091E-10</v>
      </c>
      <c r="FM74" s="184">
        <f>Fin!FM$78</f>
        <v>4.3200998334214091E-10</v>
      </c>
      <c r="FN74" s="184">
        <f>Fin!FN$78</f>
        <v>4.3200998334214091E-10</v>
      </c>
      <c r="FO74" s="184">
        <f>Fin!FO$78</f>
        <v>4.3200998334214091E-10</v>
      </c>
      <c r="FP74" s="184">
        <f>Fin!FP$78</f>
        <v>4.3200998334214091E-10</v>
      </c>
      <c r="FQ74" s="184">
        <f>Fin!FQ$78</f>
        <v>4.3200998334214091E-10</v>
      </c>
      <c r="FR74" s="184">
        <f>Fin!FR$78</f>
        <v>4.3200998334214091E-10</v>
      </c>
      <c r="FS74" s="184">
        <f>Fin!FS$78</f>
        <v>4.3200998334214091E-10</v>
      </c>
      <c r="FT74" s="184">
        <f>Fin!FT$78</f>
        <v>4.3200998334214091E-10</v>
      </c>
      <c r="FU74" s="184">
        <f>Fin!FU$78</f>
        <v>4.3200998334214091E-10</v>
      </c>
      <c r="FV74" s="184">
        <f>Fin!FV$78</f>
        <v>4.3200998334214091E-10</v>
      </c>
      <c r="FW74" s="184">
        <f>Fin!FW$78</f>
        <v>4.3200998334214091E-10</v>
      </c>
      <c r="FX74" s="184">
        <f>Fin!FX$78</f>
        <v>4.3200998334214091E-10</v>
      </c>
      <c r="FY74" s="184">
        <f>Fin!FY$78</f>
        <v>4.3200998334214091E-10</v>
      </c>
      <c r="FZ74" s="184">
        <f>Fin!FZ$78</f>
        <v>4.3200998334214091E-10</v>
      </c>
      <c r="GA74" s="184">
        <f>Fin!GA$78</f>
        <v>4.3200998334214091E-10</v>
      </c>
      <c r="GB74" s="184">
        <f>Fin!GB$78</f>
        <v>4.3200998334214091E-10</v>
      </c>
      <c r="GC74" s="184">
        <f>Fin!GC$78</f>
        <v>4.3200998334214091E-10</v>
      </c>
      <c r="GD74" s="184">
        <f>Fin!GD$78</f>
        <v>4.3200998334214091E-10</v>
      </c>
      <c r="GE74" s="184">
        <f>Fin!GE$78</f>
        <v>4.3200998334214091E-10</v>
      </c>
      <c r="GF74" s="184">
        <f>Fin!GF$78</f>
        <v>4.3200998334214091E-10</v>
      </c>
      <c r="GG74" s="184">
        <f>Fin!GG$78</f>
        <v>4.3200998334214091E-10</v>
      </c>
      <c r="GH74" s="184">
        <f>Fin!GH$78</f>
        <v>4.3200998334214091E-10</v>
      </c>
      <c r="GI74" s="184">
        <f>Fin!GI$78</f>
        <v>4.3200998334214091E-10</v>
      </c>
      <c r="GJ74" s="184">
        <f>Fin!GJ$78</f>
        <v>4.3200998334214091E-10</v>
      </c>
    </row>
    <row r="75" spans="1:192" hidden="1" outlineLevel="2" x14ac:dyDescent="0.35">
      <c r="A75" s="198"/>
      <c r="D75" s="201"/>
      <c r="E75" s="270" t="str">
        <f xml:space="preserve"> Equity!E$18</f>
        <v>Share capital balance</v>
      </c>
      <c r="F75" s="270">
        <f xml:space="preserve"> Equity!F$18</f>
        <v>0</v>
      </c>
      <c r="G75" s="270" t="str">
        <f xml:space="preserve"> Equity!G$18</f>
        <v>$ 000s</v>
      </c>
      <c r="H75" s="270">
        <f xml:space="preserve"> Equity!H$18</f>
        <v>0</v>
      </c>
      <c r="I75" s="270">
        <f xml:space="preserve"> Equity!I$18</f>
        <v>0</v>
      </c>
      <c r="J75" s="270">
        <f xml:space="preserve"> Equity!J$18</f>
        <v>0</v>
      </c>
      <c r="K75" s="270">
        <f xml:space="preserve"> Equity!K$18</f>
        <v>0</v>
      </c>
      <c r="L75" s="270">
        <f xml:space="preserve"> Equity!L$18</f>
        <v>0</v>
      </c>
      <c r="M75" s="270">
        <f xml:space="preserve"> Equity!M$18</f>
        <v>0</v>
      </c>
      <c r="N75" s="270">
        <f xml:space="preserve"> Equity!N$18</f>
        <v>0</v>
      </c>
      <c r="O75" s="270">
        <f xml:space="preserve"> Equity!O$18</f>
        <v>1579.77122796055</v>
      </c>
      <c r="P75" s="270">
        <f xml:space="preserve"> Equity!P$18</f>
        <v>10473.633863991641</v>
      </c>
      <c r="Q75" s="270">
        <f xml:space="preserve"> Equity!Q$18</f>
        <v>12513.292230042889</v>
      </c>
      <c r="R75" s="270">
        <f xml:space="preserve"> Equity!R$18</f>
        <v>14554.862577497095</v>
      </c>
      <c r="S75" s="270">
        <f xml:space="preserve"> Equity!S$18</f>
        <v>16603.698530536356</v>
      </c>
      <c r="T75" s="270">
        <f xml:space="preserve"> Equity!T$18</f>
        <v>18654.170385973302</v>
      </c>
      <c r="U75" s="270">
        <f xml:space="preserve"> Equity!U$18</f>
        <v>20712.224581028055</v>
      </c>
      <c r="V75" s="270">
        <f xml:space="preserve"> Equity!V$18</f>
        <v>22774.906787087821</v>
      </c>
      <c r="W75" s="270">
        <f xml:space="preserve"> Equity!W$18</f>
        <v>24831.970300353583</v>
      </c>
      <c r="X75" s="270">
        <f xml:space="preserve"> Equity!X$18</f>
        <v>26903.916707799559</v>
      </c>
      <c r="Y75" s="270">
        <f xml:space="preserve"> Equity!Y$18</f>
        <v>28976.803811891314</v>
      </c>
      <c r="Z75" s="270">
        <f xml:space="preserve"> Equity!Z$18</f>
        <v>31058.070836428364</v>
      </c>
      <c r="AA75" s="270">
        <f xml:space="preserve"> Equity!AA$18</f>
        <v>33139.99817599266</v>
      </c>
      <c r="AB75" s="270">
        <f xml:space="preserve"> Equity!AB$18</f>
        <v>35230.627106245629</v>
      </c>
      <c r="AC75" s="270">
        <f xml:space="preserve"> Equity!AC$18</f>
        <v>37325.957299331945</v>
      </c>
      <c r="AD75" s="270">
        <f xml:space="preserve"> Equity!AD$18</f>
        <v>39421.52476099693</v>
      </c>
      <c r="AE75" s="270">
        <f xml:space="preserve"> Equity!AE$18</f>
        <v>41526.279157057608</v>
      </c>
      <c r="AF75" s="270">
        <f xml:space="preserve"> Equity!AF$18</f>
        <v>43600.457921325746</v>
      </c>
      <c r="AG75" s="270">
        <f xml:space="preserve"> Equity!AG$18</f>
        <v>45655.52044891988</v>
      </c>
      <c r="AH75" s="270">
        <f xml:space="preserve"> Equity!AH$18</f>
        <v>47682.705218483556</v>
      </c>
      <c r="AI75" s="270">
        <f xml:space="preserve"> Equity!AI$18</f>
        <v>49673.467495834295</v>
      </c>
      <c r="AJ75" s="270">
        <f xml:space="preserve"> Equity!AJ$18</f>
        <v>51658.476937944492</v>
      </c>
      <c r="AK75" s="270">
        <f xml:space="preserve"> Equity!AK$18</f>
        <v>53602.058292809095</v>
      </c>
      <c r="AL75" s="270">
        <f xml:space="preserve"> Equity!AL$18</f>
        <v>55531.888816521459</v>
      </c>
      <c r="AM75" s="270">
        <f xml:space="preserve"> Equity!AM$18</f>
        <v>57422.840652531704</v>
      </c>
      <c r="AN75" s="270">
        <f xml:space="preserve"> Equity!AN$18</f>
        <v>59295.526391609797</v>
      </c>
      <c r="AO75" s="270">
        <f xml:space="preserve"> Equity!AO$18</f>
        <v>61132.045700720155</v>
      </c>
      <c r="AP75" s="270">
        <f xml:space="preserve"> Equity!AP$18</f>
        <v>62935.200757480103</v>
      </c>
      <c r="AQ75" s="270">
        <f xml:space="preserve"> Equity!AQ$18</f>
        <v>64729.432720079218</v>
      </c>
      <c r="AR75" s="270">
        <f xml:space="preserve"> Equity!AR$18</f>
        <v>66477.83110486035</v>
      </c>
      <c r="AS75" s="270">
        <f xml:space="preserve"> Equity!AS$18</f>
        <v>68219.463095742627</v>
      </c>
      <c r="AT75" s="270">
        <f xml:space="preserve"> Equity!AT$18</f>
        <v>69919.586752345087</v>
      </c>
      <c r="AU75" s="270">
        <f xml:space="preserve"> Equity!AU$18</f>
        <v>71571.724195785719</v>
      </c>
      <c r="AV75" s="270">
        <f xml:space="preserve"> Equity!AV$18</f>
        <v>73268.282347839195</v>
      </c>
      <c r="AW75" s="270">
        <f xml:space="preserve"> Equity!AW$18</f>
        <v>74878.799716957132</v>
      </c>
      <c r="AX75" s="270">
        <f xml:space="preserve"> Equity!AX$18</f>
        <v>76487.907240223591</v>
      </c>
      <c r="AY75" s="270">
        <f xml:space="preserve"> Equity!AY$18</f>
        <v>78042.845854581712</v>
      </c>
      <c r="AZ75" s="270">
        <f xml:space="preserve"> Equity!AZ$18</f>
        <v>79582.60339308421</v>
      </c>
      <c r="BA75" s="270">
        <f xml:space="preserve"> Equity!BA$18</f>
        <v>81072.020284494545</v>
      </c>
      <c r="BB75" s="270">
        <f xml:space="preserve"> Equity!BB$18</f>
        <v>82525.063627321753</v>
      </c>
      <c r="BC75" s="270">
        <f xml:space="preserve"> Equity!BC$18</f>
        <v>83981.779636142805</v>
      </c>
      <c r="BD75" s="270">
        <f xml:space="preserve"> Equity!BD$18</f>
        <v>85409.080219230513</v>
      </c>
      <c r="BE75" s="270">
        <f xml:space="preserve"> Equity!BE$18</f>
        <v>87054.025199197247</v>
      </c>
      <c r="BF75" s="270">
        <f xml:space="preserve"> Equity!BF$18</f>
        <v>87054.025199197247</v>
      </c>
      <c r="BG75" s="270">
        <f xml:space="preserve"> Equity!BG$18</f>
        <v>87054.025199197247</v>
      </c>
      <c r="BH75" s="270">
        <f xml:space="preserve"> Equity!BH$18</f>
        <v>87054.025199197247</v>
      </c>
      <c r="BI75" s="270">
        <f xml:space="preserve"> Equity!BI$18</f>
        <v>87054.025199197247</v>
      </c>
      <c r="BJ75" s="270">
        <f xml:space="preserve"> Equity!BJ$18</f>
        <v>87054.025199197247</v>
      </c>
      <c r="BK75" s="270">
        <f xml:space="preserve"> Equity!BK$18</f>
        <v>87054.025199197247</v>
      </c>
      <c r="BL75" s="270">
        <f xml:space="preserve"> Equity!BL$18</f>
        <v>87054.025199197247</v>
      </c>
      <c r="BM75" s="270">
        <f xml:space="preserve"> Equity!BM$18</f>
        <v>87054.025199197247</v>
      </c>
      <c r="BN75" s="270">
        <f xml:space="preserve"> Equity!BN$18</f>
        <v>87054.025199197247</v>
      </c>
      <c r="BO75" s="270">
        <f xml:space="preserve"> Equity!BO$18</f>
        <v>87054.025199197247</v>
      </c>
      <c r="BP75" s="270">
        <f xml:space="preserve"> Equity!BP$18</f>
        <v>87054.025199197247</v>
      </c>
      <c r="BQ75" s="270">
        <f xml:space="preserve"> Equity!BQ$18</f>
        <v>87054.025199197247</v>
      </c>
      <c r="BR75" s="270">
        <f xml:space="preserve"> Equity!BR$18</f>
        <v>87054.025199197247</v>
      </c>
      <c r="BS75" s="270">
        <f xml:space="preserve"> Equity!BS$18</f>
        <v>87054.025199197247</v>
      </c>
      <c r="BT75" s="270">
        <f xml:space="preserve"> Equity!BT$18</f>
        <v>87054.025199197247</v>
      </c>
      <c r="BU75" s="270">
        <f xml:space="preserve"> Equity!BU$18</f>
        <v>87054.025199197247</v>
      </c>
      <c r="BV75" s="270">
        <f xml:space="preserve"> Equity!BV$18</f>
        <v>87054.025199197247</v>
      </c>
      <c r="BW75" s="270">
        <f xml:space="preserve"> Equity!BW$18</f>
        <v>87054.025199197247</v>
      </c>
      <c r="BX75" s="270">
        <f xml:space="preserve"> Equity!BX$18</f>
        <v>87054.025199197247</v>
      </c>
      <c r="BY75" s="270">
        <f xml:space="preserve"> Equity!BY$18</f>
        <v>87054.025199197247</v>
      </c>
      <c r="BZ75" s="270">
        <f xml:space="preserve"> Equity!BZ$18</f>
        <v>87054.025199197247</v>
      </c>
      <c r="CA75" s="270">
        <f xml:space="preserve"> Equity!CA$18</f>
        <v>87054.025199197247</v>
      </c>
      <c r="CB75" s="270">
        <f xml:space="preserve"> Equity!CB$18</f>
        <v>87054.025199197247</v>
      </c>
      <c r="CC75" s="270">
        <f xml:space="preserve"> Equity!CC$18</f>
        <v>87054.025199197247</v>
      </c>
      <c r="CD75" s="270">
        <f xml:space="preserve"> Equity!CD$18</f>
        <v>87054.025199197247</v>
      </c>
      <c r="CE75" s="270">
        <f xml:space="preserve"> Equity!CE$18</f>
        <v>87054.025199197247</v>
      </c>
      <c r="CF75" s="270">
        <f xml:space="preserve"> Equity!CF$18</f>
        <v>87054.025199197247</v>
      </c>
      <c r="CG75" s="270">
        <f xml:space="preserve"> Equity!CG$18</f>
        <v>87054.025199197247</v>
      </c>
      <c r="CH75" s="270">
        <f xml:space="preserve"> Equity!CH$18</f>
        <v>87054.025199197247</v>
      </c>
      <c r="CI75" s="270">
        <f xml:space="preserve"> Equity!CI$18</f>
        <v>87054.025199197247</v>
      </c>
      <c r="CJ75" s="270">
        <f xml:space="preserve"> Equity!CJ$18</f>
        <v>87054.025199197247</v>
      </c>
      <c r="CK75" s="270">
        <f xml:space="preserve"> Equity!CK$18</f>
        <v>87054.025199197247</v>
      </c>
      <c r="CL75" s="270">
        <f xml:space="preserve"> Equity!CL$18</f>
        <v>87054.025199197247</v>
      </c>
      <c r="CM75" s="270">
        <f xml:space="preserve"> Equity!CM$18</f>
        <v>87054.025199197247</v>
      </c>
      <c r="CN75" s="270">
        <f xml:space="preserve"> Equity!CN$18</f>
        <v>87054.025199197247</v>
      </c>
      <c r="CO75" s="270">
        <f xml:space="preserve"> Equity!CO$18</f>
        <v>87054.025199197247</v>
      </c>
      <c r="CP75" s="270">
        <f xml:space="preserve"> Equity!CP$18</f>
        <v>87054.025199197247</v>
      </c>
      <c r="CQ75" s="270">
        <f xml:space="preserve"> Equity!CQ$18</f>
        <v>87054.025199197247</v>
      </c>
      <c r="CR75" s="270">
        <f xml:space="preserve"> Equity!CR$18</f>
        <v>87054.025199197247</v>
      </c>
      <c r="CS75" s="270">
        <f xml:space="preserve"> Equity!CS$18</f>
        <v>87054.025199197247</v>
      </c>
      <c r="CT75" s="270">
        <f xml:space="preserve"> Equity!CT$18</f>
        <v>87054.025199197247</v>
      </c>
      <c r="CU75" s="270">
        <f xml:space="preserve"> Equity!CU$18</f>
        <v>87054.025199197247</v>
      </c>
      <c r="CV75" s="270">
        <f xml:space="preserve"> Equity!CV$18</f>
        <v>87054.025199197247</v>
      </c>
      <c r="CW75" s="270">
        <f xml:space="preserve"> Equity!CW$18</f>
        <v>87054.025199197247</v>
      </c>
      <c r="CX75" s="270">
        <f xml:space="preserve"> Equity!CX$18</f>
        <v>87054.025199197247</v>
      </c>
      <c r="CY75" s="270">
        <f xml:space="preserve"> Equity!CY$18</f>
        <v>87054.025199197247</v>
      </c>
      <c r="CZ75" s="270">
        <f xml:space="preserve"> Equity!CZ$18</f>
        <v>87054.025199197247</v>
      </c>
      <c r="DA75" s="270">
        <f xml:space="preserve"> Equity!DA$18</f>
        <v>87054.025199197247</v>
      </c>
      <c r="DB75" s="270">
        <f xml:space="preserve"> Equity!DB$18</f>
        <v>87054.025199197247</v>
      </c>
      <c r="DC75" s="270">
        <f xml:space="preserve"> Equity!DC$18</f>
        <v>87054.025199197247</v>
      </c>
      <c r="DD75" s="270">
        <f xml:space="preserve"> Equity!DD$18</f>
        <v>87054.025199197247</v>
      </c>
      <c r="DE75" s="270">
        <f xml:space="preserve"> Equity!DE$18</f>
        <v>87054.025199197247</v>
      </c>
      <c r="DF75" s="270">
        <f xml:space="preserve"> Equity!DF$18</f>
        <v>87054.025199197247</v>
      </c>
      <c r="DG75" s="270">
        <f xml:space="preserve"> Equity!DG$18</f>
        <v>87054.025199197247</v>
      </c>
      <c r="DH75" s="270">
        <f xml:space="preserve"> Equity!DH$18</f>
        <v>87054.025199197247</v>
      </c>
      <c r="DI75" s="270">
        <f xml:space="preserve"> Equity!DI$18</f>
        <v>87054.025199197247</v>
      </c>
      <c r="DJ75" s="270">
        <f xml:space="preserve"> Equity!DJ$18</f>
        <v>87054.025199197247</v>
      </c>
      <c r="DK75" s="270">
        <f xml:space="preserve"> Equity!DK$18</f>
        <v>87054.025199197247</v>
      </c>
      <c r="DL75" s="270">
        <f xml:space="preserve"> Equity!DL$18</f>
        <v>87054.025199197247</v>
      </c>
      <c r="DM75" s="270">
        <f xml:space="preserve"> Equity!DM$18</f>
        <v>87054.025199197247</v>
      </c>
      <c r="DN75" s="270">
        <f xml:space="preserve"> Equity!DN$18</f>
        <v>87054.025199197247</v>
      </c>
      <c r="DO75" s="270">
        <f xml:space="preserve"> Equity!DO$18</f>
        <v>87054.025199197247</v>
      </c>
      <c r="DP75" s="270">
        <f xml:space="preserve"> Equity!DP$18</f>
        <v>87054.025199197247</v>
      </c>
      <c r="DQ75" s="270">
        <f xml:space="preserve"> Equity!DQ$18</f>
        <v>87054.025199197247</v>
      </c>
      <c r="DR75" s="270">
        <f xml:space="preserve"> Equity!DR$18</f>
        <v>87054.025199197247</v>
      </c>
      <c r="DS75" s="270">
        <f xml:space="preserve"> Equity!DS$18</f>
        <v>87054.025199197247</v>
      </c>
      <c r="DT75" s="270">
        <f xml:space="preserve"> Equity!DT$18</f>
        <v>87054.025199197247</v>
      </c>
      <c r="DU75" s="270">
        <f xml:space="preserve"> Equity!DU$18</f>
        <v>87054.025199197247</v>
      </c>
      <c r="DV75" s="270">
        <f xml:space="preserve"> Equity!DV$18</f>
        <v>87054.025199197247</v>
      </c>
      <c r="DW75" s="270">
        <f xml:space="preserve"> Equity!DW$18</f>
        <v>87054.025199197247</v>
      </c>
      <c r="DX75" s="270">
        <f xml:space="preserve"> Equity!DX$18</f>
        <v>87054.025199197247</v>
      </c>
      <c r="DY75" s="270">
        <f xml:space="preserve"> Equity!DY$18</f>
        <v>87054.025199197247</v>
      </c>
      <c r="DZ75" s="270">
        <f xml:space="preserve"> Equity!DZ$18</f>
        <v>87054.025199197247</v>
      </c>
      <c r="EA75" s="270">
        <f xml:space="preserve"> Equity!EA$18</f>
        <v>87054.025199197247</v>
      </c>
      <c r="EB75" s="270">
        <f xml:space="preserve"> Equity!EB$18</f>
        <v>87054.025199197247</v>
      </c>
      <c r="EC75" s="270">
        <f xml:space="preserve"> Equity!EC$18</f>
        <v>87054.025199197247</v>
      </c>
      <c r="ED75" s="270">
        <f xml:space="preserve"> Equity!ED$18</f>
        <v>87054.025199197247</v>
      </c>
      <c r="EE75" s="270">
        <f xml:space="preserve"> Equity!EE$18</f>
        <v>87054.025199197247</v>
      </c>
      <c r="EF75" s="270">
        <f xml:space="preserve"> Equity!EF$18</f>
        <v>87054.025199197247</v>
      </c>
      <c r="EG75" s="270">
        <f xml:space="preserve"> Equity!EG$18</f>
        <v>87054.025199197247</v>
      </c>
      <c r="EH75" s="270">
        <f xml:space="preserve"> Equity!EH$18</f>
        <v>87054.025199197247</v>
      </c>
      <c r="EI75" s="270">
        <f xml:space="preserve"> Equity!EI$18</f>
        <v>87054.025199197247</v>
      </c>
      <c r="EJ75" s="270">
        <f xml:space="preserve"> Equity!EJ$18</f>
        <v>87054.025199197247</v>
      </c>
      <c r="EK75" s="270">
        <f xml:space="preserve"> Equity!EK$18</f>
        <v>87054.025199197247</v>
      </c>
      <c r="EL75" s="270">
        <f xml:space="preserve"> Equity!EL$18</f>
        <v>87054.025199197247</v>
      </c>
      <c r="EM75" s="270">
        <f xml:space="preserve"> Equity!EM$18</f>
        <v>87054.025199197247</v>
      </c>
      <c r="EN75" s="270">
        <f xml:space="preserve"> Equity!EN$18</f>
        <v>87054.025199197247</v>
      </c>
      <c r="EO75" s="270">
        <f xml:space="preserve"> Equity!EO$18</f>
        <v>87054.025199197247</v>
      </c>
      <c r="EP75" s="270">
        <f xml:space="preserve"> Equity!EP$18</f>
        <v>87054.025199197247</v>
      </c>
      <c r="EQ75" s="270">
        <f xml:space="preserve"> Equity!EQ$18</f>
        <v>87054.025199197247</v>
      </c>
      <c r="ER75" s="270">
        <f xml:space="preserve"> Equity!ER$18</f>
        <v>87054.025199197247</v>
      </c>
      <c r="ES75" s="270">
        <f xml:space="preserve"> Equity!ES$18</f>
        <v>87054.025199197247</v>
      </c>
      <c r="ET75" s="270">
        <f xml:space="preserve"> Equity!ET$18</f>
        <v>87054.025199197247</v>
      </c>
      <c r="EU75" s="270">
        <f xml:space="preserve"> Equity!EU$18</f>
        <v>87054.025199197247</v>
      </c>
      <c r="EV75" s="270">
        <f xml:space="preserve"> Equity!EV$18</f>
        <v>87054.025199197247</v>
      </c>
      <c r="EW75" s="270">
        <f xml:space="preserve"> Equity!EW$18</f>
        <v>87054.025199197247</v>
      </c>
      <c r="EX75" s="270">
        <f xml:space="preserve"> Equity!EX$18</f>
        <v>87054.025199197247</v>
      </c>
      <c r="EY75" s="270">
        <f xml:space="preserve"> Equity!EY$18</f>
        <v>87054.025199197247</v>
      </c>
      <c r="EZ75" s="270">
        <f xml:space="preserve"> Equity!EZ$18</f>
        <v>87054.025199197247</v>
      </c>
      <c r="FA75" s="270">
        <f xml:space="preserve"> Equity!FA$18</f>
        <v>0</v>
      </c>
      <c r="FB75" s="270">
        <f xml:space="preserve"> Equity!FB$18</f>
        <v>0</v>
      </c>
      <c r="FC75" s="270">
        <f xml:space="preserve"> Equity!FC$18</f>
        <v>0</v>
      </c>
      <c r="FD75" s="270">
        <f xml:space="preserve"> Equity!FD$18</f>
        <v>0</v>
      </c>
      <c r="FE75" s="270">
        <f xml:space="preserve"> Equity!FE$18</f>
        <v>0</v>
      </c>
      <c r="FF75" s="270">
        <f xml:space="preserve"> Equity!FF$18</f>
        <v>0</v>
      </c>
      <c r="FG75" s="270">
        <f xml:space="preserve"> Equity!FG$18</f>
        <v>0</v>
      </c>
      <c r="FH75" s="270">
        <f xml:space="preserve"> Equity!FH$18</f>
        <v>0</v>
      </c>
      <c r="FI75" s="270">
        <f xml:space="preserve"> Equity!FI$18</f>
        <v>0</v>
      </c>
      <c r="FJ75" s="270">
        <f xml:space="preserve"> Equity!FJ$18</f>
        <v>0</v>
      </c>
      <c r="FK75" s="270">
        <f xml:space="preserve"> Equity!FK$18</f>
        <v>0</v>
      </c>
      <c r="FL75" s="270">
        <f xml:space="preserve"> Equity!FL$18</f>
        <v>0</v>
      </c>
      <c r="FM75" s="270">
        <f xml:space="preserve"> Equity!FM$18</f>
        <v>0</v>
      </c>
      <c r="FN75" s="270">
        <f xml:space="preserve"> Equity!FN$18</f>
        <v>0</v>
      </c>
      <c r="FO75" s="270">
        <f xml:space="preserve"> Equity!FO$18</f>
        <v>0</v>
      </c>
      <c r="FP75" s="270">
        <f xml:space="preserve"> Equity!FP$18</f>
        <v>0</v>
      </c>
      <c r="FQ75" s="270">
        <f xml:space="preserve"> Equity!FQ$18</f>
        <v>0</v>
      </c>
      <c r="FR75" s="270">
        <f xml:space="preserve"> Equity!FR$18</f>
        <v>0</v>
      </c>
      <c r="FS75" s="270">
        <f xml:space="preserve"> Equity!FS$18</f>
        <v>0</v>
      </c>
      <c r="FT75" s="270">
        <f xml:space="preserve"> Equity!FT$18</f>
        <v>0</v>
      </c>
      <c r="FU75" s="270">
        <f xml:space="preserve"> Equity!FU$18</f>
        <v>0</v>
      </c>
      <c r="FV75" s="270">
        <f xml:space="preserve"> Equity!FV$18</f>
        <v>0</v>
      </c>
      <c r="FW75" s="270">
        <f xml:space="preserve"> Equity!FW$18</f>
        <v>0</v>
      </c>
      <c r="FX75" s="270">
        <f xml:space="preserve"> Equity!FX$18</f>
        <v>0</v>
      </c>
      <c r="FY75" s="270">
        <f xml:space="preserve"> Equity!FY$18</f>
        <v>0</v>
      </c>
      <c r="FZ75" s="270">
        <f xml:space="preserve"> Equity!FZ$18</f>
        <v>0</v>
      </c>
      <c r="GA75" s="270">
        <f xml:space="preserve"> Equity!GA$18</f>
        <v>0</v>
      </c>
      <c r="GB75" s="270">
        <f xml:space="preserve"> Equity!GB$18</f>
        <v>0</v>
      </c>
      <c r="GC75" s="270">
        <f xml:space="preserve"> Equity!GC$18</f>
        <v>0</v>
      </c>
      <c r="GD75" s="270">
        <f xml:space="preserve"> Equity!GD$18</f>
        <v>0</v>
      </c>
      <c r="GE75" s="270">
        <f xml:space="preserve"> Equity!GE$18</f>
        <v>0</v>
      </c>
      <c r="GF75" s="270">
        <f xml:space="preserve"> Equity!GF$18</f>
        <v>0</v>
      </c>
      <c r="GG75" s="270">
        <f xml:space="preserve"> Equity!GG$18</f>
        <v>0</v>
      </c>
      <c r="GH75" s="270">
        <f xml:space="preserve"> Equity!GH$18</f>
        <v>0</v>
      </c>
      <c r="GI75" s="270">
        <f xml:space="preserve"> Equity!GI$18</f>
        <v>0</v>
      </c>
      <c r="GJ75" s="270">
        <f xml:space="preserve"> Equity!GJ$18</f>
        <v>0</v>
      </c>
    </row>
    <row r="76" spans="1:192" hidden="1" outlineLevel="2" x14ac:dyDescent="0.35">
      <c r="A76" s="198"/>
      <c r="D76" s="201"/>
      <c r="E76" s="270" t="str">
        <f xml:space="preserve"> Equity!E$26</f>
        <v>Retained earnings balance</v>
      </c>
      <c r="F76" s="270">
        <f xml:space="preserve"> Equity!F$26</f>
        <v>0</v>
      </c>
      <c r="G76" s="270" t="str">
        <f xml:space="preserve"> Equity!G$26</f>
        <v>$ 000s</v>
      </c>
      <c r="H76" s="270">
        <f xml:space="preserve"> Equity!H$26</f>
        <v>0</v>
      </c>
      <c r="I76" s="270">
        <f xml:space="preserve"> Equity!I$26</f>
        <v>0</v>
      </c>
      <c r="J76" s="270">
        <f xml:space="preserve"> Equity!J$26</f>
        <v>0</v>
      </c>
      <c r="K76" s="270">
        <f xml:space="preserve"> Equity!K$26</f>
        <v>0</v>
      </c>
      <c r="L76" s="270">
        <f xml:space="preserve"> Equity!L$26</f>
        <v>0</v>
      </c>
      <c r="M76" s="270">
        <f xml:space="preserve"> Equity!M$26</f>
        <v>0</v>
      </c>
      <c r="N76" s="270">
        <f xml:space="preserve"> Equity!N$26</f>
        <v>0</v>
      </c>
      <c r="O76" s="270">
        <f xml:space="preserve"> Equity!O$26</f>
        <v>0</v>
      </c>
      <c r="P76" s="270">
        <f xml:space="preserve"> Equity!P$26</f>
        <v>0</v>
      </c>
      <c r="Q76" s="270">
        <f xml:space="preserve"> Equity!Q$26</f>
        <v>0</v>
      </c>
      <c r="R76" s="270">
        <f xml:space="preserve"> Equity!R$26</f>
        <v>0</v>
      </c>
      <c r="S76" s="270">
        <f xml:space="preserve"> Equity!S$26</f>
        <v>0</v>
      </c>
      <c r="T76" s="270">
        <f xml:space="preserve"> Equity!T$26</f>
        <v>0</v>
      </c>
      <c r="U76" s="270">
        <f xml:space="preserve"> Equity!U$26</f>
        <v>0</v>
      </c>
      <c r="V76" s="270">
        <f xml:space="preserve"> Equity!V$26</f>
        <v>0</v>
      </c>
      <c r="W76" s="270">
        <f xml:space="preserve"> Equity!W$26</f>
        <v>0</v>
      </c>
      <c r="X76" s="270">
        <f xml:space="preserve"> Equity!X$26</f>
        <v>0</v>
      </c>
      <c r="Y76" s="270">
        <f xml:space="preserve"> Equity!Y$26</f>
        <v>0</v>
      </c>
      <c r="Z76" s="270">
        <f xml:space="preserve"> Equity!Z$26</f>
        <v>0</v>
      </c>
      <c r="AA76" s="270">
        <f xml:space="preserve"> Equity!AA$26</f>
        <v>0</v>
      </c>
      <c r="AB76" s="270">
        <f xml:space="preserve"> Equity!AB$26</f>
        <v>0</v>
      </c>
      <c r="AC76" s="270">
        <f xml:space="preserve"> Equity!AC$26</f>
        <v>0</v>
      </c>
      <c r="AD76" s="270">
        <f xml:space="preserve"> Equity!AD$26</f>
        <v>0</v>
      </c>
      <c r="AE76" s="270">
        <f xml:space="preserve"> Equity!AE$26</f>
        <v>109.18740775308153</v>
      </c>
      <c r="AF76" s="270">
        <f xml:space="preserve"> Equity!AF$26</f>
        <v>320.5178743780815</v>
      </c>
      <c r="AG76" s="270">
        <f xml:space="preserve"> Equity!AG$26</f>
        <v>648.08009764683152</v>
      </c>
      <c r="AH76" s="270">
        <f xml:space="preserve"> Equity!AH$26</f>
        <v>1084.8297286718314</v>
      </c>
      <c r="AI76" s="270">
        <f xml:space="preserve"> Equity!AI$26</f>
        <v>1595.5450230155814</v>
      </c>
      <c r="AJ76" s="270">
        <f xml:space="preserve"> Equity!AJ$26</f>
        <v>2250.6694695530814</v>
      </c>
      <c r="AK76" s="270">
        <f xml:space="preserve"> Equity!AK$26</f>
        <v>2990.3261027405815</v>
      </c>
      <c r="AL76" s="270">
        <f xml:space="preserve"> Equity!AL$26</f>
        <v>3863.8253647905813</v>
      </c>
      <c r="AM76" s="270">
        <f xml:space="preserve"> Equity!AM$26</f>
        <v>4838.587142098394</v>
      </c>
      <c r="AN76" s="270">
        <f xml:space="preserve"> Equity!AN$26</f>
        <v>5957.7580715999566</v>
      </c>
      <c r="AO76" s="270">
        <f xml:space="preserve"> Equity!AO$26</f>
        <v>7188.8460940516752</v>
      </c>
      <c r="AP76" s="270">
        <f xml:space="preserve"> Equity!AP$26</f>
        <v>8488.5284637954246</v>
      </c>
      <c r="AQ76" s="270">
        <f xml:space="preserve"> Equity!AQ$26</f>
        <v>9943.4506721474554</v>
      </c>
      <c r="AR76" s="270">
        <f xml:space="preserve"> Equity!AR$26</f>
        <v>11459.746770181831</v>
      </c>
      <c r="AS76" s="270">
        <f xml:space="preserve"> Equity!AS$26</f>
        <v>13138.503164434174</v>
      </c>
      <c r="AT76" s="270">
        <f xml:space="preserve"> Equity!AT$26</f>
        <v>14929.176651636675</v>
      </c>
      <c r="AU76" s="270">
        <f xml:space="preserve"> Equity!AU$26</f>
        <v>16647.645562742298</v>
      </c>
      <c r="AV76" s="270">
        <f xml:space="preserve"> Equity!AV$26</f>
        <v>18662.153235845111</v>
      </c>
      <c r="AW76" s="270">
        <f xml:space="preserve"> Equity!AW$26</f>
        <v>20719.983654606047</v>
      </c>
      <c r="AX76" s="270">
        <f xml:space="preserve"> Equity!AX$26</f>
        <v>22958.325513609172</v>
      </c>
      <c r="AY76" s="270">
        <f xml:space="preserve"> Equity!AY$26</f>
        <v>25289.630764337024</v>
      </c>
      <c r="AZ76" s="270">
        <f xml:space="preserve"> Equity!AZ$26</f>
        <v>27813.361210363048</v>
      </c>
      <c r="BA76" s="270">
        <f xml:space="preserve"> Equity!BA$26</f>
        <v>30451.806676662982</v>
      </c>
      <c r="BB76" s="270">
        <f xml:space="preserve"> Equity!BB$26</f>
        <v>33116.15553463767</v>
      </c>
      <c r="BC76" s="270">
        <f xml:space="preserve"> Equity!BC$26</f>
        <v>35869.316021211511</v>
      </c>
      <c r="BD76" s="270">
        <f xml:space="preserve"> Equity!BD$26</f>
        <v>38533.664879186195</v>
      </c>
      <c r="BE76" s="270">
        <f xml:space="preserve"> Equity!BE$26</f>
        <v>41286.825365760036</v>
      </c>
      <c r="BF76" s="270">
        <f xml:space="preserve"> Equity!BF$26</f>
        <v>38706.632644898433</v>
      </c>
      <c r="BG76" s="270">
        <f xml:space="preserve"> Equity!BG$26</f>
        <v>36616.732925867123</v>
      </c>
      <c r="BH76" s="270">
        <f xml:space="preserve"> Equity!BH$26</f>
        <v>34569.226262418371</v>
      </c>
      <c r="BI76" s="270">
        <f xml:space="preserve"> Equity!BI$26</f>
        <v>32527.575104659096</v>
      </c>
      <c r="BJ76" s="270">
        <f xml:space="preserve"> Equity!BJ$26</f>
        <v>30401.885249349867</v>
      </c>
      <c r="BK76" s="270">
        <f xml:space="preserve"> Equity!BK$26</f>
        <v>28460.51238262482</v>
      </c>
      <c r="BL76" s="270">
        <f xml:space="preserve"> Equity!BL$26</f>
        <v>26564.995725246732</v>
      </c>
      <c r="BM76" s="270">
        <f xml:space="preserve"> Equity!BM$26</f>
        <v>24676.663751939792</v>
      </c>
      <c r="BN76" s="270">
        <f xml:space="preserve"> Equity!BN$26</f>
        <v>22752.807106344047</v>
      </c>
      <c r="BO76" s="270">
        <f xml:space="preserve"> Equity!BO$26</f>
        <v>20959.664461836386</v>
      </c>
      <c r="BP76" s="270">
        <f xml:space="preserve"> Equity!BP$26</f>
        <v>19225.144746413749</v>
      </c>
      <c r="BQ76" s="270">
        <f xml:space="preserve"> Equity!BQ$26</f>
        <v>17499.225351913188</v>
      </c>
      <c r="BR76" s="270">
        <f xml:space="preserve"> Equity!BR$26</f>
        <v>15682.172355718743</v>
      </c>
      <c r="BS76" s="270">
        <f xml:space="preserve"> Equity!BS$26</f>
        <v>14063.84212548506</v>
      </c>
      <c r="BT76" s="270">
        <f xml:space="preserve"> Equity!BT$26</f>
        <v>12498.869318574318</v>
      </c>
      <c r="BU76" s="270">
        <f xml:space="preserve"> Equity!BU$26</f>
        <v>10943.994116353046</v>
      </c>
      <c r="BV76" s="270">
        <f xml:space="preserve"> Equity!BV$26</f>
        <v>9294.219362854783</v>
      </c>
      <c r="BW76" s="270">
        <f xml:space="preserve"> Equity!BW$26</f>
        <v>7850.7932027743318</v>
      </c>
      <c r="BX76" s="270">
        <f xml:space="preserve"> Equity!BX$26</f>
        <v>6464.7711580338892</v>
      </c>
      <c r="BY76" s="270">
        <f xml:space="preserve"> Equity!BY$26</f>
        <v>5090.4342334719377</v>
      </c>
      <c r="BZ76" s="270">
        <f xml:space="preserve"> Equity!BZ$26</f>
        <v>3617.2764047557685</v>
      </c>
      <c r="CA76" s="270">
        <f xml:space="preserve"> Equity!CA$26</f>
        <v>2358.3930797863877</v>
      </c>
      <c r="CB76" s="270">
        <f xml:space="preserve"> Equity!CB$26</f>
        <v>1161.1734312903632</v>
      </c>
      <c r="CC76" s="270">
        <f xml:space="preserve"> Equity!CC$26</f>
        <v>0</v>
      </c>
      <c r="CD76" s="270">
        <f xml:space="preserve"> Equity!CD$26</f>
        <v>0</v>
      </c>
      <c r="CE76" s="270">
        <f xml:space="preserve"> Equity!CE$26</f>
        <v>0</v>
      </c>
      <c r="CF76" s="270">
        <f xml:space="preserve"> Equity!CF$26</f>
        <v>0</v>
      </c>
      <c r="CG76" s="270">
        <f xml:space="preserve"> Equity!CG$26</f>
        <v>0</v>
      </c>
      <c r="CH76" s="270">
        <f xml:space="preserve"> Equity!CH$26</f>
        <v>0</v>
      </c>
      <c r="CI76" s="270">
        <f xml:space="preserve"> Equity!CI$26</f>
        <v>0</v>
      </c>
      <c r="CJ76" s="270">
        <f xml:space="preserve"> Equity!CJ$26</f>
        <v>0</v>
      </c>
      <c r="CK76" s="270">
        <f xml:space="preserve"> Equity!CK$26</f>
        <v>0</v>
      </c>
      <c r="CL76" s="270">
        <f xml:space="preserve"> Equity!CL$26</f>
        <v>0</v>
      </c>
      <c r="CM76" s="270">
        <f xml:space="preserve"> Equity!CM$26</f>
        <v>0</v>
      </c>
      <c r="CN76" s="270">
        <f xml:space="preserve"> Equity!CN$26</f>
        <v>0</v>
      </c>
      <c r="CO76" s="270">
        <f xml:space="preserve"> Equity!CO$26</f>
        <v>0</v>
      </c>
      <c r="CP76" s="270">
        <f xml:space="preserve"> Equity!CP$26</f>
        <v>0</v>
      </c>
      <c r="CQ76" s="270">
        <f xml:space="preserve"> Equity!CQ$26</f>
        <v>0</v>
      </c>
      <c r="CR76" s="270">
        <f xml:space="preserve"> Equity!CR$26</f>
        <v>0</v>
      </c>
      <c r="CS76" s="270">
        <f xml:space="preserve"> Equity!CS$26</f>
        <v>0</v>
      </c>
      <c r="CT76" s="270">
        <f xml:space="preserve"> Equity!CT$26</f>
        <v>0</v>
      </c>
      <c r="CU76" s="270">
        <f xml:space="preserve"> Equity!CU$26</f>
        <v>0</v>
      </c>
      <c r="CV76" s="270">
        <f xml:space="preserve"> Equity!CV$26</f>
        <v>0</v>
      </c>
      <c r="CW76" s="270">
        <f xml:space="preserve"> Equity!CW$26</f>
        <v>0</v>
      </c>
      <c r="CX76" s="270">
        <f xml:space="preserve"> Equity!CX$26</f>
        <v>0</v>
      </c>
      <c r="CY76" s="270">
        <f xml:space="preserve"> Equity!CY$26</f>
        <v>0</v>
      </c>
      <c r="CZ76" s="270">
        <f xml:space="preserve"> Equity!CZ$26</f>
        <v>0</v>
      </c>
      <c r="DA76" s="270">
        <f xml:space="preserve"> Equity!DA$26</f>
        <v>0</v>
      </c>
      <c r="DB76" s="270">
        <f xml:space="preserve"> Equity!DB$26</f>
        <v>0</v>
      </c>
      <c r="DC76" s="270">
        <f xml:space="preserve"> Equity!DC$26</f>
        <v>0</v>
      </c>
      <c r="DD76" s="270">
        <f xml:space="preserve"> Equity!DD$26</f>
        <v>0</v>
      </c>
      <c r="DE76" s="270">
        <f xml:space="preserve"> Equity!DE$26</f>
        <v>0</v>
      </c>
      <c r="DF76" s="270">
        <f xml:space="preserve"> Equity!DF$26</f>
        <v>0</v>
      </c>
      <c r="DG76" s="270">
        <f xml:space="preserve"> Equity!DG$26</f>
        <v>0</v>
      </c>
      <c r="DH76" s="270">
        <f xml:space="preserve"> Equity!DH$26</f>
        <v>0</v>
      </c>
      <c r="DI76" s="270">
        <f xml:space="preserve"> Equity!DI$26</f>
        <v>0</v>
      </c>
      <c r="DJ76" s="270">
        <f xml:space="preserve"> Equity!DJ$26</f>
        <v>0</v>
      </c>
      <c r="DK76" s="270">
        <f xml:space="preserve"> Equity!DK$26</f>
        <v>0</v>
      </c>
      <c r="DL76" s="270">
        <f xml:space="preserve"> Equity!DL$26</f>
        <v>0</v>
      </c>
      <c r="DM76" s="270">
        <f xml:space="preserve"> Equity!DM$26</f>
        <v>0</v>
      </c>
      <c r="DN76" s="270">
        <f xml:space="preserve"> Equity!DN$26</f>
        <v>0</v>
      </c>
      <c r="DO76" s="270">
        <f xml:space="preserve"> Equity!DO$26</f>
        <v>0</v>
      </c>
      <c r="DP76" s="270">
        <f xml:space="preserve"> Equity!DP$26</f>
        <v>0</v>
      </c>
      <c r="DQ76" s="270">
        <f xml:space="preserve"> Equity!DQ$26</f>
        <v>0</v>
      </c>
      <c r="DR76" s="270">
        <f xml:space="preserve"> Equity!DR$26</f>
        <v>1011.2599575307322</v>
      </c>
      <c r="DS76" s="270">
        <f xml:space="preserve"> Equity!DS$26</f>
        <v>2567.7388312792045</v>
      </c>
      <c r="DT76" s="270">
        <f xml:space="preserve"> Equity!DT$26</f>
        <v>4250.0154549065373</v>
      </c>
      <c r="DU76" s="270">
        <f xml:space="preserve"> Equity!DU$26</f>
        <v>5971.9234509191747</v>
      </c>
      <c r="DV76" s="270">
        <f xml:space="preserve"> Equity!DV$26</f>
        <v>7533.1823781974954</v>
      </c>
      <c r="DW76" s="270">
        <f xml:space="preserve"> Equity!DW$26</f>
        <v>9432.1874944004339</v>
      </c>
      <c r="DX76" s="270">
        <f xml:space="preserve"> Equity!DX$26</f>
        <v>11464.719993243607</v>
      </c>
      <c r="DY76" s="270">
        <f xml:space="preserve"> Equity!DY$26</f>
        <v>13540.130990454607</v>
      </c>
      <c r="DZ76" s="270">
        <f xml:space="preserve"> Equity!DZ$26</f>
        <v>9995.1637296845256</v>
      </c>
      <c r="EA76" s="270">
        <f xml:space="preserve"> Equity!EA$26</f>
        <v>6560.9112966346265</v>
      </c>
      <c r="EB76" s="270">
        <f xml:space="preserve"> Equity!EB$26</f>
        <v>3109.4422216399544</v>
      </c>
      <c r="EC76" s="270">
        <f xml:space="preserve"> Equity!EC$26</f>
        <v>0</v>
      </c>
      <c r="ED76" s="270">
        <f xml:space="preserve"> Equity!ED$26</f>
        <v>0</v>
      </c>
      <c r="EE76" s="270">
        <f xml:space="preserve"> Equity!EE$26</f>
        <v>0</v>
      </c>
      <c r="EF76" s="270">
        <f xml:space="preserve"> Equity!EF$26</f>
        <v>0</v>
      </c>
      <c r="EG76" s="270">
        <f xml:space="preserve"> Equity!EG$26</f>
        <v>0</v>
      </c>
      <c r="EH76" s="270">
        <f xml:space="preserve"> Equity!EH$26</f>
        <v>0</v>
      </c>
      <c r="EI76" s="270">
        <f xml:space="preserve"> Equity!EI$26</f>
        <v>0</v>
      </c>
      <c r="EJ76" s="270">
        <f xml:space="preserve"> Equity!EJ$26</f>
        <v>0</v>
      </c>
      <c r="EK76" s="270">
        <f xml:space="preserve"> Equity!EK$26</f>
        <v>0</v>
      </c>
      <c r="EL76" s="270">
        <f xml:space="preserve"> Equity!EL$26</f>
        <v>0</v>
      </c>
      <c r="EM76" s="270">
        <f xml:space="preserve"> Equity!EM$26</f>
        <v>0</v>
      </c>
      <c r="EN76" s="270">
        <f xml:space="preserve"> Equity!EN$26</f>
        <v>0</v>
      </c>
      <c r="EO76" s="270">
        <f xml:space="preserve"> Equity!EO$26</f>
        <v>0</v>
      </c>
      <c r="EP76" s="270">
        <f xml:space="preserve"> Equity!EP$26</f>
        <v>0</v>
      </c>
      <c r="EQ76" s="270">
        <f xml:space="preserve"> Equity!EQ$26</f>
        <v>0</v>
      </c>
      <c r="ER76" s="270">
        <f xml:space="preserve"> Equity!ER$26</f>
        <v>0</v>
      </c>
      <c r="ES76" s="270">
        <f xml:space="preserve"> Equity!ES$26</f>
        <v>0</v>
      </c>
      <c r="ET76" s="270">
        <f xml:space="preserve"> Equity!ET$26</f>
        <v>0</v>
      </c>
      <c r="EU76" s="270">
        <f xml:space="preserve"> Equity!EU$26</f>
        <v>0</v>
      </c>
      <c r="EV76" s="270">
        <f xml:space="preserve"> Equity!EV$26</f>
        <v>0</v>
      </c>
      <c r="EW76" s="270">
        <f xml:space="preserve"> Equity!EW$26</f>
        <v>0</v>
      </c>
      <c r="EX76" s="270">
        <f xml:space="preserve"> Equity!EX$26</f>
        <v>0</v>
      </c>
      <c r="EY76" s="270">
        <f xml:space="preserve"> Equity!EY$26</f>
        <v>0</v>
      </c>
      <c r="EZ76" s="270">
        <f xml:space="preserve"> Equity!EZ$26</f>
        <v>0</v>
      </c>
      <c r="FA76" s="270">
        <f xml:space="preserve"> Equity!FA$26</f>
        <v>3123.732206082781</v>
      </c>
      <c r="FB76" s="270">
        <f xml:space="preserve"> Equity!FB$26</f>
        <v>0</v>
      </c>
      <c r="FC76" s="270">
        <f xml:space="preserve"> Equity!FC$26</f>
        <v>0</v>
      </c>
      <c r="FD76" s="270">
        <f xml:space="preserve"> Equity!FD$26</f>
        <v>0</v>
      </c>
      <c r="FE76" s="270">
        <f xml:space="preserve"> Equity!FE$26</f>
        <v>0</v>
      </c>
      <c r="FF76" s="270">
        <f xml:space="preserve"> Equity!FF$26</f>
        <v>0</v>
      </c>
      <c r="FG76" s="270">
        <f xml:space="preserve"> Equity!FG$26</f>
        <v>0</v>
      </c>
      <c r="FH76" s="270">
        <f xml:space="preserve"> Equity!FH$26</f>
        <v>0</v>
      </c>
      <c r="FI76" s="270">
        <f xml:space="preserve"> Equity!FI$26</f>
        <v>0</v>
      </c>
      <c r="FJ76" s="270">
        <f xml:space="preserve"> Equity!FJ$26</f>
        <v>0</v>
      </c>
      <c r="FK76" s="270">
        <f xml:space="preserve"> Equity!FK$26</f>
        <v>0</v>
      </c>
      <c r="FL76" s="270">
        <f xml:space="preserve"> Equity!FL$26</f>
        <v>0</v>
      </c>
      <c r="FM76" s="270">
        <f xml:space="preserve"> Equity!FM$26</f>
        <v>0</v>
      </c>
      <c r="FN76" s="270">
        <f xml:space="preserve"> Equity!FN$26</f>
        <v>0</v>
      </c>
      <c r="FO76" s="270">
        <f xml:space="preserve"> Equity!FO$26</f>
        <v>0</v>
      </c>
      <c r="FP76" s="270">
        <f xml:space="preserve"> Equity!FP$26</f>
        <v>0</v>
      </c>
      <c r="FQ76" s="270">
        <f xml:space="preserve"> Equity!FQ$26</f>
        <v>0</v>
      </c>
      <c r="FR76" s="270">
        <f xml:space="preserve"> Equity!FR$26</f>
        <v>0</v>
      </c>
      <c r="FS76" s="270">
        <f xml:space="preserve"> Equity!FS$26</f>
        <v>0</v>
      </c>
      <c r="FT76" s="270">
        <f xml:space="preserve"> Equity!FT$26</f>
        <v>0</v>
      </c>
      <c r="FU76" s="270">
        <f xml:space="preserve"> Equity!FU$26</f>
        <v>0</v>
      </c>
      <c r="FV76" s="270">
        <f xml:space="preserve"> Equity!FV$26</f>
        <v>0</v>
      </c>
      <c r="FW76" s="270">
        <f xml:space="preserve"> Equity!FW$26</f>
        <v>0</v>
      </c>
      <c r="FX76" s="270">
        <f xml:space="preserve"> Equity!FX$26</f>
        <v>0</v>
      </c>
      <c r="FY76" s="270">
        <f xml:space="preserve"> Equity!FY$26</f>
        <v>0</v>
      </c>
      <c r="FZ76" s="270">
        <f xml:space="preserve"> Equity!FZ$26</f>
        <v>0</v>
      </c>
      <c r="GA76" s="270">
        <f xml:space="preserve"> Equity!GA$26</f>
        <v>0</v>
      </c>
      <c r="GB76" s="270">
        <f xml:space="preserve"> Equity!GB$26</f>
        <v>0</v>
      </c>
      <c r="GC76" s="270">
        <f xml:space="preserve"> Equity!GC$26</f>
        <v>0</v>
      </c>
      <c r="GD76" s="270">
        <f xml:space="preserve"> Equity!GD$26</f>
        <v>0</v>
      </c>
      <c r="GE76" s="270">
        <f xml:space="preserve"> Equity!GE$26</f>
        <v>0</v>
      </c>
      <c r="GF76" s="270">
        <f xml:space="preserve"> Equity!GF$26</f>
        <v>0</v>
      </c>
      <c r="GG76" s="270">
        <f xml:space="preserve"> Equity!GG$26</f>
        <v>0</v>
      </c>
      <c r="GH76" s="270">
        <f xml:space="preserve"> Equity!GH$26</f>
        <v>0</v>
      </c>
      <c r="GI76" s="270">
        <f xml:space="preserve"> Equity!GI$26</f>
        <v>0</v>
      </c>
      <c r="GJ76" s="270">
        <f xml:space="preserve"> Equity!GJ$26</f>
        <v>0</v>
      </c>
    </row>
    <row r="77" spans="1:192" hidden="1" outlineLevel="2" x14ac:dyDescent="0.35">
      <c r="A77" s="198"/>
      <c r="D77" s="201"/>
      <c r="E77" s="223" t="s">
        <v>58</v>
      </c>
      <c r="F77" s="223"/>
      <c r="G77" s="223" t="s">
        <v>101</v>
      </c>
      <c r="H77" s="223"/>
      <c r="I77" s="223"/>
      <c r="J77" s="223">
        <f t="shared" ref="J77:AO77" si="90">SUM(J73:J76)</f>
        <v>0</v>
      </c>
      <c r="K77" s="223">
        <f t="shared" si="90"/>
        <v>0</v>
      </c>
      <c r="L77" s="223">
        <f t="shared" si="90"/>
        <v>0</v>
      </c>
      <c r="M77" s="223">
        <f t="shared" si="90"/>
        <v>0</v>
      </c>
      <c r="N77" s="223">
        <f t="shared" si="90"/>
        <v>0</v>
      </c>
      <c r="O77" s="223">
        <f t="shared" si="90"/>
        <v>5650</v>
      </c>
      <c r="P77" s="223">
        <f t="shared" si="90"/>
        <v>37458.608109952562</v>
      </c>
      <c r="Q77" s="223">
        <f t="shared" si="90"/>
        <v>44753.379380769329</v>
      </c>
      <c r="R77" s="223">
        <f t="shared" si="90"/>
        <v>52054.988790384625</v>
      </c>
      <c r="S77" s="223">
        <f t="shared" si="90"/>
        <v>59382.583400153591</v>
      </c>
      <c r="T77" s="223">
        <f t="shared" si="90"/>
        <v>66716.028761210677</v>
      </c>
      <c r="U77" s="223">
        <f t="shared" si="90"/>
        <v>74076.592111304635</v>
      </c>
      <c r="V77" s="223">
        <f t="shared" si="90"/>
        <v>81453.707391016957</v>
      </c>
      <c r="W77" s="223">
        <f t="shared" si="90"/>
        <v>88810.727600174607</v>
      </c>
      <c r="X77" s="223">
        <f t="shared" si="90"/>
        <v>96220.975992394408</v>
      </c>
      <c r="Y77" s="223">
        <f t="shared" si="90"/>
        <v>103634.5887553247</v>
      </c>
      <c r="Z77" s="223">
        <f t="shared" si="90"/>
        <v>111078.17202897069</v>
      </c>
      <c r="AA77" s="223">
        <f t="shared" si="90"/>
        <v>118524.11689766152</v>
      </c>
      <c r="AB77" s="223">
        <f t="shared" si="90"/>
        <v>126001.18272014669</v>
      </c>
      <c r="AC77" s="223">
        <f t="shared" si="90"/>
        <v>133495.06245501252</v>
      </c>
      <c r="AD77" s="223">
        <f t="shared" si="90"/>
        <v>140989.79077317053</v>
      </c>
      <c r="AE77" s="223">
        <f t="shared" si="90"/>
        <v>148633.4889795059</v>
      </c>
      <c r="AF77" s="223">
        <f t="shared" si="90"/>
        <v>156269.53068005666</v>
      </c>
      <c r="AG77" s="223">
        <f t="shared" si="90"/>
        <v>163954.32918366088</v>
      </c>
      <c r="AH77" s="223">
        <f t="shared" si="90"/>
        <v>171648.16438741834</v>
      </c>
      <c r="AI77" s="223">
        <f t="shared" si="90"/>
        <v>179283.46730504857</v>
      </c>
      <c r="AJ77" s="223">
        <f t="shared" si="90"/>
        <v>187047.07274875607</v>
      </c>
      <c r="AK77" s="223">
        <f t="shared" si="90"/>
        <v>194743.24621297943</v>
      </c>
      <c r="AL77" s="223">
        <f t="shared" si="90"/>
        <v>202527.21064965517</v>
      </c>
      <c r="AM77" s="223">
        <f t="shared" si="90"/>
        <v>210271.32270702708</v>
      </c>
      <c r="AN77" s="223">
        <f t="shared" si="90"/>
        <v>218097.25259262143</v>
      </c>
      <c r="AO77" s="223">
        <f t="shared" si="90"/>
        <v>225903.69056271366</v>
      </c>
      <c r="AP77" s="223">
        <f t="shared" ref="AP77:BU77" si="91">SUM(AP73:AP76)</f>
        <v>233656.64878219075</v>
      </c>
      <c r="AQ77" s="223">
        <f t="shared" si="91"/>
        <v>241538.4295731911</v>
      </c>
      <c r="AR77" s="223">
        <f t="shared" si="91"/>
        <v>249311.70808841148</v>
      </c>
      <c r="AS77" s="223">
        <f t="shared" si="91"/>
        <v>257229.65898164141</v>
      </c>
      <c r="AT77" s="223">
        <f t="shared" si="91"/>
        <v>265107.86783736688</v>
      </c>
      <c r="AU77" s="223">
        <f t="shared" si="91"/>
        <v>272730.57223991485</v>
      </c>
      <c r="AV77" s="223">
        <f t="shared" si="91"/>
        <v>280831.54213048215</v>
      </c>
      <c r="AW77" s="223">
        <f t="shared" si="91"/>
        <v>288652.08305830986</v>
      </c>
      <c r="AX77" s="223">
        <f t="shared" si="91"/>
        <v>296656.7949793911</v>
      </c>
      <c r="AY77" s="223">
        <f t="shared" si="91"/>
        <v>304555.18383011734</v>
      </c>
      <c r="AZ77" s="223">
        <f t="shared" si="91"/>
        <v>312598.01207593759</v>
      </c>
      <c r="BA77" s="223">
        <f t="shared" si="91"/>
        <v>320570.58454494446</v>
      </c>
      <c r="BB77" s="223">
        <f t="shared" si="91"/>
        <v>328433.33831793704</v>
      </c>
      <c r="BC77" s="223">
        <f t="shared" si="91"/>
        <v>336402.02913171583</v>
      </c>
      <c r="BD77" s="223">
        <f t="shared" si="91"/>
        <v>344165.4384436587</v>
      </c>
      <c r="BE77" s="223">
        <f t="shared" si="91"/>
        <v>352807.32400117652</v>
      </c>
      <c r="BF77" s="223">
        <f t="shared" si="91"/>
        <v>349214.08377193724</v>
      </c>
      <c r="BG77" s="223">
        <f t="shared" si="91"/>
        <v>345818.39081744099</v>
      </c>
      <c r="BH77" s="223">
        <f t="shared" si="91"/>
        <v>342351.86417866003</v>
      </c>
      <c r="BI77" s="223">
        <f t="shared" si="91"/>
        <v>338853.06886148272</v>
      </c>
      <c r="BJ77" s="223">
        <f t="shared" si="91"/>
        <v>335289.73618751275</v>
      </c>
      <c r="BK77" s="223">
        <f t="shared" si="91"/>
        <v>331896.6207920835</v>
      </c>
      <c r="BL77" s="223">
        <f t="shared" si="91"/>
        <v>328430.90087026241</v>
      </c>
      <c r="BM77" s="223">
        <f t="shared" si="91"/>
        <v>324932.1055530851</v>
      </c>
      <c r="BN77" s="223">
        <f t="shared" si="91"/>
        <v>321400.23484055157</v>
      </c>
      <c r="BO77" s="223">
        <f t="shared" si="91"/>
        <v>317976.68604780978</v>
      </c>
      <c r="BP77" s="223">
        <f t="shared" si="91"/>
        <v>314511.79301087267</v>
      </c>
      <c r="BQ77" s="223">
        <f t="shared" si="91"/>
        <v>311012.99769369536</v>
      </c>
      <c r="BR77" s="223">
        <f t="shared" si="91"/>
        <v>307446.39781603776</v>
      </c>
      <c r="BS77" s="223">
        <f t="shared" si="91"/>
        <v>304058.63246664702</v>
      </c>
      <c r="BT77" s="223">
        <f t="shared" si="91"/>
        <v>300594.58698671591</v>
      </c>
      <c r="BU77" s="223">
        <f t="shared" si="91"/>
        <v>297095.79166953859</v>
      </c>
      <c r="BV77" s="223">
        <f t="shared" ref="BV77:DA77" si="92">SUM(BV73:BV76)</f>
        <v>293527.496677869</v>
      </c>
      <c r="BW77" s="223">
        <f t="shared" si="92"/>
        <v>290142.50707767287</v>
      </c>
      <c r="BX77" s="223">
        <f t="shared" si="92"/>
        <v>286679.33034367289</v>
      </c>
      <c r="BY77" s="223">
        <f t="shared" si="92"/>
        <v>283180.53502649564</v>
      </c>
      <c r="BZ77" s="223">
        <f t="shared" si="92"/>
        <v>279610.50254296372</v>
      </c>
      <c r="CA77" s="223">
        <f t="shared" si="92"/>
        <v>276228.35808569216</v>
      </c>
      <c r="CB77" s="223">
        <f t="shared" si="92"/>
        <v>272766.07181627158</v>
      </c>
      <c r="CC77" s="223">
        <f t="shared" si="92"/>
        <v>269289.95541901392</v>
      </c>
      <c r="CD77" s="223">
        <f t="shared" si="92"/>
        <v>266978.12350840296</v>
      </c>
      <c r="CE77" s="223">
        <f t="shared" si="92"/>
        <v>264636.14642333973</v>
      </c>
      <c r="CF77" s="223">
        <f t="shared" si="92"/>
        <v>262172.32114009751</v>
      </c>
      <c r="CG77" s="223">
        <f t="shared" si="92"/>
        <v>259655.91969833028</v>
      </c>
      <c r="CH77" s="223">
        <f t="shared" si="92"/>
        <v>257171.83693989814</v>
      </c>
      <c r="CI77" s="223">
        <f t="shared" si="92"/>
        <v>254654.06730184291</v>
      </c>
      <c r="CJ77" s="223">
        <f t="shared" si="92"/>
        <v>251981.22525785369</v>
      </c>
      <c r="CK77" s="223">
        <f t="shared" si="92"/>
        <v>249252.98567983892</v>
      </c>
      <c r="CL77" s="223">
        <f t="shared" si="92"/>
        <v>246559.62103863631</v>
      </c>
      <c r="CM77" s="223">
        <f t="shared" si="92"/>
        <v>243828.60386310471</v>
      </c>
      <c r="CN77" s="223">
        <f t="shared" si="92"/>
        <v>240935.44935321575</v>
      </c>
      <c r="CO77" s="223">
        <f t="shared" si="92"/>
        <v>237983.9433475993</v>
      </c>
      <c r="CP77" s="223">
        <f t="shared" si="92"/>
        <v>235070.0044269241</v>
      </c>
      <c r="CQ77" s="223">
        <f t="shared" si="92"/>
        <v>232114.21956175967</v>
      </c>
      <c r="CR77" s="223">
        <f t="shared" si="92"/>
        <v>228988.92453505122</v>
      </c>
      <c r="CS77" s="223">
        <f t="shared" si="92"/>
        <v>225802.18559498043</v>
      </c>
      <c r="CT77" s="223">
        <f t="shared" si="92"/>
        <v>222619.35962276254</v>
      </c>
      <c r="CU77" s="223">
        <f t="shared" si="92"/>
        <v>219396.87894663209</v>
      </c>
      <c r="CV77" s="223">
        <f t="shared" si="92"/>
        <v>216026.38112385303</v>
      </c>
      <c r="CW77" s="223">
        <f t="shared" si="92"/>
        <v>212591.19545891351</v>
      </c>
      <c r="CX77" s="223">
        <f t="shared" si="92"/>
        <v>209199.40263042963</v>
      </c>
      <c r="CY77" s="223">
        <f t="shared" si="92"/>
        <v>205756.63494782342</v>
      </c>
      <c r="CZ77" s="223">
        <f t="shared" si="92"/>
        <v>202128.62012264051</v>
      </c>
      <c r="DA77" s="223">
        <f t="shared" si="92"/>
        <v>198432.52921266214</v>
      </c>
      <c r="DB77" s="223">
        <f t="shared" ref="DB77:EG77" si="93">SUM(DB73:DB76)</f>
        <v>194782.97060843871</v>
      </c>
      <c r="DC77" s="223">
        <f t="shared" si="93"/>
        <v>191077.4919506943</v>
      </c>
      <c r="DD77" s="223">
        <f t="shared" si="93"/>
        <v>187178.38818175322</v>
      </c>
      <c r="DE77" s="223">
        <f t="shared" si="93"/>
        <v>183207.66245381586</v>
      </c>
      <c r="DF77" s="223">
        <f t="shared" si="93"/>
        <v>179286.77159089502</v>
      </c>
      <c r="DG77" s="223">
        <f t="shared" si="93"/>
        <v>175304.74069321784</v>
      </c>
      <c r="DH77" s="223">
        <f t="shared" si="93"/>
        <v>171120.34298680697</v>
      </c>
      <c r="DI77" s="223">
        <f t="shared" si="93"/>
        <v>166860.6128720273</v>
      </c>
      <c r="DJ77" s="223">
        <f t="shared" si="93"/>
        <v>162605.7648409048</v>
      </c>
      <c r="DK77" s="223">
        <f t="shared" si="93"/>
        <v>158299.64699907546</v>
      </c>
      <c r="DL77" s="223">
        <f t="shared" si="93"/>
        <v>153814.25654272683</v>
      </c>
      <c r="DM77" s="223">
        <f t="shared" si="93"/>
        <v>149249.64289910358</v>
      </c>
      <c r="DN77" s="223">
        <f t="shared" si="93"/>
        <v>144741.99896184009</v>
      </c>
      <c r="DO77" s="223">
        <f t="shared" si="93"/>
        <v>140161.8800785483</v>
      </c>
      <c r="DP77" s="223">
        <f t="shared" si="93"/>
        <v>135360.73936225448</v>
      </c>
      <c r="DQ77" s="223">
        <f t="shared" si="93"/>
        <v>130476.31347613025</v>
      </c>
      <c r="DR77" s="223">
        <f t="shared" si="93"/>
        <v>126663.95619931121</v>
      </c>
      <c r="DS77" s="223">
        <f t="shared" si="93"/>
        <v>123318.21691903722</v>
      </c>
      <c r="DT77" s="223">
        <f t="shared" si="93"/>
        <v>119867.32463631059</v>
      </c>
      <c r="DU77" s="223">
        <f t="shared" si="93"/>
        <v>116368.5293191333</v>
      </c>
      <c r="DV77" s="223">
        <f t="shared" si="93"/>
        <v>112773.92793305471</v>
      </c>
      <c r="DW77" s="223">
        <f t="shared" si="93"/>
        <v>109432.01505370332</v>
      </c>
      <c r="DX77" s="223">
        <f t="shared" si="93"/>
        <v>105982.32034683794</v>
      </c>
      <c r="DY77" s="223">
        <f t="shared" si="93"/>
        <v>102483.52502966065</v>
      </c>
      <c r="DZ77" s="223">
        <f t="shared" si="93"/>
        <v>98935.629102171442</v>
      </c>
      <c r="EA77" s="223">
        <f t="shared" si="93"/>
        <v>95548.537673453786</v>
      </c>
      <c r="EB77" s="223">
        <f t="shared" si="93"/>
        <v>92100.070481846211</v>
      </c>
      <c r="EC77" s="223">
        <f t="shared" si="93"/>
        <v>88990.628260206257</v>
      </c>
      <c r="ED77" s="223">
        <f t="shared" si="93"/>
        <v>88984.624493432042</v>
      </c>
      <c r="EE77" s="223">
        <f t="shared" si="93"/>
        <v>89035.966406259686</v>
      </c>
      <c r="EF77" s="223">
        <f t="shared" si="93"/>
        <v>89039.043336731469</v>
      </c>
      <c r="EG77" s="223">
        <f t="shared" si="93"/>
        <v>89039.043336731469</v>
      </c>
      <c r="EH77" s="223">
        <f t="shared" ref="EH77:FM77" si="94">SUM(EH73:EH76)</f>
        <v>89032.889475787902</v>
      </c>
      <c r="EI77" s="223">
        <f t="shared" si="94"/>
        <v>89085.514936436244</v>
      </c>
      <c r="EJ77" s="223">
        <f t="shared" si="94"/>
        <v>89088.668790169817</v>
      </c>
      <c r="EK77" s="223">
        <f t="shared" si="94"/>
        <v>89088.668790169817</v>
      </c>
      <c r="EL77" s="223">
        <f t="shared" si="94"/>
        <v>89082.361082702657</v>
      </c>
      <c r="EM77" s="223">
        <f t="shared" si="94"/>
        <v>89136.302179867198</v>
      </c>
      <c r="EN77" s="223">
        <f t="shared" si="94"/>
        <v>89139.534879944113</v>
      </c>
      <c r="EO77" s="223">
        <f t="shared" si="94"/>
        <v>89139.534879944113</v>
      </c>
      <c r="EP77" s="223">
        <f t="shared" si="94"/>
        <v>89136.302179867198</v>
      </c>
      <c r="EQ77" s="223">
        <f t="shared" si="94"/>
        <v>89188.359104383941</v>
      </c>
      <c r="ER77" s="223">
        <f t="shared" si="94"/>
        <v>89191.672621962774</v>
      </c>
      <c r="ES77" s="223">
        <f t="shared" si="94"/>
        <v>89191.672621962774</v>
      </c>
      <c r="ET77" s="223">
        <f t="shared" si="94"/>
        <v>89185.045586805107</v>
      </c>
      <c r="EU77" s="223">
        <f t="shared" si="94"/>
        <v>89241.717452013589</v>
      </c>
      <c r="EV77" s="223">
        <f t="shared" si="94"/>
        <v>89245.113807531903</v>
      </c>
      <c r="EW77" s="223">
        <f t="shared" si="94"/>
        <v>89245.113807531903</v>
      </c>
      <c r="EX77" s="223">
        <f t="shared" si="94"/>
        <v>89238.321096495289</v>
      </c>
      <c r="EY77" s="223">
        <f t="shared" si="94"/>
        <v>89296.40975833399</v>
      </c>
      <c r="EZ77" s="223">
        <f t="shared" si="94"/>
        <v>89299.891022740252</v>
      </c>
      <c r="FA77" s="223">
        <f t="shared" si="94"/>
        <v>5369.5980296257931</v>
      </c>
      <c r="FB77" s="223">
        <f t="shared" si="94"/>
        <v>4.3200998334214091E-10</v>
      </c>
      <c r="FC77" s="223">
        <f t="shared" si="94"/>
        <v>4.3200998334214091E-10</v>
      </c>
      <c r="FD77" s="223">
        <f t="shared" si="94"/>
        <v>4.3200998334214091E-10</v>
      </c>
      <c r="FE77" s="223">
        <f t="shared" si="94"/>
        <v>4.3200998334214091E-10</v>
      </c>
      <c r="FF77" s="223">
        <f t="shared" si="94"/>
        <v>4.3200998334214091E-10</v>
      </c>
      <c r="FG77" s="223">
        <f t="shared" si="94"/>
        <v>4.3200998334214091E-10</v>
      </c>
      <c r="FH77" s="223">
        <f t="shared" si="94"/>
        <v>4.3200998334214091E-10</v>
      </c>
      <c r="FI77" s="223">
        <f t="shared" si="94"/>
        <v>4.3200998334214091E-10</v>
      </c>
      <c r="FJ77" s="223">
        <f t="shared" si="94"/>
        <v>4.3200998334214091E-10</v>
      </c>
      <c r="FK77" s="223">
        <f t="shared" si="94"/>
        <v>4.3200998334214091E-10</v>
      </c>
      <c r="FL77" s="223">
        <f t="shared" si="94"/>
        <v>4.3200998334214091E-10</v>
      </c>
      <c r="FM77" s="223">
        <f t="shared" si="94"/>
        <v>4.3200998334214091E-10</v>
      </c>
      <c r="FN77" s="223">
        <f t="shared" ref="FN77:GJ77" si="95">SUM(FN73:FN76)</f>
        <v>4.3200998334214091E-10</v>
      </c>
      <c r="FO77" s="223">
        <f t="shared" si="95"/>
        <v>4.3200998334214091E-10</v>
      </c>
      <c r="FP77" s="223">
        <f t="shared" si="95"/>
        <v>4.3200998334214091E-10</v>
      </c>
      <c r="FQ77" s="223">
        <f t="shared" si="95"/>
        <v>4.3200998334214091E-10</v>
      </c>
      <c r="FR77" s="223">
        <f t="shared" si="95"/>
        <v>4.3200998334214091E-10</v>
      </c>
      <c r="FS77" s="223">
        <f t="shared" si="95"/>
        <v>4.3200998334214091E-10</v>
      </c>
      <c r="FT77" s="223">
        <f t="shared" si="95"/>
        <v>4.3200998334214091E-10</v>
      </c>
      <c r="FU77" s="223">
        <f t="shared" si="95"/>
        <v>4.3200998334214091E-10</v>
      </c>
      <c r="FV77" s="223">
        <f t="shared" si="95"/>
        <v>4.3200998334214091E-10</v>
      </c>
      <c r="FW77" s="223">
        <f t="shared" si="95"/>
        <v>4.3200998334214091E-10</v>
      </c>
      <c r="FX77" s="223">
        <f t="shared" si="95"/>
        <v>4.3200998334214091E-10</v>
      </c>
      <c r="FY77" s="223">
        <f t="shared" si="95"/>
        <v>4.3200998334214091E-10</v>
      </c>
      <c r="FZ77" s="223">
        <f t="shared" si="95"/>
        <v>4.3200998334214091E-10</v>
      </c>
      <c r="GA77" s="223">
        <f t="shared" si="95"/>
        <v>4.3200998334214091E-10</v>
      </c>
      <c r="GB77" s="223">
        <f t="shared" si="95"/>
        <v>4.3200998334214091E-10</v>
      </c>
      <c r="GC77" s="223">
        <f t="shared" si="95"/>
        <v>4.3200998334214091E-10</v>
      </c>
      <c r="GD77" s="223">
        <f t="shared" si="95"/>
        <v>4.3200998334214091E-10</v>
      </c>
      <c r="GE77" s="223">
        <f t="shared" si="95"/>
        <v>4.3200998334214091E-10</v>
      </c>
      <c r="GF77" s="223">
        <f t="shared" si="95"/>
        <v>4.3200998334214091E-10</v>
      </c>
      <c r="GG77" s="223">
        <f t="shared" si="95"/>
        <v>4.3200998334214091E-10</v>
      </c>
      <c r="GH77" s="223">
        <f t="shared" si="95"/>
        <v>4.3200998334214091E-10</v>
      </c>
      <c r="GI77" s="223">
        <f t="shared" si="95"/>
        <v>4.3200998334214091E-10</v>
      </c>
      <c r="GJ77" s="223">
        <f t="shared" si="95"/>
        <v>4.3200998334214091E-10</v>
      </c>
    </row>
    <row r="78" spans="1:192" hidden="1" outlineLevel="2" x14ac:dyDescent="0.35">
      <c r="A78" s="198"/>
      <c r="D78" s="201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Q78" s="225"/>
      <c r="R78" s="225"/>
      <c r="S78" s="225"/>
      <c r="T78" s="225"/>
      <c r="U78" s="225"/>
      <c r="V78" s="225"/>
      <c r="W78" s="225"/>
      <c r="X78" s="225"/>
      <c r="Y78" s="225"/>
      <c r="Z78" s="225"/>
      <c r="AA78" s="225"/>
      <c r="AB78" s="225"/>
      <c r="AC78" s="225"/>
      <c r="AD78" s="225"/>
      <c r="AE78" s="225"/>
      <c r="AF78" s="225"/>
      <c r="AG78" s="225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  <c r="CK78" s="225"/>
      <c r="CL78" s="225"/>
      <c r="CM78" s="225"/>
      <c r="CN78" s="225"/>
      <c r="CO78" s="225"/>
      <c r="CP78" s="225"/>
      <c r="CQ78" s="225"/>
      <c r="CR78" s="225"/>
      <c r="CS78" s="225"/>
      <c r="CT78" s="225"/>
      <c r="CU78" s="225"/>
      <c r="CV78" s="225"/>
      <c r="CW78" s="225"/>
      <c r="CX78" s="225"/>
      <c r="CY78" s="225"/>
      <c r="CZ78" s="225"/>
      <c r="DA78" s="225"/>
      <c r="DB78" s="225"/>
      <c r="DC78" s="225"/>
      <c r="DD78" s="225"/>
      <c r="DE78" s="225"/>
      <c r="DF78" s="225"/>
      <c r="DG78" s="225"/>
      <c r="DH78" s="225"/>
      <c r="DI78" s="225"/>
      <c r="DJ78" s="225"/>
      <c r="DK78" s="225"/>
      <c r="DL78" s="225"/>
      <c r="DM78" s="225"/>
      <c r="DN78" s="225"/>
      <c r="DO78" s="225"/>
      <c r="DP78" s="225"/>
      <c r="DQ78" s="225"/>
      <c r="DR78" s="225"/>
      <c r="DS78" s="225"/>
      <c r="DT78" s="225"/>
      <c r="DU78" s="225"/>
      <c r="DV78" s="225"/>
      <c r="DW78" s="225"/>
      <c r="DX78" s="225"/>
      <c r="DY78" s="225"/>
      <c r="DZ78" s="225"/>
      <c r="EA78" s="225"/>
      <c r="EB78" s="225"/>
      <c r="EC78" s="225"/>
      <c r="ED78" s="225"/>
      <c r="EE78" s="225"/>
      <c r="EF78" s="225"/>
      <c r="EG78" s="225"/>
      <c r="EH78" s="225"/>
      <c r="EI78" s="225"/>
      <c r="EJ78" s="225"/>
      <c r="EK78" s="225"/>
      <c r="EL78" s="225"/>
      <c r="EM78" s="225"/>
      <c r="EN78" s="225"/>
      <c r="EO78" s="225"/>
      <c r="EP78" s="225"/>
      <c r="EQ78" s="225"/>
      <c r="ER78" s="225"/>
      <c r="ES78" s="225"/>
      <c r="ET78" s="225"/>
      <c r="EU78" s="225"/>
      <c r="EV78" s="225"/>
      <c r="EW78" s="225"/>
      <c r="EX78" s="225"/>
      <c r="EY78" s="225"/>
      <c r="EZ78" s="225"/>
      <c r="FA78" s="225"/>
      <c r="FB78" s="225"/>
      <c r="FC78" s="225"/>
      <c r="FD78" s="225"/>
      <c r="FE78" s="225"/>
      <c r="FF78" s="225"/>
      <c r="FG78" s="225"/>
      <c r="FH78" s="225"/>
      <c r="FI78" s="225"/>
      <c r="FJ78" s="225"/>
      <c r="FK78" s="225"/>
      <c r="FL78" s="225"/>
      <c r="FM78" s="225"/>
      <c r="FN78" s="225"/>
      <c r="FO78" s="225"/>
      <c r="FP78" s="225"/>
      <c r="FQ78" s="225"/>
      <c r="FR78" s="225"/>
      <c r="FS78" s="225"/>
      <c r="FT78" s="225"/>
      <c r="FU78" s="225"/>
      <c r="FV78" s="225"/>
      <c r="FW78" s="225"/>
      <c r="FX78" s="225"/>
      <c r="FY78" s="225"/>
      <c r="FZ78" s="225"/>
      <c r="GA78" s="225"/>
      <c r="GB78" s="225"/>
      <c r="GC78" s="225"/>
      <c r="GD78" s="225"/>
      <c r="GE78" s="225"/>
      <c r="GF78" s="225"/>
      <c r="GG78" s="225"/>
      <c r="GH78" s="225"/>
      <c r="GI78" s="225"/>
      <c r="GJ78" s="225"/>
    </row>
    <row r="79" spans="1:192" x14ac:dyDescent="0.35">
      <c r="A79" s="198"/>
      <c r="D79" s="201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25"/>
      <c r="S79" s="225"/>
      <c r="T79" s="225"/>
      <c r="U79" s="225"/>
      <c r="V79" s="225"/>
      <c r="W79" s="225"/>
      <c r="X79" s="225"/>
      <c r="Y79" s="225"/>
      <c r="Z79" s="225"/>
      <c r="AA79" s="225"/>
      <c r="AB79" s="225"/>
      <c r="AC79" s="225"/>
      <c r="AD79" s="225"/>
      <c r="AE79" s="225"/>
      <c r="AF79" s="225"/>
      <c r="AG79" s="225"/>
      <c r="AH79" s="225"/>
      <c r="AI79" s="225"/>
      <c r="AJ79" s="225"/>
      <c r="AK79" s="225"/>
      <c r="AL79" s="225"/>
      <c r="AM79" s="225"/>
      <c r="AN79" s="225"/>
      <c r="AO79" s="225"/>
      <c r="AP79" s="225"/>
      <c r="AQ79" s="225"/>
      <c r="AR79" s="225"/>
      <c r="AS79" s="225"/>
      <c r="AT79" s="225"/>
      <c r="AU79" s="225"/>
      <c r="AV79" s="225"/>
      <c r="AW79" s="225"/>
      <c r="AX79" s="225"/>
      <c r="AY79" s="225"/>
      <c r="AZ79" s="225"/>
      <c r="BA79" s="225"/>
      <c r="BB79" s="225"/>
      <c r="BC79" s="225"/>
      <c r="BD79" s="225"/>
      <c r="BE79" s="225"/>
      <c r="BF79" s="225"/>
      <c r="BG79" s="225"/>
      <c r="BH79" s="225"/>
      <c r="BI79" s="225"/>
      <c r="BJ79" s="225"/>
      <c r="BK79" s="225"/>
      <c r="BL79" s="225"/>
      <c r="BM79" s="225"/>
      <c r="BN79" s="225"/>
      <c r="BO79" s="225"/>
      <c r="BP79" s="225"/>
      <c r="BQ79" s="225"/>
      <c r="BR79" s="225"/>
      <c r="BS79" s="225"/>
      <c r="BT79" s="225"/>
      <c r="BU79" s="225"/>
      <c r="BV79" s="225"/>
      <c r="BW79" s="225"/>
      <c r="BX79" s="225"/>
      <c r="BY79" s="225"/>
      <c r="BZ79" s="225"/>
      <c r="CA79" s="225"/>
      <c r="CB79" s="225"/>
      <c r="CC79" s="225"/>
      <c r="CD79" s="225"/>
      <c r="CE79" s="225"/>
      <c r="CF79" s="225"/>
      <c r="CG79" s="225"/>
      <c r="CH79" s="225"/>
      <c r="CI79" s="225"/>
      <c r="CJ79" s="225"/>
      <c r="CK79" s="225"/>
      <c r="CL79" s="225"/>
      <c r="CM79" s="225"/>
      <c r="CN79" s="225"/>
      <c r="CO79" s="225"/>
      <c r="CP79" s="225"/>
      <c r="CQ79" s="225"/>
      <c r="CR79" s="225"/>
      <c r="CS79" s="225"/>
      <c r="CT79" s="225"/>
      <c r="CU79" s="225"/>
      <c r="CV79" s="225"/>
      <c r="CW79" s="225"/>
      <c r="CX79" s="225"/>
      <c r="CY79" s="225"/>
      <c r="CZ79" s="225"/>
      <c r="DA79" s="225"/>
      <c r="DB79" s="225"/>
      <c r="DC79" s="225"/>
      <c r="DD79" s="225"/>
      <c r="DE79" s="225"/>
      <c r="DF79" s="225"/>
      <c r="DG79" s="225"/>
      <c r="DH79" s="225"/>
      <c r="DI79" s="225"/>
      <c r="DJ79" s="225"/>
      <c r="DK79" s="225"/>
      <c r="DL79" s="225"/>
      <c r="DM79" s="225"/>
      <c r="DN79" s="225"/>
      <c r="DO79" s="225"/>
      <c r="DP79" s="225"/>
      <c r="DQ79" s="225"/>
      <c r="DR79" s="225"/>
      <c r="DS79" s="225"/>
      <c r="DT79" s="225"/>
      <c r="DU79" s="225"/>
      <c r="DV79" s="225"/>
      <c r="DW79" s="225"/>
      <c r="DX79" s="225"/>
      <c r="DY79" s="225"/>
      <c r="DZ79" s="225"/>
      <c r="EA79" s="225"/>
      <c r="EB79" s="225"/>
      <c r="EC79" s="225"/>
      <c r="ED79" s="225"/>
      <c r="EE79" s="225"/>
      <c r="EF79" s="225"/>
      <c r="EG79" s="225"/>
      <c r="EH79" s="225"/>
      <c r="EI79" s="225"/>
      <c r="EJ79" s="225"/>
      <c r="EK79" s="225"/>
      <c r="EL79" s="225"/>
      <c r="EM79" s="225"/>
      <c r="EN79" s="225"/>
      <c r="EO79" s="225"/>
      <c r="EP79" s="225"/>
      <c r="EQ79" s="225"/>
      <c r="ER79" s="225"/>
      <c r="ES79" s="225"/>
      <c r="ET79" s="225"/>
      <c r="EU79" s="225"/>
      <c r="EV79" s="225"/>
      <c r="EW79" s="225"/>
      <c r="EX79" s="225"/>
      <c r="EY79" s="225"/>
      <c r="EZ79" s="225"/>
      <c r="FA79" s="225"/>
      <c r="FB79" s="225"/>
      <c r="FC79" s="225"/>
      <c r="FD79" s="225"/>
      <c r="FE79" s="225"/>
      <c r="FF79" s="225"/>
      <c r="FG79" s="225"/>
      <c r="FH79" s="225"/>
      <c r="FI79" s="225"/>
      <c r="FJ79" s="225"/>
      <c r="FK79" s="225"/>
      <c r="FL79" s="225"/>
      <c r="FM79" s="225"/>
      <c r="FN79" s="225"/>
      <c r="FO79" s="225"/>
      <c r="FP79" s="225"/>
      <c r="FQ79" s="225"/>
      <c r="FR79" s="225"/>
      <c r="FS79" s="225"/>
      <c r="FT79" s="225"/>
      <c r="FU79" s="225"/>
      <c r="FV79" s="225"/>
      <c r="FW79" s="225"/>
      <c r="FX79" s="225"/>
      <c r="FY79" s="225"/>
      <c r="FZ79" s="225"/>
      <c r="GA79" s="225"/>
      <c r="GB79" s="225"/>
      <c r="GC79" s="225"/>
      <c r="GD79" s="225"/>
      <c r="GE79" s="225"/>
      <c r="GF79" s="225"/>
      <c r="GG79" s="225"/>
      <c r="GH79" s="225"/>
      <c r="GI79" s="225"/>
      <c r="GJ79" s="225"/>
    </row>
    <row r="80" spans="1:192" collapsed="1" x14ac:dyDescent="0.35">
      <c r="A80" s="198" t="s">
        <v>72</v>
      </c>
      <c r="D80" s="201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25"/>
      <c r="S80" s="225"/>
      <c r="T80" s="225"/>
      <c r="U80" s="225"/>
      <c r="V80" s="225"/>
      <c r="W80" s="225"/>
      <c r="X80" s="225"/>
      <c r="Y80" s="225"/>
      <c r="Z80" s="225"/>
      <c r="AA80" s="225"/>
      <c r="AB80" s="225"/>
      <c r="AC80" s="225"/>
      <c r="AD80" s="225"/>
      <c r="AE80" s="225"/>
      <c r="AF80" s="225"/>
      <c r="AG80" s="225"/>
      <c r="AH80" s="225"/>
      <c r="AI80" s="225"/>
      <c r="AJ80" s="225"/>
      <c r="AK80" s="225"/>
      <c r="AL80" s="225"/>
      <c r="AM80" s="225"/>
      <c r="AN80" s="225"/>
      <c r="AO80" s="225"/>
      <c r="AP80" s="225"/>
      <c r="AQ80" s="225"/>
      <c r="AR80" s="225"/>
      <c r="AS80" s="225"/>
      <c r="AT80" s="225"/>
      <c r="AU80" s="225"/>
      <c r="AV80" s="225"/>
      <c r="AW80" s="225"/>
      <c r="AX80" s="225"/>
      <c r="AY80" s="225"/>
      <c r="AZ80" s="225"/>
      <c r="BA80" s="225"/>
      <c r="BB80" s="225"/>
      <c r="BC80" s="225"/>
      <c r="BD80" s="225"/>
      <c r="BE80" s="225"/>
      <c r="BF80" s="225"/>
      <c r="BG80" s="225"/>
      <c r="BH80" s="225"/>
      <c r="BI80" s="225"/>
      <c r="BJ80" s="225"/>
      <c r="BK80" s="225"/>
      <c r="BL80" s="225"/>
      <c r="BM80" s="225"/>
      <c r="BN80" s="225"/>
      <c r="BO80" s="225"/>
      <c r="BP80" s="225"/>
      <c r="BQ80" s="225"/>
      <c r="BR80" s="225"/>
      <c r="BS80" s="225"/>
      <c r="BT80" s="225"/>
      <c r="BU80" s="225"/>
      <c r="BV80" s="225"/>
      <c r="BW80" s="225"/>
      <c r="BX80" s="225"/>
      <c r="BY80" s="225"/>
      <c r="BZ80" s="225"/>
      <c r="CA80" s="225"/>
      <c r="CB80" s="225"/>
      <c r="CC80" s="225"/>
      <c r="CD80" s="225"/>
      <c r="CE80" s="225"/>
      <c r="CF80" s="225"/>
      <c r="CG80" s="225"/>
      <c r="CH80" s="225"/>
      <c r="CI80" s="225"/>
      <c r="CJ80" s="225"/>
      <c r="CK80" s="225"/>
      <c r="CL80" s="225"/>
      <c r="CM80" s="225"/>
      <c r="CN80" s="225"/>
      <c r="CO80" s="225"/>
      <c r="CP80" s="225"/>
      <c r="CQ80" s="225"/>
      <c r="CR80" s="225"/>
      <c r="CS80" s="225"/>
      <c r="CT80" s="225"/>
      <c r="CU80" s="225"/>
      <c r="CV80" s="225"/>
      <c r="CW80" s="225"/>
      <c r="CX80" s="225"/>
      <c r="CY80" s="225"/>
      <c r="CZ80" s="225"/>
      <c r="DA80" s="225"/>
      <c r="DB80" s="225"/>
      <c r="DC80" s="225"/>
      <c r="DD80" s="225"/>
      <c r="DE80" s="225"/>
      <c r="DF80" s="225"/>
      <c r="DG80" s="225"/>
      <c r="DH80" s="225"/>
      <c r="DI80" s="225"/>
      <c r="DJ80" s="225"/>
      <c r="DK80" s="225"/>
      <c r="DL80" s="225"/>
      <c r="DM80" s="225"/>
      <c r="DN80" s="225"/>
      <c r="DO80" s="225"/>
      <c r="DP80" s="225"/>
      <c r="DQ80" s="225"/>
      <c r="DR80" s="225"/>
      <c r="DS80" s="225"/>
      <c r="DT80" s="225"/>
      <c r="DU80" s="225"/>
      <c r="DV80" s="225"/>
      <c r="DW80" s="225"/>
      <c r="DX80" s="225"/>
      <c r="DY80" s="225"/>
      <c r="DZ80" s="225"/>
      <c r="EA80" s="225"/>
      <c r="EB80" s="225"/>
      <c r="EC80" s="225"/>
      <c r="ED80" s="225"/>
      <c r="EE80" s="225"/>
      <c r="EF80" s="225"/>
      <c r="EG80" s="225"/>
      <c r="EH80" s="225"/>
      <c r="EI80" s="225"/>
      <c r="EJ80" s="225"/>
      <c r="EK80" s="225"/>
      <c r="EL80" s="225"/>
      <c r="EM80" s="225"/>
      <c r="EN80" s="225"/>
      <c r="EO80" s="225"/>
      <c r="EP80" s="225"/>
      <c r="EQ80" s="225"/>
      <c r="ER80" s="225"/>
      <c r="ES80" s="225"/>
      <c r="ET80" s="225"/>
      <c r="EU80" s="225"/>
      <c r="EV80" s="225"/>
      <c r="EW80" s="225"/>
      <c r="EX80" s="225"/>
      <c r="EY80" s="225"/>
      <c r="EZ80" s="225"/>
      <c r="FA80" s="225"/>
      <c r="FB80" s="225"/>
      <c r="FC80" s="225"/>
      <c r="FD80" s="225"/>
      <c r="FE80" s="225"/>
      <c r="FF80" s="225"/>
      <c r="FG80" s="225"/>
      <c r="FH80" s="225"/>
      <c r="FI80" s="225"/>
      <c r="FJ80" s="225"/>
      <c r="FK80" s="225"/>
      <c r="FL80" s="225"/>
      <c r="FM80" s="225"/>
      <c r="FN80" s="225"/>
      <c r="FO80" s="225"/>
      <c r="FP80" s="225"/>
      <c r="FQ80" s="225"/>
      <c r="FR80" s="225"/>
      <c r="FS80" s="225"/>
      <c r="FT80" s="225"/>
      <c r="FU80" s="225"/>
      <c r="FV80" s="225"/>
      <c r="FW80" s="225"/>
      <c r="FX80" s="225"/>
      <c r="FY80" s="225"/>
      <c r="FZ80" s="225"/>
      <c r="GA80" s="225"/>
      <c r="GB80" s="225"/>
      <c r="GC80" s="225"/>
      <c r="GD80" s="225"/>
      <c r="GE80" s="225"/>
      <c r="GF80" s="225"/>
      <c r="GG80" s="225"/>
      <c r="GH80" s="225"/>
      <c r="GI80" s="225"/>
      <c r="GJ80" s="225"/>
    </row>
    <row r="81" spans="1:192" hidden="1" outlineLevel="1" x14ac:dyDescent="0.35">
      <c r="A81" s="198"/>
      <c r="D81" s="201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25"/>
      <c r="S81" s="225"/>
      <c r="T81" s="225"/>
      <c r="U81" s="225"/>
      <c r="V81" s="225"/>
      <c r="W81" s="225"/>
      <c r="X81" s="225"/>
      <c r="Y81" s="225"/>
      <c r="Z81" s="225"/>
      <c r="AA81" s="225"/>
      <c r="AB81" s="225"/>
      <c r="AC81" s="225"/>
      <c r="AD81" s="225"/>
      <c r="AE81" s="225"/>
      <c r="AF81" s="225"/>
      <c r="AG81" s="225"/>
      <c r="AH81" s="225"/>
      <c r="AI81" s="225"/>
      <c r="AJ81" s="225"/>
      <c r="AK81" s="225"/>
      <c r="AL81" s="225"/>
      <c r="AM81" s="225"/>
      <c r="AN81" s="225"/>
      <c r="AO81" s="225"/>
      <c r="AP81" s="225"/>
      <c r="AQ81" s="225"/>
      <c r="AR81" s="225"/>
      <c r="AS81" s="225"/>
      <c r="AT81" s="225"/>
      <c r="AU81" s="225"/>
      <c r="AV81" s="225"/>
      <c r="AW81" s="225"/>
      <c r="AX81" s="225"/>
      <c r="AY81" s="225"/>
      <c r="AZ81" s="225"/>
      <c r="BA81" s="225"/>
      <c r="BB81" s="225"/>
      <c r="BC81" s="225"/>
      <c r="BD81" s="225"/>
      <c r="BE81" s="225"/>
      <c r="BF81" s="225"/>
      <c r="BG81" s="225"/>
      <c r="BH81" s="225"/>
      <c r="BI81" s="225"/>
      <c r="BJ81" s="225"/>
      <c r="BK81" s="225"/>
      <c r="BL81" s="225"/>
      <c r="BM81" s="225"/>
      <c r="BN81" s="225"/>
      <c r="BO81" s="225"/>
      <c r="BP81" s="225"/>
      <c r="BQ81" s="225"/>
      <c r="BR81" s="225"/>
      <c r="BS81" s="225"/>
      <c r="BT81" s="225"/>
      <c r="BU81" s="225"/>
      <c r="BV81" s="225"/>
      <c r="BW81" s="225"/>
      <c r="BX81" s="225"/>
      <c r="BY81" s="225"/>
      <c r="BZ81" s="225"/>
      <c r="CA81" s="225"/>
      <c r="CB81" s="225"/>
      <c r="CC81" s="225"/>
      <c r="CD81" s="225"/>
      <c r="CE81" s="225"/>
      <c r="CF81" s="225"/>
      <c r="CG81" s="225"/>
      <c r="CH81" s="225"/>
      <c r="CI81" s="225"/>
      <c r="CJ81" s="225"/>
      <c r="CK81" s="225"/>
      <c r="CL81" s="225"/>
      <c r="CM81" s="225"/>
      <c r="CN81" s="225"/>
      <c r="CO81" s="225"/>
      <c r="CP81" s="225"/>
      <c r="CQ81" s="225"/>
      <c r="CR81" s="225"/>
      <c r="CS81" s="225"/>
      <c r="CT81" s="225"/>
      <c r="CU81" s="225"/>
      <c r="CV81" s="225"/>
      <c r="CW81" s="225"/>
      <c r="CX81" s="225"/>
      <c r="CY81" s="225"/>
      <c r="CZ81" s="225"/>
      <c r="DA81" s="225"/>
      <c r="DB81" s="225"/>
      <c r="DC81" s="225"/>
      <c r="DD81" s="225"/>
      <c r="DE81" s="225"/>
      <c r="DF81" s="225"/>
      <c r="DG81" s="225"/>
      <c r="DH81" s="225"/>
      <c r="DI81" s="225"/>
      <c r="DJ81" s="225"/>
      <c r="DK81" s="225"/>
      <c r="DL81" s="225"/>
      <c r="DM81" s="225"/>
      <c r="DN81" s="225"/>
      <c r="DO81" s="225"/>
      <c r="DP81" s="225"/>
      <c r="DQ81" s="225"/>
      <c r="DR81" s="225"/>
      <c r="DS81" s="225"/>
      <c r="DT81" s="225"/>
      <c r="DU81" s="225"/>
      <c r="DV81" s="225"/>
      <c r="DW81" s="225"/>
      <c r="DX81" s="225"/>
      <c r="DY81" s="225"/>
      <c r="DZ81" s="225"/>
      <c r="EA81" s="225"/>
      <c r="EB81" s="225"/>
      <c r="EC81" s="225"/>
      <c r="ED81" s="225"/>
      <c r="EE81" s="225"/>
      <c r="EF81" s="225"/>
      <c r="EG81" s="225"/>
      <c r="EH81" s="225"/>
      <c r="EI81" s="225"/>
      <c r="EJ81" s="225"/>
      <c r="EK81" s="225"/>
      <c r="EL81" s="225"/>
      <c r="EM81" s="225"/>
      <c r="EN81" s="225"/>
      <c r="EO81" s="225"/>
      <c r="EP81" s="225"/>
      <c r="EQ81" s="225"/>
      <c r="ER81" s="225"/>
      <c r="ES81" s="225"/>
      <c r="ET81" s="225"/>
      <c r="EU81" s="225"/>
      <c r="EV81" s="225"/>
      <c r="EW81" s="225"/>
      <c r="EX81" s="225"/>
      <c r="EY81" s="225"/>
      <c r="EZ81" s="225"/>
      <c r="FA81" s="225"/>
      <c r="FB81" s="225"/>
      <c r="FC81" s="225"/>
      <c r="FD81" s="225"/>
      <c r="FE81" s="225"/>
      <c r="FF81" s="225"/>
      <c r="FG81" s="225"/>
      <c r="FH81" s="225"/>
      <c r="FI81" s="225"/>
      <c r="FJ81" s="225"/>
      <c r="FK81" s="225"/>
      <c r="FL81" s="225"/>
      <c r="FM81" s="225"/>
      <c r="FN81" s="225"/>
      <c r="FO81" s="225"/>
      <c r="FP81" s="225"/>
      <c r="FQ81" s="225"/>
      <c r="FR81" s="225"/>
      <c r="FS81" s="225"/>
      <c r="FT81" s="225"/>
      <c r="FU81" s="225"/>
      <c r="FV81" s="225"/>
      <c r="FW81" s="225"/>
      <c r="FX81" s="225"/>
      <c r="FY81" s="225"/>
      <c r="FZ81" s="225"/>
      <c r="GA81" s="225"/>
      <c r="GB81" s="225"/>
      <c r="GC81" s="225"/>
      <c r="GD81" s="225"/>
      <c r="GE81" s="225"/>
      <c r="GF81" s="225"/>
      <c r="GG81" s="225"/>
      <c r="GH81" s="225"/>
      <c r="GI81" s="225"/>
      <c r="GJ81" s="225"/>
    </row>
    <row r="82" spans="1:192" hidden="1" outlineLevel="1" x14ac:dyDescent="0.35">
      <c r="A82" s="198"/>
      <c r="D82" s="201"/>
      <c r="E82" s="225" t="str">
        <f xml:space="preserve"> E$71</f>
        <v>Total assets</v>
      </c>
      <c r="F82" s="225">
        <f t="shared" ref="F82:BQ82" si="96" xml:space="preserve"> F$71</f>
        <v>0</v>
      </c>
      <c r="G82" s="225" t="str">
        <f t="shared" si="96"/>
        <v>$ 000s</v>
      </c>
      <c r="H82" s="225">
        <f t="shared" si="96"/>
        <v>0</v>
      </c>
      <c r="I82" s="225">
        <f t="shared" si="96"/>
        <v>0</v>
      </c>
      <c r="J82" s="225">
        <f t="shared" si="96"/>
        <v>0</v>
      </c>
      <c r="K82" s="225">
        <f t="shared" si="96"/>
        <v>0</v>
      </c>
      <c r="L82" s="225">
        <f t="shared" si="96"/>
        <v>0</v>
      </c>
      <c r="M82" s="225">
        <f t="shared" si="96"/>
        <v>0</v>
      </c>
      <c r="N82" s="225">
        <f t="shared" si="96"/>
        <v>0</v>
      </c>
      <c r="O82" s="225">
        <f t="shared" si="96"/>
        <v>5650</v>
      </c>
      <c r="P82" s="225">
        <f t="shared" si="96"/>
        <v>37458.608109952562</v>
      </c>
      <c r="Q82" s="225">
        <f t="shared" si="96"/>
        <v>44753.379380769336</v>
      </c>
      <c r="R82" s="225">
        <f t="shared" si="96"/>
        <v>52054.988790384632</v>
      </c>
      <c r="S82" s="225">
        <f t="shared" si="96"/>
        <v>59382.583400153591</v>
      </c>
      <c r="T82" s="225">
        <f t="shared" si="96"/>
        <v>66716.028761210677</v>
      </c>
      <c r="U82" s="225">
        <f t="shared" si="96"/>
        <v>74076.592111304621</v>
      </c>
      <c r="V82" s="225">
        <f t="shared" si="96"/>
        <v>81453.707391016942</v>
      </c>
      <c r="W82" s="225">
        <f t="shared" si="96"/>
        <v>88810.727600174578</v>
      </c>
      <c r="X82" s="225">
        <f t="shared" si="96"/>
        <v>96220.975992394378</v>
      </c>
      <c r="Y82" s="225">
        <f t="shared" si="96"/>
        <v>103634.58875532467</v>
      </c>
      <c r="Z82" s="225">
        <f t="shared" si="96"/>
        <v>111078.17202897066</v>
      </c>
      <c r="AA82" s="225">
        <f t="shared" si="96"/>
        <v>118524.11689766147</v>
      </c>
      <c r="AB82" s="225">
        <f t="shared" si="96"/>
        <v>126001.18272014665</v>
      </c>
      <c r="AC82" s="225">
        <f t="shared" si="96"/>
        <v>133495.06245501249</v>
      </c>
      <c r="AD82" s="225">
        <f t="shared" si="96"/>
        <v>140989.79077317051</v>
      </c>
      <c r="AE82" s="225">
        <f t="shared" si="96"/>
        <v>148633.48897950584</v>
      </c>
      <c r="AF82" s="225">
        <f t="shared" si="96"/>
        <v>156269.53068005666</v>
      </c>
      <c r="AG82" s="225">
        <f t="shared" si="96"/>
        <v>163954.32918366088</v>
      </c>
      <c r="AH82" s="225">
        <f t="shared" si="96"/>
        <v>171648.16438741834</v>
      </c>
      <c r="AI82" s="225">
        <f t="shared" si="96"/>
        <v>179283.4673050486</v>
      </c>
      <c r="AJ82" s="225">
        <f t="shared" si="96"/>
        <v>187047.07274875609</v>
      </c>
      <c r="AK82" s="225">
        <f t="shared" si="96"/>
        <v>194743.24621297949</v>
      </c>
      <c r="AL82" s="225">
        <f t="shared" si="96"/>
        <v>202527.21064965523</v>
      </c>
      <c r="AM82" s="225">
        <f t="shared" si="96"/>
        <v>210271.32270702714</v>
      </c>
      <c r="AN82" s="225">
        <f t="shared" si="96"/>
        <v>218097.25259262149</v>
      </c>
      <c r="AO82" s="225">
        <f t="shared" si="96"/>
        <v>225903.69056271375</v>
      </c>
      <c r="AP82" s="225">
        <f t="shared" si="96"/>
        <v>233656.64878219084</v>
      </c>
      <c r="AQ82" s="225">
        <f t="shared" si="96"/>
        <v>241538.42957319121</v>
      </c>
      <c r="AR82" s="225">
        <f t="shared" si="96"/>
        <v>249311.7080884116</v>
      </c>
      <c r="AS82" s="225">
        <f t="shared" si="96"/>
        <v>257229.65898164155</v>
      </c>
      <c r="AT82" s="225">
        <f t="shared" si="96"/>
        <v>265107.867837367</v>
      </c>
      <c r="AU82" s="225">
        <f t="shared" si="96"/>
        <v>272730.57223991497</v>
      </c>
      <c r="AV82" s="225">
        <f t="shared" si="96"/>
        <v>280831.54213048232</v>
      </c>
      <c r="AW82" s="225">
        <f t="shared" si="96"/>
        <v>288652.08305831003</v>
      </c>
      <c r="AX82" s="225">
        <f t="shared" si="96"/>
        <v>296656.79497939127</v>
      </c>
      <c r="AY82" s="225">
        <f t="shared" si="96"/>
        <v>304555.18383011752</v>
      </c>
      <c r="AZ82" s="225">
        <f t="shared" si="96"/>
        <v>312598.01207593782</v>
      </c>
      <c r="BA82" s="225">
        <f t="shared" si="96"/>
        <v>320570.58454494475</v>
      </c>
      <c r="BB82" s="225">
        <f t="shared" si="96"/>
        <v>328433.33831793728</v>
      </c>
      <c r="BC82" s="225">
        <f t="shared" si="96"/>
        <v>336402.02913171618</v>
      </c>
      <c r="BD82" s="225">
        <f t="shared" si="96"/>
        <v>344165.43844365899</v>
      </c>
      <c r="BE82" s="225">
        <f t="shared" si="96"/>
        <v>352807.32400117681</v>
      </c>
      <c r="BF82" s="225">
        <f t="shared" si="96"/>
        <v>349214.08377193753</v>
      </c>
      <c r="BG82" s="225">
        <f t="shared" si="96"/>
        <v>345818.39081744116</v>
      </c>
      <c r="BH82" s="225">
        <f t="shared" si="96"/>
        <v>342351.86417866021</v>
      </c>
      <c r="BI82" s="225">
        <f t="shared" si="96"/>
        <v>338853.0688614829</v>
      </c>
      <c r="BJ82" s="225">
        <f t="shared" si="96"/>
        <v>335289.73618751293</v>
      </c>
      <c r="BK82" s="225">
        <f t="shared" si="96"/>
        <v>331896.62079208362</v>
      </c>
      <c r="BL82" s="225">
        <f t="shared" si="96"/>
        <v>328430.90087026253</v>
      </c>
      <c r="BM82" s="225">
        <f t="shared" si="96"/>
        <v>324932.10555308522</v>
      </c>
      <c r="BN82" s="225">
        <f t="shared" si="96"/>
        <v>321400.23484055168</v>
      </c>
      <c r="BO82" s="225">
        <f t="shared" si="96"/>
        <v>317976.68604780984</v>
      </c>
      <c r="BP82" s="225">
        <f t="shared" si="96"/>
        <v>314511.79301087267</v>
      </c>
      <c r="BQ82" s="225">
        <f t="shared" si="96"/>
        <v>311012.99769369536</v>
      </c>
      <c r="BR82" s="225">
        <f t="shared" ref="BR82:EC82" si="97" xml:space="preserve"> BR$71</f>
        <v>307446.39781603776</v>
      </c>
      <c r="BS82" s="225">
        <f t="shared" si="97"/>
        <v>304058.63246664696</v>
      </c>
      <c r="BT82" s="225">
        <f t="shared" si="97"/>
        <v>300594.58698671579</v>
      </c>
      <c r="BU82" s="225">
        <f t="shared" si="97"/>
        <v>297095.79166953848</v>
      </c>
      <c r="BV82" s="225">
        <f t="shared" si="97"/>
        <v>293527.49667786882</v>
      </c>
      <c r="BW82" s="225">
        <f t="shared" si="97"/>
        <v>290142.50707767269</v>
      </c>
      <c r="BX82" s="225">
        <f t="shared" si="97"/>
        <v>286679.33034367271</v>
      </c>
      <c r="BY82" s="225">
        <f t="shared" si="97"/>
        <v>283180.5350264954</v>
      </c>
      <c r="BZ82" s="225">
        <f t="shared" si="97"/>
        <v>279610.50254296343</v>
      </c>
      <c r="CA82" s="225">
        <f t="shared" si="97"/>
        <v>276228.35808569181</v>
      </c>
      <c r="CB82" s="225">
        <f t="shared" si="97"/>
        <v>272766.07181627129</v>
      </c>
      <c r="CC82" s="225">
        <f t="shared" si="97"/>
        <v>269289.95541901357</v>
      </c>
      <c r="CD82" s="225">
        <f t="shared" si="97"/>
        <v>266978.12350840261</v>
      </c>
      <c r="CE82" s="225">
        <f t="shared" si="97"/>
        <v>264636.14642333938</v>
      </c>
      <c r="CF82" s="225">
        <f t="shared" si="97"/>
        <v>262172.32114009716</v>
      </c>
      <c r="CG82" s="225">
        <f t="shared" si="97"/>
        <v>259655.9196983299</v>
      </c>
      <c r="CH82" s="225">
        <f t="shared" si="97"/>
        <v>257171.83693989782</v>
      </c>
      <c r="CI82" s="225">
        <f t="shared" si="97"/>
        <v>254654.06730184259</v>
      </c>
      <c r="CJ82" s="225">
        <f t="shared" si="97"/>
        <v>251981.2252578534</v>
      </c>
      <c r="CK82" s="225">
        <f t="shared" si="97"/>
        <v>249252.98567983857</v>
      </c>
      <c r="CL82" s="225">
        <f t="shared" si="97"/>
        <v>246559.62103863599</v>
      </c>
      <c r="CM82" s="225">
        <f t="shared" si="97"/>
        <v>243828.60386310439</v>
      </c>
      <c r="CN82" s="225">
        <f t="shared" si="97"/>
        <v>240935.44935321546</v>
      </c>
      <c r="CO82" s="225">
        <f t="shared" si="97"/>
        <v>237983.94334759901</v>
      </c>
      <c r="CP82" s="225">
        <f t="shared" si="97"/>
        <v>235070.00442692378</v>
      </c>
      <c r="CQ82" s="225">
        <f t="shared" si="97"/>
        <v>232114.21956175938</v>
      </c>
      <c r="CR82" s="225">
        <f t="shared" si="97"/>
        <v>228988.92453505093</v>
      </c>
      <c r="CS82" s="225">
        <f t="shared" si="97"/>
        <v>225802.18559498014</v>
      </c>
      <c r="CT82" s="225">
        <f t="shared" si="97"/>
        <v>222619.35962276225</v>
      </c>
      <c r="CU82" s="225">
        <f t="shared" si="97"/>
        <v>219396.8789466318</v>
      </c>
      <c r="CV82" s="225">
        <f t="shared" si="97"/>
        <v>216026.38112385277</v>
      </c>
      <c r="CW82" s="225">
        <f t="shared" si="97"/>
        <v>212591.19545891322</v>
      </c>
      <c r="CX82" s="225">
        <f t="shared" si="97"/>
        <v>209199.40263042937</v>
      </c>
      <c r="CY82" s="225">
        <f t="shared" si="97"/>
        <v>205756.63494782316</v>
      </c>
      <c r="CZ82" s="225">
        <f t="shared" si="97"/>
        <v>202128.62012264025</v>
      </c>
      <c r="DA82" s="225">
        <f t="shared" si="97"/>
        <v>198432.52921266187</v>
      </c>
      <c r="DB82" s="225">
        <f t="shared" si="97"/>
        <v>194782.97060843845</v>
      </c>
      <c r="DC82" s="225">
        <f t="shared" si="97"/>
        <v>191077.49195069406</v>
      </c>
      <c r="DD82" s="225">
        <f t="shared" si="97"/>
        <v>187178.38818175296</v>
      </c>
      <c r="DE82" s="225">
        <f t="shared" si="97"/>
        <v>183207.66245381563</v>
      </c>
      <c r="DF82" s="225">
        <f t="shared" si="97"/>
        <v>179286.77159089479</v>
      </c>
      <c r="DG82" s="225">
        <f t="shared" si="97"/>
        <v>175304.74069321761</v>
      </c>
      <c r="DH82" s="225">
        <f t="shared" si="97"/>
        <v>171120.34298680676</v>
      </c>
      <c r="DI82" s="225">
        <f t="shared" si="97"/>
        <v>166860.61287202709</v>
      </c>
      <c r="DJ82" s="225">
        <f t="shared" si="97"/>
        <v>162605.76484090457</v>
      </c>
      <c r="DK82" s="225">
        <f t="shared" si="97"/>
        <v>158299.64699907525</v>
      </c>
      <c r="DL82" s="225">
        <f t="shared" si="97"/>
        <v>153814.25654272662</v>
      </c>
      <c r="DM82" s="225">
        <f t="shared" si="97"/>
        <v>149249.64289910338</v>
      </c>
      <c r="DN82" s="225">
        <f t="shared" si="97"/>
        <v>144741.99896183991</v>
      </c>
      <c r="DO82" s="225">
        <f t="shared" si="97"/>
        <v>140161.88007854813</v>
      </c>
      <c r="DP82" s="225">
        <f t="shared" si="97"/>
        <v>135360.73936225433</v>
      </c>
      <c r="DQ82" s="225">
        <f t="shared" si="97"/>
        <v>130476.31347613009</v>
      </c>
      <c r="DR82" s="225">
        <f t="shared" si="97"/>
        <v>126663.95619931105</v>
      </c>
      <c r="DS82" s="225">
        <f t="shared" si="97"/>
        <v>123318.21691903708</v>
      </c>
      <c r="DT82" s="225">
        <f t="shared" si="97"/>
        <v>119867.32463631046</v>
      </c>
      <c r="DU82" s="225">
        <f t="shared" si="97"/>
        <v>116368.52931913317</v>
      </c>
      <c r="DV82" s="225">
        <f t="shared" si="97"/>
        <v>112773.92793305458</v>
      </c>
      <c r="DW82" s="225">
        <f t="shared" si="97"/>
        <v>109432.01505370319</v>
      </c>
      <c r="DX82" s="225">
        <f t="shared" si="97"/>
        <v>105982.32034683783</v>
      </c>
      <c r="DY82" s="225">
        <f t="shared" si="97"/>
        <v>102483.52502966055</v>
      </c>
      <c r="DZ82" s="225">
        <f t="shared" si="97"/>
        <v>98935.62910217134</v>
      </c>
      <c r="EA82" s="225">
        <f t="shared" si="97"/>
        <v>95548.537673453684</v>
      </c>
      <c r="EB82" s="225">
        <f t="shared" si="97"/>
        <v>92100.070481846124</v>
      </c>
      <c r="EC82" s="225">
        <f t="shared" si="97"/>
        <v>88990.628260206169</v>
      </c>
      <c r="ED82" s="225">
        <f t="shared" ref="ED82:GJ82" si="98" xml:space="preserve"> ED$71</f>
        <v>88984.624493431969</v>
      </c>
      <c r="EE82" s="225">
        <f t="shared" si="98"/>
        <v>89035.966406259613</v>
      </c>
      <c r="EF82" s="225">
        <f t="shared" si="98"/>
        <v>89039.043336731396</v>
      </c>
      <c r="EG82" s="225">
        <f t="shared" si="98"/>
        <v>89039.043336731411</v>
      </c>
      <c r="EH82" s="225">
        <f t="shared" si="98"/>
        <v>89032.889475787844</v>
      </c>
      <c r="EI82" s="225">
        <f t="shared" si="98"/>
        <v>89085.514936436171</v>
      </c>
      <c r="EJ82" s="225">
        <f t="shared" si="98"/>
        <v>89088.668790169759</v>
      </c>
      <c r="EK82" s="225">
        <f t="shared" si="98"/>
        <v>89088.668790169759</v>
      </c>
      <c r="EL82" s="225">
        <f t="shared" si="98"/>
        <v>89082.361082702599</v>
      </c>
      <c r="EM82" s="225">
        <f t="shared" si="98"/>
        <v>89136.30217986714</v>
      </c>
      <c r="EN82" s="225">
        <f t="shared" si="98"/>
        <v>89139.534879944054</v>
      </c>
      <c r="EO82" s="225">
        <f t="shared" si="98"/>
        <v>89139.534879944054</v>
      </c>
      <c r="EP82" s="225">
        <f t="shared" si="98"/>
        <v>89136.30217986714</v>
      </c>
      <c r="EQ82" s="225">
        <f t="shared" si="98"/>
        <v>89188.359104383882</v>
      </c>
      <c r="ER82" s="225">
        <f t="shared" si="98"/>
        <v>89191.672621962716</v>
      </c>
      <c r="ES82" s="225">
        <f t="shared" si="98"/>
        <v>89191.672621962716</v>
      </c>
      <c r="ET82" s="225">
        <f t="shared" si="98"/>
        <v>89185.045586805034</v>
      </c>
      <c r="EU82" s="225">
        <f t="shared" si="98"/>
        <v>89241.717452013516</v>
      </c>
      <c r="EV82" s="225">
        <f t="shared" si="98"/>
        <v>89245.11380753183</v>
      </c>
      <c r="EW82" s="225">
        <f t="shared" si="98"/>
        <v>89245.11380753183</v>
      </c>
      <c r="EX82" s="225">
        <f t="shared" si="98"/>
        <v>89238.321096495201</v>
      </c>
      <c r="EY82" s="225">
        <f t="shared" si="98"/>
        <v>89296.409758333917</v>
      </c>
      <c r="EZ82" s="225">
        <f t="shared" si="98"/>
        <v>89299.891022740179</v>
      </c>
      <c r="FA82" s="225">
        <f t="shared" si="98"/>
        <v>5369.5980296257167</v>
      </c>
      <c r="FB82" s="225">
        <f t="shared" si="98"/>
        <v>3.5561242839321494E-10</v>
      </c>
      <c r="FC82" s="225">
        <f t="shared" si="98"/>
        <v>3.5561242839321494E-10</v>
      </c>
      <c r="FD82" s="225">
        <f t="shared" si="98"/>
        <v>3.5561242839321494E-10</v>
      </c>
      <c r="FE82" s="225">
        <f t="shared" si="98"/>
        <v>3.5561242839321494E-10</v>
      </c>
      <c r="FF82" s="225">
        <f t="shared" si="98"/>
        <v>3.5561242839321494E-10</v>
      </c>
      <c r="FG82" s="225">
        <f t="shared" si="98"/>
        <v>3.5561242839321494E-10</v>
      </c>
      <c r="FH82" s="225">
        <f t="shared" si="98"/>
        <v>3.5561242839321494E-10</v>
      </c>
      <c r="FI82" s="225">
        <f t="shared" si="98"/>
        <v>3.5561242839321494E-10</v>
      </c>
      <c r="FJ82" s="225">
        <f t="shared" si="98"/>
        <v>3.5561242839321494E-10</v>
      </c>
      <c r="FK82" s="225">
        <f t="shared" si="98"/>
        <v>3.5561242839321494E-10</v>
      </c>
      <c r="FL82" s="225">
        <f t="shared" si="98"/>
        <v>3.5561242839321494E-10</v>
      </c>
      <c r="FM82" s="225">
        <f t="shared" si="98"/>
        <v>3.5561242839321494E-10</v>
      </c>
      <c r="FN82" s="225">
        <f t="shared" si="98"/>
        <v>3.5561242839321494E-10</v>
      </c>
      <c r="FO82" s="225">
        <f t="shared" si="98"/>
        <v>3.5561242839321494E-10</v>
      </c>
      <c r="FP82" s="225">
        <f t="shared" si="98"/>
        <v>3.5561242839321494E-10</v>
      </c>
      <c r="FQ82" s="225">
        <f t="shared" si="98"/>
        <v>3.5561242839321494E-10</v>
      </c>
      <c r="FR82" s="225">
        <f t="shared" si="98"/>
        <v>3.5561242839321494E-10</v>
      </c>
      <c r="FS82" s="225">
        <f t="shared" si="98"/>
        <v>3.5561242839321494E-10</v>
      </c>
      <c r="FT82" s="225">
        <f t="shared" si="98"/>
        <v>3.5561242839321494E-10</v>
      </c>
      <c r="FU82" s="225">
        <f t="shared" si="98"/>
        <v>3.5561242839321494E-10</v>
      </c>
      <c r="FV82" s="225">
        <f t="shared" si="98"/>
        <v>3.5561242839321494E-10</v>
      </c>
      <c r="FW82" s="225">
        <f t="shared" si="98"/>
        <v>3.5561242839321494E-10</v>
      </c>
      <c r="FX82" s="225">
        <f t="shared" si="98"/>
        <v>3.5561242839321494E-10</v>
      </c>
      <c r="FY82" s="225">
        <f t="shared" si="98"/>
        <v>3.5561242839321494E-10</v>
      </c>
      <c r="FZ82" s="225">
        <f t="shared" si="98"/>
        <v>3.5561242839321494E-10</v>
      </c>
      <c r="GA82" s="225">
        <f t="shared" si="98"/>
        <v>3.5561242839321494E-10</v>
      </c>
      <c r="GB82" s="225">
        <f t="shared" si="98"/>
        <v>3.5561242839321494E-10</v>
      </c>
      <c r="GC82" s="225">
        <f t="shared" si="98"/>
        <v>3.5561242839321494E-10</v>
      </c>
      <c r="GD82" s="225">
        <f t="shared" si="98"/>
        <v>3.5561242839321494E-10</v>
      </c>
      <c r="GE82" s="225">
        <f t="shared" si="98"/>
        <v>3.5561242839321494E-10</v>
      </c>
      <c r="GF82" s="225">
        <f t="shared" si="98"/>
        <v>3.5561242839321494E-10</v>
      </c>
      <c r="GG82" s="225">
        <f t="shared" si="98"/>
        <v>3.5561242839321494E-10</v>
      </c>
      <c r="GH82" s="225">
        <f t="shared" si="98"/>
        <v>3.5561242839321494E-10</v>
      </c>
      <c r="GI82" s="225">
        <f t="shared" si="98"/>
        <v>3.5561242839321494E-10</v>
      </c>
      <c r="GJ82" s="225">
        <f t="shared" si="98"/>
        <v>3.5561242839321494E-10</v>
      </c>
    </row>
    <row r="83" spans="1:192" hidden="1" outlineLevel="1" x14ac:dyDescent="0.35">
      <c r="A83" s="198"/>
      <c r="D83" s="201"/>
      <c r="E83" s="225" t="str">
        <f xml:space="preserve"> E$77</f>
        <v>Total liabilities</v>
      </c>
      <c r="F83" s="225">
        <f t="shared" ref="F83:M83" si="99" xml:space="preserve"> F$77</f>
        <v>0</v>
      </c>
      <c r="G83" s="225" t="str">
        <f t="shared" si="99"/>
        <v>$ 000s</v>
      </c>
      <c r="H83" s="225">
        <f t="shared" si="99"/>
        <v>0</v>
      </c>
      <c r="I83" s="225">
        <f t="shared" si="99"/>
        <v>0</v>
      </c>
      <c r="J83" s="225">
        <f t="shared" si="99"/>
        <v>0</v>
      </c>
      <c r="K83" s="225">
        <f t="shared" si="99"/>
        <v>0</v>
      </c>
      <c r="L83" s="225">
        <f t="shared" si="99"/>
        <v>0</v>
      </c>
      <c r="M83" s="225">
        <f t="shared" si="99"/>
        <v>0</v>
      </c>
      <c r="N83" s="225">
        <f t="shared" ref="N83:AS83" si="100" xml:space="preserve"> N$77</f>
        <v>0</v>
      </c>
      <c r="O83" s="225">
        <f t="shared" si="100"/>
        <v>5650</v>
      </c>
      <c r="P83" s="225">
        <f t="shared" si="100"/>
        <v>37458.608109952562</v>
      </c>
      <c r="Q83" s="225">
        <f t="shared" si="100"/>
        <v>44753.379380769329</v>
      </c>
      <c r="R83" s="225">
        <f t="shared" si="100"/>
        <v>52054.988790384625</v>
      </c>
      <c r="S83" s="225">
        <f t="shared" si="100"/>
        <v>59382.583400153591</v>
      </c>
      <c r="T83" s="225">
        <f t="shared" si="100"/>
        <v>66716.028761210677</v>
      </c>
      <c r="U83" s="225">
        <f t="shared" si="100"/>
        <v>74076.592111304635</v>
      </c>
      <c r="V83" s="225">
        <f t="shared" si="100"/>
        <v>81453.707391016957</v>
      </c>
      <c r="W83" s="225">
        <f t="shared" si="100"/>
        <v>88810.727600174607</v>
      </c>
      <c r="X83" s="225">
        <f t="shared" si="100"/>
        <v>96220.975992394408</v>
      </c>
      <c r="Y83" s="225">
        <f t="shared" si="100"/>
        <v>103634.5887553247</v>
      </c>
      <c r="Z83" s="225">
        <f t="shared" si="100"/>
        <v>111078.17202897069</v>
      </c>
      <c r="AA83" s="225">
        <f t="shared" si="100"/>
        <v>118524.11689766152</v>
      </c>
      <c r="AB83" s="225">
        <f t="shared" si="100"/>
        <v>126001.18272014669</v>
      </c>
      <c r="AC83" s="225">
        <f t="shared" si="100"/>
        <v>133495.06245501252</v>
      </c>
      <c r="AD83" s="225">
        <f t="shared" si="100"/>
        <v>140989.79077317053</v>
      </c>
      <c r="AE83" s="225">
        <f t="shared" si="100"/>
        <v>148633.4889795059</v>
      </c>
      <c r="AF83" s="225">
        <f t="shared" si="100"/>
        <v>156269.53068005666</v>
      </c>
      <c r="AG83" s="225">
        <f t="shared" si="100"/>
        <v>163954.32918366088</v>
      </c>
      <c r="AH83" s="225">
        <f t="shared" si="100"/>
        <v>171648.16438741834</v>
      </c>
      <c r="AI83" s="225">
        <f t="shared" si="100"/>
        <v>179283.46730504857</v>
      </c>
      <c r="AJ83" s="225">
        <f t="shared" si="100"/>
        <v>187047.07274875607</v>
      </c>
      <c r="AK83" s="225">
        <f t="shared" si="100"/>
        <v>194743.24621297943</v>
      </c>
      <c r="AL83" s="225">
        <f t="shared" si="100"/>
        <v>202527.21064965517</v>
      </c>
      <c r="AM83" s="225">
        <f t="shared" si="100"/>
        <v>210271.32270702708</v>
      </c>
      <c r="AN83" s="225">
        <f t="shared" si="100"/>
        <v>218097.25259262143</v>
      </c>
      <c r="AO83" s="225">
        <f t="shared" si="100"/>
        <v>225903.69056271366</v>
      </c>
      <c r="AP83" s="225">
        <f t="shared" si="100"/>
        <v>233656.64878219075</v>
      </c>
      <c r="AQ83" s="225">
        <f t="shared" si="100"/>
        <v>241538.4295731911</v>
      </c>
      <c r="AR83" s="225">
        <f t="shared" si="100"/>
        <v>249311.70808841148</v>
      </c>
      <c r="AS83" s="225">
        <f t="shared" si="100"/>
        <v>257229.65898164141</v>
      </c>
      <c r="AT83" s="225">
        <f t="shared" ref="AT83:BY83" si="101" xml:space="preserve"> AT$77</f>
        <v>265107.86783736688</v>
      </c>
      <c r="AU83" s="225">
        <f t="shared" si="101"/>
        <v>272730.57223991485</v>
      </c>
      <c r="AV83" s="225">
        <f t="shared" si="101"/>
        <v>280831.54213048215</v>
      </c>
      <c r="AW83" s="225">
        <f t="shared" si="101"/>
        <v>288652.08305830986</v>
      </c>
      <c r="AX83" s="225">
        <f t="shared" si="101"/>
        <v>296656.7949793911</v>
      </c>
      <c r="AY83" s="225">
        <f t="shared" si="101"/>
        <v>304555.18383011734</v>
      </c>
      <c r="AZ83" s="225">
        <f t="shared" si="101"/>
        <v>312598.01207593759</v>
      </c>
      <c r="BA83" s="225">
        <f t="shared" si="101"/>
        <v>320570.58454494446</v>
      </c>
      <c r="BB83" s="225">
        <f t="shared" si="101"/>
        <v>328433.33831793704</v>
      </c>
      <c r="BC83" s="225">
        <f t="shared" si="101"/>
        <v>336402.02913171583</v>
      </c>
      <c r="BD83" s="225">
        <f t="shared" si="101"/>
        <v>344165.4384436587</v>
      </c>
      <c r="BE83" s="225">
        <f t="shared" si="101"/>
        <v>352807.32400117652</v>
      </c>
      <c r="BF83" s="225">
        <f t="shared" si="101"/>
        <v>349214.08377193724</v>
      </c>
      <c r="BG83" s="225">
        <f t="shared" si="101"/>
        <v>345818.39081744099</v>
      </c>
      <c r="BH83" s="225">
        <f t="shared" si="101"/>
        <v>342351.86417866003</v>
      </c>
      <c r="BI83" s="225">
        <f t="shared" si="101"/>
        <v>338853.06886148272</v>
      </c>
      <c r="BJ83" s="225">
        <f t="shared" si="101"/>
        <v>335289.73618751275</v>
      </c>
      <c r="BK83" s="225">
        <f t="shared" si="101"/>
        <v>331896.6207920835</v>
      </c>
      <c r="BL83" s="225">
        <f t="shared" si="101"/>
        <v>328430.90087026241</v>
      </c>
      <c r="BM83" s="225">
        <f t="shared" si="101"/>
        <v>324932.1055530851</v>
      </c>
      <c r="BN83" s="225">
        <f t="shared" si="101"/>
        <v>321400.23484055157</v>
      </c>
      <c r="BO83" s="225">
        <f t="shared" si="101"/>
        <v>317976.68604780978</v>
      </c>
      <c r="BP83" s="225">
        <f t="shared" si="101"/>
        <v>314511.79301087267</v>
      </c>
      <c r="BQ83" s="225">
        <f t="shared" si="101"/>
        <v>311012.99769369536</v>
      </c>
      <c r="BR83" s="225">
        <f t="shared" si="101"/>
        <v>307446.39781603776</v>
      </c>
      <c r="BS83" s="225">
        <f t="shared" si="101"/>
        <v>304058.63246664702</v>
      </c>
      <c r="BT83" s="225">
        <f t="shared" si="101"/>
        <v>300594.58698671591</v>
      </c>
      <c r="BU83" s="225">
        <f t="shared" si="101"/>
        <v>297095.79166953859</v>
      </c>
      <c r="BV83" s="225">
        <f t="shared" si="101"/>
        <v>293527.496677869</v>
      </c>
      <c r="BW83" s="225">
        <f t="shared" si="101"/>
        <v>290142.50707767287</v>
      </c>
      <c r="BX83" s="225">
        <f t="shared" si="101"/>
        <v>286679.33034367289</v>
      </c>
      <c r="BY83" s="225">
        <f t="shared" si="101"/>
        <v>283180.53502649564</v>
      </c>
      <c r="BZ83" s="225">
        <f t="shared" ref="BZ83:DE83" si="102" xml:space="preserve"> BZ$77</f>
        <v>279610.50254296372</v>
      </c>
      <c r="CA83" s="225">
        <f t="shared" si="102"/>
        <v>276228.35808569216</v>
      </c>
      <c r="CB83" s="225">
        <f t="shared" si="102"/>
        <v>272766.07181627158</v>
      </c>
      <c r="CC83" s="225">
        <f t="shared" si="102"/>
        <v>269289.95541901392</v>
      </c>
      <c r="CD83" s="225">
        <f t="shared" si="102"/>
        <v>266978.12350840296</v>
      </c>
      <c r="CE83" s="225">
        <f t="shared" si="102"/>
        <v>264636.14642333973</v>
      </c>
      <c r="CF83" s="225">
        <f t="shared" si="102"/>
        <v>262172.32114009751</v>
      </c>
      <c r="CG83" s="225">
        <f t="shared" si="102"/>
        <v>259655.91969833028</v>
      </c>
      <c r="CH83" s="225">
        <f t="shared" si="102"/>
        <v>257171.83693989814</v>
      </c>
      <c r="CI83" s="225">
        <f t="shared" si="102"/>
        <v>254654.06730184291</v>
      </c>
      <c r="CJ83" s="225">
        <f t="shared" si="102"/>
        <v>251981.22525785369</v>
      </c>
      <c r="CK83" s="225">
        <f t="shared" si="102"/>
        <v>249252.98567983892</v>
      </c>
      <c r="CL83" s="225">
        <f t="shared" si="102"/>
        <v>246559.62103863631</v>
      </c>
      <c r="CM83" s="225">
        <f t="shared" si="102"/>
        <v>243828.60386310471</v>
      </c>
      <c r="CN83" s="225">
        <f t="shared" si="102"/>
        <v>240935.44935321575</v>
      </c>
      <c r="CO83" s="225">
        <f t="shared" si="102"/>
        <v>237983.9433475993</v>
      </c>
      <c r="CP83" s="225">
        <f t="shared" si="102"/>
        <v>235070.0044269241</v>
      </c>
      <c r="CQ83" s="225">
        <f t="shared" si="102"/>
        <v>232114.21956175967</v>
      </c>
      <c r="CR83" s="225">
        <f t="shared" si="102"/>
        <v>228988.92453505122</v>
      </c>
      <c r="CS83" s="225">
        <f t="shared" si="102"/>
        <v>225802.18559498043</v>
      </c>
      <c r="CT83" s="225">
        <f t="shared" si="102"/>
        <v>222619.35962276254</v>
      </c>
      <c r="CU83" s="225">
        <f t="shared" si="102"/>
        <v>219396.87894663209</v>
      </c>
      <c r="CV83" s="225">
        <f t="shared" si="102"/>
        <v>216026.38112385303</v>
      </c>
      <c r="CW83" s="225">
        <f t="shared" si="102"/>
        <v>212591.19545891351</v>
      </c>
      <c r="CX83" s="225">
        <f t="shared" si="102"/>
        <v>209199.40263042963</v>
      </c>
      <c r="CY83" s="225">
        <f t="shared" si="102"/>
        <v>205756.63494782342</v>
      </c>
      <c r="CZ83" s="225">
        <f t="shared" si="102"/>
        <v>202128.62012264051</v>
      </c>
      <c r="DA83" s="225">
        <f t="shared" si="102"/>
        <v>198432.52921266214</v>
      </c>
      <c r="DB83" s="225">
        <f t="shared" si="102"/>
        <v>194782.97060843871</v>
      </c>
      <c r="DC83" s="225">
        <f t="shared" si="102"/>
        <v>191077.4919506943</v>
      </c>
      <c r="DD83" s="225">
        <f t="shared" si="102"/>
        <v>187178.38818175322</v>
      </c>
      <c r="DE83" s="225">
        <f t="shared" si="102"/>
        <v>183207.66245381586</v>
      </c>
      <c r="DF83" s="225">
        <f t="shared" ref="DF83:EK83" si="103" xml:space="preserve"> DF$77</f>
        <v>179286.77159089502</v>
      </c>
      <c r="DG83" s="225">
        <f t="shared" si="103"/>
        <v>175304.74069321784</v>
      </c>
      <c r="DH83" s="225">
        <f t="shared" si="103"/>
        <v>171120.34298680697</v>
      </c>
      <c r="DI83" s="225">
        <f t="shared" si="103"/>
        <v>166860.6128720273</v>
      </c>
      <c r="DJ83" s="225">
        <f t="shared" si="103"/>
        <v>162605.7648409048</v>
      </c>
      <c r="DK83" s="225">
        <f t="shared" si="103"/>
        <v>158299.64699907546</v>
      </c>
      <c r="DL83" s="225">
        <f t="shared" si="103"/>
        <v>153814.25654272683</v>
      </c>
      <c r="DM83" s="225">
        <f t="shared" si="103"/>
        <v>149249.64289910358</v>
      </c>
      <c r="DN83" s="225">
        <f t="shared" si="103"/>
        <v>144741.99896184009</v>
      </c>
      <c r="DO83" s="225">
        <f t="shared" si="103"/>
        <v>140161.8800785483</v>
      </c>
      <c r="DP83" s="225">
        <f t="shared" si="103"/>
        <v>135360.73936225448</v>
      </c>
      <c r="DQ83" s="225">
        <f t="shared" si="103"/>
        <v>130476.31347613025</v>
      </c>
      <c r="DR83" s="225">
        <f t="shared" si="103"/>
        <v>126663.95619931121</v>
      </c>
      <c r="DS83" s="225">
        <f t="shared" si="103"/>
        <v>123318.21691903722</v>
      </c>
      <c r="DT83" s="225">
        <f t="shared" si="103"/>
        <v>119867.32463631059</v>
      </c>
      <c r="DU83" s="225">
        <f t="shared" si="103"/>
        <v>116368.5293191333</v>
      </c>
      <c r="DV83" s="225">
        <f t="shared" si="103"/>
        <v>112773.92793305471</v>
      </c>
      <c r="DW83" s="225">
        <f t="shared" si="103"/>
        <v>109432.01505370332</v>
      </c>
      <c r="DX83" s="225">
        <f t="shared" si="103"/>
        <v>105982.32034683794</v>
      </c>
      <c r="DY83" s="225">
        <f t="shared" si="103"/>
        <v>102483.52502966065</v>
      </c>
      <c r="DZ83" s="225">
        <f t="shared" si="103"/>
        <v>98935.629102171442</v>
      </c>
      <c r="EA83" s="225">
        <f t="shared" si="103"/>
        <v>95548.537673453786</v>
      </c>
      <c r="EB83" s="225">
        <f t="shared" si="103"/>
        <v>92100.070481846211</v>
      </c>
      <c r="EC83" s="225">
        <f t="shared" si="103"/>
        <v>88990.628260206257</v>
      </c>
      <c r="ED83" s="225">
        <f t="shared" si="103"/>
        <v>88984.624493432042</v>
      </c>
      <c r="EE83" s="225">
        <f t="shared" si="103"/>
        <v>89035.966406259686</v>
      </c>
      <c r="EF83" s="225">
        <f t="shared" si="103"/>
        <v>89039.043336731469</v>
      </c>
      <c r="EG83" s="225">
        <f t="shared" si="103"/>
        <v>89039.043336731469</v>
      </c>
      <c r="EH83" s="225">
        <f t="shared" si="103"/>
        <v>89032.889475787902</v>
      </c>
      <c r="EI83" s="225">
        <f t="shared" si="103"/>
        <v>89085.514936436244</v>
      </c>
      <c r="EJ83" s="225">
        <f t="shared" si="103"/>
        <v>89088.668790169817</v>
      </c>
      <c r="EK83" s="225">
        <f t="shared" si="103"/>
        <v>89088.668790169817</v>
      </c>
      <c r="EL83" s="225">
        <f t="shared" ref="EL83:FQ83" si="104" xml:space="preserve"> EL$77</f>
        <v>89082.361082702657</v>
      </c>
      <c r="EM83" s="225">
        <f t="shared" si="104"/>
        <v>89136.302179867198</v>
      </c>
      <c r="EN83" s="225">
        <f t="shared" si="104"/>
        <v>89139.534879944113</v>
      </c>
      <c r="EO83" s="225">
        <f t="shared" si="104"/>
        <v>89139.534879944113</v>
      </c>
      <c r="EP83" s="225">
        <f t="shared" si="104"/>
        <v>89136.302179867198</v>
      </c>
      <c r="EQ83" s="225">
        <f t="shared" si="104"/>
        <v>89188.359104383941</v>
      </c>
      <c r="ER83" s="225">
        <f t="shared" si="104"/>
        <v>89191.672621962774</v>
      </c>
      <c r="ES83" s="225">
        <f t="shared" si="104"/>
        <v>89191.672621962774</v>
      </c>
      <c r="ET83" s="225">
        <f t="shared" si="104"/>
        <v>89185.045586805107</v>
      </c>
      <c r="EU83" s="225">
        <f t="shared" si="104"/>
        <v>89241.717452013589</v>
      </c>
      <c r="EV83" s="225">
        <f t="shared" si="104"/>
        <v>89245.113807531903</v>
      </c>
      <c r="EW83" s="225">
        <f t="shared" si="104"/>
        <v>89245.113807531903</v>
      </c>
      <c r="EX83" s="225">
        <f t="shared" si="104"/>
        <v>89238.321096495289</v>
      </c>
      <c r="EY83" s="225">
        <f t="shared" si="104"/>
        <v>89296.40975833399</v>
      </c>
      <c r="EZ83" s="225">
        <f t="shared" si="104"/>
        <v>89299.891022740252</v>
      </c>
      <c r="FA83" s="225">
        <f t="shared" si="104"/>
        <v>5369.5980296257931</v>
      </c>
      <c r="FB83" s="225">
        <f t="shared" si="104"/>
        <v>4.3200998334214091E-10</v>
      </c>
      <c r="FC83" s="225">
        <f t="shared" si="104"/>
        <v>4.3200998334214091E-10</v>
      </c>
      <c r="FD83" s="225">
        <f t="shared" si="104"/>
        <v>4.3200998334214091E-10</v>
      </c>
      <c r="FE83" s="225">
        <f t="shared" si="104"/>
        <v>4.3200998334214091E-10</v>
      </c>
      <c r="FF83" s="225">
        <f t="shared" si="104"/>
        <v>4.3200998334214091E-10</v>
      </c>
      <c r="FG83" s="225">
        <f t="shared" si="104"/>
        <v>4.3200998334214091E-10</v>
      </c>
      <c r="FH83" s="225">
        <f t="shared" si="104"/>
        <v>4.3200998334214091E-10</v>
      </c>
      <c r="FI83" s="225">
        <f t="shared" si="104"/>
        <v>4.3200998334214091E-10</v>
      </c>
      <c r="FJ83" s="225">
        <f t="shared" si="104"/>
        <v>4.3200998334214091E-10</v>
      </c>
      <c r="FK83" s="225">
        <f t="shared" si="104"/>
        <v>4.3200998334214091E-10</v>
      </c>
      <c r="FL83" s="225">
        <f t="shared" si="104"/>
        <v>4.3200998334214091E-10</v>
      </c>
      <c r="FM83" s="225">
        <f t="shared" si="104"/>
        <v>4.3200998334214091E-10</v>
      </c>
      <c r="FN83" s="225">
        <f t="shared" si="104"/>
        <v>4.3200998334214091E-10</v>
      </c>
      <c r="FO83" s="225">
        <f t="shared" si="104"/>
        <v>4.3200998334214091E-10</v>
      </c>
      <c r="FP83" s="225">
        <f t="shared" si="104"/>
        <v>4.3200998334214091E-10</v>
      </c>
      <c r="FQ83" s="225">
        <f t="shared" si="104"/>
        <v>4.3200998334214091E-10</v>
      </c>
      <c r="FR83" s="225">
        <f t="shared" ref="FR83:GJ83" si="105" xml:space="preserve"> FR$77</f>
        <v>4.3200998334214091E-10</v>
      </c>
      <c r="FS83" s="225">
        <f t="shared" si="105"/>
        <v>4.3200998334214091E-10</v>
      </c>
      <c r="FT83" s="225">
        <f t="shared" si="105"/>
        <v>4.3200998334214091E-10</v>
      </c>
      <c r="FU83" s="225">
        <f t="shared" si="105"/>
        <v>4.3200998334214091E-10</v>
      </c>
      <c r="FV83" s="225">
        <f t="shared" si="105"/>
        <v>4.3200998334214091E-10</v>
      </c>
      <c r="FW83" s="225">
        <f t="shared" si="105"/>
        <v>4.3200998334214091E-10</v>
      </c>
      <c r="FX83" s="225">
        <f t="shared" si="105"/>
        <v>4.3200998334214091E-10</v>
      </c>
      <c r="FY83" s="225">
        <f t="shared" si="105"/>
        <v>4.3200998334214091E-10</v>
      </c>
      <c r="FZ83" s="225">
        <f t="shared" si="105"/>
        <v>4.3200998334214091E-10</v>
      </c>
      <c r="GA83" s="225">
        <f t="shared" si="105"/>
        <v>4.3200998334214091E-10</v>
      </c>
      <c r="GB83" s="225">
        <f t="shared" si="105"/>
        <v>4.3200998334214091E-10</v>
      </c>
      <c r="GC83" s="225">
        <f t="shared" si="105"/>
        <v>4.3200998334214091E-10</v>
      </c>
      <c r="GD83" s="225">
        <f t="shared" si="105"/>
        <v>4.3200998334214091E-10</v>
      </c>
      <c r="GE83" s="225">
        <f t="shared" si="105"/>
        <v>4.3200998334214091E-10</v>
      </c>
      <c r="GF83" s="225">
        <f t="shared" si="105"/>
        <v>4.3200998334214091E-10</v>
      </c>
      <c r="GG83" s="225">
        <f t="shared" si="105"/>
        <v>4.3200998334214091E-10</v>
      </c>
      <c r="GH83" s="225">
        <f t="shared" si="105"/>
        <v>4.3200998334214091E-10</v>
      </c>
      <c r="GI83" s="225">
        <f t="shared" si="105"/>
        <v>4.3200998334214091E-10</v>
      </c>
      <c r="GJ83" s="225">
        <f t="shared" si="105"/>
        <v>4.3200998334214091E-10</v>
      </c>
    </row>
    <row r="84" spans="1:192" hidden="1" outlineLevel="1" x14ac:dyDescent="0.35">
      <c r="A84" s="198"/>
      <c r="D84" s="201"/>
      <c r="E84" s="185" t="s">
        <v>73</v>
      </c>
      <c r="F84" s="384">
        <f xml:space="preserve"> IF(SUM(J84:PY84) &lt;&gt; 0, 1, 0)</f>
        <v>0</v>
      </c>
      <c r="G84" s="185" t="s">
        <v>20</v>
      </c>
      <c r="H84" s="185"/>
      <c r="I84" s="185"/>
      <c r="J84" s="384">
        <f t="shared" ref="J84:AO84" si="106" xml:space="preserve"> IF(ABS(J82 - J83) &gt; CHK_TOL, 1, 0)</f>
        <v>0</v>
      </c>
      <c r="K84" s="384">
        <f t="shared" si="106"/>
        <v>0</v>
      </c>
      <c r="L84" s="384">
        <f t="shared" si="106"/>
        <v>0</v>
      </c>
      <c r="M84" s="384">
        <f t="shared" si="106"/>
        <v>0</v>
      </c>
      <c r="N84" s="384">
        <f t="shared" si="106"/>
        <v>0</v>
      </c>
      <c r="O84" s="384">
        <f t="shared" si="106"/>
        <v>0</v>
      </c>
      <c r="P84" s="384">
        <f t="shared" si="106"/>
        <v>0</v>
      </c>
      <c r="Q84" s="384">
        <f t="shared" si="106"/>
        <v>0</v>
      </c>
      <c r="R84" s="435">
        <f t="shared" si="106"/>
        <v>0</v>
      </c>
      <c r="S84" s="384">
        <f t="shared" si="106"/>
        <v>0</v>
      </c>
      <c r="T84" s="384">
        <f t="shared" si="106"/>
        <v>0</v>
      </c>
      <c r="U84" s="384">
        <f t="shared" si="106"/>
        <v>0</v>
      </c>
      <c r="V84" s="414">
        <f t="shared" si="106"/>
        <v>0</v>
      </c>
      <c r="W84" s="384">
        <f t="shared" si="106"/>
        <v>0</v>
      </c>
      <c r="X84" s="384">
        <f t="shared" si="106"/>
        <v>0</v>
      </c>
      <c r="Y84" s="384">
        <f t="shared" si="106"/>
        <v>0</v>
      </c>
      <c r="Z84" s="384">
        <f t="shared" si="106"/>
        <v>0</v>
      </c>
      <c r="AA84" s="384">
        <f t="shared" si="106"/>
        <v>0</v>
      </c>
      <c r="AB84" s="384">
        <f t="shared" si="106"/>
        <v>0</v>
      </c>
      <c r="AC84" s="384">
        <f t="shared" si="106"/>
        <v>0</v>
      </c>
      <c r="AD84" s="384">
        <f t="shared" si="106"/>
        <v>0</v>
      </c>
      <c r="AE84" s="384">
        <f t="shared" si="106"/>
        <v>0</v>
      </c>
      <c r="AF84" s="384">
        <f t="shared" si="106"/>
        <v>0</v>
      </c>
      <c r="AG84" s="384">
        <f t="shared" si="106"/>
        <v>0</v>
      </c>
      <c r="AH84" s="384">
        <f t="shared" si="106"/>
        <v>0</v>
      </c>
      <c r="AI84" s="384">
        <f t="shared" si="106"/>
        <v>0</v>
      </c>
      <c r="AJ84" s="384">
        <f t="shared" si="106"/>
        <v>0</v>
      </c>
      <c r="AK84" s="384">
        <f t="shared" si="106"/>
        <v>0</v>
      </c>
      <c r="AL84" s="384">
        <f t="shared" si="106"/>
        <v>0</v>
      </c>
      <c r="AM84" s="384">
        <f t="shared" si="106"/>
        <v>0</v>
      </c>
      <c r="AN84" s="384">
        <f t="shared" si="106"/>
        <v>0</v>
      </c>
      <c r="AO84" s="384">
        <f t="shared" si="106"/>
        <v>0</v>
      </c>
      <c r="AP84" s="384">
        <f t="shared" ref="AP84:BU84" si="107" xml:space="preserve"> IF(ABS(AP82 - AP83) &gt; CHK_TOL, 1, 0)</f>
        <v>0</v>
      </c>
      <c r="AQ84" s="384">
        <f t="shared" si="107"/>
        <v>0</v>
      </c>
      <c r="AR84" s="384">
        <f t="shared" si="107"/>
        <v>0</v>
      </c>
      <c r="AS84" s="384">
        <f t="shared" si="107"/>
        <v>0</v>
      </c>
      <c r="AT84" s="384">
        <f t="shared" si="107"/>
        <v>0</v>
      </c>
      <c r="AU84" s="384">
        <f t="shared" si="107"/>
        <v>0</v>
      </c>
      <c r="AV84" s="384">
        <f t="shared" si="107"/>
        <v>0</v>
      </c>
      <c r="AW84" s="384">
        <f t="shared" si="107"/>
        <v>0</v>
      </c>
      <c r="AX84" s="384">
        <f t="shared" si="107"/>
        <v>0</v>
      </c>
      <c r="AY84" s="384">
        <f t="shared" si="107"/>
        <v>0</v>
      </c>
      <c r="AZ84" s="384">
        <f t="shared" si="107"/>
        <v>0</v>
      </c>
      <c r="BA84" s="384">
        <f t="shared" si="107"/>
        <v>0</v>
      </c>
      <c r="BB84" s="384">
        <f t="shared" si="107"/>
        <v>0</v>
      </c>
      <c r="BC84" s="384">
        <f t="shared" si="107"/>
        <v>0</v>
      </c>
      <c r="BD84" s="384">
        <f t="shared" si="107"/>
        <v>0</v>
      </c>
      <c r="BE84" s="384">
        <f t="shared" si="107"/>
        <v>0</v>
      </c>
      <c r="BF84" s="384">
        <f t="shared" si="107"/>
        <v>0</v>
      </c>
      <c r="BG84" s="384">
        <f t="shared" si="107"/>
        <v>0</v>
      </c>
      <c r="BH84" s="384">
        <f t="shared" si="107"/>
        <v>0</v>
      </c>
      <c r="BI84" s="384">
        <f t="shared" si="107"/>
        <v>0</v>
      </c>
      <c r="BJ84" s="384">
        <f t="shared" si="107"/>
        <v>0</v>
      </c>
      <c r="BK84" s="384">
        <f t="shared" si="107"/>
        <v>0</v>
      </c>
      <c r="BL84" s="384">
        <f t="shared" si="107"/>
        <v>0</v>
      </c>
      <c r="BM84" s="384">
        <f t="shared" si="107"/>
        <v>0</v>
      </c>
      <c r="BN84" s="384">
        <f t="shared" si="107"/>
        <v>0</v>
      </c>
      <c r="BO84" s="384">
        <f t="shared" si="107"/>
        <v>0</v>
      </c>
      <c r="BP84" s="384">
        <f t="shared" si="107"/>
        <v>0</v>
      </c>
      <c r="BQ84" s="384">
        <f t="shared" si="107"/>
        <v>0</v>
      </c>
      <c r="BR84" s="384">
        <f t="shared" si="107"/>
        <v>0</v>
      </c>
      <c r="BS84" s="384">
        <f t="shared" si="107"/>
        <v>0</v>
      </c>
      <c r="BT84" s="384">
        <f t="shared" si="107"/>
        <v>0</v>
      </c>
      <c r="BU84" s="384">
        <f t="shared" si="107"/>
        <v>0</v>
      </c>
      <c r="BV84" s="384">
        <f t="shared" ref="BV84:DA84" si="108" xml:space="preserve"> IF(ABS(BV82 - BV83) &gt; CHK_TOL, 1, 0)</f>
        <v>0</v>
      </c>
      <c r="BW84" s="384">
        <f t="shared" si="108"/>
        <v>0</v>
      </c>
      <c r="BX84" s="384">
        <f t="shared" si="108"/>
        <v>0</v>
      </c>
      <c r="BY84" s="384">
        <f t="shared" si="108"/>
        <v>0</v>
      </c>
      <c r="BZ84" s="384">
        <f t="shared" si="108"/>
        <v>0</v>
      </c>
      <c r="CA84" s="384">
        <f t="shared" si="108"/>
        <v>0</v>
      </c>
      <c r="CB84" s="384">
        <f t="shared" si="108"/>
        <v>0</v>
      </c>
      <c r="CC84" s="384">
        <f t="shared" si="108"/>
        <v>0</v>
      </c>
      <c r="CD84" s="384">
        <f t="shared" si="108"/>
        <v>0</v>
      </c>
      <c r="CE84" s="384">
        <f t="shared" si="108"/>
        <v>0</v>
      </c>
      <c r="CF84" s="384">
        <f t="shared" si="108"/>
        <v>0</v>
      </c>
      <c r="CG84" s="384">
        <f t="shared" si="108"/>
        <v>0</v>
      </c>
      <c r="CH84" s="384">
        <f t="shared" si="108"/>
        <v>0</v>
      </c>
      <c r="CI84" s="384">
        <f t="shared" si="108"/>
        <v>0</v>
      </c>
      <c r="CJ84" s="384">
        <f t="shared" si="108"/>
        <v>0</v>
      </c>
      <c r="CK84" s="384">
        <f t="shared" si="108"/>
        <v>0</v>
      </c>
      <c r="CL84" s="384">
        <f t="shared" si="108"/>
        <v>0</v>
      </c>
      <c r="CM84" s="384">
        <f t="shared" si="108"/>
        <v>0</v>
      </c>
      <c r="CN84" s="384">
        <f t="shared" si="108"/>
        <v>0</v>
      </c>
      <c r="CO84" s="384">
        <f t="shared" si="108"/>
        <v>0</v>
      </c>
      <c r="CP84" s="384">
        <f t="shared" si="108"/>
        <v>0</v>
      </c>
      <c r="CQ84" s="384">
        <f t="shared" si="108"/>
        <v>0</v>
      </c>
      <c r="CR84" s="384">
        <f t="shared" si="108"/>
        <v>0</v>
      </c>
      <c r="CS84" s="384">
        <f t="shared" si="108"/>
        <v>0</v>
      </c>
      <c r="CT84" s="384">
        <f t="shared" si="108"/>
        <v>0</v>
      </c>
      <c r="CU84" s="384">
        <f t="shared" si="108"/>
        <v>0</v>
      </c>
      <c r="CV84" s="384">
        <f t="shared" si="108"/>
        <v>0</v>
      </c>
      <c r="CW84" s="384">
        <f t="shared" si="108"/>
        <v>0</v>
      </c>
      <c r="CX84" s="384">
        <f t="shared" si="108"/>
        <v>0</v>
      </c>
      <c r="CY84" s="384">
        <f t="shared" si="108"/>
        <v>0</v>
      </c>
      <c r="CZ84" s="384">
        <f t="shared" si="108"/>
        <v>0</v>
      </c>
      <c r="DA84" s="384">
        <f t="shared" si="108"/>
        <v>0</v>
      </c>
      <c r="DB84" s="384">
        <f t="shared" ref="DB84:EG84" si="109" xml:space="preserve"> IF(ABS(DB82 - DB83) &gt; CHK_TOL, 1, 0)</f>
        <v>0</v>
      </c>
      <c r="DC84" s="384">
        <f t="shared" si="109"/>
        <v>0</v>
      </c>
      <c r="DD84" s="384">
        <f t="shared" si="109"/>
        <v>0</v>
      </c>
      <c r="DE84" s="384">
        <f t="shared" si="109"/>
        <v>0</v>
      </c>
      <c r="DF84" s="384">
        <f t="shared" si="109"/>
        <v>0</v>
      </c>
      <c r="DG84" s="384">
        <f t="shared" si="109"/>
        <v>0</v>
      </c>
      <c r="DH84" s="384">
        <f t="shared" si="109"/>
        <v>0</v>
      </c>
      <c r="DI84" s="384">
        <f t="shared" si="109"/>
        <v>0</v>
      </c>
      <c r="DJ84" s="384">
        <f t="shared" si="109"/>
        <v>0</v>
      </c>
      <c r="DK84" s="384">
        <f t="shared" si="109"/>
        <v>0</v>
      </c>
      <c r="DL84" s="384">
        <f t="shared" si="109"/>
        <v>0</v>
      </c>
      <c r="DM84" s="384">
        <f t="shared" si="109"/>
        <v>0</v>
      </c>
      <c r="DN84" s="384">
        <f t="shared" si="109"/>
        <v>0</v>
      </c>
      <c r="DO84" s="384">
        <f t="shared" si="109"/>
        <v>0</v>
      </c>
      <c r="DP84" s="384">
        <f t="shared" si="109"/>
        <v>0</v>
      </c>
      <c r="DQ84" s="384">
        <f t="shared" si="109"/>
        <v>0</v>
      </c>
      <c r="DR84" s="384">
        <f t="shared" si="109"/>
        <v>0</v>
      </c>
      <c r="DS84" s="384">
        <f t="shared" si="109"/>
        <v>0</v>
      </c>
      <c r="DT84" s="384">
        <f t="shared" si="109"/>
        <v>0</v>
      </c>
      <c r="DU84" s="384">
        <f t="shared" si="109"/>
        <v>0</v>
      </c>
      <c r="DV84" s="384">
        <f t="shared" si="109"/>
        <v>0</v>
      </c>
      <c r="DW84" s="384">
        <f t="shared" si="109"/>
        <v>0</v>
      </c>
      <c r="DX84" s="384">
        <f t="shared" si="109"/>
        <v>0</v>
      </c>
      <c r="DY84" s="384">
        <f t="shared" si="109"/>
        <v>0</v>
      </c>
      <c r="DZ84" s="384">
        <f t="shared" si="109"/>
        <v>0</v>
      </c>
      <c r="EA84" s="384">
        <f t="shared" si="109"/>
        <v>0</v>
      </c>
      <c r="EB84" s="384">
        <f t="shared" si="109"/>
        <v>0</v>
      </c>
      <c r="EC84" s="384">
        <f t="shared" si="109"/>
        <v>0</v>
      </c>
      <c r="ED84" s="384">
        <f t="shared" si="109"/>
        <v>0</v>
      </c>
      <c r="EE84" s="384">
        <f t="shared" si="109"/>
        <v>0</v>
      </c>
      <c r="EF84" s="384">
        <f t="shared" si="109"/>
        <v>0</v>
      </c>
      <c r="EG84" s="384">
        <f t="shared" si="109"/>
        <v>0</v>
      </c>
      <c r="EH84" s="384">
        <f t="shared" ref="EH84:FM84" si="110" xml:space="preserve"> IF(ABS(EH82 - EH83) &gt; CHK_TOL, 1, 0)</f>
        <v>0</v>
      </c>
      <c r="EI84" s="384">
        <f t="shared" si="110"/>
        <v>0</v>
      </c>
      <c r="EJ84" s="384">
        <f t="shared" si="110"/>
        <v>0</v>
      </c>
      <c r="EK84" s="384">
        <f t="shared" si="110"/>
        <v>0</v>
      </c>
      <c r="EL84" s="384">
        <f t="shared" si="110"/>
        <v>0</v>
      </c>
      <c r="EM84" s="384">
        <f t="shared" si="110"/>
        <v>0</v>
      </c>
      <c r="EN84" s="384">
        <f t="shared" si="110"/>
        <v>0</v>
      </c>
      <c r="EO84" s="384">
        <f t="shared" si="110"/>
        <v>0</v>
      </c>
      <c r="EP84" s="384">
        <f t="shared" si="110"/>
        <v>0</v>
      </c>
      <c r="EQ84" s="384">
        <f t="shared" si="110"/>
        <v>0</v>
      </c>
      <c r="ER84" s="384">
        <f t="shared" si="110"/>
        <v>0</v>
      </c>
      <c r="ES84" s="384">
        <f t="shared" si="110"/>
        <v>0</v>
      </c>
      <c r="ET84" s="384">
        <f t="shared" si="110"/>
        <v>0</v>
      </c>
      <c r="EU84" s="384">
        <f t="shared" si="110"/>
        <v>0</v>
      </c>
      <c r="EV84" s="384">
        <f t="shared" si="110"/>
        <v>0</v>
      </c>
      <c r="EW84" s="384">
        <f t="shared" si="110"/>
        <v>0</v>
      </c>
      <c r="EX84" s="384">
        <f t="shared" si="110"/>
        <v>0</v>
      </c>
      <c r="EY84" s="384">
        <f t="shared" si="110"/>
        <v>0</v>
      </c>
      <c r="EZ84" s="384">
        <f t="shared" si="110"/>
        <v>0</v>
      </c>
      <c r="FA84" s="384">
        <f t="shared" si="110"/>
        <v>0</v>
      </c>
      <c r="FB84" s="384">
        <f t="shared" si="110"/>
        <v>0</v>
      </c>
      <c r="FC84" s="384">
        <f t="shared" si="110"/>
        <v>0</v>
      </c>
      <c r="FD84" s="384">
        <f t="shared" si="110"/>
        <v>0</v>
      </c>
      <c r="FE84" s="384">
        <f t="shared" si="110"/>
        <v>0</v>
      </c>
      <c r="FF84" s="384">
        <f t="shared" si="110"/>
        <v>0</v>
      </c>
      <c r="FG84" s="384">
        <f t="shared" si="110"/>
        <v>0</v>
      </c>
      <c r="FH84" s="384">
        <f t="shared" si="110"/>
        <v>0</v>
      </c>
      <c r="FI84" s="384">
        <f t="shared" si="110"/>
        <v>0</v>
      </c>
      <c r="FJ84" s="384">
        <f t="shared" si="110"/>
        <v>0</v>
      </c>
      <c r="FK84" s="384">
        <f t="shared" si="110"/>
        <v>0</v>
      </c>
      <c r="FL84" s="384">
        <f t="shared" si="110"/>
        <v>0</v>
      </c>
      <c r="FM84" s="384">
        <f t="shared" si="110"/>
        <v>0</v>
      </c>
      <c r="FN84" s="384">
        <f t="shared" ref="FN84:GG84" si="111" xml:space="preserve"> IF(ABS(FN82 - FN83) &gt; CHK_TOL, 1, 0)</f>
        <v>0</v>
      </c>
      <c r="FO84" s="384">
        <f t="shared" si="111"/>
        <v>0</v>
      </c>
      <c r="FP84" s="384">
        <f t="shared" si="111"/>
        <v>0</v>
      </c>
      <c r="FQ84" s="384">
        <f t="shared" si="111"/>
        <v>0</v>
      </c>
      <c r="FR84" s="384">
        <f t="shared" si="111"/>
        <v>0</v>
      </c>
      <c r="FS84" s="384">
        <f t="shared" si="111"/>
        <v>0</v>
      </c>
      <c r="FT84" s="384">
        <f t="shared" si="111"/>
        <v>0</v>
      </c>
      <c r="FU84" s="384">
        <f t="shared" si="111"/>
        <v>0</v>
      </c>
      <c r="FV84" s="384">
        <f t="shared" si="111"/>
        <v>0</v>
      </c>
      <c r="FW84" s="384">
        <f t="shared" si="111"/>
        <v>0</v>
      </c>
      <c r="FX84" s="384">
        <f t="shared" si="111"/>
        <v>0</v>
      </c>
      <c r="FY84" s="384">
        <f t="shared" si="111"/>
        <v>0</v>
      </c>
      <c r="FZ84" s="384">
        <f t="shared" si="111"/>
        <v>0</v>
      </c>
      <c r="GA84" s="384">
        <f t="shared" si="111"/>
        <v>0</v>
      </c>
      <c r="GB84" s="384">
        <f t="shared" si="111"/>
        <v>0</v>
      </c>
      <c r="GC84" s="384">
        <f t="shared" si="111"/>
        <v>0</v>
      </c>
      <c r="GD84" s="384">
        <f t="shared" si="111"/>
        <v>0</v>
      </c>
      <c r="GE84" s="384">
        <f t="shared" si="111"/>
        <v>0</v>
      </c>
      <c r="GF84" s="384">
        <f t="shared" si="111"/>
        <v>0</v>
      </c>
      <c r="GG84" s="384">
        <f t="shared" si="111"/>
        <v>0</v>
      </c>
      <c r="GH84" s="384">
        <f xml:space="preserve"> IF(ABS(GH82 - GH83) &gt; CHK_TOL, 1, 0)</f>
        <v>0</v>
      </c>
      <c r="GI84" s="384">
        <f xml:space="preserve"> IF(ABS(GI82 - GI83) &gt; CHK_TOL, 1, 0)</f>
        <v>0</v>
      </c>
      <c r="GJ84" s="384">
        <f xml:space="preserve"> IF(ABS(GJ82 - GJ83) &gt; CHK_TOL, 1, 0)</f>
        <v>0</v>
      </c>
    </row>
    <row r="85" spans="1:192" hidden="1" outlineLevel="1" x14ac:dyDescent="0.35">
      <c r="A85" s="198"/>
      <c r="D85" s="201"/>
      <c r="E85" s="185" t="s">
        <v>74</v>
      </c>
      <c r="F85" s="185"/>
      <c r="G85" s="185"/>
      <c r="H85" s="185">
        <f xml:space="preserve"> SUM(J85:GJ85)</f>
        <v>-1.1685187928378582E-8</v>
      </c>
      <c r="I85" s="185"/>
      <c r="J85" s="185">
        <f xml:space="preserve"> J82 - J83</f>
        <v>0</v>
      </c>
      <c r="K85" s="185">
        <f t="shared" ref="K85:BV85" si="112" xml:space="preserve"> K82 - K83</f>
        <v>0</v>
      </c>
      <c r="L85" s="185">
        <f t="shared" si="112"/>
        <v>0</v>
      </c>
      <c r="M85" s="185">
        <f t="shared" si="112"/>
        <v>0</v>
      </c>
      <c r="N85" s="185">
        <f t="shared" si="112"/>
        <v>0</v>
      </c>
      <c r="O85" s="185">
        <f t="shared" si="112"/>
        <v>0</v>
      </c>
      <c r="P85" s="185">
        <f t="shared" si="112"/>
        <v>0</v>
      </c>
      <c r="Q85" s="185">
        <f t="shared" si="112"/>
        <v>0</v>
      </c>
      <c r="R85" s="185">
        <f t="shared" si="112"/>
        <v>0</v>
      </c>
      <c r="S85" s="185">
        <f t="shared" si="112"/>
        <v>0</v>
      </c>
      <c r="T85" s="185">
        <f t="shared" si="112"/>
        <v>0</v>
      </c>
      <c r="U85" s="185">
        <f t="shared" si="112"/>
        <v>0</v>
      </c>
      <c r="V85" s="185">
        <f t="shared" si="112"/>
        <v>0</v>
      </c>
      <c r="W85" s="185">
        <f t="shared" si="112"/>
        <v>0</v>
      </c>
      <c r="X85" s="185">
        <f t="shared" si="112"/>
        <v>0</v>
      </c>
      <c r="Y85" s="185">
        <f t="shared" si="112"/>
        <v>0</v>
      </c>
      <c r="Z85" s="185">
        <f t="shared" si="112"/>
        <v>0</v>
      </c>
      <c r="AA85" s="185">
        <f t="shared" si="112"/>
        <v>0</v>
      </c>
      <c r="AB85" s="185">
        <f t="shared" si="112"/>
        <v>0</v>
      </c>
      <c r="AC85" s="185">
        <f t="shared" si="112"/>
        <v>0</v>
      </c>
      <c r="AD85" s="185">
        <f t="shared" si="112"/>
        <v>0</v>
      </c>
      <c r="AE85" s="185">
        <f t="shared" si="112"/>
        <v>0</v>
      </c>
      <c r="AF85" s="185">
        <f t="shared" si="112"/>
        <v>0</v>
      </c>
      <c r="AG85" s="185">
        <f t="shared" si="112"/>
        <v>0</v>
      </c>
      <c r="AH85" s="185">
        <f t="shared" si="112"/>
        <v>0</v>
      </c>
      <c r="AI85" s="185">
        <f t="shared" si="112"/>
        <v>0</v>
      </c>
      <c r="AJ85" s="185">
        <f t="shared" si="112"/>
        <v>0</v>
      </c>
      <c r="AK85" s="185">
        <f t="shared" si="112"/>
        <v>0</v>
      </c>
      <c r="AL85" s="185">
        <f t="shared" si="112"/>
        <v>0</v>
      </c>
      <c r="AM85" s="185">
        <f t="shared" si="112"/>
        <v>0</v>
      </c>
      <c r="AN85" s="185">
        <f t="shared" si="112"/>
        <v>0</v>
      </c>
      <c r="AO85" s="185">
        <f t="shared" si="112"/>
        <v>0</v>
      </c>
      <c r="AP85" s="185">
        <f t="shared" si="112"/>
        <v>0</v>
      </c>
      <c r="AQ85" s="185">
        <f t="shared" si="112"/>
        <v>0</v>
      </c>
      <c r="AR85" s="185">
        <f t="shared" si="112"/>
        <v>0</v>
      </c>
      <c r="AS85" s="185">
        <f t="shared" si="112"/>
        <v>0</v>
      </c>
      <c r="AT85" s="185">
        <f t="shared" si="112"/>
        <v>0</v>
      </c>
      <c r="AU85" s="185">
        <f t="shared" si="112"/>
        <v>0</v>
      </c>
      <c r="AV85" s="185">
        <f t="shared" si="112"/>
        <v>0</v>
      </c>
      <c r="AW85" s="185">
        <f t="shared" si="112"/>
        <v>0</v>
      </c>
      <c r="AX85" s="185">
        <f t="shared" si="112"/>
        <v>0</v>
      </c>
      <c r="AY85" s="185">
        <f t="shared" si="112"/>
        <v>0</v>
      </c>
      <c r="AZ85" s="185">
        <f t="shared" si="112"/>
        <v>0</v>
      </c>
      <c r="BA85" s="185">
        <f t="shared" si="112"/>
        <v>0</v>
      </c>
      <c r="BB85" s="185">
        <f t="shared" si="112"/>
        <v>0</v>
      </c>
      <c r="BC85" s="185">
        <f t="shared" si="112"/>
        <v>0</v>
      </c>
      <c r="BD85" s="185">
        <f t="shared" si="112"/>
        <v>0</v>
      </c>
      <c r="BE85" s="185">
        <f t="shared" si="112"/>
        <v>0</v>
      </c>
      <c r="BF85" s="185">
        <f t="shared" si="112"/>
        <v>0</v>
      </c>
      <c r="BG85" s="185">
        <f t="shared" si="112"/>
        <v>0</v>
      </c>
      <c r="BH85" s="185">
        <f t="shared" si="112"/>
        <v>0</v>
      </c>
      <c r="BI85" s="185">
        <f t="shared" si="112"/>
        <v>0</v>
      </c>
      <c r="BJ85" s="185">
        <f t="shared" si="112"/>
        <v>0</v>
      </c>
      <c r="BK85" s="185">
        <f t="shared" si="112"/>
        <v>0</v>
      </c>
      <c r="BL85" s="185">
        <f t="shared" si="112"/>
        <v>0</v>
      </c>
      <c r="BM85" s="185">
        <f t="shared" si="112"/>
        <v>0</v>
      </c>
      <c r="BN85" s="185">
        <f t="shared" si="112"/>
        <v>0</v>
      </c>
      <c r="BO85" s="185">
        <f t="shared" si="112"/>
        <v>0</v>
      </c>
      <c r="BP85" s="185">
        <f t="shared" si="112"/>
        <v>0</v>
      </c>
      <c r="BQ85" s="185">
        <f t="shared" si="112"/>
        <v>0</v>
      </c>
      <c r="BR85" s="185">
        <f t="shared" si="112"/>
        <v>0</v>
      </c>
      <c r="BS85" s="185">
        <f t="shared" si="112"/>
        <v>0</v>
      </c>
      <c r="BT85" s="185">
        <f t="shared" si="112"/>
        <v>0</v>
      </c>
      <c r="BU85" s="185">
        <f t="shared" si="112"/>
        <v>0</v>
      </c>
      <c r="BV85" s="185">
        <f t="shared" si="112"/>
        <v>0</v>
      </c>
      <c r="BW85" s="185">
        <f t="shared" ref="BW85:EH85" si="113" xml:space="preserve"> BW82 - BW83</f>
        <v>0</v>
      </c>
      <c r="BX85" s="185">
        <f t="shared" si="113"/>
        <v>0</v>
      </c>
      <c r="BY85" s="185">
        <f t="shared" si="113"/>
        <v>0</v>
      </c>
      <c r="BZ85" s="185">
        <f t="shared" si="113"/>
        <v>0</v>
      </c>
      <c r="CA85" s="185">
        <f t="shared" si="113"/>
        <v>0</v>
      </c>
      <c r="CB85" s="185">
        <f t="shared" si="113"/>
        <v>0</v>
      </c>
      <c r="CC85" s="185">
        <f t="shared" si="113"/>
        <v>0</v>
      </c>
      <c r="CD85" s="185">
        <f t="shared" si="113"/>
        <v>0</v>
      </c>
      <c r="CE85" s="185">
        <f t="shared" si="113"/>
        <v>0</v>
      </c>
      <c r="CF85" s="185">
        <f t="shared" si="113"/>
        <v>0</v>
      </c>
      <c r="CG85" s="185">
        <f t="shared" si="113"/>
        <v>-3.7834979593753815E-10</v>
      </c>
      <c r="CH85" s="185">
        <f t="shared" si="113"/>
        <v>-3.2014213502407074E-10</v>
      </c>
      <c r="CI85" s="185">
        <f t="shared" si="113"/>
        <v>-3.2014213502407074E-10</v>
      </c>
      <c r="CJ85" s="185">
        <f t="shared" si="113"/>
        <v>-2.9103830456733704E-10</v>
      </c>
      <c r="CK85" s="185">
        <f t="shared" si="113"/>
        <v>-3.4924596548080444E-10</v>
      </c>
      <c r="CL85" s="185">
        <f t="shared" si="113"/>
        <v>-3.2014213502407074E-10</v>
      </c>
      <c r="CM85" s="185">
        <f t="shared" si="113"/>
        <v>-3.2014213502407074E-10</v>
      </c>
      <c r="CN85" s="185">
        <f t="shared" si="113"/>
        <v>-2.9103830456733704E-10</v>
      </c>
      <c r="CO85" s="185">
        <f t="shared" si="113"/>
        <v>-2.9103830456733704E-10</v>
      </c>
      <c r="CP85" s="185">
        <f t="shared" si="113"/>
        <v>-3.2014213502407074E-10</v>
      </c>
      <c r="CQ85" s="185">
        <f t="shared" si="113"/>
        <v>-2.9103830456733704E-10</v>
      </c>
      <c r="CR85" s="185">
        <f t="shared" si="113"/>
        <v>-2.9103830456733704E-10</v>
      </c>
      <c r="CS85" s="185">
        <f t="shared" si="113"/>
        <v>-2.9103830456733704E-10</v>
      </c>
      <c r="CT85" s="185">
        <f t="shared" si="113"/>
        <v>-2.9103830456733704E-10</v>
      </c>
      <c r="CU85" s="185">
        <f t="shared" si="113"/>
        <v>-2.9103830456733704E-10</v>
      </c>
      <c r="CV85" s="185">
        <f t="shared" si="113"/>
        <v>-2.6193447411060333E-10</v>
      </c>
      <c r="CW85" s="185">
        <f t="shared" si="113"/>
        <v>-2.9103830456733704E-10</v>
      </c>
      <c r="CX85" s="185">
        <f t="shared" si="113"/>
        <v>-2.6193447411060333E-10</v>
      </c>
      <c r="CY85" s="185">
        <f t="shared" si="113"/>
        <v>-2.6193447411060333E-10</v>
      </c>
      <c r="CZ85" s="185">
        <f t="shared" si="113"/>
        <v>-2.6193447411060333E-10</v>
      </c>
      <c r="DA85" s="185">
        <f t="shared" si="113"/>
        <v>-2.6193447411060333E-10</v>
      </c>
      <c r="DB85" s="185">
        <f t="shared" si="113"/>
        <v>-2.6193447411060333E-10</v>
      </c>
      <c r="DC85" s="185">
        <f t="shared" si="113"/>
        <v>-2.3283064365386963E-10</v>
      </c>
      <c r="DD85" s="185">
        <f t="shared" si="113"/>
        <v>-2.6193447411060333E-10</v>
      </c>
      <c r="DE85" s="185">
        <f t="shared" si="113"/>
        <v>-2.3283064365386963E-10</v>
      </c>
      <c r="DF85" s="185">
        <f t="shared" si="113"/>
        <v>-2.3283064365386963E-10</v>
      </c>
      <c r="DG85" s="185">
        <f t="shared" si="113"/>
        <v>-2.3283064365386963E-10</v>
      </c>
      <c r="DH85" s="185">
        <f t="shared" si="113"/>
        <v>0</v>
      </c>
      <c r="DI85" s="185">
        <f t="shared" si="113"/>
        <v>0</v>
      </c>
      <c r="DJ85" s="185">
        <f t="shared" si="113"/>
        <v>-2.3283064365386963E-10</v>
      </c>
      <c r="DK85" s="185">
        <f t="shared" si="113"/>
        <v>0</v>
      </c>
      <c r="DL85" s="185">
        <f t="shared" si="113"/>
        <v>0</v>
      </c>
      <c r="DM85" s="185">
        <f t="shared" si="113"/>
        <v>0</v>
      </c>
      <c r="DN85" s="185">
        <f t="shared" si="113"/>
        <v>0</v>
      </c>
      <c r="DO85" s="185">
        <f t="shared" si="113"/>
        <v>0</v>
      </c>
      <c r="DP85" s="185">
        <f t="shared" si="113"/>
        <v>0</v>
      </c>
      <c r="DQ85" s="185">
        <f t="shared" si="113"/>
        <v>-1.6007106751203537E-10</v>
      </c>
      <c r="DR85" s="185">
        <f t="shared" si="113"/>
        <v>-1.6007106751203537E-10</v>
      </c>
      <c r="DS85" s="185">
        <f t="shared" si="113"/>
        <v>-1.4551915228366852E-10</v>
      </c>
      <c r="DT85" s="185">
        <f t="shared" si="113"/>
        <v>-1.3096723705530167E-10</v>
      </c>
      <c r="DU85" s="185">
        <f t="shared" si="113"/>
        <v>-1.3096723705530167E-10</v>
      </c>
      <c r="DV85" s="185">
        <f t="shared" si="113"/>
        <v>-1.3096723705530167E-10</v>
      </c>
      <c r="DW85" s="185">
        <f t="shared" si="113"/>
        <v>-1.3096723705530167E-10</v>
      </c>
      <c r="DX85" s="185">
        <f t="shared" si="113"/>
        <v>0</v>
      </c>
      <c r="DY85" s="185">
        <f t="shared" si="113"/>
        <v>0</v>
      </c>
      <c r="DZ85" s="185">
        <f t="shared" si="113"/>
        <v>0</v>
      </c>
      <c r="EA85" s="185">
        <f t="shared" si="113"/>
        <v>0</v>
      </c>
      <c r="EB85" s="185">
        <f t="shared" si="113"/>
        <v>0</v>
      </c>
      <c r="EC85" s="185">
        <f t="shared" si="113"/>
        <v>0</v>
      </c>
      <c r="ED85" s="185">
        <f t="shared" si="113"/>
        <v>0</v>
      </c>
      <c r="EE85" s="185">
        <f t="shared" si="113"/>
        <v>0</v>
      </c>
      <c r="EF85" s="185">
        <f t="shared" si="113"/>
        <v>0</v>
      </c>
      <c r="EG85" s="185">
        <f t="shared" si="113"/>
        <v>0</v>
      </c>
      <c r="EH85" s="185">
        <f t="shared" si="113"/>
        <v>0</v>
      </c>
      <c r="EI85" s="185">
        <f t="shared" ref="EI85:GG85" si="114" xml:space="preserve"> EI82 - EI83</f>
        <v>0</v>
      </c>
      <c r="EJ85" s="185">
        <f t="shared" si="114"/>
        <v>0</v>
      </c>
      <c r="EK85" s="185">
        <f t="shared" si="114"/>
        <v>0</v>
      </c>
      <c r="EL85" s="185">
        <f t="shared" si="114"/>
        <v>0</v>
      </c>
      <c r="EM85" s="185">
        <f t="shared" si="114"/>
        <v>0</v>
      </c>
      <c r="EN85" s="185">
        <f t="shared" si="114"/>
        <v>0</v>
      </c>
      <c r="EO85" s="185">
        <f t="shared" si="114"/>
        <v>0</v>
      </c>
      <c r="EP85" s="185">
        <f t="shared" si="114"/>
        <v>0</v>
      </c>
      <c r="EQ85" s="185">
        <f t="shared" si="114"/>
        <v>0</v>
      </c>
      <c r="ER85" s="185">
        <f t="shared" si="114"/>
        <v>0</v>
      </c>
      <c r="ES85" s="185">
        <f t="shared" si="114"/>
        <v>0</v>
      </c>
      <c r="ET85" s="185">
        <f t="shared" si="114"/>
        <v>0</v>
      </c>
      <c r="EU85" s="185">
        <f t="shared" si="114"/>
        <v>0</v>
      </c>
      <c r="EV85" s="185">
        <f t="shared" si="114"/>
        <v>0</v>
      </c>
      <c r="EW85" s="185">
        <f t="shared" si="114"/>
        <v>0</v>
      </c>
      <c r="EX85" s="185">
        <f t="shared" si="114"/>
        <v>0</v>
      </c>
      <c r="EY85" s="185">
        <f t="shared" si="114"/>
        <v>0</v>
      </c>
      <c r="EZ85" s="185">
        <f t="shared" si="114"/>
        <v>0</v>
      </c>
      <c r="FA85" s="185">
        <f t="shared" si="114"/>
        <v>-7.6397554948925972E-11</v>
      </c>
      <c r="FB85" s="185">
        <f t="shared" si="114"/>
        <v>-7.6397554948925972E-11</v>
      </c>
      <c r="FC85" s="185">
        <f t="shared" si="114"/>
        <v>-7.6397554948925972E-11</v>
      </c>
      <c r="FD85" s="185">
        <f t="shared" si="114"/>
        <v>-7.6397554948925972E-11</v>
      </c>
      <c r="FE85" s="185">
        <f t="shared" si="114"/>
        <v>-7.6397554948925972E-11</v>
      </c>
      <c r="FF85" s="185">
        <f t="shared" si="114"/>
        <v>-7.6397554948925972E-11</v>
      </c>
      <c r="FG85" s="185">
        <f t="shared" si="114"/>
        <v>-7.6397554948925972E-11</v>
      </c>
      <c r="FH85" s="185">
        <f t="shared" si="114"/>
        <v>-7.6397554948925972E-11</v>
      </c>
      <c r="FI85" s="185">
        <f t="shared" si="114"/>
        <v>-7.6397554948925972E-11</v>
      </c>
      <c r="FJ85" s="185">
        <f t="shared" si="114"/>
        <v>-7.6397554948925972E-11</v>
      </c>
      <c r="FK85" s="185">
        <f t="shared" si="114"/>
        <v>-7.6397554948925972E-11</v>
      </c>
      <c r="FL85" s="185">
        <f t="shared" si="114"/>
        <v>-7.6397554948925972E-11</v>
      </c>
      <c r="FM85" s="185">
        <f t="shared" si="114"/>
        <v>-7.6397554948925972E-11</v>
      </c>
      <c r="FN85" s="185">
        <f t="shared" si="114"/>
        <v>-7.6397554948925972E-11</v>
      </c>
      <c r="FO85" s="185">
        <f t="shared" si="114"/>
        <v>-7.6397554948925972E-11</v>
      </c>
      <c r="FP85" s="185">
        <f t="shared" si="114"/>
        <v>-7.6397554948925972E-11</v>
      </c>
      <c r="FQ85" s="185">
        <f t="shared" si="114"/>
        <v>-7.6397554948925972E-11</v>
      </c>
      <c r="FR85" s="185">
        <f t="shared" si="114"/>
        <v>-7.6397554948925972E-11</v>
      </c>
      <c r="FS85" s="185">
        <f t="shared" si="114"/>
        <v>-7.6397554948925972E-11</v>
      </c>
      <c r="FT85" s="185">
        <f t="shared" si="114"/>
        <v>-7.6397554948925972E-11</v>
      </c>
      <c r="FU85" s="185">
        <f t="shared" si="114"/>
        <v>-7.6397554948925972E-11</v>
      </c>
      <c r="FV85" s="185">
        <f t="shared" si="114"/>
        <v>-7.6397554948925972E-11</v>
      </c>
      <c r="FW85" s="185">
        <f t="shared" si="114"/>
        <v>-7.6397554948925972E-11</v>
      </c>
      <c r="FX85" s="185">
        <f t="shared" si="114"/>
        <v>-7.6397554948925972E-11</v>
      </c>
      <c r="FY85" s="185">
        <f t="shared" si="114"/>
        <v>-7.6397554948925972E-11</v>
      </c>
      <c r="FZ85" s="185">
        <f t="shared" si="114"/>
        <v>-7.6397554948925972E-11</v>
      </c>
      <c r="GA85" s="185">
        <f t="shared" si="114"/>
        <v>-7.6397554948925972E-11</v>
      </c>
      <c r="GB85" s="185">
        <f t="shared" si="114"/>
        <v>-7.6397554948925972E-11</v>
      </c>
      <c r="GC85" s="185">
        <f t="shared" si="114"/>
        <v>-7.6397554948925972E-11</v>
      </c>
      <c r="GD85" s="185">
        <f t="shared" si="114"/>
        <v>-7.6397554948925972E-11</v>
      </c>
      <c r="GE85" s="185">
        <f t="shared" si="114"/>
        <v>-7.6397554948925972E-11</v>
      </c>
      <c r="GF85" s="185">
        <f t="shared" si="114"/>
        <v>-7.6397554948925972E-11</v>
      </c>
      <c r="GG85" s="185">
        <f t="shared" si="114"/>
        <v>-7.6397554948925972E-11</v>
      </c>
      <c r="GH85" s="185">
        <f xml:space="preserve"> GH82 - GH83</f>
        <v>-7.6397554948925972E-11</v>
      </c>
      <c r="GI85" s="185">
        <f xml:space="preserve"> GI82 - GI83</f>
        <v>-7.6397554948925972E-11</v>
      </c>
      <c r="GJ85" s="185">
        <f xml:space="preserve"> GJ82 - GJ83</f>
        <v>-7.6397554948925972E-11</v>
      </c>
    </row>
    <row r="86" spans="1:192" hidden="1" outlineLevel="1" x14ac:dyDescent="0.35">
      <c r="A86" s="198"/>
      <c r="D86" s="201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25"/>
      <c r="S86" s="425"/>
      <c r="T86" s="225"/>
      <c r="U86" s="225"/>
      <c r="V86" s="225"/>
      <c r="W86" s="225"/>
      <c r="X86" s="225"/>
      <c r="Y86" s="225"/>
      <c r="Z86" s="225"/>
      <c r="AA86" s="225"/>
      <c r="AB86" s="225"/>
      <c r="AC86" s="225"/>
      <c r="AD86" s="225"/>
      <c r="AE86" s="225"/>
      <c r="AF86" s="225"/>
      <c r="AG86" s="225"/>
      <c r="AH86" s="225"/>
      <c r="AI86" s="225"/>
      <c r="AJ86" s="225"/>
      <c r="AK86" s="225"/>
      <c r="AL86" s="225"/>
      <c r="AM86" s="225"/>
      <c r="AN86" s="225"/>
      <c r="AO86" s="225"/>
      <c r="AP86" s="225"/>
      <c r="AQ86" s="225"/>
      <c r="AR86" s="225"/>
      <c r="AS86" s="225"/>
      <c r="AT86" s="225"/>
      <c r="AU86" s="225"/>
      <c r="AV86" s="225"/>
      <c r="AW86" s="225"/>
      <c r="AX86" s="225"/>
      <c r="AY86" s="225"/>
      <c r="AZ86" s="225"/>
      <c r="BA86" s="225"/>
      <c r="BB86" s="225"/>
      <c r="BC86" s="225"/>
      <c r="BD86" s="225"/>
      <c r="BE86" s="225"/>
      <c r="BF86" s="225"/>
      <c r="BG86" s="225"/>
      <c r="BH86" s="225"/>
      <c r="BI86" s="225"/>
      <c r="BJ86" s="225"/>
      <c r="BK86" s="225"/>
      <c r="BL86" s="225"/>
      <c r="BM86" s="225"/>
      <c r="BN86" s="225"/>
      <c r="BO86" s="225"/>
      <c r="BP86" s="225"/>
      <c r="BQ86" s="225"/>
      <c r="BR86" s="225"/>
      <c r="BS86" s="225"/>
      <c r="BT86" s="225"/>
      <c r="BU86" s="225"/>
      <c r="BV86" s="225"/>
      <c r="BW86" s="225"/>
      <c r="BX86" s="225"/>
      <c r="BY86" s="225"/>
      <c r="BZ86" s="225"/>
      <c r="CA86" s="225"/>
      <c r="CB86" s="225"/>
      <c r="CC86" s="225"/>
      <c r="CD86" s="225"/>
      <c r="CE86" s="225"/>
      <c r="CF86" s="225"/>
      <c r="CG86" s="225"/>
      <c r="CH86" s="225"/>
      <c r="CI86" s="225"/>
      <c r="CJ86" s="225"/>
      <c r="CK86" s="225"/>
      <c r="CL86" s="225"/>
      <c r="CM86" s="225"/>
      <c r="CN86" s="225"/>
      <c r="CO86" s="225"/>
      <c r="CP86" s="225"/>
      <c r="CQ86" s="225"/>
      <c r="CR86" s="225"/>
      <c r="CS86" s="225"/>
      <c r="CT86" s="225"/>
      <c r="CU86" s="225"/>
      <c r="CV86" s="225"/>
      <c r="CW86" s="225"/>
      <c r="CX86" s="225"/>
      <c r="CY86" s="225"/>
      <c r="CZ86" s="225"/>
      <c r="DA86" s="225"/>
      <c r="DB86" s="225"/>
      <c r="DC86" s="225"/>
      <c r="DD86" s="225"/>
      <c r="DE86" s="225"/>
      <c r="DF86" s="225"/>
      <c r="DG86" s="225"/>
      <c r="DH86" s="225"/>
      <c r="DI86" s="225"/>
      <c r="DJ86" s="225"/>
      <c r="DK86" s="225"/>
      <c r="DL86" s="225"/>
      <c r="DM86" s="225"/>
      <c r="DN86" s="225"/>
      <c r="DO86" s="225"/>
      <c r="DP86" s="225"/>
      <c r="DQ86" s="225"/>
      <c r="DR86" s="225"/>
      <c r="DS86" s="225"/>
      <c r="DT86" s="225"/>
      <c r="DU86" s="225"/>
      <c r="DV86" s="225"/>
      <c r="DW86" s="225"/>
      <c r="DX86" s="225"/>
      <c r="DY86" s="225"/>
      <c r="DZ86" s="225"/>
      <c r="EA86" s="225"/>
      <c r="EB86" s="225"/>
      <c r="EC86" s="225"/>
      <c r="ED86" s="225"/>
      <c r="EE86" s="225"/>
      <c r="EF86" s="225"/>
      <c r="EG86" s="225"/>
      <c r="EH86" s="225"/>
      <c r="EI86" s="225"/>
      <c r="EJ86" s="225"/>
      <c r="EK86" s="225"/>
      <c r="EL86" s="225"/>
      <c r="EM86" s="225"/>
      <c r="EN86" s="225"/>
      <c r="EO86" s="225"/>
      <c r="EP86" s="225"/>
      <c r="EQ86" s="225"/>
      <c r="ER86" s="225"/>
      <c r="ES86" s="225"/>
      <c r="ET86" s="225"/>
      <c r="EU86" s="225"/>
      <c r="EV86" s="225"/>
      <c r="EW86" s="225"/>
      <c r="EX86" s="225"/>
      <c r="EY86" s="225"/>
      <c r="EZ86" s="225"/>
      <c r="FA86" s="225"/>
      <c r="FB86" s="225"/>
      <c r="FC86" s="225"/>
      <c r="FD86" s="225"/>
      <c r="FE86" s="225"/>
      <c r="FF86" s="225"/>
      <c r="FG86" s="225"/>
      <c r="FH86" s="225"/>
      <c r="FI86" s="225"/>
      <c r="FJ86" s="225"/>
      <c r="FK86" s="225"/>
      <c r="FL86" s="225"/>
      <c r="FM86" s="225"/>
      <c r="FN86" s="225"/>
      <c r="FO86" s="225"/>
      <c r="FP86" s="225"/>
      <c r="FQ86" s="225"/>
      <c r="FR86" s="225"/>
      <c r="FS86" s="225"/>
      <c r="FT86" s="225"/>
      <c r="FU86" s="225"/>
      <c r="FV86" s="225"/>
      <c r="FW86" s="225"/>
      <c r="FX86" s="225"/>
      <c r="FY86" s="225"/>
      <c r="FZ86" s="225"/>
      <c r="GA86" s="225"/>
      <c r="GB86" s="225"/>
      <c r="GC86" s="225"/>
      <c r="GD86" s="225"/>
      <c r="GE86" s="225"/>
      <c r="GF86" s="225"/>
      <c r="GG86" s="225"/>
      <c r="GH86" s="225"/>
      <c r="GI86" s="225"/>
      <c r="GJ86" s="225"/>
    </row>
    <row r="87" spans="1:192" hidden="1" outlineLevel="1" x14ac:dyDescent="0.35">
      <c r="A87" s="198"/>
      <c r="D87" s="201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  <c r="CF87" s="225"/>
      <c r="CG87" s="225"/>
      <c r="CH87" s="225"/>
      <c r="CI87" s="225"/>
      <c r="CJ87" s="225"/>
      <c r="CK87" s="225"/>
      <c r="CL87" s="225"/>
      <c r="CM87" s="225"/>
      <c r="CN87" s="225"/>
      <c r="CO87" s="225"/>
      <c r="CP87" s="225"/>
      <c r="CQ87" s="225"/>
      <c r="CR87" s="225"/>
      <c r="CS87" s="225"/>
      <c r="CT87" s="225"/>
      <c r="CU87" s="225"/>
      <c r="CV87" s="225"/>
      <c r="CW87" s="225"/>
      <c r="CX87" s="225"/>
      <c r="CY87" s="225"/>
      <c r="CZ87" s="225"/>
      <c r="DA87" s="225"/>
      <c r="DB87" s="225"/>
      <c r="DC87" s="225"/>
      <c r="DD87" s="225"/>
      <c r="DE87" s="225"/>
      <c r="DF87" s="225"/>
      <c r="DG87" s="225"/>
      <c r="DH87" s="225"/>
      <c r="DI87" s="225"/>
      <c r="DJ87" s="225"/>
      <c r="DK87" s="225"/>
      <c r="DL87" s="225"/>
      <c r="DM87" s="225"/>
      <c r="DN87" s="225"/>
      <c r="DO87" s="225"/>
      <c r="DP87" s="225"/>
      <c r="DQ87" s="225"/>
      <c r="DR87" s="225"/>
      <c r="DS87" s="225"/>
      <c r="DT87" s="225"/>
      <c r="DU87" s="225"/>
      <c r="DV87" s="225"/>
      <c r="DW87" s="225"/>
      <c r="DX87" s="225"/>
      <c r="DY87" s="225"/>
      <c r="DZ87" s="225"/>
      <c r="EA87" s="225"/>
      <c r="EB87" s="225"/>
      <c r="EC87" s="225"/>
      <c r="ED87" s="225"/>
      <c r="EE87" s="225"/>
      <c r="EF87" s="225"/>
      <c r="EG87" s="225"/>
      <c r="EH87" s="225"/>
      <c r="EI87" s="225"/>
      <c r="EJ87" s="225"/>
      <c r="EK87" s="225"/>
      <c r="EL87" s="225"/>
      <c r="EM87" s="225"/>
      <c r="EN87" s="225"/>
      <c r="EO87" s="225"/>
      <c r="EP87" s="225"/>
      <c r="EQ87" s="225"/>
      <c r="ER87" s="225"/>
      <c r="ES87" s="225"/>
      <c r="ET87" s="225"/>
      <c r="EU87" s="225"/>
      <c r="EV87" s="225"/>
      <c r="EW87" s="225"/>
      <c r="EX87" s="225"/>
      <c r="EY87" s="225"/>
      <c r="EZ87" s="225"/>
      <c r="FA87" s="225"/>
      <c r="FB87" s="225"/>
      <c r="FC87" s="225"/>
      <c r="FD87" s="225"/>
      <c r="FE87" s="225"/>
      <c r="FF87" s="225"/>
      <c r="FG87" s="225"/>
      <c r="FH87" s="225"/>
      <c r="FI87" s="225"/>
      <c r="FJ87" s="225"/>
      <c r="FK87" s="225"/>
      <c r="FL87" s="225"/>
      <c r="FM87" s="225"/>
      <c r="FN87" s="225"/>
      <c r="FO87" s="225"/>
      <c r="FP87" s="225"/>
      <c r="FQ87" s="225"/>
      <c r="FR87" s="225"/>
      <c r="FS87" s="225"/>
      <c r="FT87" s="225"/>
      <c r="FU87" s="225"/>
      <c r="FV87" s="225"/>
      <c r="FW87" s="225"/>
      <c r="FX87" s="225"/>
      <c r="FY87" s="225"/>
      <c r="FZ87" s="225"/>
      <c r="GA87" s="225"/>
      <c r="GB87" s="225"/>
      <c r="GC87" s="225"/>
      <c r="GD87" s="225"/>
      <c r="GE87" s="225"/>
      <c r="GF87" s="225"/>
      <c r="GG87" s="225"/>
      <c r="GH87" s="225"/>
      <c r="GI87" s="225"/>
      <c r="GJ87" s="225"/>
    </row>
    <row r="88" spans="1:192" x14ac:dyDescent="0.35">
      <c r="A88" s="198"/>
      <c r="D88" s="201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25"/>
      <c r="S88" s="225"/>
      <c r="T88" s="225"/>
      <c r="U88" s="225"/>
      <c r="V88" s="225"/>
      <c r="W88" s="225"/>
      <c r="X88" s="225"/>
      <c r="Y88" s="225"/>
      <c r="Z88" s="225"/>
      <c r="AA88" s="225"/>
      <c r="AB88" s="225"/>
      <c r="AC88" s="225"/>
      <c r="AD88" s="225"/>
      <c r="AE88" s="225"/>
      <c r="AF88" s="225"/>
      <c r="AG88" s="225"/>
      <c r="AH88" s="225"/>
      <c r="AI88" s="225"/>
      <c r="AJ88" s="225"/>
      <c r="AK88" s="225"/>
      <c r="AL88" s="225"/>
      <c r="AM88" s="225"/>
      <c r="AN88" s="225"/>
      <c r="AO88" s="225"/>
      <c r="AP88" s="225"/>
      <c r="AQ88" s="225"/>
      <c r="AR88" s="225"/>
      <c r="AS88" s="225"/>
      <c r="AT88" s="225"/>
      <c r="AU88" s="225"/>
      <c r="AV88" s="225"/>
      <c r="AW88" s="225"/>
      <c r="AX88" s="225"/>
      <c r="AY88" s="225"/>
      <c r="AZ88" s="225"/>
      <c r="BA88" s="225"/>
      <c r="BB88" s="225"/>
      <c r="BC88" s="225"/>
      <c r="BD88" s="225"/>
      <c r="BE88" s="225"/>
      <c r="BF88" s="225"/>
      <c r="BG88" s="225"/>
      <c r="BH88" s="225"/>
      <c r="BI88" s="225"/>
      <c r="BJ88" s="225"/>
      <c r="BK88" s="225"/>
      <c r="BL88" s="225"/>
      <c r="BM88" s="225"/>
      <c r="BN88" s="225"/>
      <c r="BO88" s="225"/>
      <c r="BP88" s="225"/>
      <c r="BQ88" s="225"/>
      <c r="BR88" s="225"/>
      <c r="BS88" s="225"/>
      <c r="BT88" s="225"/>
      <c r="BU88" s="225"/>
      <c r="BV88" s="225"/>
      <c r="BW88" s="225"/>
      <c r="BX88" s="225"/>
      <c r="BY88" s="225"/>
      <c r="BZ88" s="225"/>
      <c r="CA88" s="225"/>
      <c r="CB88" s="225"/>
      <c r="CC88" s="225"/>
      <c r="CD88" s="225"/>
      <c r="CE88" s="225"/>
      <c r="CF88" s="225"/>
      <c r="CG88" s="225"/>
      <c r="CH88" s="225"/>
      <c r="CI88" s="225"/>
      <c r="CJ88" s="225"/>
      <c r="CK88" s="225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CY88" s="225"/>
      <c r="CZ88" s="225"/>
      <c r="DA88" s="225"/>
      <c r="DB88" s="225"/>
      <c r="DC88" s="225"/>
      <c r="DD88" s="225"/>
      <c r="DE88" s="225"/>
      <c r="DF88" s="225"/>
      <c r="DG88" s="225"/>
      <c r="DH88" s="225"/>
      <c r="DI88" s="225"/>
      <c r="DJ88" s="225"/>
      <c r="DK88" s="225"/>
      <c r="DL88" s="225"/>
      <c r="DM88" s="225"/>
      <c r="DN88" s="225"/>
      <c r="DO88" s="225"/>
      <c r="DP88" s="225"/>
      <c r="DQ88" s="225"/>
      <c r="DR88" s="225"/>
      <c r="DS88" s="225"/>
      <c r="DT88" s="225"/>
      <c r="DU88" s="225"/>
      <c r="DV88" s="225"/>
      <c r="DW88" s="225"/>
      <c r="DX88" s="225"/>
      <c r="DY88" s="225"/>
      <c r="DZ88" s="225"/>
      <c r="EA88" s="225"/>
      <c r="EB88" s="225"/>
      <c r="EC88" s="225"/>
      <c r="ED88" s="225"/>
      <c r="EE88" s="225"/>
      <c r="EF88" s="225"/>
      <c r="EG88" s="225"/>
      <c r="EH88" s="225"/>
      <c r="EI88" s="225"/>
      <c r="EJ88" s="225"/>
      <c r="EK88" s="225"/>
      <c r="EL88" s="225"/>
      <c r="EM88" s="225"/>
      <c r="EN88" s="225"/>
      <c r="EO88" s="225"/>
      <c r="EP88" s="225"/>
      <c r="EQ88" s="225"/>
      <c r="ER88" s="225"/>
      <c r="ES88" s="225"/>
      <c r="ET88" s="225"/>
      <c r="EU88" s="225"/>
      <c r="EV88" s="225"/>
      <c r="EW88" s="225"/>
      <c r="EX88" s="225"/>
      <c r="EY88" s="225"/>
      <c r="EZ88" s="225"/>
      <c r="FA88" s="225"/>
      <c r="FB88" s="225"/>
      <c r="FC88" s="225"/>
      <c r="FD88" s="225"/>
      <c r="FE88" s="225"/>
      <c r="FF88" s="225"/>
      <c r="FG88" s="225"/>
      <c r="FH88" s="225"/>
      <c r="FI88" s="225"/>
      <c r="FJ88" s="225"/>
      <c r="FK88" s="225"/>
      <c r="FL88" s="225"/>
      <c r="FM88" s="225"/>
      <c r="FN88" s="225"/>
      <c r="FO88" s="225"/>
      <c r="FP88" s="225"/>
      <c r="FQ88" s="225"/>
      <c r="FR88" s="225"/>
      <c r="FS88" s="225"/>
      <c r="FT88" s="225"/>
      <c r="FU88" s="225"/>
      <c r="FV88" s="225"/>
      <c r="FW88" s="225"/>
      <c r="FX88" s="225"/>
      <c r="FY88" s="225"/>
      <c r="FZ88" s="225"/>
      <c r="GA88" s="225"/>
      <c r="GB88" s="225"/>
      <c r="GC88" s="225"/>
      <c r="GD88" s="225"/>
      <c r="GE88" s="225"/>
      <c r="GF88" s="225"/>
      <c r="GG88" s="225"/>
      <c r="GH88" s="225"/>
      <c r="GI88" s="225"/>
      <c r="GJ88" s="225"/>
    </row>
    <row r="89" spans="1:192" x14ac:dyDescent="0.35">
      <c r="A89" s="198" t="s">
        <v>61</v>
      </c>
      <c r="D89" s="201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25"/>
      <c r="S89" s="225"/>
      <c r="T89" s="225"/>
      <c r="U89" s="225"/>
      <c r="V89" s="225"/>
      <c r="W89" s="225"/>
      <c r="X89" s="225"/>
      <c r="Y89" s="225"/>
      <c r="Z89" s="225"/>
      <c r="AA89" s="225"/>
      <c r="AB89" s="225"/>
      <c r="AC89" s="225"/>
      <c r="AD89" s="225"/>
      <c r="AE89" s="225"/>
      <c r="AF89" s="225"/>
      <c r="AG89" s="225"/>
      <c r="AH89" s="225"/>
      <c r="AI89" s="225"/>
      <c r="AJ89" s="225"/>
      <c r="AK89" s="225"/>
      <c r="AL89" s="225"/>
      <c r="AM89" s="225"/>
      <c r="AN89" s="225"/>
      <c r="AO89" s="225"/>
      <c r="AP89" s="225"/>
      <c r="AQ89" s="225"/>
      <c r="AR89" s="225"/>
      <c r="AS89" s="225"/>
      <c r="AT89" s="225"/>
      <c r="AU89" s="225"/>
      <c r="AV89" s="225"/>
      <c r="AW89" s="225"/>
      <c r="AX89" s="225"/>
      <c r="AY89" s="225"/>
      <c r="AZ89" s="225"/>
      <c r="BA89" s="225"/>
      <c r="BB89" s="225"/>
      <c r="BC89" s="225"/>
      <c r="BD89" s="225"/>
      <c r="BE89" s="225"/>
      <c r="BF89" s="225"/>
      <c r="BG89" s="225"/>
      <c r="BH89" s="225"/>
      <c r="BI89" s="225"/>
      <c r="BJ89" s="225"/>
      <c r="BK89" s="225"/>
      <c r="BL89" s="225"/>
      <c r="BM89" s="225"/>
      <c r="BN89" s="225"/>
      <c r="BO89" s="225"/>
      <c r="BP89" s="225"/>
      <c r="BQ89" s="225"/>
      <c r="BR89" s="225"/>
      <c r="BS89" s="225"/>
      <c r="BT89" s="225"/>
      <c r="BU89" s="225"/>
      <c r="BV89" s="225"/>
      <c r="BW89" s="225"/>
      <c r="BX89" s="225"/>
      <c r="BY89" s="225"/>
      <c r="BZ89" s="225"/>
      <c r="CA89" s="225"/>
      <c r="CB89" s="225"/>
      <c r="CC89" s="225"/>
      <c r="CD89" s="225"/>
      <c r="CE89" s="225"/>
      <c r="CF89" s="225"/>
      <c r="CG89" s="225"/>
      <c r="CH89" s="225"/>
      <c r="CI89" s="225"/>
      <c r="CJ89" s="225"/>
      <c r="CK89" s="225"/>
      <c r="CL89" s="225"/>
      <c r="CM89" s="225"/>
      <c r="CN89" s="225"/>
      <c r="CO89" s="225"/>
      <c r="CP89" s="225"/>
      <c r="CQ89" s="225"/>
      <c r="CR89" s="225"/>
      <c r="CS89" s="225"/>
      <c r="CT89" s="225"/>
      <c r="CU89" s="225"/>
      <c r="CV89" s="225"/>
      <c r="CW89" s="225"/>
      <c r="CX89" s="225"/>
      <c r="CY89" s="225"/>
      <c r="CZ89" s="225"/>
      <c r="DA89" s="225"/>
      <c r="DB89" s="225"/>
      <c r="DC89" s="225"/>
      <c r="DD89" s="225"/>
      <c r="DE89" s="225"/>
      <c r="DF89" s="225"/>
      <c r="DG89" s="225"/>
      <c r="DH89" s="225"/>
      <c r="DI89" s="225"/>
      <c r="DJ89" s="225"/>
      <c r="DK89" s="225"/>
      <c r="DL89" s="225"/>
      <c r="DM89" s="225"/>
      <c r="DN89" s="225"/>
      <c r="DO89" s="225"/>
      <c r="DP89" s="225"/>
      <c r="DQ89" s="225"/>
      <c r="DR89" s="225"/>
      <c r="DS89" s="225"/>
      <c r="DT89" s="225"/>
      <c r="DU89" s="225"/>
      <c r="DV89" s="225"/>
      <c r="DW89" s="225"/>
      <c r="DX89" s="225"/>
      <c r="DY89" s="225"/>
      <c r="DZ89" s="225"/>
      <c r="EA89" s="225"/>
      <c r="EB89" s="225"/>
      <c r="EC89" s="225"/>
      <c r="ED89" s="225"/>
      <c r="EE89" s="225"/>
      <c r="EF89" s="225"/>
      <c r="EG89" s="225"/>
      <c r="EH89" s="225"/>
      <c r="EI89" s="225"/>
      <c r="EJ89" s="225"/>
      <c r="EK89" s="225"/>
      <c r="EL89" s="225"/>
      <c r="EM89" s="225"/>
      <c r="EN89" s="225"/>
      <c r="EO89" s="225"/>
      <c r="EP89" s="225"/>
      <c r="EQ89" s="225"/>
      <c r="ER89" s="225"/>
      <c r="ES89" s="225"/>
      <c r="ET89" s="225"/>
      <c r="EU89" s="225"/>
      <c r="EV89" s="225"/>
      <c r="EW89" s="225"/>
      <c r="EX89" s="225"/>
      <c r="EY89" s="225"/>
      <c r="EZ89" s="225"/>
      <c r="FA89" s="225"/>
      <c r="FB89" s="225"/>
      <c r="FC89" s="225"/>
      <c r="FD89" s="225"/>
      <c r="FE89" s="225"/>
      <c r="FF89" s="225"/>
      <c r="FG89" s="225"/>
      <c r="FH89" s="225"/>
      <c r="FI89" s="225"/>
      <c r="FJ89" s="225"/>
      <c r="FK89" s="225"/>
      <c r="FL89" s="225"/>
      <c r="FM89" s="225"/>
      <c r="FN89" s="225"/>
      <c r="FO89" s="225"/>
      <c r="FP89" s="225"/>
      <c r="FQ89" s="225"/>
      <c r="FR89" s="225"/>
      <c r="FS89" s="225"/>
      <c r="FT89" s="225"/>
      <c r="FU89" s="225"/>
      <c r="FV89" s="225"/>
      <c r="FW89" s="225"/>
      <c r="FX89" s="225"/>
      <c r="FY89" s="225"/>
      <c r="FZ89" s="225"/>
      <c r="GA89" s="225"/>
      <c r="GB89" s="225"/>
      <c r="GC89" s="225"/>
      <c r="GD89" s="225"/>
      <c r="GE89" s="225"/>
      <c r="GF89" s="225"/>
      <c r="GG89" s="225"/>
      <c r="GH89" s="225"/>
      <c r="GI89" s="225"/>
      <c r="GJ89" s="225"/>
    </row>
  </sheetData>
  <conditionalFormatting sqref="K84:GJ84">
    <cfRule type="cellIs" dxfId="49" priority="44" stopIfTrue="1" operator="notEqual">
      <formula>0</formula>
    </cfRule>
    <cfRule type="cellIs" dxfId="48" priority="45" stopIfTrue="1" operator="equal">
      <formula>""</formula>
    </cfRule>
  </conditionalFormatting>
  <conditionalFormatting sqref="K84:GJ84">
    <cfRule type="cellIs" dxfId="47" priority="46" stopIfTrue="1" operator="notEqual">
      <formula>0</formula>
    </cfRule>
    <cfRule type="cellIs" dxfId="46" priority="47" stopIfTrue="1" operator="equal">
      <formula>""</formula>
    </cfRule>
  </conditionalFormatting>
  <conditionalFormatting sqref="F84">
    <cfRule type="cellIs" dxfId="45" priority="14" stopIfTrue="1" operator="notEqual">
      <formula>0</formula>
    </cfRule>
    <cfRule type="cellIs" dxfId="44" priority="15" stopIfTrue="1" operator="equal">
      <formula>""</formula>
    </cfRule>
  </conditionalFormatting>
  <conditionalFormatting sqref="F84">
    <cfRule type="cellIs" dxfId="43" priority="16" stopIfTrue="1" operator="notEqual">
      <formula>0</formula>
    </cfRule>
    <cfRule type="cellIs" dxfId="42" priority="17" stopIfTrue="1" operator="equal">
      <formula>""</formula>
    </cfRule>
  </conditionalFormatting>
  <conditionalFormatting sqref="J84:GJ84">
    <cfRule type="cellIs" dxfId="41" priority="18" stopIfTrue="1" operator="notEqual">
      <formula>0</formula>
    </cfRule>
    <cfRule type="cellIs" dxfId="40" priority="19" stopIfTrue="1" operator="equal">
      <formula>""</formula>
    </cfRule>
  </conditionalFormatting>
  <conditionalFormatting sqref="J84:GJ84">
    <cfRule type="cellIs" dxfId="39" priority="20" stopIfTrue="1" operator="notEqual">
      <formula>0</formula>
    </cfRule>
    <cfRule type="cellIs" dxfId="38" priority="21" stopIfTrue="1" operator="equal">
      <formula>""</formula>
    </cfRule>
  </conditionalFormatting>
  <conditionalFormatting sqref="F4">
    <cfRule type="cellIs" dxfId="37" priority="10" stopIfTrue="1" operator="notEqual">
      <formula>0</formula>
    </cfRule>
    <cfRule type="cellIs" dxfId="36" priority="11" stopIfTrue="1" operator="equal">
      <formula>""</formula>
    </cfRule>
  </conditionalFormatting>
  <conditionalFormatting sqref="F4">
    <cfRule type="cellIs" dxfId="35" priority="12" stopIfTrue="1" operator="notEqual">
      <formula>0</formula>
    </cfRule>
    <cfRule type="cellIs" dxfId="34" priority="13" stopIfTrue="1" operator="equal">
      <formula>""</formula>
    </cfRule>
  </conditionalFormatting>
  <conditionalFormatting sqref="J3:GJ3">
    <cfRule type="cellIs" dxfId="33" priority="8" stopIfTrue="1" operator="equal">
      <formula>"Construction"</formula>
    </cfRule>
    <cfRule type="cellIs" dxfId="32" priority="9" stopIfTrue="1" operator="equal">
      <formula>"Operations"</formula>
    </cfRule>
  </conditionalFormatting>
  <conditionalFormatting sqref="J3:GJ3">
    <cfRule type="cellIs" dxfId="31" priority="7" operator="equal">
      <formula>"Fin Close"</formula>
    </cfRule>
  </conditionalFormatting>
  <conditionalFormatting sqref="J3:GJ3">
    <cfRule type="cellIs" dxfId="30" priority="5" operator="equal">
      <formula>"PPA ext."</formula>
    </cfRule>
    <cfRule type="cellIs" dxfId="29" priority="6" operator="equal">
      <formula>"Delay"</formula>
    </cfRule>
  </conditionalFormatting>
  <conditionalFormatting sqref="F2:F3">
    <cfRule type="cellIs" dxfId="28" priority="1" stopIfTrue="1" operator="notEqual">
      <formula>0</formula>
    </cfRule>
    <cfRule type="cellIs" dxfId="27" priority="2" stopIfTrue="1" operator="equal">
      <formula>""</formula>
    </cfRule>
  </conditionalFormatting>
  <conditionalFormatting sqref="F2:F3">
    <cfRule type="cellIs" dxfId="26" priority="3" stopIfTrue="1" operator="notEqual">
      <formula>0</formula>
    </cfRule>
    <cfRule type="cellIs" dxfId="2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BN102"/>
  <sheetViews>
    <sheetView showGridLines="0" tabSelected="1" defaultGridColor="0" colorId="22" zoomScaleNormal="100" zoomScalePageLayoutView="120" workbookViewId="0">
      <selection activeCell="K12" sqref="K12"/>
    </sheetView>
  </sheetViews>
  <sheetFormatPr defaultColWidth="0" defaultRowHeight="13.15" outlineLevelRow="2" x14ac:dyDescent="0.35"/>
  <cols>
    <col min="1" max="2" width="1.265625" style="118" customWidth="1"/>
    <col min="3" max="3" width="1.265625" style="98" customWidth="1"/>
    <col min="4" max="4" width="1.265625" style="93" customWidth="1"/>
    <col min="5" max="5" width="40.59765625" style="109" customWidth="1"/>
    <col min="6" max="6" width="12.59765625" style="109" customWidth="1"/>
    <col min="7" max="7" width="11.59765625" style="109" customWidth="1"/>
    <col min="8" max="8" width="12.59765625" style="109" customWidth="1"/>
    <col min="9" max="9" width="2.59765625" style="95" customWidth="1"/>
    <col min="10" max="10" width="4.3984375" style="337" customWidth="1"/>
    <col min="11" max="11" width="11.59765625" style="30" customWidth="1"/>
    <col min="12" max="12" width="11.59765625" style="265" customWidth="1"/>
    <col min="13" max="13" width="0.3984375" style="143" customWidth="1"/>
    <col min="14" max="18" width="12.59765625" style="96" customWidth="1"/>
    <col min="19" max="19" width="0.3984375" style="143" customWidth="1"/>
    <col min="20" max="29" width="9" hidden="1" customWidth="1"/>
    <col min="30" max="30" width="12.59765625" hidden="1" customWidth="1"/>
    <col min="31" max="54" width="9" hidden="1" customWidth="1"/>
    <col min="55" max="57" width="0" hidden="1" customWidth="1"/>
    <col min="58" max="59" width="9" hidden="1" customWidth="1"/>
    <col min="60" max="66" width="0" hidden="1" customWidth="1"/>
    <col min="67" max="16384" width="9" hidden="1"/>
  </cols>
  <sheetData>
    <row r="1" spans="1:19" ht="25.15" x14ac:dyDescent="0.35">
      <c r="A1" s="22" t="str">
        <f ca="1" xml:space="preserve"> RIGHT(CELL("filename", A1), LEN(CELL("filename", A1)) - SEARCH("]", CELL("filename", A1))) &amp; " - " &amp; InpC!F3</f>
        <v>Output - Base case 1</v>
      </c>
      <c r="B1" s="83"/>
      <c r="C1" s="84"/>
      <c r="D1" s="85"/>
      <c r="E1" s="86"/>
      <c r="F1" s="87"/>
      <c r="G1" s="86"/>
      <c r="H1" s="86"/>
      <c r="I1" s="88"/>
      <c r="J1" s="331"/>
      <c r="K1" s="280"/>
      <c r="L1" s="278"/>
      <c r="N1" s="89"/>
      <c r="O1" s="89"/>
      <c r="P1" s="89"/>
      <c r="Q1" s="89"/>
      <c r="R1" s="89"/>
    </row>
    <row r="2" spans="1:19" x14ac:dyDescent="0.35">
      <c r="A2" s="90"/>
      <c r="B2" s="91"/>
      <c r="C2" s="92"/>
      <c r="E2" s="94"/>
      <c r="F2"/>
      <c r="G2" t="s">
        <v>68</v>
      </c>
      <c r="H2" s="235">
        <f ca="1" xml:space="preserve"> TODAY()</f>
        <v>46127</v>
      </c>
      <c r="J2" s="332">
        <f xml:space="preserve"> COUNTIF(J6:J96, "tu")</f>
        <v>0</v>
      </c>
      <c r="N2" s="253">
        <v>46127</v>
      </c>
      <c r="O2" s="253">
        <v>46111</v>
      </c>
      <c r="P2" s="253">
        <v>46109</v>
      </c>
      <c r="Q2" s="253">
        <v>46109</v>
      </c>
      <c r="R2" s="253">
        <v>46109</v>
      </c>
    </row>
    <row r="3" spans="1:19" ht="12.75" x14ac:dyDescent="0.35">
      <c r="A3" s="101"/>
      <c r="B3" s="101"/>
      <c r="C3" s="92"/>
      <c r="E3" s="94"/>
      <c r="F3" s="30"/>
      <c r="G3" s="30" t="s">
        <v>91</v>
      </c>
      <c r="H3" s="236" t="str">
        <f xml:space="preserve"> InpC!F3</f>
        <v>Base case 1</v>
      </c>
      <c r="I3" s="92"/>
      <c r="J3" s="333"/>
      <c r="K3" s="281"/>
      <c r="L3" s="279"/>
      <c r="M3" s="172"/>
      <c r="N3" s="252" t="s">
        <v>79</v>
      </c>
      <c r="O3" s="252" t="s">
        <v>79</v>
      </c>
      <c r="P3" s="252" t="s">
        <v>79</v>
      </c>
      <c r="Q3" s="252" t="s">
        <v>79</v>
      </c>
      <c r="R3" s="252" t="s">
        <v>79</v>
      </c>
      <c r="S3" s="172"/>
    </row>
    <row r="4" spans="1:19" x14ac:dyDescent="0.35">
      <c r="A4" s="91"/>
      <c r="B4" s="91"/>
      <c r="C4" s="92"/>
      <c r="E4" s="99"/>
      <c r="F4"/>
      <c r="G4"/>
      <c r="H4" s="100"/>
      <c r="I4" s="92"/>
      <c r="J4" s="333"/>
      <c r="M4" s="144"/>
      <c r="N4" s="99"/>
      <c r="O4" s="99"/>
      <c r="P4" s="99"/>
      <c r="Q4" s="99"/>
      <c r="R4" s="99"/>
      <c r="S4" s="144"/>
    </row>
    <row r="5" spans="1:19" x14ac:dyDescent="0.35">
      <c r="A5" s="91"/>
      <c r="B5" s="91"/>
      <c r="C5" s="92"/>
      <c r="D5" s="99"/>
      <c r="E5" s="101" t="s">
        <v>62</v>
      </c>
      <c r="F5" s="102"/>
      <c r="G5" s="103" t="s">
        <v>17</v>
      </c>
      <c r="H5" s="255">
        <v>5</v>
      </c>
      <c r="I5" s="101"/>
      <c r="J5" s="334">
        <f xml:space="preserve"> MATCH($H$5, M5:S5, 0)</f>
        <v>2</v>
      </c>
      <c r="K5" s="281" t="s">
        <v>63</v>
      </c>
      <c r="L5" s="279" t="s">
        <v>64</v>
      </c>
      <c r="M5" s="145"/>
      <c r="N5" s="254">
        <v>5</v>
      </c>
      <c r="O5" s="254">
        <v>4</v>
      </c>
      <c r="P5" s="254">
        <v>3</v>
      </c>
      <c r="Q5" s="254">
        <v>2</v>
      </c>
      <c r="R5" s="254">
        <v>1</v>
      </c>
      <c r="S5" s="145"/>
    </row>
    <row r="6" spans="1:19" x14ac:dyDescent="0.35">
      <c r="A6" s="173"/>
      <c r="B6" s="173"/>
      <c r="C6" s="174"/>
      <c r="D6" s="175"/>
      <c r="E6" s="176" t="s">
        <v>65</v>
      </c>
      <c r="F6" s="177"/>
      <c r="G6" s="170"/>
      <c r="H6" s="170"/>
      <c r="I6" s="170"/>
      <c r="J6" s="335"/>
      <c r="K6" s="147"/>
      <c r="L6" s="171"/>
      <c r="M6" s="145"/>
      <c r="N6" s="170"/>
      <c r="O6" s="170"/>
      <c r="P6" s="170"/>
      <c r="Q6" s="170"/>
      <c r="R6" s="170"/>
      <c r="S6" s="145"/>
    </row>
    <row r="7" spans="1:19" x14ac:dyDescent="0.35">
      <c r="A7" s="91"/>
      <c r="B7" s="91"/>
      <c r="C7" s="92"/>
      <c r="D7" s="102"/>
      <c r="E7" s="117"/>
      <c r="F7" s="112"/>
      <c r="G7" s="95"/>
      <c r="H7" s="95"/>
      <c r="J7" s="334"/>
      <c r="K7" s="29"/>
      <c r="L7" s="107"/>
      <c r="M7" s="145"/>
      <c r="N7" s="95"/>
      <c r="O7" s="95"/>
      <c r="P7" s="95"/>
      <c r="Q7" s="95"/>
      <c r="R7" s="95"/>
      <c r="S7" s="145"/>
    </row>
    <row r="8" spans="1:19" x14ac:dyDescent="0.35">
      <c r="A8" s="91" t="s">
        <v>67</v>
      </c>
      <c r="B8" s="91"/>
      <c r="C8" s="92"/>
      <c r="D8" s="102"/>
      <c r="E8" s="95"/>
      <c r="F8" s="112"/>
      <c r="G8" s="95"/>
      <c r="H8" s="95"/>
      <c r="J8" s="336"/>
      <c r="K8" s="33"/>
      <c r="L8" s="110"/>
      <c r="M8" s="145"/>
      <c r="N8" s="101"/>
      <c r="O8" s="101"/>
      <c r="P8" s="101"/>
      <c r="Q8" s="101"/>
      <c r="R8" s="101"/>
      <c r="S8" s="145"/>
    </row>
    <row r="9" spans="1:19" outlineLevel="1" x14ac:dyDescent="0.35">
      <c r="A9" s="91"/>
      <c r="B9" s="91"/>
      <c r="C9" s="92"/>
      <c r="D9" s="102"/>
      <c r="K9" s="42"/>
      <c r="L9" s="266"/>
      <c r="N9" s="101"/>
      <c r="O9" s="101"/>
      <c r="P9" s="101"/>
      <c r="Q9" s="101"/>
      <c r="R9" s="101"/>
      <c r="S9" s="145"/>
    </row>
    <row r="10" spans="1:19" outlineLevel="1" x14ac:dyDescent="0.35">
      <c r="A10" s="558"/>
      <c r="B10" s="558"/>
      <c r="C10" s="559"/>
      <c r="D10" s="560"/>
      <c r="E10" s="561" t="str">
        <f>Metrics!E$81</f>
        <v>Blended equity IRR</v>
      </c>
      <c r="F10" s="561"/>
      <c r="G10" s="561" t="str">
        <f>Metrics!G$81</f>
        <v>%</v>
      </c>
      <c r="H10" s="561">
        <f>Metrics!F$81</f>
        <v>8.3024963736534119E-2</v>
      </c>
      <c r="I10" s="562"/>
      <c r="J10" s="563" t="str">
        <f xml:space="preserve"> IF(ABS(K10) &gt; TRK_TOL, "tu", "vw")</f>
        <v>vw</v>
      </c>
      <c r="K10" s="564">
        <f xml:space="preserve"> H10 - INDEX(M10:S10, $J$5)</f>
        <v>0</v>
      </c>
      <c r="L10" s="565">
        <f xml:space="preserve"> IF(ABS(K10) &gt; TRK_TOL, IF(INDEX(M10:S10, $J$5) = 0, 0, H10 / INDEX(M10:S10, $J$5) - 1), 0)</f>
        <v>0</v>
      </c>
      <c r="M10" s="566"/>
      <c r="N10" s="567">
        <v>8.3024963736534119E-2</v>
      </c>
      <c r="O10" s="567"/>
      <c r="P10" s="567"/>
      <c r="Q10" s="567"/>
      <c r="R10" s="567"/>
      <c r="S10" s="566"/>
    </row>
    <row r="11" spans="1:19" outlineLevel="1" x14ac:dyDescent="0.35">
      <c r="A11" s="473"/>
      <c r="B11" s="473"/>
      <c r="C11" s="474"/>
      <c r="D11" s="475"/>
      <c r="E11" s="476" t="str">
        <f>Metrics!E$40</f>
        <v>Minimum historic 3 month DSCR</v>
      </c>
      <c r="F11" s="476"/>
      <c r="G11" s="476" t="str">
        <f>Metrics!G$40</f>
        <v>x</v>
      </c>
      <c r="H11" s="476">
        <f>Metrics!F$40</f>
        <v>1.3999999999999997</v>
      </c>
      <c r="I11" s="477"/>
      <c r="J11" s="478" t="str">
        <f xml:space="preserve"> IF(ABS(K11) &gt; TRK_TOL, "tu", "vw")</f>
        <v>vw</v>
      </c>
      <c r="K11" s="479">
        <f xml:space="preserve"> H11 - INDEX(M11:S11, $J$5)</f>
        <v>0</v>
      </c>
      <c r="L11" s="480">
        <f xml:space="preserve"> IF(ABS(K11) &gt; TRK_TOL, IF(INDEX(M11:S11, $J$5) = 0, 0, H11 / INDEX(M11:S11, $J$5) - 1), 0)</f>
        <v>0</v>
      </c>
      <c r="M11" s="481"/>
      <c r="N11" s="482">
        <v>1.3999999999999997</v>
      </c>
      <c r="O11" s="482"/>
      <c r="P11" s="482"/>
      <c r="Q11" s="482"/>
      <c r="R11" s="482"/>
      <c r="S11" s="481"/>
    </row>
    <row r="12" spans="1:19" outlineLevel="1" x14ac:dyDescent="0.35">
      <c r="A12" s="473"/>
      <c r="B12" s="473"/>
      <c r="C12" s="474"/>
      <c r="D12" s="475"/>
      <c r="E12" s="476" t="str">
        <f>Metrics!E$44</f>
        <v>Average historic 3 month DSCR</v>
      </c>
      <c r="F12" s="476"/>
      <c r="G12" s="476" t="str">
        <f>Metrics!G$44</f>
        <v>x</v>
      </c>
      <c r="H12" s="476">
        <f>Metrics!F$44</f>
        <v>1.4000000000000015</v>
      </c>
      <c r="I12" s="477"/>
      <c r="J12" s="478" t="str">
        <f xml:space="preserve"> IF(ABS(K12) &gt; TRK_TOL, "tu", "vw")</f>
        <v>vw</v>
      </c>
      <c r="K12" s="479">
        <f xml:space="preserve"> H12 - INDEX(M12:S12, $J$5)</f>
        <v>0</v>
      </c>
      <c r="L12" s="480">
        <f xml:space="preserve"> IF(ABS(K12) &gt; TRK_TOL, IF(INDEX(M12:S12, $J$5) = 0, 0, H12 / INDEX(M12:S12, $J$5) - 1), 0)</f>
        <v>0</v>
      </c>
      <c r="M12" s="481"/>
      <c r="N12" s="482">
        <v>1.4000000000000015</v>
      </c>
      <c r="O12" s="482"/>
      <c r="P12" s="482"/>
      <c r="Q12" s="482"/>
      <c r="R12" s="482"/>
      <c r="S12" s="481"/>
    </row>
    <row r="13" spans="1:19" outlineLevel="1" x14ac:dyDescent="0.35">
      <c r="A13" s="473"/>
      <c r="B13" s="473"/>
      <c r="C13" s="474"/>
      <c r="D13" s="475"/>
      <c r="E13" s="476" t="str">
        <f>Metrics!E$66</f>
        <v>Minimum LLCR</v>
      </c>
      <c r="F13" s="476"/>
      <c r="G13" s="476" t="str">
        <f>Metrics!G$66</f>
        <v>x</v>
      </c>
      <c r="H13" s="476">
        <f>Metrics!F$66</f>
        <v>1.3999999999998927</v>
      </c>
      <c r="I13" s="477"/>
      <c r="J13" s="478" t="str">
        <f xml:space="preserve"> IF(ABS(K13) &gt; TRK_TOL, "tu", "vw")</f>
        <v>vw</v>
      </c>
      <c r="K13" s="479">
        <f xml:space="preserve"> H13 - INDEX(M13:S13, $J$5)</f>
        <v>0</v>
      </c>
      <c r="L13" s="480">
        <f xml:space="preserve"> IF(ABS(K13) &gt; TRK_TOL, IF(INDEX(M13:S13, $J$5) = 0, 0, H13 / INDEX(M13:S13, $J$5) - 1), 0)</f>
        <v>0</v>
      </c>
      <c r="M13" s="481"/>
      <c r="N13" s="482">
        <v>1.3999999999998927</v>
      </c>
      <c r="O13" s="482"/>
      <c r="P13" s="482"/>
      <c r="Q13" s="482"/>
      <c r="R13" s="482"/>
      <c r="S13" s="481"/>
    </row>
    <row r="14" spans="1:19" outlineLevel="1" x14ac:dyDescent="0.35">
      <c r="A14" s="483"/>
      <c r="B14" s="483"/>
      <c r="C14" s="484"/>
      <c r="D14" s="485"/>
      <c r="E14" s="486" t="str">
        <f>Fin!E$65</f>
        <v>Senior debt leverage</v>
      </c>
      <c r="F14" s="486"/>
      <c r="G14" s="486" t="str">
        <f>Fin!G$65</f>
        <v>%</v>
      </c>
      <c r="H14" s="486">
        <f>Fin!F$65</f>
        <v>0.72039447292733627</v>
      </c>
      <c r="I14" s="487"/>
      <c r="J14" s="570" t="str">
        <f xml:space="preserve"> IF(ABS(K14) &gt; TRK_TOL, "tu", "vw")</f>
        <v>vw</v>
      </c>
      <c r="K14" s="488">
        <f xml:space="preserve"> H14 - INDEX(M14:S14, $J$5)</f>
        <v>0</v>
      </c>
      <c r="L14" s="489">
        <f xml:space="preserve"> IF(ABS(K14) &gt; TRK_TOL, IF(INDEX(M14:S14, $J$5) = 0, 0, H14 / INDEX(M14:S14, $J$5) - 1), 0)</f>
        <v>0</v>
      </c>
      <c r="M14" s="490"/>
      <c r="N14" s="491">
        <v>0.72039447292733627</v>
      </c>
      <c r="O14" s="491"/>
      <c r="P14" s="491"/>
      <c r="Q14" s="491"/>
      <c r="R14" s="491"/>
      <c r="S14" s="490"/>
    </row>
    <row r="15" spans="1:19" x14ac:dyDescent="0.35">
      <c r="A15" s="104"/>
      <c r="B15" s="104"/>
      <c r="C15" s="111"/>
      <c r="D15" s="105"/>
      <c r="E15" s="97"/>
      <c r="F15" s="97"/>
      <c r="G15" s="97"/>
      <c r="H15" s="113"/>
      <c r="I15" s="101"/>
      <c r="K15" s="42"/>
      <c r="L15" s="266"/>
      <c r="M15" s="162"/>
      <c r="N15" s="108"/>
      <c r="O15" s="108"/>
      <c r="P15" s="108"/>
      <c r="Q15" s="108"/>
      <c r="R15" s="108"/>
      <c r="S15" s="162"/>
    </row>
    <row r="16" spans="1:19" x14ac:dyDescent="0.35">
      <c r="A16" s="104" t="s">
        <v>191</v>
      </c>
      <c r="B16" s="104"/>
      <c r="C16" s="111"/>
      <c r="D16" s="105"/>
      <c r="E16" s="97"/>
      <c r="F16" s="97"/>
      <c r="G16" s="97"/>
      <c r="H16" s="113"/>
      <c r="I16" s="101"/>
      <c r="K16" s="42"/>
      <c r="L16" s="266"/>
      <c r="M16" s="162"/>
      <c r="N16" s="108"/>
      <c r="O16" s="108"/>
      <c r="P16" s="108"/>
      <c r="Q16" s="108"/>
      <c r="R16" s="108"/>
      <c r="S16" s="162"/>
    </row>
    <row r="17" spans="1:19" outlineLevel="1" x14ac:dyDescent="0.35">
      <c r="A17" s="104"/>
      <c r="B17" s="104" t="s">
        <v>192</v>
      </c>
      <c r="C17" s="111"/>
      <c r="D17" s="105"/>
      <c r="E17" s="97"/>
      <c r="F17" s="97"/>
      <c r="G17" s="97"/>
      <c r="H17" s="113"/>
      <c r="I17" s="101"/>
      <c r="K17" s="42"/>
      <c r="L17" s="266"/>
      <c r="M17" s="162"/>
      <c r="N17" s="108"/>
      <c r="O17" s="108"/>
      <c r="P17" s="108"/>
      <c r="Q17" s="108"/>
      <c r="R17" s="108"/>
      <c r="S17" s="162"/>
    </row>
    <row r="18" spans="1:19" outlineLevel="2" x14ac:dyDescent="0.35">
      <c r="A18" s="49"/>
      <c r="B18" s="49"/>
      <c r="C18" s="32"/>
      <c r="D18" s="33"/>
      <c r="E18" s="185" t="str">
        <f xml:space="preserve"> 'S&amp;U'!E10</f>
        <v>Equity drawdown during construction</v>
      </c>
      <c r="F18" s="185">
        <f xml:space="preserve"> 'S&amp;U'!F10</f>
        <v>0</v>
      </c>
      <c r="G18" s="185" t="str">
        <f xml:space="preserve"> 'S&amp;U'!G10</f>
        <v>$ 000s</v>
      </c>
      <c r="H18" s="185">
        <f xml:space="preserve"> 'S&amp;U'!H10</f>
        <v>87054.025199197247</v>
      </c>
      <c r="I18" s="33"/>
      <c r="J18" s="336" t="str">
        <f xml:space="preserve"> IF(ABS(K18) &gt; TRK_TOL, "tu", "vw")</f>
        <v>vw</v>
      </c>
      <c r="K18" s="183">
        <f xml:space="preserve"> H18 - INDEX(M18:S18, $J$5)</f>
        <v>0</v>
      </c>
      <c r="L18" s="183">
        <f xml:space="preserve"> IF(ABS(K18) &gt; TRK_TOL, IF(INDEX(M18:S18, $J$5) = 0, 0, H18 / INDEX(M18:S18, $J$5) - 1), 0)</f>
        <v>0</v>
      </c>
      <c r="M18" s="147"/>
      <c r="N18" s="419">
        <v>87054.025199197247</v>
      </c>
      <c r="O18" s="419">
        <v>87054.025199197247</v>
      </c>
      <c r="P18" s="419">
        <v>78009.640914737567</v>
      </c>
      <c r="Q18" s="419">
        <v>284366.33512081055</v>
      </c>
      <c r="R18" s="419">
        <v>283963.95959987724</v>
      </c>
      <c r="S18" s="147"/>
    </row>
    <row r="19" spans="1:19" outlineLevel="2" x14ac:dyDescent="0.35">
      <c r="A19" s="49"/>
      <c r="B19" s="49"/>
      <c r="C19" s="32"/>
      <c r="D19" s="520"/>
      <c r="E19" s="185" t="str">
        <f xml:space="preserve"> 'S&amp;U'!E11</f>
        <v>Operating cashflow during construction</v>
      </c>
      <c r="F19" s="185">
        <f xml:space="preserve"> 'S&amp;U'!F11</f>
        <v>0</v>
      </c>
      <c r="G19" s="185" t="str">
        <f xml:space="preserve"> 'S&amp;U'!G11</f>
        <v>$ 000s</v>
      </c>
      <c r="H19" s="185">
        <f xml:space="preserve"> 'S&amp;U'!H11</f>
        <v>38533.664879189368</v>
      </c>
      <c r="I19" s="33"/>
      <c r="J19" s="336" t="str">
        <f xml:space="preserve"> IF(ABS(K19) &gt; TRK_TOL, "tu", "vw")</f>
        <v>vw</v>
      </c>
      <c r="K19" s="183">
        <f xml:space="preserve"> H19 - INDEX(M19:S19, $J$5)</f>
        <v>0</v>
      </c>
      <c r="L19" s="183">
        <f xml:space="preserve"> IF(ABS(K19) &gt; TRK_TOL, IF(INDEX(M19:S19, $J$5) = 0, 0, H19 / INDEX(M19:S19, $J$5) - 1), 0)</f>
        <v>0</v>
      </c>
      <c r="M19" s="147"/>
      <c r="N19" s="419">
        <v>38533.664879189368</v>
      </c>
      <c r="O19" s="419">
        <v>38533.664879189368</v>
      </c>
      <c r="P19" s="419">
        <v>38533.664879189368</v>
      </c>
      <c r="Q19" s="419">
        <v>38533.664879189368</v>
      </c>
      <c r="R19" s="419">
        <v>38936.040400122823</v>
      </c>
      <c r="S19" s="147"/>
    </row>
    <row r="20" spans="1:19" outlineLevel="2" x14ac:dyDescent="0.35">
      <c r="A20" s="49"/>
      <c r="B20" s="49"/>
      <c r="C20" s="32"/>
      <c r="D20" s="33"/>
      <c r="E20" s="185" t="str">
        <f xml:space="preserve"> 'S&amp;U'!E12</f>
        <v>Senior debt drawdown</v>
      </c>
      <c r="F20" s="185">
        <f xml:space="preserve"> 'S&amp;U'!F12</f>
        <v>0</v>
      </c>
      <c r="G20" s="185" t="str">
        <f xml:space="preserve"> 'S&amp;U'!G12</f>
        <v>$ 000s</v>
      </c>
      <c r="H20" s="185">
        <f xml:space="preserve"> 'S&amp;U'!H12</f>
        <v>224291.84163902761</v>
      </c>
      <c r="I20" s="33"/>
      <c r="J20" s="336" t="str">
        <f xml:space="preserve"> IF(ABS(K20) &gt; TRK_TOL, "tu", "vw")</f>
        <v>vw</v>
      </c>
      <c r="K20" s="183">
        <f xml:space="preserve"> H20 - INDEX(M20:S20, $J$5)</f>
        <v>0</v>
      </c>
      <c r="L20" s="183">
        <f xml:space="preserve"> IF(ABS(K20) &gt; TRK_TOL, IF(INDEX(M20:S20, $J$5) = 0, 0, H20 / INDEX(M20:S20, $J$5) - 1), 0)</f>
        <v>0</v>
      </c>
      <c r="M20" s="147"/>
      <c r="N20" s="419">
        <v>224291.84163902761</v>
      </c>
      <c r="O20" s="419">
        <v>224291.84163902761</v>
      </c>
      <c r="P20" s="419">
        <v>234028.92274421261</v>
      </c>
      <c r="Q20" s="419">
        <v>0</v>
      </c>
      <c r="R20" s="419">
        <v>0</v>
      </c>
      <c r="S20" s="147"/>
    </row>
    <row r="21" spans="1:19" outlineLevel="2" x14ac:dyDescent="0.35">
      <c r="A21" s="49"/>
      <c r="B21" s="49"/>
      <c r="C21" s="32"/>
      <c r="D21" s="33"/>
      <c r="E21" s="305" t="str">
        <f xml:space="preserve"> 'S&amp;U'!E13</f>
        <v>Sources of cash</v>
      </c>
      <c r="F21" s="305">
        <f xml:space="preserve"> 'S&amp;U'!F13</f>
        <v>0</v>
      </c>
      <c r="G21" s="305" t="str">
        <f xml:space="preserve"> 'S&amp;U'!G13</f>
        <v>$ 000s</v>
      </c>
      <c r="H21" s="305">
        <f xml:space="preserve"> 'S&amp;U'!H13</f>
        <v>349879.53171741427</v>
      </c>
      <c r="I21" s="420"/>
      <c r="J21" s="338" t="str">
        <f xml:space="preserve"> IF(ABS(K21) &gt; TRK_TOL, "tu", "vw")</f>
        <v>vw</v>
      </c>
      <c r="K21" s="305">
        <f xml:space="preserve"> H21 - INDEX(M21:S21, $J$5)</f>
        <v>0</v>
      </c>
      <c r="L21" s="305">
        <f xml:space="preserve"> IF(ABS(K21) &gt; TRK_TOL, IF(INDEX(M21:S21, $J$5) = 0, 0, H21 / INDEX(M21:S21, $J$5) - 1), 0)</f>
        <v>0</v>
      </c>
      <c r="M21" s="421"/>
      <c r="N21" s="422">
        <v>349879.53171741427</v>
      </c>
      <c r="O21" s="422">
        <v>349879.53171741427</v>
      </c>
      <c r="P21" s="422">
        <v>350572.22853813967</v>
      </c>
      <c r="Q21" s="422">
        <v>322900.00000000017</v>
      </c>
      <c r="R21" s="422">
        <v>322900.00000000017</v>
      </c>
      <c r="S21" s="421"/>
    </row>
    <row r="22" spans="1:19" outlineLevel="1" x14ac:dyDescent="0.35">
      <c r="A22" s="104"/>
      <c r="B22" s="104"/>
      <c r="C22" s="111"/>
      <c r="D22" s="105"/>
      <c r="E22" s="402"/>
      <c r="F22" s="402"/>
      <c r="G22" s="402"/>
      <c r="H22" s="402"/>
      <c r="I22" s="101"/>
      <c r="K22" s="42"/>
      <c r="L22" s="266"/>
      <c r="M22" s="162"/>
      <c r="N22" s="108"/>
      <c r="O22" s="108"/>
      <c r="P22" s="108"/>
      <c r="Q22" s="108"/>
      <c r="R22" s="108"/>
      <c r="S22" s="162"/>
    </row>
    <row r="23" spans="1:19" outlineLevel="1" x14ac:dyDescent="0.35">
      <c r="A23" s="104"/>
      <c r="B23" s="104" t="s">
        <v>173</v>
      </c>
      <c r="C23" s="111"/>
      <c r="D23" s="105"/>
      <c r="E23" s="402"/>
      <c r="F23" s="402"/>
      <c r="G23" s="402"/>
      <c r="H23" s="402"/>
      <c r="I23" s="101"/>
      <c r="K23" s="42"/>
      <c r="L23" s="266"/>
      <c r="M23" s="162"/>
      <c r="N23" s="108"/>
      <c r="O23" s="108"/>
      <c r="P23" s="108"/>
      <c r="Q23" s="108"/>
      <c r="R23" s="108"/>
      <c r="S23" s="162"/>
    </row>
    <row r="24" spans="1:19" outlineLevel="2" x14ac:dyDescent="0.35">
      <c r="A24" s="104"/>
      <c r="B24" s="104"/>
      <c r="C24" s="111"/>
      <c r="D24" s="105"/>
      <c r="E24" s="402" t="str">
        <f xml:space="preserve"> 'S&amp;U'!E18</f>
        <v>EPC base cost</v>
      </c>
      <c r="F24" s="402">
        <f xml:space="preserve"> 'S&amp;U'!F18</f>
        <v>0</v>
      </c>
      <c r="G24" s="402" t="str">
        <f xml:space="preserve"> 'S&amp;U'!G18</f>
        <v>$ 000s</v>
      </c>
      <c r="H24" s="402">
        <f xml:space="preserve"> 'S&amp;U'!H18</f>
        <v>299999.99999999983</v>
      </c>
      <c r="I24" s="101"/>
      <c r="J24" s="336" t="str">
        <f t="shared" ref="J24:J34" si="0" xml:space="preserve"> IF(ABS(K24) &gt; TRK_TOL, "tu", "vw")</f>
        <v>vw</v>
      </c>
      <c r="K24" s="183">
        <f t="shared" ref="K24:K34" si="1" xml:space="preserve"> H24 - INDEX(M24:S24, $J$5)</f>
        <v>0</v>
      </c>
      <c r="L24" s="294">
        <f t="shared" ref="L24:L34" si="2" xml:space="preserve"> IF(ABS(K24) &gt; TRK_TOL, IF(INDEX(M24:S24, $J$5) = 0, 0, H24 / INDEX(M24:S24, $J$5) - 1), 0)</f>
        <v>0</v>
      </c>
      <c r="M24" s="162"/>
      <c r="N24" s="108">
        <v>299999.99999999983</v>
      </c>
      <c r="O24" s="108">
        <v>299999.99999999983</v>
      </c>
      <c r="P24" s="108">
        <v>299999.99999999983</v>
      </c>
      <c r="Q24" s="108">
        <v>299999.99999999983</v>
      </c>
      <c r="R24" s="108">
        <v>299999.99999999983</v>
      </c>
      <c r="S24" s="162"/>
    </row>
    <row r="25" spans="1:19" outlineLevel="2" x14ac:dyDescent="0.35">
      <c r="A25" s="104"/>
      <c r="B25" s="104"/>
      <c r="C25" s="111"/>
      <c r="D25" s="105"/>
      <c r="E25" s="402" t="str">
        <f xml:space="preserve"> 'S&amp;U'!E19</f>
        <v>EPC contingency</v>
      </c>
      <c r="F25" s="402">
        <f xml:space="preserve"> 'S&amp;U'!F19</f>
        <v>0</v>
      </c>
      <c r="G25" s="402" t="str">
        <f xml:space="preserve"> 'S&amp;U'!G19</f>
        <v>$ 000s</v>
      </c>
      <c r="H25" s="402">
        <f xml:space="preserve"> 'S&amp;U'!H19</f>
        <v>15000.000000000011</v>
      </c>
      <c r="I25" s="101"/>
      <c r="J25" s="336" t="str">
        <f t="shared" si="0"/>
        <v>vw</v>
      </c>
      <c r="K25" s="183">
        <f t="shared" si="1"/>
        <v>0</v>
      </c>
      <c r="L25" s="294">
        <f t="shared" si="2"/>
        <v>0</v>
      </c>
      <c r="M25" s="162"/>
      <c r="N25" s="108">
        <v>15000.000000000011</v>
      </c>
      <c r="O25" s="108">
        <v>15000.000000000011</v>
      </c>
      <c r="P25" s="108">
        <v>15000.000000000011</v>
      </c>
      <c r="Q25" s="108">
        <v>15000.000000000011</v>
      </c>
      <c r="R25" s="108">
        <v>15000.000000000011</v>
      </c>
      <c r="S25" s="162"/>
    </row>
    <row r="26" spans="1:19" outlineLevel="2" x14ac:dyDescent="0.35">
      <c r="A26" s="104"/>
      <c r="B26" s="104"/>
      <c r="C26" s="111"/>
      <c r="D26" s="105"/>
      <c r="E26" s="402" t="str">
        <f xml:space="preserve"> 'S&amp;U'!E20</f>
        <v>SPV costs during construction</v>
      </c>
      <c r="F26" s="402">
        <f xml:space="preserve"> 'S&amp;U'!F20</f>
        <v>0</v>
      </c>
      <c r="G26" s="402" t="str">
        <f xml:space="preserve"> 'S&amp;U'!G20</f>
        <v>$ 000s</v>
      </c>
      <c r="H26" s="402">
        <f xml:space="preserve"> 'S&amp;U'!H20</f>
        <v>4200</v>
      </c>
      <c r="I26" s="101"/>
      <c r="J26" s="336" t="str">
        <f t="shared" si="0"/>
        <v>vw</v>
      </c>
      <c r="K26" s="183">
        <f t="shared" si="1"/>
        <v>0</v>
      </c>
      <c r="L26" s="294">
        <f t="shared" si="2"/>
        <v>0</v>
      </c>
      <c r="M26" s="162"/>
      <c r="N26" s="108">
        <v>4200</v>
      </c>
      <c r="O26" s="108">
        <v>4200</v>
      </c>
      <c r="P26" s="108">
        <v>4200</v>
      </c>
      <c r="Q26" s="108">
        <v>4200</v>
      </c>
      <c r="R26" s="108">
        <v>4200</v>
      </c>
      <c r="S26" s="162"/>
    </row>
    <row r="27" spans="1:19" outlineLevel="2" x14ac:dyDescent="0.35">
      <c r="A27" s="104"/>
      <c r="B27" s="104"/>
      <c r="C27" s="111"/>
      <c r="D27" s="105"/>
      <c r="E27" s="402" t="str">
        <f xml:space="preserve"> 'S&amp;U'!E21</f>
        <v>Construction insurance cost</v>
      </c>
      <c r="F27" s="402">
        <f xml:space="preserve"> 'S&amp;U'!F21</f>
        <v>0</v>
      </c>
      <c r="G27" s="402" t="str">
        <f xml:space="preserve"> 'S&amp;U'!G21</f>
        <v>$ 000s</v>
      </c>
      <c r="H27" s="402">
        <f xml:space="preserve"> 'S&amp;U'!H21</f>
        <v>850</v>
      </c>
      <c r="I27" s="101"/>
      <c r="J27" s="336" t="str">
        <f t="shared" si="0"/>
        <v>vw</v>
      </c>
      <c r="K27" s="183">
        <f t="shared" si="1"/>
        <v>0</v>
      </c>
      <c r="L27" s="294">
        <f t="shared" si="2"/>
        <v>0</v>
      </c>
      <c r="M27" s="162"/>
      <c r="N27" s="108">
        <v>850</v>
      </c>
      <c r="O27" s="108">
        <v>850</v>
      </c>
      <c r="P27" s="108">
        <v>850</v>
      </c>
      <c r="Q27" s="108">
        <v>850</v>
      </c>
      <c r="R27" s="108">
        <v>850</v>
      </c>
      <c r="S27" s="162"/>
    </row>
    <row r="28" spans="1:19" outlineLevel="2" x14ac:dyDescent="0.35">
      <c r="A28" s="104"/>
      <c r="B28" s="104"/>
      <c r="C28" s="111"/>
      <c r="D28" s="105"/>
      <c r="E28" s="402" t="str">
        <f xml:space="preserve"> 'S&amp;U'!E22</f>
        <v>Development costs</v>
      </c>
      <c r="F28" s="402">
        <f xml:space="preserve"> 'S&amp;U'!F22</f>
        <v>0</v>
      </c>
      <c r="G28" s="402" t="str">
        <f xml:space="preserve"> 'S&amp;U'!G22</f>
        <v>$ 000s</v>
      </c>
      <c r="H28" s="402">
        <f xml:space="preserve"> 'S&amp;U'!H22</f>
        <v>2200</v>
      </c>
      <c r="I28" s="101"/>
      <c r="J28" s="336" t="str">
        <f t="shared" si="0"/>
        <v>vw</v>
      </c>
      <c r="K28" s="183">
        <f t="shared" si="1"/>
        <v>0</v>
      </c>
      <c r="L28" s="294">
        <f t="shared" si="2"/>
        <v>0</v>
      </c>
      <c r="M28" s="162"/>
      <c r="N28" s="108">
        <v>2200</v>
      </c>
      <c r="O28" s="108">
        <v>2200</v>
      </c>
      <c r="P28" s="108">
        <v>2200</v>
      </c>
      <c r="Q28" s="108">
        <v>2200</v>
      </c>
      <c r="R28" s="108">
        <v>2200</v>
      </c>
      <c r="S28" s="162"/>
    </row>
    <row r="29" spans="1:19" outlineLevel="2" x14ac:dyDescent="0.35">
      <c r="A29" s="104"/>
      <c r="B29" s="104"/>
      <c r="C29" s="111"/>
      <c r="D29" s="105"/>
      <c r="E29" s="402" t="str">
        <f xml:space="preserve"> 'S&amp;U'!E23</f>
        <v>Development fee</v>
      </c>
      <c r="F29" s="402">
        <f xml:space="preserve"> 'S&amp;U'!F23</f>
        <v>0</v>
      </c>
      <c r="G29" s="402" t="str">
        <f xml:space="preserve"> 'S&amp;U'!G23</f>
        <v>$ 000s</v>
      </c>
      <c r="H29" s="402">
        <f xml:space="preserve"> 'S&amp;U'!H23</f>
        <v>0</v>
      </c>
      <c r="I29" s="101"/>
      <c r="J29" s="336" t="str">
        <f t="shared" si="0"/>
        <v>vw</v>
      </c>
      <c r="K29" s="183">
        <f t="shared" si="1"/>
        <v>0</v>
      </c>
      <c r="L29" s="294">
        <f t="shared" si="2"/>
        <v>0</v>
      </c>
      <c r="M29" s="162"/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62"/>
    </row>
    <row r="30" spans="1:19" outlineLevel="2" x14ac:dyDescent="0.35">
      <c r="A30" s="104"/>
      <c r="B30" s="104"/>
      <c r="C30" s="111"/>
      <c r="D30" s="105"/>
      <c r="E30" s="402" t="str">
        <f xml:space="preserve"> 'S&amp;U'!E24</f>
        <v>O&amp;M mobilisation</v>
      </c>
      <c r="F30" s="402">
        <f xml:space="preserve"> 'S&amp;U'!F24</f>
        <v>0</v>
      </c>
      <c r="G30" s="402" t="str">
        <f xml:space="preserve"> 'S&amp;U'!G24</f>
        <v>$ 000s</v>
      </c>
      <c r="H30" s="402">
        <f xml:space="preserve"> 'S&amp;U'!H24</f>
        <v>650</v>
      </c>
      <c r="I30" s="101"/>
      <c r="J30" s="336" t="str">
        <f t="shared" si="0"/>
        <v>vw</v>
      </c>
      <c r="K30" s="183">
        <f t="shared" si="1"/>
        <v>0</v>
      </c>
      <c r="L30" s="294">
        <f t="shared" si="2"/>
        <v>0</v>
      </c>
      <c r="M30" s="162"/>
      <c r="N30" s="108">
        <v>650</v>
      </c>
      <c r="O30" s="108">
        <v>650</v>
      </c>
      <c r="P30" s="108">
        <v>650</v>
      </c>
      <c r="Q30" s="108">
        <v>650</v>
      </c>
      <c r="R30" s="108">
        <v>650</v>
      </c>
      <c r="S30" s="162"/>
    </row>
    <row r="31" spans="1:19" outlineLevel="2" x14ac:dyDescent="0.35">
      <c r="A31" s="104"/>
      <c r="B31" s="104"/>
      <c r="C31" s="111"/>
      <c r="D31" s="105"/>
      <c r="E31" s="402" t="str">
        <f xml:space="preserve"> 'S&amp;U'!E25</f>
        <v>Upfront fee</v>
      </c>
      <c r="F31" s="402">
        <f xml:space="preserve"> 'S&amp;U'!F25</f>
        <v>0</v>
      </c>
      <c r="G31" s="402" t="str">
        <f xml:space="preserve"> 'S&amp;U'!G25</f>
        <v>$ 000s</v>
      </c>
      <c r="H31" s="402">
        <f xml:space="preserve"> 'S&amp;U'!H25</f>
        <v>2600</v>
      </c>
      <c r="I31" s="101"/>
      <c r="J31" s="336" t="str">
        <f t="shared" ref="J31:J33" si="3" xml:space="preserve"> IF(ABS(K31) &gt; TRK_TOL, "tu", "vw")</f>
        <v>vw</v>
      </c>
      <c r="K31" s="183">
        <f t="shared" ref="K31:K33" si="4" xml:space="preserve"> H31 - INDEX(M31:S31, $J$5)</f>
        <v>0</v>
      </c>
      <c r="L31" s="294">
        <f t="shared" ref="L31:L33" si="5" xml:space="preserve"> IF(ABS(K31) &gt; TRK_TOL, IF(INDEX(M31:S31, $J$5) = 0, 0, H31 / INDEX(M31:S31, $J$5) - 1), 0)</f>
        <v>0</v>
      </c>
      <c r="M31" s="162"/>
      <c r="N31" s="108">
        <v>2600</v>
      </c>
      <c r="O31" s="108">
        <v>2600</v>
      </c>
      <c r="P31" s="108">
        <v>2600</v>
      </c>
      <c r="Q31" s="108">
        <v>0</v>
      </c>
      <c r="R31" s="108">
        <v>0</v>
      </c>
      <c r="S31" s="162"/>
    </row>
    <row r="32" spans="1:19" outlineLevel="2" x14ac:dyDescent="0.35">
      <c r="A32" s="104"/>
      <c r="B32" s="104"/>
      <c r="C32" s="111"/>
      <c r="D32" s="105"/>
      <c r="E32" s="402" t="str">
        <f xml:space="preserve"> 'S&amp;U'!E26</f>
        <v>Commitment fee</v>
      </c>
      <c r="F32" s="402">
        <f xml:space="preserve"> 'S&amp;U'!F26</f>
        <v>0</v>
      </c>
      <c r="G32" s="402" t="str">
        <f xml:space="preserve"> 'S&amp;U'!G26</f>
        <v>$ 000s</v>
      </c>
      <c r="H32" s="402">
        <f xml:space="preserve"> 'S&amp;U'!H26</f>
        <v>4156.6647577896338</v>
      </c>
      <c r="I32" s="101"/>
      <c r="J32" s="336" t="str">
        <f t="shared" si="3"/>
        <v>vw</v>
      </c>
      <c r="K32" s="183">
        <f t="shared" si="4"/>
        <v>0</v>
      </c>
      <c r="L32" s="294">
        <f t="shared" si="5"/>
        <v>0</v>
      </c>
      <c r="M32" s="162"/>
      <c r="N32" s="108">
        <v>4156.6647577896338</v>
      </c>
      <c r="O32" s="108">
        <v>4156.6647577896338</v>
      </c>
      <c r="P32" s="108">
        <v>3989.4620770007919</v>
      </c>
      <c r="Q32" s="108">
        <v>0</v>
      </c>
      <c r="R32" s="108">
        <v>0</v>
      </c>
      <c r="S32" s="162"/>
    </row>
    <row r="33" spans="1:19" outlineLevel="2" x14ac:dyDescent="0.35">
      <c r="A33" s="104"/>
      <c r="B33" s="104"/>
      <c r="C33" s="111"/>
      <c r="D33" s="105"/>
      <c r="E33" s="402" t="str">
        <f xml:space="preserve"> 'S&amp;U'!E27</f>
        <v>Interest during construction</v>
      </c>
      <c r="F33" s="402">
        <f xml:space="preserve"> 'S&amp;U'!F27</f>
        <v>0</v>
      </c>
      <c r="G33" s="402" t="str">
        <f xml:space="preserve"> 'S&amp;U'!G27</f>
        <v>$ 000s</v>
      </c>
      <c r="H33" s="402">
        <f xml:space="preserve"> 'S&amp;U'!H27</f>
        <v>20222.866959939023</v>
      </c>
      <c r="I33" s="101"/>
      <c r="J33" s="336" t="str">
        <f t="shared" si="3"/>
        <v>vw</v>
      </c>
      <c r="K33" s="183">
        <f t="shared" si="4"/>
        <v>0</v>
      </c>
      <c r="L33" s="294">
        <f t="shared" si="5"/>
        <v>0</v>
      </c>
      <c r="M33" s="162"/>
      <c r="N33" s="108">
        <v>20222.866959939023</v>
      </c>
      <c r="O33" s="108">
        <v>20222.866959939023</v>
      </c>
      <c r="P33" s="108">
        <v>21082.766461138788</v>
      </c>
      <c r="Q33" s="108">
        <v>0</v>
      </c>
      <c r="R33" s="108">
        <v>0</v>
      </c>
      <c r="S33" s="162"/>
    </row>
    <row r="34" spans="1:19" outlineLevel="2" x14ac:dyDescent="0.35">
      <c r="A34" s="104"/>
      <c r="B34" s="104"/>
      <c r="C34" s="111"/>
      <c r="D34" s="105"/>
      <c r="E34" s="303" t="str">
        <f xml:space="preserve"> 'S&amp;U'!E28</f>
        <v>Uses of cash</v>
      </c>
      <c r="F34" s="303">
        <f xml:space="preserve"> 'S&amp;U'!F28</f>
        <v>0</v>
      </c>
      <c r="G34" s="303" t="str">
        <f xml:space="preserve"> 'S&amp;U'!G28</f>
        <v>$ 000s</v>
      </c>
      <c r="H34" s="303">
        <f xml:space="preserve"> 'S&amp;U'!H28</f>
        <v>349879.53171772859</v>
      </c>
      <c r="I34" s="403"/>
      <c r="J34" s="338" t="str">
        <f t="shared" si="0"/>
        <v>vw</v>
      </c>
      <c r="K34" s="305">
        <f t="shared" si="1"/>
        <v>0</v>
      </c>
      <c r="L34" s="306">
        <f t="shared" si="2"/>
        <v>0</v>
      </c>
      <c r="M34" s="404"/>
      <c r="N34" s="405">
        <v>349879.53171772859</v>
      </c>
      <c r="O34" s="405">
        <v>349879.53171772859</v>
      </c>
      <c r="P34" s="405">
        <v>350572.22853813961</v>
      </c>
      <c r="Q34" s="405">
        <v>322900.00000000017</v>
      </c>
      <c r="R34" s="405">
        <v>322900.00000000017</v>
      </c>
      <c r="S34" s="404"/>
    </row>
    <row r="35" spans="1:19" outlineLevel="2" x14ac:dyDescent="0.35">
      <c r="A35" s="104"/>
      <c r="B35" s="104"/>
      <c r="C35" s="111"/>
      <c r="D35" s="105"/>
      <c r="E35" s="402"/>
      <c r="F35" s="402"/>
      <c r="G35" s="402"/>
      <c r="H35" s="402"/>
      <c r="I35" s="101"/>
      <c r="K35" s="42"/>
      <c r="L35" s="266"/>
      <c r="M35" s="162"/>
      <c r="N35" s="108"/>
      <c r="O35" s="108"/>
      <c r="P35" s="108"/>
      <c r="Q35" s="108"/>
      <c r="R35" s="108"/>
      <c r="S35" s="162"/>
    </row>
    <row r="36" spans="1:19" outlineLevel="2" x14ac:dyDescent="0.35">
      <c r="A36" s="104"/>
      <c r="B36" s="104"/>
      <c r="C36" s="111"/>
      <c r="D36" s="105"/>
      <c r="E36" s="402"/>
      <c r="F36" s="402"/>
      <c r="G36" s="402"/>
      <c r="H36" s="402"/>
      <c r="I36" s="101"/>
      <c r="K36" s="42"/>
      <c r="L36" s="266"/>
      <c r="M36" s="162"/>
      <c r="N36" s="108"/>
      <c r="O36" s="108"/>
      <c r="P36" s="108"/>
      <c r="Q36" s="108"/>
      <c r="R36" s="108"/>
      <c r="S36" s="162"/>
    </row>
    <row r="37" spans="1:19" x14ac:dyDescent="0.35">
      <c r="A37" s="104"/>
      <c r="B37" s="104"/>
      <c r="C37" s="111"/>
      <c r="D37" s="105"/>
      <c r="E37" s="97"/>
      <c r="F37" s="97"/>
      <c r="G37" s="97"/>
      <c r="H37" s="113"/>
      <c r="I37" s="101"/>
      <c r="K37" s="42"/>
      <c r="L37" s="266"/>
      <c r="M37" s="162"/>
      <c r="N37" s="108"/>
      <c r="O37" s="108"/>
      <c r="P37" s="108"/>
      <c r="Q37" s="108"/>
      <c r="R37" s="108"/>
      <c r="S37" s="162"/>
    </row>
    <row r="38" spans="1:19" x14ac:dyDescent="0.35">
      <c r="A38" s="91" t="s">
        <v>77</v>
      </c>
      <c r="B38" s="91"/>
      <c r="C38" s="92"/>
      <c r="D38" s="102"/>
      <c r="E38" s="95"/>
      <c r="F38" s="112"/>
      <c r="G38" s="95"/>
      <c r="H38" s="95"/>
      <c r="K38" s="42"/>
      <c r="L38" s="266"/>
      <c r="M38" s="162"/>
      <c r="N38" s="108"/>
      <c r="O38" s="108"/>
      <c r="P38" s="108"/>
      <c r="Q38" s="108"/>
      <c r="R38" s="108"/>
      <c r="S38" s="162"/>
    </row>
    <row r="39" spans="1:19" outlineLevel="1" x14ac:dyDescent="0.35">
      <c r="A39" s="102"/>
      <c r="B39" s="104"/>
      <c r="C39" s="105"/>
      <c r="D39" s="101"/>
      <c r="E39" s="106"/>
      <c r="F39" s="106"/>
      <c r="G39" s="106"/>
      <c r="H39" s="106"/>
      <c r="I39" s="101"/>
      <c r="K39" s="42"/>
      <c r="L39" s="266"/>
      <c r="N39" s="108"/>
      <c r="O39" s="108"/>
      <c r="P39" s="108"/>
      <c r="Q39" s="108"/>
      <c r="R39" s="108"/>
    </row>
    <row r="40" spans="1:19" outlineLevel="1" x14ac:dyDescent="0.35">
      <c r="A40" s="341"/>
      <c r="B40" s="342"/>
      <c r="C40" s="343"/>
      <c r="D40" s="299"/>
      <c r="E40" s="299" t="str">
        <f xml:space="preserve"> FS!E9</f>
        <v>Revenue</v>
      </c>
      <c r="F40" s="299">
        <f xml:space="preserve"> FS!F9</f>
        <v>0</v>
      </c>
      <c r="G40" s="299" t="str">
        <f xml:space="preserve"> FS!G9</f>
        <v>$ 000s</v>
      </c>
      <c r="H40" s="299">
        <f xml:space="preserve"> FS!H9</f>
        <v>1244357.4243004739</v>
      </c>
      <c r="I40" s="299"/>
      <c r="J40" s="339" t="str">
        <f xml:space="preserve"> IF(ABS(K40) &gt; TRK_TOL, "tu", "vw")</f>
        <v>vw</v>
      </c>
      <c r="K40" s="183">
        <f xml:space="preserve"> H40 - INDEX(M40:S40, $J$5)</f>
        <v>0</v>
      </c>
      <c r="L40" s="294">
        <f xml:space="preserve"> IF(ABS(K40) &gt; TRK_TOL, IF(INDEX(M40:S40, $J$5) = 0, 0, H40 / INDEX(M40:S40, $J$5) - 1), 0)</f>
        <v>0</v>
      </c>
      <c r="M40" s="412"/>
      <c r="N40" s="301">
        <v>1244357.4243004739</v>
      </c>
      <c r="O40" s="301">
        <v>1244357.4243004739</v>
      </c>
      <c r="P40" s="301">
        <v>1244357.4243004739</v>
      </c>
      <c r="Q40" s="301">
        <v>1244357.4243004739</v>
      </c>
      <c r="R40" s="301">
        <v>1255926.2010470922</v>
      </c>
      <c r="S40" s="412"/>
    </row>
    <row r="41" spans="1:19" outlineLevel="1" x14ac:dyDescent="0.35">
      <c r="A41" s="341"/>
      <c r="B41" s="342"/>
      <c r="C41" s="343"/>
      <c r="D41" s="299"/>
      <c r="E41" s="299" t="str">
        <f xml:space="preserve"> FS!E10</f>
        <v>Total operating expenditure</v>
      </c>
      <c r="F41" s="299">
        <f xml:space="preserve"> FS!F10</f>
        <v>0</v>
      </c>
      <c r="G41" s="299" t="str">
        <f xml:space="preserve"> FS!G10</f>
        <v>$ 000s</v>
      </c>
      <c r="H41" s="299">
        <f xml:space="preserve"> FS!H10</f>
        <v>-507937.17063586338</v>
      </c>
      <c r="I41" s="299"/>
      <c r="J41" s="339" t="str">
        <f xml:space="preserve"> IF(ABS(K41) &gt; TRK_TOL, "tu", "vw")</f>
        <v>vw</v>
      </c>
      <c r="K41" s="183">
        <f xml:space="preserve"> H41 - INDEX(M41:S41, $J$5)</f>
        <v>0</v>
      </c>
      <c r="L41" s="294">
        <f xml:space="preserve"> IF(ABS(K41) &gt; TRK_TOL, IF(INDEX(M41:S41, $J$5) = 0, 0, H41 / INDEX(M41:S41, $J$5) - 1), 0)</f>
        <v>0</v>
      </c>
      <c r="M41" s="413"/>
      <c r="N41" s="301">
        <v>-507937.17063586338</v>
      </c>
      <c r="O41" s="301">
        <v>-507937.17063586338</v>
      </c>
      <c r="P41" s="301">
        <v>-507937.17063586338</v>
      </c>
      <c r="Q41" s="301">
        <v>-507937.17063586338</v>
      </c>
      <c r="R41" s="301">
        <v>-512647.45524763787</v>
      </c>
      <c r="S41" s="413"/>
    </row>
    <row r="42" spans="1:19" outlineLevel="1" x14ac:dyDescent="0.35">
      <c r="A42" s="341"/>
      <c r="B42" s="342"/>
      <c r="C42" s="299"/>
      <c r="D42" s="299"/>
      <c r="E42" s="304" t="str">
        <f xml:space="preserve"> FS!E11</f>
        <v>EBITDA</v>
      </c>
      <c r="F42" s="304">
        <f xml:space="preserve"> FS!F11</f>
        <v>0</v>
      </c>
      <c r="G42" s="304" t="str">
        <f xml:space="preserve"> FS!G11</f>
        <v>$ 000s</v>
      </c>
      <c r="H42" s="304">
        <f xml:space="preserve"> FS!H11</f>
        <v>736420.25366461091</v>
      </c>
      <c r="I42" s="304"/>
      <c r="J42" s="338" t="str">
        <f xml:space="preserve"> IF(ABS(K42) &gt; TRK_TOL, "tu", "vw")</f>
        <v>vw</v>
      </c>
      <c r="K42" s="305">
        <f xml:space="preserve"> H42 - INDEX(M42:S42, $J$5)</f>
        <v>0</v>
      </c>
      <c r="L42" s="306">
        <f xml:space="preserve"> IF(ABS(K42) &gt; TRK_TOL, IF(INDEX(M42:S42, $J$5) = 0, 0, H42 / INDEX(M42:S42, $J$5) - 1), 0)</f>
        <v>0</v>
      </c>
      <c r="M42" s="307"/>
      <c r="N42" s="308">
        <v>736420.25366461091</v>
      </c>
      <c r="O42" s="308">
        <v>736420.25366461091</v>
      </c>
      <c r="P42" s="308">
        <v>736420.25366461091</v>
      </c>
      <c r="Q42" s="308">
        <v>736420.25366461091</v>
      </c>
      <c r="R42" s="308">
        <v>743278.74579945393</v>
      </c>
      <c r="S42" s="311"/>
    </row>
    <row r="43" spans="1:19" outlineLevel="1" x14ac:dyDescent="0.35">
      <c r="A43" s="341"/>
      <c r="B43" s="342"/>
      <c r="C43" s="299"/>
      <c r="D43" s="299"/>
      <c r="E43" s="299"/>
      <c r="F43" s="299"/>
      <c r="G43" s="299"/>
      <c r="H43" s="299"/>
      <c r="I43" s="313"/>
      <c r="J43" s="339"/>
      <c r="K43" s="313"/>
      <c r="L43" s="314"/>
      <c r="M43" s="412"/>
      <c r="N43" s="301"/>
      <c r="O43" s="301"/>
      <c r="P43" s="301"/>
      <c r="Q43" s="301"/>
      <c r="R43" s="301"/>
      <c r="S43" s="412"/>
    </row>
    <row r="44" spans="1:19" outlineLevel="1" x14ac:dyDescent="0.35">
      <c r="A44" s="341"/>
      <c r="B44" s="342"/>
      <c r="C44" s="299"/>
      <c r="D44" s="299"/>
      <c r="E44" s="299" t="str">
        <f xml:space="preserve"> FS!E13</f>
        <v>Fixed asset depreciation</v>
      </c>
      <c r="F44" s="299">
        <f xml:space="preserve"> FS!F13</f>
        <v>0</v>
      </c>
      <c r="G44" s="299" t="str">
        <f xml:space="preserve"> FS!G13</f>
        <v>$ 000s</v>
      </c>
      <c r="H44" s="299">
        <f xml:space="preserve"> FS!H13</f>
        <v>-349879.53171772911</v>
      </c>
      <c r="I44" s="299"/>
      <c r="J44" s="339" t="str">
        <f xml:space="preserve"> IF(ABS(K44) &gt; TRK_TOL, "tu", "vw")</f>
        <v>vw</v>
      </c>
      <c r="K44" s="183">
        <f xml:space="preserve"> H44 - INDEX(M44:S44, $J$5)</f>
        <v>0</v>
      </c>
      <c r="L44" s="294">
        <f xml:space="preserve"> IF(ABS(K44) &gt; TRK_TOL, IF(INDEX(M44:S44, $J$5) = 0, 0, H44 / INDEX(M44:S44, $J$5) - 1), 0)</f>
        <v>0</v>
      </c>
      <c r="M44" s="412"/>
      <c r="N44" s="301">
        <v>-349879.53171772911</v>
      </c>
      <c r="O44" s="301">
        <v>-349879.53171772911</v>
      </c>
      <c r="P44" s="301">
        <v>-350572.22853814007</v>
      </c>
      <c r="Q44" s="301">
        <v>-322900.00000000006</v>
      </c>
      <c r="R44" s="301">
        <v>-322900.00000000006</v>
      </c>
      <c r="S44" s="412"/>
    </row>
    <row r="45" spans="1:19" outlineLevel="1" x14ac:dyDescent="0.35">
      <c r="A45" s="341"/>
      <c r="B45" s="342"/>
      <c r="C45" s="299"/>
      <c r="D45" s="299"/>
      <c r="E45" s="304" t="str">
        <f xml:space="preserve"> FS!E14</f>
        <v>EBIT</v>
      </c>
      <c r="F45" s="304">
        <f xml:space="preserve"> FS!F14</f>
        <v>0</v>
      </c>
      <c r="G45" s="304" t="str">
        <f xml:space="preserve"> FS!G14</f>
        <v>$ 000s</v>
      </c>
      <c r="H45" s="304">
        <f xml:space="preserve"> FS!H14</f>
        <v>386540.72194688191</v>
      </c>
      <c r="I45" s="304"/>
      <c r="J45" s="338" t="str">
        <f xml:space="preserve"> IF(ABS(K45) &gt; TRK_TOL, "tu", "vw")</f>
        <v>vw</v>
      </c>
      <c r="K45" s="305">
        <f xml:space="preserve"> H45 - INDEX(M45:S45, $J$5)</f>
        <v>0</v>
      </c>
      <c r="L45" s="306">
        <f xml:space="preserve"> IF(ABS(K45) &gt; TRK_TOL, IF(INDEX(M45:S45, $J$5) = 0, 0, H45 / INDEX(M45:S45, $J$5) - 1), 0)</f>
        <v>0</v>
      </c>
      <c r="M45" s="309"/>
      <c r="N45" s="308">
        <v>386540.72194688191</v>
      </c>
      <c r="O45" s="308">
        <v>386540.72194688191</v>
      </c>
      <c r="P45" s="308">
        <v>385848.02512647083</v>
      </c>
      <c r="Q45" s="308">
        <v>413520.25366461027</v>
      </c>
      <c r="R45" s="308">
        <v>420378.74579945375</v>
      </c>
      <c r="S45" s="309"/>
    </row>
    <row r="46" spans="1:19" outlineLevel="1" x14ac:dyDescent="0.35">
      <c r="A46" s="341"/>
      <c r="B46" s="342"/>
      <c r="C46" s="299"/>
      <c r="D46" s="299"/>
      <c r="E46" s="299"/>
      <c r="F46" s="299"/>
      <c r="G46" s="299"/>
      <c r="H46" s="299"/>
      <c r="I46" s="313"/>
      <c r="J46" s="339"/>
      <c r="K46" s="313"/>
      <c r="L46" s="314"/>
      <c r="M46" s="412"/>
      <c r="N46" s="301"/>
      <c r="O46" s="301"/>
      <c r="P46" s="301"/>
      <c r="Q46" s="301"/>
      <c r="R46" s="301"/>
      <c r="S46" s="412"/>
    </row>
    <row r="47" spans="1:19" outlineLevel="1" x14ac:dyDescent="0.35">
      <c r="A47" s="341"/>
      <c r="B47" s="342"/>
      <c r="C47" s="299"/>
      <c r="D47" s="299"/>
      <c r="E47" s="299" t="str">
        <f xml:space="preserve"> FS!E16</f>
        <v>Senior debt repayment period interest</v>
      </c>
      <c r="F47" s="299">
        <f xml:space="preserve"> FS!F16</f>
        <v>0</v>
      </c>
      <c r="G47" s="299" t="str">
        <f xml:space="preserve"> FS!G16</f>
        <v>$ 000s</v>
      </c>
      <c r="H47" s="299">
        <f xml:space="preserve"> FS!H16</f>
        <v>-101180.72042897741</v>
      </c>
      <c r="I47" s="299"/>
      <c r="J47" s="339" t="str">
        <f xml:space="preserve"> IF(ABS(K47) &gt; TRK_TOL, "tu", "vw")</f>
        <v>vw</v>
      </c>
      <c r="K47" s="183">
        <f xml:space="preserve"> H47 - INDEX(M47:S47, $J$5)</f>
        <v>0</v>
      </c>
      <c r="L47" s="294">
        <f xml:space="preserve"> IF(ABS(K47) &gt; TRK_TOL, IF(INDEX(M47:S47, $J$5) = 0, 0, H47 / INDEX(M47:S47, $J$5) - 1), 0)</f>
        <v>0</v>
      </c>
      <c r="M47" s="311"/>
      <c r="N47" s="301">
        <v>-101180.72042897741</v>
      </c>
      <c r="O47" s="301">
        <v>-101180.72042897741</v>
      </c>
      <c r="P47" s="301">
        <v>0</v>
      </c>
      <c r="Q47" s="301">
        <v>0</v>
      </c>
      <c r="R47" s="301">
        <v>0</v>
      </c>
      <c r="S47" s="311"/>
    </row>
    <row r="48" spans="1:19" ht="12.75" outlineLevel="1" x14ac:dyDescent="0.35">
      <c r="A48" s="313"/>
      <c r="B48" s="313"/>
      <c r="C48" s="313"/>
      <c r="D48" s="313"/>
      <c r="E48" s="299" t="str">
        <f xml:space="preserve"> FS!E17</f>
        <v>[Shareholder loan interest]</v>
      </c>
      <c r="F48" s="299">
        <f xml:space="preserve"> FS!F17</f>
        <v>0</v>
      </c>
      <c r="G48" s="299">
        <f xml:space="preserve"> FS!G17</f>
        <v>0</v>
      </c>
      <c r="H48" s="299">
        <f xml:space="preserve"> FS!H17</f>
        <v>0</v>
      </c>
      <c r="I48" s="299"/>
      <c r="J48" s="339" t="str">
        <f xml:space="preserve"> IF(ABS(K48) &gt; TRK_TOL, "tu", "vw")</f>
        <v>vw</v>
      </c>
      <c r="K48" s="183">
        <f xml:space="preserve"> H48 - INDEX(M48:S48, $J$5)</f>
        <v>0</v>
      </c>
      <c r="L48" s="294">
        <f xml:space="preserve"> IF(ABS(K48) &gt; TRK_TOL, IF(INDEX(M48:S48, $J$5) = 0, 0, H48 / INDEX(M48:S48, $J$5) - 1), 0)</f>
        <v>0</v>
      </c>
      <c r="M48" s="311"/>
      <c r="N48" s="301">
        <v>0</v>
      </c>
      <c r="O48" s="301">
        <v>0</v>
      </c>
      <c r="P48" s="301">
        <v>0</v>
      </c>
      <c r="Q48" s="301">
        <v>0</v>
      </c>
      <c r="R48" s="301">
        <v>0</v>
      </c>
      <c r="S48" s="311"/>
    </row>
    <row r="49" spans="1:19" outlineLevel="1" x14ac:dyDescent="0.35">
      <c r="A49" s="183"/>
      <c r="B49" s="344"/>
      <c r="C49" s="345"/>
      <c r="D49" s="341"/>
      <c r="E49" s="304" t="str">
        <f xml:space="preserve"> FS!E18</f>
        <v>Profit before tax</v>
      </c>
      <c r="F49" s="304">
        <f xml:space="preserve"> FS!F18</f>
        <v>0</v>
      </c>
      <c r="G49" s="304" t="str">
        <f xml:space="preserve"> FS!G18</f>
        <v>$ 000s</v>
      </c>
      <c r="H49" s="304">
        <f xml:space="preserve"> FS!H18</f>
        <v>285360.00151790451</v>
      </c>
      <c r="I49" s="304"/>
      <c r="J49" s="338"/>
      <c r="K49" s="305"/>
      <c r="L49" s="306"/>
      <c r="M49" s="307"/>
      <c r="N49" s="308">
        <v>285360.00151790451</v>
      </c>
      <c r="O49" s="308">
        <v>285360.00151790451</v>
      </c>
      <c r="P49" s="308">
        <v>385848.02512647083</v>
      </c>
      <c r="Q49" s="308">
        <v>413520.25366461027</v>
      </c>
      <c r="R49" s="308">
        <v>420378.74579945375</v>
      </c>
      <c r="S49" s="307"/>
    </row>
    <row r="50" spans="1:19" outlineLevel="1" x14ac:dyDescent="0.35">
      <c r="A50" s="341"/>
      <c r="B50" s="342"/>
      <c r="C50" s="346"/>
      <c r="D50" s="299"/>
      <c r="E50" s="299"/>
      <c r="F50" s="299"/>
      <c r="G50" s="299"/>
      <c r="H50" s="299"/>
      <c r="I50" s="299"/>
      <c r="J50" s="339"/>
      <c r="K50" s="183"/>
      <c r="L50" s="294"/>
      <c r="M50" s="311"/>
      <c r="N50" s="301"/>
      <c r="O50" s="301"/>
      <c r="P50" s="301"/>
      <c r="Q50" s="301"/>
      <c r="R50" s="301"/>
      <c r="S50" s="311"/>
    </row>
    <row r="51" spans="1:19" outlineLevel="1" x14ac:dyDescent="0.35">
      <c r="A51" s="341"/>
      <c r="B51" s="342"/>
      <c r="C51" s="347"/>
      <c r="D51" s="299"/>
      <c r="E51" s="299" t="str">
        <f xml:space="preserve"> FS!E20</f>
        <v>[Corporate tax]</v>
      </c>
      <c r="F51" s="299">
        <f xml:space="preserve"> FS!F20</f>
        <v>0</v>
      </c>
      <c r="G51" s="299">
        <f xml:space="preserve"> FS!G20</f>
        <v>0</v>
      </c>
      <c r="H51" s="299">
        <f xml:space="preserve"> FS!H20</f>
        <v>0</v>
      </c>
      <c r="I51" s="313"/>
      <c r="J51" s="339" t="str">
        <f xml:space="preserve"> IF(ABS(K51) &gt; TRK_TOL, "tu", "vw")</f>
        <v>vw</v>
      </c>
      <c r="K51" s="183">
        <f xml:space="preserve"> H51 - INDEX(M51:S51, $J$5)</f>
        <v>0</v>
      </c>
      <c r="L51" s="294">
        <f xml:space="preserve"> IF(ABS(K51) &gt; TRK_TOL, IF(INDEX(M51:S51, $J$5) = 0, 0, H51 / INDEX(M51:S51, $J$5) - 1), 0)</f>
        <v>0</v>
      </c>
      <c r="M51" s="311"/>
      <c r="N51" s="301">
        <v>0</v>
      </c>
      <c r="O51" s="301">
        <v>0</v>
      </c>
      <c r="P51" s="301">
        <v>0</v>
      </c>
      <c r="Q51" s="301">
        <v>0</v>
      </c>
      <c r="R51" s="301">
        <v>0</v>
      </c>
      <c r="S51" s="311"/>
    </row>
    <row r="52" spans="1:19" outlineLevel="1" x14ac:dyDescent="0.35">
      <c r="A52" s="341"/>
      <c r="B52" s="342"/>
      <c r="C52" s="347"/>
      <c r="D52" s="299"/>
      <c r="E52" s="304" t="str">
        <f xml:space="preserve"> FS!E21</f>
        <v>Profit after tax</v>
      </c>
      <c r="F52" s="304">
        <f xml:space="preserve"> FS!F21</f>
        <v>0</v>
      </c>
      <c r="G52" s="304" t="str">
        <f xml:space="preserve"> FS!G21</f>
        <v>$ 000s</v>
      </c>
      <c r="H52" s="304">
        <f xml:space="preserve"> FS!H21</f>
        <v>285360.00151790451</v>
      </c>
      <c r="I52" s="304"/>
      <c r="J52" s="338"/>
      <c r="K52" s="305"/>
      <c r="L52" s="306"/>
      <c r="M52" s="307"/>
      <c r="N52" s="308">
        <v>285360.00151790451</v>
      </c>
      <c r="O52" s="308">
        <v>285360.00151790451</v>
      </c>
      <c r="P52" s="308">
        <v>385848.02512647083</v>
      </c>
      <c r="Q52" s="308">
        <v>413520.25366461027</v>
      </c>
      <c r="R52" s="308">
        <v>420378.74579945375</v>
      </c>
      <c r="S52" s="307"/>
    </row>
    <row r="53" spans="1:19" outlineLevel="1" x14ac:dyDescent="0.35">
      <c r="A53" s="341"/>
      <c r="B53" s="342"/>
      <c r="C53" s="347"/>
      <c r="D53" s="299"/>
      <c r="E53" s="299">
        <f xml:space="preserve"> FS!E22</f>
        <v>0</v>
      </c>
      <c r="F53" s="299">
        <f xml:space="preserve"> FS!F22</f>
        <v>0</v>
      </c>
      <c r="G53" s="299">
        <f xml:space="preserve"> FS!G22</f>
        <v>0</v>
      </c>
      <c r="H53" s="299">
        <f xml:space="preserve"> FS!H22</f>
        <v>0</v>
      </c>
      <c r="I53" s="299"/>
      <c r="J53" s="339" t="str">
        <f xml:space="preserve"> IF(ABS(K53) &gt; TRK_TOL, "tu", "vw")</f>
        <v>vw</v>
      </c>
      <c r="K53" s="183">
        <f xml:space="preserve"> H53 - INDEX(M53:S53, $J$5)</f>
        <v>0</v>
      </c>
      <c r="L53" s="294">
        <f xml:space="preserve"> IF(ABS(K53) &gt; TRK_TOL, IF(INDEX(M53:S53, $J$5) = 0, 0, H53 / INDEX(M53:S53, $J$5) - 1), 0)</f>
        <v>0</v>
      </c>
      <c r="M53" s="311"/>
      <c r="N53" s="301">
        <v>0</v>
      </c>
      <c r="O53" s="301">
        <v>0</v>
      </c>
      <c r="P53" s="301">
        <v>0</v>
      </c>
      <c r="Q53" s="301">
        <v>0</v>
      </c>
      <c r="R53" s="301">
        <v>0</v>
      </c>
      <c r="S53" s="311"/>
    </row>
    <row r="54" spans="1:19" outlineLevel="1" x14ac:dyDescent="0.35">
      <c r="A54" s="102"/>
      <c r="B54" s="104"/>
      <c r="C54" s="111"/>
      <c r="D54" s="101"/>
      <c r="E54" s="299" t="str">
        <f xml:space="preserve"> FS!E23</f>
        <v>Dividends paid</v>
      </c>
      <c r="F54" s="299">
        <f xml:space="preserve"> FS!F23</f>
        <v>0</v>
      </c>
      <c r="G54" s="299" t="str">
        <f xml:space="preserve"> FS!G23</f>
        <v>$ 000s</v>
      </c>
      <c r="H54" s="299">
        <f xml:space="preserve"> FS!H23</f>
        <v>-285360.00151790451</v>
      </c>
      <c r="I54" s="299"/>
      <c r="J54" s="339" t="str">
        <f xml:space="preserve"> IF(ABS(K54) &gt; TRK_TOL, "tu", "vw")</f>
        <v>vw</v>
      </c>
      <c r="K54" s="183">
        <f xml:space="preserve"> H54 - INDEX(M54:S54, $J$5)</f>
        <v>0</v>
      </c>
      <c r="L54" s="414">
        <f xml:space="preserve"> IF(ABS(K54) &gt; TRK_TOL, IF(INDEX(M54:S54, $J$5) = 0, 0, H54 / INDEX(M54:S54, $J$5) - 1), 0)</f>
        <v>0</v>
      </c>
      <c r="M54" s="412"/>
      <c r="N54" s="415">
        <v>-285360.00151790451</v>
      </c>
      <c r="O54" s="415">
        <v>-285360.00151790451</v>
      </c>
      <c r="P54" s="415">
        <v>-385848.02512647083</v>
      </c>
      <c r="Q54" s="415">
        <v>-413520.25366461027</v>
      </c>
      <c r="R54" s="415">
        <v>-420378.7457994537</v>
      </c>
      <c r="S54" s="412"/>
    </row>
    <row r="55" spans="1:19" outlineLevel="1" x14ac:dyDescent="0.35">
      <c r="A55" s="102"/>
      <c r="B55" s="104"/>
      <c r="C55" s="111"/>
      <c r="D55" s="101"/>
      <c r="E55" s="304" t="str">
        <f xml:space="preserve"> FS!E24</f>
        <v>Additions to retained earnings</v>
      </c>
      <c r="F55" s="304">
        <f xml:space="preserve"> FS!F24</f>
        <v>0</v>
      </c>
      <c r="G55" s="304" t="str">
        <f xml:space="preserve"> FS!G24</f>
        <v>$ 000s</v>
      </c>
      <c r="H55" s="304">
        <f xml:space="preserve"> FS!H24</f>
        <v>-1.1823431123048067E-11</v>
      </c>
      <c r="I55" s="304"/>
      <c r="J55" s="338"/>
      <c r="K55" s="305"/>
      <c r="L55" s="377"/>
      <c r="M55" s="309"/>
      <c r="N55" s="358">
        <v>-1.1823431123048067E-11</v>
      </c>
      <c r="O55" s="358">
        <v>-1.1823431123048067E-11</v>
      </c>
      <c r="P55" s="358">
        <v>-1.3642420526593924E-12</v>
      </c>
      <c r="Q55" s="358">
        <v>2.0008883439004421E-11</v>
      </c>
      <c r="R55" s="358">
        <v>4.5929482439532876E-11</v>
      </c>
      <c r="S55" s="309"/>
    </row>
    <row r="56" spans="1:19" outlineLevel="1" x14ac:dyDescent="0.35">
      <c r="A56" s="102"/>
      <c r="B56" s="104"/>
      <c r="C56" s="111"/>
      <c r="D56" s="101"/>
      <c r="E56" s="298"/>
      <c r="F56" s="299"/>
      <c r="G56" s="299"/>
      <c r="H56" s="299"/>
      <c r="I56" s="299"/>
      <c r="J56" s="340"/>
      <c r="K56" s="313"/>
      <c r="L56" s="314"/>
      <c r="M56" s="412"/>
      <c r="N56" s="415"/>
      <c r="O56" s="415"/>
      <c r="P56" s="415"/>
      <c r="Q56" s="415"/>
      <c r="R56" s="415"/>
      <c r="S56" s="412"/>
    </row>
    <row r="57" spans="1:19" x14ac:dyDescent="0.35">
      <c r="A57" s="102"/>
      <c r="B57" s="104"/>
      <c r="C57" s="111"/>
      <c r="D57" s="101"/>
      <c r="E57" s="299"/>
      <c r="F57" s="299"/>
      <c r="G57" s="299"/>
      <c r="H57" s="299"/>
      <c r="I57" s="299"/>
      <c r="J57" s="340"/>
      <c r="K57" s="313"/>
      <c r="L57" s="314"/>
      <c r="M57" s="412"/>
      <c r="N57" s="415"/>
      <c r="O57" s="415"/>
      <c r="P57" s="415"/>
      <c r="Q57" s="415"/>
      <c r="R57" s="415"/>
      <c r="S57" s="412"/>
    </row>
    <row r="58" spans="1:19" x14ac:dyDescent="0.35">
      <c r="A58" s="91" t="s">
        <v>66</v>
      </c>
      <c r="B58" s="104"/>
      <c r="C58" s="111"/>
      <c r="D58" s="101"/>
      <c r="E58" s="299"/>
      <c r="F58" s="299"/>
      <c r="G58" s="299"/>
      <c r="H58" s="299"/>
      <c r="I58" s="299"/>
      <c r="J58" s="340"/>
      <c r="K58" s="313"/>
      <c r="L58" s="314"/>
      <c r="M58" s="412"/>
      <c r="N58" s="415"/>
      <c r="O58" s="415"/>
      <c r="P58" s="415"/>
      <c r="Q58" s="415"/>
      <c r="R58" s="415"/>
      <c r="S58" s="412"/>
    </row>
    <row r="59" spans="1:19" outlineLevel="1" x14ac:dyDescent="0.35">
      <c r="A59" s="102"/>
      <c r="B59" s="104"/>
      <c r="C59" s="92"/>
      <c r="D59" s="101"/>
      <c r="E59" s="299"/>
      <c r="F59" s="299"/>
      <c r="G59" s="299"/>
      <c r="H59" s="299"/>
      <c r="I59" s="299"/>
      <c r="J59" s="340"/>
      <c r="K59" s="313"/>
      <c r="L59" s="314"/>
      <c r="M59" s="412"/>
      <c r="N59" s="415"/>
      <c r="O59" s="415"/>
      <c r="P59" s="415"/>
      <c r="Q59" s="415"/>
      <c r="R59" s="415"/>
      <c r="S59" s="412"/>
    </row>
    <row r="60" spans="1:19" outlineLevel="1" x14ac:dyDescent="0.35">
      <c r="A60" s="102"/>
      <c r="B60" s="104"/>
      <c r="C60" s="111"/>
      <c r="D60" s="101"/>
      <c r="E60" s="299" t="str">
        <f xml:space="preserve"> FS!E29</f>
        <v>EBITDA</v>
      </c>
      <c r="F60" s="299">
        <f xml:space="preserve"> FS!F29</f>
        <v>0</v>
      </c>
      <c r="G60" s="299" t="str">
        <f xml:space="preserve"> FS!G29</f>
        <v>$ 000s</v>
      </c>
      <c r="H60" s="299">
        <f xml:space="preserve"> FS!H29</f>
        <v>736420.25366461091</v>
      </c>
      <c r="I60" s="299"/>
      <c r="J60" s="339" t="str">
        <f xml:space="preserve"> IF(ABS(K60) &gt; TRK_TOL, "tu", "vw")</f>
        <v>vw</v>
      </c>
      <c r="K60" s="183">
        <f xml:space="preserve"> H60 - INDEX(M60:S60, $J$5)</f>
        <v>0</v>
      </c>
      <c r="L60" s="414">
        <f xml:space="preserve"> IF(ABS(K60) &gt; TRK_TOL, IF(INDEX(M60:S60, $J$5) = 0, 0, H60 / INDEX(M60:S60, $J$5) - 1), 0)</f>
        <v>0</v>
      </c>
      <c r="M60" s="412"/>
      <c r="N60" s="415">
        <v>736420.25366461091</v>
      </c>
      <c r="O60" s="415">
        <v>736420.25366461091</v>
      </c>
      <c r="P60" s="415">
        <v>736420.25366461091</v>
      </c>
      <c r="Q60" s="415">
        <v>736420.25366461091</v>
      </c>
      <c r="R60" s="415">
        <v>743278.74579945393</v>
      </c>
      <c r="S60" s="412"/>
    </row>
    <row r="61" spans="1:19" outlineLevel="1" x14ac:dyDescent="0.35">
      <c r="A61" s="102"/>
      <c r="B61" s="104"/>
      <c r="C61" s="111"/>
      <c r="D61" s="101"/>
      <c r="E61" s="299" t="str">
        <f xml:space="preserve"> FS!E30</f>
        <v>Net working capital movement</v>
      </c>
      <c r="F61" s="299">
        <f xml:space="preserve"> FS!F30</f>
        <v>0</v>
      </c>
      <c r="G61" s="299" t="str">
        <f xml:space="preserve"> FS!G30</f>
        <v>$ 000s</v>
      </c>
      <c r="H61" s="299">
        <f xml:space="preserve"> FS!H30</f>
        <v>-9.0949470177292824E-13</v>
      </c>
      <c r="I61" s="299"/>
      <c r="J61" s="339" t="str">
        <f xml:space="preserve"> IF(ABS(K61) &gt; TRK_TOL, "tu", "vw")</f>
        <v>vw</v>
      </c>
      <c r="K61" s="183">
        <f xml:space="preserve"> H61 - INDEX(M61:S61, $J$5)</f>
        <v>0</v>
      </c>
      <c r="L61" s="414">
        <f xml:space="preserve"> IF(ABS(K61) &gt; TRK_TOL, IF(INDEX(M61:S61, $J$5) = 0, 0, H61 / INDEX(M61:S61, $J$5) - 1), 0)</f>
        <v>0</v>
      </c>
      <c r="M61" s="412"/>
      <c r="N61" s="415">
        <v>-9.0949470177292824E-13</v>
      </c>
      <c r="O61" s="415">
        <v>-9.0949470177292824E-13</v>
      </c>
      <c r="P61" s="415">
        <v>-9.0949470177292824E-13</v>
      </c>
      <c r="Q61" s="415">
        <v>-9.0949470177292824E-13</v>
      </c>
      <c r="R61" s="415">
        <v>0</v>
      </c>
      <c r="S61" s="412"/>
    </row>
    <row r="62" spans="1:19" outlineLevel="1" x14ac:dyDescent="0.35">
      <c r="A62" s="102"/>
      <c r="B62" s="104"/>
      <c r="C62" s="111"/>
      <c r="D62" s="101"/>
      <c r="E62" s="299" t="str">
        <f xml:space="preserve"> FS!E31</f>
        <v>[Corporate tax]</v>
      </c>
      <c r="F62" s="299">
        <f xml:space="preserve"> FS!F31</f>
        <v>0</v>
      </c>
      <c r="G62" s="299">
        <f xml:space="preserve"> FS!G31</f>
        <v>0</v>
      </c>
      <c r="H62" s="299">
        <f xml:space="preserve"> FS!H31</f>
        <v>0</v>
      </c>
      <c r="I62" s="299"/>
      <c r="J62" s="339" t="str">
        <f xml:space="preserve"> IF(ABS(K62) &gt; TRK_TOL, "tu", "vw")</f>
        <v>vw</v>
      </c>
      <c r="K62" s="183">
        <f xml:space="preserve"> H62 - INDEX(M62:S62, $J$5)</f>
        <v>0</v>
      </c>
      <c r="L62" s="414">
        <f xml:space="preserve"> IF(ABS(K62) &gt; TRK_TOL, IF(INDEX(M62:S62, $J$5) = 0, 0, H62 / INDEX(M62:S62, $J$5) - 1), 0)</f>
        <v>0</v>
      </c>
      <c r="M62" s="412"/>
      <c r="N62" s="415">
        <v>0</v>
      </c>
      <c r="O62" s="415">
        <v>0</v>
      </c>
      <c r="P62" s="415">
        <v>0</v>
      </c>
      <c r="Q62" s="415">
        <v>0</v>
      </c>
      <c r="R62" s="415">
        <v>0</v>
      </c>
      <c r="S62" s="412"/>
    </row>
    <row r="63" spans="1:19" outlineLevel="1" x14ac:dyDescent="0.35">
      <c r="A63" s="102"/>
      <c r="B63" s="104"/>
      <c r="C63" s="111"/>
      <c r="D63" s="101"/>
      <c r="E63" s="304" t="str">
        <f xml:space="preserve"> FS!E32</f>
        <v>Operating cashflow</v>
      </c>
      <c r="F63" s="304">
        <f xml:space="preserve"> FS!F32</f>
        <v>0</v>
      </c>
      <c r="G63" s="304" t="str">
        <f xml:space="preserve"> FS!G32</f>
        <v>$ 000s</v>
      </c>
      <c r="H63" s="304">
        <f xml:space="preserve"> FS!H32</f>
        <v>736420.25366461067</v>
      </c>
      <c r="I63" s="304"/>
      <c r="J63" s="338" t="str">
        <f xml:space="preserve"> IF(ABS(K63) &gt; TRK_TOL, "tu", "vw")</f>
        <v>vw</v>
      </c>
      <c r="K63" s="305">
        <f xml:space="preserve"> H63 - INDEX(M63:S63, $J$5)</f>
        <v>0</v>
      </c>
      <c r="L63" s="377">
        <f xml:space="preserve"> IF(ABS(K63) &gt; TRK_TOL, IF(INDEX(M63:S63, $J$5) = 0, 0, H63 / INDEX(M63:S63, $J$5) - 1), 0)</f>
        <v>0</v>
      </c>
      <c r="M63" s="309"/>
      <c r="N63" s="358">
        <v>736420.25366461067</v>
      </c>
      <c r="O63" s="358">
        <v>736420.25366461067</v>
      </c>
      <c r="P63" s="358">
        <v>736420.25366461067</v>
      </c>
      <c r="Q63" s="358">
        <v>736420.25366461067</v>
      </c>
      <c r="R63" s="358">
        <v>743278.74579945405</v>
      </c>
      <c r="S63" s="309"/>
    </row>
    <row r="64" spans="1:19" outlineLevel="1" x14ac:dyDescent="0.35">
      <c r="A64" s="102"/>
      <c r="B64" s="104"/>
      <c r="C64" s="111"/>
      <c r="D64" s="101"/>
      <c r="E64" s="299"/>
      <c r="F64" s="299"/>
      <c r="G64" s="299"/>
      <c r="H64" s="299"/>
      <c r="I64" s="299"/>
      <c r="J64" s="339"/>
      <c r="K64" s="183"/>
      <c r="L64" s="414"/>
      <c r="M64" s="412"/>
      <c r="N64" s="415"/>
      <c r="O64" s="415"/>
      <c r="P64" s="415"/>
      <c r="Q64" s="415"/>
      <c r="R64" s="415"/>
      <c r="S64" s="412"/>
    </row>
    <row r="65" spans="1:19" outlineLevel="1" x14ac:dyDescent="0.35">
      <c r="A65" s="102"/>
      <c r="B65" s="104"/>
      <c r="C65" s="111"/>
      <c r="D65" s="101"/>
      <c r="E65" s="299" t="str">
        <f xml:space="preserve"> FS!E34</f>
        <v>Construction costs</v>
      </c>
      <c r="F65" s="299">
        <f xml:space="preserve"> FS!F34</f>
        <v>0</v>
      </c>
      <c r="G65" s="299" t="str">
        <f xml:space="preserve"> FS!G34</f>
        <v>$ 000s</v>
      </c>
      <c r="H65" s="299">
        <f xml:space="preserve"> FS!H34</f>
        <v>-322900.00000000017</v>
      </c>
      <c r="I65" s="299"/>
      <c r="J65" s="339" t="str">
        <f t="shared" ref="J65:J69" si="6" xml:space="preserve"> IF(ABS(K65) &gt; TRK_TOL, "tu", "vw")</f>
        <v>vw</v>
      </c>
      <c r="K65" s="183">
        <f t="shared" ref="K65:K69" si="7" xml:space="preserve"> H65 - INDEX(M65:S65, $J$5)</f>
        <v>0</v>
      </c>
      <c r="L65" s="414">
        <f t="shared" ref="L65:L69" si="8" xml:space="preserve"> IF(ABS(K65) &gt; TRK_TOL, IF(INDEX(M65:S65, $J$5) = 0, 0, H65 / INDEX(M65:S65, $J$5) - 1), 0)</f>
        <v>0</v>
      </c>
      <c r="M65" s="412"/>
      <c r="N65" s="415">
        <v>-322900.00000000017</v>
      </c>
      <c r="O65" s="415">
        <v>-322900.00000000017</v>
      </c>
      <c r="P65" s="415">
        <v>-322900.00000000017</v>
      </c>
      <c r="Q65" s="415">
        <v>-322900.00000000017</v>
      </c>
      <c r="R65" s="415">
        <v>-322900.00000000017</v>
      </c>
      <c r="S65" s="412"/>
    </row>
    <row r="66" spans="1:19" outlineLevel="1" x14ac:dyDescent="0.35">
      <c r="A66" s="102"/>
      <c r="B66" s="104"/>
      <c r="C66" s="111"/>
      <c r="D66" s="101"/>
      <c r="E66" s="299" t="str">
        <f xml:space="preserve"> FS!E35</f>
        <v>Financing costs</v>
      </c>
      <c r="F66" s="299">
        <f xml:space="preserve"> FS!F35</f>
        <v>0</v>
      </c>
      <c r="G66" s="299" t="str">
        <f xml:space="preserve"> FS!G35</f>
        <v>$ 000s</v>
      </c>
      <c r="H66" s="299">
        <f xml:space="preserve"> FS!H35</f>
        <v>-26979.531717728649</v>
      </c>
      <c r="I66" s="299"/>
      <c r="J66" s="339" t="str">
        <f t="shared" ref="J66:J68" si="9" xml:space="preserve"> IF(ABS(K66) &gt; TRK_TOL, "tu", "vw")</f>
        <v>vw</v>
      </c>
      <c r="K66" s="183">
        <f t="shared" ref="K66:K68" si="10" xml:space="preserve"> H66 - INDEX(M66:S66, $J$5)</f>
        <v>0</v>
      </c>
      <c r="L66" s="414">
        <f t="shared" ref="L66:L68" si="11" xml:space="preserve"> IF(ABS(K66) &gt; TRK_TOL, IF(INDEX(M66:S66, $J$5) = 0, 0, H66 / INDEX(M66:S66, $J$5) - 1), 0)</f>
        <v>0</v>
      </c>
      <c r="M66" s="412"/>
      <c r="N66" s="415">
        <v>-26979.531717728649</v>
      </c>
      <c r="O66" s="415">
        <v>-26979.531717728649</v>
      </c>
      <c r="P66" s="415">
        <v>-27672.228538139585</v>
      </c>
      <c r="Q66" s="415">
        <v>0</v>
      </c>
      <c r="R66" s="415">
        <v>0</v>
      </c>
      <c r="S66" s="412"/>
    </row>
    <row r="67" spans="1:19" outlineLevel="1" x14ac:dyDescent="0.35">
      <c r="A67" s="102"/>
      <c r="B67" s="104"/>
      <c r="C67" s="111"/>
      <c r="D67" s="101"/>
      <c r="E67" s="299" t="str">
        <f xml:space="preserve"> FS!E36</f>
        <v>Senior debt drawdown</v>
      </c>
      <c r="F67" s="299">
        <f xml:space="preserve"> FS!F36</f>
        <v>0</v>
      </c>
      <c r="G67" s="299" t="str">
        <f xml:space="preserve"> FS!G36</f>
        <v>$ 000s</v>
      </c>
      <c r="H67" s="299">
        <f xml:space="preserve"> FS!H36</f>
        <v>224291.84163902761</v>
      </c>
      <c r="I67" s="299"/>
      <c r="J67" s="339" t="str">
        <f t="shared" si="9"/>
        <v>vw</v>
      </c>
      <c r="K67" s="183">
        <f t="shared" si="10"/>
        <v>0</v>
      </c>
      <c r="L67" s="414">
        <f t="shared" si="11"/>
        <v>0</v>
      </c>
      <c r="M67" s="412"/>
      <c r="N67" s="415">
        <v>224291.84163902761</v>
      </c>
      <c r="O67" s="415">
        <v>224291.84163902761</v>
      </c>
      <c r="P67" s="415">
        <v>234028.92274421261</v>
      </c>
      <c r="Q67" s="415">
        <v>0</v>
      </c>
      <c r="R67" s="415">
        <v>0</v>
      </c>
      <c r="S67" s="412"/>
    </row>
    <row r="68" spans="1:19" outlineLevel="1" x14ac:dyDescent="0.35">
      <c r="A68" s="102"/>
      <c r="B68" s="104"/>
      <c r="C68" s="111"/>
      <c r="D68" s="101"/>
      <c r="E68" s="299" t="str">
        <f xml:space="preserve"> FS!E37</f>
        <v>Equity drawdown during construction</v>
      </c>
      <c r="F68" s="299">
        <f xml:space="preserve"> FS!F37</f>
        <v>0</v>
      </c>
      <c r="G68" s="299" t="str">
        <f xml:space="preserve"> FS!G37</f>
        <v>$ 000s</v>
      </c>
      <c r="H68" s="299">
        <f xml:space="preserve"> FS!H37</f>
        <v>87054.025199197247</v>
      </c>
      <c r="I68" s="299"/>
      <c r="J68" s="339" t="str">
        <f t="shared" si="9"/>
        <v>vw</v>
      </c>
      <c r="K68" s="183">
        <f t="shared" si="10"/>
        <v>0</v>
      </c>
      <c r="L68" s="414">
        <f t="shared" si="11"/>
        <v>0</v>
      </c>
      <c r="M68" s="412"/>
      <c r="N68" s="415">
        <v>87054.025199197247</v>
      </c>
      <c r="O68" s="415">
        <v>87054.025199197247</v>
      </c>
      <c r="P68" s="415">
        <v>78009.640914737567</v>
      </c>
      <c r="Q68" s="415">
        <v>284366.33512081055</v>
      </c>
      <c r="R68" s="415">
        <v>283963.95959987724</v>
      </c>
      <c r="S68" s="412"/>
    </row>
    <row r="69" spans="1:19" outlineLevel="1" x14ac:dyDescent="0.35">
      <c r="A69" s="102"/>
      <c r="B69" s="104"/>
      <c r="C69" s="111"/>
      <c r="D69" s="101"/>
      <c r="E69" s="304" t="str">
        <f xml:space="preserve"> FS!E38</f>
        <v>Cashflow available for senior debt</v>
      </c>
      <c r="F69" s="304">
        <f xml:space="preserve"> FS!F38</f>
        <v>0</v>
      </c>
      <c r="G69" s="304" t="str">
        <f xml:space="preserve"> FS!G38</f>
        <v>$ 000s</v>
      </c>
      <c r="H69" s="304">
        <f xml:space="preserve"> FS!H38</f>
        <v>697886.58878510701</v>
      </c>
      <c r="I69" s="304"/>
      <c r="J69" s="338" t="str">
        <f t="shared" si="6"/>
        <v>vw</v>
      </c>
      <c r="K69" s="305">
        <f t="shared" si="7"/>
        <v>0</v>
      </c>
      <c r="L69" s="377">
        <f t="shared" si="8"/>
        <v>0</v>
      </c>
      <c r="M69" s="309"/>
      <c r="N69" s="358">
        <v>697886.58878510701</v>
      </c>
      <c r="O69" s="358">
        <v>697886.58878510701</v>
      </c>
      <c r="P69" s="358">
        <v>697886.58878542157</v>
      </c>
      <c r="Q69" s="358">
        <v>697886.58878542157</v>
      </c>
      <c r="R69" s="358">
        <v>704342.70539933129</v>
      </c>
      <c r="S69" s="309"/>
    </row>
    <row r="70" spans="1:19" outlineLevel="1" x14ac:dyDescent="0.35">
      <c r="A70" s="102"/>
      <c r="B70" s="104"/>
      <c r="C70" s="111"/>
      <c r="D70" s="101"/>
      <c r="E70" s="299"/>
      <c r="F70" s="299"/>
      <c r="G70" s="299"/>
      <c r="H70" s="299"/>
      <c r="I70" s="299"/>
      <c r="J70" s="339"/>
      <c r="K70" s="183"/>
      <c r="L70" s="414"/>
      <c r="M70" s="412"/>
      <c r="N70" s="415"/>
      <c r="O70" s="415"/>
      <c r="P70" s="415"/>
      <c r="Q70" s="415"/>
      <c r="R70" s="415"/>
      <c r="S70" s="412"/>
    </row>
    <row r="71" spans="1:19" outlineLevel="1" x14ac:dyDescent="0.35">
      <c r="A71" s="102"/>
      <c r="B71" s="104"/>
      <c r="C71" s="111"/>
      <c r="D71" s="101"/>
      <c r="E71" s="299" t="str">
        <f xml:space="preserve"> FS!E40</f>
        <v>Senior debt repayment period interest</v>
      </c>
      <c r="F71" s="299">
        <f xml:space="preserve"> FS!F40</f>
        <v>0</v>
      </c>
      <c r="G71" s="299" t="str">
        <f xml:space="preserve"> FS!G40</f>
        <v>$ 000s</v>
      </c>
      <c r="H71" s="299">
        <f xml:space="preserve"> FS!H40</f>
        <v>-101180.72042897741</v>
      </c>
      <c r="I71" s="299"/>
      <c r="J71" s="339" t="str">
        <f xml:space="preserve"> IF(ABS(K71) &gt; TRK_TOL, "tu", "vw")</f>
        <v>vw</v>
      </c>
      <c r="K71" s="183">
        <f xml:space="preserve"> H71 - INDEX(M71:S71, $J$5)</f>
        <v>0</v>
      </c>
      <c r="L71" s="414">
        <f xml:space="preserve"> IF(ABS(K71) &gt; TRK_TOL, IF(INDEX(M71:S71, $J$5) = 0, 0, H71 / INDEX(M71:S71, $J$5) - 1), 0)</f>
        <v>0</v>
      </c>
      <c r="M71" s="412"/>
      <c r="N71" s="415">
        <v>-101180.72042897741</v>
      </c>
      <c r="O71" s="415">
        <v>-101180.72042897741</v>
      </c>
      <c r="P71" s="415">
        <v>0</v>
      </c>
      <c r="Q71" s="415">
        <v>0</v>
      </c>
      <c r="R71" s="415">
        <v>0</v>
      </c>
      <c r="S71" s="412"/>
    </row>
    <row r="72" spans="1:19" outlineLevel="1" x14ac:dyDescent="0.35">
      <c r="A72" s="102"/>
      <c r="B72" s="104"/>
      <c r="C72" s="111"/>
      <c r="D72" s="101"/>
      <c r="E72" s="299" t="str">
        <f xml:space="preserve"> FS!E41</f>
        <v>Senior debt sculpted repayment</v>
      </c>
      <c r="F72" s="299">
        <f xml:space="preserve"> FS!F41</f>
        <v>0</v>
      </c>
      <c r="G72" s="299" t="str">
        <f xml:space="preserve"> FS!G41</f>
        <v>$ 000s</v>
      </c>
      <c r="H72" s="299">
        <f xml:space="preserve"> FS!H41</f>
        <v>-224291.84163902726</v>
      </c>
      <c r="I72" s="299"/>
      <c r="J72" s="339" t="str">
        <f xml:space="preserve"> IF(ABS(K72) &gt; TRK_TOL, "tu", "vw")</f>
        <v>vw</v>
      </c>
      <c r="K72" s="183">
        <f xml:space="preserve"> H72 - INDEX(M72:S72, $J$5)</f>
        <v>0</v>
      </c>
      <c r="L72" s="414">
        <f xml:space="preserve"> IF(ABS(K72) &gt; TRK_TOL, IF(INDEX(M72:S72, $J$5) = 0, 0, H72 / INDEX(M72:S72, $J$5) - 1), 0)</f>
        <v>0</v>
      </c>
      <c r="M72" s="412"/>
      <c r="N72" s="415">
        <v>-224291.84163902726</v>
      </c>
      <c r="O72" s="415">
        <v>-224291.84163902726</v>
      </c>
      <c r="P72" s="415">
        <v>0</v>
      </c>
      <c r="Q72" s="415">
        <v>0</v>
      </c>
      <c r="R72" s="415">
        <v>0</v>
      </c>
      <c r="S72" s="412"/>
    </row>
    <row r="73" spans="1:19" outlineLevel="1" x14ac:dyDescent="0.35">
      <c r="A73" s="102"/>
      <c r="B73" s="104"/>
      <c r="C73" s="111"/>
      <c r="D73" s="101"/>
      <c r="E73" s="304" t="str">
        <f xml:space="preserve"> FS!E42</f>
        <v>Cash flow available for DSRA</v>
      </c>
      <c r="F73" s="304">
        <f xml:space="preserve"> FS!F42</f>
        <v>0</v>
      </c>
      <c r="G73" s="304" t="str">
        <f xml:space="preserve"> FS!G42</f>
        <v>$ 000s</v>
      </c>
      <c r="H73" s="304">
        <f xml:space="preserve"> FS!H42</f>
        <v>372414.0267171021</v>
      </c>
      <c r="I73" s="304"/>
      <c r="J73" s="338" t="str">
        <f xml:space="preserve"> IF(ABS(K73) &gt; TRK_TOL, "tu", "vw")</f>
        <v>vw</v>
      </c>
      <c r="K73" s="305">
        <f xml:space="preserve"> H73 - INDEX(M73:S73, $J$5)</f>
        <v>0</v>
      </c>
      <c r="L73" s="377">
        <f xml:space="preserve"> IF(ABS(K73) &gt; TRK_TOL, IF(INDEX(M73:S73, $J$5) = 0, 0, H73 / INDEX(M73:S73, $J$5) - 1), 0)</f>
        <v>0</v>
      </c>
      <c r="M73" s="309"/>
      <c r="N73" s="358">
        <v>372414.0267171021</v>
      </c>
      <c r="O73" s="358">
        <v>372414.0267171021</v>
      </c>
      <c r="P73" s="358">
        <v>697886.58878542157</v>
      </c>
      <c r="Q73" s="358">
        <v>697886.58878542157</v>
      </c>
      <c r="R73" s="358">
        <v>704342.70539933129</v>
      </c>
      <c r="S73" s="412"/>
    </row>
    <row r="74" spans="1:19" outlineLevel="1" x14ac:dyDescent="0.35">
      <c r="A74" s="102"/>
      <c r="B74" s="104"/>
      <c r="C74" s="111"/>
      <c r="D74" s="101"/>
      <c r="E74" s="299"/>
      <c r="F74" s="299"/>
      <c r="G74" s="299"/>
      <c r="H74" s="299"/>
      <c r="I74" s="299"/>
      <c r="J74" s="339"/>
      <c r="K74" s="183"/>
      <c r="L74" s="414"/>
      <c r="M74" s="412"/>
      <c r="N74" s="415"/>
      <c r="O74" s="415"/>
      <c r="P74" s="415"/>
      <c r="Q74" s="415"/>
      <c r="R74" s="415"/>
      <c r="S74" s="412"/>
    </row>
    <row r="75" spans="1:19" outlineLevel="1" x14ac:dyDescent="0.35">
      <c r="A75" s="102"/>
      <c r="B75" s="104"/>
      <c r="C75" s="111"/>
      <c r="D75" s="101"/>
      <c r="E75" s="299" t="str">
        <f xml:space="preserve"> FS!E44</f>
        <v>[DSRA deposits]</v>
      </c>
      <c r="F75" s="299">
        <f xml:space="preserve"> FS!F44</f>
        <v>0</v>
      </c>
      <c r="G75" s="299">
        <f xml:space="preserve"> FS!G44</f>
        <v>0</v>
      </c>
      <c r="H75" s="299">
        <f xml:space="preserve"> FS!H44</f>
        <v>0</v>
      </c>
      <c r="I75" s="299"/>
      <c r="J75" s="339" t="str">
        <f xml:space="preserve"> IF(ABS(K75) &gt; TRK_TOL, "tu", "vw")</f>
        <v>vw</v>
      </c>
      <c r="K75" s="183">
        <f xml:space="preserve"> H75 - INDEX(M75:S75, $J$5)</f>
        <v>0</v>
      </c>
      <c r="L75" s="414">
        <f xml:space="preserve"> IF(ABS(K75) &gt; TRK_TOL, IF(INDEX(M75:S75, $J$5) = 0, 0, H75 / INDEX(M75:S75, $J$5) - 1), 0)</f>
        <v>0</v>
      </c>
      <c r="M75" s="412"/>
      <c r="N75" s="415">
        <v>0</v>
      </c>
      <c r="O75" s="415">
        <v>0</v>
      </c>
      <c r="P75" s="415">
        <v>0</v>
      </c>
      <c r="Q75" s="415">
        <v>0</v>
      </c>
      <c r="R75" s="415">
        <v>0</v>
      </c>
      <c r="S75" s="412"/>
    </row>
    <row r="76" spans="1:19" outlineLevel="1" x14ac:dyDescent="0.35">
      <c r="A76" s="102"/>
      <c r="B76" s="104"/>
      <c r="C76" s="111"/>
      <c r="D76" s="101"/>
      <c r="E76" s="299" t="str">
        <f xml:space="preserve"> FS!E45</f>
        <v>[DSRA withdrawal]</v>
      </c>
      <c r="F76" s="299">
        <f xml:space="preserve"> FS!F45</f>
        <v>0</v>
      </c>
      <c r="G76" s="299">
        <f xml:space="preserve"> FS!G45</f>
        <v>0</v>
      </c>
      <c r="H76" s="299">
        <f xml:space="preserve"> FS!H45</f>
        <v>0</v>
      </c>
      <c r="I76" s="299"/>
      <c r="J76" s="339" t="str">
        <f xml:space="preserve"> IF(ABS(K76) &gt; TRK_TOL, "tu", "vw")</f>
        <v>vw</v>
      </c>
      <c r="K76" s="183">
        <f xml:space="preserve"> H76 - INDEX(M76:S76, $J$5)</f>
        <v>0</v>
      </c>
      <c r="L76" s="414">
        <f xml:space="preserve"> IF(ABS(K76) &gt; TRK_TOL, IF(INDEX(M76:S76, $J$5) = 0, 0, H76 / INDEX(M76:S76, $J$5) - 1), 0)</f>
        <v>0</v>
      </c>
      <c r="M76" s="412"/>
      <c r="N76" s="415">
        <v>0</v>
      </c>
      <c r="O76" s="415">
        <v>0</v>
      </c>
      <c r="P76" s="415">
        <v>0</v>
      </c>
      <c r="Q76" s="415">
        <v>0</v>
      </c>
      <c r="R76" s="415">
        <v>0</v>
      </c>
      <c r="S76" s="412"/>
    </row>
    <row r="77" spans="1:19" outlineLevel="1" x14ac:dyDescent="0.35">
      <c r="A77" s="102"/>
      <c r="B77" s="104"/>
      <c r="C77" s="111"/>
      <c r="D77" s="101"/>
      <c r="E77" s="304" t="str">
        <f xml:space="preserve"> FS!E46</f>
        <v>Cashflow available for shareholder loan</v>
      </c>
      <c r="F77" s="304">
        <f xml:space="preserve"> FS!F46</f>
        <v>0</v>
      </c>
      <c r="G77" s="304" t="str">
        <f xml:space="preserve"> FS!G46</f>
        <v>$ 000s</v>
      </c>
      <c r="H77" s="304">
        <f xml:space="preserve"> FS!H46</f>
        <v>372414.0267171021</v>
      </c>
      <c r="I77" s="304"/>
      <c r="J77" s="338" t="str">
        <f xml:space="preserve"> IF(ABS(K77) &gt; TRK_TOL, "tu", "vw")</f>
        <v>vw</v>
      </c>
      <c r="K77" s="305">
        <f xml:space="preserve"> H77 - INDEX(M77:S77, $J$5)</f>
        <v>0</v>
      </c>
      <c r="L77" s="377">
        <f xml:space="preserve"> IF(ABS(K77) &gt; TRK_TOL, IF(INDEX(M77:S77, $J$5) = 0, 0, H77 / INDEX(M77:S77, $J$5) - 1), 0)</f>
        <v>0</v>
      </c>
      <c r="M77" s="309"/>
      <c r="N77" s="358">
        <v>372414.0267171021</v>
      </c>
      <c r="O77" s="358">
        <v>372414.0267171021</v>
      </c>
      <c r="P77" s="358">
        <v>697886.58878542157</v>
      </c>
      <c r="Q77" s="358">
        <v>697886.58878542157</v>
      </c>
      <c r="R77" s="358">
        <v>704342.70539933129</v>
      </c>
      <c r="S77" s="309"/>
    </row>
    <row r="78" spans="1:19" outlineLevel="1" x14ac:dyDescent="0.35">
      <c r="A78" s="102"/>
      <c r="B78" s="104"/>
      <c r="C78" s="111"/>
      <c r="D78" s="101"/>
      <c r="E78" s="299"/>
      <c r="F78" s="299"/>
      <c r="G78" s="299"/>
      <c r="H78" s="299"/>
      <c r="I78" s="299"/>
      <c r="J78" s="339"/>
      <c r="K78" s="183"/>
      <c r="L78" s="414"/>
      <c r="M78" s="412"/>
      <c r="N78" s="415"/>
      <c r="O78" s="415"/>
      <c r="P78" s="415"/>
      <c r="Q78" s="415"/>
      <c r="R78" s="415"/>
      <c r="S78" s="412"/>
    </row>
    <row r="79" spans="1:19" outlineLevel="1" x14ac:dyDescent="0.35">
      <c r="A79" s="102"/>
      <c r="B79" s="104"/>
      <c r="C79" s="111"/>
      <c r="D79" s="101"/>
      <c r="E79" s="299" t="str">
        <f xml:space="preserve"> FS!E48</f>
        <v>[Shareholder loan interest]</v>
      </c>
      <c r="F79" s="299">
        <f xml:space="preserve"> FS!F48</f>
        <v>0</v>
      </c>
      <c r="G79" s="299">
        <f xml:space="preserve"> FS!G48</f>
        <v>0</v>
      </c>
      <c r="H79" s="299">
        <f xml:space="preserve"> FS!H48</f>
        <v>0</v>
      </c>
      <c r="I79" s="299"/>
      <c r="J79" s="339" t="str">
        <f t="shared" ref="J79:J84" si="12" xml:space="preserve"> IF(ABS(K79) &gt; TRK_TOL, "tu", "vw")</f>
        <v>vw</v>
      </c>
      <c r="K79" s="183">
        <f t="shared" ref="K79:K84" si="13" xml:space="preserve"> H79 - INDEX(M79:S79, $J$5)</f>
        <v>0</v>
      </c>
      <c r="L79" s="414">
        <f t="shared" ref="L79:L84" si="14" xml:space="preserve"> IF(ABS(K79) &gt; TRK_TOL, IF(INDEX(M79:S79, $J$5) = 0, 0, H79 / INDEX(M79:S79, $J$5) - 1), 0)</f>
        <v>0</v>
      </c>
      <c r="M79" s="412"/>
      <c r="N79" s="415">
        <v>0</v>
      </c>
      <c r="O79" s="415">
        <v>0</v>
      </c>
      <c r="P79" s="415">
        <v>0</v>
      </c>
      <c r="Q79" s="415">
        <v>0</v>
      </c>
      <c r="R79" s="415">
        <v>0</v>
      </c>
      <c r="S79" s="412"/>
    </row>
    <row r="80" spans="1:19" outlineLevel="1" x14ac:dyDescent="0.35">
      <c r="A80" s="102"/>
      <c r="B80" s="104"/>
      <c r="C80" s="111"/>
      <c r="D80" s="101"/>
      <c r="E80" s="299" t="str">
        <f xml:space="preserve"> FS!E49</f>
        <v>[Shareholder loan principal repayment]</v>
      </c>
      <c r="F80" s="299">
        <f xml:space="preserve"> FS!F49</f>
        <v>0</v>
      </c>
      <c r="G80" s="299">
        <f xml:space="preserve"> FS!G49</f>
        <v>0</v>
      </c>
      <c r="H80" s="299">
        <f xml:space="preserve"> FS!H49</f>
        <v>0</v>
      </c>
      <c r="I80" s="299"/>
      <c r="J80" s="339" t="str">
        <f t="shared" si="12"/>
        <v>vw</v>
      </c>
      <c r="K80" s="183">
        <f t="shared" si="13"/>
        <v>0</v>
      </c>
      <c r="L80" s="414">
        <f t="shared" si="14"/>
        <v>0</v>
      </c>
      <c r="M80" s="412"/>
      <c r="N80" s="415">
        <v>0</v>
      </c>
      <c r="O80" s="415">
        <v>0</v>
      </c>
      <c r="P80" s="415">
        <v>0</v>
      </c>
      <c r="Q80" s="415">
        <v>0</v>
      </c>
      <c r="R80" s="415">
        <v>0</v>
      </c>
      <c r="S80" s="412"/>
    </row>
    <row r="81" spans="1:19" outlineLevel="1" x14ac:dyDescent="0.35">
      <c r="A81" s="102"/>
      <c r="B81" s="104"/>
      <c r="C81" s="111"/>
      <c r="D81" s="101"/>
      <c r="E81" s="304" t="str">
        <f xml:space="preserve"> FS!E50</f>
        <v>Cashflow available for share capital redemption</v>
      </c>
      <c r="F81" s="304">
        <f xml:space="preserve"> FS!F50</f>
        <v>0</v>
      </c>
      <c r="G81" s="304" t="str">
        <f xml:space="preserve"> FS!G50</f>
        <v>$ 000s</v>
      </c>
      <c r="H81" s="304">
        <f xml:space="preserve"> FS!H50</f>
        <v>372414.0267171021</v>
      </c>
      <c r="I81" s="304"/>
      <c r="J81" s="338" t="str">
        <f t="shared" si="12"/>
        <v>vw</v>
      </c>
      <c r="K81" s="305">
        <f t="shared" si="13"/>
        <v>0</v>
      </c>
      <c r="L81" s="377">
        <f t="shared" si="14"/>
        <v>0</v>
      </c>
      <c r="M81" s="309"/>
      <c r="N81" s="358">
        <v>372414.0267171021</v>
      </c>
      <c r="O81" s="358">
        <v>372414.0267171021</v>
      </c>
      <c r="P81" s="358">
        <v>697886.58878542157</v>
      </c>
      <c r="Q81" s="358">
        <v>697886.58878542157</v>
      </c>
      <c r="R81" s="358">
        <v>704342.70539933129</v>
      </c>
      <c r="S81" s="309"/>
    </row>
    <row r="82" spans="1:19" outlineLevel="1" x14ac:dyDescent="0.35">
      <c r="A82" s="102"/>
      <c r="B82" s="104"/>
      <c r="C82" s="111"/>
      <c r="D82" s="101"/>
      <c r="E82" s="299">
        <f xml:space="preserve"> FS!E51</f>
        <v>0</v>
      </c>
      <c r="F82" s="299">
        <f xml:space="preserve"> FS!F51</f>
        <v>0</v>
      </c>
      <c r="G82" s="299">
        <f xml:space="preserve"> FS!G51</f>
        <v>0</v>
      </c>
      <c r="H82" s="299">
        <f xml:space="preserve"> FS!H51</f>
        <v>0</v>
      </c>
      <c r="I82" s="299"/>
      <c r="J82" s="339" t="str">
        <f t="shared" si="12"/>
        <v>vw</v>
      </c>
      <c r="K82" s="183">
        <f t="shared" si="13"/>
        <v>0</v>
      </c>
      <c r="L82" s="414">
        <f t="shared" si="14"/>
        <v>0</v>
      </c>
      <c r="M82" s="412"/>
      <c r="N82" s="415">
        <v>0</v>
      </c>
      <c r="O82" s="415">
        <v>0</v>
      </c>
      <c r="P82" s="415">
        <v>0</v>
      </c>
      <c r="Q82" s="415">
        <v>0</v>
      </c>
      <c r="R82" s="415">
        <v>0</v>
      </c>
      <c r="S82" s="412"/>
    </row>
    <row r="83" spans="1:19" outlineLevel="1" x14ac:dyDescent="0.35">
      <c r="A83" s="102"/>
      <c r="B83" s="104"/>
      <c r="C83" s="111"/>
      <c r="D83" s="101"/>
      <c r="E83" s="299" t="str">
        <f xml:space="preserve"> FS!E52</f>
        <v>Share capital redemption</v>
      </c>
      <c r="F83" s="299">
        <f xml:space="preserve"> FS!F52</f>
        <v>0</v>
      </c>
      <c r="G83" s="299" t="str">
        <f xml:space="preserve"> FS!G52</f>
        <v>$ 000s</v>
      </c>
      <c r="H83" s="299">
        <f xml:space="preserve"> FS!H52</f>
        <v>-87054.025199197247</v>
      </c>
      <c r="I83" s="299"/>
      <c r="J83" s="339" t="str">
        <f t="shared" si="12"/>
        <v>vw</v>
      </c>
      <c r="K83" s="183">
        <f t="shared" si="13"/>
        <v>0</v>
      </c>
      <c r="L83" s="414">
        <f t="shared" si="14"/>
        <v>0</v>
      </c>
      <c r="M83" s="412"/>
      <c r="N83" s="415">
        <v>-87054.025199197247</v>
      </c>
      <c r="O83" s="415">
        <v>-87054.025199197247</v>
      </c>
      <c r="P83" s="415">
        <v>-78009.640914737567</v>
      </c>
      <c r="Q83" s="415">
        <v>-284366.33512081055</v>
      </c>
      <c r="R83" s="415">
        <v>-283963.95959987724</v>
      </c>
      <c r="S83" s="412"/>
    </row>
    <row r="84" spans="1:19" outlineLevel="1" x14ac:dyDescent="0.35">
      <c r="A84" s="102"/>
      <c r="B84" s="104"/>
      <c r="C84" s="111"/>
      <c r="D84" s="101"/>
      <c r="E84" s="304" t="str">
        <f xml:space="preserve"> FS!E53</f>
        <v>Cash flow available for dividends</v>
      </c>
      <c r="F84" s="304">
        <f xml:space="preserve"> FS!F53</f>
        <v>0</v>
      </c>
      <c r="G84" s="304" t="str">
        <f xml:space="preserve"> FS!G53</f>
        <v>$ 000s</v>
      </c>
      <c r="H84" s="304">
        <f xml:space="preserve"> FS!H53</f>
        <v>285360.00151790486</v>
      </c>
      <c r="I84" s="304"/>
      <c r="J84" s="338" t="str">
        <f t="shared" si="12"/>
        <v>vw</v>
      </c>
      <c r="K84" s="305">
        <f t="shared" si="13"/>
        <v>0</v>
      </c>
      <c r="L84" s="377">
        <f t="shared" si="14"/>
        <v>0</v>
      </c>
      <c r="M84" s="309"/>
      <c r="N84" s="358">
        <v>285360.00151790486</v>
      </c>
      <c r="O84" s="358">
        <v>285360.00151790486</v>
      </c>
      <c r="P84" s="358">
        <v>619876.94787068397</v>
      </c>
      <c r="Q84" s="358">
        <v>413520.25366461097</v>
      </c>
      <c r="R84" s="358">
        <v>420378.74579945405</v>
      </c>
      <c r="S84" s="309"/>
    </row>
    <row r="85" spans="1:19" outlineLevel="1" x14ac:dyDescent="0.35">
      <c r="A85" s="102"/>
      <c r="B85" s="104"/>
      <c r="C85" s="111"/>
      <c r="D85" s="101"/>
      <c r="E85" s="299"/>
      <c r="F85" s="299"/>
      <c r="G85" s="299"/>
      <c r="H85" s="299"/>
      <c r="I85" s="299"/>
      <c r="J85" s="339"/>
      <c r="K85" s="183"/>
      <c r="L85" s="414"/>
      <c r="M85" s="412"/>
      <c r="N85" s="415"/>
      <c r="O85" s="415"/>
      <c r="P85" s="415"/>
      <c r="Q85" s="415"/>
      <c r="R85" s="415"/>
      <c r="S85" s="412"/>
    </row>
    <row r="86" spans="1:19" outlineLevel="1" x14ac:dyDescent="0.35">
      <c r="A86" s="102"/>
      <c r="B86" s="104"/>
      <c r="C86" s="111"/>
      <c r="D86" s="101"/>
      <c r="E86" s="299" t="str">
        <f xml:space="preserve"> FS!E55</f>
        <v>Dividends paid</v>
      </c>
      <c r="F86" s="299">
        <f xml:space="preserve"> FS!F55</f>
        <v>0</v>
      </c>
      <c r="G86" s="299" t="str">
        <f xml:space="preserve"> FS!G55</f>
        <v>$ 000s</v>
      </c>
      <c r="H86" s="299">
        <f xml:space="preserve"> FS!H55</f>
        <v>-285360.00151790451</v>
      </c>
      <c r="I86" s="299"/>
      <c r="J86" s="339" t="str">
        <f xml:space="preserve"> IF(ABS(K86) &gt; TRK_TOL, "tu", "vw")</f>
        <v>vw</v>
      </c>
      <c r="K86" s="183">
        <f xml:space="preserve"> H86 - INDEX(M86:S86, $J$5)</f>
        <v>0</v>
      </c>
      <c r="L86" s="414">
        <f xml:space="preserve"> IF(ABS(K86) &gt; TRK_TOL, IF(INDEX(M86:S86, $J$5) = 0, 0, H86 / INDEX(M86:S86, $J$5) - 1), 0)</f>
        <v>0</v>
      </c>
      <c r="M86" s="412"/>
      <c r="N86" s="415">
        <v>-285360.00151790451</v>
      </c>
      <c r="O86" s="415">
        <v>-285360.00151790451</v>
      </c>
      <c r="P86" s="415">
        <v>-385848.02512647083</v>
      </c>
      <c r="Q86" s="415">
        <v>-413520.25366461027</v>
      </c>
      <c r="R86" s="415">
        <v>-420378.7457994537</v>
      </c>
      <c r="S86" s="412"/>
    </row>
    <row r="87" spans="1:19" outlineLevel="1" x14ac:dyDescent="0.35">
      <c r="A87" s="102"/>
      <c r="B87" s="104"/>
      <c r="C87" s="111"/>
      <c r="D87" s="101"/>
      <c r="E87" s="304" t="s">
        <v>198</v>
      </c>
      <c r="F87" s="304">
        <f xml:space="preserve"> FS!F56</f>
        <v>0</v>
      </c>
      <c r="G87" s="304" t="str">
        <f xml:space="preserve"> FS!G56</f>
        <v>$ 000s</v>
      </c>
      <c r="H87" s="304">
        <f xml:space="preserve"> FS!H56</f>
        <v>5.5842974688857794E-10</v>
      </c>
      <c r="I87" s="304"/>
      <c r="J87" s="338" t="str">
        <f xml:space="preserve"> IF(ABS(K87) &gt; TRK_TOL, "tu", "vw")</f>
        <v>vw</v>
      </c>
      <c r="K87" s="305">
        <f xml:space="preserve"> H87 - INDEX(M87:S87, $J$5)</f>
        <v>0</v>
      </c>
      <c r="L87" s="377">
        <f xml:space="preserve"> IF(ABS(K87) &gt; TRK_TOL, IF(INDEX(M87:S87, $J$5) = 0, 0, H87 / INDEX(M87:S87, $J$5) - 1), 0)</f>
        <v>0</v>
      </c>
      <c r="M87" s="309"/>
      <c r="N87" s="358">
        <v>5.5842974688857794E-10</v>
      </c>
      <c r="O87" s="358">
        <v>5.5842974688857794E-10</v>
      </c>
      <c r="P87" s="358">
        <v>234028.92274421285</v>
      </c>
      <c r="Q87" s="358">
        <v>3.219611244276166E-10</v>
      </c>
      <c r="R87" s="358">
        <v>2.3283064365386963E-10</v>
      </c>
      <c r="S87" s="309"/>
    </row>
    <row r="88" spans="1:19" outlineLevel="1" x14ac:dyDescent="0.35">
      <c r="A88" s="102"/>
      <c r="B88" s="104"/>
      <c r="C88" s="111"/>
      <c r="D88" s="101"/>
      <c r="E88" s="299"/>
      <c r="F88" s="299"/>
      <c r="G88" s="299"/>
      <c r="H88" s="299"/>
      <c r="I88" s="299"/>
      <c r="J88" s="339"/>
      <c r="K88" s="183"/>
      <c r="L88" s="414"/>
      <c r="M88" s="412"/>
      <c r="N88" s="415"/>
      <c r="O88" s="415"/>
      <c r="P88" s="415"/>
      <c r="Q88" s="415"/>
      <c r="R88" s="415"/>
      <c r="S88" s="412"/>
    </row>
    <row r="89" spans="1:19" outlineLevel="1" x14ac:dyDescent="0.35">
      <c r="A89" s="102"/>
      <c r="B89" s="104"/>
      <c r="C89" s="101"/>
      <c r="D89" s="101"/>
      <c r="E89" s="299"/>
      <c r="F89" s="299"/>
      <c r="G89" s="299"/>
      <c r="H89" s="299"/>
      <c r="I89" s="299"/>
      <c r="J89" s="340"/>
      <c r="K89" s="313"/>
      <c r="L89" s="314"/>
      <c r="M89" s="311"/>
      <c r="N89" s="301"/>
      <c r="O89" s="301"/>
      <c r="P89" s="301"/>
      <c r="Q89" s="301"/>
      <c r="R89" s="301"/>
      <c r="S89" s="311"/>
    </row>
    <row r="90" spans="1:19" x14ac:dyDescent="0.35">
      <c r="A90" s="102"/>
      <c r="B90" s="104"/>
      <c r="C90" s="101"/>
      <c r="D90" s="101"/>
      <c r="E90" s="299"/>
      <c r="F90" s="299"/>
      <c r="G90" s="299"/>
      <c r="H90" s="299"/>
      <c r="I90" s="299"/>
      <c r="K90" s="184"/>
      <c r="L90" s="295"/>
      <c r="M90" s="310"/>
      <c r="N90" s="301"/>
      <c r="O90" s="301"/>
      <c r="P90" s="301"/>
      <c r="Q90" s="301"/>
      <c r="R90" s="301"/>
      <c r="S90" s="310"/>
    </row>
    <row r="91" spans="1:19" x14ac:dyDescent="0.35">
      <c r="A91" s="91" t="s">
        <v>95</v>
      </c>
      <c r="B91" s="101"/>
      <c r="C91" s="101"/>
      <c r="D91" s="101"/>
      <c r="E91" s="312"/>
      <c r="F91" s="315"/>
      <c r="G91" s="312"/>
      <c r="H91" s="312"/>
      <c r="I91" s="312"/>
      <c r="J91" s="334"/>
      <c r="K91" s="185"/>
      <c r="L91" s="296"/>
      <c r="M91" s="310"/>
      <c r="N91" s="316"/>
      <c r="O91" s="316"/>
      <c r="P91" s="316"/>
      <c r="Q91" s="316"/>
      <c r="R91" s="316"/>
      <c r="S91" s="310"/>
    </row>
    <row r="92" spans="1:19" outlineLevel="1" x14ac:dyDescent="0.35">
      <c r="A92" s="114"/>
      <c r="B92" s="114"/>
      <c r="C92" s="115"/>
      <c r="D92" s="116"/>
      <c r="E92" s="187" t="s">
        <v>69</v>
      </c>
      <c r="F92" s="317"/>
      <c r="G92" s="318"/>
      <c r="H92" s="319">
        <f ca="1" xml:space="preserve"> NOW()</f>
        <v>46127.31841226852</v>
      </c>
      <c r="I92" s="312"/>
      <c r="K92" s="185"/>
      <c r="L92" s="296"/>
      <c r="M92" s="310"/>
      <c r="N92" s="320">
        <v>46127.306887847219</v>
      </c>
      <c r="O92" s="320">
        <v>46111.359343865741</v>
      </c>
      <c r="P92" s="320">
        <v>46109.529927777781</v>
      </c>
      <c r="Q92" s="320">
        <v>46109.476584490738</v>
      </c>
      <c r="R92" s="320">
        <v>46109.461948379627</v>
      </c>
      <c r="S92" s="310"/>
    </row>
    <row r="93" spans="1:19" outlineLevel="1" x14ac:dyDescent="0.35">
      <c r="A93" s="91"/>
      <c r="B93" s="91"/>
      <c r="C93" s="92"/>
      <c r="D93" s="101"/>
      <c r="E93" s="321" t="s">
        <v>96</v>
      </c>
      <c r="F93" s="317"/>
      <c r="G93" s="321"/>
      <c r="H93" s="322" t="str">
        <f ca="1" xml:space="preserve"> MID(CELL("filename",$A$1), SEARCH("[", CELL("filename",$A$1)) + 1, SEARCH("]", CELL("filename",$A$1)) - SEARCH("[", CELL("filename",$A$1)) - 1)</f>
        <v>EfW case study M4 01a.xlsm</v>
      </c>
      <c r="I93" s="312"/>
      <c r="K93" s="185"/>
      <c r="L93" s="296"/>
      <c r="M93" s="310"/>
      <c r="N93" s="323" t="s">
        <v>1735</v>
      </c>
      <c r="O93" s="323" t="s">
        <v>1577</v>
      </c>
      <c r="P93" s="323" t="s">
        <v>1506</v>
      </c>
      <c r="Q93" s="323" t="s">
        <v>1319</v>
      </c>
      <c r="R93" s="323" t="s">
        <v>1319</v>
      </c>
      <c r="S93" s="310"/>
    </row>
    <row r="94" spans="1:19" outlineLevel="1" x14ac:dyDescent="0.35">
      <c r="A94" s="91"/>
      <c r="B94" s="91"/>
      <c r="C94" s="92"/>
      <c r="D94" s="102"/>
      <c r="E94" s="324"/>
      <c r="F94" s="315"/>
      <c r="G94" s="312"/>
      <c r="H94" s="312"/>
      <c r="I94" s="312"/>
      <c r="J94" s="334"/>
      <c r="K94" s="185"/>
      <c r="L94" s="296"/>
      <c r="M94" s="310"/>
      <c r="N94" s="312"/>
      <c r="O94" s="312"/>
      <c r="P94" s="312"/>
      <c r="Q94" s="312"/>
      <c r="R94" s="312"/>
      <c r="S94" s="310"/>
    </row>
    <row r="95" spans="1:19" outlineLevel="1" x14ac:dyDescent="0.35">
      <c r="A95" s="91"/>
      <c r="B95" s="91"/>
      <c r="C95" s="92"/>
      <c r="D95" s="102"/>
      <c r="E95" s="324"/>
      <c r="F95" s="315"/>
      <c r="G95" s="312"/>
      <c r="H95" s="312"/>
      <c r="I95" s="312"/>
      <c r="J95" s="334"/>
      <c r="K95" s="185"/>
      <c r="L95" s="296"/>
      <c r="M95" s="310"/>
      <c r="N95" s="312"/>
      <c r="O95" s="312"/>
      <c r="P95" s="312"/>
      <c r="Q95" s="312"/>
      <c r="R95" s="312"/>
      <c r="S95" s="310"/>
    </row>
    <row r="96" spans="1:19" outlineLevel="1" x14ac:dyDescent="0.35">
      <c r="A96" s="249"/>
      <c r="B96" s="249"/>
      <c r="C96" s="250"/>
      <c r="D96" s="251"/>
      <c r="E96" s="325" t="s">
        <v>65</v>
      </c>
      <c r="F96" s="326"/>
      <c r="G96" s="327"/>
      <c r="H96" s="327"/>
      <c r="I96" s="328"/>
      <c r="J96" s="335" t="s">
        <v>70</v>
      </c>
      <c r="K96" s="300"/>
      <c r="L96" s="329"/>
      <c r="M96" s="310"/>
      <c r="N96" s="330"/>
      <c r="O96" s="330"/>
      <c r="P96" s="330"/>
      <c r="Q96" s="330"/>
      <c r="R96" s="330"/>
      <c r="S96" s="310"/>
    </row>
    <row r="97" spans="1:19" outlineLevel="1" x14ac:dyDescent="0.35">
      <c r="E97" s="321"/>
      <c r="F97" s="321"/>
      <c r="G97" s="321"/>
      <c r="H97" s="321"/>
      <c r="I97" s="312"/>
      <c r="K97" s="184"/>
      <c r="L97" s="295"/>
      <c r="M97" s="310"/>
      <c r="N97" s="321"/>
      <c r="O97" s="321"/>
      <c r="P97" s="321"/>
      <c r="Q97" s="321"/>
      <c r="R97" s="321"/>
      <c r="S97" s="310"/>
    </row>
    <row r="98" spans="1:19" outlineLevel="1" x14ac:dyDescent="0.35">
      <c r="E98" s="321"/>
      <c r="F98" s="321"/>
      <c r="G98" s="321"/>
      <c r="H98" s="321"/>
      <c r="I98" s="312"/>
      <c r="K98" s="184"/>
      <c r="L98" s="295"/>
      <c r="M98" s="310"/>
      <c r="N98" s="321"/>
      <c r="O98" s="321"/>
      <c r="P98" s="321"/>
      <c r="Q98" s="321"/>
      <c r="R98" s="321"/>
      <c r="S98" s="310"/>
    </row>
    <row r="99" spans="1:19" outlineLevel="1" x14ac:dyDescent="0.35">
      <c r="E99" s="321" t="s">
        <v>201</v>
      </c>
      <c r="F99" s="321"/>
      <c r="G99" s="321"/>
      <c r="H99" s="321"/>
      <c r="I99" s="312"/>
      <c r="J99" s="339" t="str">
        <f xml:space="preserve"> IF(ABS(K99) &gt; TRK_TOL, "tu", "vw")</f>
        <v>vw</v>
      </c>
      <c r="K99" s="183">
        <f xml:space="preserve"> H99 - INDEX(M99:S99, $J$5)</f>
        <v>0</v>
      </c>
      <c r="L99" s="414">
        <f xml:space="preserve"> IF(ABS(K99) &gt; TRK_TOL, IF(INDEX(M99:S99, $J$5) = 0, 0, H99 / INDEX(M99:S99, $J$5) - 1), 0)</f>
        <v>0</v>
      </c>
      <c r="M99" s="412"/>
      <c r="N99" s="415"/>
      <c r="O99" s="415"/>
      <c r="P99" s="415"/>
      <c r="Q99" s="415"/>
      <c r="R99" s="415"/>
      <c r="S99" s="412"/>
    </row>
    <row r="100" spans="1:19" outlineLevel="1" x14ac:dyDescent="0.35">
      <c r="E100" s="321"/>
      <c r="F100" s="321"/>
      <c r="G100" s="321"/>
      <c r="H100" s="321"/>
      <c r="I100" s="312"/>
      <c r="K100" s="184"/>
      <c r="L100" s="295"/>
      <c r="M100" s="310"/>
      <c r="N100" s="321"/>
      <c r="O100" s="321"/>
      <c r="P100" s="321"/>
      <c r="Q100" s="321"/>
      <c r="R100" s="321"/>
      <c r="S100" s="310"/>
    </row>
    <row r="102" spans="1:19" x14ac:dyDescent="0.35">
      <c r="A102" s="118" t="s">
        <v>61</v>
      </c>
    </row>
  </sheetData>
  <conditionalFormatting sqref="J8 J24:J34 J40:J48 J60:J88">
    <cfRule type="cellIs" dxfId="284" priority="37" operator="equal">
      <formula>"tu"</formula>
    </cfRule>
  </conditionalFormatting>
  <conditionalFormatting sqref="J49:J50 J52:J53">
    <cfRule type="cellIs" dxfId="283" priority="35" operator="equal">
      <formula>"tu"</formula>
    </cfRule>
  </conditionalFormatting>
  <conditionalFormatting sqref="J51">
    <cfRule type="cellIs" dxfId="282" priority="21" operator="equal">
      <formula>"tu"</formula>
    </cfRule>
  </conditionalFormatting>
  <conditionalFormatting sqref="J54:J55">
    <cfRule type="cellIs" dxfId="281" priority="20" operator="equal">
      <formula>"tu"</formula>
    </cfRule>
  </conditionalFormatting>
  <conditionalFormatting sqref="J18:J21">
    <cfRule type="cellIs" dxfId="280" priority="16" operator="equal">
      <formula>"tu"</formula>
    </cfRule>
  </conditionalFormatting>
  <conditionalFormatting sqref="J99">
    <cfRule type="cellIs" dxfId="279" priority="15" operator="equal">
      <formula>"tu"</formula>
    </cfRule>
  </conditionalFormatting>
  <conditionalFormatting sqref="J10">
    <cfRule type="cellIs" dxfId="278" priority="5" operator="equal">
      <formula>"tu"</formula>
    </cfRule>
  </conditionalFormatting>
  <conditionalFormatting sqref="J11">
    <cfRule type="cellIs" dxfId="277" priority="4" operator="equal">
      <formula>"tu"</formula>
    </cfRule>
  </conditionalFormatting>
  <conditionalFormatting sqref="J12">
    <cfRule type="cellIs" dxfId="276" priority="3" operator="equal">
      <formula>"tu"</formula>
    </cfRule>
  </conditionalFormatting>
  <conditionalFormatting sqref="J13">
    <cfRule type="cellIs" dxfId="275" priority="2" operator="equal">
      <formula>"tu"</formula>
    </cfRule>
  </conditionalFormatting>
  <conditionalFormatting sqref="J14">
    <cfRule type="cellIs" dxfId="274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4"/>
  <sheetViews>
    <sheetView showGridLines="0" defaultGridColor="0" colorId="22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1" width="1.265625" style="76" customWidth="1"/>
    <col min="2" max="2" width="1.265625" style="31" customWidth="1"/>
    <col min="3" max="3" width="1.265625" style="28" customWidth="1"/>
    <col min="4" max="4" width="1.265625" style="57" customWidth="1"/>
    <col min="5" max="5" width="40.59765625" style="30" customWidth="1"/>
    <col min="6" max="6" width="12.59765625" style="30" customWidth="1"/>
    <col min="7" max="8" width="11.59765625" style="30" customWidth="1"/>
    <col min="9" max="9" width="2.59765625" style="30" customWidth="1"/>
    <col min="10" max="16384" width="11.59765625" hidden="1"/>
  </cols>
  <sheetData>
    <row r="1" spans="1:9" ht="25.15" x14ac:dyDescent="0.35">
      <c r="A1" s="22" t="str">
        <f ca="1" xml:space="preserve"> RIGHT(CELL("filename", A1), LEN(CELL("filename", A1)) - SEARCH("]", CELL("filename", A1))) &amp; " - " &amp; InpC!F3</f>
        <v>Check - Base case 1</v>
      </c>
    </row>
    <row r="2" spans="1:9" x14ac:dyDescent="0.35">
      <c r="A2" s="20"/>
      <c r="B2" s="21"/>
      <c r="C2" s="39"/>
      <c r="D2" s="40"/>
      <c r="E2" s="20"/>
      <c r="F2" s="257">
        <f xml:space="preserve"> F9</f>
        <v>0</v>
      </c>
      <c r="G2" s="35" t="s">
        <v>23</v>
      </c>
      <c r="H2" s="20"/>
      <c r="I2" s="20"/>
    </row>
    <row r="3" spans="1:9" x14ac:dyDescent="0.35">
      <c r="F3" s="257">
        <f xml:space="preserve"> Output!J2</f>
        <v>0</v>
      </c>
      <c r="G3" s="77" t="s">
        <v>25</v>
      </c>
    </row>
    <row r="4" spans="1:9" x14ac:dyDescent="0.35">
      <c r="F4" s="257">
        <f xml:space="preserve"> Check!$F$24</f>
        <v>0</v>
      </c>
      <c r="G4" s="77" t="s">
        <v>24</v>
      </c>
    </row>
    <row r="5" spans="1:9" x14ac:dyDescent="0.35">
      <c r="F5" s="37" t="s">
        <v>19</v>
      </c>
      <c r="G5" s="38" t="s">
        <v>17</v>
      </c>
      <c r="H5" s="76"/>
    </row>
    <row r="7" spans="1:9" x14ac:dyDescent="0.35">
      <c r="A7" s="76" t="s">
        <v>32</v>
      </c>
    </row>
    <row r="9" spans="1:9" x14ac:dyDescent="0.35">
      <c r="E9" s="30" t="s">
        <v>33</v>
      </c>
      <c r="F9" s="257">
        <f xml:space="preserve"> SUM(F10:F19)</f>
        <v>0</v>
      </c>
      <c r="G9" s="30" t="s">
        <v>20</v>
      </c>
    </row>
    <row r="10" spans="1:9" s="178" customFormat="1" x14ac:dyDescent="0.35">
      <c r="A10" s="229"/>
      <c r="B10" s="229"/>
      <c r="C10" s="230"/>
      <c r="D10" s="231"/>
      <c r="E10" s="147" t="s">
        <v>34</v>
      </c>
      <c r="F10" s="147" t="s">
        <v>35</v>
      </c>
      <c r="G10" s="147"/>
      <c r="H10" s="147"/>
      <c r="I10" s="147"/>
    </row>
    <row r="12" spans="1:9" x14ac:dyDescent="0.35">
      <c r="E12" s="119" t="str">
        <f xml:space="preserve"> FS!E$84</f>
        <v>Balance sheet check</v>
      </c>
      <c r="F12" s="257">
        <f xml:space="preserve"> FS!F$84</f>
        <v>0</v>
      </c>
      <c r="G12" s="119" t="str">
        <f xml:space="preserve"> FS!G$84</f>
        <v>check</v>
      </c>
    </row>
    <row r="13" spans="1:9" x14ac:dyDescent="0.35">
      <c r="E13" s="119" t="str">
        <f xml:space="preserve"> 'S&amp;U'!E$32</f>
        <v>Sources and uses check</v>
      </c>
      <c r="F13" s="257">
        <f xml:space="preserve"> 'S&amp;U'!F$32</f>
        <v>0</v>
      </c>
      <c r="G13" s="119" t="str">
        <f xml:space="preserve"> 'S&amp;U'!G$32</f>
        <v>check</v>
      </c>
    </row>
    <row r="14" spans="1:9" s="184" customFormat="1" x14ac:dyDescent="0.35">
      <c r="A14" s="381"/>
      <c r="B14" s="426"/>
      <c r="C14" s="427"/>
      <c r="D14" s="428"/>
      <c r="E14" s="74" t="str">
        <f xml:space="preserve"> Solve!E$47</f>
        <v>Master solve check</v>
      </c>
      <c r="F14" s="257">
        <f xml:space="preserve"> Solve!F$47</f>
        <v>0</v>
      </c>
      <c r="G14" s="74" t="str">
        <f xml:space="preserve"> Solve!G$47</f>
        <v>check</v>
      </c>
    </row>
    <row r="15" spans="1:9" x14ac:dyDescent="0.35">
      <c r="E15" s="119"/>
      <c r="F15" s="119"/>
      <c r="G15" s="119"/>
    </row>
    <row r="16" spans="1:9" x14ac:dyDescent="0.35">
      <c r="E16" s="119"/>
      <c r="F16" s="119"/>
      <c r="G16" s="119"/>
    </row>
    <row r="17" spans="1:9" x14ac:dyDescent="0.35">
      <c r="E17" s="119"/>
      <c r="F17" s="119"/>
      <c r="G17" s="119"/>
    </row>
    <row r="18" spans="1:9" x14ac:dyDescent="0.35">
      <c r="E18" s="119"/>
      <c r="F18" s="119"/>
      <c r="G18" s="119"/>
    </row>
    <row r="19" spans="1:9" s="178" customFormat="1" x14ac:dyDescent="0.35">
      <c r="A19" s="229"/>
      <c r="B19" s="229"/>
      <c r="C19" s="230"/>
      <c r="D19" s="231"/>
      <c r="E19" s="147" t="s">
        <v>34</v>
      </c>
      <c r="F19" s="147" t="s">
        <v>36</v>
      </c>
      <c r="G19" s="147"/>
      <c r="H19" s="147"/>
      <c r="I19" s="147"/>
    </row>
    <row r="22" spans="1:9" x14ac:dyDescent="0.35">
      <c r="A22" s="76" t="s">
        <v>37</v>
      </c>
    </row>
    <row r="24" spans="1:9" x14ac:dyDescent="0.35">
      <c r="E24" s="30" t="s">
        <v>38</v>
      </c>
      <c r="F24" s="257">
        <f xml:space="preserve"> SUM(F25:F34)</f>
        <v>0</v>
      </c>
      <c r="G24" s="30" t="s">
        <v>39</v>
      </c>
    </row>
    <row r="25" spans="1:9" s="178" customFormat="1" x14ac:dyDescent="0.35">
      <c r="A25" s="229"/>
      <c r="B25" s="229"/>
      <c r="C25" s="230"/>
      <c r="D25" s="231"/>
      <c r="E25" s="147" t="s">
        <v>34</v>
      </c>
      <c r="F25" s="147" t="s">
        <v>35</v>
      </c>
      <c r="G25" s="147"/>
      <c r="H25" s="147"/>
      <c r="I25" s="147"/>
    </row>
    <row r="34" spans="1:9" s="234" customFormat="1" x14ac:dyDescent="0.35">
      <c r="A34" s="232"/>
      <c r="B34" s="232"/>
      <c r="C34" s="233"/>
      <c r="D34" s="171"/>
      <c r="E34" s="171" t="s">
        <v>34</v>
      </c>
      <c r="F34" s="171" t="s">
        <v>36</v>
      </c>
      <c r="G34" s="171"/>
      <c r="H34" s="171"/>
      <c r="I34" s="171"/>
    </row>
  </sheetData>
  <conditionalFormatting sqref="F2:F4">
    <cfRule type="cellIs" dxfId="24" priority="25" stopIfTrue="1" operator="notEqual">
      <formula>0</formula>
    </cfRule>
    <cfRule type="cellIs" dxfId="23" priority="26" stopIfTrue="1" operator="equal">
      <formula>""</formula>
    </cfRule>
  </conditionalFormatting>
  <conditionalFormatting sqref="F2:F4">
    <cfRule type="cellIs" dxfId="22" priority="27" stopIfTrue="1" operator="notEqual">
      <formula>0</formula>
    </cfRule>
    <cfRule type="cellIs" dxfId="21" priority="28" stopIfTrue="1" operator="equal">
      <formula>""</formula>
    </cfRule>
  </conditionalFormatting>
  <conditionalFormatting sqref="F9">
    <cfRule type="cellIs" dxfId="20" priority="21" stopIfTrue="1" operator="notEqual">
      <formula>0</formula>
    </cfRule>
    <cfRule type="cellIs" dxfId="19" priority="22" stopIfTrue="1" operator="equal">
      <formula>""</formula>
    </cfRule>
  </conditionalFormatting>
  <conditionalFormatting sqref="F9">
    <cfRule type="cellIs" dxfId="18" priority="23" stopIfTrue="1" operator="notEqual">
      <formula>0</formula>
    </cfRule>
    <cfRule type="cellIs" dxfId="17" priority="24" stopIfTrue="1" operator="equal">
      <formula>""</formula>
    </cfRule>
  </conditionalFormatting>
  <conditionalFormatting sqref="F24">
    <cfRule type="cellIs" dxfId="16" priority="17" stopIfTrue="1" operator="notEqual">
      <formula>0</formula>
    </cfRule>
    <cfRule type="cellIs" dxfId="15" priority="18" stopIfTrue="1" operator="equal">
      <formula>""</formula>
    </cfRule>
  </conditionalFormatting>
  <conditionalFormatting sqref="F24">
    <cfRule type="cellIs" dxfId="14" priority="19" stopIfTrue="1" operator="notEqual">
      <formula>0</formula>
    </cfRule>
    <cfRule type="cellIs" dxfId="13" priority="20" stopIfTrue="1" operator="equal">
      <formula>""</formula>
    </cfRule>
  </conditionalFormatting>
  <conditionalFormatting sqref="F12:F14">
    <cfRule type="cellIs" dxfId="12" priority="13" stopIfTrue="1" operator="notEqual">
      <formula>0</formula>
    </cfRule>
    <cfRule type="cellIs" dxfId="11" priority="14" stopIfTrue="1" operator="equal">
      <formula>""</formula>
    </cfRule>
  </conditionalFormatting>
  <conditionalFormatting sqref="F12:F14">
    <cfRule type="cellIs" dxfId="10" priority="15" stopIfTrue="1" operator="notEqual">
      <formula>0</formula>
    </cfRule>
    <cfRule type="cellIs" dxfId="9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4" customWidth="1"/>
    <col min="3" max="3" width="1.265625" style="19" customWidth="1"/>
    <col min="4" max="4" width="1.265625" style="45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2" t="str">
        <f ca="1" xml:space="preserve"> RIGHT(CELL("filename", A1), LEN(CELL("filename", A1)) - SEARCH("]", CELL("filename", A1))) &amp; " - " &amp; InpC!F3</f>
        <v>Tmp - Base case 1</v>
      </c>
    </row>
    <row r="2" spans="1:192" x14ac:dyDescent="0.35">
      <c r="A2" s="46"/>
      <c r="B2" s="46"/>
      <c r="C2" s="47"/>
      <c r="D2" s="48"/>
      <c r="E2" s="34" t="str">
        <f xml:space="preserve"> Time!E$43</f>
        <v>Model period ending</v>
      </c>
      <c r="F2" s="257">
        <f xml:space="preserve"> Check!$F$9</f>
        <v>0</v>
      </c>
      <c r="G2" s="35" t="s">
        <v>23</v>
      </c>
      <c r="H2" s="23"/>
      <c r="I2" s="124"/>
      <c r="J2" s="23">
        <f xml:space="preserve"> Time!J$43</f>
        <v>46053</v>
      </c>
      <c r="K2" s="23">
        <f xml:space="preserve"> Time!K$43</f>
        <v>46081</v>
      </c>
      <c r="L2" s="23">
        <f xml:space="preserve"> Time!L$43</f>
        <v>46112</v>
      </c>
      <c r="M2" s="23">
        <f xml:space="preserve"> Time!M$43</f>
        <v>46142</v>
      </c>
      <c r="N2" s="23">
        <f xml:space="preserve"> Time!N$43</f>
        <v>46173</v>
      </c>
      <c r="O2" s="23">
        <f xml:space="preserve"> Time!O$43</f>
        <v>46203</v>
      </c>
      <c r="P2" s="23">
        <f xml:space="preserve"> Time!P$43</f>
        <v>46234</v>
      </c>
      <c r="Q2" s="23">
        <f xml:space="preserve"> Time!Q$43</f>
        <v>46265</v>
      </c>
      <c r="R2" s="23">
        <f xml:space="preserve"> Time!R$43</f>
        <v>46295</v>
      </c>
      <c r="S2" s="23">
        <f xml:space="preserve"> Time!S$43</f>
        <v>46326</v>
      </c>
      <c r="T2" s="23">
        <f xml:space="preserve"> Time!T$43</f>
        <v>46356</v>
      </c>
      <c r="U2" s="23">
        <f xml:space="preserve"> Time!U$43</f>
        <v>46387</v>
      </c>
      <c r="V2" s="23">
        <f xml:space="preserve"> Time!V$43</f>
        <v>46418</v>
      </c>
      <c r="W2" s="23">
        <f xml:space="preserve"> Time!W$43</f>
        <v>46446</v>
      </c>
      <c r="X2" s="23">
        <f xml:space="preserve"> Time!X$43</f>
        <v>46477</v>
      </c>
      <c r="Y2" s="23">
        <f xml:space="preserve"> Time!Y$43</f>
        <v>46507</v>
      </c>
      <c r="Z2" s="23">
        <f xml:space="preserve"> Time!Z$43</f>
        <v>46538</v>
      </c>
      <c r="AA2" s="23">
        <f xml:space="preserve"> Time!AA$43</f>
        <v>46568</v>
      </c>
      <c r="AB2" s="23">
        <f xml:space="preserve"> Time!AB$43</f>
        <v>46599</v>
      </c>
      <c r="AC2" s="23">
        <f xml:space="preserve"> Time!AC$43</f>
        <v>46630</v>
      </c>
      <c r="AD2" s="23">
        <f xml:space="preserve"> Time!AD$43</f>
        <v>46660</v>
      </c>
      <c r="AE2" s="23">
        <f xml:space="preserve"> Time!AE$43</f>
        <v>46691</v>
      </c>
      <c r="AF2" s="23">
        <f xml:space="preserve"> Time!AF$43</f>
        <v>46721</v>
      </c>
      <c r="AG2" s="23">
        <f xml:space="preserve"> Time!AG$43</f>
        <v>46752</v>
      </c>
      <c r="AH2" s="23">
        <f xml:space="preserve"> Time!AH$43</f>
        <v>46783</v>
      </c>
      <c r="AI2" s="23">
        <f xml:space="preserve"> Time!AI$43</f>
        <v>46812</v>
      </c>
      <c r="AJ2" s="23">
        <f xml:space="preserve"> Time!AJ$43</f>
        <v>46843</v>
      </c>
      <c r="AK2" s="23">
        <f xml:space="preserve"> Time!AK$43</f>
        <v>46873</v>
      </c>
      <c r="AL2" s="23">
        <f xml:space="preserve"> Time!AL$43</f>
        <v>46904</v>
      </c>
      <c r="AM2" s="23">
        <f xml:space="preserve"> Time!AM$43</f>
        <v>46934</v>
      </c>
      <c r="AN2" s="23">
        <f xml:space="preserve"> Time!AN$43</f>
        <v>46965</v>
      </c>
      <c r="AO2" s="23">
        <f xml:space="preserve"> Time!AO$43</f>
        <v>46996</v>
      </c>
      <c r="AP2" s="23">
        <f xml:space="preserve"> Time!AP$43</f>
        <v>47026</v>
      </c>
      <c r="AQ2" s="23">
        <f xml:space="preserve"> Time!AQ$43</f>
        <v>47057</v>
      </c>
      <c r="AR2" s="23">
        <f xml:space="preserve"> Time!AR$43</f>
        <v>47087</v>
      </c>
      <c r="AS2" s="23">
        <f xml:space="preserve"> Time!AS$43</f>
        <v>47118</v>
      </c>
      <c r="AT2" s="23">
        <f xml:space="preserve"> Time!AT$43</f>
        <v>47149</v>
      </c>
      <c r="AU2" s="23">
        <f xml:space="preserve"> Time!AU$43</f>
        <v>47177</v>
      </c>
      <c r="AV2" s="23">
        <f xml:space="preserve"> Time!AV$43</f>
        <v>47208</v>
      </c>
      <c r="AW2" s="23">
        <f xml:space="preserve"> Time!AW$43</f>
        <v>47238</v>
      </c>
      <c r="AX2" s="23">
        <f xml:space="preserve"> Time!AX$43</f>
        <v>47269</v>
      </c>
      <c r="AY2" s="23">
        <f xml:space="preserve"> Time!AY$43</f>
        <v>47299</v>
      </c>
      <c r="AZ2" s="23">
        <f xml:space="preserve"> Time!AZ$43</f>
        <v>47330</v>
      </c>
      <c r="BA2" s="23">
        <f xml:space="preserve"> Time!BA$43</f>
        <v>47361</v>
      </c>
      <c r="BB2" s="23">
        <f xml:space="preserve"> Time!BB$43</f>
        <v>47391</v>
      </c>
      <c r="BC2" s="23">
        <f xml:space="preserve"> Time!BC$43</f>
        <v>47422</v>
      </c>
      <c r="BD2" s="23">
        <f xml:space="preserve"> Time!BD$43</f>
        <v>47452</v>
      </c>
      <c r="BE2" s="23">
        <f xml:space="preserve"> Time!BE$43</f>
        <v>47483</v>
      </c>
      <c r="BF2" s="23">
        <f xml:space="preserve"> Time!BF$43</f>
        <v>47573</v>
      </c>
      <c r="BG2" s="23">
        <f xml:space="preserve"> Time!BG$43</f>
        <v>47664</v>
      </c>
      <c r="BH2" s="23">
        <f xml:space="preserve"> Time!BH$43</f>
        <v>47756</v>
      </c>
      <c r="BI2" s="23">
        <f xml:space="preserve"> Time!BI$43</f>
        <v>47848</v>
      </c>
      <c r="BJ2" s="23">
        <f xml:space="preserve"> Time!BJ$43</f>
        <v>47938</v>
      </c>
      <c r="BK2" s="23">
        <f xml:space="preserve"> Time!BK$43</f>
        <v>48029</v>
      </c>
      <c r="BL2" s="23">
        <f xml:space="preserve"> Time!BL$43</f>
        <v>48121</v>
      </c>
      <c r="BM2" s="23">
        <f xml:space="preserve"> Time!BM$43</f>
        <v>48213</v>
      </c>
      <c r="BN2" s="23">
        <f xml:space="preserve"> Time!BN$43</f>
        <v>48304</v>
      </c>
      <c r="BO2" s="23">
        <f xml:space="preserve"> Time!BO$43</f>
        <v>48395</v>
      </c>
      <c r="BP2" s="23">
        <f xml:space="preserve"> Time!BP$43</f>
        <v>48487</v>
      </c>
      <c r="BQ2" s="23">
        <f xml:space="preserve"> Time!BQ$43</f>
        <v>48579</v>
      </c>
      <c r="BR2" s="23">
        <f xml:space="preserve"> Time!BR$43</f>
        <v>48669</v>
      </c>
      <c r="BS2" s="23">
        <f xml:space="preserve"> Time!BS$43</f>
        <v>48760</v>
      </c>
      <c r="BT2" s="23">
        <f xml:space="preserve"> Time!BT$43</f>
        <v>48852</v>
      </c>
      <c r="BU2" s="23">
        <f xml:space="preserve"> Time!BU$43</f>
        <v>48944</v>
      </c>
      <c r="BV2" s="23">
        <f xml:space="preserve"> Time!BV$43</f>
        <v>49034</v>
      </c>
      <c r="BW2" s="23">
        <f xml:space="preserve"> Time!BW$43</f>
        <v>49125</v>
      </c>
      <c r="BX2" s="23">
        <f xml:space="preserve"> Time!BX$43</f>
        <v>49217</v>
      </c>
      <c r="BY2" s="23">
        <f xml:space="preserve"> Time!BY$43</f>
        <v>49309</v>
      </c>
      <c r="BZ2" s="23">
        <f xml:space="preserve"> Time!BZ$43</f>
        <v>49399</v>
      </c>
      <c r="CA2" s="23">
        <f xml:space="preserve"> Time!CA$43</f>
        <v>49490</v>
      </c>
      <c r="CB2" s="23">
        <f xml:space="preserve"> Time!CB$43</f>
        <v>49582</v>
      </c>
      <c r="CC2" s="23">
        <f xml:space="preserve"> Time!CC$43</f>
        <v>49674</v>
      </c>
      <c r="CD2" s="23">
        <f xml:space="preserve"> Time!CD$43</f>
        <v>49765</v>
      </c>
      <c r="CE2" s="23">
        <f xml:space="preserve"> Time!CE$43</f>
        <v>49856</v>
      </c>
      <c r="CF2" s="23">
        <f xml:space="preserve"> Time!CF$43</f>
        <v>49948</v>
      </c>
      <c r="CG2" s="23">
        <f xml:space="preserve"> Time!CG$43</f>
        <v>50040</v>
      </c>
      <c r="CH2" s="23">
        <f xml:space="preserve"> Time!CH$43</f>
        <v>50130</v>
      </c>
      <c r="CI2" s="23">
        <f xml:space="preserve"> Time!CI$43</f>
        <v>50221</v>
      </c>
      <c r="CJ2" s="23">
        <f xml:space="preserve"> Time!CJ$43</f>
        <v>50313</v>
      </c>
      <c r="CK2" s="23">
        <f xml:space="preserve"> Time!CK$43</f>
        <v>50405</v>
      </c>
      <c r="CL2" s="23">
        <f xml:space="preserve"> Time!CL$43</f>
        <v>50495</v>
      </c>
      <c r="CM2" s="23">
        <f xml:space="preserve"> Time!CM$43</f>
        <v>50586</v>
      </c>
      <c r="CN2" s="23">
        <f xml:space="preserve"> Time!CN$43</f>
        <v>50678</v>
      </c>
      <c r="CO2" s="23">
        <f xml:space="preserve"> Time!CO$43</f>
        <v>50770</v>
      </c>
      <c r="CP2" s="23">
        <f xml:space="preserve"> Time!CP$43</f>
        <v>50860</v>
      </c>
      <c r="CQ2" s="23">
        <f xml:space="preserve"> Time!CQ$43</f>
        <v>50951</v>
      </c>
      <c r="CR2" s="23">
        <f xml:space="preserve"> Time!CR$43</f>
        <v>51043</v>
      </c>
      <c r="CS2" s="23">
        <f xml:space="preserve"> Time!CS$43</f>
        <v>51135</v>
      </c>
      <c r="CT2" s="23">
        <f xml:space="preserve"> Time!CT$43</f>
        <v>51226</v>
      </c>
      <c r="CU2" s="23">
        <f xml:space="preserve"> Time!CU$43</f>
        <v>51317</v>
      </c>
      <c r="CV2" s="23">
        <f xml:space="preserve"> Time!CV$43</f>
        <v>51409</v>
      </c>
      <c r="CW2" s="23">
        <f xml:space="preserve"> Time!CW$43</f>
        <v>51501</v>
      </c>
      <c r="CX2" s="23">
        <f xml:space="preserve"> Time!CX$43</f>
        <v>51591</v>
      </c>
      <c r="CY2" s="23">
        <f xml:space="preserve"> Time!CY$43</f>
        <v>51682</v>
      </c>
      <c r="CZ2" s="23">
        <f xml:space="preserve"> Time!CZ$43</f>
        <v>51774</v>
      </c>
      <c r="DA2" s="23">
        <f xml:space="preserve"> Time!DA$43</f>
        <v>51866</v>
      </c>
      <c r="DB2" s="23">
        <f xml:space="preserve"> Time!DB$43</f>
        <v>51956</v>
      </c>
      <c r="DC2" s="23">
        <f xml:space="preserve"> Time!DC$43</f>
        <v>52047</v>
      </c>
      <c r="DD2" s="23">
        <f xml:space="preserve"> Time!DD$43</f>
        <v>52139</v>
      </c>
      <c r="DE2" s="23">
        <f xml:space="preserve"> Time!DE$43</f>
        <v>52231</v>
      </c>
      <c r="DF2" s="23">
        <f xml:space="preserve"> Time!DF$43</f>
        <v>52321</v>
      </c>
      <c r="DG2" s="23">
        <f xml:space="preserve"> Time!DG$43</f>
        <v>52412</v>
      </c>
      <c r="DH2" s="23">
        <f xml:space="preserve"> Time!DH$43</f>
        <v>52504</v>
      </c>
      <c r="DI2" s="23">
        <f xml:space="preserve"> Time!DI$43</f>
        <v>52596</v>
      </c>
      <c r="DJ2" s="23">
        <f xml:space="preserve"> Time!DJ$43</f>
        <v>52687</v>
      </c>
      <c r="DK2" s="23">
        <f xml:space="preserve"> Time!DK$43</f>
        <v>52778</v>
      </c>
      <c r="DL2" s="23">
        <f xml:space="preserve"> Time!DL$43</f>
        <v>52870</v>
      </c>
      <c r="DM2" s="23">
        <f xml:space="preserve"> Time!DM$43</f>
        <v>52962</v>
      </c>
      <c r="DN2" s="23">
        <f xml:space="preserve"> Time!DN$43</f>
        <v>53052</v>
      </c>
      <c r="DO2" s="23">
        <f xml:space="preserve"> Time!DO$43</f>
        <v>53143</v>
      </c>
      <c r="DP2" s="23">
        <f xml:space="preserve"> Time!DP$43</f>
        <v>53235</v>
      </c>
      <c r="DQ2" s="23">
        <f xml:space="preserve"> Time!DQ$43</f>
        <v>53327</v>
      </c>
      <c r="DR2" s="23">
        <f xml:space="preserve"> Time!DR$43</f>
        <v>53417</v>
      </c>
      <c r="DS2" s="23">
        <f xml:space="preserve"> Time!DS$43</f>
        <v>53508</v>
      </c>
      <c r="DT2" s="23">
        <f xml:space="preserve"> Time!DT$43</f>
        <v>53600</v>
      </c>
      <c r="DU2" s="23">
        <f xml:space="preserve"> Time!DU$43</f>
        <v>53692</v>
      </c>
      <c r="DV2" s="23">
        <f xml:space="preserve"> Time!DV$43</f>
        <v>53782</v>
      </c>
      <c r="DW2" s="23">
        <f xml:space="preserve"> Time!DW$43</f>
        <v>53873</v>
      </c>
      <c r="DX2" s="23">
        <f xml:space="preserve"> Time!DX$43</f>
        <v>53965</v>
      </c>
      <c r="DY2" s="23">
        <f xml:space="preserve"> Time!DY$43</f>
        <v>54057</v>
      </c>
      <c r="DZ2" s="23">
        <f xml:space="preserve"> Time!DZ$43</f>
        <v>54148</v>
      </c>
      <c r="EA2" s="23">
        <f xml:space="preserve"> Time!EA$43</f>
        <v>54239</v>
      </c>
      <c r="EB2" s="23">
        <f xml:space="preserve"> Time!EB$43</f>
        <v>54331</v>
      </c>
      <c r="EC2" s="23">
        <f xml:space="preserve"> Time!EC$43</f>
        <v>54423</v>
      </c>
      <c r="ED2" s="23">
        <f xml:space="preserve"> Time!ED$43</f>
        <v>54513</v>
      </c>
      <c r="EE2" s="23">
        <f xml:space="preserve"> Time!EE$43</f>
        <v>54604</v>
      </c>
      <c r="EF2" s="23">
        <f xml:space="preserve"> Time!EF$43</f>
        <v>54696</v>
      </c>
      <c r="EG2" s="23">
        <f xml:space="preserve"> Time!EG$43</f>
        <v>54788</v>
      </c>
      <c r="EH2" s="23">
        <f xml:space="preserve"> Time!EH$43</f>
        <v>54878</v>
      </c>
      <c r="EI2" s="23">
        <f xml:space="preserve"> Time!EI$43</f>
        <v>54969</v>
      </c>
      <c r="EJ2" s="23">
        <f xml:space="preserve"> Time!EJ$43</f>
        <v>55061</v>
      </c>
      <c r="EK2" s="23">
        <f xml:space="preserve"> Time!EK$43</f>
        <v>55153</v>
      </c>
      <c r="EL2" s="23">
        <f xml:space="preserve"> Time!EL$43</f>
        <v>55243</v>
      </c>
      <c r="EM2" s="23">
        <f xml:space="preserve"> Time!EM$43</f>
        <v>55334</v>
      </c>
      <c r="EN2" s="23">
        <f xml:space="preserve"> Time!EN$43</f>
        <v>55426</v>
      </c>
      <c r="EO2" s="23">
        <f xml:space="preserve"> Time!EO$43</f>
        <v>55518</v>
      </c>
      <c r="EP2" s="23">
        <f xml:space="preserve"> Time!EP$43</f>
        <v>55609</v>
      </c>
      <c r="EQ2" s="23">
        <f xml:space="preserve"> Time!EQ$43</f>
        <v>55700</v>
      </c>
      <c r="ER2" s="23">
        <f xml:space="preserve"> Time!ER$43</f>
        <v>55792</v>
      </c>
      <c r="ES2" s="23">
        <f xml:space="preserve"> Time!ES$43</f>
        <v>55884</v>
      </c>
      <c r="ET2" s="23">
        <f xml:space="preserve"> Time!ET$43</f>
        <v>55974</v>
      </c>
      <c r="EU2" s="23">
        <f xml:space="preserve"> Time!EU$43</f>
        <v>56065</v>
      </c>
      <c r="EV2" s="23">
        <f xml:space="preserve"> Time!EV$43</f>
        <v>56157</v>
      </c>
      <c r="EW2" s="23">
        <f xml:space="preserve"> Time!EW$43</f>
        <v>56249</v>
      </c>
      <c r="EX2" s="23">
        <f xml:space="preserve"> Time!EX$43</f>
        <v>56339</v>
      </c>
      <c r="EY2" s="23">
        <f xml:space="preserve"> Time!EY$43</f>
        <v>56430</v>
      </c>
      <c r="EZ2" s="23">
        <f xml:space="preserve"> Time!EZ$43</f>
        <v>56522</v>
      </c>
      <c r="FA2" s="23">
        <f xml:space="preserve"> Time!FA$43</f>
        <v>56614</v>
      </c>
      <c r="FB2" s="23">
        <f xml:space="preserve"> Time!FB$43</f>
        <v>56704</v>
      </c>
      <c r="FC2" s="23">
        <f xml:space="preserve"> Time!FC$43</f>
        <v>56795</v>
      </c>
      <c r="FD2" s="23">
        <f xml:space="preserve"> Time!FD$43</f>
        <v>56887</v>
      </c>
      <c r="FE2" s="23">
        <f xml:space="preserve"> Time!FE$43</f>
        <v>56979</v>
      </c>
      <c r="FF2" s="23">
        <f xml:space="preserve"> Time!FF$43</f>
        <v>57070</v>
      </c>
      <c r="FG2" s="23">
        <f xml:space="preserve"> Time!FG$43</f>
        <v>57161</v>
      </c>
      <c r="FH2" s="23">
        <f xml:space="preserve"> Time!FH$43</f>
        <v>57253</v>
      </c>
      <c r="FI2" s="23">
        <f xml:space="preserve"> Time!FI$43</f>
        <v>57345</v>
      </c>
      <c r="FJ2" s="23">
        <f xml:space="preserve"> Time!FJ$43</f>
        <v>57435</v>
      </c>
      <c r="FK2" s="23">
        <f xml:space="preserve"> Time!FK$43</f>
        <v>57526</v>
      </c>
      <c r="FL2" s="23">
        <f xml:space="preserve"> Time!FL$43</f>
        <v>57618</v>
      </c>
      <c r="FM2" s="23">
        <f xml:space="preserve"> Time!FM$43</f>
        <v>57710</v>
      </c>
      <c r="FN2" s="23">
        <f xml:space="preserve"> Time!FN$43</f>
        <v>57800</v>
      </c>
      <c r="FO2" s="23">
        <f xml:space="preserve"> Time!FO$43</f>
        <v>57891</v>
      </c>
      <c r="FP2" s="23">
        <f xml:space="preserve"> Time!FP$43</f>
        <v>57983</v>
      </c>
      <c r="FQ2" s="23">
        <f xml:space="preserve"> Time!FQ$43</f>
        <v>58075</v>
      </c>
      <c r="FR2" s="23">
        <f xml:space="preserve"> Time!FR$43</f>
        <v>58165</v>
      </c>
      <c r="FS2" s="23">
        <f xml:space="preserve"> Time!FS$43</f>
        <v>58256</v>
      </c>
      <c r="FT2" s="23">
        <f xml:space="preserve"> Time!FT$43</f>
        <v>58348</v>
      </c>
      <c r="FU2" s="23">
        <f xml:space="preserve"> Time!FU$43</f>
        <v>58440</v>
      </c>
      <c r="FV2" s="23">
        <f xml:space="preserve"> Time!FV$43</f>
        <v>58531</v>
      </c>
      <c r="FW2" s="23">
        <f xml:space="preserve"> Time!FW$43</f>
        <v>58622</v>
      </c>
      <c r="FX2" s="23">
        <f xml:space="preserve"> Time!FX$43</f>
        <v>58714</v>
      </c>
      <c r="FY2" s="23">
        <f xml:space="preserve"> Time!FY$43</f>
        <v>58806</v>
      </c>
      <c r="FZ2" s="23">
        <f xml:space="preserve"> Time!FZ$43</f>
        <v>58896</v>
      </c>
      <c r="GA2" s="23">
        <f xml:space="preserve"> Time!GA$43</f>
        <v>58987</v>
      </c>
      <c r="GB2" s="23">
        <f xml:space="preserve"> Time!GB$43</f>
        <v>59079</v>
      </c>
      <c r="GC2" s="23">
        <f xml:space="preserve"> Time!GC$43</f>
        <v>59171</v>
      </c>
      <c r="GD2" s="23">
        <f xml:space="preserve"> Time!GD$43</f>
        <v>59261</v>
      </c>
      <c r="GE2" s="23">
        <f xml:space="preserve"> Time!GE$43</f>
        <v>59352</v>
      </c>
      <c r="GF2" s="23">
        <f xml:space="preserve"> Time!GF$43</f>
        <v>59444</v>
      </c>
      <c r="GG2" s="23">
        <f xml:space="preserve"> Time!GG$43</f>
        <v>59536</v>
      </c>
      <c r="GH2" s="23">
        <f xml:space="preserve"> Time!GH$43</f>
        <v>59626</v>
      </c>
      <c r="GI2" s="23">
        <f xml:space="preserve"> Time!GI$43</f>
        <v>59717</v>
      </c>
      <c r="GJ2" s="23">
        <f xml:space="preserve"> Time!GJ$43</f>
        <v>59809</v>
      </c>
    </row>
    <row r="3" spans="1:192" x14ac:dyDescent="0.35">
      <c r="E3" s="16" t="str">
        <f xml:space="preserve"> Time!E$165</f>
        <v>Timeline label</v>
      </c>
      <c r="F3" s="257">
        <f xml:space="preserve"> Output!J2</f>
        <v>0</v>
      </c>
      <c r="G3" s="77" t="s">
        <v>25</v>
      </c>
      <c r="H3" s="16"/>
      <c r="I3" s="125"/>
      <c r="J3" s="41" t="str">
        <f xml:space="preserve"> Time!J$165</f>
        <v>Pre-fcst</v>
      </c>
      <c r="K3" s="41" t="str">
        <f xml:space="preserve"> Time!K$165</f>
        <v>Pre-fcst</v>
      </c>
      <c r="L3" s="41" t="str">
        <f xml:space="preserve"> Time!L$165</f>
        <v>Pre-fcst</v>
      </c>
      <c r="M3" s="41" t="str">
        <f xml:space="preserve"> Time!M$165</f>
        <v>Pre-fcst</v>
      </c>
      <c r="N3" s="41" t="str">
        <f xml:space="preserve"> Time!N$165</f>
        <v>Pre-fcst</v>
      </c>
      <c r="O3" s="41" t="str">
        <f xml:space="preserve"> Time!O$165</f>
        <v>Fin Close</v>
      </c>
      <c r="P3" s="41" t="str">
        <f xml:space="preserve"> Time!P$165</f>
        <v>Construction</v>
      </c>
      <c r="Q3" s="41" t="str">
        <f xml:space="preserve"> Time!Q$165</f>
        <v>Construction</v>
      </c>
      <c r="R3" s="41" t="str">
        <f xml:space="preserve"> Time!R$165</f>
        <v>Construction</v>
      </c>
      <c r="S3" s="41" t="str">
        <f xml:space="preserve"> Time!S$165</f>
        <v>Construction</v>
      </c>
      <c r="T3" s="41" t="str">
        <f xml:space="preserve"> Time!T$165</f>
        <v>Construction</v>
      </c>
      <c r="U3" s="41" t="str">
        <f xml:space="preserve"> Time!U$165</f>
        <v>Construction</v>
      </c>
      <c r="V3" s="41" t="str">
        <f xml:space="preserve"> Time!V$165</f>
        <v>Construction</v>
      </c>
      <c r="W3" s="41" t="str">
        <f xml:space="preserve"> Time!W$165</f>
        <v>Construction</v>
      </c>
      <c r="X3" s="41" t="str">
        <f xml:space="preserve"> Time!X$165</f>
        <v>Construction</v>
      </c>
      <c r="Y3" s="41" t="str">
        <f xml:space="preserve"> Time!Y$165</f>
        <v>Construction</v>
      </c>
      <c r="Z3" s="41" t="str">
        <f xml:space="preserve"> Time!Z$165</f>
        <v>Construction</v>
      </c>
      <c r="AA3" s="41" t="str">
        <f xml:space="preserve"> Time!AA$165</f>
        <v>Construction</v>
      </c>
      <c r="AB3" s="41" t="str">
        <f xml:space="preserve"> Time!AB$165</f>
        <v>Construction</v>
      </c>
      <c r="AC3" s="41" t="str">
        <f xml:space="preserve"> Time!AC$165</f>
        <v>Construction</v>
      </c>
      <c r="AD3" s="41" t="str">
        <f xml:space="preserve"> Time!AD$165</f>
        <v>Construction</v>
      </c>
      <c r="AE3" s="41" t="str">
        <f xml:space="preserve"> Time!AE$165</f>
        <v>Construction</v>
      </c>
      <c r="AF3" s="41" t="str">
        <f xml:space="preserve"> Time!AF$165</f>
        <v>Construction</v>
      </c>
      <c r="AG3" s="41" t="str">
        <f xml:space="preserve"> Time!AG$165</f>
        <v>Construction</v>
      </c>
      <c r="AH3" s="41" t="str">
        <f xml:space="preserve"> Time!AH$165</f>
        <v>Construction</v>
      </c>
      <c r="AI3" s="41" t="str">
        <f xml:space="preserve"> Time!AI$165</f>
        <v>Construction</v>
      </c>
      <c r="AJ3" s="41" t="str">
        <f xml:space="preserve"> Time!AJ$165</f>
        <v>Construction</v>
      </c>
      <c r="AK3" s="41" t="str">
        <f xml:space="preserve"> Time!AK$165</f>
        <v>Construction</v>
      </c>
      <c r="AL3" s="41" t="str">
        <f xml:space="preserve"> Time!AL$165</f>
        <v>Construction</v>
      </c>
      <c r="AM3" s="41" t="str">
        <f xml:space="preserve"> Time!AM$165</f>
        <v>Construction</v>
      </c>
      <c r="AN3" s="41" t="str">
        <f xml:space="preserve"> Time!AN$165</f>
        <v>Construction</v>
      </c>
      <c r="AO3" s="41" t="str">
        <f xml:space="preserve"> Time!AO$165</f>
        <v>Construction</v>
      </c>
      <c r="AP3" s="41" t="str">
        <f xml:space="preserve"> Time!AP$165</f>
        <v>Construction</v>
      </c>
      <c r="AQ3" s="41" t="str">
        <f xml:space="preserve"> Time!AQ$165</f>
        <v>Construction</v>
      </c>
      <c r="AR3" s="41" t="str">
        <f xml:space="preserve"> Time!AR$165</f>
        <v>Construction</v>
      </c>
      <c r="AS3" s="41" t="str">
        <f xml:space="preserve"> Time!AS$165</f>
        <v>Construction</v>
      </c>
      <c r="AT3" s="41" t="str">
        <f xml:space="preserve"> Time!AT$165</f>
        <v>Construction</v>
      </c>
      <c r="AU3" s="41" t="str">
        <f xml:space="preserve"> Time!AU$165</f>
        <v>Construction</v>
      </c>
      <c r="AV3" s="41" t="str">
        <f xml:space="preserve"> Time!AV$165</f>
        <v>Construction</v>
      </c>
      <c r="AW3" s="41" t="str">
        <f xml:space="preserve"> Time!AW$165</f>
        <v>Construction</v>
      </c>
      <c r="AX3" s="41" t="str">
        <f xml:space="preserve"> Time!AX$165</f>
        <v>Construction</v>
      </c>
      <c r="AY3" s="41" t="str">
        <f xml:space="preserve"> Time!AY$165</f>
        <v>Construction</v>
      </c>
      <c r="AZ3" s="41" t="str">
        <f xml:space="preserve"> Time!AZ$165</f>
        <v>Construction</v>
      </c>
      <c r="BA3" s="41" t="str">
        <f xml:space="preserve"> Time!BA$165</f>
        <v>Construction</v>
      </c>
      <c r="BB3" s="41" t="str">
        <f xml:space="preserve"> Time!BB$165</f>
        <v>Construction</v>
      </c>
      <c r="BC3" s="41" t="str">
        <f xml:space="preserve"> Time!BC$165</f>
        <v>Construction</v>
      </c>
      <c r="BD3" s="41" t="str">
        <f xml:space="preserve"> Time!BD$165</f>
        <v>Construction</v>
      </c>
      <c r="BE3" s="41" t="str">
        <f xml:space="preserve"> Time!BE$165</f>
        <v>Construction</v>
      </c>
      <c r="BF3" s="41" t="str">
        <f xml:space="preserve"> Time!BF$165</f>
        <v>Operations</v>
      </c>
      <c r="BG3" s="41" t="str">
        <f xml:space="preserve"> Time!BG$165</f>
        <v>Operations</v>
      </c>
      <c r="BH3" s="41" t="str">
        <f xml:space="preserve"> Time!BH$165</f>
        <v>Operations</v>
      </c>
      <c r="BI3" s="41" t="str">
        <f xml:space="preserve"> Time!BI$165</f>
        <v>Operations</v>
      </c>
      <c r="BJ3" s="41" t="str">
        <f xml:space="preserve"> Time!BJ$165</f>
        <v>Operations</v>
      </c>
      <c r="BK3" s="41" t="str">
        <f xml:space="preserve"> Time!BK$165</f>
        <v>Operations</v>
      </c>
      <c r="BL3" s="41" t="str">
        <f xml:space="preserve"> Time!BL$165</f>
        <v>Operations</v>
      </c>
      <c r="BM3" s="41" t="str">
        <f xml:space="preserve"> Time!BM$165</f>
        <v>Operations</v>
      </c>
      <c r="BN3" s="41" t="str">
        <f xml:space="preserve"> Time!BN$165</f>
        <v>Operations</v>
      </c>
      <c r="BO3" s="41" t="str">
        <f xml:space="preserve"> Time!BO$165</f>
        <v>Operations</v>
      </c>
      <c r="BP3" s="41" t="str">
        <f xml:space="preserve"> Time!BP$165</f>
        <v>Operations</v>
      </c>
      <c r="BQ3" s="41" t="str">
        <f xml:space="preserve"> Time!BQ$165</f>
        <v>Operations</v>
      </c>
      <c r="BR3" s="41" t="str">
        <f xml:space="preserve"> Time!BR$165</f>
        <v>Operations</v>
      </c>
      <c r="BS3" s="41" t="str">
        <f xml:space="preserve"> Time!BS$165</f>
        <v>Operations</v>
      </c>
      <c r="BT3" s="41" t="str">
        <f xml:space="preserve"> Time!BT$165</f>
        <v>Operations</v>
      </c>
      <c r="BU3" s="41" t="str">
        <f xml:space="preserve"> Time!BU$165</f>
        <v>Operations</v>
      </c>
      <c r="BV3" s="41" t="str">
        <f xml:space="preserve"> Time!BV$165</f>
        <v>Operations</v>
      </c>
      <c r="BW3" s="41" t="str">
        <f xml:space="preserve"> Time!BW$165</f>
        <v>Operations</v>
      </c>
      <c r="BX3" s="41" t="str">
        <f xml:space="preserve"> Time!BX$165</f>
        <v>Operations</v>
      </c>
      <c r="BY3" s="41" t="str">
        <f xml:space="preserve"> Time!BY$165</f>
        <v>Operations</v>
      </c>
      <c r="BZ3" s="41" t="str">
        <f xml:space="preserve"> Time!BZ$165</f>
        <v>Operations</v>
      </c>
      <c r="CA3" s="41" t="str">
        <f xml:space="preserve"> Time!CA$165</f>
        <v>Operations</v>
      </c>
      <c r="CB3" s="41" t="str">
        <f xml:space="preserve"> Time!CB$165</f>
        <v>Operations</v>
      </c>
      <c r="CC3" s="41" t="str">
        <f xml:space="preserve"> Time!CC$165</f>
        <v>Operations</v>
      </c>
      <c r="CD3" s="41" t="str">
        <f xml:space="preserve"> Time!CD$165</f>
        <v>Operations</v>
      </c>
      <c r="CE3" s="41" t="str">
        <f xml:space="preserve"> Time!CE$165</f>
        <v>Operations</v>
      </c>
      <c r="CF3" s="41" t="str">
        <f xml:space="preserve"> Time!CF$165</f>
        <v>Operations</v>
      </c>
      <c r="CG3" s="41" t="str">
        <f xml:space="preserve"> Time!CG$165</f>
        <v>Operations</v>
      </c>
      <c r="CH3" s="41" t="str">
        <f xml:space="preserve"> Time!CH$165</f>
        <v>Operations</v>
      </c>
      <c r="CI3" s="41" t="str">
        <f xml:space="preserve"> Time!CI$165</f>
        <v>Operations</v>
      </c>
      <c r="CJ3" s="41" t="str">
        <f xml:space="preserve"> Time!CJ$165</f>
        <v>Operations</v>
      </c>
      <c r="CK3" s="41" t="str">
        <f xml:space="preserve"> Time!CK$165</f>
        <v>Operations</v>
      </c>
      <c r="CL3" s="41" t="str">
        <f xml:space="preserve"> Time!CL$165</f>
        <v>Operations</v>
      </c>
      <c r="CM3" s="41" t="str">
        <f xml:space="preserve"> Time!CM$165</f>
        <v>Operations</v>
      </c>
      <c r="CN3" s="41" t="str">
        <f xml:space="preserve"> Time!CN$165</f>
        <v>Operations</v>
      </c>
      <c r="CO3" s="41" t="str">
        <f xml:space="preserve"> Time!CO$165</f>
        <v>Operations</v>
      </c>
      <c r="CP3" s="41" t="str">
        <f xml:space="preserve"> Time!CP$165</f>
        <v>Operations</v>
      </c>
      <c r="CQ3" s="41" t="str">
        <f xml:space="preserve"> Time!CQ$165</f>
        <v>Operations</v>
      </c>
      <c r="CR3" s="41" t="str">
        <f xml:space="preserve"> Time!CR$165</f>
        <v>Operations</v>
      </c>
      <c r="CS3" s="41" t="str">
        <f xml:space="preserve"> Time!CS$165</f>
        <v>Operations</v>
      </c>
      <c r="CT3" s="41" t="str">
        <f xml:space="preserve"> Time!CT$165</f>
        <v>Operations</v>
      </c>
      <c r="CU3" s="41" t="str">
        <f xml:space="preserve"> Time!CU$165</f>
        <v>Operations</v>
      </c>
      <c r="CV3" s="41" t="str">
        <f xml:space="preserve"> Time!CV$165</f>
        <v>Operations</v>
      </c>
      <c r="CW3" s="41" t="str">
        <f xml:space="preserve"> Time!CW$165</f>
        <v>Operations</v>
      </c>
      <c r="CX3" s="41" t="str">
        <f xml:space="preserve"> Time!CX$165</f>
        <v>Operations</v>
      </c>
      <c r="CY3" s="41" t="str">
        <f xml:space="preserve"> Time!CY$165</f>
        <v>Operations</v>
      </c>
      <c r="CZ3" s="41" t="str">
        <f xml:space="preserve"> Time!CZ$165</f>
        <v>Operations</v>
      </c>
      <c r="DA3" s="41" t="str">
        <f xml:space="preserve"> Time!DA$165</f>
        <v>Operations</v>
      </c>
      <c r="DB3" s="41" t="str">
        <f xml:space="preserve"> Time!DB$165</f>
        <v>Operations</v>
      </c>
      <c r="DC3" s="41" t="str">
        <f xml:space="preserve"> Time!DC$165</f>
        <v>Operations</v>
      </c>
      <c r="DD3" s="41" t="str">
        <f xml:space="preserve"> Time!DD$165</f>
        <v>Operations</v>
      </c>
      <c r="DE3" s="41" t="str">
        <f xml:space="preserve"> Time!DE$165</f>
        <v>Operations</v>
      </c>
      <c r="DF3" s="41" t="str">
        <f xml:space="preserve"> Time!DF$165</f>
        <v>Operations</v>
      </c>
      <c r="DG3" s="41" t="str">
        <f xml:space="preserve"> Time!DG$165</f>
        <v>Operations</v>
      </c>
      <c r="DH3" s="41" t="str">
        <f xml:space="preserve"> Time!DH$165</f>
        <v>Operations</v>
      </c>
      <c r="DI3" s="41" t="str">
        <f xml:space="preserve"> Time!DI$165</f>
        <v>Operations</v>
      </c>
      <c r="DJ3" s="41" t="str">
        <f xml:space="preserve"> Time!DJ$165</f>
        <v>Operations</v>
      </c>
      <c r="DK3" s="41" t="str">
        <f xml:space="preserve"> Time!DK$165</f>
        <v>Operations</v>
      </c>
      <c r="DL3" s="41" t="str">
        <f xml:space="preserve"> Time!DL$165</f>
        <v>Operations</v>
      </c>
      <c r="DM3" s="41" t="str">
        <f xml:space="preserve"> Time!DM$165</f>
        <v>Operations</v>
      </c>
      <c r="DN3" s="41" t="str">
        <f xml:space="preserve"> Time!DN$165</f>
        <v>Operations</v>
      </c>
      <c r="DO3" s="41" t="str">
        <f xml:space="preserve"> Time!DO$165</f>
        <v>Operations</v>
      </c>
      <c r="DP3" s="41" t="str">
        <f xml:space="preserve"> Time!DP$165</f>
        <v>Operations</v>
      </c>
      <c r="DQ3" s="41" t="str">
        <f xml:space="preserve"> Time!DQ$165</f>
        <v>Operations</v>
      </c>
      <c r="DR3" s="41" t="str">
        <f xml:space="preserve"> Time!DR$165</f>
        <v>Operations</v>
      </c>
      <c r="DS3" s="41" t="str">
        <f xml:space="preserve"> Time!DS$165</f>
        <v>Operations</v>
      </c>
      <c r="DT3" s="41" t="str">
        <f xml:space="preserve"> Time!DT$165</f>
        <v>Operations</v>
      </c>
      <c r="DU3" s="41" t="str">
        <f xml:space="preserve"> Time!DU$165</f>
        <v>Operations</v>
      </c>
      <c r="DV3" s="41" t="str">
        <f xml:space="preserve"> Time!DV$165</f>
        <v>Operations</v>
      </c>
      <c r="DW3" s="41" t="str">
        <f xml:space="preserve"> Time!DW$165</f>
        <v>Operations</v>
      </c>
      <c r="DX3" s="41" t="str">
        <f xml:space="preserve"> Time!DX$165</f>
        <v>Operations</v>
      </c>
      <c r="DY3" s="41" t="str">
        <f xml:space="preserve"> Time!DY$165</f>
        <v>Operations</v>
      </c>
      <c r="DZ3" s="41" t="str">
        <f xml:space="preserve"> Time!DZ$165</f>
        <v>Operations</v>
      </c>
      <c r="EA3" s="41" t="str">
        <f xml:space="preserve"> Time!EA$165</f>
        <v>Operations</v>
      </c>
      <c r="EB3" s="41" t="str">
        <f xml:space="preserve"> Time!EB$165</f>
        <v>Operations</v>
      </c>
      <c r="EC3" s="41" t="str">
        <f xml:space="preserve"> Time!EC$165</f>
        <v>Operations</v>
      </c>
      <c r="ED3" s="41" t="str">
        <f xml:space="preserve"> Time!ED$165</f>
        <v>Operations</v>
      </c>
      <c r="EE3" s="41" t="str">
        <f xml:space="preserve"> Time!EE$165</f>
        <v>Operations</v>
      </c>
      <c r="EF3" s="41" t="str">
        <f xml:space="preserve"> Time!EF$165</f>
        <v>Operations</v>
      </c>
      <c r="EG3" s="41" t="str">
        <f xml:space="preserve"> Time!EG$165</f>
        <v>Operations</v>
      </c>
      <c r="EH3" s="41" t="str">
        <f xml:space="preserve"> Time!EH$165</f>
        <v>Operations</v>
      </c>
      <c r="EI3" s="41" t="str">
        <f xml:space="preserve"> Time!EI$165</f>
        <v>Operations</v>
      </c>
      <c r="EJ3" s="41" t="str">
        <f xml:space="preserve"> Time!EJ$165</f>
        <v>Operations</v>
      </c>
      <c r="EK3" s="41" t="str">
        <f xml:space="preserve"> Time!EK$165</f>
        <v>Operations</v>
      </c>
      <c r="EL3" s="41" t="str">
        <f xml:space="preserve"> Time!EL$165</f>
        <v>Operations</v>
      </c>
      <c r="EM3" s="41" t="str">
        <f xml:space="preserve"> Time!EM$165</f>
        <v>Operations</v>
      </c>
      <c r="EN3" s="41" t="str">
        <f xml:space="preserve"> Time!EN$165</f>
        <v>Operations</v>
      </c>
      <c r="EO3" s="41" t="str">
        <f xml:space="preserve"> Time!EO$165</f>
        <v>Operations</v>
      </c>
      <c r="EP3" s="41" t="str">
        <f xml:space="preserve"> Time!EP$165</f>
        <v>Operations</v>
      </c>
      <c r="EQ3" s="41" t="str">
        <f xml:space="preserve"> Time!EQ$165</f>
        <v>Operations</v>
      </c>
      <c r="ER3" s="41" t="str">
        <f xml:space="preserve"> Time!ER$165</f>
        <v>Operations</v>
      </c>
      <c r="ES3" s="41" t="str">
        <f xml:space="preserve"> Time!ES$165</f>
        <v>Operations</v>
      </c>
      <c r="ET3" s="41" t="str">
        <f xml:space="preserve"> Time!ET$165</f>
        <v>Operations</v>
      </c>
      <c r="EU3" s="41" t="str">
        <f xml:space="preserve"> Time!EU$165</f>
        <v>Operations</v>
      </c>
      <c r="EV3" s="41" t="str">
        <f xml:space="preserve"> Time!EV$165</f>
        <v>Operations</v>
      </c>
      <c r="EW3" s="41" t="str">
        <f xml:space="preserve"> Time!EW$165</f>
        <v>Operations</v>
      </c>
      <c r="EX3" s="41" t="str">
        <f xml:space="preserve"> Time!EX$165</f>
        <v>Operations</v>
      </c>
      <c r="EY3" s="41" t="str">
        <f xml:space="preserve"> Time!EY$165</f>
        <v>Operations</v>
      </c>
      <c r="EZ3" s="41" t="str">
        <f xml:space="preserve"> Time!EZ$165</f>
        <v>Operations</v>
      </c>
      <c r="FA3" s="41" t="str">
        <f xml:space="preserve"> Time!FA$165</f>
        <v>Operations</v>
      </c>
      <c r="FB3" s="41" t="str">
        <f xml:space="preserve"> Time!FB$165</f>
        <v>Post ops</v>
      </c>
      <c r="FC3" s="41" t="str">
        <f xml:space="preserve"> Time!FC$165</f>
        <v>Post ops</v>
      </c>
      <c r="FD3" s="41" t="str">
        <f xml:space="preserve"> Time!FD$165</f>
        <v>Post ops</v>
      </c>
      <c r="FE3" s="41" t="str">
        <f xml:space="preserve"> Time!FE$165</f>
        <v>Post ops</v>
      </c>
      <c r="FF3" s="41" t="str">
        <f xml:space="preserve"> Time!FF$165</f>
        <v>Post ops</v>
      </c>
      <c r="FG3" s="41" t="str">
        <f xml:space="preserve"> Time!FG$165</f>
        <v>Post ops</v>
      </c>
      <c r="FH3" s="41" t="str">
        <f xml:space="preserve"> Time!FH$165</f>
        <v>Post ops</v>
      </c>
      <c r="FI3" s="41" t="str">
        <f xml:space="preserve"> Time!FI$165</f>
        <v>Post ops</v>
      </c>
      <c r="FJ3" s="41" t="str">
        <f xml:space="preserve"> Time!FJ$165</f>
        <v>Post ops</v>
      </c>
      <c r="FK3" s="41" t="str">
        <f xml:space="preserve"> Time!FK$165</f>
        <v>Post ops</v>
      </c>
      <c r="FL3" s="41" t="str">
        <f xml:space="preserve"> Time!FL$165</f>
        <v>Post ops</v>
      </c>
      <c r="FM3" s="41" t="str">
        <f xml:space="preserve"> Time!FM$165</f>
        <v>Post ops</v>
      </c>
      <c r="FN3" s="41" t="str">
        <f xml:space="preserve"> Time!FN$165</f>
        <v>Post ops</v>
      </c>
      <c r="FO3" s="41" t="str">
        <f xml:space="preserve"> Time!FO$165</f>
        <v>Post ops</v>
      </c>
      <c r="FP3" s="41" t="str">
        <f xml:space="preserve"> Time!FP$165</f>
        <v>Post ops</v>
      </c>
      <c r="FQ3" s="41" t="str">
        <f xml:space="preserve"> Time!FQ$165</f>
        <v>Post ops</v>
      </c>
      <c r="FR3" s="41" t="str">
        <f xml:space="preserve"> Time!FR$165</f>
        <v>Post ops</v>
      </c>
      <c r="FS3" s="41" t="str">
        <f xml:space="preserve"> Time!FS$165</f>
        <v>Post ops</v>
      </c>
      <c r="FT3" s="41" t="str">
        <f xml:space="preserve"> Time!FT$165</f>
        <v>Post ops</v>
      </c>
      <c r="FU3" s="41" t="str">
        <f xml:space="preserve"> Time!FU$165</f>
        <v>Post ops</v>
      </c>
      <c r="FV3" s="41" t="str">
        <f xml:space="preserve"> Time!FV$165</f>
        <v>Post ops</v>
      </c>
      <c r="FW3" s="41" t="str">
        <f xml:space="preserve"> Time!FW$165</f>
        <v>Post ops</v>
      </c>
      <c r="FX3" s="41" t="str">
        <f xml:space="preserve"> Time!FX$165</f>
        <v>Post ops</v>
      </c>
      <c r="FY3" s="41" t="str">
        <f xml:space="preserve"> Time!FY$165</f>
        <v>Post ops</v>
      </c>
      <c r="FZ3" s="41" t="str">
        <f xml:space="preserve"> Time!FZ$165</f>
        <v>Post ops</v>
      </c>
      <c r="GA3" s="41" t="str">
        <f xml:space="preserve"> Time!GA$165</f>
        <v>Post ops</v>
      </c>
      <c r="GB3" s="41" t="str">
        <f xml:space="preserve"> Time!GB$165</f>
        <v>Post ops</v>
      </c>
      <c r="GC3" s="41" t="str">
        <f xml:space="preserve"> Time!GC$165</f>
        <v>Post ops</v>
      </c>
      <c r="GD3" s="41" t="str">
        <f xml:space="preserve"> Time!GD$165</f>
        <v>Post ops</v>
      </c>
      <c r="GE3" s="41" t="str">
        <f xml:space="preserve"> Time!GE$165</f>
        <v>Post ops</v>
      </c>
      <c r="GF3" s="41" t="str">
        <f xml:space="preserve"> Time!GF$165</f>
        <v>Post ops</v>
      </c>
      <c r="GG3" s="41" t="str">
        <f xml:space="preserve"> Time!GG$165</f>
        <v>Post ops</v>
      </c>
      <c r="GH3" s="41" t="str">
        <f xml:space="preserve"> Time!GH$165</f>
        <v>Post ops</v>
      </c>
      <c r="GI3" s="41" t="str">
        <f xml:space="preserve"> Time!GI$165</f>
        <v>Post ops</v>
      </c>
      <c r="GJ3" s="41" t="str">
        <f xml:space="preserve"> Time!GJ$165</f>
        <v>Post ops</v>
      </c>
    </row>
    <row r="4" spans="1:192" x14ac:dyDescent="0.35">
      <c r="E4" s="188" t="str">
        <f xml:space="preserve"> Time!E$148</f>
        <v>Financial year</v>
      </c>
      <c r="F4" s="257">
        <f xml:space="preserve"> Check!$F$24</f>
        <v>0</v>
      </c>
      <c r="G4" s="77" t="s">
        <v>24</v>
      </c>
      <c r="H4" s="2"/>
      <c r="I4" s="15"/>
      <c r="J4" s="188">
        <f xml:space="preserve"> Time!J$148</f>
        <v>2026</v>
      </c>
      <c r="K4" s="188">
        <f xml:space="preserve"> Time!K$148</f>
        <v>2026</v>
      </c>
      <c r="L4" s="188">
        <f xml:space="preserve"> Time!L$148</f>
        <v>2026</v>
      </c>
      <c r="M4" s="188">
        <f xml:space="preserve"> Time!M$148</f>
        <v>2026</v>
      </c>
      <c r="N4" s="188">
        <f xml:space="preserve"> Time!N$148</f>
        <v>2026</v>
      </c>
      <c r="O4" s="188">
        <f xml:space="preserve"> Time!O$148</f>
        <v>2026</v>
      </c>
      <c r="P4" s="188">
        <f xml:space="preserve"> Time!P$148</f>
        <v>2026</v>
      </c>
      <c r="Q4" s="188">
        <f xml:space="preserve"> Time!Q$148</f>
        <v>2026</v>
      </c>
      <c r="R4" s="188">
        <f xml:space="preserve"> Time!R$148</f>
        <v>2026</v>
      </c>
      <c r="S4" s="188">
        <f xml:space="preserve"> Time!S$148</f>
        <v>2026</v>
      </c>
      <c r="T4" s="188">
        <f xml:space="preserve"> Time!T$148</f>
        <v>2026</v>
      </c>
      <c r="U4" s="188">
        <f xml:space="preserve"> Time!U$148</f>
        <v>2026</v>
      </c>
      <c r="V4" s="188">
        <f xml:space="preserve"> Time!V$148</f>
        <v>2027</v>
      </c>
      <c r="W4" s="188">
        <f xml:space="preserve"> Time!W$148</f>
        <v>2027</v>
      </c>
      <c r="X4" s="188">
        <f xml:space="preserve"> Time!X$148</f>
        <v>2027</v>
      </c>
      <c r="Y4" s="188">
        <f xml:space="preserve"> Time!Y$148</f>
        <v>2027</v>
      </c>
      <c r="Z4" s="188">
        <f xml:space="preserve"> Time!Z$148</f>
        <v>2027</v>
      </c>
      <c r="AA4" s="188">
        <f xml:space="preserve"> Time!AA$148</f>
        <v>2027</v>
      </c>
      <c r="AB4" s="188">
        <f xml:space="preserve"> Time!AB$148</f>
        <v>2027</v>
      </c>
      <c r="AC4" s="188">
        <f xml:space="preserve"> Time!AC$148</f>
        <v>2027</v>
      </c>
      <c r="AD4" s="188">
        <f xml:space="preserve"> Time!AD$148</f>
        <v>2027</v>
      </c>
      <c r="AE4" s="188">
        <f xml:space="preserve"> Time!AE$148</f>
        <v>2027</v>
      </c>
      <c r="AF4" s="188">
        <f xml:space="preserve"> Time!AF$148</f>
        <v>2027</v>
      </c>
      <c r="AG4" s="188">
        <f xml:space="preserve"> Time!AG$148</f>
        <v>2027</v>
      </c>
      <c r="AH4" s="188">
        <f xml:space="preserve"> Time!AH$148</f>
        <v>2028</v>
      </c>
      <c r="AI4" s="188">
        <f xml:space="preserve"> Time!AI$148</f>
        <v>2028</v>
      </c>
      <c r="AJ4" s="188">
        <f xml:space="preserve"> Time!AJ$148</f>
        <v>2028</v>
      </c>
      <c r="AK4" s="188">
        <f xml:space="preserve"> Time!AK$148</f>
        <v>2028</v>
      </c>
      <c r="AL4" s="188">
        <f xml:space="preserve"> Time!AL$148</f>
        <v>2028</v>
      </c>
      <c r="AM4" s="188">
        <f xml:space="preserve"> Time!AM$148</f>
        <v>2028</v>
      </c>
      <c r="AN4" s="188">
        <f xml:space="preserve"> Time!AN$148</f>
        <v>2028</v>
      </c>
      <c r="AO4" s="188">
        <f xml:space="preserve"> Time!AO$148</f>
        <v>2028</v>
      </c>
      <c r="AP4" s="188">
        <f xml:space="preserve"> Time!AP$148</f>
        <v>2028</v>
      </c>
      <c r="AQ4" s="188">
        <f xml:space="preserve"> Time!AQ$148</f>
        <v>2028</v>
      </c>
      <c r="AR4" s="188">
        <f xml:space="preserve"> Time!AR$148</f>
        <v>2028</v>
      </c>
      <c r="AS4" s="188">
        <f xml:space="preserve"> Time!AS$148</f>
        <v>2028</v>
      </c>
      <c r="AT4" s="188">
        <f xml:space="preserve"> Time!AT$148</f>
        <v>2029</v>
      </c>
      <c r="AU4" s="188">
        <f xml:space="preserve"> Time!AU$148</f>
        <v>2029</v>
      </c>
      <c r="AV4" s="188">
        <f xml:space="preserve"> Time!AV$148</f>
        <v>2029</v>
      </c>
      <c r="AW4" s="188">
        <f xml:space="preserve"> Time!AW$148</f>
        <v>2029</v>
      </c>
      <c r="AX4" s="188">
        <f xml:space="preserve"> Time!AX$148</f>
        <v>2029</v>
      </c>
      <c r="AY4" s="188">
        <f xml:space="preserve"> Time!AY$148</f>
        <v>2029</v>
      </c>
      <c r="AZ4" s="188">
        <f xml:space="preserve"> Time!AZ$148</f>
        <v>2029</v>
      </c>
      <c r="BA4" s="188">
        <f xml:space="preserve"> Time!BA$148</f>
        <v>2029</v>
      </c>
      <c r="BB4" s="188">
        <f xml:space="preserve"> Time!BB$148</f>
        <v>2029</v>
      </c>
      <c r="BC4" s="188">
        <f xml:space="preserve"> Time!BC$148</f>
        <v>2029</v>
      </c>
      <c r="BD4" s="188">
        <f xml:space="preserve"> Time!BD$148</f>
        <v>2029</v>
      </c>
      <c r="BE4" s="188">
        <f xml:space="preserve"> Time!BE$148</f>
        <v>2029</v>
      </c>
      <c r="BF4" s="188">
        <f xml:space="preserve"> Time!BF$148</f>
        <v>2030</v>
      </c>
      <c r="BG4" s="188">
        <f xml:space="preserve"> Time!BG$148</f>
        <v>2030</v>
      </c>
      <c r="BH4" s="188">
        <f xml:space="preserve"> Time!BH$148</f>
        <v>2030</v>
      </c>
      <c r="BI4" s="188">
        <f xml:space="preserve"> Time!BI$148</f>
        <v>2030</v>
      </c>
      <c r="BJ4" s="188">
        <f xml:space="preserve"> Time!BJ$148</f>
        <v>2031</v>
      </c>
      <c r="BK4" s="188">
        <f xml:space="preserve"> Time!BK$148</f>
        <v>2031</v>
      </c>
      <c r="BL4" s="188">
        <f xml:space="preserve"> Time!BL$148</f>
        <v>2031</v>
      </c>
      <c r="BM4" s="188">
        <f xml:space="preserve"> Time!BM$148</f>
        <v>2031</v>
      </c>
      <c r="BN4" s="188">
        <f xml:space="preserve"> Time!BN$148</f>
        <v>2032</v>
      </c>
      <c r="BO4" s="188">
        <f xml:space="preserve"> Time!BO$148</f>
        <v>2032</v>
      </c>
      <c r="BP4" s="188">
        <f xml:space="preserve"> Time!BP$148</f>
        <v>2032</v>
      </c>
      <c r="BQ4" s="188">
        <f xml:space="preserve"> Time!BQ$148</f>
        <v>2032</v>
      </c>
      <c r="BR4" s="188">
        <f xml:space="preserve"> Time!BR$148</f>
        <v>2033</v>
      </c>
      <c r="BS4" s="188">
        <f xml:space="preserve"> Time!BS$148</f>
        <v>2033</v>
      </c>
      <c r="BT4" s="188">
        <f xml:space="preserve"> Time!BT$148</f>
        <v>2033</v>
      </c>
      <c r="BU4" s="188">
        <f xml:space="preserve"> Time!BU$148</f>
        <v>2033</v>
      </c>
      <c r="BV4" s="188">
        <f xml:space="preserve"> Time!BV$148</f>
        <v>2034</v>
      </c>
      <c r="BW4" s="188">
        <f xml:space="preserve"> Time!BW$148</f>
        <v>2034</v>
      </c>
      <c r="BX4" s="188">
        <f xml:space="preserve"> Time!BX$148</f>
        <v>2034</v>
      </c>
      <c r="BY4" s="188">
        <f xml:space="preserve"> Time!BY$148</f>
        <v>2034</v>
      </c>
      <c r="BZ4" s="188">
        <f xml:space="preserve"> Time!BZ$148</f>
        <v>2035</v>
      </c>
      <c r="CA4" s="188">
        <f xml:space="preserve"> Time!CA$148</f>
        <v>2035</v>
      </c>
      <c r="CB4" s="188">
        <f xml:space="preserve"> Time!CB$148</f>
        <v>2035</v>
      </c>
      <c r="CC4" s="188">
        <f xml:space="preserve"> Time!CC$148</f>
        <v>2035</v>
      </c>
      <c r="CD4" s="188">
        <f xml:space="preserve"> Time!CD$148</f>
        <v>2036</v>
      </c>
      <c r="CE4" s="188">
        <f xml:space="preserve"> Time!CE$148</f>
        <v>2036</v>
      </c>
      <c r="CF4" s="188">
        <f xml:space="preserve"> Time!CF$148</f>
        <v>2036</v>
      </c>
      <c r="CG4" s="188">
        <f xml:space="preserve"> Time!CG$148</f>
        <v>2036</v>
      </c>
      <c r="CH4" s="188">
        <f xml:space="preserve"> Time!CH$148</f>
        <v>2037</v>
      </c>
      <c r="CI4" s="188">
        <f xml:space="preserve"> Time!CI$148</f>
        <v>2037</v>
      </c>
      <c r="CJ4" s="188">
        <f xml:space="preserve"> Time!CJ$148</f>
        <v>2037</v>
      </c>
      <c r="CK4" s="188">
        <f xml:space="preserve"> Time!CK$148</f>
        <v>2037</v>
      </c>
      <c r="CL4" s="188">
        <f xml:space="preserve"> Time!CL$148</f>
        <v>2038</v>
      </c>
      <c r="CM4" s="188">
        <f xml:space="preserve"> Time!CM$148</f>
        <v>2038</v>
      </c>
      <c r="CN4" s="188">
        <f xml:space="preserve"> Time!CN$148</f>
        <v>2038</v>
      </c>
      <c r="CO4" s="188">
        <f xml:space="preserve"> Time!CO$148</f>
        <v>2038</v>
      </c>
      <c r="CP4" s="188">
        <f xml:space="preserve"> Time!CP$148</f>
        <v>2039</v>
      </c>
      <c r="CQ4" s="188">
        <f xml:space="preserve"> Time!CQ$148</f>
        <v>2039</v>
      </c>
      <c r="CR4" s="188">
        <f xml:space="preserve"> Time!CR$148</f>
        <v>2039</v>
      </c>
      <c r="CS4" s="188">
        <f xml:space="preserve"> Time!CS$148</f>
        <v>2039</v>
      </c>
      <c r="CT4" s="188">
        <f xml:space="preserve"> Time!CT$148</f>
        <v>2040</v>
      </c>
      <c r="CU4" s="188">
        <f xml:space="preserve"> Time!CU$148</f>
        <v>2040</v>
      </c>
      <c r="CV4" s="188">
        <f xml:space="preserve"> Time!CV$148</f>
        <v>2040</v>
      </c>
      <c r="CW4" s="188">
        <f xml:space="preserve"> Time!CW$148</f>
        <v>2040</v>
      </c>
      <c r="CX4" s="188">
        <f xml:space="preserve"> Time!CX$148</f>
        <v>2041</v>
      </c>
      <c r="CY4" s="188">
        <f xml:space="preserve"> Time!CY$148</f>
        <v>2041</v>
      </c>
      <c r="CZ4" s="188">
        <f xml:space="preserve"> Time!CZ$148</f>
        <v>2041</v>
      </c>
      <c r="DA4" s="188">
        <f xml:space="preserve"> Time!DA$148</f>
        <v>2041</v>
      </c>
      <c r="DB4" s="188">
        <f xml:space="preserve"> Time!DB$148</f>
        <v>2042</v>
      </c>
      <c r="DC4" s="188">
        <f xml:space="preserve"> Time!DC$148</f>
        <v>2042</v>
      </c>
      <c r="DD4" s="188">
        <f xml:space="preserve"> Time!DD$148</f>
        <v>2042</v>
      </c>
      <c r="DE4" s="188">
        <f xml:space="preserve"> Time!DE$148</f>
        <v>2042</v>
      </c>
      <c r="DF4" s="188">
        <f xml:space="preserve"> Time!DF$148</f>
        <v>2043</v>
      </c>
      <c r="DG4" s="188">
        <f xml:space="preserve"> Time!DG$148</f>
        <v>2043</v>
      </c>
      <c r="DH4" s="188">
        <f xml:space="preserve"> Time!DH$148</f>
        <v>2043</v>
      </c>
      <c r="DI4" s="188">
        <f xml:space="preserve"> Time!DI$148</f>
        <v>2043</v>
      </c>
      <c r="DJ4" s="188">
        <f xml:space="preserve"> Time!DJ$148</f>
        <v>2044</v>
      </c>
      <c r="DK4" s="188">
        <f xml:space="preserve"> Time!DK$148</f>
        <v>2044</v>
      </c>
      <c r="DL4" s="188">
        <f xml:space="preserve"> Time!DL$148</f>
        <v>2044</v>
      </c>
      <c r="DM4" s="188">
        <f xml:space="preserve"> Time!DM$148</f>
        <v>2044</v>
      </c>
      <c r="DN4" s="188">
        <f xml:space="preserve"> Time!DN$148</f>
        <v>2045</v>
      </c>
      <c r="DO4" s="188">
        <f xml:space="preserve"> Time!DO$148</f>
        <v>2045</v>
      </c>
      <c r="DP4" s="188">
        <f xml:space="preserve"> Time!DP$148</f>
        <v>2045</v>
      </c>
      <c r="DQ4" s="188">
        <f xml:space="preserve"> Time!DQ$148</f>
        <v>2045</v>
      </c>
      <c r="DR4" s="188">
        <f xml:space="preserve"> Time!DR$148</f>
        <v>2046</v>
      </c>
      <c r="DS4" s="188">
        <f xml:space="preserve"> Time!DS$148</f>
        <v>2046</v>
      </c>
      <c r="DT4" s="188">
        <f xml:space="preserve"> Time!DT$148</f>
        <v>2046</v>
      </c>
      <c r="DU4" s="188">
        <f xml:space="preserve"> Time!DU$148</f>
        <v>2046</v>
      </c>
      <c r="DV4" s="188">
        <f xml:space="preserve"> Time!DV$148</f>
        <v>2047</v>
      </c>
      <c r="DW4" s="188">
        <f xml:space="preserve"> Time!DW$148</f>
        <v>2047</v>
      </c>
      <c r="DX4" s="188">
        <f xml:space="preserve"> Time!DX$148</f>
        <v>2047</v>
      </c>
      <c r="DY4" s="188">
        <f xml:space="preserve"> Time!DY$148</f>
        <v>2047</v>
      </c>
      <c r="DZ4" s="188">
        <f xml:space="preserve"> Time!DZ$148</f>
        <v>2048</v>
      </c>
      <c r="EA4" s="188">
        <f xml:space="preserve"> Time!EA$148</f>
        <v>2048</v>
      </c>
      <c r="EB4" s="188">
        <f xml:space="preserve"> Time!EB$148</f>
        <v>2048</v>
      </c>
      <c r="EC4" s="188">
        <f xml:space="preserve"> Time!EC$148</f>
        <v>2048</v>
      </c>
      <c r="ED4" s="188">
        <f xml:space="preserve"> Time!ED$148</f>
        <v>2049</v>
      </c>
      <c r="EE4" s="188">
        <f xml:space="preserve"> Time!EE$148</f>
        <v>2049</v>
      </c>
      <c r="EF4" s="188">
        <f xml:space="preserve"> Time!EF$148</f>
        <v>2049</v>
      </c>
      <c r="EG4" s="188">
        <f xml:space="preserve"> Time!EG$148</f>
        <v>2049</v>
      </c>
      <c r="EH4" s="188">
        <f xml:space="preserve"> Time!EH$148</f>
        <v>2050</v>
      </c>
      <c r="EI4" s="188">
        <f xml:space="preserve"> Time!EI$148</f>
        <v>2050</v>
      </c>
      <c r="EJ4" s="188">
        <f xml:space="preserve"> Time!EJ$148</f>
        <v>2050</v>
      </c>
      <c r="EK4" s="188">
        <f xml:space="preserve"> Time!EK$148</f>
        <v>2050</v>
      </c>
      <c r="EL4" s="188">
        <f xml:space="preserve"> Time!EL$148</f>
        <v>2051</v>
      </c>
      <c r="EM4" s="188">
        <f xml:space="preserve"> Time!EM$148</f>
        <v>2051</v>
      </c>
      <c r="EN4" s="188">
        <f xml:space="preserve"> Time!EN$148</f>
        <v>2051</v>
      </c>
      <c r="EO4" s="188">
        <f xml:space="preserve"> Time!EO$148</f>
        <v>2051</v>
      </c>
      <c r="EP4" s="188">
        <f xml:space="preserve"> Time!EP$148</f>
        <v>2052</v>
      </c>
      <c r="EQ4" s="188">
        <f xml:space="preserve"> Time!EQ$148</f>
        <v>2052</v>
      </c>
      <c r="ER4" s="188">
        <f xml:space="preserve"> Time!ER$148</f>
        <v>2052</v>
      </c>
      <c r="ES4" s="188">
        <f xml:space="preserve"> Time!ES$148</f>
        <v>2052</v>
      </c>
      <c r="ET4" s="188">
        <f xml:space="preserve"> Time!ET$148</f>
        <v>2053</v>
      </c>
      <c r="EU4" s="188">
        <f xml:space="preserve"> Time!EU$148</f>
        <v>2053</v>
      </c>
      <c r="EV4" s="188">
        <f xml:space="preserve"> Time!EV$148</f>
        <v>2053</v>
      </c>
      <c r="EW4" s="188">
        <f xml:space="preserve"> Time!EW$148</f>
        <v>2053</v>
      </c>
      <c r="EX4" s="188">
        <f xml:space="preserve"> Time!EX$148</f>
        <v>2054</v>
      </c>
      <c r="EY4" s="188">
        <f xml:space="preserve"> Time!EY$148</f>
        <v>2054</v>
      </c>
      <c r="EZ4" s="188">
        <f xml:space="preserve"> Time!EZ$148</f>
        <v>2054</v>
      </c>
      <c r="FA4" s="188">
        <f xml:space="preserve"> Time!FA$148</f>
        <v>2054</v>
      </c>
      <c r="FB4" s="188">
        <f xml:space="preserve"> Time!FB$148</f>
        <v>2055</v>
      </c>
      <c r="FC4" s="188">
        <f xml:space="preserve"> Time!FC$148</f>
        <v>2055</v>
      </c>
      <c r="FD4" s="188">
        <f xml:space="preserve"> Time!FD$148</f>
        <v>2055</v>
      </c>
      <c r="FE4" s="188">
        <f xml:space="preserve"> Time!FE$148</f>
        <v>2055</v>
      </c>
      <c r="FF4" s="188">
        <f xml:space="preserve"> Time!FF$148</f>
        <v>2056</v>
      </c>
      <c r="FG4" s="188">
        <f xml:space="preserve"> Time!FG$148</f>
        <v>2056</v>
      </c>
      <c r="FH4" s="188">
        <f xml:space="preserve"> Time!FH$148</f>
        <v>2056</v>
      </c>
      <c r="FI4" s="188">
        <f xml:space="preserve"> Time!FI$148</f>
        <v>2056</v>
      </c>
      <c r="FJ4" s="188">
        <f xml:space="preserve"> Time!FJ$148</f>
        <v>2057</v>
      </c>
      <c r="FK4" s="188">
        <f xml:space="preserve"> Time!FK$148</f>
        <v>2057</v>
      </c>
      <c r="FL4" s="188">
        <f xml:space="preserve"> Time!FL$148</f>
        <v>2057</v>
      </c>
      <c r="FM4" s="188">
        <f xml:space="preserve"> Time!FM$148</f>
        <v>2057</v>
      </c>
      <c r="FN4" s="188">
        <f xml:space="preserve"> Time!FN$148</f>
        <v>2058</v>
      </c>
      <c r="FO4" s="188">
        <f xml:space="preserve"> Time!FO$148</f>
        <v>2058</v>
      </c>
      <c r="FP4" s="188">
        <f xml:space="preserve"> Time!FP$148</f>
        <v>2058</v>
      </c>
      <c r="FQ4" s="188">
        <f xml:space="preserve"> Time!FQ$148</f>
        <v>2058</v>
      </c>
      <c r="FR4" s="188">
        <f xml:space="preserve"> Time!FR$148</f>
        <v>2059</v>
      </c>
      <c r="FS4" s="188">
        <f xml:space="preserve"> Time!FS$148</f>
        <v>2059</v>
      </c>
      <c r="FT4" s="188">
        <f xml:space="preserve"> Time!FT$148</f>
        <v>2059</v>
      </c>
      <c r="FU4" s="188">
        <f xml:space="preserve"> Time!FU$148</f>
        <v>2059</v>
      </c>
      <c r="FV4" s="188">
        <f xml:space="preserve"> Time!FV$148</f>
        <v>2060</v>
      </c>
      <c r="FW4" s="188">
        <f xml:space="preserve"> Time!FW$148</f>
        <v>2060</v>
      </c>
      <c r="FX4" s="188">
        <f xml:space="preserve"> Time!FX$148</f>
        <v>2060</v>
      </c>
      <c r="FY4" s="188">
        <f xml:space="preserve"> Time!FY$148</f>
        <v>2060</v>
      </c>
      <c r="FZ4" s="188">
        <f xml:space="preserve"> Time!FZ$148</f>
        <v>2061</v>
      </c>
      <c r="GA4" s="188">
        <f xml:space="preserve"> Time!GA$148</f>
        <v>2061</v>
      </c>
      <c r="GB4" s="188">
        <f xml:space="preserve"> Time!GB$148</f>
        <v>2061</v>
      </c>
      <c r="GC4" s="188">
        <f xml:space="preserve"> Time!GC$148</f>
        <v>2061</v>
      </c>
      <c r="GD4" s="188">
        <f xml:space="preserve"> Time!GD$148</f>
        <v>2062</v>
      </c>
      <c r="GE4" s="188">
        <f xml:space="preserve"> Time!GE$148</f>
        <v>2062</v>
      </c>
      <c r="GF4" s="188">
        <f xml:space="preserve"> Time!GF$148</f>
        <v>2062</v>
      </c>
      <c r="GG4" s="188">
        <f xml:space="preserve"> Time!GG$148</f>
        <v>2062</v>
      </c>
      <c r="GH4" s="188">
        <f xml:space="preserve"> Time!GH$148</f>
        <v>2063</v>
      </c>
      <c r="GI4" s="188">
        <f xml:space="preserve"> Time!GI$148</f>
        <v>2063</v>
      </c>
      <c r="GJ4" s="188">
        <f xml:space="preserve"> Time!GJ$148</f>
        <v>2063</v>
      </c>
    </row>
    <row r="5" spans="1:192" x14ac:dyDescent="0.35">
      <c r="E5" s="2" t="str">
        <f xml:space="preserve"> Time!E$10</f>
        <v>Model column counter</v>
      </c>
      <c r="F5" s="37" t="s">
        <v>19</v>
      </c>
      <c r="G5" s="38" t="s">
        <v>17</v>
      </c>
      <c r="H5" s="37" t="s">
        <v>18</v>
      </c>
      <c r="I5" s="15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35">
      <c r="A8" s="208"/>
      <c r="B8" s="208"/>
      <c r="C8" s="209"/>
      <c r="D8" s="210"/>
      <c r="E8" s="211" t="s">
        <v>7</v>
      </c>
      <c r="F8" s="211"/>
      <c r="G8" s="211"/>
      <c r="H8" s="211"/>
      <c r="I8" s="212"/>
      <c r="J8" s="211">
        <f t="shared" ref="J8:AO8" si="0" xml:space="preserve"> I11</f>
        <v>0</v>
      </c>
      <c r="K8" s="211">
        <f t="shared" si="0"/>
        <v>0</v>
      </c>
      <c r="L8" s="211">
        <f t="shared" si="0"/>
        <v>0</v>
      </c>
      <c r="M8" s="211">
        <f t="shared" si="0"/>
        <v>0</v>
      </c>
      <c r="N8" s="211">
        <f t="shared" si="0"/>
        <v>0</v>
      </c>
      <c r="O8" s="211">
        <f t="shared" si="0"/>
        <v>0</v>
      </c>
      <c r="P8" s="211">
        <f t="shared" si="0"/>
        <v>0</v>
      </c>
      <c r="Q8" s="211">
        <f t="shared" si="0"/>
        <v>0</v>
      </c>
      <c r="R8" s="211">
        <f t="shared" si="0"/>
        <v>0</v>
      </c>
      <c r="S8" s="211">
        <f t="shared" si="0"/>
        <v>0</v>
      </c>
      <c r="T8" s="211">
        <f t="shared" si="0"/>
        <v>0</v>
      </c>
      <c r="U8" s="211">
        <f t="shared" si="0"/>
        <v>0</v>
      </c>
      <c r="V8" s="211">
        <f t="shared" si="0"/>
        <v>0</v>
      </c>
      <c r="W8" s="211">
        <f t="shared" si="0"/>
        <v>0</v>
      </c>
      <c r="X8" s="211">
        <f t="shared" si="0"/>
        <v>0</v>
      </c>
      <c r="Y8" s="211">
        <f t="shared" si="0"/>
        <v>0</v>
      </c>
      <c r="Z8" s="211">
        <f t="shared" si="0"/>
        <v>0</v>
      </c>
      <c r="AA8" s="211">
        <f t="shared" si="0"/>
        <v>0</v>
      </c>
      <c r="AB8" s="211">
        <f t="shared" si="0"/>
        <v>0</v>
      </c>
      <c r="AC8" s="211">
        <f t="shared" si="0"/>
        <v>0</v>
      </c>
      <c r="AD8" s="211">
        <f t="shared" si="0"/>
        <v>0</v>
      </c>
      <c r="AE8" s="211">
        <f t="shared" si="0"/>
        <v>0</v>
      </c>
      <c r="AF8" s="211">
        <f t="shared" si="0"/>
        <v>0</v>
      </c>
      <c r="AG8" s="211">
        <f t="shared" si="0"/>
        <v>0</v>
      </c>
      <c r="AH8" s="211">
        <f t="shared" si="0"/>
        <v>0</v>
      </c>
      <c r="AI8" s="211">
        <f t="shared" si="0"/>
        <v>0</v>
      </c>
      <c r="AJ8" s="211">
        <f t="shared" si="0"/>
        <v>0</v>
      </c>
      <c r="AK8" s="211">
        <f t="shared" si="0"/>
        <v>0</v>
      </c>
      <c r="AL8" s="211">
        <f t="shared" si="0"/>
        <v>0</v>
      </c>
      <c r="AM8" s="211">
        <f t="shared" si="0"/>
        <v>0</v>
      </c>
      <c r="AN8" s="211">
        <f t="shared" si="0"/>
        <v>0</v>
      </c>
      <c r="AO8" s="211">
        <f t="shared" si="0"/>
        <v>0</v>
      </c>
      <c r="AP8" s="211">
        <f t="shared" ref="AP8:BU8" si="1" xml:space="preserve"> AO11</f>
        <v>0</v>
      </c>
      <c r="AQ8" s="211">
        <f t="shared" si="1"/>
        <v>0</v>
      </c>
      <c r="AR8" s="211">
        <f t="shared" si="1"/>
        <v>0</v>
      </c>
      <c r="AS8" s="211">
        <f t="shared" si="1"/>
        <v>0</v>
      </c>
      <c r="AT8" s="211">
        <f t="shared" si="1"/>
        <v>0</v>
      </c>
      <c r="AU8" s="211">
        <f t="shared" si="1"/>
        <v>0</v>
      </c>
      <c r="AV8" s="211">
        <f t="shared" si="1"/>
        <v>0</v>
      </c>
      <c r="AW8" s="211">
        <f t="shared" si="1"/>
        <v>0</v>
      </c>
      <c r="AX8" s="211">
        <f t="shared" si="1"/>
        <v>0</v>
      </c>
      <c r="AY8" s="211">
        <f t="shared" si="1"/>
        <v>0</v>
      </c>
      <c r="AZ8" s="211">
        <f t="shared" si="1"/>
        <v>0</v>
      </c>
      <c r="BA8" s="211">
        <f t="shared" si="1"/>
        <v>0</v>
      </c>
      <c r="BB8" s="211">
        <f t="shared" si="1"/>
        <v>0</v>
      </c>
      <c r="BC8" s="211">
        <f t="shared" si="1"/>
        <v>0</v>
      </c>
      <c r="BD8" s="211">
        <f t="shared" si="1"/>
        <v>0</v>
      </c>
      <c r="BE8" s="211">
        <f t="shared" si="1"/>
        <v>0</v>
      </c>
      <c r="BF8" s="211">
        <f t="shared" si="1"/>
        <v>0</v>
      </c>
      <c r="BG8" s="211">
        <f t="shared" si="1"/>
        <v>0</v>
      </c>
      <c r="BH8" s="211">
        <f t="shared" si="1"/>
        <v>0</v>
      </c>
      <c r="BI8" s="211">
        <f t="shared" si="1"/>
        <v>0</v>
      </c>
      <c r="BJ8" s="211">
        <f t="shared" si="1"/>
        <v>0</v>
      </c>
      <c r="BK8" s="211">
        <f t="shared" si="1"/>
        <v>0</v>
      </c>
      <c r="BL8" s="211">
        <f t="shared" si="1"/>
        <v>0</v>
      </c>
      <c r="BM8" s="211">
        <f t="shared" si="1"/>
        <v>0</v>
      </c>
      <c r="BN8" s="211">
        <f t="shared" si="1"/>
        <v>0</v>
      </c>
      <c r="BO8" s="211">
        <f t="shared" si="1"/>
        <v>0</v>
      </c>
      <c r="BP8" s="211">
        <f t="shared" si="1"/>
        <v>0</v>
      </c>
      <c r="BQ8" s="211">
        <f t="shared" si="1"/>
        <v>0</v>
      </c>
      <c r="BR8" s="211">
        <f t="shared" si="1"/>
        <v>0</v>
      </c>
      <c r="BS8" s="211">
        <f t="shared" si="1"/>
        <v>0</v>
      </c>
      <c r="BT8" s="211">
        <f t="shared" si="1"/>
        <v>0</v>
      </c>
      <c r="BU8" s="211">
        <f t="shared" si="1"/>
        <v>0</v>
      </c>
      <c r="BV8" s="211">
        <f t="shared" ref="BV8:DA8" si="2" xml:space="preserve"> BU11</f>
        <v>0</v>
      </c>
      <c r="BW8" s="211">
        <f t="shared" si="2"/>
        <v>0</v>
      </c>
      <c r="BX8" s="211">
        <f t="shared" si="2"/>
        <v>0</v>
      </c>
      <c r="BY8" s="211">
        <f t="shared" si="2"/>
        <v>0</v>
      </c>
      <c r="BZ8" s="211">
        <f t="shared" si="2"/>
        <v>0</v>
      </c>
      <c r="CA8" s="211">
        <f t="shared" si="2"/>
        <v>0</v>
      </c>
      <c r="CB8" s="211">
        <f t="shared" si="2"/>
        <v>0</v>
      </c>
      <c r="CC8" s="211">
        <f t="shared" si="2"/>
        <v>0</v>
      </c>
      <c r="CD8" s="211">
        <f t="shared" si="2"/>
        <v>0</v>
      </c>
      <c r="CE8" s="211">
        <f t="shared" si="2"/>
        <v>0</v>
      </c>
      <c r="CF8" s="211">
        <f t="shared" si="2"/>
        <v>0</v>
      </c>
      <c r="CG8" s="211">
        <f t="shared" si="2"/>
        <v>0</v>
      </c>
      <c r="CH8" s="211">
        <f t="shared" si="2"/>
        <v>0</v>
      </c>
      <c r="CI8" s="211">
        <f t="shared" si="2"/>
        <v>0</v>
      </c>
      <c r="CJ8" s="211">
        <f t="shared" si="2"/>
        <v>0</v>
      </c>
      <c r="CK8" s="211">
        <f t="shared" si="2"/>
        <v>0</v>
      </c>
      <c r="CL8" s="211">
        <f t="shared" si="2"/>
        <v>0</v>
      </c>
      <c r="CM8" s="211">
        <f t="shared" si="2"/>
        <v>0</v>
      </c>
      <c r="CN8" s="211">
        <f t="shared" si="2"/>
        <v>0</v>
      </c>
      <c r="CO8" s="211">
        <f t="shared" si="2"/>
        <v>0</v>
      </c>
      <c r="CP8" s="211">
        <f t="shared" si="2"/>
        <v>0</v>
      </c>
      <c r="CQ8" s="211">
        <f t="shared" si="2"/>
        <v>0</v>
      </c>
      <c r="CR8" s="211">
        <f t="shared" si="2"/>
        <v>0</v>
      </c>
      <c r="CS8" s="211">
        <f t="shared" si="2"/>
        <v>0</v>
      </c>
      <c r="CT8" s="211">
        <f t="shared" si="2"/>
        <v>0</v>
      </c>
      <c r="CU8" s="211">
        <f t="shared" si="2"/>
        <v>0</v>
      </c>
      <c r="CV8" s="211">
        <f t="shared" si="2"/>
        <v>0</v>
      </c>
      <c r="CW8" s="211">
        <f t="shared" si="2"/>
        <v>0</v>
      </c>
      <c r="CX8" s="211">
        <f t="shared" si="2"/>
        <v>0</v>
      </c>
      <c r="CY8" s="211">
        <f t="shared" si="2"/>
        <v>0</v>
      </c>
      <c r="CZ8" s="211">
        <f t="shared" si="2"/>
        <v>0</v>
      </c>
      <c r="DA8" s="211">
        <f t="shared" si="2"/>
        <v>0</v>
      </c>
      <c r="DB8" s="211">
        <f t="shared" ref="DB8:EG8" si="3" xml:space="preserve"> DA11</f>
        <v>0</v>
      </c>
      <c r="DC8" s="211">
        <f t="shared" si="3"/>
        <v>0</v>
      </c>
      <c r="DD8" s="211">
        <f t="shared" si="3"/>
        <v>0</v>
      </c>
      <c r="DE8" s="211">
        <f t="shared" si="3"/>
        <v>0</v>
      </c>
      <c r="DF8" s="211">
        <f t="shared" si="3"/>
        <v>0</v>
      </c>
      <c r="DG8" s="211">
        <f t="shared" si="3"/>
        <v>0</v>
      </c>
      <c r="DH8" s="211">
        <f t="shared" si="3"/>
        <v>0</v>
      </c>
      <c r="DI8" s="211">
        <f t="shared" si="3"/>
        <v>0</v>
      </c>
      <c r="DJ8" s="211">
        <f t="shared" si="3"/>
        <v>0</v>
      </c>
      <c r="DK8" s="211">
        <f t="shared" si="3"/>
        <v>0</v>
      </c>
      <c r="DL8" s="211">
        <f t="shared" si="3"/>
        <v>0</v>
      </c>
      <c r="DM8" s="211">
        <f t="shared" si="3"/>
        <v>0</v>
      </c>
      <c r="DN8" s="211">
        <f t="shared" si="3"/>
        <v>0</v>
      </c>
      <c r="DO8" s="211">
        <f t="shared" si="3"/>
        <v>0</v>
      </c>
      <c r="DP8" s="211">
        <f t="shared" si="3"/>
        <v>0</v>
      </c>
      <c r="DQ8" s="211">
        <f t="shared" si="3"/>
        <v>0</v>
      </c>
      <c r="DR8" s="211">
        <f t="shared" si="3"/>
        <v>0</v>
      </c>
      <c r="DS8" s="211">
        <f t="shared" si="3"/>
        <v>0</v>
      </c>
      <c r="DT8" s="211">
        <f t="shared" si="3"/>
        <v>0</v>
      </c>
      <c r="DU8" s="211">
        <f t="shared" si="3"/>
        <v>0</v>
      </c>
      <c r="DV8" s="211">
        <f t="shared" si="3"/>
        <v>0</v>
      </c>
      <c r="DW8" s="211">
        <f t="shared" si="3"/>
        <v>0</v>
      </c>
      <c r="DX8" s="211">
        <f t="shared" si="3"/>
        <v>0</v>
      </c>
      <c r="DY8" s="211">
        <f t="shared" si="3"/>
        <v>0</v>
      </c>
      <c r="DZ8" s="211">
        <f t="shared" si="3"/>
        <v>0</v>
      </c>
      <c r="EA8" s="211">
        <f t="shared" si="3"/>
        <v>0</v>
      </c>
      <c r="EB8" s="211">
        <f t="shared" si="3"/>
        <v>0</v>
      </c>
      <c r="EC8" s="211">
        <f t="shared" si="3"/>
        <v>0</v>
      </c>
      <c r="ED8" s="211">
        <f t="shared" si="3"/>
        <v>0</v>
      </c>
      <c r="EE8" s="211">
        <f t="shared" si="3"/>
        <v>0</v>
      </c>
      <c r="EF8" s="211">
        <f t="shared" si="3"/>
        <v>0</v>
      </c>
      <c r="EG8" s="211">
        <f t="shared" si="3"/>
        <v>0</v>
      </c>
      <c r="EH8" s="211">
        <f t="shared" ref="EH8:FM8" si="4" xml:space="preserve"> EG11</f>
        <v>0</v>
      </c>
      <c r="EI8" s="211">
        <f t="shared" si="4"/>
        <v>0</v>
      </c>
      <c r="EJ8" s="211">
        <f t="shared" si="4"/>
        <v>0</v>
      </c>
      <c r="EK8" s="211">
        <f t="shared" si="4"/>
        <v>0</v>
      </c>
      <c r="EL8" s="211">
        <f t="shared" si="4"/>
        <v>0</v>
      </c>
      <c r="EM8" s="211">
        <f t="shared" si="4"/>
        <v>0</v>
      </c>
      <c r="EN8" s="211">
        <f t="shared" si="4"/>
        <v>0</v>
      </c>
      <c r="EO8" s="211">
        <f t="shared" si="4"/>
        <v>0</v>
      </c>
      <c r="EP8" s="211">
        <f t="shared" si="4"/>
        <v>0</v>
      </c>
      <c r="EQ8" s="211">
        <f t="shared" si="4"/>
        <v>0</v>
      </c>
      <c r="ER8" s="211">
        <f t="shared" si="4"/>
        <v>0</v>
      </c>
      <c r="ES8" s="211">
        <f t="shared" si="4"/>
        <v>0</v>
      </c>
      <c r="ET8" s="211">
        <f t="shared" si="4"/>
        <v>0</v>
      </c>
      <c r="EU8" s="211">
        <f t="shared" si="4"/>
        <v>0</v>
      </c>
      <c r="EV8" s="211">
        <f t="shared" si="4"/>
        <v>0</v>
      </c>
      <c r="EW8" s="211">
        <f t="shared" si="4"/>
        <v>0</v>
      </c>
      <c r="EX8" s="211">
        <f t="shared" si="4"/>
        <v>0</v>
      </c>
      <c r="EY8" s="211">
        <f t="shared" si="4"/>
        <v>0</v>
      </c>
      <c r="EZ8" s="211">
        <f t="shared" si="4"/>
        <v>0</v>
      </c>
      <c r="FA8" s="211">
        <f t="shared" si="4"/>
        <v>0</v>
      </c>
      <c r="FB8" s="211">
        <f t="shared" si="4"/>
        <v>0</v>
      </c>
      <c r="FC8" s="211">
        <f t="shared" si="4"/>
        <v>0</v>
      </c>
      <c r="FD8" s="211">
        <f t="shared" si="4"/>
        <v>0</v>
      </c>
      <c r="FE8" s="211">
        <f t="shared" si="4"/>
        <v>0</v>
      </c>
      <c r="FF8" s="211">
        <f t="shared" si="4"/>
        <v>0</v>
      </c>
      <c r="FG8" s="211">
        <f t="shared" si="4"/>
        <v>0</v>
      </c>
      <c r="FH8" s="211">
        <f t="shared" si="4"/>
        <v>0</v>
      </c>
      <c r="FI8" s="211">
        <f t="shared" si="4"/>
        <v>0</v>
      </c>
      <c r="FJ8" s="211">
        <f t="shared" si="4"/>
        <v>0</v>
      </c>
      <c r="FK8" s="211">
        <f t="shared" si="4"/>
        <v>0</v>
      </c>
      <c r="FL8" s="211">
        <f t="shared" si="4"/>
        <v>0</v>
      </c>
      <c r="FM8" s="211">
        <f t="shared" si="4"/>
        <v>0</v>
      </c>
      <c r="FN8" s="211">
        <f t="shared" ref="FN8:GJ8" si="5" xml:space="preserve"> FM11</f>
        <v>0</v>
      </c>
      <c r="FO8" s="211">
        <f t="shared" si="5"/>
        <v>0</v>
      </c>
      <c r="FP8" s="211">
        <f t="shared" si="5"/>
        <v>0</v>
      </c>
      <c r="FQ8" s="211">
        <f t="shared" si="5"/>
        <v>0</v>
      </c>
      <c r="FR8" s="211">
        <f t="shared" si="5"/>
        <v>0</v>
      </c>
      <c r="FS8" s="211">
        <f t="shared" si="5"/>
        <v>0</v>
      </c>
      <c r="FT8" s="211">
        <f t="shared" si="5"/>
        <v>0</v>
      </c>
      <c r="FU8" s="211">
        <f t="shared" si="5"/>
        <v>0</v>
      </c>
      <c r="FV8" s="211">
        <f t="shared" si="5"/>
        <v>0</v>
      </c>
      <c r="FW8" s="211">
        <f t="shared" si="5"/>
        <v>0</v>
      </c>
      <c r="FX8" s="211">
        <f t="shared" si="5"/>
        <v>0</v>
      </c>
      <c r="FY8" s="211">
        <f t="shared" si="5"/>
        <v>0</v>
      </c>
      <c r="FZ8" s="211">
        <f t="shared" si="5"/>
        <v>0</v>
      </c>
      <c r="GA8" s="211">
        <f t="shared" si="5"/>
        <v>0</v>
      </c>
      <c r="GB8" s="211">
        <f t="shared" si="5"/>
        <v>0</v>
      </c>
      <c r="GC8" s="211">
        <f t="shared" si="5"/>
        <v>0</v>
      </c>
      <c r="GD8" s="211">
        <f t="shared" si="5"/>
        <v>0</v>
      </c>
      <c r="GE8" s="211">
        <f t="shared" si="5"/>
        <v>0</v>
      </c>
      <c r="GF8" s="211">
        <f t="shared" si="5"/>
        <v>0</v>
      </c>
      <c r="GG8" s="211">
        <f t="shared" si="5"/>
        <v>0</v>
      </c>
      <c r="GH8" s="211">
        <f t="shared" si="5"/>
        <v>0</v>
      </c>
      <c r="GI8" s="211">
        <f t="shared" si="5"/>
        <v>0</v>
      </c>
      <c r="GJ8" s="211">
        <f t="shared" si="5"/>
        <v>0</v>
      </c>
    </row>
    <row r="9" spans="1:192" x14ac:dyDescent="0.35">
      <c r="E9" s="207" t="s">
        <v>88</v>
      </c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207"/>
      <c r="AI9" s="207"/>
      <c r="AJ9" s="207"/>
      <c r="AK9" s="207"/>
      <c r="AL9" s="207"/>
      <c r="AM9" s="207"/>
      <c r="AN9" s="207"/>
      <c r="AO9" s="207"/>
      <c r="AP9" s="207"/>
      <c r="AQ9" s="207"/>
      <c r="AR9" s="207"/>
      <c r="AS9" s="207"/>
      <c r="AT9" s="207"/>
      <c r="AU9" s="207"/>
      <c r="AV9" s="207"/>
      <c r="AW9" s="207"/>
      <c r="AX9" s="207"/>
      <c r="AY9" s="207"/>
      <c r="AZ9" s="207"/>
      <c r="BA9" s="207"/>
      <c r="BB9" s="207"/>
      <c r="BC9" s="207"/>
      <c r="BD9" s="207"/>
      <c r="BE9" s="207"/>
      <c r="BF9" s="207"/>
      <c r="BG9" s="207"/>
      <c r="BH9" s="207"/>
      <c r="BI9" s="207"/>
      <c r="BJ9" s="207"/>
      <c r="BK9" s="207"/>
      <c r="BL9" s="207"/>
      <c r="BM9" s="207"/>
      <c r="BN9" s="207"/>
      <c r="BO9" s="207"/>
      <c r="BP9" s="207"/>
      <c r="BQ9" s="207"/>
      <c r="BR9" s="207"/>
      <c r="BS9" s="207"/>
      <c r="BT9" s="207"/>
      <c r="BU9" s="207"/>
      <c r="BV9" s="207"/>
      <c r="BW9" s="207"/>
      <c r="BX9" s="207"/>
      <c r="BY9" s="207"/>
      <c r="BZ9" s="207"/>
      <c r="CA9" s="207"/>
      <c r="CB9" s="207"/>
      <c r="CC9" s="207"/>
      <c r="CD9" s="207"/>
      <c r="CE9" s="207"/>
      <c r="CF9" s="207"/>
      <c r="CG9" s="207"/>
      <c r="CH9" s="207"/>
      <c r="CI9" s="207"/>
      <c r="CJ9" s="207"/>
      <c r="CK9" s="207"/>
      <c r="CL9" s="207"/>
      <c r="CM9" s="207"/>
      <c r="CN9" s="207"/>
      <c r="CO9" s="207"/>
      <c r="CP9" s="207"/>
      <c r="CQ9" s="207"/>
      <c r="CR9" s="207"/>
      <c r="CS9" s="207"/>
      <c r="CT9" s="207"/>
      <c r="CU9" s="207"/>
      <c r="CV9" s="207"/>
      <c r="CW9" s="207"/>
      <c r="CX9" s="207"/>
      <c r="CY9" s="207"/>
      <c r="CZ9" s="207"/>
      <c r="DA9" s="207"/>
      <c r="DB9" s="207"/>
      <c r="DC9" s="207"/>
      <c r="DD9" s="207"/>
      <c r="DE9" s="207"/>
      <c r="DF9" s="207"/>
      <c r="DG9" s="207"/>
      <c r="DH9" s="207"/>
      <c r="DI9" s="207"/>
      <c r="DJ9" s="207"/>
      <c r="DK9" s="207"/>
      <c r="DL9" s="207"/>
      <c r="DM9" s="207"/>
      <c r="DN9" s="207"/>
      <c r="DO9" s="207"/>
      <c r="DP9" s="207"/>
      <c r="DQ9" s="207"/>
      <c r="DR9" s="207"/>
      <c r="DS9" s="207"/>
      <c r="DT9" s="207"/>
      <c r="DU9" s="207"/>
      <c r="DV9" s="207"/>
      <c r="DW9" s="207"/>
      <c r="DX9" s="207"/>
      <c r="DY9" s="207"/>
      <c r="DZ9" s="207"/>
      <c r="EA9" s="207"/>
      <c r="EB9" s="207"/>
      <c r="EC9" s="207"/>
      <c r="ED9" s="207"/>
      <c r="EE9" s="207"/>
      <c r="EF9" s="207"/>
      <c r="EG9" s="207"/>
      <c r="EH9" s="207"/>
      <c r="EI9" s="207"/>
      <c r="EJ9" s="207"/>
      <c r="EK9" s="207"/>
      <c r="EL9" s="207"/>
      <c r="EM9" s="207"/>
      <c r="EN9" s="207"/>
      <c r="EO9" s="207"/>
      <c r="EP9" s="207"/>
      <c r="EQ9" s="207"/>
      <c r="ER9" s="207"/>
      <c r="ES9" s="207"/>
      <c r="ET9" s="207"/>
      <c r="EU9" s="207"/>
      <c r="EV9" s="207"/>
      <c r="EW9" s="207"/>
      <c r="EX9" s="207"/>
      <c r="EY9" s="207"/>
      <c r="EZ9" s="207"/>
      <c r="FA9" s="207"/>
      <c r="FB9" s="207"/>
      <c r="FC9" s="207"/>
      <c r="FD9" s="207"/>
      <c r="FE9" s="207"/>
      <c r="FF9" s="207"/>
      <c r="FG9" s="207"/>
      <c r="FH9" s="207"/>
      <c r="FI9" s="207"/>
      <c r="FJ9" s="207"/>
      <c r="FK9" s="207"/>
      <c r="FL9" s="207"/>
      <c r="FM9" s="207"/>
      <c r="FN9" s="207"/>
      <c r="FO9" s="207"/>
      <c r="FP9" s="207"/>
      <c r="FQ9" s="207"/>
      <c r="FR9" s="207"/>
      <c r="FS9" s="207"/>
      <c r="FT9" s="207"/>
      <c r="FU9" s="207"/>
      <c r="FV9" s="207"/>
      <c r="FW9" s="207"/>
      <c r="FX9" s="207"/>
      <c r="FY9" s="207"/>
      <c r="FZ9" s="207"/>
      <c r="GA9" s="207"/>
      <c r="GB9" s="207"/>
      <c r="GC9" s="207"/>
      <c r="GD9" s="207"/>
      <c r="GE9" s="207"/>
      <c r="GF9" s="207"/>
      <c r="GG9" s="207"/>
      <c r="GH9" s="207"/>
      <c r="GI9" s="207"/>
      <c r="GJ9" s="207"/>
    </row>
    <row r="10" spans="1:192" x14ac:dyDescent="0.35">
      <c r="E10" s="207" t="s">
        <v>89</v>
      </c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07"/>
      <c r="DB10" s="20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</row>
    <row r="11" spans="1:192" x14ac:dyDescent="0.35">
      <c r="A11" s="213"/>
      <c r="B11" s="213"/>
      <c r="C11" s="214"/>
      <c r="D11" s="215"/>
      <c r="E11" s="216" t="s">
        <v>8</v>
      </c>
      <c r="F11" s="216"/>
      <c r="G11" s="216"/>
      <c r="H11" s="216"/>
      <c r="I11" s="217"/>
      <c r="J11" s="216">
        <f t="shared" ref="J11:AO11" si="6" xml:space="preserve"> J8 + J9 - J10</f>
        <v>0</v>
      </c>
      <c r="K11" s="216">
        <f t="shared" si="6"/>
        <v>0</v>
      </c>
      <c r="L11" s="216">
        <f t="shared" si="6"/>
        <v>0</v>
      </c>
      <c r="M11" s="216">
        <f t="shared" si="6"/>
        <v>0</v>
      </c>
      <c r="N11" s="216">
        <f t="shared" si="6"/>
        <v>0</v>
      </c>
      <c r="O11" s="216">
        <f t="shared" si="6"/>
        <v>0</v>
      </c>
      <c r="P11" s="216">
        <f t="shared" si="6"/>
        <v>0</v>
      </c>
      <c r="Q11" s="216">
        <f t="shared" si="6"/>
        <v>0</v>
      </c>
      <c r="R11" s="216">
        <f t="shared" si="6"/>
        <v>0</v>
      </c>
      <c r="S11" s="216">
        <f t="shared" si="6"/>
        <v>0</v>
      </c>
      <c r="T11" s="216">
        <f t="shared" si="6"/>
        <v>0</v>
      </c>
      <c r="U11" s="216">
        <f t="shared" si="6"/>
        <v>0</v>
      </c>
      <c r="V11" s="216">
        <f t="shared" si="6"/>
        <v>0</v>
      </c>
      <c r="W11" s="216">
        <f t="shared" si="6"/>
        <v>0</v>
      </c>
      <c r="X11" s="216">
        <f t="shared" si="6"/>
        <v>0</v>
      </c>
      <c r="Y11" s="216">
        <f t="shared" si="6"/>
        <v>0</v>
      </c>
      <c r="Z11" s="216">
        <f t="shared" si="6"/>
        <v>0</v>
      </c>
      <c r="AA11" s="216">
        <f t="shared" si="6"/>
        <v>0</v>
      </c>
      <c r="AB11" s="216">
        <f t="shared" si="6"/>
        <v>0</v>
      </c>
      <c r="AC11" s="216">
        <f t="shared" si="6"/>
        <v>0</v>
      </c>
      <c r="AD11" s="216">
        <f t="shared" si="6"/>
        <v>0</v>
      </c>
      <c r="AE11" s="216">
        <f t="shared" si="6"/>
        <v>0</v>
      </c>
      <c r="AF11" s="216">
        <f t="shared" si="6"/>
        <v>0</v>
      </c>
      <c r="AG11" s="216">
        <f t="shared" si="6"/>
        <v>0</v>
      </c>
      <c r="AH11" s="216">
        <f t="shared" si="6"/>
        <v>0</v>
      </c>
      <c r="AI11" s="216">
        <f t="shared" si="6"/>
        <v>0</v>
      </c>
      <c r="AJ11" s="216">
        <f t="shared" si="6"/>
        <v>0</v>
      </c>
      <c r="AK11" s="216">
        <f t="shared" si="6"/>
        <v>0</v>
      </c>
      <c r="AL11" s="216">
        <f t="shared" si="6"/>
        <v>0</v>
      </c>
      <c r="AM11" s="216">
        <f t="shared" si="6"/>
        <v>0</v>
      </c>
      <c r="AN11" s="216">
        <f t="shared" si="6"/>
        <v>0</v>
      </c>
      <c r="AO11" s="216">
        <f t="shared" si="6"/>
        <v>0</v>
      </c>
      <c r="AP11" s="216">
        <f t="shared" ref="AP11:BU11" si="7" xml:space="preserve"> AP8 + AP9 - AP10</f>
        <v>0</v>
      </c>
      <c r="AQ11" s="216">
        <f t="shared" si="7"/>
        <v>0</v>
      </c>
      <c r="AR11" s="216">
        <f t="shared" si="7"/>
        <v>0</v>
      </c>
      <c r="AS11" s="216">
        <f t="shared" si="7"/>
        <v>0</v>
      </c>
      <c r="AT11" s="216">
        <f t="shared" si="7"/>
        <v>0</v>
      </c>
      <c r="AU11" s="216">
        <f t="shared" si="7"/>
        <v>0</v>
      </c>
      <c r="AV11" s="216">
        <f t="shared" si="7"/>
        <v>0</v>
      </c>
      <c r="AW11" s="216">
        <f t="shared" si="7"/>
        <v>0</v>
      </c>
      <c r="AX11" s="216">
        <f t="shared" si="7"/>
        <v>0</v>
      </c>
      <c r="AY11" s="216">
        <f t="shared" si="7"/>
        <v>0</v>
      </c>
      <c r="AZ11" s="216">
        <f t="shared" si="7"/>
        <v>0</v>
      </c>
      <c r="BA11" s="216">
        <f t="shared" si="7"/>
        <v>0</v>
      </c>
      <c r="BB11" s="216">
        <f t="shared" si="7"/>
        <v>0</v>
      </c>
      <c r="BC11" s="216">
        <f t="shared" si="7"/>
        <v>0</v>
      </c>
      <c r="BD11" s="216">
        <f t="shared" si="7"/>
        <v>0</v>
      </c>
      <c r="BE11" s="216">
        <f t="shared" si="7"/>
        <v>0</v>
      </c>
      <c r="BF11" s="216">
        <f t="shared" si="7"/>
        <v>0</v>
      </c>
      <c r="BG11" s="216">
        <f t="shared" si="7"/>
        <v>0</v>
      </c>
      <c r="BH11" s="216">
        <f t="shared" si="7"/>
        <v>0</v>
      </c>
      <c r="BI11" s="216">
        <f t="shared" si="7"/>
        <v>0</v>
      </c>
      <c r="BJ11" s="216">
        <f t="shared" si="7"/>
        <v>0</v>
      </c>
      <c r="BK11" s="216">
        <f t="shared" si="7"/>
        <v>0</v>
      </c>
      <c r="BL11" s="216">
        <f t="shared" si="7"/>
        <v>0</v>
      </c>
      <c r="BM11" s="216">
        <f t="shared" si="7"/>
        <v>0</v>
      </c>
      <c r="BN11" s="216">
        <f t="shared" si="7"/>
        <v>0</v>
      </c>
      <c r="BO11" s="216">
        <f t="shared" si="7"/>
        <v>0</v>
      </c>
      <c r="BP11" s="216">
        <f t="shared" si="7"/>
        <v>0</v>
      </c>
      <c r="BQ11" s="216">
        <f t="shared" si="7"/>
        <v>0</v>
      </c>
      <c r="BR11" s="216">
        <f t="shared" si="7"/>
        <v>0</v>
      </c>
      <c r="BS11" s="216">
        <f t="shared" si="7"/>
        <v>0</v>
      </c>
      <c r="BT11" s="216">
        <f t="shared" si="7"/>
        <v>0</v>
      </c>
      <c r="BU11" s="216">
        <f t="shared" si="7"/>
        <v>0</v>
      </c>
      <c r="BV11" s="216">
        <f t="shared" ref="BV11:DA11" si="8" xml:space="preserve"> BV8 + BV9 - BV10</f>
        <v>0</v>
      </c>
      <c r="BW11" s="216">
        <f t="shared" si="8"/>
        <v>0</v>
      </c>
      <c r="BX11" s="216">
        <f t="shared" si="8"/>
        <v>0</v>
      </c>
      <c r="BY11" s="216">
        <f t="shared" si="8"/>
        <v>0</v>
      </c>
      <c r="BZ11" s="216">
        <f t="shared" si="8"/>
        <v>0</v>
      </c>
      <c r="CA11" s="216">
        <f t="shared" si="8"/>
        <v>0</v>
      </c>
      <c r="CB11" s="216">
        <f t="shared" si="8"/>
        <v>0</v>
      </c>
      <c r="CC11" s="216">
        <f t="shared" si="8"/>
        <v>0</v>
      </c>
      <c r="CD11" s="216">
        <f t="shared" si="8"/>
        <v>0</v>
      </c>
      <c r="CE11" s="216">
        <f t="shared" si="8"/>
        <v>0</v>
      </c>
      <c r="CF11" s="216">
        <f t="shared" si="8"/>
        <v>0</v>
      </c>
      <c r="CG11" s="216">
        <f t="shared" si="8"/>
        <v>0</v>
      </c>
      <c r="CH11" s="216">
        <f t="shared" si="8"/>
        <v>0</v>
      </c>
      <c r="CI11" s="216">
        <f t="shared" si="8"/>
        <v>0</v>
      </c>
      <c r="CJ11" s="216">
        <f t="shared" si="8"/>
        <v>0</v>
      </c>
      <c r="CK11" s="216">
        <f t="shared" si="8"/>
        <v>0</v>
      </c>
      <c r="CL11" s="216">
        <f t="shared" si="8"/>
        <v>0</v>
      </c>
      <c r="CM11" s="216">
        <f t="shared" si="8"/>
        <v>0</v>
      </c>
      <c r="CN11" s="216">
        <f t="shared" si="8"/>
        <v>0</v>
      </c>
      <c r="CO11" s="216">
        <f t="shared" si="8"/>
        <v>0</v>
      </c>
      <c r="CP11" s="216">
        <f t="shared" si="8"/>
        <v>0</v>
      </c>
      <c r="CQ11" s="216">
        <f t="shared" si="8"/>
        <v>0</v>
      </c>
      <c r="CR11" s="216">
        <f t="shared" si="8"/>
        <v>0</v>
      </c>
      <c r="CS11" s="216">
        <f t="shared" si="8"/>
        <v>0</v>
      </c>
      <c r="CT11" s="216">
        <f t="shared" si="8"/>
        <v>0</v>
      </c>
      <c r="CU11" s="216">
        <f t="shared" si="8"/>
        <v>0</v>
      </c>
      <c r="CV11" s="216">
        <f t="shared" si="8"/>
        <v>0</v>
      </c>
      <c r="CW11" s="216">
        <f t="shared" si="8"/>
        <v>0</v>
      </c>
      <c r="CX11" s="216">
        <f t="shared" si="8"/>
        <v>0</v>
      </c>
      <c r="CY11" s="216">
        <f t="shared" si="8"/>
        <v>0</v>
      </c>
      <c r="CZ11" s="216">
        <f t="shared" si="8"/>
        <v>0</v>
      </c>
      <c r="DA11" s="216">
        <f t="shared" si="8"/>
        <v>0</v>
      </c>
      <c r="DB11" s="216">
        <f t="shared" ref="DB11:EG11" si="9" xml:space="preserve"> DB8 + DB9 - DB10</f>
        <v>0</v>
      </c>
      <c r="DC11" s="216">
        <f t="shared" si="9"/>
        <v>0</v>
      </c>
      <c r="DD11" s="216">
        <f t="shared" si="9"/>
        <v>0</v>
      </c>
      <c r="DE11" s="216">
        <f t="shared" si="9"/>
        <v>0</v>
      </c>
      <c r="DF11" s="216">
        <f t="shared" si="9"/>
        <v>0</v>
      </c>
      <c r="DG11" s="216">
        <f t="shared" si="9"/>
        <v>0</v>
      </c>
      <c r="DH11" s="216">
        <f t="shared" si="9"/>
        <v>0</v>
      </c>
      <c r="DI11" s="216">
        <f t="shared" si="9"/>
        <v>0</v>
      </c>
      <c r="DJ11" s="216">
        <f t="shared" si="9"/>
        <v>0</v>
      </c>
      <c r="DK11" s="216">
        <f t="shared" si="9"/>
        <v>0</v>
      </c>
      <c r="DL11" s="216">
        <f t="shared" si="9"/>
        <v>0</v>
      </c>
      <c r="DM11" s="216">
        <f t="shared" si="9"/>
        <v>0</v>
      </c>
      <c r="DN11" s="216">
        <f t="shared" si="9"/>
        <v>0</v>
      </c>
      <c r="DO11" s="216">
        <f t="shared" si="9"/>
        <v>0</v>
      </c>
      <c r="DP11" s="216">
        <f t="shared" si="9"/>
        <v>0</v>
      </c>
      <c r="DQ11" s="216">
        <f t="shared" si="9"/>
        <v>0</v>
      </c>
      <c r="DR11" s="216">
        <f t="shared" si="9"/>
        <v>0</v>
      </c>
      <c r="DS11" s="216">
        <f t="shared" si="9"/>
        <v>0</v>
      </c>
      <c r="DT11" s="216">
        <f t="shared" si="9"/>
        <v>0</v>
      </c>
      <c r="DU11" s="216">
        <f t="shared" si="9"/>
        <v>0</v>
      </c>
      <c r="DV11" s="216">
        <f t="shared" si="9"/>
        <v>0</v>
      </c>
      <c r="DW11" s="216">
        <f t="shared" si="9"/>
        <v>0</v>
      </c>
      <c r="DX11" s="216">
        <f t="shared" si="9"/>
        <v>0</v>
      </c>
      <c r="DY11" s="216">
        <f t="shared" si="9"/>
        <v>0</v>
      </c>
      <c r="DZ11" s="216">
        <f t="shared" si="9"/>
        <v>0</v>
      </c>
      <c r="EA11" s="216">
        <f t="shared" si="9"/>
        <v>0</v>
      </c>
      <c r="EB11" s="216">
        <f t="shared" si="9"/>
        <v>0</v>
      </c>
      <c r="EC11" s="216">
        <f t="shared" si="9"/>
        <v>0</v>
      </c>
      <c r="ED11" s="216">
        <f t="shared" si="9"/>
        <v>0</v>
      </c>
      <c r="EE11" s="216">
        <f t="shared" si="9"/>
        <v>0</v>
      </c>
      <c r="EF11" s="216">
        <f t="shared" si="9"/>
        <v>0</v>
      </c>
      <c r="EG11" s="216">
        <f t="shared" si="9"/>
        <v>0</v>
      </c>
      <c r="EH11" s="216">
        <f t="shared" ref="EH11:FM11" si="10" xml:space="preserve"> EH8 + EH9 - EH10</f>
        <v>0</v>
      </c>
      <c r="EI11" s="216">
        <f t="shared" si="10"/>
        <v>0</v>
      </c>
      <c r="EJ11" s="216">
        <f t="shared" si="10"/>
        <v>0</v>
      </c>
      <c r="EK11" s="216">
        <f t="shared" si="10"/>
        <v>0</v>
      </c>
      <c r="EL11" s="216">
        <f t="shared" si="10"/>
        <v>0</v>
      </c>
      <c r="EM11" s="216">
        <f t="shared" si="10"/>
        <v>0</v>
      </c>
      <c r="EN11" s="216">
        <f t="shared" si="10"/>
        <v>0</v>
      </c>
      <c r="EO11" s="216">
        <f t="shared" si="10"/>
        <v>0</v>
      </c>
      <c r="EP11" s="216">
        <f t="shared" si="10"/>
        <v>0</v>
      </c>
      <c r="EQ11" s="216">
        <f t="shared" si="10"/>
        <v>0</v>
      </c>
      <c r="ER11" s="216">
        <f t="shared" si="10"/>
        <v>0</v>
      </c>
      <c r="ES11" s="216">
        <f t="shared" si="10"/>
        <v>0</v>
      </c>
      <c r="ET11" s="216">
        <f t="shared" si="10"/>
        <v>0</v>
      </c>
      <c r="EU11" s="216">
        <f t="shared" si="10"/>
        <v>0</v>
      </c>
      <c r="EV11" s="216">
        <f t="shared" si="10"/>
        <v>0</v>
      </c>
      <c r="EW11" s="216">
        <f t="shared" si="10"/>
        <v>0</v>
      </c>
      <c r="EX11" s="216">
        <f t="shared" si="10"/>
        <v>0</v>
      </c>
      <c r="EY11" s="216">
        <f t="shared" si="10"/>
        <v>0</v>
      </c>
      <c r="EZ11" s="216">
        <f t="shared" si="10"/>
        <v>0</v>
      </c>
      <c r="FA11" s="216">
        <f t="shared" si="10"/>
        <v>0</v>
      </c>
      <c r="FB11" s="216">
        <f t="shared" si="10"/>
        <v>0</v>
      </c>
      <c r="FC11" s="216">
        <f t="shared" si="10"/>
        <v>0</v>
      </c>
      <c r="FD11" s="216">
        <f t="shared" si="10"/>
        <v>0</v>
      </c>
      <c r="FE11" s="216">
        <f t="shared" si="10"/>
        <v>0</v>
      </c>
      <c r="FF11" s="216">
        <f t="shared" si="10"/>
        <v>0</v>
      </c>
      <c r="FG11" s="216">
        <f t="shared" si="10"/>
        <v>0</v>
      </c>
      <c r="FH11" s="216">
        <f t="shared" si="10"/>
        <v>0</v>
      </c>
      <c r="FI11" s="216">
        <f t="shared" si="10"/>
        <v>0</v>
      </c>
      <c r="FJ11" s="216">
        <f t="shared" si="10"/>
        <v>0</v>
      </c>
      <c r="FK11" s="216">
        <f t="shared" si="10"/>
        <v>0</v>
      </c>
      <c r="FL11" s="216">
        <f t="shared" si="10"/>
        <v>0</v>
      </c>
      <c r="FM11" s="216">
        <f t="shared" si="10"/>
        <v>0</v>
      </c>
      <c r="FN11" s="216">
        <f t="shared" ref="FN11:GJ11" si="11" xml:space="preserve"> FN8 + FN9 - FN10</f>
        <v>0</v>
      </c>
      <c r="FO11" s="216">
        <f t="shared" si="11"/>
        <v>0</v>
      </c>
      <c r="FP11" s="216">
        <f t="shared" si="11"/>
        <v>0</v>
      </c>
      <c r="FQ11" s="216">
        <f t="shared" si="11"/>
        <v>0</v>
      </c>
      <c r="FR11" s="216">
        <f t="shared" si="11"/>
        <v>0</v>
      </c>
      <c r="FS11" s="216">
        <f t="shared" si="11"/>
        <v>0</v>
      </c>
      <c r="FT11" s="216">
        <f t="shared" si="11"/>
        <v>0</v>
      </c>
      <c r="FU11" s="216">
        <f t="shared" si="11"/>
        <v>0</v>
      </c>
      <c r="FV11" s="216">
        <f t="shared" si="11"/>
        <v>0</v>
      </c>
      <c r="FW11" s="216">
        <f t="shared" si="11"/>
        <v>0</v>
      </c>
      <c r="FX11" s="216">
        <f t="shared" si="11"/>
        <v>0</v>
      </c>
      <c r="FY11" s="216">
        <f t="shared" si="11"/>
        <v>0</v>
      </c>
      <c r="FZ11" s="216">
        <f t="shared" si="11"/>
        <v>0</v>
      </c>
      <c r="GA11" s="216">
        <f t="shared" si="11"/>
        <v>0</v>
      </c>
      <c r="GB11" s="216">
        <f t="shared" si="11"/>
        <v>0</v>
      </c>
      <c r="GC11" s="216">
        <f t="shared" si="11"/>
        <v>0</v>
      </c>
      <c r="GD11" s="216">
        <f t="shared" si="11"/>
        <v>0</v>
      </c>
      <c r="GE11" s="216">
        <f t="shared" si="11"/>
        <v>0</v>
      </c>
      <c r="GF11" s="216">
        <f t="shared" si="11"/>
        <v>0</v>
      </c>
      <c r="GG11" s="216">
        <f t="shared" si="11"/>
        <v>0</v>
      </c>
      <c r="GH11" s="216">
        <f t="shared" si="11"/>
        <v>0</v>
      </c>
      <c r="GI11" s="216">
        <f t="shared" si="11"/>
        <v>0</v>
      </c>
      <c r="GJ11" s="216">
        <f t="shared" si="11"/>
        <v>0</v>
      </c>
    </row>
    <row r="14" spans="1:192" x14ac:dyDescent="0.35">
      <c r="A14" s="208"/>
      <c r="B14" s="208"/>
      <c r="C14" s="209"/>
      <c r="D14" s="210"/>
      <c r="E14" s="211" t="s">
        <v>107</v>
      </c>
      <c r="F14" s="277"/>
      <c r="G14" s="211" t="str">
        <f xml:space="preserve"> SMU</f>
        <v>$ 000s</v>
      </c>
      <c r="H14" s="211"/>
      <c r="I14" s="212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11"/>
      <c r="BQ14" s="211"/>
      <c r="BR14" s="211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1"/>
      <c r="CQ14" s="211"/>
      <c r="CR14" s="211"/>
      <c r="CS14" s="211"/>
      <c r="CT14" s="211"/>
      <c r="CU14" s="211"/>
      <c r="CV14" s="211"/>
      <c r="CW14" s="211"/>
      <c r="CX14" s="211"/>
      <c r="CY14" s="211"/>
      <c r="CZ14" s="211"/>
      <c r="DA14" s="211"/>
      <c r="DB14" s="211"/>
      <c r="DC14" s="211"/>
      <c r="DD14" s="211"/>
      <c r="DE14" s="211"/>
      <c r="DF14" s="211"/>
      <c r="DG14" s="211"/>
      <c r="DH14" s="211"/>
      <c r="DI14" s="211"/>
      <c r="DJ14" s="211"/>
      <c r="DK14" s="211"/>
      <c r="DL14" s="211"/>
      <c r="DM14" s="211"/>
      <c r="DN14" s="211"/>
      <c r="DO14" s="211"/>
      <c r="DP14" s="211"/>
      <c r="DQ14" s="211"/>
      <c r="DR14" s="211"/>
      <c r="DS14" s="211"/>
      <c r="DT14" s="211"/>
      <c r="DU14" s="211"/>
      <c r="DV14" s="211"/>
      <c r="DW14" s="211"/>
      <c r="DX14" s="211"/>
      <c r="DY14" s="211"/>
      <c r="DZ14" s="211"/>
      <c r="EA14" s="211"/>
      <c r="EB14" s="211"/>
      <c r="EC14" s="211"/>
      <c r="ED14" s="211"/>
      <c r="EE14" s="211"/>
      <c r="EF14" s="211"/>
      <c r="EG14" s="211"/>
      <c r="EH14" s="211"/>
      <c r="EI14" s="211"/>
      <c r="EJ14" s="211"/>
      <c r="EK14" s="211"/>
      <c r="EL14" s="211"/>
      <c r="EM14" s="211"/>
      <c r="EN14" s="211"/>
      <c r="EO14" s="211"/>
      <c r="EP14" s="211"/>
      <c r="EQ14" s="211"/>
      <c r="ER14" s="211"/>
      <c r="ES14" s="211"/>
      <c r="ET14" s="211"/>
      <c r="EU14" s="211"/>
      <c r="EV14" s="211"/>
      <c r="EW14" s="211"/>
      <c r="EX14" s="211"/>
      <c r="EY14" s="211"/>
      <c r="EZ14" s="211"/>
      <c r="FA14" s="211"/>
      <c r="FB14" s="211"/>
      <c r="FC14" s="211"/>
      <c r="FD14" s="211"/>
      <c r="FE14" s="211"/>
      <c r="FF14" s="211"/>
      <c r="FG14" s="211"/>
      <c r="FH14" s="211"/>
      <c r="FI14" s="211"/>
      <c r="FJ14" s="211"/>
      <c r="FK14" s="211"/>
      <c r="FL14" s="211"/>
      <c r="FM14" s="211"/>
      <c r="FN14" s="211"/>
      <c r="FO14" s="211"/>
      <c r="FP14" s="211"/>
      <c r="FQ14" s="211"/>
      <c r="FR14" s="211"/>
      <c r="FS14" s="211"/>
      <c r="FT14" s="211"/>
      <c r="FU14" s="211"/>
      <c r="FV14" s="211"/>
      <c r="FW14" s="211"/>
      <c r="FX14" s="211"/>
      <c r="FY14" s="211"/>
      <c r="FZ14" s="211"/>
      <c r="GA14" s="211"/>
      <c r="GB14" s="211"/>
      <c r="GC14" s="211"/>
      <c r="GD14" s="211"/>
      <c r="GE14" s="211"/>
      <c r="GF14" s="211"/>
      <c r="GG14" s="211"/>
      <c r="GH14" s="211"/>
      <c r="GI14" s="211"/>
      <c r="GJ14" s="211"/>
    </row>
    <row r="15" spans="1:192" x14ac:dyDescent="0.35">
      <c r="E15" s="218" t="str">
        <f xml:space="preserve"> Time!E$63</f>
        <v>End of construction period flag</v>
      </c>
      <c r="F15" s="218">
        <f xml:space="preserve"> Time!F$63</f>
        <v>0</v>
      </c>
      <c r="G15" s="218" t="str">
        <f xml:space="preserve"> Time!G$63</f>
        <v>flag</v>
      </c>
      <c r="H15" s="218">
        <f xml:space="preserve"> Time!H$63</f>
        <v>1</v>
      </c>
      <c r="I15" s="218">
        <f xml:space="preserve"> Time!I$63</f>
        <v>0</v>
      </c>
      <c r="J15" s="218">
        <f xml:space="preserve"> Time!J$63</f>
        <v>0</v>
      </c>
      <c r="K15" s="218">
        <f xml:space="preserve"> Time!K$63</f>
        <v>0</v>
      </c>
      <c r="L15" s="218">
        <f xml:space="preserve"> Time!L$63</f>
        <v>0</v>
      </c>
      <c r="M15" s="218">
        <f xml:space="preserve"> Time!M$63</f>
        <v>0</v>
      </c>
      <c r="N15" s="218">
        <f xml:space="preserve"> Time!N$63</f>
        <v>0</v>
      </c>
      <c r="O15" s="218">
        <f xml:space="preserve"> Time!O$63</f>
        <v>0</v>
      </c>
      <c r="P15" s="218">
        <f xml:space="preserve"> Time!P$63</f>
        <v>0</v>
      </c>
      <c r="Q15" s="218">
        <f xml:space="preserve"> Time!Q$63</f>
        <v>0</v>
      </c>
      <c r="R15" s="218">
        <f xml:space="preserve"> Time!R$63</f>
        <v>0</v>
      </c>
      <c r="S15" s="218">
        <f xml:space="preserve"> Time!S$63</f>
        <v>0</v>
      </c>
      <c r="T15" s="218">
        <f xml:space="preserve"> Time!T$63</f>
        <v>0</v>
      </c>
      <c r="U15" s="218">
        <f xml:space="preserve"> Time!U$63</f>
        <v>0</v>
      </c>
      <c r="V15" s="218">
        <f xml:space="preserve"> Time!V$63</f>
        <v>0</v>
      </c>
      <c r="W15" s="218">
        <f xml:space="preserve"> Time!W$63</f>
        <v>0</v>
      </c>
      <c r="X15" s="218">
        <f xml:space="preserve"> Time!X$63</f>
        <v>0</v>
      </c>
      <c r="Y15" s="218">
        <f xml:space="preserve"> Time!Y$63</f>
        <v>0</v>
      </c>
      <c r="Z15" s="218">
        <f xml:space="preserve"> Time!Z$63</f>
        <v>0</v>
      </c>
      <c r="AA15" s="218">
        <f xml:space="preserve"> Time!AA$63</f>
        <v>0</v>
      </c>
      <c r="AB15" s="218">
        <f xml:space="preserve"> Time!AB$63</f>
        <v>0</v>
      </c>
      <c r="AC15" s="218">
        <f xml:space="preserve"> Time!AC$63</f>
        <v>0</v>
      </c>
      <c r="AD15" s="218">
        <f xml:space="preserve"> Time!AD$63</f>
        <v>0</v>
      </c>
      <c r="AE15" s="218">
        <f xml:space="preserve"> Time!AE$63</f>
        <v>0</v>
      </c>
      <c r="AF15" s="218">
        <f xml:space="preserve"> Time!AF$63</f>
        <v>0</v>
      </c>
      <c r="AG15" s="218">
        <f xml:space="preserve"> Time!AG$63</f>
        <v>0</v>
      </c>
      <c r="AH15" s="218">
        <f xml:space="preserve"> Time!AH$63</f>
        <v>0</v>
      </c>
      <c r="AI15" s="218">
        <f xml:space="preserve"> Time!AI$63</f>
        <v>0</v>
      </c>
      <c r="AJ15" s="218">
        <f xml:space="preserve"> Time!AJ$63</f>
        <v>0</v>
      </c>
      <c r="AK15" s="218">
        <f xml:space="preserve"> Time!AK$63</f>
        <v>0</v>
      </c>
      <c r="AL15" s="218">
        <f xml:space="preserve"> Time!AL$63</f>
        <v>0</v>
      </c>
      <c r="AM15" s="218">
        <f xml:space="preserve"> Time!AM$63</f>
        <v>0</v>
      </c>
      <c r="AN15" s="218">
        <f xml:space="preserve"> Time!AN$63</f>
        <v>0</v>
      </c>
      <c r="AO15" s="218">
        <f xml:space="preserve"> Time!AO$63</f>
        <v>0</v>
      </c>
      <c r="AP15" s="218">
        <f xml:space="preserve"> Time!AP$63</f>
        <v>0</v>
      </c>
      <c r="AQ15" s="218">
        <f xml:space="preserve"> Time!AQ$63</f>
        <v>0</v>
      </c>
      <c r="AR15" s="218">
        <f xml:space="preserve"> Time!AR$63</f>
        <v>0</v>
      </c>
      <c r="AS15" s="218">
        <f xml:space="preserve"> Time!AS$63</f>
        <v>0</v>
      </c>
      <c r="AT15" s="218">
        <f xml:space="preserve"> Time!AT$63</f>
        <v>0</v>
      </c>
      <c r="AU15" s="218">
        <f xml:space="preserve"> Time!AU$63</f>
        <v>0</v>
      </c>
      <c r="AV15" s="218">
        <f xml:space="preserve"> Time!AV$63</f>
        <v>0</v>
      </c>
      <c r="AW15" s="218">
        <f xml:space="preserve"> Time!AW$63</f>
        <v>0</v>
      </c>
      <c r="AX15" s="218">
        <f xml:space="preserve"> Time!AX$63</f>
        <v>0</v>
      </c>
      <c r="AY15" s="218">
        <f xml:space="preserve"> Time!AY$63</f>
        <v>0</v>
      </c>
      <c r="AZ15" s="218">
        <f xml:space="preserve"> Time!AZ$63</f>
        <v>0</v>
      </c>
      <c r="BA15" s="218">
        <f xml:space="preserve"> Time!BA$63</f>
        <v>0</v>
      </c>
      <c r="BB15" s="218">
        <f xml:space="preserve"> Time!BB$63</f>
        <v>0</v>
      </c>
      <c r="BC15" s="218">
        <f xml:space="preserve"> Time!BC$63</f>
        <v>0</v>
      </c>
      <c r="BD15" s="218">
        <f xml:space="preserve"> Time!BD$63</f>
        <v>0</v>
      </c>
      <c r="BE15" s="218">
        <f xml:space="preserve"> Time!BE$63</f>
        <v>1</v>
      </c>
      <c r="BF15" s="218">
        <f xml:space="preserve"> Time!BF$63</f>
        <v>0</v>
      </c>
      <c r="BG15" s="218">
        <f xml:space="preserve"> Time!BG$63</f>
        <v>0</v>
      </c>
      <c r="BH15" s="218">
        <f xml:space="preserve"> Time!BH$63</f>
        <v>0</v>
      </c>
      <c r="BI15" s="218">
        <f xml:space="preserve"> Time!BI$63</f>
        <v>0</v>
      </c>
      <c r="BJ15" s="218">
        <f xml:space="preserve"> Time!BJ$63</f>
        <v>0</v>
      </c>
      <c r="BK15" s="218">
        <f xml:space="preserve"> Time!BK$63</f>
        <v>0</v>
      </c>
      <c r="BL15" s="218">
        <f xml:space="preserve"> Time!BL$63</f>
        <v>0</v>
      </c>
      <c r="BM15" s="218">
        <f xml:space="preserve"> Time!BM$63</f>
        <v>0</v>
      </c>
      <c r="BN15" s="218">
        <f xml:space="preserve"> Time!BN$63</f>
        <v>0</v>
      </c>
      <c r="BO15" s="218">
        <f xml:space="preserve"> Time!BO$63</f>
        <v>0</v>
      </c>
      <c r="BP15" s="218">
        <f xml:space="preserve"> Time!BP$63</f>
        <v>0</v>
      </c>
      <c r="BQ15" s="218">
        <f xml:space="preserve"> Time!BQ$63</f>
        <v>0</v>
      </c>
      <c r="BR15" s="218">
        <f xml:space="preserve"> Time!BR$63</f>
        <v>0</v>
      </c>
      <c r="BS15" s="218">
        <f xml:space="preserve"> Time!BS$63</f>
        <v>0</v>
      </c>
      <c r="BT15" s="218">
        <f xml:space="preserve"> Time!BT$63</f>
        <v>0</v>
      </c>
      <c r="BU15" s="218">
        <f xml:space="preserve"> Time!BU$63</f>
        <v>0</v>
      </c>
      <c r="BV15" s="218">
        <f xml:space="preserve"> Time!BV$63</f>
        <v>0</v>
      </c>
      <c r="BW15" s="218">
        <f xml:space="preserve"> Time!BW$63</f>
        <v>0</v>
      </c>
      <c r="BX15" s="218">
        <f xml:space="preserve"> Time!BX$63</f>
        <v>0</v>
      </c>
      <c r="BY15" s="218">
        <f xml:space="preserve"> Time!BY$63</f>
        <v>0</v>
      </c>
      <c r="BZ15" s="218">
        <f xml:space="preserve"> Time!BZ$63</f>
        <v>0</v>
      </c>
      <c r="CA15" s="218">
        <f xml:space="preserve"> Time!CA$63</f>
        <v>0</v>
      </c>
      <c r="CB15" s="218">
        <f xml:space="preserve"> Time!CB$63</f>
        <v>0</v>
      </c>
      <c r="CC15" s="218">
        <f xml:space="preserve"> Time!CC$63</f>
        <v>0</v>
      </c>
      <c r="CD15" s="218">
        <f xml:space="preserve"> Time!CD$63</f>
        <v>0</v>
      </c>
      <c r="CE15" s="218">
        <f xml:space="preserve"> Time!CE$63</f>
        <v>0</v>
      </c>
      <c r="CF15" s="218">
        <f xml:space="preserve"> Time!CF$63</f>
        <v>0</v>
      </c>
      <c r="CG15" s="218">
        <f xml:space="preserve"> Time!CG$63</f>
        <v>0</v>
      </c>
      <c r="CH15" s="218">
        <f xml:space="preserve"> Time!CH$63</f>
        <v>0</v>
      </c>
      <c r="CI15" s="218">
        <f xml:space="preserve"> Time!CI$63</f>
        <v>0</v>
      </c>
      <c r="CJ15" s="218">
        <f xml:space="preserve"> Time!CJ$63</f>
        <v>0</v>
      </c>
      <c r="CK15" s="218">
        <f xml:space="preserve"> Time!CK$63</f>
        <v>0</v>
      </c>
      <c r="CL15" s="218">
        <f xml:space="preserve"> Time!CL$63</f>
        <v>0</v>
      </c>
      <c r="CM15" s="218">
        <f xml:space="preserve"> Time!CM$63</f>
        <v>0</v>
      </c>
      <c r="CN15" s="218">
        <f xml:space="preserve"> Time!CN$63</f>
        <v>0</v>
      </c>
      <c r="CO15" s="218">
        <f xml:space="preserve"> Time!CO$63</f>
        <v>0</v>
      </c>
      <c r="CP15" s="218">
        <f xml:space="preserve"> Time!CP$63</f>
        <v>0</v>
      </c>
      <c r="CQ15" s="218">
        <f xml:space="preserve"> Time!CQ$63</f>
        <v>0</v>
      </c>
      <c r="CR15" s="218">
        <f xml:space="preserve"> Time!CR$63</f>
        <v>0</v>
      </c>
      <c r="CS15" s="218">
        <f xml:space="preserve"> Time!CS$63</f>
        <v>0</v>
      </c>
      <c r="CT15" s="218">
        <f xml:space="preserve"> Time!CT$63</f>
        <v>0</v>
      </c>
      <c r="CU15" s="218">
        <f xml:space="preserve"> Time!CU$63</f>
        <v>0</v>
      </c>
      <c r="CV15" s="218">
        <f xml:space="preserve"> Time!CV$63</f>
        <v>0</v>
      </c>
      <c r="CW15" s="218">
        <f xml:space="preserve"> Time!CW$63</f>
        <v>0</v>
      </c>
      <c r="CX15" s="218">
        <f xml:space="preserve"> Time!CX$63</f>
        <v>0</v>
      </c>
      <c r="CY15" s="218">
        <f xml:space="preserve"> Time!CY$63</f>
        <v>0</v>
      </c>
      <c r="CZ15" s="218">
        <f xml:space="preserve"> Time!CZ$63</f>
        <v>0</v>
      </c>
      <c r="DA15" s="218">
        <f xml:space="preserve"> Time!DA$63</f>
        <v>0</v>
      </c>
      <c r="DB15" s="218">
        <f xml:space="preserve"> Time!DB$63</f>
        <v>0</v>
      </c>
      <c r="DC15" s="218">
        <f xml:space="preserve"> Time!DC$63</f>
        <v>0</v>
      </c>
      <c r="DD15" s="218">
        <f xml:space="preserve"> Time!DD$63</f>
        <v>0</v>
      </c>
      <c r="DE15" s="218">
        <f xml:space="preserve"> Time!DE$63</f>
        <v>0</v>
      </c>
      <c r="DF15" s="218">
        <f xml:space="preserve"> Time!DF$63</f>
        <v>0</v>
      </c>
      <c r="DG15" s="218">
        <f xml:space="preserve"> Time!DG$63</f>
        <v>0</v>
      </c>
      <c r="DH15" s="218">
        <f xml:space="preserve"> Time!DH$63</f>
        <v>0</v>
      </c>
      <c r="DI15" s="218">
        <f xml:space="preserve"> Time!DI$63</f>
        <v>0</v>
      </c>
      <c r="DJ15" s="218">
        <f xml:space="preserve"> Time!DJ$63</f>
        <v>0</v>
      </c>
      <c r="DK15" s="218">
        <f xml:space="preserve"> Time!DK$63</f>
        <v>0</v>
      </c>
      <c r="DL15" s="218">
        <f xml:space="preserve"> Time!DL$63</f>
        <v>0</v>
      </c>
      <c r="DM15" s="218">
        <f xml:space="preserve"> Time!DM$63</f>
        <v>0</v>
      </c>
      <c r="DN15" s="218">
        <f xml:space="preserve"> Time!DN$63</f>
        <v>0</v>
      </c>
      <c r="DO15" s="218">
        <f xml:space="preserve"> Time!DO$63</f>
        <v>0</v>
      </c>
      <c r="DP15" s="218">
        <f xml:space="preserve"> Time!DP$63</f>
        <v>0</v>
      </c>
      <c r="DQ15" s="218">
        <f xml:space="preserve"> Time!DQ$63</f>
        <v>0</v>
      </c>
      <c r="DR15" s="218">
        <f xml:space="preserve"> Time!DR$63</f>
        <v>0</v>
      </c>
      <c r="DS15" s="218">
        <f xml:space="preserve"> Time!DS$63</f>
        <v>0</v>
      </c>
      <c r="DT15" s="218">
        <f xml:space="preserve"> Time!DT$63</f>
        <v>0</v>
      </c>
      <c r="DU15" s="218">
        <f xml:space="preserve"> Time!DU$63</f>
        <v>0</v>
      </c>
      <c r="DV15" s="218">
        <f xml:space="preserve"> Time!DV$63</f>
        <v>0</v>
      </c>
      <c r="DW15" s="218">
        <f xml:space="preserve"> Time!DW$63</f>
        <v>0</v>
      </c>
      <c r="DX15" s="218">
        <f xml:space="preserve"> Time!DX$63</f>
        <v>0</v>
      </c>
      <c r="DY15" s="218">
        <f xml:space="preserve"> Time!DY$63</f>
        <v>0</v>
      </c>
      <c r="DZ15" s="218">
        <f xml:space="preserve"> Time!DZ$63</f>
        <v>0</v>
      </c>
      <c r="EA15" s="218">
        <f xml:space="preserve"> Time!EA$63</f>
        <v>0</v>
      </c>
      <c r="EB15" s="218">
        <f xml:space="preserve"> Time!EB$63</f>
        <v>0</v>
      </c>
      <c r="EC15" s="218">
        <f xml:space="preserve"> Time!EC$63</f>
        <v>0</v>
      </c>
      <c r="ED15" s="218">
        <f xml:space="preserve"> Time!ED$63</f>
        <v>0</v>
      </c>
      <c r="EE15" s="218">
        <f xml:space="preserve"> Time!EE$63</f>
        <v>0</v>
      </c>
      <c r="EF15" s="218">
        <f xml:space="preserve"> Time!EF$63</f>
        <v>0</v>
      </c>
      <c r="EG15" s="218">
        <f xml:space="preserve"> Time!EG$63</f>
        <v>0</v>
      </c>
      <c r="EH15" s="218">
        <f xml:space="preserve"> Time!EH$63</f>
        <v>0</v>
      </c>
      <c r="EI15" s="218">
        <f xml:space="preserve"> Time!EI$63</f>
        <v>0</v>
      </c>
      <c r="EJ15" s="218">
        <f xml:space="preserve"> Time!EJ$63</f>
        <v>0</v>
      </c>
      <c r="EK15" s="218">
        <f xml:space="preserve"> Time!EK$63</f>
        <v>0</v>
      </c>
      <c r="EL15" s="218">
        <f xml:space="preserve"> Time!EL$63</f>
        <v>0</v>
      </c>
      <c r="EM15" s="218">
        <f xml:space="preserve"> Time!EM$63</f>
        <v>0</v>
      </c>
      <c r="EN15" s="218">
        <f xml:space="preserve"> Time!EN$63</f>
        <v>0</v>
      </c>
      <c r="EO15" s="218">
        <f xml:space="preserve"> Time!EO$63</f>
        <v>0</v>
      </c>
      <c r="EP15" s="218">
        <f xml:space="preserve"> Time!EP$63</f>
        <v>0</v>
      </c>
      <c r="EQ15" s="218">
        <f xml:space="preserve"> Time!EQ$63</f>
        <v>0</v>
      </c>
      <c r="ER15" s="218">
        <f xml:space="preserve"> Time!ER$63</f>
        <v>0</v>
      </c>
      <c r="ES15" s="218">
        <f xml:space="preserve"> Time!ES$63</f>
        <v>0</v>
      </c>
      <c r="ET15" s="218">
        <f xml:space="preserve"> Time!ET$63</f>
        <v>0</v>
      </c>
      <c r="EU15" s="218">
        <f xml:space="preserve"> Time!EU$63</f>
        <v>0</v>
      </c>
      <c r="EV15" s="218">
        <f xml:space="preserve"> Time!EV$63</f>
        <v>0</v>
      </c>
      <c r="EW15" s="218">
        <f xml:space="preserve"> Time!EW$63</f>
        <v>0</v>
      </c>
      <c r="EX15" s="218">
        <f xml:space="preserve"> Time!EX$63</f>
        <v>0</v>
      </c>
      <c r="EY15" s="218">
        <f xml:space="preserve"> Time!EY$63</f>
        <v>0</v>
      </c>
      <c r="EZ15" s="218">
        <f xml:space="preserve"> Time!EZ$63</f>
        <v>0</v>
      </c>
      <c r="FA15" s="218">
        <f xml:space="preserve"> Time!FA$63</f>
        <v>0</v>
      </c>
      <c r="FB15" s="218">
        <f xml:space="preserve"> Time!FB$63</f>
        <v>0</v>
      </c>
      <c r="FC15" s="218">
        <f xml:space="preserve"> Time!FC$63</f>
        <v>0</v>
      </c>
      <c r="FD15" s="218">
        <f xml:space="preserve"> Time!FD$63</f>
        <v>0</v>
      </c>
      <c r="FE15" s="218">
        <f xml:space="preserve"> Time!FE$63</f>
        <v>0</v>
      </c>
      <c r="FF15" s="218">
        <f xml:space="preserve"> Time!FF$63</f>
        <v>0</v>
      </c>
      <c r="FG15" s="218">
        <f xml:space="preserve"> Time!FG$63</f>
        <v>0</v>
      </c>
      <c r="FH15" s="218">
        <f xml:space="preserve"> Time!FH$63</f>
        <v>0</v>
      </c>
      <c r="FI15" s="218">
        <f xml:space="preserve"> Time!FI$63</f>
        <v>0</v>
      </c>
      <c r="FJ15" s="218">
        <f xml:space="preserve"> Time!FJ$63</f>
        <v>0</v>
      </c>
      <c r="FK15" s="218">
        <f xml:space="preserve"> Time!FK$63</f>
        <v>0</v>
      </c>
      <c r="FL15" s="218">
        <f xml:space="preserve"> Time!FL$63</f>
        <v>0</v>
      </c>
      <c r="FM15" s="218">
        <f xml:space="preserve"> Time!FM$63</f>
        <v>0</v>
      </c>
      <c r="FN15" s="218">
        <f xml:space="preserve"> Time!FN$63</f>
        <v>0</v>
      </c>
      <c r="FO15" s="218">
        <f xml:space="preserve"> Time!FO$63</f>
        <v>0</v>
      </c>
      <c r="FP15" s="218">
        <f xml:space="preserve"> Time!FP$63</f>
        <v>0</v>
      </c>
      <c r="FQ15" s="218">
        <f xml:space="preserve"> Time!FQ$63</f>
        <v>0</v>
      </c>
      <c r="FR15" s="218">
        <f xml:space="preserve"> Time!FR$63</f>
        <v>0</v>
      </c>
      <c r="FS15" s="218">
        <f xml:space="preserve"> Time!FS$63</f>
        <v>0</v>
      </c>
      <c r="FT15" s="218">
        <f xml:space="preserve"> Time!FT$63</f>
        <v>0</v>
      </c>
      <c r="FU15" s="218">
        <f xml:space="preserve"> Time!FU$63</f>
        <v>0</v>
      </c>
      <c r="FV15" s="218">
        <f xml:space="preserve"> Time!FV$63</f>
        <v>0</v>
      </c>
      <c r="FW15" s="218">
        <f xml:space="preserve"> Time!FW$63</f>
        <v>0</v>
      </c>
      <c r="FX15" s="218">
        <f xml:space="preserve"> Time!FX$63</f>
        <v>0</v>
      </c>
      <c r="FY15" s="218">
        <f xml:space="preserve"> Time!FY$63</f>
        <v>0</v>
      </c>
      <c r="FZ15" s="218">
        <f xml:space="preserve"> Time!FZ$63</f>
        <v>0</v>
      </c>
      <c r="GA15" s="218">
        <f xml:space="preserve"> Time!GA$63</f>
        <v>0</v>
      </c>
      <c r="GB15" s="218">
        <f xml:space="preserve"> Time!GB$63</f>
        <v>0</v>
      </c>
      <c r="GC15" s="218">
        <f xml:space="preserve"> Time!GC$63</f>
        <v>0</v>
      </c>
      <c r="GD15" s="218">
        <f xml:space="preserve"> Time!GD$63</f>
        <v>0</v>
      </c>
      <c r="GE15" s="218">
        <f xml:space="preserve"> Time!GE$63</f>
        <v>0</v>
      </c>
      <c r="GF15" s="218">
        <f xml:space="preserve"> Time!GF$63</f>
        <v>0</v>
      </c>
      <c r="GG15" s="218">
        <f xml:space="preserve"> Time!GG$63</f>
        <v>0</v>
      </c>
      <c r="GH15" s="218">
        <f xml:space="preserve"> Time!GH$63</f>
        <v>0</v>
      </c>
      <c r="GI15" s="218">
        <f xml:space="preserve"> Time!GI$63</f>
        <v>0</v>
      </c>
      <c r="GJ15" s="218">
        <f xml:space="preserve"> Time!GJ$63</f>
        <v>0</v>
      </c>
    </row>
    <row r="16" spans="1:192" x14ac:dyDescent="0.35">
      <c r="E16" s="206"/>
      <c r="F16" s="206"/>
      <c r="G16" s="206"/>
      <c r="H16" s="206"/>
      <c r="I16" s="36"/>
      <c r="J16" s="206"/>
      <c r="K16" s="206"/>
      <c r="L16" s="206"/>
      <c r="M16" s="206"/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  <c r="AP16" s="206"/>
      <c r="AQ16" s="206"/>
      <c r="AR16" s="206"/>
      <c r="AS16" s="206"/>
      <c r="AT16" s="206"/>
      <c r="AU16" s="206"/>
      <c r="AV16" s="206"/>
      <c r="AW16" s="206"/>
      <c r="AX16" s="206"/>
      <c r="AY16" s="206"/>
      <c r="AZ16" s="206"/>
      <c r="BA16" s="206"/>
      <c r="BB16" s="206"/>
      <c r="BC16" s="206"/>
      <c r="BD16" s="206"/>
      <c r="BE16" s="206"/>
      <c r="BF16" s="206"/>
      <c r="BG16" s="206"/>
      <c r="BH16" s="206"/>
      <c r="BI16" s="206"/>
      <c r="BJ16" s="206"/>
      <c r="BK16" s="206"/>
      <c r="BL16" s="206"/>
      <c r="BM16" s="206"/>
      <c r="BN16" s="206"/>
      <c r="BO16" s="206"/>
      <c r="BP16" s="206"/>
      <c r="BQ16" s="206"/>
      <c r="BR16" s="206"/>
      <c r="BS16" s="206"/>
      <c r="BT16" s="206"/>
      <c r="BU16" s="206"/>
      <c r="BV16" s="206"/>
      <c r="BW16" s="206"/>
      <c r="BX16" s="206"/>
      <c r="BY16" s="206"/>
      <c r="BZ16" s="206"/>
      <c r="CA16" s="206"/>
      <c r="CB16" s="206"/>
      <c r="CC16" s="206"/>
      <c r="CD16" s="206"/>
      <c r="CE16" s="206"/>
      <c r="CF16" s="206"/>
      <c r="CG16" s="206"/>
      <c r="CH16" s="206"/>
      <c r="CI16" s="206"/>
      <c r="CJ16" s="206"/>
      <c r="CK16" s="206"/>
      <c r="CL16" s="206"/>
      <c r="CM16" s="206"/>
      <c r="CN16" s="206"/>
      <c r="CO16" s="206"/>
      <c r="CP16" s="206"/>
      <c r="CQ16" s="206"/>
      <c r="CR16" s="206"/>
      <c r="CS16" s="206"/>
      <c r="CT16" s="206"/>
      <c r="CU16" s="206"/>
      <c r="CV16" s="206"/>
      <c r="CW16" s="206"/>
      <c r="CX16" s="206"/>
      <c r="CY16" s="206"/>
      <c r="CZ16" s="206"/>
      <c r="DA16" s="206"/>
      <c r="DB16" s="206"/>
      <c r="DC16" s="206"/>
      <c r="DD16" s="206"/>
      <c r="DE16" s="206"/>
      <c r="DF16" s="206"/>
      <c r="DG16" s="206"/>
      <c r="DH16" s="206"/>
      <c r="DI16" s="206"/>
      <c r="DJ16" s="206"/>
      <c r="DK16" s="206"/>
      <c r="DL16" s="206"/>
      <c r="DM16" s="206"/>
      <c r="DN16" s="206"/>
      <c r="DO16" s="206"/>
      <c r="DP16" s="206"/>
      <c r="DQ16" s="206"/>
      <c r="DR16" s="206"/>
      <c r="DS16" s="206"/>
      <c r="DT16" s="206"/>
      <c r="DU16" s="206"/>
      <c r="DV16" s="206"/>
      <c r="DW16" s="206"/>
      <c r="DX16" s="206"/>
      <c r="DY16" s="206"/>
      <c r="DZ16" s="206"/>
      <c r="EA16" s="206"/>
      <c r="EB16" s="206"/>
      <c r="EC16" s="206"/>
      <c r="ED16" s="206"/>
      <c r="EE16" s="206"/>
      <c r="EF16" s="206"/>
      <c r="EG16" s="206"/>
      <c r="EH16" s="206"/>
      <c r="EI16" s="206"/>
      <c r="EJ16" s="206"/>
      <c r="EK16" s="206"/>
      <c r="EL16" s="206"/>
      <c r="EM16" s="206"/>
      <c r="EN16" s="206"/>
      <c r="EO16" s="206"/>
      <c r="EP16" s="206"/>
      <c r="EQ16" s="206"/>
      <c r="ER16" s="206"/>
      <c r="ES16" s="206"/>
      <c r="ET16" s="206"/>
      <c r="EU16" s="206"/>
      <c r="EV16" s="206"/>
      <c r="EW16" s="206"/>
      <c r="EX16" s="206"/>
      <c r="EY16" s="206"/>
      <c r="EZ16" s="206"/>
      <c r="FA16" s="206"/>
      <c r="FB16" s="206"/>
      <c r="FC16" s="206"/>
      <c r="FD16" s="206"/>
      <c r="FE16" s="206"/>
      <c r="FF16" s="206"/>
      <c r="FG16" s="206"/>
      <c r="FH16" s="206"/>
      <c r="FI16" s="206"/>
      <c r="FJ16" s="206"/>
      <c r="FK16" s="206"/>
      <c r="FL16" s="206"/>
      <c r="FM16" s="206"/>
      <c r="FN16" s="206"/>
      <c r="FO16" s="206"/>
      <c r="FP16" s="206"/>
      <c r="FQ16" s="206"/>
      <c r="FR16" s="206"/>
      <c r="FS16" s="206"/>
      <c r="FT16" s="206"/>
      <c r="FU16" s="206"/>
      <c r="FV16" s="206"/>
      <c r="FW16" s="206"/>
      <c r="FX16" s="206"/>
      <c r="FY16" s="206"/>
      <c r="FZ16" s="206"/>
      <c r="GA16" s="206"/>
      <c r="GB16" s="206"/>
      <c r="GC16" s="206"/>
      <c r="GD16" s="206"/>
      <c r="GE16" s="206"/>
      <c r="GF16" s="206"/>
      <c r="GG16" s="206"/>
      <c r="GH16" s="206"/>
      <c r="GI16" s="206"/>
      <c r="GJ16" s="206"/>
    </row>
    <row r="17" spans="1:192" x14ac:dyDescent="0.35">
      <c r="E17" s="206" t="s">
        <v>7</v>
      </c>
      <c r="F17" s="206"/>
      <c r="G17" s="206" t="str">
        <f xml:space="preserve"> SMU</f>
        <v>$ 000s</v>
      </c>
      <c r="H17" s="206"/>
      <c r="I17" s="36"/>
      <c r="J17" s="206">
        <f t="shared" ref="J17:AO17" si="12">I20</f>
        <v>0</v>
      </c>
      <c r="K17" s="206">
        <f t="shared" si="12"/>
        <v>0</v>
      </c>
      <c r="L17" s="206">
        <f t="shared" si="12"/>
        <v>0</v>
      </c>
      <c r="M17" s="206">
        <f t="shared" si="12"/>
        <v>0</v>
      </c>
      <c r="N17" s="206">
        <f t="shared" si="12"/>
        <v>0</v>
      </c>
      <c r="O17" s="206">
        <f t="shared" si="12"/>
        <v>0</v>
      </c>
      <c r="P17" s="206">
        <f t="shared" si="12"/>
        <v>0</v>
      </c>
      <c r="Q17" s="206">
        <f t="shared" si="12"/>
        <v>0</v>
      </c>
      <c r="R17" s="206">
        <f t="shared" si="12"/>
        <v>0</v>
      </c>
      <c r="S17" s="206">
        <f t="shared" si="12"/>
        <v>0</v>
      </c>
      <c r="T17" s="206">
        <f t="shared" si="12"/>
        <v>0</v>
      </c>
      <c r="U17" s="206">
        <f t="shared" si="12"/>
        <v>0</v>
      </c>
      <c r="V17" s="206">
        <f t="shared" si="12"/>
        <v>0</v>
      </c>
      <c r="W17" s="206">
        <f t="shared" si="12"/>
        <v>0</v>
      </c>
      <c r="X17" s="206">
        <f t="shared" si="12"/>
        <v>0</v>
      </c>
      <c r="Y17" s="206">
        <f t="shared" si="12"/>
        <v>0</v>
      </c>
      <c r="Z17" s="206">
        <f t="shared" si="12"/>
        <v>0</v>
      </c>
      <c r="AA17" s="206">
        <f t="shared" si="12"/>
        <v>0</v>
      </c>
      <c r="AB17" s="206">
        <f t="shared" si="12"/>
        <v>0</v>
      </c>
      <c r="AC17" s="206">
        <f t="shared" si="12"/>
        <v>0</v>
      </c>
      <c r="AD17" s="206">
        <f t="shared" si="12"/>
        <v>0</v>
      </c>
      <c r="AE17" s="206">
        <f t="shared" si="12"/>
        <v>0</v>
      </c>
      <c r="AF17" s="206">
        <f t="shared" si="12"/>
        <v>0</v>
      </c>
      <c r="AG17" s="206">
        <f t="shared" si="12"/>
        <v>0</v>
      </c>
      <c r="AH17" s="206">
        <f t="shared" si="12"/>
        <v>0</v>
      </c>
      <c r="AI17" s="206">
        <f t="shared" si="12"/>
        <v>0</v>
      </c>
      <c r="AJ17" s="206">
        <f t="shared" si="12"/>
        <v>0</v>
      </c>
      <c r="AK17" s="206">
        <f t="shared" si="12"/>
        <v>0</v>
      </c>
      <c r="AL17" s="206">
        <f t="shared" si="12"/>
        <v>0</v>
      </c>
      <c r="AM17" s="206">
        <f t="shared" si="12"/>
        <v>0</v>
      </c>
      <c r="AN17" s="206">
        <f t="shared" si="12"/>
        <v>0</v>
      </c>
      <c r="AO17" s="206">
        <f t="shared" si="12"/>
        <v>0</v>
      </c>
      <c r="AP17" s="206">
        <f t="shared" ref="AP17:BU17" si="13">AO20</f>
        <v>0</v>
      </c>
      <c r="AQ17" s="206">
        <f t="shared" si="13"/>
        <v>0</v>
      </c>
      <c r="AR17" s="206">
        <f t="shared" si="13"/>
        <v>0</v>
      </c>
      <c r="AS17" s="206">
        <f t="shared" si="13"/>
        <v>0</v>
      </c>
      <c r="AT17" s="206">
        <f t="shared" si="13"/>
        <v>0</v>
      </c>
      <c r="AU17" s="206">
        <f t="shared" si="13"/>
        <v>0</v>
      </c>
      <c r="AV17" s="206">
        <f t="shared" si="13"/>
        <v>0</v>
      </c>
      <c r="AW17" s="206">
        <f t="shared" si="13"/>
        <v>0</v>
      </c>
      <c r="AX17" s="206">
        <f t="shared" si="13"/>
        <v>0</v>
      </c>
      <c r="AY17" s="206">
        <f t="shared" si="13"/>
        <v>0</v>
      </c>
      <c r="AZ17" s="206">
        <f t="shared" si="13"/>
        <v>0</v>
      </c>
      <c r="BA17" s="206">
        <f t="shared" si="13"/>
        <v>0</v>
      </c>
      <c r="BB17" s="206">
        <f t="shared" si="13"/>
        <v>0</v>
      </c>
      <c r="BC17" s="206">
        <f t="shared" si="13"/>
        <v>0</v>
      </c>
      <c r="BD17" s="206">
        <f t="shared" si="13"/>
        <v>0</v>
      </c>
      <c r="BE17" s="206">
        <f t="shared" si="13"/>
        <v>0</v>
      </c>
      <c r="BF17" s="206">
        <f t="shared" si="13"/>
        <v>0</v>
      </c>
      <c r="BG17" s="206">
        <f t="shared" si="13"/>
        <v>0</v>
      </c>
      <c r="BH17" s="206">
        <f t="shared" si="13"/>
        <v>0</v>
      </c>
      <c r="BI17" s="206">
        <f t="shared" si="13"/>
        <v>0</v>
      </c>
      <c r="BJ17" s="206">
        <f t="shared" si="13"/>
        <v>0</v>
      </c>
      <c r="BK17" s="206">
        <f t="shared" si="13"/>
        <v>0</v>
      </c>
      <c r="BL17" s="206">
        <f t="shared" si="13"/>
        <v>0</v>
      </c>
      <c r="BM17" s="206">
        <f t="shared" si="13"/>
        <v>0</v>
      </c>
      <c r="BN17" s="206">
        <f t="shared" si="13"/>
        <v>0</v>
      </c>
      <c r="BO17" s="206">
        <f t="shared" si="13"/>
        <v>0</v>
      </c>
      <c r="BP17" s="206">
        <f t="shared" si="13"/>
        <v>0</v>
      </c>
      <c r="BQ17" s="206">
        <f t="shared" si="13"/>
        <v>0</v>
      </c>
      <c r="BR17" s="206">
        <f t="shared" si="13"/>
        <v>0</v>
      </c>
      <c r="BS17" s="206">
        <f t="shared" si="13"/>
        <v>0</v>
      </c>
      <c r="BT17" s="206">
        <f t="shared" si="13"/>
        <v>0</v>
      </c>
      <c r="BU17" s="206">
        <f t="shared" si="13"/>
        <v>0</v>
      </c>
      <c r="BV17" s="206">
        <f t="shared" ref="BV17:DA17" si="14">BU20</f>
        <v>0</v>
      </c>
      <c r="BW17" s="206">
        <f t="shared" si="14"/>
        <v>0</v>
      </c>
      <c r="BX17" s="206">
        <f t="shared" si="14"/>
        <v>0</v>
      </c>
      <c r="BY17" s="206">
        <f t="shared" si="14"/>
        <v>0</v>
      </c>
      <c r="BZ17" s="206">
        <f t="shared" si="14"/>
        <v>0</v>
      </c>
      <c r="CA17" s="206">
        <f t="shared" si="14"/>
        <v>0</v>
      </c>
      <c r="CB17" s="206">
        <f t="shared" si="14"/>
        <v>0</v>
      </c>
      <c r="CC17" s="206">
        <f t="shared" si="14"/>
        <v>0</v>
      </c>
      <c r="CD17" s="206">
        <f t="shared" si="14"/>
        <v>0</v>
      </c>
      <c r="CE17" s="206">
        <f t="shared" si="14"/>
        <v>0</v>
      </c>
      <c r="CF17" s="206">
        <f t="shared" si="14"/>
        <v>0</v>
      </c>
      <c r="CG17" s="206">
        <f t="shared" si="14"/>
        <v>0</v>
      </c>
      <c r="CH17" s="206">
        <f t="shared" si="14"/>
        <v>0</v>
      </c>
      <c r="CI17" s="206">
        <f t="shared" si="14"/>
        <v>0</v>
      </c>
      <c r="CJ17" s="206">
        <f t="shared" si="14"/>
        <v>0</v>
      </c>
      <c r="CK17" s="206">
        <f t="shared" si="14"/>
        <v>0</v>
      </c>
      <c r="CL17" s="206">
        <f t="shared" si="14"/>
        <v>0</v>
      </c>
      <c r="CM17" s="206">
        <f t="shared" si="14"/>
        <v>0</v>
      </c>
      <c r="CN17" s="206">
        <f t="shared" si="14"/>
        <v>0</v>
      </c>
      <c r="CO17" s="206">
        <f t="shared" si="14"/>
        <v>0</v>
      </c>
      <c r="CP17" s="206">
        <f t="shared" si="14"/>
        <v>0</v>
      </c>
      <c r="CQ17" s="206">
        <f t="shared" si="14"/>
        <v>0</v>
      </c>
      <c r="CR17" s="206">
        <f t="shared" si="14"/>
        <v>0</v>
      </c>
      <c r="CS17" s="206">
        <f t="shared" si="14"/>
        <v>0</v>
      </c>
      <c r="CT17" s="206">
        <f t="shared" si="14"/>
        <v>0</v>
      </c>
      <c r="CU17" s="206">
        <f t="shared" si="14"/>
        <v>0</v>
      </c>
      <c r="CV17" s="206">
        <f t="shared" si="14"/>
        <v>0</v>
      </c>
      <c r="CW17" s="206">
        <f t="shared" si="14"/>
        <v>0</v>
      </c>
      <c r="CX17" s="206">
        <f t="shared" si="14"/>
        <v>0</v>
      </c>
      <c r="CY17" s="206">
        <f t="shared" si="14"/>
        <v>0</v>
      </c>
      <c r="CZ17" s="206">
        <f t="shared" si="14"/>
        <v>0</v>
      </c>
      <c r="DA17" s="206">
        <f t="shared" si="14"/>
        <v>0</v>
      </c>
      <c r="DB17" s="206">
        <f t="shared" ref="DB17:EG17" si="15">DA20</f>
        <v>0</v>
      </c>
      <c r="DC17" s="206">
        <f t="shared" si="15"/>
        <v>0</v>
      </c>
      <c r="DD17" s="206">
        <f t="shared" si="15"/>
        <v>0</v>
      </c>
      <c r="DE17" s="206">
        <f t="shared" si="15"/>
        <v>0</v>
      </c>
      <c r="DF17" s="206">
        <f t="shared" si="15"/>
        <v>0</v>
      </c>
      <c r="DG17" s="206">
        <f t="shared" si="15"/>
        <v>0</v>
      </c>
      <c r="DH17" s="206">
        <f t="shared" si="15"/>
        <v>0</v>
      </c>
      <c r="DI17" s="206">
        <f t="shared" si="15"/>
        <v>0</v>
      </c>
      <c r="DJ17" s="206">
        <f t="shared" si="15"/>
        <v>0</v>
      </c>
      <c r="DK17" s="206">
        <f t="shared" si="15"/>
        <v>0</v>
      </c>
      <c r="DL17" s="206">
        <f t="shared" si="15"/>
        <v>0</v>
      </c>
      <c r="DM17" s="206">
        <f t="shared" si="15"/>
        <v>0</v>
      </c>
      <c r="DN17" s="206">
        <f t="shared" si="15"/>
        <v>0</v>
      </c>
      <c r="DO17" s="206">
        <f t="shared" si="15"/>
        <v>0</v>
      </c>
      <c r="DP17" s="206">
        <f t="shared" si="15"/>
        <v>0</v>
      </c>
      <c r="DQ17" s="206">
        <f t="shared" si="15"/>
        <v>0</v>
      </c>
      <c r="DR17" s="206">
        <f t="shared" si="15"/>
        <v>0</v>
      </c>
      <c r="DS17" s="206">
        <f t="shared" si="15"/>
        <v>0</v>
      </c>
      <c r="DT17" s="206">
        <f t="shared" si="15"/>
        <v>0</v>
      </c>
      <c r="DU17" s="206">
        <f t="shared" si="15"/>
        <v>0</v>
      </c>
      <c r="DV17" s="206">
        <f t="shared" si="15"/>
        <v>0</v>
      </c>
      <c r="DW17" s="206">
        <f t="shared" si="15"/>
        <v>0</v>
      </c>
      <c r="DX17" s="206">
        <f t="shared" si="15"/>
        <v>0</v>
      </c>
      <c r="DY17" s="206">
        <f t="shared" si="15"/>
        <v>0</v>
      </c>
      <c r="DZ17" s="206">
        <f t="shared" si="15"/>
        <v>0</v>
      </c>
      <c r="EA17" s="206">
        <f t="shared" si="15"/>
        <v>0</v>
      </c>
      <c r="EB17" s="206">
        <f t="shared" si="15"/>
        <v>0</v>
      </c>
      <c r="EC17" s="206">
        <f t="shared" si="15"/>
        <v>0</v>
      </c>
      <c r="ED17" s="206">
        <f t="shared" si="15"/>
        <v>0</v>
      </c>
      <c r="EE17" s="206">
        <f t="shared" si="15"/>
        <v>0</v>
      </c>
      <c r="EF17" s="206">
        <f t="shared" si="15"/>
        <v>0</v>
      </c>
      <c r="EG17" s="206">
        <f t="shared" si="15"/>
        <v>0</v>
      </c>
      <c r="EH17" s="206">
        <f t="shared" ref="EH17:FM17" si="16">EG20</f>
        <v>0</v>
      </c>
      <c r="EI17" s="206">
        <f t="shared" si="16"/>
        <v>0</v>
      </c>
      <c r="EJ17" s="206">
        <f t="shared" si="16"/>
        <v>0</v>
      </c>
      <c r="EK17" s="206">
        <f t="shared" si="16"/>
        <v>0</v>
      </c>
      <c r="EL17" s="206">
        <f t="shared" si="16"/>
        <v>0</v>
      </c>
      <c r="EM17" s="206">
        <f t="shared" si="16"/>
        <v>0</v>
      </c>
      <c r="EN17" s="206">
        <f t="shared" si="16"/>
        <v>0</v>
      </c>
      <c r="EO17" s="206">
        <f t="shared" si="16"/>
        <v>0</v>
      </c>
      <c r="EP17" s="206">
        <f t="shared" si="16"/>
        <v>0</v>
      </c>
      <c r="EQ17" s="206">
        <f t="shared" si="16"/>
        <v>0</v>
      </c>
      <c r="ER17" s="206">
        <f t="shared" si="16"/>
        <v>0</v>
      </c>
      <c r="ES17" s="206">
        <f t="shared" si="16"/>
        <v>0</v>
      </c>
      <c r="ET17" s="206">
        <f t="shared" si="16"/>
        <v>0</v>
      </c>
      <c r="EU17" s="206">
        <f t="shared" si="16"/>
        <v>0</v>
      </c>
      <c r="EV17" s="206">
        <f t="shared" si="16"/>
        <v>0</v>
      </c>
      <c r="EW17" s="206">
        <f t="shared" si="16"/>
        <v>0</v>
      </c>
      <c r="EX17" s="206">
        <f t="shared" si="16"/>
        <v>0</v>
      </c>
      <c r="EY17" s="206">
        <f t="shared" si="16"/>
        <v>0</v>
      </c>
      <c r="EZ17" s="206">
        <f t="shared" si="16"/>
        <v>0</v>
      </c>
      <c r="FA17" s="206">
        <f t="shared" si="16"/>
        <v>0</v>
      </c>
      <c r="FB17" s="206">
        <f t="shared" si="16"/>
        <v>0</v>
      </c>
      <c r="FC17" s="206">
        <f t="shared" si="16"/>
        <v>0</v>
      </c>
      <c r="FD17" s="206">
        <f t="shared" si="16"/>
        <v>0</v>
      </c>
      <c r="FE17" s="206">
        <f t="shared" si="16"/>
        <v>0</v>
      </c>
      <c r="FF17" s="206">
        <f t="shared" si="16"/>
        <v>0</v>
      </c>
      <c r="FG17" s="206">
        <f t="shared" si="16"/>
        <v>0</v>
      </c>
      <c r="FH17" s="206">
        <f t="shared" si="16"/>
        <v>0</v>
      </c>
      <c r="FI17" s="206">
        <f t="shared" si="16"/>
        <v>0</v>
      </c>
      <c r="FJ17" s="206">
        <f t="shared" si="16"/>
        <v>0</v>
      </c>
      <c r="FK17" s="206">
        <f t="shared" si="16"/>
        <v>0</v>
      </c>
      <c r="FL17" s="206">
        <f t="shared" si="16"/>
        <v>0</v>
      </c>
      <c r="FM17" s="206">
        <f t="shared" si="16"/>
        <v>0</v>
      </c>
      <c r="FN17" s="206">
        <f t="shared" ref="FN17:GG17" si="17">FM20</f>
        <v>0</v>
      </c>
      <c r="FO17" s="206">
        <f t="shared" si="17"/>
        <v>0</v>
      </c>
      <c r="FP17" s="206">
        <f t="shared" si="17"/>
        <v>0</v>
      </c>
      <c r="FQ17" s="206">
        <f t="shared" si="17"/>
        <v>0</v>
      </c>
      <c r="FR17" s="206">
        <f t="shared" si="17"/>
        <v>0</v>
      </c>
      <c r="FS17" s="206">
        <f t="shared" si="17"/>
        <v>0</v>
      </c>
      <c r="FT17" s="206">
        <f t="shared" si="17"/>
        <v>0</v>
      </c>
      <c r="FU17" s="206">
        <f t="shared" si="17"/>
        <v>0</v>
      </c>
      <c r="FV17" s="206">
        <f t="shared" si="17"/>
        <v>0</v>
      </c>
      <c r="FW17" s="206">
        <f t="shared" si="17"/>
        <v>0</v>
      </c>
      <c r="FX17" s="206">
        <f t="shared" si="17"/>
        <v>0</v>
      </c>
      <c r="FY17" s="206">
        <f t="shared" si="17"/>
        <v>0</v>
      </c>
      <c r="FZ17" s="206">
        <f t="shared" si="17"/>
        <v>0</v>
      </c>
      <c r="GA17" s="206">
        <f t="shared" si="17"/>
        <v>0</v>
      </c>
      <c r="GB17" s="206">
        <f t="shared" si="17"/>
        <v>0</v>
      </c>
      <c r="GC17" s="206">
        <f t="shared" si="17"/>
        <v>0</v>
      </c>
      <c r="GD17" s="206">
        <f t="shared" si="17"/>
        <v>0</v>
      </c>
      <c r="GE17" s="206">
        <f t="shared" si="17"/>
        <v>0</v>
      </c>
      <c r="GF17" s="206">
        <f t="shared" si="17"/>
        <v>0</v>
      </c>
      <c r="GG17" s="206">
        <f t="shared" si="17"/>
        <v>0</v>
      </c>
      <c r="GH17" s="206">
        <f>GG20</f>
        <v>0</v>
      </c>
      <c r="GI17" s="206">
        <f>GH20</f>
        <v>0</v>
      </c>
      <c r="GJ17" s="206">
        <f>GI20</f>
        <v>0</v>
      </c>
    </row>
    <row r="18" spans="1:192" x14ac:dyDescent="0.35">
      <c r="E18" s="207" t="s">
        <v>88</v>
      </c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7"/>
      <c r="AH18" s="207"/>
      <c r="AI18" s="207"/>
      <c r="AJ18" s="207"/>
      <c r="AK18" s="207"/>
      <c r="AL18" s="207"/>
      <c r="AM18" s="207"/>
      <c r="AN18" s="207"/>
      <c r="AO18" s="207"/>
      <c r="AP18" s="207"/>
      <c r="AQ18" s="207"/>
      <c r="AR18" s="207"/>
      <c r="AS18" s="207"/>
      <c r="AT18" s="207"/>
      <c r="AU18" s="207"/>
      <c r="AV18" s="207"/>
      <c r="AW18" s="207"/>
      <c r="AX18" s="207"/>
      <c r="AY18" s="207"/>
      <c r="AZ18" s="207"/>
      <c r="BA18" s="207"/>
      <c r="BB18" s="207"/>
      <c r="BC18" s="207"/>
      <c r="BD18" s="207"/>
      <c r="BE18" s="207"/>
      <c r="BF18" s="207"/>
      <c r="BG18" s="207"/>
      <c r="BH18" s="207"/>
      <c r="BI18" s="207"/>
      <c r="BJ18" s="207"/>
      <c r="BK18" s="207"/>
      <c r="BL18" s="207"/>
      <c r="BM18" s="207"/>
      <c r="BN18" s="207"/>
      <c r="BO18" s="207"/>
      <c r="BP18" s="207"/>
      <c r="BQ18" s="207"/>
      <c r="BR18" s="207"/>
      <c r="BS18" s="207"/>
      <c r="BT18" s="207"/>
      <c r="BU18" s="207"/>
      <c r="BV18" s="207"/>
      <c r="BW18" s="207"/>
      <c r="BX18" s="207"/>
      <c r="BY18" s="207"/>
      <c r="BZ18" s="207"/>
      <c r="CA18" s="207"/>
      <c r="CB18" s="207"/>
      <c r="CC18" s="207"/>
      <c r="CD18" s="207"/>
      <c r="CE18" s="207"/>
      <c r="CF18" s="207"/>
      <c r="CG18" s="207"/>
      <c r="CH18" s="207"/>
      <c r="CI18" s="207"/>
      <c r="CJ18" s="207"/>
      <c r="CK18" s="207"/>
      <c r="CL18" s="207"/>
      <c r="CM18" s="207"/>
      <c r="CN18" s="207"/>
      <c r="CO18" s="207"/>
      <c r="CP18" s="207"/>
      <c r="CQ18" s="207"/>
      <c r="CR18" s="207"/>
      <c r="CS18" s="207"/>
      <c r="CT18" s="207"/>
      <c r="CU18" s="207"/>
      <c r="CV18" s="207"/>
      <c r="CW18" s="207"/>
      <c r="CX18" s="207"/>
      <c r="CY18" s="207"/>
      <c r="CZ18" s="207"/>
      <c r="DA18" s="207"/>
      <c r="DB18" s="207"/>
      <c r="DC18" s="207"/>
      <c r="DD18" s="207"/>
      <c r="DE18" s="207"/>
      <c r="DF18" s="207"/>
      <c r="DG18" s="207"/>
      <c r="DH18" s="207"/>
      <c r="DI18" s="207"/>
      <c r="DJ18" s="207"/>
      <c r="DK18" s="207"/>
      <c r="DL18" s="207"/>
      <c r="DM18" s="207"/>
      <c r="DN18" s="207"/>
      <c r="DO18" s="207"/>
      <c r="DP18" s="207"/>
      <c r="DQ18" s="207"/>
      <c r="DR18" s="207"/>
      <c r="DS18" s="207"/>
      <c r="DT18" s="207"/>
      <c r="DU18" s="207"/>
      <c r="DV18" s="207"/>
      <c r="DW18" s="207"/>
      <c r="DX18" s="207"/>
      <c r="DY18" s="207"/>
      <c r="DZ18" s="207"/>
      <c r="EA18" s="207"/>
      <c r="EB18" s="207"/>
      <c r="EC18" s="207"/>
      <c r="ED18" s="207"/>
      <c r="EE18" s="207"/>
      <c r="EF18" s="207"/>
      <c r="EG18" s="207"/>
      <c r="EH18" s="207"/>
      <c r="EI18" s="207"/>
      <c r="EJ18" s="207"/>
      <c r="EK18" s="207"/>
      <c r="EL18" s="207"/>
      <c r="EM18" s="207"/>
      <c r="EN18" s="207"/>
      <c r="EO18" s="207"/>
      <c r="EP18" s="207"/>
      <c r="EQ18" s="207"/>
      <c r="ER18" s="207"/>
      <c r="ES18" s="207"/>
      <c r="ET18" s="207"/>
      <c r="EU18" s="207"/>
      <c r="EV18" s="207"/>
      <c r="EW18" s="207"/>
      <c r="EX18" s="207"/>
      <c r="EY18" s="207"/>
      <c r="EZ18" s="207"/>
      <c r="FA18" s="207"/>
      <c r="FB18" s="207"/>
      <c r="FC18" s="207"/>
      <c r="FD18" s="207"/>
      <c r="FE18" s="207"/>
      <c r="FF18" s="207"/>
      <c r="FG18" s="207"/>
      <c r="FH18" s="207"/>
      <c r="FI18" s="207"/>
      <c r="FJ18" s="207"/>
      <c r="FK18" s="207"/>
      <c r="FL18" s="207"/>
      <c r="FM18" s="207"/>
      <c r="FN18" s="207"/>
      <c r="FO18" s="207"/>
      <c r="FP18" s="207"/>
      <c r="FQ18" s="207"/>
      <c r="FR18" s="207"/>
      <c r="FS18" s="207"/>
      <c r="FT18" s="207"/>
      <c r="FU18" s="207"/>
      <c r="FV18" s="207"/>
      <c r="FW18" s="207"/>
      <c r="FX18" s="207"/>
      <c r="FY18" s="207"/>
      <c r="FZ18" s="207"/>
      <c r="GA18" s="207"/>
      <c r="GB18" s="207"/>
      <c r="GC18" s="207"/>
      <c r="GD18" s="207"/>
      <c r="GE18" s="207"/>
      <c r="GF18" s="207"/>
      <c r="GG18" s="207"/>
      <c r="GH18" s="207"/>
      <c r="GI18" s="207"/>
      <c r="GJ18" s="207"/>
    </row>
    <row r="19" spans="1:192" x14ac:dyDescent="0.35">
      <c r="E19" s="207" t="s">
        <v>89</v>
      </c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  <c r="AC19" s="207"/>
      <c r="AD19" s="207"/>
      <c r="AE19" s="207"/>
      <c r="AF19" s="207"/>
      <c r="AG19" s="207"/>
      <c r="AH19" s="207"/>
      <c r="AI19" s="207"/>
      <c r="AJ19" s="207"/>
      <c r="AK19" s="207"/>
      <c r="AL19" s="207"/>
      <c r="AM19" s="207"/>
      <c r="AN19" s="207"/>
      <c r="AO19" s="207"/>
      <c r="AP19" s="207"/>
      <c r="AQ19" s="207"/>
      <c r="AR19" s="207"/>
      <c r="AS19" s="207"/>
      <c r="AT19" s="207"/>
      <c r="AU19" s="207"/>
      <c r="AV19" s="207"/>
      <c r="AW19" s="207"/>
      <c r="AX19" s="207"/>
      <c r="AY19" s="207"/>
      <c r="AZ19" s="207"/>
      <c r="BA19" s="207"/>
      <c r="BB19" s="207"/>
      <c r="BC19" s="207"/>
      <c r="BD19" s="207"/>
      <c r="BE19" s="207"/>
      <c r="BF19" s="207"/>
      <c r="BG19" s="207"/>
      <c r="BH19" s="207"/>
      <c r="BI19" s="207"/>
      <c r="BJ19" s="207"/>
      <c r="BK19" s="207"/>
      <c r="BL19" s="207"/>
      <c r="BM19" s="207"/>
      <c r="BN19" s="207"/>
      <c r="BO19" s="207"/>
      <c r="BP19" s="207"/>
      <c r="BQ19" s="207"/>
      <c r="BR19" s="207"/>
      <c r="BS19" s="207"/>
      <c r="BT19" s="207"/>
      <c r="BU19" s="207"/>
      <c r="BV19" s="207"/>
      <c r="BW19" s="207"/>
      <c r="BX19" s="207"/>
      <c r="BY19" s="207"/>
      <c r="BZ19" s="207"/>
      <c r="CA19" s="207"/>
      <c r="CB19" s="207"/>
      <c r="CC19" s="207"/>
      <c r="CD19" s="207"/>
      <c r="CE19" s="207"/>
      <c r="CF19" s="207"/>
      <c r="CG19" s="207"/>
      <c r="CH19" s="207"/>
      <c r="CI19" s="207"/>
      <c r="CJ19" s="207"/>
      <c r="CK19" s="207"/>
      <c r="CL19" s="207"/>
      <c r="CM19" s="207"/>
      <c r="CN19" s="207"/>
      <c r="CO19" s="207"/>
      <c r="CP19" s="207"/>
      <c r="CQ19" s="207"/>
      <c r="CR19" s="207"/>
      <c r="CS19" s="207"/>
      <c r="CT19" s="207"/>
      <c r="CU19" s="207"/>
      <c r="CV19" s="207"/>
      <c r="CW19" s="207"/>
      <c r="CX19" s="207"/>
      <c r="CY19" s="207"/>
      <c r="CZ19" s="207"/>
      <c r="DA19" s="207"/>
      <c r="DB19" s="207"/>
      <c r="DC19" s="207"/>
      <c r="DD19" s="207"/>
      <c r="DE19" s="207"/>
      <c r="DF19" s="207"/>
      <c r="DG19" s="207"/>
      <c r="DH19" s="207"/>
      <c r="DI19" s="207"/>
      <c r="DJ19" s="207"/>
      <c r="DK19" s="207"/>
      <c r="DL19" s="207"/>
      <c r="DM19" s="207"/>
      <c r="DN19" s="207"/>
      <c r="DO19" s="207"/>
      <c r="DP19" s="207"/>
      <c r="DQ19" s="207"/>
      <c r="DR19" s="207"/>
      <c r="DS19" s="207"/>
      <c r="DT19" s="207"/>
      <c r="DU19" s="207"/>
      <c r="DV19" s="207"/>
      <c r="DW19" s="207"/>
      <c r="DX19" s="207"/>
      <c r="DY19" s="207"/>
      <c r="DZ19" s="207"/>
      <c r="EA19" s="207"/>
      <c r="EB19" s="207"/>
      <c r="EC19" s="207"/>
      <c r="ED19" s="207"/>
      <c r="EE19" s="207"/>
      <c r="EF19" s="207"/>
      <c r="EG19" s="207"/>
      <c r="EH19" s="207"/>
      <c r="EI19" s="207"/>
      <c r="EJ19" s="207"/>
      <c r="EK19" s="207"/>
      <c r="EL19" s="207"/>
      <c r="EM19" s="207"/>
      <c r="EN19" s="207"/>
      <c r="EO19" s="207"/>
      <c r="EP19" s="207"/>
      <c r="EQ19" s="207"/>
      <c r="ER19" s="207"/>
      <c r="ES19" s="207"/>
      <c r="ET19" s="207"/>
      <c r="EU19" s="207"/>
      <c r="EV19" s="207"/>
      <c r="EW19" s="207"/>
      <c r="EX19" s="207"/>
      <c r="EY19" s="207"/>
      <c r="EZ19" s="207"/>
      <c r="FA19" s="207"/>
      <c r="FB19" s="207"/>
      <c r="FC19" s="207"/>
      <c r="FD19" s="207"/>
      <c r="FE19" s="207"/>
      <c r="FF19" s="207"/>
      <c r="FG19" s="207"/>
      <c r="FH19" s="207"/>
      <c r="FI19" s="207"/>
      <c r="FJ19" s="207"/>
      <c r="FK19" s="207"/>
      <c r="FL19" s="207"/>
      <c r="FM19" s="207"/>
      <c r="FN19" s="207"/>
      <c r="FO19" s="207"/>
      <c r="FP19" s="207"/>
      <c r="FQ19" s="207"/>
      <c r="FR19" s="207"/>
      <c r="FS19" s="207"/>
      <c r="FT19" s="207"/>
      <c r="FU19" s="207"/>
      <c r="FV19" s="207"/>
      <c r="FW19" s="207"/>
      <c r="FX19" s="207"/>
      <c r="FY19" s="207"/>
      <c r="FZ19" s="207"/>
      <c r="GA19" s="207"/>
      <c r="GB19" s="207"/>
      <c r="GC19" s="207"/>
      <c r="GD19" s="207"/>
      <c r="GE19" s="207"/>
      <c r="GF19" s="207"/>
      <c r="GG19" s="207"/>
      <c r="GH19" s="207"/>
      <c r="GI19" s="207"/>
      <c r="GJ19" s="207"/>
    </row>
    <row r="20" spans="1:192" x14ac:dyDescent="0.35">
      <c r="A20" s="213"/>
      <c r="B20" s="213"/>
      <c r="C20" s="214"/>
      <c r="D20" s="215"/>
      <c r="E20" s="216" t="s">
        <v>8</v>
      </c>
      <c r="F20" s="216"/>
      <c r="G20" s="216" t="str">
        <f xml:space="preserve"> SMU</f>
        <v>$ 000s</v>
      </c>
      <c r="H20" s="216"/>
      <c r="I20" s="217"/>
      <c r="J20" s="216">
        <f t="shared" ref="J20:AO20" si="18" xml:space="preserve"> IF( J15 = 1, $F14, J17 + J18 - J19)</f>
        <v>0</v>
      </c>
      <c r="K20" s="216">
        <f t="shared" si="18"/>
        <v>0</v>
      </c>
      <c r="L20" s="216">
        <f t="shared" si="18"/>
        <v>0</v>
      </c>
      <c r="M20" s="216">
        <f t="shared" si="18"/>
        <v>0</v>
      </c>
      <c r="N20" s="216">
        <f t="shared" si="18"/>
        <v>0</v>
      </c>
      <c r="O20" s="216">
        <f t="shared" si="18"/>
        <v>0</v>
      </c>
      <c r="P20" s="216">
        <f t="shared" si="18"/>
        <v>0</v>
      </c>
      <c r="Q20" s="216">
        <f t="shared" si="18"/>
        <v>0</v>
      </c>
      <c r="R20" s="216">
        <f t="shared" si="18"/>
        <v>0</v>
      </c>
      <c r="S20" s="216">
        <f t="shared" si="18"/>
        <v>0</v>
      </c>
      <c r="T20" s="216">
        <f t="shared" si="18"/>
        <v>0</v>
      </c>
      <c r="U20" s="216">
        <f t="shared" si="18"/>
        <v>0</v>
      </c>
      <c r="V20" s="216">
        <f t="shared" si="18"/>
        <v>0</v>
      </c>
      <c r="W20" s="216">
        <f t="shared" si="18"/>
        <v>0</v>
      </c>
      <c r="X20" s="216">
        <f t="shared" si="18"/>
        <v>0</v>
      </c>
      <c r="Y20" s="216">
        <f t="shared" si="18"/>
        <v>0</v>
      </c>
      <c r="Z20" s="216">
        <f t="shared" si="18"/>
        <v>0</v>
      </c>
      <c r="AA20" s="216">
        <f t="shared" si="18"/>
        <v>0</v>
      </c>
      <c r="AB20" s="216">
        <f t="shared" si="18"/>
        <v>0</v>
      </c>
      <c r="AC20" s="216">
        <f t="shared" si="18"/>
        <v>0</v>
      </c>
      <c r="AD20" s="216">
        <f t="shared" si="18"/>
        <v>0</v>
      </c>
      <c r="AE20" s="216">
        <f t="shared" si="18"/>
        <v>0</v>
      </c>
      <c r="AF20" s="216">
        <f t="shared" si="18"/>
        <v>0</v>
      </c>
      <c r="AG20" s="216">
        <f t="shared" si="18"/>
        <v>0</v>
      </c>
      <c r="AH20" s="216">
        <f t="shared" si="18"/>
        <v>0</v>
      </c>
      <c r="AI20" s="216">
        <f t="shared" si="18"/>
        <v>0</v>
      </c>
      <c r="AJ20" s="216">
        <f t="shared" si="18"/>
        <v>0</v>
      </c>
      <c r="AK20" s="216">
        <f t="shared" si="18"/>
        <v>0</v>
      </c>
      <c r="AL20" s="216">
        <f t="shared" si="18"/>
        <v>0</v>
      </c>
      <c r="AM20" s="216">
        <f t="shared" si="18"/>
        <v>0</v>
      </c>
      <c r="AN20" s="216">
        <f t="shared" si="18"/>
        <v>0</v>
      </c>
      <c r="AO20" s="216">
        <f t="shared" si="18"/>
        <v>0</v>
      </c>
      <c r="AP20" s="216">
        <f t="shared" ref="AP20:BU20" si="19" xml:space="preserve"> IF( AP15 = 1, $F14, AP17 + AP18 - AP19)</f>
        <v>0</v>
      </c>
      <c r="AQ20" s="216">
        <f t="shared" si="19"/>
        <v>0</v>
      </c>
      <c r="AR20" s="216">
        <f t="shared" si="19"/>
        <v>0</v>
      </c>
      <c r="AS20" s="216">
        <f t="shared" si="19"/>
        <v>0</v>
      </c>
      <c r="AT20" s="216">
        <f t="shared" si="19"/>
        <v>0</v>
      </c>
      <c r="AU20" s="216">
        <f t="shared" si="19"/>
        <v>0</v>
      </c>
      <c r="AV20" s="216">
        <f t="shared" si="19"/>
        <v>0</v>
      </c>
      <c r="AW20" s="216">
        <f t="shared" si="19"/>
        <v>0</v>
      </c>
      <c r="AX20" s="216">
        <f t="shared" si="19"/>
        <v>0</v>
      </c>
      <c r="AY20" s="216">
        <f t="shared" si="19"/>
        <v>0</v>
      </c>
      <c r="AZ20" s="216">
        <f t="shared" si="19"/>
        <v>0</v>
      </c>
      <c r="BA20" s="216">
        <f t="shared" si="19"/>
        <v>0</v>
      </c>
      <c r="BB20" s="216">
        <f t="shared" si="19"/>
        <v>0</v>
      </c>
      <c r="BC20" s="216">
        <f t="shared" si="19"/>
        <v>0</v>
      </c>
      <c r="BD20" s="216">
        <f t="shared" si="19"/>
        <v>0</v>
      </c>
      <c r="BE20" s="216">
        <f t="shared" si="19"/>
        <v>0</v>
      </c>
      <c r="BF20" s="216">
        <f t="shared" si="19"/>
        <v>0</v>
      </c>
      <c r="BG20" s="216">
        <f t="shared" si="19"/>
        <v>0</v>
      </c>
      <c r="BH20" s="216">
        <f t="shared" si="19"/>
        <v>0</v>
      </c>
      <c r="BI20" s="216">
        <f t="shared" si="19"/>
        <v>0</v>
      </c>
      <c r="BJ20" s="216">
        <f t="shared" si="19"/>
        <v>0</v>
      </c>
      <c r="BK20" s="216">
        <f t="shared" si="19"/>
        <v>0</v>
      </c>
      <c r="BL20" s="216">
        <f t="shared" si="19"/>
        <v>0</v>
      </c>
      <c r="BM20" s="216">
        <f t="shared" si="19"/>
        <v>0</v>
      </c>
      <c r="BN20" s="216">
        <f t="shared" si="19"/>
        <v>0</v>
      </c>
      <c r="BO20" s="216">
        <f t="shared" si="19"/>
        <v>0</v>
      </c>
      <c r="BP20" s="216">
        <f t="shared" si="19"/>
        <v>0</v>
      </c>
      <c r="BQ20" s="216">
        <f t="shared" si="19"/>
        <v>0</v>
      </c>
      <c r="BR20" s="216">
        <f t="shared" si="19"/>
        <v>0</v>
      </c>
      <c r="BS20" s="216">
        <f t="shared" si="19"/>
        <v>0</v>
      </c>
      <c r="BT20" s="216">
        <f t="shared" si="19"/>
        <v>0</v>
      </c>
      <c r="BU20" s="216">
        <f t="shared" si="19"/>
        <v>0</v>
      </c>
      <c r="BV20" s="216">
        <f t="shared" ref="BV20:DA20" si="20" xml:space="preserve"> IF( BV15 = 1, $F14, BV17 + BV18 - BV19)</f>
        <v>0</v>
      </c>
      <c r="BW20" s="216">
        <f t="shared" si="20"/>
        <v>0</v>
      </c>
      <c r="BX20" s="216">
        <f t="shared" si="20"/>
        <v>0</v>
      </c>
      <c r="BY20" s="216">
        <f t="shared" si="20"/>
        <v>0</v>
      </c>
      <c r="BZ20" s="216">
        <f t="shared" si="20"/>
        <v>0</v>
      </c>
      <c r="CA20" s="216">
        <f t="shared" si="20"/>
        <v>0</v>
      </c>
      <c r="CB20" s="216">
        <f t="shared" si="20"/>
        <v>0</v>
      </c>
      <c r="CC20" s="216">
        <f t="shared" si="20"/>
        <v>0</v>
      </c>
      <c r="CD20" s="216">
        <f t="shared" si="20"/>
        <v>0</v>
      </c>
      <c r="CE20" s="216">
        <f t="shared" si="20"/>
        <v>0</v>
      </c>
      <c r="CF20" s="216">
        <f t="shared" si="20"/>
        <v>0</v>
      </c>
      <c r="CG20" s="216">
        <f t="shared" si="20"/>
        <v>0</v>
      </c>
      <c r="CH20" s="216">
        <f t="shared" si="20"/>
        <v>0</v>
      </c>
      <c r="CI20" s="216">
        <f t="shared" si="20"/>
        <v>0</v>
      </c>
      <c r="CJ20" s="216">
        <f t="shared" si="20"/>
        <v>0</v>
      </c>
      <c r="CK20" s="216">
        <f t="shared" si="20"/>
        <v>0</v>
      </c>
      <c r="CL20" s="216">
        <f t="shared" si="20"/>
        <v>0</v>
      </c>
      <c r="CM20" s="216">
        <f t="shared" si="20"/>
        <v>0</v>
      </c>
      <c r="CN20" s="216">
        <f t="shared" si="20"/>
        <v>0</v>
      </c>
      <c r="CO20" s="216">
        <f t="shared" si="20"/>
        <v>0</v>
      </c>
      <c r="CP20" s="216">
        <f t="shared" si="20"/>
        <v>0</v>
      </c>
      <c r="CQ20" s="216">
        <f t="shared" si="20"/>
        <v>0</v>
      </c>
      <c r="CR20" s="216">
        <f t="shared" si="20"/>
        <v>0</v>
      </c>
      <c r="CS20" s="216">
        <f t="shared" si="20"/>
        <v>0</v>
      </c>
      <c r="CT20" s="216">
        <f t="shared" si="20"/>
        <v>0</v>
      </c>
      <c r="CU20" s="216">
        <f t="shared" si="20"/>
        <v>0</v>
      </c>
      <c r="CV20" s="216">
        <f t="shared" si="20"/>
        <v>0</v>
      </c>
      <c r="CW20" s="216">
        <f t="shared" si="20"/>
        <v>0</v>
      </c>
      <c r="CX20" s="216">
        <f t="shared" si="20"/>
        <v>0</v>
      </c>
      <c r="CY20" s="216">
        <f t="shared" si="20"/>
        <v>0</v>
      </c>
      <c r="CZ20" s="216">
        <f t="shared" si="20"/>
        <v>0</v>
      </c>
      <c r="DA20" s="216">
        <f t="shared" si="20"/>
        <v>0</v>
      </c>
      <c r="DB20" s="216">
        <f t="shared" ref="DB20:EG20" si="21" xml:space="preserve"> IF( DB15 = 1, $F14, DB17 + DB18 - DB19)</f>
        <v>0</v>
      </c>
      <c r="DC20" s="216">
        <f t="shared" si="21"/>
        <v>0</v>
      </c>
      <c r="DD20" s="216">
        <f t="shared" si="21"/>
        <v>0</v>
      </c>
      <c r="DE20" s="216">
        <f t="shared" si="21"/>
        <v>0</v>
      </c>
      <c r="DF20" s="216">
        <f t="shared" si="21"/>
        <v>0</v>
      </c>
      <c r="DG20" s="216">
        <f t="shared" si="21"/>
        <v>0</v>
      </c>
      <c r="DH20" s="216">
        <f t="shared" si="21"/>
        <v>0</v>
      </c>
      <c r="DI20" s="216">
        <f t="shared" si="21"/>
        <v>0</v>
      </c>
      <c r="DJ20" s="216">
        <f t="shared" si="21"/>
        <v>0</v>
      </c>
      <c r="DK20" s="216">
        <f t="shared" si="21"/>
        <v>0</v>
      </c>
      <c r="DL20" s="216">
        <f t="shared" si="21"/>
        <v>0</v>
      </c>
      <c r="DM20" s="216">
        <f t="shared" si="21"/>
        <v>0</v>
      </c>
      <c r="DN20" s="216">
        <f t="shared" si="21"/>
        <v>0</v>
      </c>
      <c r="DO20" s="216">
        <f t="shared" si="21"/>
        <v>0</v>
      </c>
      <c r="DP20" s="216">
        <f t="shared" si="21"/>
        <v>0</v>
      </c>
      <c r="DQ20" s="216">
        <f t="shared" si="21"/>
        <v>0</v>
      </c>
      <c r="DR20" s="216">
        <f t="shared" si="21"/>
        <v>0</v>
      </c>
      <c r="DS20" s="216">
        <f t="shared" si="21"/>
        <v>0</v>
      </c>
      <c r="DT20" s="216">
        <f t="shared" si="21"/>
        <v>0</v>
      </c>
      <c r="DU20" s="216">
        <f t="shared" si="21"/>
        <v>0</v>
      </c>
      <c r="DV20" s="216">
        <f t="shared" si="21"/>
        <v>0</v>
      </c>
      <c r="DW20" s="216">
        <f t="shared" si="21"/>
        <v>0</v>
      </c>
      <c r="DX20" s="216">
        <f t="shared" si="21"/>
        <v>0</v>
      </c>
      <c r="DY20" s="216">
        <f t="shared" si="21"/>
        <v>0</v>
      </c>
      <c r="DZ20" s="216">
        <f t="shared" si="21"/>
        <v>0</v>
      </c>
      <c r="EA20" s="216">
        <f t="shared" si="21"/>
        <v>0</v>
      </c>
      <c r="EB20" s="216">
        <f t="shared" si="21"/>
        <v>0</v>
      </c>
      <c r="EC20" s="216">
        <f t="shared" si="21"/>
        <v>0</v>
      </c>
      <c r="ED20" s="216">
        <f t="shared" si="21"/>
        <v>0</v>
      </c>
      <c r="EE20" s="216">
        <f t="shared" si="21"/>
        <v>0</v>
      </c>
      <c r="EF20" s="216">
        <f t="shared" si="21"/>
        <v>0</v>
      </c>
      <c r="EG20" s="216">
        <f t="shared" si="21"/>
        <v>0</v>
      </c>
      <c r="EH20" s="216">
        <f t="shared" ref="EH20:FM20" si="22" xml:space="preserve"> IF( EH15 = 1, $F14, EH17 + EH18 - EH19)</f>
        <v>0</v>
      </c>
      <c r="EI20" s="216">
        <f t="shared" si="22"/>
        <v>0</v>
      </c>
      <c r="EJ20" s="216">
        <f t="shared" si="22"/>
        <v>0</v>
      </c>
      <c r="EK20" s="216">
        <f t="shared" si="22"/>
        <v>0</v>
      </c>
      <c r="EL20" s="216">
        <f t="shared" si="22"/>
        <v>0</v>
      </c>
      <c r="EM20" s="216">
        <f t="shared" si="22"/>
        <v>0</v>
      </c>
      <c r="EN20" s="216">
        <f t="shared" si="22"/>
        <v>0</v>
      </c>
      <c r="EO20" s="216">
        <f t="shared" si="22"/>
        <v>0</v>
      </c>
      <c r="EP20" s="216">
        <f t="shared" si="22"/>
        <v>0</v>
      </c>
      <c r="EQ20" s="216">
        <f t="shared" si="22"/>
        <v>0</v>
      </c>
      <c r="ER20" s="216">
        <f t="shared" si="22"/>
        <v>0</v>
      </c>
      <c r="ES20" s="216">
        <f t="shared" si="22"/>
        <v>0</v>
      </c>
      <c r="ET20" s="216">
        <f t="shared" si="22"/>
        <v>0</v>
      </c>
      <c r="EU20" s="216">
        <f t="shared" si="22"/>
        <v>0</v>
      </c>
      <c r="EV20" s="216">
        <f t="shared" si="22"/>
        <v>0</v>
      </c>
      <c r="EW20" s="216">
        <f t="shared" si="22"/>
        <v>0</v>
      </c>
      <c r="EX20" s="216">
        <f t="shared" si="22"/>
        <v>0</v>
      </c>
      <c r="EY20" s="216">
        <f t="shared" si="22"/>
        <v>0</v>
      </c>
      <c r="EZ20" s="216">
        <f t="shared" si="22"/>
        <v>0</v>
      </c>
      <c r="FA20" s="216">
        <f t="shared" si="22"/>
        <v>0</v>
      </c>
      <c r="FB20" s="216">
        <f t="shared" si="22"/>
        <v>0</v>
      </c>
      <c r="FC20" s="216">
        <f t="shared" si="22"/>
        <v>0</v>
      </c>
      <c r="FD20" s="216">
        <f t="shared" si="22"/>
        <v>0</v>
      </c>
      <c r="FE20" s="216">
        <f t="shared" si="22"/>
        <v>0</v>
      </c>
      <c r="FF20" s="216">
        <f t="shared" si="22"/>
        <v>0</v>
      </c>
      <c r="FG20" s="216">
        <f t="shared" si="22"/>
        <v>0</v>
      </c>
      <c r="FH20" s="216">
        <f t="shared" si="22"/>
        <v>0</v>
      </c>
      <c r="FI20" s="216">
        <f t="shared" si="22"/>
        <v>0</v>
      </c>
      <c r="FJ20" s="216">
        <f t="shared" si="22"/>
        <v>0</v>
      </c>
      <c r="FK20" s="216">
        <f t="shared" si="22"/>
        <v>0</v>
      </c>
      <c r="FL20" s="216">
        <f t="shared" si="22"/>
        <v>0</v>
      </c>
      <c r="FM20" s="216">
        <f t="shared" si="22"/>
        <v>0</v>
      </c>
      <c r="FN20" s="216">
        <f t="shared" ref="FN20:GG20" si="23" xml:space="preserve"> IF( FN15 = 1, $F14, FN17 + FN18 - FN19)</f>
        <v>0</v>
      </c>
      <c r="FO20" s="216">
        <f t="shared" si="23"/>
        <v>0</v>
      </c>
      <c r="FP20" s="216">
        <f t="shared" si="23"/>
        <v>0</v>
      </c>
      <c r="FQ20" s="216">
        <f t="shared" si="23"/>
        <v>0</v>
      </c>
      <c r="FR20" s="216">
        <f t="shared" si="23"/>
        <v>0</v>
      </c>
      <c r="FS20" s="216">
        <f t="shared" si="23"/>
        <v>0</v>
      </c>
      <c r="FT20" s="216">
        <f t="shared" si="23"/>
        <v>0</v>
      </c>
      <c r="FU20" s="216">
        <f t="shared" si="23"/>
        <v>0</v>
      </c>
      <c r="FV20" s="216">
        <f t="shared" si="23"/>
        <v>0</v>
      </c>
      <c r="FW20" s="216">
        <f t="shared" si="23"/>
        <v>0</v>
      </c>
      <c r="FX20" s="216">
        <f t="shared" si="23"/>
        <v>0</v>
      </c>
      <c r="FY20" s="216">
        <f t="shared" si="23"/>
        <v>0</v>
      </c>
      <c r="FZ20" s="216">
        <f t="shared" si="23"/>
        <v>0</v>
      </c>
      <c r="GA20" s="216">
        <f t="shared" si="23"/>
        <v>0</v>
      </c>
      <c r="GB20" s="216">
        <f t="shared" si="23"/>
        <v>0</v>
      </c>
      <c r="GC20" s="216">
        <f t="shared" si="23"/>
        <v>0</v>
      </c>
      <c r="GD20" s="216">
        <f t="shared" si="23"/>
        <v>0</v>
      </c>
      <c r="GE20" s="216">
        <f t="shared" si="23"/>
        <v>0</v>
      </c>
      <c r="GF20" s="216">
        <f t="shared" si="23"/>
        <v>0</v>
      </c>
      <c r="GG20" s="216">
        <f t="shared" si="23"/>
        <v>0</v>
      </c>
      <c r="GH20" s="216">
        <f xml:space="preserve"> IF( GH15 = 1, $F14, GH17 + GH18 - GH19)</f>
        <v>0</v>
      </c>
      <c r="GI20" s="216">
        <f xml:space="preserve"> IF( GI15 = 1, $F14, GI17 + GI18 - GI19)</f>
        <v>0</v>
      </c>
      <c r="GJ20" s="216">
        <f xml:space="preserve"> IF( GJ15 = 1, $F14, GJ17 + GJ18 - GJ19)</f>
        <v>0</v>
      </c>
    </row>
    <row r="23" spans="1:192" x14ac:dyDescent="0.35">
      <c r="E23" s="11" t="s">
        <v>9</v>
      </c>
      <c r="G23" s="11" t="str">
        <f xml:space="preserve"> SMU</f>
        <v>$ 000s</v>
      </c>
      <c r="H23" s="11">
        <f xml:space="preserve"> SUM(J23:GJ23)</f>
        <v>18300</v>
      </c>
      <c r="J23" s="189">
        <v>100</v>
      </c>
      <c r="K23" s="189">
        <v>100</v>
      </c>
      <c r="L23" s="189">
        <v>100</v>
      </c>
      <c r="M23" s="189">
        <v>100</v>
      </c>
      <c r="N23" s="189">
        <v>100</v>
      </c>
      <c r="O23" s="189">
        <v>100</v>
      </c>
      <c r="P23" s="189">
        <v>100</v>
      </c>
      <c r="Q23" s="189">
        <v>100</v>
      </c>
      <c r="R23" s="189">
        <v>100</v>
      </c>
      <c r="S23" s="189">
        <v>100</v>
      </c>
      <c r="T23" s="189">
        <v>100</v>
      </c>
      <c r="U23" s="189">
        <v>100</v>
      </c>
      <c r="V23" s="189">
        <v>100</v>
      </c>
      <c r="W23" s="189">
        <v>100</v>
      </c>
      <c r="X23" s="189">
        <v>100</v>
      </c>
      <c r="Y23" s="189">
        <v>100</v>
      </c>
      <c r="Z23" s="189">
        <v>100</v>
      </c>
      <c r="AA23" s="189">
        <v>100</v>
      </c>
      <c r="AB23" s="189">
        <v>100</v>
      </c>
      <c r="AC23" s="189">
        <v>100</v>
      </c>
      <c r="AD23" s="189">
        <v>100</v>
      </c>
      <c r="AE23" s="189">
        <v>100</v>
      </c>
      <c r="AF23" s="189">
        <v>100</v>
      </c>
      <c r="AG23" s="189">
        <v>100</v>
      </c>
      <c r="AH23" s="189">
        <v>100</v>
      </c>
      <c r="AI23" s="189">
        <v>100</v>
      </c>
      <c r="AJ23" s="189">
        <v>100</v>
      </c>
      <c r="AK23" s="189">
        <v>100</v>
      </c>
      <c r="AL23" s="189">
        <v>100</v>
      </c>
      <c r="AM23" s="189">
        <v>100</v>
      </c>
      <c r="AN23" s="189">
        <v>100</v>
      </c>
      <c r="AO23" s="189">
        <v>100</v>
      </c>
      <c r="AP23" s="189">
        <v>100</v>
      </c>
      <c r="AQ23" s="189">
        <v>100</v>
      </c>
      <c r="AR23" s="189">
        <v>100</v>
      </c>
      <c r="AS23" s="189">
        <v>100</v>
      </c>
      <c r="AT23" s="189">
        <v>100</v>
      </c>
      <c r="AU23" s="189">
        <v>100</v>
      </c>
      <c r="AV23" s="189">
        <v>100</v>
      </c>
      <c r="AW23" s="189">
        <v>100</v>
      </c>
      <c r="AX23" s="189">
        <v>100</v>
      </c>
      <c r="AY23" s="189">
        <v>100</v>
      </c>
      <c r="AZ23" s="189">
        <v>100</v>
      </c>
      <c r="BA23" s="189">
        <v>100</v>
      </c>
      <c r="BB23" s="189">
        <v>100</v>
      </c>
      <c r="BC23" s="189">
        <v>100</v>
      </c>
      <c r="BD23" s="189">
        <v>100</v>
      </c>
      <c r="BE23" s="189">
        <v>100</v>
      </c>
      <c r="BF23" s="189">
        <v>100</v>
      </c>
      <c r="BG23" s="189">
        <v>100</v>
      </c>
      <c r="BH23" s="189">
        <v>100</v>
      </c>
      <c r="BI23" s="189">
        <v>100</v>
      </c>
      <c r="BJ23" s="189">
        <v>100</v>
      </c>
      <c r="BK23" s="189">
        <v>100</v>
      </c>
      <c r="BL23" s="189">
        <v>100</v>
      </c>
      <c r="BM23" s="189">
        <v>100</v>
      </c>
      <c r="BN23" s="189">
        <v>100</v>
      </c>
      <c r="BO23" s="189">
        <v>100</v>
      </c>
      <c r="BP23" s="189">
        <v>100</v>
      </c>
      <c r="BQ23" s="189">
        <v>100</v>
      </c>
      <c r="BR23" s="189">
        <v>100</v>
      </c>
      <c r="BS23" s="189">
        <v>100</v>
      </c>
      <c r="BT23" s="189">
        <v>100</v>
      </c>
      <c r="BU23" s="189">
        <v>100</v>
      </c>
      <c r="BV23" s="189">
        <v>100</v>
      </c>
      <c r="BW23" s="189">
        <v>100</v>
      </c>
      <c r="BX23" s="189">
        <v>100</v>
      </c>
      <c r="BY23" s="189">
        <v>100</v>
      </c>
      <c r="BZ23" s="189">
        <v>100</v>
      </c>
      <c r="CA23" s="189">
        <v>100</v>
      </c>
      <c r="CB23" s="189">
        <v>100</v>
      </c>
      <c r="CC23" s="189">
        <v>100</v>
      </c>
      <c r="CD23" s="189">
        <v>100</v>
      </c>
      <c r="CE23" s="189">
        <v>100</v>
      </c>
      <c r="CF23" s="189">
        <v>100</v>
      </c>
      <c r="CG23" s="189">
        <v>100</v>
      </c>
      <c r="CH23" s="189">
        <v>100</v>
      </c>
      <c r="CI23" s="189">
        <v>100</v>
      </c>
      <c r="CJ23" s="189">
        <v>100</v>
      </c>
      <c r="CK23" s="189">
        <v>100</v>
      </c>
      <c r="CL23" s="189">
        <v>100</v>
      </c>
      <c r="CM23" s="189">
        <v>100</v>
      </c>
      <c r="CN23" s="189">
        <v>100</v>
      </c>
      <c r="CO23" s="189">
        <v>100</v>
      </c>
      <c r="CP23" s="189">
        <v>100</v>
      </c>
      <c r="CQ23" s="189">
        <v>100</v>
      </c>
      <c r="CR23" s="189">
        <v>100</v>
      </c>
      <c r="CS23" s="189">
        <v>100</v>
      </c>
      <c r="CT23" s="189">
        <v>100</v>
      </c>
      <c r="CU23" s="189">
        <v>100</v>
      </c>
      <c r="CV23" s="189">
        <v>100</v>
      </c>
      <c r="CW23" s="189">
        <v>100</v>
      </c>
      <c r="CX23" s="189">
        <v>100</v>
      </c>
      <c r="CY23" s="189">
        <v>100</v>
      </c>
      <c r="CZ23" s="189">
        <v>100</v>
      </c>
      <c r="DA23" s="189">
        <v>100</v>
      </c>
      <c r="DB23" s="189">
        <v>100</v>
      </c>
      <c r="DC23" s="189">
        <v>100</v>
      </c>
      <c r="DD23" s="189">
        <v>100</v>
      </c>
      <c r="DE23" s="189">
        <v>100</v>
      </c>
      <c r="DF23" s="189">
        <v>100</v>
      </c>
      <c r="DG23" s="189">
        <v>100</v>
      </c>
      <c r="DH23" s="189">
        <v>100</v>
      </c>
      <c r="DI23" s="189">
        <v>100</v>
      </c>
      <c r="DJ23" s="189">
        <v>100</v>
      </c>
      <c r="DK23" s="189">
        <v>100</v>
      </c>
      <c r="DL23" s="189">
        <v>100</v>
      </c>
      <c r="DM23" s="189">
        <v>100</v>
      </c>
      <c r="DN23" s="189">
        <v>100</v>
      </c>
      <c r="DO23" s="189">
        <v>100</v>
      </c>
      <c r="DP23" s="189">
        <v>100</v>
      </c>
      <c r="DQ23" s="189">
        <v>100</v>
      </c>
      <c r="DR23" s="189">
        <v>100</v>
      </c>
      <c r="DS23" s="189">
        <v>100</v>
      </c>
      <c r="DT23" s="189">
        <v>100</v>
      </c>
      <c r="DU23" s="189">
        <v>100</v>
      </c>
      <c r="DV23" s="189">
        <v>100</v>
      </c>
      <c r="DW23" s="189">
        <v>100</v>
      </c>
      <c r="DX23" s="189">
        <v>100</v>
      </c>
      <c r="DY23" s="189">
        <v>100</v>
      </c>
      <c r="DZ23" s="189">
        <v>100</v>
      </c>
      <c r="EA23" s="189">
        <v>100</v>
      </c>
      <c r="EB23" s="189">
        <v>100</v>
      </c>
      <c r="EC23" s="189">
        <v>100</v>
      </c>
      <c r="ED23" s="189">
        <v>100</v>
      </c>
      <c r="EE23" s="189">
        <v>100</v>
      </c>
      <c r="EF23" s="189">
        <v>100</v>
      </c>
      <c r="EG23" s="189">
        <v>100</v>
      </c>
      <c r="EH23" s="189">
        <v>100</v>
      </c>
      <c r="EI23" s="189">
        <v>100</v>
      </c>
      <c r="EJ23" s="189">
        <v>100</v>
      </c>
      <c r="EK23" s="189">
        <v>100</v>
      </c>
      <c r="EL23" s="189">
        <v>100</v>
      </c>
      <c r="EM23" s="189">
        <v>100</v>
      </c>
      <c r="EN23" s="189">
        <v>100</v>
      </c>
      <c r="EO23" s="189">
        <v>100</v>
      </c>
      <c r="EP23" s="189">
        <v>100</v>
      </c>
      <c r="EQ23" s="189">
        <v>100</v>
      </c>
      <c r="ER23" s="189">
        <v>100</v>
      </c>
      <c r="ES23" s="189">
        <v>100</v>
      </c>
      <c r="ET23" s="189">
        <v>100</v>
      </c>
      <c r="EU23" s="189">
        <v>100</v>
      </c>
      <c r="EV23" s="189">
        <v>100</v>
      </c>
      <c r="EW23" s="189">
        <v>100</v>
      </c>
      <c r="EX23" s="189">
        <v>100</v>
      </c>
      <c r="EY23" s="189">
        <v>100</v>
      </c>
      <c r="EZ23" s="189">
        <v>100</v>
      </c>
      <c r="FA23" s="189">
        <v>100</v>
      </c>
      <c r="FB23" s="189">
        <v>100</v>
      </c>
      <c r="FC23" s="189">
        <v>100</v>
      </c>
      <c r="FD23" s="189">
        <v>100</v>
      </c>
      <c r="FE23" s="189">
        <v>100</v>
      </c>
      <c r="FF23" s="189">
        <v>100</v>
      </c>
      <c r="FG23" s="189">
        <v>100</v>
      </c>
      <c r="FH23" s="189">
        <v>100</v>
      </c>
      <c r="FI23" s="189">
        <v>100</v>
      </c>
      <c r="FJ23" s="189">
        <v>100</v>
      </c>
      <c r="FK23" s="189">
        <v>100</v>
      </c>
      <c r="FL23" s="189">
        <v>100</v>
      </c>
      <c r="FM23" s="189">
        <v>100</v>
      </c>
      <c r="FN23" s="189">
        <v>100</v>
      </c>
      <c r="FO23" s="189">
        <v>100</v>
      </c>
      <c r="FP23" s="189">
        <v>100</v>
      </c>
      <c r="FQ23" s="189">
        <v>100</v>
      </c>
      <c r="FR23" s="189">
        <v>100</v>
      </c>
      <c r="FS23" s="189">
        <v>100</v>
      </c>
      <c r="FT23" s="189">
        <v>100</v>
      </c>
      <c r="FU23" s="189">
        <v>100</v>
      </c>
      <c r="FV23" s="189">
        <v>100</v>
      </c>
      <c r="FW23" s="189">
        <v>100</v>
      </c>
      <c r="FX23" s="189">
        <v>100</v>
      </c>
      <c r="FY23" s="189">
        <v>100</v>
      </c>
      <c r="FZ23" s="189">
        <v>100</v>
      </c>
      <c r="GA23" s="189">
        <v>100</v>
      </c>
      <c r="GB23" s="189">
        <v>100</v>
      </c>
      <c r="GC23" s="189">
        <v>100</v>
      </c>
      <c r="GD23" s="189">
        <v>100</v>
      </c>
      <c r="GE23" s="189">
        <v>100</v>
      </c>
      <c r="GF23" s="189">
        <v>100</v>
      </c>
      <c r="GG23" s="189">
        <v>100</v>
      </c>
      <c r="GH23" s="189">
        <v>100</v>
      </c>
      <c r="GI23" s="189">
        <v>100</v>
      </c>
      <c r="GJ23" s="189">
        <v>100</v>
      </c>
    </row>
    <row r="24" spans="1:192" x14ac:dyDescent="0.35">
      <c r="A24" s="132"/>
      <c r="B24" s="132"/>
      <c r="C24" s="133"/>
      <c r="D24" s="134"/>
      <c r="E24" s="180" t="str">
        <f xml:space="preserve"> LEFT(E23, LEN(E23) - 4)</f>
        <v>Sign switch line item</v>
      </c>
      <c r="F24" s="180"/>
      <c r="G24" s="180" t="str">
        <f xml:space="preserve"> SMU</f>
        <v>$ 000s</v>
      </c>
      <c r="H24" s="180">
        <f xml:space="preserve"> SUM(J24:GJ24)</f>
        <v>-18300</v>
      </c>
      <c r="I24" s="135"/>
      <c r="J24" s="180">
        <f t="shared" ref="J24:AO24" si="24" xml:space="preserve"> -1 * J23</f>
        <v>-100</v>
      </c>
      <c r="K24" s="180">
        <f t="shared" si="24"/>
        <v>-100</v>
      </c>
      <c r="L24" s="180">
        <f t="shared" si="24"/>
        <v>-100</v>
      </c>
      <c r="M24" s="180">
        <f t="shared" si="24"/>
        <v>-100</v>
      </c>
      <c r="N24" s="180">
        <f t="shared" si="24"/>
        <v>-100</v>
      </c>
      <c r="O24" s="180">
        <f t="shared" si="24"/>
        <v>-100</v>
      </c>
      <c r="P24" s="180">
        <f t="shared" si="24"/>
        <v>-100</v>
      </c>
      <c r="Q24" s="180">
        <f t="shared" si="24"/>
        <v>-100</v>
      </c>
      <c r="R24" s="180">
        <f t="shared" si="24"/>
        <v>-100</v>
      </c>
      <c r="S24" s="180">
        <f t="shared" si="24"/>
        <v>-100</v>
      </c>
      <c r="T24" s="180">
        <f t="shared" si="24"/>
        <v>-100</v>
      </c>
      <c r="U24" s="180">
        <f t="shared" si="24"/>
        <v>-100</v>
      </c>
      <c r="V24" s="180">
        <f t="shared" si="24"/>
        <v>-100</v>
      </c>
      <c r="W24" s="180">
        <f t="shared" si="24"/>
        <v>-100</v>
      </c>
      <c r="X24" s="180">
        <f t="shared" si="24"/>
        <v>-100</v>
      </c>
      <c r="Y24" s="180">
        <f t="shared" si="24"/>
        <v>-100</v>
      </c>
      <c r="Z24" s="180">
        <f t="shared" si="24"/>
        <v>-100</v>
      </c>
      <c r="AA24" s="180">
        <f t="shared" si="24"/>
        <v>-100</v>
      </c>
      <c r="AB24" s="180">
        <f t="shared" si="24"/>
        <v>-100</v>
      </c>
      <c r="AC24" s="180">
        <f t="shared" si="24"/>
        <v>-100</v>
      </c>
      <c r="AD24" s="180">
        <f t="shared" si="24"/>
        <v>-100</v>
      </c>
      <c r="AE24" s="180">
        <f t="shared" si="24"/>
        <v>-100</v>
      </c>
      <c r="AF24" s="180">
        <f t="shared" si="24"/>
        <v>-100</v>
      </c>
      <c r="AG24" s="180">
        <f t="shared" si="24"/>
        <v>-100</v>
      </c>
      <c r="AH24" s="180">
        <f t="shared" si="24"/>
        <v>-100</v>
      </c>
      <c r="AI24" s="180">
        <f t="shared" si="24"/>
        <v>-100</v>
      </c>
      <c r="AJ24" s="180">
        <f t="shared" si="24"/>
        <v>-100</v>
      </c>
      <c r="AK24" s="180">
        <f t="shared" si="24"/>
        <v>-100</v>
      </c>
      <c r="AL24" s="180">
        <f t="shared" si="24"/>
        <v>-100</v>
      </c>
      <c r="AM24" s="180">
        <f t="shared" si="24"/>
        <v>-100</v>
      </c>
      <c r="AN24" s="180">
        <f t="shared" si="24"/>
        <v>-100</v>
      </c>
      <c r="AO24" s="180">
        <f t="shared" si="24"/>
        <v>-100</v>
      </c>
      <c r="AP24" s="180">
        <f t="shared" ref="AP24:BU24" si="25" xml:space="preserve"> -1 * AP23</f>
        <v>-100</v>
      </c>
      <c r="AQ24" s="180">
        <f t="shared" si="25"/>
        <v>-100</v>
      </c>
      <c r="AR24" s="180">
        <f t="shared" si="25"/>
        <v>-100</v>
      </c>
      <c r="AS24" s="180">
        <f t="shared" si="25"/>
        <v>-100</v>
      </c>
      <c r="AT24" s="180">
        <f t="shared" si="25"/>
        <v>-100</v>
      </c>
      <c r="AU24" s="180">
        <f t="shared" si="25"/>
        <v>-100</v>
      </c>
      <c r="AV24" s="180">
        <f t="shared" si="25"/>
        <v>-100</v>
      </c>
      <c r="AW24" s="180">
        <f t="shared" si="25"/>
        <v>-100</v>
      </c>
      <c r="AX24" s="180">
        <f t="shared" si="25"/>
        <v>-100</v>
      </c>
      <c r="AY24" s="180">
        <f t="shared" si="25"/>
        <v>-100</v>
      </c>
      <c r="AZ24" s="180">
        <f t="shared" si="25"/>
        <v>-100</v>
      </c>
      <c r="BA24" s="180">
        <f t="shared" si="25"/>
        <v>-100</v>
      </c>
      <c r="BB24" s="180">
        <f t="shared" si="25"/>
        <v>-100</v>
      </c>
      <c r="BC24" s="180">
        <f t="shared" si="25"/>
        <v>-100</v>
      </c>
      <c r="BD24" s="180">
        <f t="shared" si="25"/>
        <v>-100</v>
      </c>
      <c r="BE24" s="180">
        <f t="shared" si="25"/>
        <v>-100</v>
      </c>
      <c r="BF24" s="180">
        <f t="shared" si="25"/>
        <v>-100</v>
      </c>
      <c r="BG24" s="180">
        <f t="shared" si="25"/>
        <v>-100</v>
      </c>
      <c r="BH24" s="180">
        <f t="shared" si="25"/>
        <v>-100</v>
      </c>
      <c r="BI24" s="180">
        <f t="shared" si="25"/>
        <v>-100</v>
      </c>
      <c r="BJ24" s="180">
        <f t="shared" si="25"/>
        <v>-100</v>
      </c>
      <c r="BK24" s="180">
        <f t="shared" si="25"/>
        <v>-100</v>
      </c>
      <c r="BL24" s="180">
        <f t="shared" si="25"/>
        <v>-100</v>
      </c>
      <c r="BM24" s="180">
        <f t="shared" si="25"/>
        <v>-100</v>
      </c>
      <c r="BN24" s="180">
        <f t="shared" si="25"/>
        <v>-100</v>
      </c>
      <c r="BO24" s="180">
        <f t="shared" si="25"/>
        <v>-100</v>
      </c>
      <c r="BP24" s="180">
        <f t="shared" si="25"/>
        <v>-100</v>
      </c>
      <c r="BQ24" s="180">
        <f t="shared" si="25"/>
        <v>-100</v>
      </c>
      <c r="BR24" s="180">
        <f t="shared" si="25"/>
        <v>-100</v>
      </c>
      <c r="BS24" s="180">
        <f t="shared" si="25"/>
        <v>-100</v>
      </c>
      <c r="BT24" s="180">
        <f t="shared" si="25"/>
        <v>-100</v>
      </c>
      <c r="BU24" s="180">
        <f t="shared" si="25"/>
        <v>-100</v>
      </c>
      <c r="BV24" s="180">
        <f t="shared" ref="BV24:DA24" si="26" xml:space="preserve"> -1 * BV23</f>
        <v>-100</v>
      </c>
      <c r="BW24" s="180">
        <f t="shared" si="26"/>
        <v>-100</v>
      </c>
      <c r="BX24" s="180">
        <f t="shared" si="26"/>
        <v>-100</v>
      </c>
      <c r="BY24" s="180">
        <f t="shared" si="26"/>
        <v>-100</v>
      </c>
      <c r="BZ24" s="180">
        <f t="shared" si="26"/>
        <v>-100</v>
      </c>
      <c r="CA24" s="180">
        <f t="shared" si="26"/>
        <v>-100</v>
      </c>
      <c r="CB24" s="180">
        <f t="shared" si="26"/>
        <v>-100</v>
      </c>
      <c r="CC24" s="180">
        <f t="shared" si="26"/>
        <v>-100</v>
      </c>
      <c r="CD24" s="180">
        <f t="shared" si="26"/>
        <v>-100</v>
      </c>
      <c r="CE24" s="180">
        <f t="shared" si="26"/>
        <v>-100</v>
      </c>
      <c r="CF24" s="180">
        <f t="shared" si="26"/>
        <v>-100</v>
      </c>
      <c r="CG24" s="180">
        <f t="shared" si="26"/>
        <v>-100</v>
      </c>
      <c r="CH24" s="180">
        <f t="shared" si="26"/>
        <v>-100</v>
      </c>
      <c r="CI24" s="180">
        <f t="shared" si="26"/>
        <v>-100</v>
      </c>
      <c r="CJ24" s="180">
        <f t="shared" si="26"/>
        <v>-100</v>
      </c>
      <c r="CK24" s="180">
        <f t="shared" si="26"/>
        <v>-100</v>
      </c>
      <c r="CL24" s="180">
        <f t="shared" si="26"/>
        <v>-100</v>
      </c>
      <c r="CM24" s="180">
        <f t="shared" si="26"/>
        <v>-100</v>
      </c>
      <c r="CN24" s="180">
        <f t="shared" si="26"/>
        <v>-100</v>
      </c>
      <c r="CO24" s="180">
        <f t="shared" si="26"/>
        <v>-100</v>
      </c>
      <c r="CP24" s="180">
        <f t="shared" si="26"/>
        <v>-100</v>
      </c>
      <c r="CQ24" s="180">
        <f t="shared" si="26"/>
        <v>-100</v>
      </c>
      <c r="CR24" s="180">
        <f t="shared" si="26"/>
        <v>-100</v>
      </c>
      <c r="CS24" s="180">
        <f t="shared" si="26"/>
        <v>-100</v>
      </c>
      <c r="CT24" s="180">
        <f t="shared" si="26"/>
        <v>-100</v>
      </c>
      <c r="CU24" s="180">
        <f t="shared" si="26"/>
        <v>-100</v>
      </c>
      <c r="CV24" s="180">
        <f t="shared" si="26"/>
        <v>-100</v>
      </c>
      <c r="CW24" s="180">
        <f t="shared" si="26"/>
        <v>-100</v>
      </c>
      <c r="CX24" s="180">
        <f t="shared" si="26"/>
        <v>-100</v>
      </c>
      <c r="CY24" s="180">
        <f t="shared" si="26"/>
        <v>-100</v>
      </c>
      <c r="CZ24" s="180">
        <f t="shared" si="26"/>
        <v>-100</v>
      </c>
      <c r="DA24" s="180">
        <f t="shared" si="26"/>
        <v>-100</v>
      </c>
      <c r="DB24" s="180">
        <f t="shared" ref="DB24:EG24" si="27" xml:space="preserve"> -1 * DB23</f>
        <v>-100</v>
      </c>
      <c r="DC24" s="180">
        <f t="shared" si="27"/>
        <v>-100</v>
      </c>
      <c r="DD24" s="180">
        <f t="shared" si="27"/>
        <v>-100</v>
      </c>
      <c r="DE24" s="180">
        <f t="shared" si="27"/>
        <v>-100</v>
      </c>
      <c r="DF24" s="180">
        <f t="shared" si="27"/>
        <v>-100</v>
      </c>
      <c r="DG24" s="180">
        <f t="shared" si="27"/>
        <v>-100</v>
      </c>
      <c r="DH24" s="180">
        <f t="shared" si="27"/>
        <v>-100</v>
      </c>
      <c r="DI24" s="180">
        <f t="shared" si="27"/>
        <v>-100</v>
      </c>
      <c r="DJ24" s="180">
        <f t="shared" si="27"/>
        <v>-100</v>
      </c>
      <c r="DK24" s="180">
        <f t="shared" si="27"/>
        <v>-100</v>
      </c>
      <c r="DL24" s="180">
        <f t="shared" si="27"/>
        <v>-100</v>
      </c>
      <c r="DM24" s="180">
        <f t="shared" si="27"/>
        <v>-100</v>
      </c>
      <c r="DN24" s="180">
        <f t="shared" si="27"/>
        <v>-100</v>
      </c>
      <c r="DO24" s="180">
        <f t="shared" si="27"/>
        <v>-100</v>
      </c>
      <c r="DP24" s="180">
        <f t="shared" si="27"/>
        <v>-100</v>
      </c>
      <c r="DQ24" s="180">
        <f t="shared" si="27"/>
        <v>-100</v>
      </c>
      <c r="DR24" s="180">
        <f t="shared" si="27"/>
        <v>-100</v>
      </c>
      <c r="DS24" s="180">
        <f t="shared" si="27"/>
        <v>-100</v>
      </c>
      <c r="DT24" s="180">
        <f t="shared" si="27"/>
        <v>-100</v>
      </c>
      <c r="DU24" s="180">
        <f t="shared" si="27"/>
        <v>-100</v>
      </c>
      <c r="DV24" s="180">
        <f t="shared" si="27"/>
        <v>-100</v>
      </c>
      <c r="DW24" s="180">
        <f t="shared" si="27"/>
        <v>-100</v>
      </c>
      <c r="DX24" s="180">
        <f t="shared" si="27"/>
        <v>-100</v>
      </c>
      <c r="DY24" s="180">
        <f t="shared" si="27"/>
        <v>-100</v>
      </c>
      <c r="DZ24" s="180">
        <f t="shared" si="27"/>
        <v>-100</v>
      </c>
      <c r="EA24" s="180">
        <f t="shared" si="27"/>
        <v>-100</v>
      </c>
      <c r="EB24" s="180">
        <f t="shared" si="27"/>
        <v>-100</v>
      </c>
      <c r="EC24" s="180">
        <f t="shared" si="27"/>
        <v>-100</v>
      </c>
      <c r="ED24" s="180">
        <f t="shared" si="27"/>
        <v>-100</v>
      </c>
      <c r="EE24" s="180">
        <f t="shared" si="27"/>
        <v>-100</v>
      </c>
      <c r="EF24" s="180">
        <f t="shared" si="27"/>
        <v>-100</v>
      </c>
      <c r="EG24" s="180">
        <f t="shared" si="27"/>
        <v>-100</v>
      </c>
      <c r="EH24" s="180">
        <f t="shared" ref="EH24:FM24" si="28" xml:space="preserve"> -1 * EH23</f>
        <v>-100</v>
      </c>
      <c r="EI24" s="180">
        <f t="shared" si="28"/>
        <v>-100</v>
      </c>
      <c r="EJ24" s="180">
        <f t="shared" si="28"/>
        <v>-100</v>
      </c>
      <c r="EK24" s="180">
        <f t="shared" si="28"/>
        <v>-100</v>
      </c>
      <c r="EL24" s="180">
        <f t="shared" si="28"/>
        <v>-100</v>
      </c>
      <c r="EM24" s="180">
        <f t="shared" si="28"/>
        <v>-100</v>
      </c>
      <c r="EN24" s="180">
        <f t="shared" si="28"/>
        <v>-100</v>
      </c>
      <c r="EO24" s="180">
        <f t="shared" si="28"/>
        <v>-100</v>
      </c>
      <c r="EP24" s="180">
        <f t="shared" si="28"/>
        <v>-100</v>
      </c>
      <c r="EQ24" s="180">
        <f t="shared" si="28"/>
        <v>-100</v>
      </c>
      <c r="ER24" s="180">
        <f t="shared" si="28"/>
        <v>-100</v>
      </c>
      <c r="ES24" s="180">
        <f t="shared" si="28"/>
        <v>-100</v>
      </c>
      <c r="ET24" s="180">
        <f t="shared" si="28"/>
        <v>-100</v>
      </c>
      <c r="EU24" s="180">
        <f t="shared" si="28"/>
        <v>-100</v>
      </c>
      <c r="EV24" s="180">
        <f t="shared" si="28"/>
        <v>-100</v>
      </c>
      <c r="EW24" s="180">
        <f t="shared" si="28"/>
        <v>-100</v>
      </c>
      <c r="EX24" s="180">
        <f t="shared" si="28"/>
        <v>-100</v>
      </c>
      <c r="EY24" s="180">
        <f t="shared" si="28"/>
        <v>-100</v>
      </c>
      <c r="EZ24" s="180">
        <f t="shared" si="28"/>
        <v>-100</v>
      </c>
      <c r="FA24" s="180">
        <f t="shared" si="28"/>
        <v>-100</v>
      </c>
      <c r="FB24" s="180">
        <f t="shared" si="28"/>
        <v>-100</v>
      </c>
      <c r="FC24" s="180">
        <f t="shared" si="28"/>
        <v>-100</v>
      </c>
      <c r="FD24" s="180">
        <f t="shared" si="28"/>
        <v>-100</v>
      </c>
      <c r="FE24" s="180">
        <f t="shared" si="28"/>
        <v>-100</v>
      </c>
      <c r="FF24" s="180">
        <f t="shared" si="28"/>
        <v>-100</v>
      </c>
      <c r="FG24" s="180">
        <f t="shared" si="28"/>
        <v>-100</v>
      </c>
      <c r="FH24" s="180">
        <f t="shared" si="28"/>
        <v>-100</v>
      </c>
      <c r="FI24" s="180">
        <f t="shared" si="28"/>
        <v>-100</v>
      </c>
      <c r="FJ24" s="180">
        <f t="shared" si="28"/>
        <v>-100</v>
      </c>
      <c r="FK24" s="180">
        <f t="shared" si="28"/>
        <v>-100</v>
      </c>
      <c r="FL24" s="180">
        <f t="shared" si="28"/>
        <v>-100</v>
      </c>
      <c r="FM24" s="180">
        <f t="shared" si="28"/>
        <v>-100</v>
      </c>
      <c r="FN24" s="180">
        <f t="shared" ref="FN24:GG24" si="29" xml:space="preserve"> -1 * FN23</f>
        <v>-100</v>
      </c>
      <c r="FO24" s="180">
        <f t="shared" si="29"/>
        <v>-100</v>
      </c>
      <c r="FP24" s="180">
        <f t="shared" si="29"/>
        <v>-100</v>
      </c>
      <c r="FQ24" s="180">
        <f t="shared" si="29"/>
        <v>-100</v>
      </c>
      <c r="FR24" s="180">
        <f t="shared" si="29"/>
        <v>-100</v>
      </c>
      <c r="FS24" s="180">
        <f t="shared" si="29"/>
        <v>-100</v>
      </c>
      <c r="FT24" s="180">
        <f t="shared" si="29"/>
        <v>-100</v>
      </c>
      <c r="FU24" s="180">
        <f t="shared" si="29"/>
        <v>-100</v>
      </c>
      <c r="FV24" s="180">
        <f t="shared" si="29"/>
        <v>-100</v>
      </c>
      <c r="FW24" s="180">
        <f t="shared" si="29"/>
        <v>-100</v>
      </c>
      <c r="FX24" s="180">
        <f t="shared" si="29"/>
        <v>-100</v>
      </c>
      <c r="FY24" s="180">
        <f t="shared" si="29"/>
        <v>-100</v>
      </c>
      <c r="FZ24" s="180">
        <f t="shared" si="29"/>
        <v>-100</v>
      </c>
      <c r="GA24" s="180">
        <f t="shared" si="29"/>
        <v>-100</v>
      </c>
      <c r="GB24" s="180">
        <f t="shared" si="29"/>
        <v>-100</v>
      </c>
      <c r="GC24" s="180">
        <f t="shared" si="29"/>
        <v>-100</v>
      </c>
      <c r="GD24" s="180">
        <f t="shared" si="29"/>
        <v>-100</v>
      </c>
      <c r="GE24" s="180">
        <f t="shared" si="29"/>
        <v>-100</v>
      </c>
      <c r="GF24" s="180">
        <f t="shared" si="29"/>
        <v>-100</v>
      </c>
      <c r="GG24" s="180">
        <f t="shared" si="29"/>
        <v>-100</v>
      </c>
      <c r="GH24" s="180">
        <f xml:space="preserve"> -1 * GH23</f>
        <v>-100</v>
      </c>
      <c r="GI24" s="180">
        <f xml:space="preserve"> -1 * GI23</f>
        <v>-100</v>
      </c>
      <c r="GJ24" s="180">
        <f xml:space="preserve"> -1 * GJ23</f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D66B-6D5F-4892-B683-D4C45372F495}">
  <sheetPr codeName="Sheet3"/>
  <dimension ref="A1:S1319"/>
  <sheetViews>
    <sheetView zoomScaleNormal="100" workbookViewId="0"/>
  </sheetViews>
  <sheetFormatPr defaultRowHeight="12.75" x14ac:dyDescent="0.35"/>
  <sheetData>
    <row r="1" spans="1:19" ht="13.15" x14ac:dyDescent="0.35">
      <c r="A1" s="571" t="s">
        <v>228</v>
      </c>
      <c r="B1" s="571" t="s">
        <v>229</v>
      </c>
      <c r="C1" s="571" t="s">
        <v>230</v>
      </c>
      <c r="D1" s="571" t="s">
        <v>231</v>
      </c>
      <c r="E1" s="571" t="s">
        <v>232</v>
      </c>
      <c r="F1" s="571" t="s">
        <v>233</v>
      </c>
      <c r="G1" s="571" t="s">
        <v>234</v>
      </c>
      <c r="H1" s="571" t="s">
        <v>235</v>
      </c>
      <c r="I1" s="571" t="s">
        <v>236</v>
      </c>
      <c r="J1" s="571" t="s">
        <v>237</v>
      </c>
      <c r="K1" s="571" t="s">
        <v>238</v>
      </c>
      <c r="L1" s="571" t="s">
        <v>239</v>
      </c>
      <c r="M1" s="571" t="s">
        <v>240</v>
      </c>
      <c r="N1" s="571" t="s">
        <v>241</v>
      </c>
      <c r="O1" s="571" t="s">
        <v>242</v>
      </c>
      <c r="P1" s="571" t="s">
        <v>243</v>
      </c>
      <c r="Q1" s="571" t="s">
        <v>244</v>
      </c>
      <c r="R1" s="571" t="s">
        <v>245</v>
      </c>
      <c r="S1" s="571" t="s">
        <v>246</v>
      </c>
    </row>
    <row r="2" spans="1:19" x14ac:dyDescent="0.35">
      <c r="A2" s="572" t="s">
        <v>247</v>
      </c>
      <c r="B2" s="572">
        <v>71</v>
      </c>
      <c r="C2" s="572" t="s">
        <v>248</v>
      </c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>
        <f>ROW(Check!A1)</f>
        <v>1</v>
      </c>
      <c r="P2" s="572"/>
      <c r="Q2" s="572"/>
      <c r="R2" s="572"/>
      <c r="S2" s="572">
        <f ca="1">_xlfn.SHEET(Check!A1)</f>
        <v>17</v>
      </c>
    </row>
    <row r="3" spans="1:19" x14ac:dyDescent="0.35">
      <c r="A3" s="572" t="s">
        <v>247</v>
      </c>
      <c r="B3" s="572">
        <v>32</v>
      </c>
      <c r="C3" s="572" t="s">
        <v>1451</v>
      </c>
      <c r="D3" s="572"/>
      <c r="E3" s="572"/>
      <c r="F3" s="572"/>
      <c r="G3" s="572"/>
      <c r="H3" s="572"/>
      <c r="I3" s="572"/>
      <c r="J3" s="572"/>
      <c r="K3" s="572"/>
      <c r="L3" s="572"/>
      <c r="M3" s="572"/>
      <c r="N3" s="572"/>
      <c r="O3" s="572">
        <f>ROW(Const!A1)</f>
        <v>1</v>
      </c>
      <c r="P3" s="572"/>
      <c r="Q3" s="572"/>
      <c r="R3" s="572"/>
      <c r="S3" s="572">
        <f ca="1">_xlfn.SHEET(Const!A1)</f>
        <v>5</v>
      </c>
    </row>
    <row r="4" spans="1:19" x14ac:dyDescent="0.35">
      <c r="A4" s="572" t="s">
        <v>247</v>
      </c>
      <c r="B4" s="572">
        <v>57</v>
      </c>
      <c r="C4" s="572" t="s">
        <v>255</v>
      </c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>
        <f>ROW(DSRA!A1)</f>
        <v>1</v>
      </c>
      <c r="P4" s="572"/>
      <c r="Q4" s="572"/>
      <c r="R4" s="572"/>
      <c r="S4" s="572">
        <f ca="1">_xlfn.SHEET(DSRA!A1)</f>
        <v>10</v>
      </c>
    </row>
    <row r="5" spans="1:19" x14ac:dyDescent="0.35">
      <c r="A5" s="572" t="s">
        <v>247</v>
      </c>
      <c r="B5" s="572">
        <v>58</v>
      </c>
      <c r="C5" s="572" t="s">
        <v>2356</v>
      </c>
      <c r="D5" s="572"/>
      <c r="E5" s="572"/>
      <c r="F5" s="572"/>
      <c r="G5" s="572"/>
      <c r="H5" s="572"/>
      <c r="I5" s="572"/>
      <c r="J5" s="572"/>
      <c r="K5" s="572"/>
      <c r="L5" s="572"/>
      <c r="M5" s="572"/>
      <c r="N5" s="572"/>
      <c r="O5" s="572">
        <f>ROW(Equity!A1)</f>
        <v>1</v>
      </c>
      <c r="P5" s="572"/>
      <c r="Q5" s="572"/>
      <c r="R5" s="572"/>
      <c r="S5" s="572">
        <f ca="1">_xlfn.SHEET(Equity!A1)</f>
        <v>11</v>
      </c>
    </row>
    <row r="6" spans="1:19" x14ac:dyDescent="0.35">
      <c r="A6" s="572" t="s">
        <v>247</v>
      </c>
      <c r="B6" s="572">
        <v>45</v>
      </c>
      <c r="C6" s="572" t="s">
        <v>256</v>
      </c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572"/>
      <c r="O6" s="572">
        <f>ROW(Esc!A1)</f>
        <v>1</v>
      </c>
      <c r="P6" s="572"/>
      <c r="Q6" s="572"/>
      <c r="R6" s="572"/>
      <c r="S6" s="572">
        <f ca="1">_xlfn.SHEET(Esc!A1)</f>
        <v>7</v>
      </c>
    </row>
    <row r="7" spans="1:19" x14ac:dyDescent="0.35">
      <c r="A7" s="572" t="s">
        <v>247</v>
      </c>
      <c r="B7" s="572">
        <v>33</v>
      </c>
      <c r="C7" s="572" t="s">
        <v>340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  <c r="O7" s="572">
        <f>ROW(Fin!A1)</f>
        <v>1</v>
      </c>
      <c r="P7" s="572"/>
      <c r="Q7" s="572"/>
      <c r="R7" s="572"/>
      <c r="S7" s="572">
        <f ca="1">_xlfn.SHEET(Fin!A1)</f>
        <v>6</v>
      </c>
    </row>
    <row r="8" spans="1:19" x14ac:dyDescent="0.35">
      <c r="A8" s="572" t="s">
        <v>247</v>
      </c>
      <c r="B8" s="572">
        <v>34</v>
      </c>
      <c r="C8" s="572" t="s">
        <v>345</v>
      </c>
      <c r="D8" s="572"/>
      <c r="E8" s="572"/>
      <c r="F8" s="572"/>
      <c r="G8" s="572"/>
      <c r="H8" s="572"/>
      <c r="I8" s="572"/>
      <c r="J8" s="572"/>
      <c r="K8" s="572"/>
      <c r="L8" s="572"/>
      <c r="M8" s="572"/>
      <c r="N8" s="572"/>
      <c r="O8" s="572">
        <f>ROW(Fin!A19)</f>
        <v>19</v>
      </c>
      <c r="P8" s="572"/>
      <c r="Q8" s="572"/>
      <c r="R8" s="572"/>
      <c r="S8" s="572">
        <f ca="1">_xlfn.SHEET(Fin!A19)</f>
        <v>6</v>
      </c>
    </row>
    <row r="9" spans="1:19" x14ac:dyDescent="0.35">
      <c r="A9" s="572" t="s">
        <v>247</v>
      </c>
      <c r="B9" s="572">
        <v>35</v>
      </c>
      <c r="C9" s="572" t="s">
        <v>1507</v>
      </c>
      <c r="D9" s="572"/>
      <c r="E9" s="572"/>
      <c r="F9" s="572"/>
      <c r="G9" s="572"/>
      <c r="H9" s="572"/>
      <c r="I9" s="572"/>
      <c r="J9" s="572"/>
      <c r="K9" s="572"/>
      <c r="L9" s="572"/>
      <c r="M9" s="572"/>
      <c r="N9" s="572"/>
      <c r="O9" s="572">
        <f>ROW(Fin!A33)</f>
        <v>33</v>
      </c>
      <c r="P9" s="572"/>
      <c r="Q9" s="572"/>
      <c r="R9" s="572"/>
      <c r="S9" s="572">
        <f ca="1">_xlfn.SHEET(Fin!A33)</f>
        <v>6</v>
      </c>
    </row>
    <row r="10" spans="1:19" x14ac:dyDescent="0.35">
      <c r="A10" s="572" t="s">
        <v>247</v>
      </c>
      <c r="B10" s="572">
        <v>36</v>
      </c>
      <c r="C10" s="572" t="s">
        <v>1384</v>
      </c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  <c r="O10" s="572">
        <f>ROW(Fin!A68)</f>
        <v>68</v>
      </c>
      <c r="P10" s="572"/>
      <c r="Q10" s="572"/>
      <c r="R10" s="572"/>
      <c r="S10" s="572">
        <f ca="1">_xlfn.SHEET(Fin!A68)</f>
        <v>6</v>
      </c>
    </row>
    <row r="11" spans="1:19" x14ac:dyDescent="0.35">
      <c r="A11" s="572" t="s">
        <v>247</v>
      </c>
      <c r="B11" s="572">
        <v>37</v>
      </c>
      <c r="C11" s="572" t="s">
        <v>1483</v>
      </c>
      <c r="D11" s="572"/>
      <c r="E11" s="572"/>
      <c r="F11" s="572"/>
      <c r="G11" s="572"/>
      <c r="H11" s="572"/>
      <c r="I11" s="572"/>
      <c r="J11" s="572"/>
      <c r="K11" s="572"/>
      <c r="L11" s="572"/>
      <c r="M11" s="572"/>
      <c r="N11" s="572"/>
      <c r="O11" s="572">
        <f>ROW(Fin!A73)</f>
        <v>73</v>
      </c>
      <c r="P11" s="572"/>
      <c r="Q11" s="572"/>
      <c r="R11" s="572"/>
      <c r="S11" s="572">
        <f ca="1">_xlfn.SHEET(Fin!A73)</f>
        <v>6</v>
      </c>
    </row>
    <row r="12" spans="1:19" x14ac:dyDescent="0.35">
      <c r="A12" s="572" t="s">
        <v>247</v>
      </c>
      <c r="B12" s="572">
        <v>38</v>
      </c>
      <c r="C12" s="572" t="s">
        <v>1547</v>
      </c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  <c r="O12" s="572">
        <f>ROW(Fin!A81)</f>
        <v>81</v>
      </c>
      <c r="P12" s="572"/>
      <c r="Q12" s="572"/>
      <c r="R12" s="572"/>
      <c r="S12" s="572">
        <f ca="1">_xlfn.SHEET(Fin!A81)</f>
        <v>6</v>
      </c>
    </row>
    <row r="13" spans="1:19" x14ac:dyDescent="0.35">
      <c r="A13" s="572" t="s">
        <v>247</v>
      </c>
      <c r="B13" s="572">
        <v>39</v>
      </c>
      <c r="C13" s="572" t="s">
        <v>1559</v>
      </c>
      <c r="D13" s="572"/>
      <c r="E13" s="572"/>
      <c r="F13" s="572"/>
      <c r="G13" s="572"/>
      <c r="H13" s="572"/>
      <c r="I13" s="572"/>
      <c r="J13" s="572"/>
      <c r="K13" s="572"/>
      <c r="L13" s="572"/>
      <c r="M13" s="572"/>
      <c r="N13" s="572"/>
      <c r="O13" s="572">
        <f>ROW(Fin!A90)</f>
        <v>90</v>
      </c>
      <c r="P13" s="572"/>
      <c r="Q13" s="572"/>
      <c r="R13" s="572"/>
      <c r="S13" s="572">
        <f ca="1">_xlfn.SHEET(Fin!A90)</f>
        <v>6</v>
      </c>
    </row>
    <row r="14" spans="1:19" x14ac:dyDescent="0.35">
      <c r="A14" s="572" t="s">
        <v>247</v>
      </c>
      <c r="B14" s="572">
        <v>40</v>
      </c>
      <c r="C14" s="572" t="s">
        <v>1385</v>
      </c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>
        <f>ROW(Fin!A97)</f>
        <v>97</v>
      </c>
      <c r="P14" s="572"/>
      <c r="Q14" s="572"/>
      <c r="R14" s="572"/>
      <c r="S14" s="572">
        <f ca="1">_xlfn.SHEET(Fin!A97)</f>
        <v>6</v>
      </c>
    </row>
    <row r="15" spans="1:19" x14ac:dyDescent="0.35">
      <c r="A15" s="572" t="s">
        <v>247</v>
      </c>
      <c r="B15" s="572">
        <v>41</v>
      </c>
      <c r="C15" s="572" t="s">
        <v>1394</v>
      </c>
      <c r="D15" s="572"/>
      <c r="E15" s="572"/>
      <c r="F15" s="572"/>
      <c r="G15" s="572"/>
      <c r="H15" s="572"/>
      <c r="I15" s="572"/>
      <c r="J15" s="572"/>
      <c r="K15" s="572"/>
      <c r="L15" s="572"/>
      <c r="M15" s="572"/>
      <c r="N15" s="572"/>
      <c r="O15" s="572">
        <f>ROW(Fin!A103)</f>
        <v>103</v>
      </c>
      <c r="P15" s="572"/>
      <c r="Q15" s="572"/>
      <c r="R15" s="572"/>
      <c r="S15" s="572">
        <f ca="1">_xlfn.SHEET(Fin!A103)</f>
        <v>6</v>
      </c>
    </row>
    <row r="16" spans="1:19" x14ac:dyDescent="0.35">
      <c r="A16" s="572" t="s">
        <v>247</v>
      </c>
      <c r="B16" s="572">
        <v>42</v>
      </c>
      <c r="C16" s="572" t="s">
        <v>1486</v>
      </c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>
        <f>ROW(Fin!A115)</f>
        <v>115</v>
      </c>
      <c r="P16" s="572"/>
      <c r="Q16" s="572"/>
      <c r="R16" s="572"/>
      <c r="S16" s="572">
        <f ca="1">_xlfn.SHEET(Fin!A115)</f>
        <v>6</v>
      </c>
    </row>
    <row r="17" spans="1:19" x14ac:dyDescent="0.35">
      <c r="A17" s="572" t="s">
        <v>247</v>
      </c>
      <c r="B17" s="572">
        <v>43</v>
      </c>
      <c r="C17" s="572" t="s">
        <v>1415</v>
      </c>
      <c r="D17" s="572"/>
      <c r="E17" s="572"/>
      <c r="F17" s="572"/>
      <c r="G17" s="572"/>
      <c r="H17" s="572"/>
      <c r="I17" s="572"/>
      <c r="J17" s="572"/>
      <c r="K17" s="572"/>
      <c r="L17" s="572"/>
      <c r="M17" s="572"/>
      <c r="N17" s="572"/>
      <c r="O17" s="572">
        <f>ROW(Fin!A127)</f>
        <v>127</v>
      </c>
      <c r="P17" s="572"/>
      <c r="Q17" s="572"/>
      <c r="R17" s="572"/>
      <c r="S17" s="572">
        <f ca="1">_xlfn.SHEET(Fin!A127)</f>
        <v>6</v>
      </c>
    </row>
    <row r="18" spans="1:19" x14ac:dyDescent="0.35">
      <c r="A18" s="572" t="s">
        <v>247</v>
      </c>
      <c r="B18" s="572">
        <v>44</v>
      </c>
      <c r="C18" s="572" t="s">
        <v>2357</v>
      </c>
      <c r="D18" s="572"/>
      <c r="E18" s="572"/>
      <c r="F18" s="572"/>
      <c r="G18" s="572"/>
      <c r="H18" s="572"/>
      <c r="I18" s="572"/>
      <c r="J18" s="572"/>
      <c r="K18" s="572"/>
      <c r="L18" s="572"/>
      <c r="M18" s="572"/>
      <c r="N18" s="572"/>
      <c r="O18" s="572">
        <f>ROW(Fin!A135)</f>
        <v>135</v>
      </c>
      <c r="P18" s="572"/>
      <c r="Q18" s="572"/>
      <c r="R18" s="572"/>
      <c r="S18" s="572">
        <f ca="1">_xlfn.SHEET(Fin!A135)</f>
        <v>6</v>
      </c>
    </row>
    <row r="19" spans="1:19" x14ac:dyDescent="0.35">
      <c r="A19" s="572" t="s">
        <v>247</v>
      </c>
      <c r="B19" s="572">
        <v>66</v>
      </c>
      <c r="C19" s="572" t="s">
        <v>431</v>
      </c>
      <c r="D19" s="572"/>
      <c r="E19" s="572"/>
      <c r="F19" s="572"/>
      <c r="G19" s="572"/>
      <c r="H19" s="572"/>
      <c r="I19" s="572"/>
      <c r="J19" s="572"/>
      <c r="K19" s="572"/>
      <c r="L19" s="572"/>
      <c r="M19" s="572"/>
      <c r="N19" s="572"/>
      <c r="O19" s="572">
        <f>ROW(FS!A1)</f>
        <v>1</v>
      </c>
      <c r="P19" s="572"/>
      <c r="Q19" s="572"/>
      <c r="R19" s="572"/>
      <c r="S19" s="572">
        <f ca="1">_xlfn.SHEET(FS!A1)</f>
        <v>15</v>
      </c>
    </row>
    <row r="20" spans="1:19" x14ac:dyDescent="0.35">
      <c r="A20" s="572" t="s">
        <v>247</v>
      </c>
      <c r="B20" s="572">
        <v>67</v>
      </c>
      <c r="C20" s="572" t="s">
        <v>452</v>
      </c>
      <c r="D20" s="572"/>
      <c r="E20" s="572"/>
      <c r="F20" s="572"/>
      <c r="G20" s="572"/>
      <c r="H20" s="572"/>
      <c r="I20" s="572"/>
      <c r="J20" s="572"/>
      <c r="K20" s="572"/>
      <c r="L20" s="572"/>
      <c r="M20" s="572"/>
      <c r="N20" s="572"/>
      <c r="O20" s="572">
        <f>ROW(FS!A27)</f>
        <v>27</v>
      </c>
      <c r="P20" s="572"/>
      <c r="Q20" s="572"/>
      <c r="R20" s="572"/>
      <c r="S20" s="572">
        <f ca="1">_xlfn.SHEET(FS!A27)</f>
        <v>15</v>
      </c>
    </row>
    <row r="21" spans="1:19" x14ac:dyDescent="0.35">
      <c r="A21" s="572" t="s">
        <v>247</v>
      </c>
      <c r="B21" s="572">
        <v>68</v>
      </c>
      <c r="C21" s="572" t="s">
        <v>475</v>
      </c>
      <c r="D21" s="572"/>
      <c r="E21" s="572"/>
      <c r="F21" s="572"/>
      <c r="G21" s="572"/>
      <c r="H21" s="572"/>
      <c r="I21" s="572"/>
      <c r="J21" s="572"/>
      <c r="K21" s="572"/>
      <c r="L21" s="572"/>
      <c r="M21" s="572"/>
      <c r="N21" s="572"/>
      <c r="O21" s="572">
        <f>ROW(FS!A59)</f>
        <v>59</v>
      </c>
      <c r="P21" s="572"/>
      <c r="Q21" s="572"/>
      <c r="R21" s="572"/>
      <c r="S21" s="572">
        <f ca="1">_xlfn.SHEET(FS!A59)</f>
        <v>15</v>
      </c>
    </row>
    <row r="22" spans="1:19" x14ac:dyDescent="0.35">
      <c r="A22" s="572" t="s">
        <v>247</v>
      </c>
      <c r="B22" s="572">
        <v>69</v>
      </c>
      <c r="C22" s="572" t="s">
        <v>489</v>
      </c>
      <c r="D22" s="572"/>
      <c r="E22" s="572"/>
      <c r="F22" s="572"/>
      <c r="G22" s="572"/>
      <c r="H22" s="572"/>
      <c r="I22" s="572"/>
      <c r="J22" s="572"/>
      <c r="K22" s="572"/>
      <c r="L22" s="572"/>
      <c r="M22" s="572"/>
      <c r="N22" s="572"/>
      <c r="O22" s="572">
        <f>ROW(FS!A80)</f>
        <v>80</v>
      </c>
      <c r="P22" s="572"/>
      <c r="Q22" s="572"/>
      <c r="R22" s="572"/>
      <c r="S22" s="572">
        <f ca="1">_xlfn.SHEET(FS!A80)</f>
        <v>15</v>
      </c>
    </row>
    <row r="23" spans="1:19" x14ac:dyDescent="0.35">
      <c r="A23" s="572" t="s">
        <v>247</v>
      </c>
      <c r="B23" s="572">
        <v>0</v>
      </c>
      <c r="C23" s="572" t="s">
        <v>257</v>
      </c>
      <c r="D23" s="572"/>
      <c r="E23" s="572"/>
      <c r="F23" s="572"/>
      <c r="G23" s="572"/>
      <c r="H23" s="572"/>
      <c r="I23" s="572"/>
      <c r="J23" s="572"/>
      <c r="K23" s="572"/>
      <c r="L23" s="572"/>
      <c r="M23" s="572"/>
      <c r="N23" s="572"/>
      <c r="O23" s="572">
        <f>ROW(InpC!A1)</f>
        <v>1</v>
      </c>
      <c r="P23" s="572"/>
      <c r="Q23" s="572"/>
      <c r="R23" s="572"/>
      <c r="S23" s="572">
        <f ca="1">_xlfn.SHEET(InpC!A1)</f>
        <v>1</v>
      </c>
    </row>
    <row r="24" spans="1:19" x14ac:dyDescent="0.35">
      <c r="A24" s="572" t="s">
        <v>247</v>
      </c>
      <c r="B24" s="572">
        <v>1</v>
      </c>
      <c r="C24" s="572" t="s">
        <v>258</v>
      </c>
      <c r="D24" s="572"/>
      <c r="E24" s="572"/>
      <c r="F24" s="572"/>
      <c r="G24" s="572"/>
      <c r="H24" s="572"/>
      <c r="I24" s="572"/>
      <c r="J24" s="572"/>
      <c r="K24" s="572"/>
      <c r="L24" s="572"/>
      <c r="M24" s="572"/>
      <c r="N24" s="572"/>
      <c r="O24" s="572">
        <f>ROW(InpC!A28)</f>
        <v>28</v>
      </c>
      <c r="P24" s="572"/>
      <c r="Q24" s="572"/>
      <c r="R24" s="572"/>
      <c r="S24" s="572">
        <f ca="1">_xlfn.SHEET(InpC!A28)</f>
        <v>1</v>
      </c>
    </row>
    <row r="25" spans="1:19" x14ac:dyDescent="0.35">
      <c r="A25" s="572" t="s">
        <v>247</v>
      </c>
      <c r="B25" s="572">
        <v>2</v>
      </c>
      <c r="C25" s="572" t="s">
        <v>1046</v>
      </c>
      <c r="D25" s="572"/>
      <c r="E25" s="572"/>
      <c r="F25" s="572"/>
      <c r="G25" s="572"/>
      <c r="H25" s="572"/>
      <c r="I25" s="572"/>
      <c r="J25" s="572"/>
      <c r="K25" s="572"/>
      <c r="L25" s="572"/>
      <c r="M25" s="572"/>
      <c r="N25" s="572"/>
      <c r="O25" s="572">
        <f>ROW(InpC!A38)</f>
        <v>38</v>
      </c>
      <c r="P25" s="572"/>
      <c r="Q25" s="572"/>
      <c r="R25" s="572"/>
      <c r="S25" s="572">
        <f ca="1">_xlfn.SHEET(InpC!A38)</f>
        <v>1</v>
      </c>
    </row>
    <row r="26" spans="1:19" x14ac:dyDescent="0.35">
      <c r="A26" s="572" t="s">
        <v>247</v>
      </c>
      <c r="B26" s="572">
        <v>3</v>
      </c>
      <c r="C26" s="572" t="s">
        <v>1048</v>
      </c>
      <c r="D26" s="572"/>
      <c r="E26" s="572"/>
      <c r="F26" s="572"/>
      <c r="G26" s="572"/>
      <c r="H26" s="572"/>
      <c r="I26" s="572"/>
      <c r="J26" s="572"/>
      <c r="K26" s="572"/>
      <c r="L26" s="572"/>
      <c r="M26" s="572"/>
      <c r="N26" s="572"/>
      <c r="O26" s="572">
        <f>ROW(InpC!A47)</f>
        <v>47</v>
      </c>
      <c r="P26" s="572"/>
      <c r="Q26" s="572"/>
      <c r="R26" s="572"/>
      <c r="S26" s="572">
        <f ca="1">_xlfn.SHEET(InpC!A47)</f>
        <v>1</v>
      </c>
    </row>
    <row r="27" spans="1:19" x14ac:dyDescent="0.35">
      <c r="A27" s="572" t="s">
        <v>247</v>
      </c>
      <c r="B27" s="572">
        <v>4</v>
      </c>
      <c r="C27" s="572" t="s">
        <v>776</v>
      </c>
      <c r="D27" s="572"/>
      <c r="E27" s="572"/>
      <c r="F27" s="572"/>
      <c r="G27" s="572"/>
      <c r="H27" s="572"/>
      <c r="I27" s="572"/>
      <c r="J27" s="572"/>
      <c r="K27" s="572"/>
      <c r="L27" s="572"/>
      <c r="M27" s="572"/>
      <c r="N27" s="572"/>
      <c r="O27" s="572">
        <f>ROW(InpC!A52)</f>
        <v>52</v>
      </c>
      <c r="P27" s="572"/>
      <c r="Q27" s="572"/>
      <c r="R27" s="572"/>
      <c r="S27" s="572">
        <f ca="1">_xlfn.SHEET(InpC!A52)</f>
        <v>1</v>
      </c>
    </row>
    <row r="28" spans="1:19" x14ac:dyDescent="0.35">
      <c r="A28" s="572" t="s">
        <v>247</v>
      </c>
      <c r="B28" s="572">
        <v>5</v>
      </c>
      <c r="C28" s="572" t="s">
        <v>777</v>
      </c>
      <c r="D28" s="572"/>
      <c r="E28" s="572"/>
      <c r="F28" s="572"/>
      <c r="G28" s="572"/>
      <c r="H28" s="572"/>
      <c r="I28" s="572"/>
      <c r="J28" s="572"/>
      <c r="K28" s="572"/>
      <c r="L28" s="572"/>
      <c r="M28" s="572"/>
      <c r="N28" s="572"/>
      <c r="O28" s="572">
        <f>ROW(InpC!A62)</f>
        <v>62</v>
      </c>
      <c r="P28" s="572"/>
      <c r="Q28" s="572"/>
      <c r="R28" s="572"/>
      <c r="S28" s="572">
        <f ca="1">_xlfn.SHEET(InpC!A62)</f>
        <v>1</v>
      </c>
    </row>
    <row r="29" spans="1:19" x14ac:dyDescent="0.35">
      <c r="A29" s="572" t="s">
        <v>247</v>
      </c>
      <c r="B29" s="572">
        <v>6</v>
      </c>
      <c r="C29" s="572" t="s">
        <v>1055</v>
      </c>
      <c r="D29" s="572"/>
      <c r="E29" s="572"/>
      <c r="F29" s="572"/>
      <c r="G29" s="572"/>
      <c r="H29" s="572"/>
      <c r="I29" s="572"/>
      <c r="J29" s="572"/>
      <c r="K29" s="572"/>
      <c r="L29" s="572"/>
      <c r="M29" s="572"/>
      <c r="N29" s="572"/>
      <c r="O29" s="572">
        <f>ROW(InpC!A74)</f>
        <v>74</v>
      </c>
      <c r="P29" s="572"/>
      <c r="Q29" s="572"/>
      <c r="R29" s="572"/>
      <c r="S29" s="572">
        <f ca="1">_xlfn.SHEET(InpC!A74)</f>
        <v>1</v>
      </c>
    </row>
    <row r="30" spans="1:19" x14ac:dyDescent="0.35">
      <c r="A30" s="572" t="s">
        <v>247</v>
      </c>
      <c r="B30" s="572">
        <v>7</v>
      </c>
      <c r="C30" s="572" t="s">
        <v>1332</v>
      </c>
      <c r="D30" s="572"/>
      <c r="E30" s="572"/>
      <c r="F30" s="572"/>
      <c r="G30" s="572"/>
      <c r="H30" s="572"/>
      <c r="I30" s="572"/>
      <c r="J30" s="572"/>
      <c r="K30" s="572"/>
      <c r="L30" s="572"/>
      <c r="M30" s="572"/>
      <c r="N30" s="572"/>
      <c r="O30" s="572">
        <f>ROW(InpC!A92)</f>
        <v>92</v>
      </c>
      <c r="P30" s="572"/>
      <c r="Q30" s="572"/>
      <c r="R30" s="572"/>
      <c r="S30" s="572">
        <f ca="1">_xlfn.SHEET(InpC!A92)</f>
        <v>1</v>
      </c>
    </row>
    <row r="31" spans="1:19" x14ac:dyDescent="0.35">
      <c r="A31" s="572" t="s">
        <v>247</v>
      </c>
      <c r="B31" s="572">
        <v>8</v>
      </c>
      <c r="C31" s="572" t="s">
        <v>1470</v>
      </c>
      <c r="D31" s="572"/>
      <c r="E31" s="572"/>
      <c r="F31" s="572"/>
      <c r="G31" s="572"/>
      <c r="H31" s="572"/>
      <c r="I31" s="572"/>
      <c r="J31" s="572"/>
      <c r="K31" s="572"/>
      <c r="L31" s="572"/>
      <c r="M31" s="572"/>
      <c r="N31" s="572"/>
      <c r="O31" s="572">
        <f>ROW(InpC!A98)</f>
        <v>98</v>
      </c>
      <c r="P31" s="572"/>
      <c r="Q31" s="572"/>
      <c r="R31" s="572"/>
      <c r="S31" s="572">
        <f ca="1">_xlfn.SHEET(InpC!A98)</f>
        <v>1</v>
      </c>
    </row>
    <row r="32" spans="1:19" x14ac:dyDescent="0.35">
      <c r="A32" s="572" t="s">
        <v>247</v>
      </c>
      <c r="B32" s="572">
        <v>9</v>
      </c>
      <c r="C32" s="572" t="s">
        <v>1578</v>
      </c>
      <c r="D32" s="572"/>
      <c r="E32" s="572"/>
      <c r="F32" s="572"/>
      <c r="G32" s="572"/>
      <c r="H32" s="572"/>
      <c r="I32" s="572"/>
      <c r="J32" s="572"/>
      <c r="K32" s="572"/>
      <c r="L32" s="572"/>
      <c r="M32" s="572"/>
      <c r="N32" s="572"/>
      <c r="O32" s="572">
        <f>ROW(InpC!A113)</f>
        <v>113</v>
      </c>
      <c r="P32" s="572"/>
      <c r="Q32" s="572"/>
      <c r="R32" s="572"/>
      <c r="S32" s="572">
        <f ca="1">_xlfn.SHEET(InpC!A113)</f>
        <v>1</v>
      </c>
    </row>
    <row r="33" spans="1:19" x14ac:dyDescent="0.35">
      <c r="A33" s="572" t="s">
        <v>247</v>
      </c>
      <c r="B33" s="572">
        <v>10</v>
      </c>
      <c r="C33" s="572" t="s">
        <v>260</v>
      </c>
      <c r="D33" s="572"/>
      <c r="E33" s="572"/>
      <c r="F33" s="572"/>
      <c r="G33" s="572"/>
      <c r="H33" s="572"/>
      <c r="I33" s="572"/>
      <c r="J33" s="572"/>
      <c r="K33" s="572"/>
      <c r="L33" s="572"/>
      <c r="M33" s="572"/>
      <c r="N33" s="572"/>
      <c r="O33" s="572">
        <f>ROW(InpC!A119)</f>
        <v>119</v>
      </c>
      <c r="P33" s="572"/>
      <c r="Q33" s="572"/>
      <c r="R33" s="572"/>
      <c r="S33" s="572">
        <f ca="1">_xlfn.SHEET(InpC!A119)</f>
        <v>1</v>
      </c>
    </row>
    <row r="34" spans="1:19" x14ac:dyDescent="0.35">
      <c r="A34" s="572" t="s">
        <v>247</v>
      </c>
      <c r="B34" s="572">
        <v>11</v>
      </c>
      <c r="C34" s="572" t="s">
        <v>261</v>
      </c>
      <c r="D34" s="572"/>
      <c r="E34" s="572"/>
      <c r="F34" s="572"/>
      <c r="G34" s="572"/>
      <c r="H34" s="572"/>
      <c r="I34" s="572"/>
      <c r="J34" s="572"/>
      <c r="K34" s="572"/>
      <c r="L34" s="572"/>
      <c r="M34" s="572"/>
      <c r="N34" s="572"/>
      <c r="O34" s="572">
        <f>ROW(InpC!A127)</f>
        <v>127</v>
      </c>
      <c r="P34" s="572"/>
      <c r="Q34" s="572"/>
      <c r="R34" s="572"/>
      <c r="S34" s="572">
        <f ca="1">_xlfn.SHEET(InpC!A127)</f>
        <v>1</v>
      </c>
    </row>
    <row r="35" spans="1:19" x14ac:dyDescent="0.35">
      <c r="A35" s="572" t="s">
        <v>247</v>
      </c>
      <c r="B35" s="572">
        <v>12</v>
      </c>
      <c r="C35" s="572" t="s">
        <v>971</v>
      </c>
      <c r="D35" s="572"/>
      <c r="E35" s="572"/>
      <c r="F35" s="572"/>
      <c r="G35" s="572"/>
      <c r="H35" s="572"/>
      <c r="I35" s="572"/>
      <c r="J35" s="572"/>
      <c r="K35" s="572"/>
      <c r="L35" s="572"/>
      <c r="M35" s="572"/>
      <c r="N35" s="572"/>
      <c r="O35" s="572">
        <f>ROW(InpS!A1)</f>
        <v>1</v>
      </c>
      <c r="P35" s="572"/>
      <c r="Q35" s="572"/>
      <c r="R35" s="572"/>
      <c r="S35" s="572">
        <f ca="1">_xlfn.SHEET(InpS!A1)</f>
        <v>2</v>
      </c>
    </row>
    <row r="36" spans="1:19" x14ac:dyDescent="0.35">
      <c r="A36" s="572" t="s">
        <v>247</v>
      </c>
      <c r="B36" s="572">
        <v>60</v>
      </c>
      <c r="C36" s="572" t="s">
        <v>2358</v>
      </c>
      <c r="D36" s="572"/>
      <c r="E36" s="572"/>
      <c r="F36" s="572"/>
      <c r="G36" s="572"/>
      <c r="H36" s="572"/>
      <c r="I36" s="572"/>
      <c r="J36" s="572"/>
      <c r="K36" s="572"/>
      <c r="L36" s="572"/>
      <c r="M36" s="572"/>
      <c r="N36" s="572"/>
      <c r="O36" s="572">
        <f>ROW(Metrics!A1)</f>
        <v>1</v>
      </c>
      <c r="P36" s="572"/>
      <c r="Q36" s="572"/>
      <c r="R36" s="572"/>
      <c r="S36" s="572">
        <f ca="1">_xlfn.SHEET(Metrics!A1)</f>
        <v>13</v>
      </c>
    </row>
    <row r="37" spans="1:19" x14ac:dyDescent="0.35">
      <c r="A37" s="572" t="s">
        <v>247</v>
      </c>
      <c r="B37" s="572">
        <v>61</v>
      </c>
      <c r="C37" s="572" t="s">
        <v>2359</v>
      </c>
      <c r="D37" s="572"/>
      <c r="E37" s="572"/>
      <c r="F37" s="572"/>
      <c r="G37" s="572"/>
      <c r="H37" s="572"/>
      <c r="I37" s="572"/>
      <c r="J37" s="572"/>
      <c r="K37" s="572"/>
      <c r="L37" s="572"/>
      <c r="M37" s="572"/>
      <c r="N37" s="572"/>
      <c r="O37" s="572">
        <f>ROW(Metrics!A31)</f>
        <v>31</v>
      </c>
      <c r="P37" s="572"/>
      <c r="Q37" s="572"/>
      <c r="R37" s="572"/>
      <c r="S37" s="572">
        <f ca="1">_xlfn.SHEET(Metrics!A31)</f>
        <v>13</v>
      </c>
    </row>
    <row r="38" spans="1:19" x14ac:dyDescent="0.35">
      <c r="A38" s="572" t="s">
        <v>247</v>
      </c>
      <c r="B38" s="572">
        <v>62</v>
      </c>
      <c r="C38" s="572" t="s">
        <v>1719</v>
      </c>
      <c r="D38" s="572"/>
      <c r="E38" s="572"/>
      <c r="F38" s="572"/>
      <c r="G38" s="572"/>
      <c r="H38" s="572"/>
      <c r="I38" s="572"/>
      <c r="J38" s="572"/>
      <c r="K38" s="572"/>
      <c r="L38" s="572"/>
      <c r="M38" s="572"/>
      <c r="N38" s="572"/>
      <c r="O38" s="572">
        <f>ROW(Metrics!A47)</f>
        <v>47</v>
      </c>
      <c r="P38" s="572"/>
      <c r="Q38" s="572"/>
      <c r="R38" s="572"/>
      <c r="S38" s="572">
        <f ca="1">_xlfn.SHEET(Metrics!A47)</f>
        <v>13</v>
      </c>
    </row>
    <row r="39" spans="1:19" x14ac:dyDescent="0.35">
      <c r="A39" s="572" t="s">
        <v>247</v>
      </c>
      <c r="B39" s="572">
        <v>63</v>
      </c>
      <c r="C39" s="572" t="s">
        <v>1708</v>
      </c>
      <c r="D39" s="572"/>
      <c r="E39" s="572"/>
      <c r="F39" s="572"/>
      <c r="G39" s="572"/>
      <c r="H39" s="572"/>
      <c r="I39" s="572"/>
      <c r="J39" s="572"/>
      <c r="K39" s="572"/>
      <c r="L39" s="572"/>
      <c r="M39" s="572"/>
      <c r="N39" s="572"/>
      <c r="O39" s="572">
        <f>ROW(Metrics!A69)</f>
        <v>69</v>
      </c>
      <c r="P39" s="572"/>
      <c r="Q39" s="572"/>
      <c r="R39" s="572"/>
      <c r="S39" s="572">
        <f ca="1">_xlfn.SHEET(Metrics!A69)</f>
        <v>13</v>
      </c>
    </row>
    <row r="40" spans="1:19" x14ac:dyDescent="0.35">
      <c r="A40" s="572" t="s">
        <v>247</v>
      </c>
      <c r="B40" s="572">
        <v>56</v>
      </c>
      <c r="C40" s="572" t="s">
        <v>2360</v>
      </c>
      <c r="D40" s="572"/>
      <c r="E40" s="572"/>
      <c r="F40" s="572"/>
      <c r="G40" s="572"/>
      <c r="H40" s="572"/>
      <c r="I40" s="572"/>
      <c r="J40" s="572"/>
      <c r="K40" s="572"/>
      <c r="L40" s="572"/>
      <c r="M40" s="572"/>
      <c r="N40" s="572"/>
      <c r="O40" s="572">
        <f>ROW(NCA!A1)</f>
        <v>1</v>
      </c>
      <c r="P40" s="572"/>
      <c r="Q40" s="572"/>
      <c r="R40" s="572"/>
      <c r="S40" s="572">
        <f ca="1">_xlfn.SHEET(NCA!A1)</f>
        <v>9</v>
      </c>
    </row>
    <row r="41" spans="1:19" x14ac:dyDescent="0.35">
      <c r="A41" s="572" t="s">
        <v>247</v>
      </c>
      <c r="B41" s="572">
        <v>46</v>
      </c>
      <c r="C41" s="572" t="s">
        <v>1057</v>
      </c>
      <c r="D41" s="572"/>
      <c r="E41" s="572"/>
      <c r="F41" s="572"/>
      <c r="G41" s="572"/>
      <c r="H41" s="572"/>
      <c r="I41" s="572"/>
      <c r="J41" s="572"/>
      <c r="K41" s="572"/>
      <c r="L41" s="572"/>
      <c r="M41" s="572"/>
      <c r="N41" s="572"/>
      <c r="O41" s="572">
        <f>ROW(Ops!A1)</f>
        <v>1</v>
      </c>
      <c r="P41" s="572"/>
      <c r="Q41" s="572"/>
      <c r="R41" s="572"/>
      <c r="S41" s="572">
        <f ca="1">_xlfn.SHEET(Ops!A1)</f>
        <v>8</v>
      </c>
    </row>
    <row r="42" spans="1:19" x14ac:dyDescent="0.35">
      <c r="A42" s="572" t="s">
        <v>247</v>
      </c>
      <c r="B42" s="572">
        <v>47</v>
      </c>
      <c r="C42" s="572" t="s">
        <v>710</v>
      </c>
      <c r="D42" s="572"/>
      <c r="E42" s="572"/>
      <c r="F42" s="572"/>
      <c r="G42" s="572"/>
      <c r="H42" s="572"/>
      <c r="I42" s="572"/>
      <c r="J42" s="572"/>
      <c r="K42" s="572"/>
      <c r="L42" s="572"/>
      <c r="M42" s="572"/>
      <c r="N42" s="572"/>
      <c r="O42" s="572">
        <f>ROW(Ops!A25)</f>
        <v>25</v>
      </c>
      <c r="P42" s="572"/>
      <c r="Q42" s="572"/>
      <c r="R42" s="572"/>
      <c r="S42" s="572">
        <f ca="1">_xlfn.SHEET(Ops!A25)</f>
        <v>8</v>
      </c>
    </row>
    <row r="43" spans="1:19" x14ac:dyDescent="0.35">
      <c r="A43" s="572" t="s">
        <v>247</v>
      </c>
      <c r="B43" s="572">
        <v>48</v>
      </c>
      <c r="C43" s="572" t="s">
        <v>715</v>
      </c>
      <c r="D43" s="572"/>
      <c r="E43" s="572"/>
      <c r="F43" s="572"/>
      <c r="G43" s="572"/>
      <c r="H43" s="572"/>
      <c r="I43" s="572"/>
      <c r="J43" s="572"/>
      <c r="K43" s="572"/>
      <c r="L43" s="572"/>
      <c r="M43" s="572"/>
      <c r="N43" s="572"/>
      <c r="O43" s="572">
        <f>ROW(Ops!A44)</f>
        <v>44</v>
      </c>
      <c r="P43" s="572"/>
      <c r="Q43" s="572"/>
      <c r="R43" s="572"/>
      <c r="S43" s="572">
        <f ca="1">_xlfn.SHEET(Ops!A44)</f>
        <v>8</v>
      </c>
    </row>
    <row r="44" spans="1:19" x14ac:dyDescent="0.35">
      <c r="A44" s="572" t="s">
        <v>247</v>
      </c>
      <c r="B44" s="572">
        <v>49</v>
      </c>
      <c r="C44" s="572" t="s">
        <v>746</v>
      </c>
      <c r="D44" s="572"/>
      <c r="E44" s="572"/>
      <c r="F44" s="572"/>
      <c r="G44" s="572"/>
      <c r="H44" s="572"/>
      <c r="I44" s="572"/>
      <c r="J44" s="572"/>
      <c r="K44" s="572"/>
      <c r="L44" s="572"/>
      <c r="M44" s="572"/>
      <c r="N44" s="572"/>
      <c r="O44" s="572">
        <f>ROW(Ops!A91)</f>
        <v>91</v>
      </c>
      <c r="P44" s="572"/>
      <c r="Q44" s="572"/>
      <c r="R44" s="572"/>
      <c r="S44" s="572">
        <f ca="1">_xlfn.SHEET(Ops!A91)</f>
        <v>8</v>
      </c>
    </row>
    <row r="45" spans="1:19" x14ac:dyDescent="0.35">
      <c r="A45" s="572" t="s">
        <v>247</v>
      </c>
      <c r="B45" s="572">
        <v>50</v>
      </c>
      <c r="C45" s="572" t="s">
        <v>1083</v>
      </c>
      <c r="D45" s="572"/>
      <c r="E45" s="572"/>
      <c r="F45" s="572"/>
      <c r="G45" s="572"/>
      <c r="H45" s="572"/>
      <c r="I45" s="572"/>
      <c r="J45" s="572"/>
      <c r="K45" s="572"/>
      <c r="L45" s="572"/>
      <c r="M45" s="572"/>
      <c r="N45" s="572"/>
      <c r="O45" s="572">
        <f>ROW(Ops!A144)</f>
        <v>144</v>
      </c>
      <c r="P45" s="572"/>
      <c r="Q45" s="572"/>
      <c r="R45" s="572"/>
      <c r="S45" s="572">
        <f ca="1">_xlfn.SHEET(Ops!A144)</f>
        <v>8</v>
      </c>
    </row>
    <row r="46" spans="1:19" x14ac:dyDescent="0.35">
      <c r="A46" s="572" t="s">
        <v>247</v>
      </c>
      <c r="B46" s="572">
        <v>51</v>
      </c>
      <c r="C46" s="572" t="s">
        <v>1084</v>
      </c>
      <c r="D46" s="572"/>
      <c r="E46" s="572"/>
      <c r="F46" s="572"/>
      <c r="G46" s="572"/>
      <c r="H46" s="572"/>
      <c r="I46" s="572"/>
      <c r="J46" s="572"/>
      <c r="K46" s="572"/>
      <c r="L46" s="572"/>
      <c r="M46" s="572"/>
      <c r="N46" s="572"/>
      <c r="O46" s="572">
        <f>ROW(Ops!A204)</f>
        <v>204</v>
      </c>
      <c r="P46" s="572"/>
      <c r="Q46" s="572"/>
      <c r="R46" s="572"/>
      <c r="S46" s="572">
        <f ca="1">_xlfn.SHEET(Ops!A204)</f>
        <v>8</v>
      </c>
    </row>
    <row r="47" spans="1:19" x14ac:dyDescent="0.35">
      <c r="A47" s="572" t="s">
        <v>247</v>
      </c>
      <c r="B47" s="572">
        <v>52</v>
      </c>
      <c r="C47" s="572" t="s">
        <v>1064</v>
      </c>
      <c r="D47" s="572"/>
      <c r="E47" s="572"/>
      <c r="F47" s="572"/>
      <c r="G47" s="572"/>
      <c r="H47" s="572"/>
      <c r="I47" s="572"/>
      <c r="J47" s="572"/>
      <c r="K47" s="572"/>
      <c r="L47" s="572"/>
      <c r="M47" s="572"/>
      <c r="N47" s="572"/>
      <c r="O47" s="572">
        <f>ROW(Ops!A258)</f>
        <v>258</v>
      </c>
      <c r="P47" s="572"/>
      <c r="Q47" s="572"/>
      <c r="R47" s="572"/>
      <c r="S47" s="572">
        <f ca="1">_xlfn.SHEET(Ops!A258)</f>
        <v>8</v>
      </c>
    </row>
    <row r="48" spans="1:19" x14ac:dyDescent="0.35">
      <c r="A48" s="572" t="s">
        <v>247</v>
      </c>
      <c r="B48" s="572">
        <v>53</v>
      </c>
      <c r="C48" s="572" t="s">
        <v>1085</v>
      </c>
      <c r="D48" s="572"/>
      <c r="E48" s="572"/>
      <c r="F48" s="572"/>
      <c r="G48" s="572"/>
      <c r="H48" s="572"/>
      <c r="I48" s="572"/>
      <c r="J48" s="572"/>
      <c r="K48" s="572"/>
      <c r="L48" s="572"/>
      <c r="M48" s="572"/>
      <c r="N48" s="572"/>
      <c r="O48" s="572">
        <f>ROW(Ops!A277)</f>
        <v>277</v>
      </c>
      <c r="P48" s="572"/>
      <c r="Q48" s="572"/>
      <c r="R48" s="572"/>
      <c r="S48" s="572">
        <f ca="1">_xlfn.SHEET(Ops!A277)</f>
        <v>8</v>
      </c>
    </row>
    <row r="49" spans="1:19" x14ac:dyDescent="0.35">
      <c r="A49" s="572" t="s">
        <v>247</v>
      </c>
      <c r="B49" s="572">
        <v>54</v>
      </c>
      <c r="C49" s="572" t="s">
        <v>1307</v>
      </c>
      <c r="D49" s="572"/>
      <c r="E49" s="572"/>
      <c r="F49" s="572"/>
      <c r="G49" s="572"/>
      <c r="H49" s="572"/>
      <c r="I49" s="572"/>
      <c r="J49" s="572"/>
      <c r="K49" s="572"/>
      <c r="L49" s="572"/>
      <c r="M49" s="572"/>
      <c r="N49" s="572"/>
      <c r="O49" s="572">
        <f>ROW(Ops!A285)</f>
        <v>285</v>
      </c>
      <c r="P49" s="572"/>
      <c r="Q49" s="572"/>
      <c r="R49" s="572"/>
      <c r="S49" s="572">
        <f ca="1">_xlfn.SHEET(Ops!A285)</f>
        <v>8</v>
      </c>
    </row>
    <row r="50" spans="1:19" x14ac:dyDescent="0.35">
      <c r="A50" s="572" t="s">
        <v>247</v>
      </c>
      <c r="B50" s="572">
        <v>55</v>
      </c>
      <c r="C50" s="572" t="s">
        <v>1086</v>
      </c>
      <c r="D50" s="572"/>
      <c r="E50" s="572"/>
      <c r="F50" s="572"/>
      <c r="G50" s="572"/>
      <c r="H50" s="572"/>
      <c r="I50" s="572"/>
      <c r="J50" s="572"/>
      <c r="K50" s="572"/>
      <c r="L50" s="572"/>
      <c r="M50" s="572"/>
      <c r="N50" s="572"/>
      <c r="O50" s="572">
        <f>ROW(Ops!A311)</f>
        <v>311</v>
      </c>
      <c r="P50" s="572"/>
      <c r="Q50" s="572"/>
      <c r="R50" s="572"/>
      <c r="S50" s="572">
        <f ca="1">_xlfn.SHEET(Ops!A311)</f>
        <v>8</v>
      </c>
    </row>
    <row r="51" spans="1:19" x14ac:dyDescent="0.35">
      <c r="A51" s="572" t="s">
        <v>247</v>
      </c>
      <c r="B51" s="572">
        <v>70</v>
      </c>
      <c r="C51" s="572" t="s">
        <v>262</v>
      </c>
      <c r="D51" s="572"/>
      <c r="E51" s="572"/>
      <c r="F51" s="572"/>
      <c r="G51" s="572"/>
      <c r="H51" s="572"/>
      <c r="I51" s="572"/>
      <c r="J51" s="572"/>
      <c r="K51" s="572"/>
      <c r="L51" s="572"/>
      <c r="M51" s="572"/>
      <c r="N51" s="572"/>
      <c r="O51" s="572">
        <f>ROW(Output!A1)</f>
        <v>1</v>
      </c>
      <c r="P51" s="572"/>
      <c r="Q51" s="572"/>
      <c r="R51" s="572"/>
      <c r="S51" s="572">
        <f ca="1">_xlfn.SHEET(Output!A1)</f>
        <v>16</v>
      </c>
    </row>
    <row r="52" spans="1:19" x14ac:dyDescent="0.35">
      <c r="A52" s="572" t="s">
        <v>247</v>
      </c>
      <c r="B52" s="572">
        <v>64</v>
      </c>
      <c r="C52" s="572" t="s">
        <v>608</v>
      </c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  <c r="O52" s="572">
        <f>ROW('S&amp;U'!A1)</f>
        <v>1</v>
      </c>
      <c r="P52" s="572"/>
      <c r="Q52" s="572"/>
      <c r="R52" s="572"/>
      <c r="S52" s="572">
        <f ca="1">_xlfn.SHEET('S&amp;U'!A1)</f>
        <v>14</v>
      </c>
    </row>
    <row r="53" spans="1:19" x14ac:dyDescent="0.35">
      <c r="A53" s="572" t="s">
        <v>247</v>
      </c>
      <c r="B53" s="572">
        <v>65</v>
      </c>
      <c r="C53" s="572" t="s">
        <v>611</v>
      </c>
      <c r="D53" s="572"/>
      <c r="E53" s="572"/>
      <c r="F53" s="572"/>
      <c r="G53" s="572"/>
      <c r="H53" s="572"/>
      <c r="I53" s="572"/>
      <c r="J53" s="572"/>
      <c r="K53" s="572"/>
      <c r="L53" s="572"/>
      <c r="M53" s="572"/>
      <c r="N53" s="572"/>
      <c r="O53" s="572">
        <f>ROW('S&amp;U'!A16)</f>
        <v>16</v>
      </c>
      <c r="P53" s="572"/>
      <c r="Q53" s="572"/>
      <c r="R53" s="572"/>
      <c r="S53" s="572">
        <f ca="1">_xlfn.SHEET('S&amp;U'!A16)</f>
        <v>14</v>
      </c>
    </row>
    <row r="54" spans="1:19" x14ac:dyDescent="0.35">
      <c r="A54" s="572" t="s">
        <v>247</v>
      </c>
      <c r="B54" s="572">
        <v>13</v>
      </c>
      <c r="C54" s="572" t="s">
        <v>2361</v>
      </c>
      <c r="D54" s="572"/>
      <c r="E54" s="572"/>
      <c r="F54" s="572"/>
      <c r="G54" s="572"/>
      <c r="H54" s="572"/>
      <c r="I54" s="572"/>
      <c r="J54" s="572"/>
      <c r="K54" s="572"/>
      <c r="L54" s="572"/>
      <c r="M54" s="572"/>
      <c r="N54" s="572"/>
      <c r="O54" s="572">
        <f>ROW(Solve!A1)</f>
        <v>1</v>
      </c>
      <c r="P54" s="572"/>
      <c r="Q54" s="572"/>
      <c r="R54" s="572"/>
      <c r="S54" s="572">
        <f ca="1">_xlfn.SHEET(Solve!A1)</f>
        <v>3</v>
      </c>
    </row>
    <row r="55" spans="1:19" x14ac:dyDescent="0.35">
      <c r="A55" s="572" t="s">
        <v>247</v>
      </c>
      <c r="B55" s="572">
        <v>59</v>
      </c>
      <c r="C55" s="572" t="s">
        <v>263</v>
      </c>
      <c r="D55" s="572"/>
      <c r="E55" s="572"/>
      <c r="F55" s="572"/>
      <c r="G55" s="572"/>
      <c r="H55" s="572"/>
      <c r="I55" s="572"/>
      <c r="J55" s="572"/>
      <c r="K55" s="572"/>
      <c r="L55" s="572"/>
      <c r="M55" s="572"/>
      <c r="N55" s="572"/>
      <c r="O55" s="572">
        <f>ROW(Tax!A1)</f>
        <v>1</v>
      </c>
      <c r="P55" s="572"/>
      <c r="Q55" s="572"/>
      <c r="R55" s="572"/>
      <c r="S55" s="572">
        <f ca="1">_xlfn.SHEET(Tax!A1)</f>
        <v>12</v>
      </c>
    </row>
    <row r="56" spans="1:19" x14ac:dyDescent="0.35">
      <c r="A56" s="572" t="s">
        <v>247</v>
      </c>
      <c r="B56" s="572">
        <v>14</v>
      </c>
      <c r="C56" s="572" t="s">
        <v>252</v>
      </c>
      <c r="D56" s="572"/>
      <c r="E56" s="572"/>
      <c r="F56" s="572"/>
      <c r="G56" s="572"/>
      <c r="H56" s="572"/>
      <c r="I56" s="572"/>
      <c r="J56" s="572"/>
      <c r="K56" s="572"/>
      <c r="L56" s="572"/>
      <c r="M56" s="572"/>
      <c r="N56" s="572"/>
      <c r="O56" s="572">
        <f>ROW(Time!A1)</f>
        <v>1</v>
      </c>
      <c r="P56" s="572"/>
      <c r="Q56" s="572"/>
      <c r="R56" s="572"/>
      <c r="S56" s="572">
        <f ca="1">_xlfn.SHEET(Time!A1)</f>
        <v>4</v>
      </c>
    </row>
    <row r="57" spans="1:19" x14ac:dyDescent="0.35">
      <c r="A57" s="572" t="s">
        <v>247</v>
      </c>
      <c r="B57" s="572">
        <v>15</v>
      </c>
      <c r="C57" s="572" t="s">
        <v>371</v>
      </c>
      <c r="D57" s="572"/>
      <c r="E57" s="572"/>
      <c r="F57" s="572"/>
      <c r="G57" s="572"/>
      <c r="H57" s="572"/>
      <c r="I57" s="572"/>
      <c r="J57" s="572"/>
      <c r="K57" s="572"/>
      <c r="L57" s="572"/>
      <c r="M57" s="572"/>
      <c r="N57" s="572"/>
      <c r="O57" s="572">
        <f>ROW(Time!A45)</f>
        <v>45</v>
      </c>
      <c r="P57" s="572"/>
      <c r="Q57" s="572"/>
      <c r="R57" s="572"/>
      <c r="S57" s="572">
        <f ca="1">_xlfn.SHEET(Time!A45)</f>
        <v>4</v>
      </c>
    </row>
    <row r="58" spans="1:19" x14ac:dyDescent="0.35">
      <c r="A58" s="572" t="s">
        <v>247</v>
      </c>
      <c r="B58" s="572">
        <v>16</v>
      </c>
      <c r="C58" s="572" t="s">
        <v>648</v>
      </c>
      <c r="D58" s="572"/>
      <c r="E58" s="572"/>
      <c r="F58" s="572"/>
      <c r="G58" s="572"/>
      <c r="H58" s="572"/>
      <c r="I58" s="572"/>
      <c r="J58" s="572"/>
      <c r="K58" s="572"/>
      <c r="L58" s="572"/>
      <c r="M58" s="572"/>
      <c r="N58" s="572"/>
      <c r="O58" s="572">
        <f>ROW(Time!A52)</f>
        <v>52</v>
      </c>
      <c r="P58" s="572"/>
      <c r="Q58" s="572"/>
      <c r="R58" s="572"/>
      <c r="S58" s="572">
        <f ca="1">_xlfn.SHEET(Time!A52)</f>
        <v>4</v>
      </c>
    </row>
    <row r="59" spans="1:19" x14ac:dyDescent="0.35">
      <c r="A59" s="572" t="s">
        <v>247</v>
      </c>
      <c r="B59" s="572">
        <v>17</v>
      </c>
      <c r="C59" s="572" t="s">
        <v>650</v>
      </c>
      <c r="D59" s="572"/>
      <c r="E59" s="572"/>
      <c r="F59" s="572"/>
      <c r="G59" s="572"/>
      <c r="H59" s="572"/>
      <c r="I59" s="572"/>
      <c r="J59" s="572"/>
      <c r="K59" s="572"/>
      <c r="L59" s="572"/>
      <c r="M59" s="572"/>
      <c r="N59" s="572"/>
      <c r="O59" s="572">
        <f>ROW(Time!A56)</f>
        <v>56</v>
      </c>
      <c r="P59" s="572"/>
      <c r="Q59" s="572"/>
      <c r="R59" s="572"/>
      <c r="S59" s="572">
        <f ca="1">_xlfn.SHEET(Time!A56)</f>
        <v>4</v>
      </c>
    </row>
    <row r="60" spans="1:19" x14ac:dyDescent="0.35">
      <c r="A60" s="572" t="s">
        <v>247</v>
      </c>
      <c r="B60" s="572">
        <v>18</v>
      </c>
      <c r="C60" s="572" t="s">
        <v>379</v>
      </c>
      <c r="D60" s="572"/>
      <c r="E60" s="572"/>
      <c r="F60" s="572"/>
      <c r="G60" s="572"/>
      <c r="H60" s="572"/>
      <c r="I60" s="572"/>
      <c r="J60" s="572"/>
      <c r="K60" s="572"/>
      <c r="L60" s="572"/>
      <c r="M60" s="572"/>
      <c r="N60" s="572"/>
      <c r="O60" s="572">
        <f>ROW(Time!A65)</f>
        <v>65</v>
      </c>
      <c r="P60" s="572"/>
      <c r="Q60" s="572"/>
      <c r="R60" s="572"/>
      <c r="S60" s="572">
        <f ca="1">_xlfn.SHEET(Time!A65)</f>
        <v>4</v>
      </c>
    </row>
    <row r="61" spans="1:19" x14ac:dyDescent="0.35">
      <c r="A61" s="572" t="s">
        <v>247</v>
      </c>
      <c r="B61" s="572">
        <v>19</v>
      </c>
      <c r="C61" s="572" t="s">
        <v>381</v>
      </c>
      <c r="D61" s="572"/>
      <c r="E61" s="572"/>
      <c r="F61" s="572"/>
      <c r="G61" s="572"/>
      <c r="H61" s="572"/>
      <c r="I61" s="572"/>
      <c r="J61" s="572"/>
      <c r="K61" s="572"/>
      <c r="L61" s="572"/>
      <c r="M61" s="572"/>
      <c r="N61" s="572"/>
      <c r="O61" s="572">
        <f>ROW(Time!A70)</f>
        <v>70</v>
      </c>
      <c r="P61" s="572"/>
      <c r="Q61" s="572"/>
      <c r="R61" s="572"/>
      <c r="S61" s="572">
        <f ca="1">_xlfn.SHEET(Time!A70)</f>
        <v>4</v>
      </c>
    </row>
    <row r="62" spans="1:19" x14ac:dyDescent="0.35">
      <c r="A62" s="572" t="s">
        <v>247</v>
      </c>
      <c r="B62" s="572">
        <v>20</v>
      </c>
      <c r="C62" s="572" t="s">
        <v>657</v>
      </c>
      <c r="D62" s="572"/>
      <c r="E62" s="572"/>
      <c r="F62" s="572"/>
      <c r="G62" s="572"/>
      <c r="H62" s="572"/>
      <c r="I62" s="572"/>
      <c r="J62" s="572"/>
      <c r="K62" s="572"/>
      <c r="L62" s="572"/>
      <c r="M62" s="572"/>
      <c r="N62" s="572"/>
      <c r="O62" s="572">
        <f>ROW(Time!A74)</f>
        <v>74</v>
      </c>
      <c r="P62" s="572"/>
      <c r="Q62" s="572"/>
      <c r="R62" s="572"/>
      <c r="S62" s="572">
        <f ca="1">_xlfn.SHEET(Time!A74)</f>
        <v>4</v>
      </c>
    </row>
    <row r="63" spans="1:19" x14ac:dyDescent="0.35">
      <c r="A63" s="572" t="s">
        <v>247</v>
      </c>
      <c r="B63" s="572">
        <v>21</v>
      </c>
      <c r="C63" s="572" t="s">
        <v>663</v>
      </c>
      <c r="D63" s="572"/>
      <c r="E63" s="572"/>
      <c r="F63" s="572"/>
      <c r="G63" s="572"/>
      <c r="H63" s="572"/>
      <c r="I63" s="572"/>
      <c r="J63" s="572"/>
      <c r="K63" s="572"/>
      <c r="L63" s="572"/>
      <c r="M63" s="572"/>
      <c r="N63" s="572"/>
      <c r="O63" s="572">
        <f>ROW(Time!A85)</f>
        <v>85</v>
      </c>
      <c r="P63" s="572"/>
      <c r="Q63" s="572"/>
      <c r="R63" s="572"/>
      <c r="S63" s="572">
        <f ca="1">_xlfn.SHEET(Time!A85)</f>
        <v>4</v>
      </c>
    </row>
    <row r="64" spans="1:19" x14ac:dyDescent="0.35">
      <c r="A64" s="572" t="s">
        <v>247</v>
      </c>
      <c r="B64" s="572">
        <v>22</v>
      </c>
      <c r="C64" s="572" t="s">
        <v>668</v>
      </c>
      <c r="D64" s="572"/>
      <c r="E64" s="572"/>
      <c r="F64" s="572"/>
      <c r="G64" s="572"/>
      <c r="H64" s="572"/>
      <c r="I64" s="572"/>
      <c r="J64" s="572"/>
      <c r="K64" s="572"/>
      <c r="L64" s="572"/>
      <c r="M64" s="572"/>
      <c r="N64" s="572"/>
      <c r="O64" s="572">
        <f>ROW(Time!A90)</f>
        <v>90</v>
      </c>
      <c r="P64" s="572"/>
      <c r="Q64" s="572"/>
      <c r="R64" s="572"/>
      <c r="S64" s="572">
        <f ca="1">_xlfn.SHEET(Time!A90)</f>
        <v>4</v>
      </c>
    </row>
    <row r="65" spans="1:19" x14ac:dyDescent="0.35">
      <c r="A65" s="572" t="s">
        <v>247</v>
      </c>
      <c r="B65" s="572">
        <v>23</v>
      </c>
      <c r="C65" s="572" t="s">
        <v>1579</v>
      </c>
      <c r="D65" s="572"/>
      <c r="E65" s="572"/>
      <c r="F65" s="572"/>
      <c r="G65" s="572"/>
      <c r="H65" s="572"/>
      <c r="I65" s="572"/>
      <c r="J65" s="572"/>
      <c r="K65" s="572"/>
      <c r="L65" s="572"/>
      <c r="M65" s="572"/>
      <c r="N65" s="572"/>
      <c r="O65" s="572">
        <f>ROW(Time!A94)</f>
        <v>94</v>
      </c>
      <c r="P65" s="572"/>
      <c r="Q65" s="572"/>
      <c r="R65" s="572"/>
      <c r="S65" s="572">
        <f ca="1">_xlfn.SHEET(Time!A94)</f>
        <v>4</v>
      </c>
    </row>
    <row r="66" spans="1:19" x14ac:dyDescent="0.35">
      <c r="A66" s="572" t="s">
        <v>247</v>
      </c>
      <c r="B66" s="572">
        <v>24</v>
      </c>
      <c r="C66" s="572" t="s">
        <v>1730</v>
      </c>
      <c r="D66" s="572"/>
      <c r="E66" s="572"/>
      <c r="F66" s="572"/>
      <c r="G66" s="572"/>
      <c r="H66" s="572"/>
      <c r="I66" s="572"/>
      <c r="J66" s="572"/>
      <c r="K66" s="572"/>
      <c r="L66" s="572"/>
      <c r="M66" s="572"/>
      <c r="N66" s="572"/>
      <c r="O66" s="572">
        <f>ROW(Time!A108)</f>
        <v>108</v>
      </c>
      <c r="P66" s="572"/>
      <c r="Q66" s="572"/>
      <c r="R66" s="572"/>
      <c r="S66" s="572">
        <f ca="1">_xlfn.SHEET(Time!A108)</f>
        <v>4</v>
      </c>
    </row>
    <row r="67" spans="1:19" x14ac:dyDescent="0.35">
      <c r="A67" s="572" t="s">
        <v>247</v>
      </c>
      <c r="B67" s="572">
        <v>25</v>
      </c>
      <c r="C67" s="572" t="s">
        <v>2362</v>
      </c>
      <c r="D67" s="572"/>
      <c r="E67" s="572"/>
      <c r="F67" s="572"/>
      <c r="G67" s="572"/>
      <c r="H67" s="572"/>
      <c r="I67" s="572"/>
      <c r="J67" s="572"/>
      <c r="K67" s="572"/>
      <c r="L67" s="572"/>
      <c r="M67" s="572"/>
      <c r="N67" s="572"/>
      <c r="O67" s="572">
        <f>ROW(Time!A112)</f>
        <v>112</v>
      </c>
      <c r="P67" s="572"/>
      <c r="Q67" s="572"/>
      <c r="R67" s="572"/>
      <c r="S67" s="572">
        <f ca="1">_xlfn.SHEET(Time!A112)</f>
        <v>4</v>
      </c>
    </row>
    <row r="68" spans="1:19" x14ac:dyDescent="0.35">
      <c r="A68" s="572" t="s">
        <v>247</v>
      </c>
      <c r="B68" s="572">
        <v>26</v>
      </c>
      <c r="C68" s="572" t="s">
        <v>675</v>
      </c>
      <c r="D68" s="572"/>
      <c r="E68" s="572"/>
      <c r="F68" s="572"/>
      <c r="G68" s="572"/>
      <c r="H68" s="572"/>
      <c r="I68" s="572"/>
      <c r="J68" s="572"/>
      <c r="K68" s="572"/>
      <c r="L68" s="572"/>
      <c r="M68" s="572"/>
      <c r="N68" s="572"/>
      <c r="O68" s="572">
        <f>ROW(Time!A127)</f>
        <v>127</v>
      </c>
      <c r="P68" s="572"/>
      <c r="Q68" s="572"/>
      <c r="R68" s="572"/>
      <c r="S68" s="572">
        <f ca="1">_xlfn.SHEET(Time!A127)</f>
        <v>4</v>
      </c>
    </row>
    <row r="69" spans="1:19" x14ac:dyDescent="0.35">
      <c r="A69" s="572" t="s">
        <v>247</v>
      </c>
      <c r="B69" s="572">
        <v>27</v>
      </c>
      <c r="C69" s="572" t="s">
        <v>264</v>
      </c>
      <c r="D69" s="572"/>
      <c r="E69" s="572"/>
      <c r="F69" s="572"/>
      <c r="G69" s="572"/>
      <c r="H69" s="572"/>
      <c r="I69" s="572"/>
      <c r="J69" s="572"/>
      <c r="K69" s="572"/>
      <c r="L69" s="572"/>
      <c r="M69" s="572"/>
      <c r="N69" s="572"/>
      <c r="O69" s="572">
        <f>ROW(Time!A133)</f>
        <v>133</v>
      </c>
      <c r="P69" s="572"/>
      <c r="Q69" s="572"/>
      <c r="R69" s="572"/>
      <c r="S69" s="572">
        <f ca="1">_xlfn.SHEET(Time!A133)</f>
        <v>4</v>
      </c>
    </row>
    <row r="70" spans="1:19" x14ac:dyDescent="0.35">
      <c r="A70" s="572" t="s">
        <v>247</v>
      </c>
      <c r="B70" s="572">
        <v>28</v>
      </c>
      <c r="C70" s="572" t="s">
        <v>1010</v>
      </c>
      <c r="D70" s="572"/>
      <c r="E70" s="572"/>
      <c r="F70" s="572"/>
      <c r="G70" s="572"/>
      <c r="H70" s="572"/>
      <c r="I70" s="572"/>
      <c r="J70" s="572"/>
      <c r="K70" s="572"/>
      <c r="L70" s="572"/>
      <c r="M70" s="572"/>
      <c r="N70" s="572"/>
      <c r="O70" s="572">
        <f>ROW(Time!A151)</f>
        <v>151</v>
      </c>
      <c r="P70" s="572"/>
      <c r="Q70" s="572"/>
      <c r="R70" s="572"/>
      <c r="S70" s="572">
        <f ca="1">_xlfn.SHEET(Time!A151)</f>
        <v>4</v>
      </c>
    </row>
    <row r="71" spans="1:19" x14ac:dyDescent="0.35">
      <c r="A71" s="572" t="s">
        <v>247</v>
      </c>
      <c r="B71" s="572">
        <v>29</v>
      </c>
      <c r="C71" s="572" t="s">
        <v>265</v>
      </c>
      <c r="D71" s="572"/>
      <c r="E71" s="572"/>
      <c r="F71" s="572"/>
      <c r="G71" s="572"/>
      <c r="H71" s="572"/>
      <c r="I71" s="572"/>
      <c r="J71" s="572"/>
      <c r="K71" s="572"/>
      <c r="L71" s="572"/>
      <c r="M71" s="572"/>
      <c r="N71" s="572"/>
      <c r="O71" s="572">
        <f>ROW(Time!A169)</f>
        <v>169</v>
      </c>
      <c r="P71" s="572"/>
      <c r="Q71" s="572"/>
      <c r="R71" s="572"/>
      <c r="S71" s="572">
        <f ca="1">_xlfn.SHEET(Time!A169)</f>
        <v>4</v>
      </c>
    </row>
    <row r="72" spans="1:19" x14ac:dyDescent="0.35">
      <c r="A72" s="572" t="s">
        <v>247</v>
      </c>
      <c r="B72" s="572">
        <v>30</v>
      </c>
      <c r="C72" s="572" t="s">
        <v>778</v>
      </c>
      <c r="D72" s="572"/>
      <c r="E72" s="572"/>
      <c r="F72" s="572"/>
      <c r="G72" s="572"/>
      <c r="H72" s="572"/>
      <c r="I72" s="572"/>
      <c r="J72" s="572"/>
      <c r="K72" s="572"/>
      <c r="L72" s="572"/>
      <c r="M72" s="572"/>
      <c r="N72" s="572"/>
      <c r="O72" s="572">
        <f>ROW(Time!A187)</f>
        <v>187</v>
      </c>
      <c r="P72" s="572"/>
      <c r="Q72" s="572"/>
      <c r="R72" s="572"/>
      <c r="S72" s="572">
        <f ca="1">_xlfn.SHEET(Time!A187)</f>
        <v>4</v>
      </c>
    </row>
    <row r="73" spans="1:19" x14ac:dyDescent="0.35">
      <c r="A73" s="572" t="s">
        <v>247</v>
      </c>
      <c r="B73" s="572">
        <v>31</v>
      </c>
      <c r="C73" s="572" t="s">
        <v>254</v>
      </c>
      <c r="D73" s="572"/>
      <c r="E73" s="572"/>
      <c r="F73" s="572"/>
      <c r="G73" s="572"/>
      <c r="H73" s="572"/>
      <c r="I73" s="572"/>
      <c r="J73" s="572"/>
      <c r="K73" s="572"/>
      <c r="L73" s="572"/>
      <c r="M73" s="572"/>
      <c r="N73" s="572"/>
      <c r="O73" s="572">
        <f>ROW(Time!A193)</f>
        <v>193</v>
      </c>
      <c r="P73" s="572"/>
      <c r="Q73" s="572"/>
      <c r="R73" s="572"/>
      <c r="S73" s="572">
        <f ca="1">_xlfn.SHEET(Time!A193)</f>
        <v>4</v>
      </c>
    </row>
    <row r="74" spans="1:19" x14ac:dyDescent="0.35">
      <c r="A74" s="572" t="s">
        <v>247</v>
      </c>
      <c r="B74" s="572">
        <v>72</v>
      </c>
      <c r="C74" s="572" t="s">
        <v>266</v>
      </c>
      <c r="D74" s="572"/>
      <c r="E74" s="572"/>
      <c r="F74" s="572"/>
      <c r="G74" s="572"/>
      <c r="H74" s="572"/>
      <c r="I74" s="572"/>
      <c r="J74" s="572"/>
      <c r="K74" s="572"/>
      <c r="L74" s="572"/>
      <c r="M74" s="572"/>
      <c r="N74" s="572"/>
      <c r="O74" s="572">
        <f>ROW(Tmp!A1)</f>
        <v>1</v>
      </c>
      <c r="P74" s="572"/>
      <c r="Q74" s="572"/>
      <c r="R74" s="572"/>
      <c r="S74" s="572">
        <f ca="1">_xlfn.SHEET(Tmp!A1)</f>
        <v>18</v>
      </c>
    </row>
    <row r="75" spans="1:19" x14ac:dyDescent="0.35">
      <c r="A75" s="572" t="s">
        <v>267</v>
      </c>
      <c r="B75" s="572">
        <v>779</v>
      </c>
      <c r="C75" s="572" t="s">
        <v>268</v>
      </c>
      <c r="D75" s="572"/>
      <c r="E75" s="572" t="s">
        <v>269</v>
      </c>
      <c r="F75" s="572"/>
      <c r="G75" s="572"/>
      <c r="H75" s="572"/>
      <c r="I75" s="572"/>
      <c r="J75" s="572"/>
      <c r="K75" s="572"/>
      <c r="L75" s="572">
        <v>879</v>
      </c>
      <c r="M75" s="572" t="s">
        <v>1736</v>
      </c>
      <c r="N75" s="572"/>
      <c r="O75" s="572"/>
      <c r="P75" s="572"/>
      <c r="Q75" s="572"/>
      <c r="R75" s="572"/>
      <c r="S75" s="572"/>
    </row>
    <row r="76" spans="1:19" x14ac:dyDescent="0.35">
      <c r="A76" s="572" t="s">
        <v>270</v>
      </c>
      <c r="B76" s="572">
        <v>-174</v>
      </c>
      <c r="C76" s="572" t="s">
        <v>2363</v>
      </c>
      <c r="D76" s="572">
        <v>-17</v>
      </c>
      <c r="E76" s="572"/>
      <c r="F76" s="572" t="str">
        <f ca="1">Check!A1</f>
        <v>Check - Base case 1</v>
      </c>
      <c r="G76" s="572" t="str">
        <f ca="1">Check!A1</f>
        <v>Check - Base case 1</v>
      </c>
      <c r="H76" s="572" t="s">
        <v>271</v>
      </c>
      <c r="I76" s="572">
        <f>COLUMN(Check!A1)</f>
        <v>1</v>
      </c>
      <c r="J76" s="572"/>
      <c r="K76" s="572" t="s">
        <v>2363</v>
      </c>
      <c r="L76" s="572"/>
      <c r="M76" s="572"/>
      <c r="N76" s="572" t="str" cm="1">
        <f t="array" aca="1" ref="N76" ca="1">CELL("format",Check!A1)</f>
        <v>,0</v>
      </c>
      <c r="O76" s="572">
        <f>ROW(Check!A1)</f>
        <v>1</v>
      </c>
      <c r="P76" s="572">
        <f>COLUMN(Check!A1)</f>
        <v>1</v>
      </c>
      <c r="Q76" s="572">
        <f>ROW(Check!A34)</f>
        <v>34</v>
      </c>
      <c r="R76" s="572">
        <f>COLUMN(Check!A34)</f>
        <v>1</v>
      </c>
      <c r="S76" s="572">
        <f ca="1">_xlfn.SHEET(Check!A1)</f>
        <v>17</v>
      </c>
    </row>
    <row r="77" spans="1:19" x14ac:dyDescent="0.35">
      <c r="A77" s="572" t="s">
        <v>272</v>
      </c>
      <c r="B77" s="572">
        <v>773</v>
      </c>
      <c r="C77" s="572">
        <v>773</v>
      </c>
      <c r="D77" s="572">
        <v>-174</v>
      </c>
      <c r="E77" s="572" t="s">
        <v>1737</v>
      </c>
      <c r="F77" s="572" t="str">
        <f ca="1">Check!A1</f>
        <v>Check - Base case 1</v>
      </c>
      <c r="G77" s="572"/>
      <c r="H77" s="572"/>
      <c r="I77" s="572"/>
      <c r="J77" s="572"/>
      <c r="K77" s="572"/>
      <c r="L77" s="572">
        <v>3</v>
      </c>
      <c r="M77" s="572"/>
      <c r="N77" s="572" t="str" cm="1">
        <f t="array" aca="1" ref="N77" ca="1">CELL("format",Check!A1)</f>
        <v>,0</v>
      </c>
      <c r="O77" s="572">
        <f>ROW(Check!A1)</f>
        <v>1</v>
      </c>
      <c r="P77" s="572">
        <f>COLUMN(Check!A1)</f>
        <v>1</v>
      </c>
      <c r="Q77" s="572">
        <f>ROW(Check!A1)</f>
        <v>1</v>
      </c>
      <c r="R77" s="572">
        <f>COLUMN(Check!A1)</f>
        <v>1</v>
      </c>
      <c r="S77" s="572">
        <f ca="1">_xlfn.SHEET(Check!A1)</f>
        <v>17</v>
      </c>
    </row>
    <row r="78" spans="1:19" x14ac:dyDescent="0.35">
      <c r="A78" s="572" t="s">
        <v>270</v>
      </c>
      <c r="B78" s="572">
        <v>-175</v>
      </c>
      <c r="C78" s="572" t="s">
        <v>273</v>
      </c>
      <c r="D78" s="572">
        <v>-174</v>
      </c>
      <c r="E78" s="572"/>
      <c r="F78" s="572" t="str">
        <f>Check!A7</f>
        <v>CHECK SUMMARY</v>
      </c>
      <c r="G78" s="572" t="str">
        <f>Check!A7</f>
        <v>CHECK SUMMARY</v>
      </c>
      <c r="H78" s="572" t="s">
        <v>32</v>
      </c>
      <c r="I78" s="572">
        <f>COLUMN(Check!A7)</f>
        <v>1</v>
      </c>
      <c r="J78" s="572"/>
      <c r="K78" s="572" t="s">
        <v>273</v>
      </c>
      <c r="L78" s="572"/>
      <c r="M78" s="572"/>
      <c r="N78" s="572" t="str" cm="1">
        <f t="array" aca="1" ref="N78" ca="1">CELL("format",Check!A7)</f>
        <v>,0</v>
      </c>
      <c r="O78" s="572">
        <f>ROW(Check!A7)</f>
        <v>7</v>
      </c>
      <c r="P78" s="572">
        <f>COLUMN(Check!A7)</f>
        <v>1</v>
      </c>
      <c r="Q78" s="572">
        <f>ROW(Check!A21)</f>
        <v>21</v>
      </c>
      <c r="R78" s="572">
        <f>COLUMN(Check!A21)</f>
        <v>1</v>
      </c>
      <c r="S78" s="572">
        <f ca="1">_xlfn.SHEET(Check!A7)</f>
        <v>17</v>
      </c>
    </row>
    <row r="79" spans="1:19" x14ac:dyDescent="0.35">
      <c r="A79" s="572" t="s">
        <v>274</v>
      </c>
      <c r="B79" s="572">
        <v>774</v>
      </c>
      <c r="C79" s="572" t="s">
        <v>275</v>
      </c>
      <c r="D79" s="572">
        <v>-175</v>
      </c>
      <c r="E79" s="572" t="s">
        <v>276</v>
      </c>
      <c r="F79" s="572">
        <f>Check!F9</f>
        <v>0</v>
      </c>
      <c r="G79" s="572" t="str">
        <f>Check!E9</f>
        <v>Total checks</v>
      </c>
      <c r="H79" s="572" t="s">
        <v>33</v>
      </c>
      <c r="I79" s="572">
        <f>COLUMN(Check!E9)</f>
        <v>5</v>
      </c>
      <c r="J79" s="572" t="str">
        <f>Check!G9</f>
        <v>check</v>
      </c>
      <c r="K79" s="572" t="s">
        <v>275</v>
      </c>
      <c r="L79" s="572">
        <v>901</v>
      </c>
      <c r="M79" s="572"/>
      <c r="N79" s="572" t="str" cm="1">
        <f t="array" aca="1" ref="N79" ca="1">CELL("format",Check!F9)</f>
        <v>,0</v>
      </c>
      <c r="O79" s="572">
        <f>ROW(Check!F9)</f>
        <v>9</v>
      </c>
      <c r="P79" s="572">
        <f>COLUMN(Check!F9)</f>
        <v>6</v>
      </c>
      <c r="Q79" s="572">
        <f>ROW(Check!F9)</f>
        <v>9</v>
      </c>
      <c r="R79" s="572">
        <f>COLUMN(Check!F9)</f>
        <v>6</v>
      </c>
      <c r="S79" s="572">
        <f ca="1">_xlfn.SHEET(Check!F9)</f>
        <v>17</v>
      </c>
    </row>
    <row r="80" spans="1:19" x14ac:dyDescent="0.35">
      <c r="A80" s="572" t="s">
        <v>277</v>
      </c>
      <c r="B80" s="572">
        <v>901</v>
      </c>
      <c r="C80" s="572" t="s">
        <v>278</v>
      </c>
      <c r="D80" s="572">
        <v>-175</v>
      </c>
      <c r="E80" s="572" t="s">
        <v>279</v>
      </c>
      <c r="F80" s="572" t="str">
        <f>Check!F10</f>
        <v>[range start]</v>
      </c>
      <c r="G80" s="572"/>
      <c r="H80" s="572"/>
      <c r="I80" s="572"/>
      <c r="J80" s="572"/>
      <c r="K80" s="572" t="s">
        <v>278</v>
      </c>
      <c r="L80" s="572" t="s">
        <v>1738</v>
      </c>
      <c r="M80" s="572">
        <v>774</v>
      </c>
      <c r="N80" s="572" t="str" cm="1">
        <f t="array" aca="1" ref="N80" ca="1">CELL("format",Check!F10)</f>
        <v>,0</v>
      </c>
      <c r="O80" s="572">
        <f>ROW(Check!F10)</f>
        <v>10</v>
      </c>
      <c r="P80" s="572">
        <f>COLUMN(Check!F10)</f>
        <v>6</v>
      </c>
      <c r="Q80" s="572">
        <f>ROW(Check!F19)</f>
        <v>19</v>
      </c>
      <c r="R80" s="572">
        <f>COLUMN(Check!F19)</f>
        <v>6</v>
      </c>
      <c r="S80" s="572">
        <f ca="1">_xlfn.SHEET(Check!F10)</f>
        <v>17</v>
      </c>
    </row>
    <row r="81" spans="1:19" x14ac:dyDescent="0.35">
      <c r="A81" s="572" t="s">
        <v>280</v>
      </c>
      <c r="B81" s="572"/>
      <c r="C81" s="572"/>
      <c r="D81" s="572">
        <v>901</v>
      </c>
      <c r="E81" s="572"/>
      <c r="F81" s="572"/>
      <c r="G81" s="572"/>
      <c r="H81" s="572"/>
      <c r="I81" s="572"/>
      <c r="J81" s="572"/>
      <c r="K81" s="572"/>
      <c r="L81" s="572"/>
      <c r="M81" s="572"/>
      <c r="N81" s="572"/>
      <c r="O81" s="572">
        <f>ROW(Check!F10)</f>
        <v>10</v>
      </c>
      <c r="P81" s="572">
        <f>COLUMN(Check!F10)</f>
        <v>6</v>
      </c>
      <c r="Q81" s="572">
        <f>ROW(Check!F11)</f>
        <v>11</v>
      </c>
      <c r="R81" s="572">
        <f>COLUMN(Check!F11)</f>
        <v>6</v>
      </c>
      <c r="S81" s="572">
        <f ca="1">_xlfn.SHEET(Check!F10)</f>
        <v>17</v>
      </c>
    </row>
    <row r="82" spans="1:19" x14ac:dyDescent="0.35">
      <c r="A82" s="572" t="s">
        <v>280</v>
      </c>
      <c r="B82" s="572"/>
      <c r="C82" s="572"/>
      <c r="D82" s="572">
        <v>901</v>
      </c>
      <c r="E82" s="572"/>
      <c r="F82" s="572"/>
      <c r="G82" s="572"/>
      <c r="H82" s="572"/>
      <c r="I82" s="572"/>
      <c r="J82" s="572"/>
      <c r="K82" s="572"/>
      <c r="L82" s="572"/>
      <c r="M82" s="572"/>
      <c r="N82" s="572"/>
      <c r="O82" s="572">
        <f>ROW(Check!F12)</f>
        <v>12</v>
      </c>
      <c r="P82" s="572">
        <f>COLUMN(Check!F12)</f>
        <v>6</v>
      </c>
      <c r="Q82" s="572">
        <f>ROW(Check!F12)</f>
        <v>12</v>
      </c>
      <c r="R82" s="572">
        <f>COLUMN(Check!F12)</f>
        <v>6</v>
      </c>
      <c r="S82" s="572">
        <f ca="1">_xlfn.SHEET(Check!F12)</f>
        <v>17</v>
      </c>
    </row>
    <row r="83" spans="1:19" x14ac:dyDescent="0.35">
      <c r="A83" s="572" t="s">
        <v>280</v>
      </c>
      <c r="B83" s="572"/>
      <c r="C83" s="572"/>
      <c r="D83" s="572">
        <v>901</v>
      </c>
      <c r="E83" s="572"/>
      <c r="F83" s="572"/>
      <c r="G83" s="572"/>
      <c r="H83" s="572"/>
      <c r="I83" s="572"/>
      <c r="J83" s="572"/>
      <c r="K83" s="572"/>
      <c r="L83" s="572"/>
      <c r="M83" s="572"/>
      <c r="N83" s="572"/>
      <c r="O83" s="572">
        <f>ROW(Check!F13)</f>
        <v>13</v>
      </c>
      <c r="P83" s="572">
        <f>COLUMN(Check!F13)</f>
        <v>6</v>
      </c>
      <c r="Q83" s="572">
        <f>ROW(Check!F13)</f>
        <v>13</v>
      </c>
      <c r="R83" s="572">
        <f>COLUMN(Check!F13)</f>
        <v>6</v>
      </c>
      <c r="S83" s="572">
        <f ca="1">_xlfn.SHEET(Check!F13)</f>
        <v>17</v>
      </c>
    </row>
    <row r="84" spans="1:19" x14ac:dyDescent="0.35">
      <c r="A84" s="572" t="s">
        <v>280</v>
      </c>
      <c r="B84" s="572"/>
      <c r="C84" s="572"/>
      <c r="D84" s="572">
        <v>901</v>
      </c>
      <c r="E84" s="572"/>
      <c r="F84" s="572"/>
      <c r="G84" s="572"/>
      <c r="H84" s="572"/>
      <c r="I84" s="572"/>
      <c r="J84" s="572"/>
      <c r="K84" s="572"/>
      <c r="L84" s="572"/>
      <c r="M84" s="572"/>
      <c r="N84" s="572"/>
      <c r="O84" s="572">
        <f>ROW(Check!F14)</f>
        <v>14</v>
      </c>
      <c r="P84" s="572">
        <f>COLUMN(Check!F14)</f>
        <v>6</v>
      </c>
      <c r="Q84" s="572">
        <f>ROW(Check!F14)</f>
        <v>14</v>
      </c>
      <c r="R84" s="572">
        <f>COLUMN(Check!F14)</f>
        <v>6</v>
      </c>
      <c r="S84" s="572">
        <f ca="1">_xlfn.SHEET(Check!F14)</f>
        <v>17</v>
      </c>
    </row>
    <row r="85" spans="1:19" x14ac:dyDescent="0.35">
      <c r="A85" s="572" t="s">
        <v>280</v>
      </c>
      <c r="B85" s="572"/>
      <c r="C85" s="572"/>
      <c r="D85" s="572">
        <v>901</v>
      </c>
      <c r="E85" s="572"/>
      <c r="F85" s="572"/>
      <c r="G85" s="572"/>
      <c r="H85" s="572"/>
      <c r="I85" s="572"/>
      <c r="J85" s="572"/>
      <c r="K85" s="572"/>
      <c r="L85" s="572"/>
      <c r="M85" s="572"/>
      <c r="N85" s="572"/>
      <c r="O85" s="572">
        <f>ROW(Check!F15)</f>
        <v>15</v>
      </c>
      <c r="P85" s="572">
        <f>COLUMN(Check!F15)</f>
        <v>6</v>
      </c>
      <c r="Q85" s="572">
        <f>ROW(Check!F19)</f>
        <v>19</v>
      </c>
      <c r="R85" s="572">
        <f>COLUMN(Check!F19)</f>
        <v>6</v>
      </c>
      <c r="S85" s="572">
        <f ca="1">_xlfn.SHEET(Check!F15)</f>
        <v>17</v>
      </c>
    </row>
    <row r="86" spans="1:19" x14ac:dyDescent="0.35">
      <c r="A86" s="572" t="s">
        <v>274</v>
      </c>
      <c r="B86" s="572">
        <v>778</v>
      </c>
      <c r="C86" s="572" t="s">
        <v>1739</v>
      </c>
      <c r="D86" s="572">
        <v>-174</v>
      </c>
      <c r="E86" s="572" t="s">
        <v>1740</v>
      </c>
      <c r="F86" s="572">
        <f>Check!F24</f>
        <v>0</v>
      </c>
      <c r="G86" s="572" t="str">
        <f>Check!E24</f>
        <v>Total alerts</v>
      </c>
      <c r="H86" s="572" t="s">
        <v>38</v>
      </c>
      <c r="I86" s="572">
        <f>COLUMN(Check!E24)</f>
        <v>5</v>
      </c>
      <c r="J86" s="572" t="str">
        <f>Check!G24</f>
        <v>alert</v>
      </c>
      <c r="K86" s="572" t="s">
        <v>1739</v>
      </c>
      <c r="L86" s="572">
        <v>878</v>
      </c>
      <c r="M86" s="572"/>
      <c r="N86" s="572" t="str" cm="1">
        <f t="array" aca="1" ref="N86" ca="1">CELL("format",Check!F24)</f>
        <v>,0</v>
      </c>
      <c r="O86" s="572">
        <f>ROW(Check!F24)</f>
        <v>24</v>
      </c>
      <c r="P86" s="572">
        <f>COLUMN(Check!F24)</f>
        <v>6</v>
      </c>
      <c r="Q86" s="572">
        <f>ROW(Check!F24)</f>
        <v>24</v>
      </c>
      <c r="R86" s="572">
        <f>COLUMN(Check!F24)</f>
        <v>6</v>
      </c>
      <c r="S86" s="572">
        <f ca="1">_xlfn.SHEET(Check!F24)</f>
        <v>17</v>
      </c>
    </row>
    <row r="87" spans="1:19" x14ac:dyDescent="0.35">
      <c r="A87" s="572" t="s">
        <v>281</v>
      </c>
      <c r="B87" s="572">
        <v>878</v>
      </c>
      <c r="C87" s="572">
        <v>878</v>
      </c>
      <c r="D87" s="572">
        <v>-174</v>
      </c>
      <c r="E87" s="572" t="s">
        <v>282</v>
      </c>
      <c r="F87" s="572" t="str">
        <f>Check!F25</f>
        <v>[range start]</v>
      </c>
      <c r="G87" s="572"/>
      <c r="H87" s="572"/>
      <c r="I87" s="572"/>
      <c r="J87" s="572"/>
      <c r="K87" s="572"/>
      <c r="L87" s="572"/>
      <c r="M87" s="572">
        <v>778</v>
      </c>
      <c r="N87" s="572" t="str" cm="1">
        <f t="array" aca="1" ref="N87" ca="1">CELL("format",Check!F25)</f>
        <v>,0</v>
      </c>
      <c r="O87" s="572">
        <f>ROW(Check!F25)</f>
        <v>25</v>
      </c>
      <c r="P87" s="572">
        <f>COLUMN(Check!F25)</f>
        <v>6</v>
      </c>
      <c r="Q87" s="572">
        <f>ROW(Check!F34)</f>
        <v>34</v>
      </c>
      <c r="R87" s="572">
        <f>COLUMN(Check!F34)</f>
        <v>6</v>
      </c>
      <c r="S87" s="572">
        <f ca="1">_xlfn.SHEET(Check!F25)</f>
        <v>17</v>
      </c>
    </row>
    <row r="88" spans="1:19" x14ac:dyDescent="0.35">
      <c r="A88" s="572" t="s">
        <v>270</v>
      </c>
      <c r="B88" s="572">
        <v>-91</v>
      </c>
      <c r="C88" s="572" t="s">
        <v>2364</v>
      </c>
      <c r="D88" s="572">
        <v>-5</v>
      </c>
      <c r="E88" s="572"/>
      <c r="F88" s="572" t="str">
        <f ca="1">Const!A1</f>
        <v>Const - Base case 1</v>
      </c>
      <c r="G88" s="572" t="str">
        <f ca="1">Const!A1</f>
        <v>Const - Base case 1</v>
      </c>
      <c r="H88" s="572" t="s">
        <v>1452</v>
      </c>
      <c r="I88" s="572">
        <f>COLUMN(Const!A1)</f>
        <v>1</v>
      </c>
      <c r="J88" s="572"/>
      <c r="K88" s="572" t="s">
        <v>2364</v>
      </c>
      <c r="L88" s="572"/>
      <c r="M88" s="572"/>
      <c r="N88" s="572" t="str" cm="1">
        <f t="array" aca="1" ref="N88" ca="1">CELL("format",Const!A1)</f>
        <v>,0</v>
      </c>
      <c r="O88" s="572">
        <f>ROW(Const!A1)</f>
        <v>1</v>
      </c>
      <c r="P88" s="572">
        <f>COLUMN(Const!A1)</f>
        <v>1</v>
      </c>
      <c r="Q88" s="572">
        <f>ROW(Const!A61)</f>
        <v>61</v>
      </c>
      <c r="R88" s="572">
        <f>COLUMN(Const!A61)</f>
        <v>1</v>
      </c>
      <c r="S88" s="572">
        <f ca="1">_xlfn.SHEET(Const!A1)</f>
        <v>5</v>
      </c>
    </row>
    <row r="89" spans="1:19" x14ac:dyDescent="0.35">
      <c r="A89" s="572" t="s">
        <v>272</v>
      </c>
      <c r="B89" s="572">
        <v>175</v>
      </c>
      <c r="C89" s="572">
        <v>175</v>
      </c>
      <c r="D89" s="572">
        <v>-91</v>
      </c>
      <c r="E89" s="572" t="s">
        <v>1741</v>
      </c>
      <c r="F89" s="572" t="str">
        <f ca="1">Const!A1</f>
        <v>Const - Base case 1</v>
      </c>
      <c r="G89" s="572"/>
      <c r="H89" s="572"/>
      <c r="I89" s="572"/>
      <c r="J89" s="572"/>
      <c r="K89" s="572"/>
      <c r="L89" s="572">
        <v>3</v>
      </c>
      <c r="M89" s="572"/>
      <c r="N89" s="572" t="str" cm="1">
        <f t="array" aca="1" ref="N89" ca="1">CELL("format",Const!A1)</f>
        <v>,0</v>
      </c>
      <c r="O89" s="572">
        <f>ROW(Const!A1)</f>
        <v>1</v>
      </c>
      <c r="P89" s="572">
        <f>COLUMN(Const!A1)</f>
        <v>1</v>
      </c>
      <c r="Q89" s="572">
        <f>ROW(Const!A1)</f>
        <v>1</v>
      </c>
      <c r="R89" s="572">
        <f>COLUMN(Const!A1)</f>
        <v>1</v>
      </c>
      <c r="S89" s="572">
        <f ca="1">_xlfn.SHEET(Const!A1)</f>
        <v>5</v>
      </c>
    </row>
    <row r="90" spans="1:19" x14ac:dyDescent="0.35">
      <c r="A90" s="572" t="s">
        <v>270</v>
      </c>
      <c r="B90" s="572">
        <v>-92</v>
      </c>
      <c r="C90" s="572" t="s">
        <v>249</v>
      </c>
      <c r="D90" s="572">
        <v>-91</v>
      </c>
      <c r="E90" s="572"/>
      <c r="F90" s="572" t="str">
        <f>Const!A8</f>
        <v>EPC COST</v>
      </c>
      <c r="G90" s="572" t="str">
        <f>Const!A8</f>
        <v>EPC COST</v>
      </c>
      <c r="H90" s="572" t="s">
        <v>176</v>
      </c>
      <c r="I90" s="572">
        <f>COLUMN(Const!A8)</f>
        <v>1</v>
      </c>
      <c r="J90" s="572"/>
      <c r="K90" s="572" t="s">
        <v>249</v>
      </c>
      <c r="L90" s="572"/>
      <c r="M90" s="572"/>
      <c r="N90" s="572" t="str" cm="1">
        <f t="array" aca="1" ref="N90" ca="1">CELL("format",Const!A8)</f>
        <v>,0</v>
      </c>
      <c r="O90" s="572">
        <f>ROW(Const!A8)</f>
        <v>8</v>
      </c>
      <c r="P90" s="572">
        <f>COLUMN(Const!A8)</f>
        <v>1</v>
      </c>
      <c r="Q90" s="572">
        <f>ROW(Const!A17)</f>
        <v>17</v>
      </c>
      <c r="R90" s="572">
        <f>COLUMN(Const!A17)</f>
        <v>1</v>
      </c>
      <c r="S90" s="572">
        <f ca="1">_xlfn.SHEET(Const!A8)</f>
        <v>5</v>
      </c>
    </row>
    <row r="91" spans="1:19" x14ac:dyDescent="0.35">
      <c r="A91" s="572" t="s">
        <v>283</v>
      </c>
      <c r="B91" s="572">
        <v>176</v>
      </c>
      <c r="C91" s="572" t="s">
        <v>284</v>
      </c>
      <c r="D91" s="572">
        <v>-92</v>
      </c>
      <c r="E91" s="572" t="s">
        <v>285</v>
      </c>
      <c r="F91" s="572">
        <f>Const!F9</f>
        <v>300000</v>
      </c>
      <c r="G91" s="572" t="str">
        <f>Const!E9</f>
        <v>EPC cost</v>
      </c>
      <c r="H91" s="572" t="s">
        <v>162</v>
      </c>
      <c r="I91" s="572">
        <f>COLUMN(Const!E9)</f>
        <v>5</v>
      </c>
      <c r="J91" s="572" t="str">
        <f>Const!G9</f>
        <v>$ 000s</v>
      </c>
      <c r="K91" s="572"/>
      <c r="L91" s="572">
        <v>917</v>
      </c>
      <c r="M91" s="572">
        <v>179</v>
      </c>
      <c r="N91" s="572" t="str" cm="1">
        <f t="array" aca="1" ref="N91" ca="1">CELL("format",Const!F9)</f>
        <v>,0</v>
      </c>
      <c r="O91" s="572">
        <f>ROW(Const!F9)</f>
        <v>9</v>
      </c>
      <c r="P91" s="572">
        <f>COLUMN(Const!F9)</f>
        <v>6</v>
      </c>
      <c r="Q91" s="572">
        <f>ROW(Const!F9)</f>
        <v>9</v>
      </c>
      <c r="R91" s="572">
        <f>COLUMN(Const!F9)</f>
        <v>6</v>
      </c>
      <c r="S91" s="572">
        <f ca="1">_xlfn.SHEET(Const!F9)</f>
        <v>5</v>
      </c>
    </row>
    <row r="92" spans="1:19" x14ac:dyDescent="0.35">
      <c r="A92" s="572" t="s">
        <v>283</v>
      </c>
      <c r="B92" s="572">
        <v>177</v>
      </c>
      <c r="C92" s="572" t="s">
        <v>309</v>
      </c>
      <c r="D92" s="572">
        <v>-92</v>
      </c>
      <c r="E92" s="572" t="s">
        <v>327</v>
      </c>
      <c r="F92" s="572">
        <f>Const!J10</f>
        <v>0</v>
      </c>
      <c r="G92" s="572" t="str">
        <f>Const!E10</f>
        <v>Base EPC cost profile</v>
      </c>
      <c r="H92" s="572" t="s">
        <v>968</v>
      </c>
      <c r="I92" s="572">
        <f>COLUMN(Const!E10)</f>
        <v>5</v>
      </c>
      <c r="J92" s="572" t="str">
        <f>Const!G10</f>
        <v>%</v>
      </c>
      <c r="K92" s="572"/>
      <c r="L92" s="572">
        <v>892</v>
      </c>
      <c r="M92" s="572">
        <v>179</v>
      </c>
      <c r="N92" s="572" t="str" cm="1">
        <f t="array" aca="1" ref="N92" ca="1">CELL("format",Const!J10)</f>
        <v>P2</v>
      </c>
      <c r="O92" s="572">
        <f>ROW(Const!J10)</f>
        <v>10</v>
      </c>
      <c r="P92" s="572">
        <f>COLUMN(Const!J10)</f>
        <v>10</v>
      </c>
      <c r="Q92" s="572">
        <f>ROW(Const!GJ10)</f>
        <v>10</v>
      </c>
      <c r="R92" s="572">
        <f>COLUMN(Const!GJ10)</f>
        <v>192</v>
      </c>
      <c r="S92" s="572">
        <f ca="1">_xlfn.SHEET(Const!J10)</f>
        <v>5</v>
      </c>
    </row>
    <row r="93" spans="1:19" x14ac:dyDescent="0.35">
      <c r="A93" s="572" t="s">
        <v>274</v>
      </c>
      <c r="B93" s="572">
        <v>178</v>
      </c>
      <c r="C93" s="572" t="s">
        <v>286</v>
      </c>
      <c r="D93" s="572">
        <v>-92</v>
      </c>
      <c r="E93" s="572" t="s">
        <v>972</v>
      </c>
      <c r="F93" s="572">
        <f>Const!H11</f>
        <v>299999.99999999983</v>
      </c>
      <c r="G93" s="572" t="str">
        <f>Const!E11</f>
        <v>EPC base cost</v>
      </c>
      <c r="H93" s="572" t="s">
        <v>177</v>
      </c>
      <c r="I93" s="572">
        <f>COLUMN(Const!E11)</f>
        <v>5</v>
      </c>
      <c r="J93" s="572" t="str">
        <f>Const!G11</f>
        <v>$ 000s</v>
      </c>
      <c r="K93" s="572" t="s">
        <v>286</v>
      </c>
      <c r="L93" s="572">
        <v>179</v>
      </c>
      <c r="M93" s="572"/>
      <c r="N93" s="572" t="str" cm="1">
        <f t="array" aca="1" ref="N93" ca="1">CELL("format",Const!H11)</f>
        <v>,0</v>
      </c>
      <c r="O93" s="572">
        <f>ROW(Const!H11)</f>
        <v>11</v>
      </c>
      <c r="P93" s="572">
        <f>COLUMN(Const!H11)</f>
        <v>8</v>
      </c>
      <c r="Q93" s="572">
        <f>ROW(Const!H11)</f>
        <v>11</v>
      </c>
      <c r="R93" s="572">
        <f>COLUMN(Const!H11)</f>
        <v>8</v>
      </c>
      <c r="S93" s="572">
        <f ca="1">_xlfn.SHEET(Const!H11)</f>
        <v>5</v>
      </c>
    </row>
    <row r="94" spans="1:19" x14ac:dyDescent="0.35">
      <c r="A94" s="572" t="s">
        <v>277</v>
      </c>
      <c r="B94" s="572">
        <v>179</v>
      </c>
      <c r="C94" s="572" t="s">
        <v>287</v>
      </c>
      <c r="D94" s="572">
        <v>-92</v>
      </c>
      <c r="E94" s="572" t="s">
        <v>973</v>
      </c>
      <c r="F94" s="572">
        <f>Const!J11</f>
        <v>0</v>
      </c>
      <c r="G94" s="572" t="str">
        <f>Const!E11</f>
        <v>EPC base cost</v>
      </c>
      <c r="H94" s="572" t="s">
        <v>177</v>
      </c>
      <c r="I94" s="572">
        <f>COLUMN(Const!E11)</f>
        <v>5</v>
      </c>
      <c r="J94" s="572" t="str">
        <f>Const!G11</f>
        <v>$ 000s</v>
      </c>
      <c r="K94" s="572" t="s">
        <v>287</v>
      </c>
      <c r="L94" s="572" t="s">
        <v>1742</v>
      </c>
      <c r="M94" s="572" t="s">
        <v>1743</v>
      </c>
      <c r="N94" s="572" t="str" cm="1">
        <f t="array" aca="1" ref="N94" ca="1">CELL("format",Const!J11)</f>
        <v>,0</v>
      </c>
      <c r="O94" s="572">
        <f>ROW(Const!J11)</f>
        <v>11</v>
      </c>
      <c r="P94" s="572">
        <f>COLUMN(Const!J11)</f>
        <v>10</v>
      </c>
      <c r="Q94" s="572">
        <f>ROW(Const!GJ11)</f>
        <v>11</v>
      </c>
      <c r="R94" s="572">
        <f>COLUMN(Const!GJ11)</f>
        <v>192</v>
      </c>
      <c r="S94" s="572">
        <f ca="1">_xlfn.SHEET(Const!J11)</f>
        <v>5</v>
      </c>
    </row>
    <row r="95" spans="1:19" x14ac:dyDescent="0.35">
      <c r="A95" s="572" t="s">
        <v>283</v>
      </c>
      <c r="B95" s="572">
        <v>180</v>
      </c>
      <c r="C95" s="572" t="s">
        <v>288</v>
      </c>
      <c r="D95" s="572">
        <v>-92</v>
      </c>
      <c r="E95" s="572" t="s">
        <v>289</v>
      </c>
      <c r="F95" s="572">
        <f>Const!F13</f>
        <v>0.05</v>
      </c>
      <c r="G95" s="572" t="str">
        <f>Const!E13</f>
        <v>EPC spent contingency</v>
      </c>
      <c r="H95" s="572" t="s">
        <v>163</v>
      </c>
      <c r="I95" s="572">
        <f>COLUMN(Const!E13)</f>
        <v>5</v>
      </c>
      <c r="J95" s="572" t="str">
        <f>Const!G13</f>
        <v>%</v>
      </c>
      <c r="K95" s="572"/>
      <c r="L95" s="572">
        <v>918</v>
      </c>
      <c r="M95" s="572">
        <v>183</v>
      </c>
      <c r="N95" s="572" t="str" cm="1">
        <f t="array" aca="1" ref="N95" ca="1">CELL("format",Const!F13)</f>
        <v>P2</v>
      </c>
      <c r="O95" s="572">
        <f>ROW(Const!F13)</f>
        <v>13</v>
      </c>
      <c r="P95" s="572">
        <f>COLUMN(Const!F13)</f>
        <v>6</v>
      </c>
      <c r="Q95" s="572">
        <f>ROW(Const!F13)</f>
        <v>13</v>
      </c>
      <c r="R95" s="572">
        <f>COLUMN(Const!F13)</f>
        <v>6</v>
      </c>
      <c r="S95" s="572">
        <f ca="1">_xlfn.SHEET(Const!F13)</f>
        <v>5</v>
      </c>
    </row>
    <row r="96" spans="1:19" x14ac:dyDescent="0.35">
      <c r="A96" s="572" t="s">
        <v>283</v>
      </c>
      <c r="B96" s="572">
        <v>181</v>
      </c>
      <c r="C96" s="572" t="s">
        <v>287</v>
      </c>
      <c r="D96" s="572">
        <v>-92</v>
      </c>
      <c r="E96" s="572" t="s">
        <v>290</v>
      </c>
      <c r="F96" s="572">
        <f>Const!J14</f>
        <v>0</v>
      </c>
      <c r="G96" s="572" t="str">
        <f>Const!E14</f>
        <v>EPC base cost</v>
      </c>
      <c r="H96" s="572" t="s">
        <v>177</v>
      </c>
      <c r="I96" s="572">
        <f>COLUMN(Const!E14)</f>
        <v>5</v>
      </c>
      <c r="J96" s="572" t="str">
        <f>Const!G14</f>
        <v>$ 000s</v>
      </c>
      <c r="K96" s="572"/>
      <c r="L96" s="572">
        <v>179</v>
      </c>
      <c r="M96" s="572">
        <v>183</v>
      </c>
      <c r="N96" s="572" t="str" cm="1">
        <f t="array" aca="1" ref="N96" ca="1">CELL("format",Const!J14)</f>
        <v>,0</v>
      </c>
      <c r="O96" s="572">
        <f>ROW(Const!J14)</f>
        <v>14</v>
      </c>
      <c r="P96" s="572">
        <f>COLUMN(Const!J14)</f>
        <v>10</v>
      </c>
      <c r="Q96" s="572">
        <f>ROW(Const!GJ14)</f>
        <v>14</v>
      </c>
      <c r="R96" s="572">
        <f>COLUMN(Const!GJ14)</f>
        <v>192</v>
      </c>
      <c r="S96" s="572">
        <f ca="1">_xlfn.SHEET(Const!J14)</f>
        <v>5</v>
      </c>
    </row>
    <row r="97" spans="1:19" x14ac:dyDescent="0.35">
      <c r="A97" s="572" t="s">
        <v>274</v>
      </c>
      <c r="B97" s="572">
        <v>182</v>
      </c>
      <c r="C97" s="572" t="s">
        <v>291</v>
      </c>
      <c r="D97" s="572">
        <v>-92</v>
      </c>
      <c r="E97" s="572" t="s">
        <v>974</v>
      </c>
      <c r="F97" s="572">
        <f>Const!H15</f>
        <v>15000.000000000011</v>
      </c>
      <c r="G97" s="572" t="str">
        <f>Const!E15</f>
        <v>EPC contingency</v>
      </c>
      <c r="H97" s="572" t="s">
        <v>178</v>
      </c>
      <c r="I97" s="572">
        <f>COLUMN(Const!E15)</f>
        <v>5</v>
      </c>
      <c r="J97" s="572" t="str">
        <f>Const!G15</f>
        <v>$ 000s</v>
      </c>
      <c r="K97" s="572" t="s">
        <v>291</v>
      </c>
      <c r="L97" s="572">
        <v>183</v>
      </c>
      <c r="M97" s="572"/>
      <c r="N97" s="572" t="str" cm="1">
        <f t="array" aca="1" ref="N97" ca="1">CELL("format",Const!H15)</f>
        <v>,0</v>
      </c>
      <c r="O97" s="572">
        <f>ROW(Const!H15)</f>
        <v>15</v>
      </c>
      <c r="P97" s="572">
        <f>COLUMN(Const!H15)</f>
        <v>8</v>
      </c>
      <c r="Q97" s="572">
        <f>ROW(Const!H15)</f>
        <v>15</v>
      </c>
      <c r="R97" s="572">
        <f>COLUMN(Const!H15)</f>
        <v>8</v>
      </c>
      <c r="S97" s="572">
        <f ca="1">_xlfn.SHEET(Const!H15)</f>
        <v>5</v>
      </c>
    </row>
    <row r="98" spans="1:19" x14ac:dyDescent="0.35">
      <c r="A98" s="572" t="s">
        <v>277</v>
      </c>
      <c r="B98" s="572">
        <v>183</v>
      </c>
      <c r="C98" s="572" t="s">
        <v>292</v>
      </c>
      <c r="D98" s="572">
        <v>-92</v>
      </c>
      <c r="E98" s="572" t="s">
        <v>293</v>
      </c>
      <c r="F98" s="572">
        <f>Const!J15</f>
        <v>0</v>
      </c>
      <c r="G98" s="572" t="str">
        <f>Const!E15</f>
        <v>EPC contingency</v>
      </c>
      <c r="H98" s="572" t="s">
        <v>178</v>
      </c>
      <c r="I98" s="572">
        <f>COLUMN(Const!E15)</f>
        <v>5</v>
      </c>
      <c r="J98" s="572" t="str">
        <f>Const!G15</f>
        <v>$ 000s</v>
      </c>
      <c r="K98" s="572" t="s">
        <v>292</v>
      </c>
      <c r="L98" s="572" t="s">
        <v>1744</v>
      </c>
      <c r="M98" s="572" t="s">
        <v>1745</v>
      </c>
      <c r="N98" s="572" t="str" cm="1">
        <f t="array" aca="1" ref="N98" ca="1">CELL("format",Const!J15)</f>
        <v>,0</v>
      </c>
      <c r="O98" s="572">
        <f>ROW(Const!J15)</f>
        <v>15</v>
      </c>
      <c r="P98" s="572">
        <f>COLUMN(Const!J15)</f>
        <v>10</v>
      </c>
      <c r="Q98" s="572">
        <f>ROW(Const!GJ15)</f>
        <v>15</v>
      </c>
      <c r="R98" s="572">
        <f>COLUMN(Const!GJ15)</f>
        <v>192</v>
      </c>
      <c r="S98" s="572">
        <f ca="1">_xlfn.SHEET(Const!J15)</f>
        <v>5</v>
      </c>
    </row>
    <row r="99" spans="1:19" x14ac:dyDescent="0.35">
      <c r="A99" s="572" t="s">
        <v>270</v>
      </c>
      <c r="B99" s="572">
        <v>-93</v>
      </c>
      <c r="C99" s="572" t="s">
        <v>250</v>
      </c>
      <c r="D99" s="572">
        <v>-91</v>
      </c>
      <c r="E99" s="572"/>
      <c r="F99" s="572" t="str">
        <f>Const!A18</f>
        <v>OTHER CONSTRUCTION COSS</v>
      </c>
      <c r="G99" s="572" t="str">
        <f>Const!A18</f>
        <v>OTHER CONSTRUCTION COSS</v>
      </c>
      <c r="H99" s="572" t="s">
        <v>179</v>
      </c>
      <c r="I99" s="572">
        <f>COLUMN(Const!A18)</f>
        <v>1</v>
      </c>
      <c r="J99" s="572"/>
      <c r="K99" s="572" t="s">
        <v>250</v>
      </c>
      <c r="L99" s="572"/>
      <c r="M99" s="572"/>
      <c r="N99" s="572" t="str" cm="1">
        <f t="array" aca="1" ref="N99" ca="1">CELL("format",Const!A18)</f>
        <v>,0</v>
      </c>
      <c r="O99" s="572">
        <f>ROW(Const!A18)</f>
        <v>18</v>
      </c>
      <c r="P99" s="572">
        <f>COLUMN(Const!A18)</f>
        <v>1</v>
      </c>
      <c r="Q99" s="572">
        <f>ROW(Const!A45)</f>
        <v>45</v>
      </c>
      <c r="R99" s="572">
        <f>COLUMN(Const!A45)</f>
        <v>1</v>
      </c>
      <c r="S99" s="572">
        <f ca="1">_xlfn.SHEET(Const!A18)</f>
        <v>5</v>
      </c>
    </row>
    <row r="100" spans="1:19" x14ac:dyDescent="0.35">
      <c r="A100" s="572" t="s">
        <v>270</v>
      </c>
      <c r="B100" s="572">
        <v>-94</v>
      </c>
      <c r="C100" s="572" t="s">
        <v>294</v>
      </c>
      <c r="D100" s="572">
        <v>-93</v>
      </c>
      <c r="E100" s="572"/>
      <c r="F100" s="572">
        <f>Const!A19</f>
        <v>0</v>
      </c>
      <c r="G100" s="572" t="str">
        <f>Const!B19</f>
        <v>SPV costs during construction</v>
      </c>
      <c r="H100" s="572" t="s">
        <v>180</v>
      </c>
      <c r="I100" s="572">
        <f>COLUMN(Const!B19)</f>
        <v>2</v>
      </c>
      <c r="J100" s="572"/>
      <c r="K100" s="572" t="s">
        <v>294</v>
      </c>
      <c r="L100" s="572"/>
      <c r="M100" s="572"/>
      <c r="N100" s="572" t="str" cm="1">
        <f t="array" aca="1" ref="N100" ca="1">CELL("format",Const!A19)</f>
        <v>,0</v>
      </c>
      <c r="O100" s="572">
        <f>ROW(Const!A19)</f>
        <v>19</v>
      </c>
      <c r="P100" s="572">
        <f>COLUMN(Const!A19)</f>
        <v>1</v>
      </c>
      <c r="Q100" s="572">
        <f>ROW(Const!A24)</f>
        <v>24</v>
      </c>
      <c r="R100" s="572">
        <f>COLUMN(Const!A24)</f>
        <v>1</v>
      </c>
      <c r="S100" s="572">
        <f ca="1">_xlfn.SHEET(Const!A19)</f>
        <v>5</v>
      </c>
    </row>
    <row r="101" spans="1:19" x14ac:dyDescent="0.35">
      <c r="A101" s="572" t="s">
        <v>283</v>
      </c>
      <c r="B101" s="572">
        <v>184</v>
      </c>
      <c r="C101" s="572" t="s">
        <v>295</v>
      </c>
      <c r="D101" s="572">
        <v>-94</v>
      </c>
      <c r="E101" s="572" t="s">
        <v>296</v>
      </c>
      <c r="F101" s="572">
        <f>Const!F20</f>
        <v>1200</v>
      </c>
      <c r="G101" s="572" t="str">
        <f>Const!E20</f>
        <v>Annual SPV costs</v>
      </c>
      <c r="H101" s="572" t="s">
        <v>164</v>
      </c>
      <c r="I101" s="572">
        <f>COLUMN(Const!E20)</f>
        <v>5</v>
      </c>
      <c r="J101" s="572" t="str">
        <f>Const!G20</f>
        <v>$ 000s p.a.</v>
      </c>
      <c r="K101" s="572"/>
      <c r="L101" s="572">
        <v>919</v>
      </c>
      <c r="M101" s="572">
        <v>188</v>
      </c>
      <c r="N101" s="572" t="str" cm="1">
        <f t="array" aca="1" ref="N101" ca="1">CELL("format",Const!F20)</f>
        <v>,0</v>
      </c>
      <c r="O101" s="572">
        <f>ROW(Const!F20)</f>
        <v>20</v>
      </c>
      <c r="P101" s="572">
        <f>COLUMN(Const!F20)</f>
        <v>6</v>
      </c>
      <c r="Q101" s="572">
        <f>ROW(Const!F20)</f>
        <v>20</v>
      </c>
      <c r="R101" s="572">
        <f>COLUMN(Const!F20)</f>
        <v>6</v>
      </c>
      <c r="S101" s="572">
        <f ca="1">_xlfn.SHEET(Const!F20)</f>
        <v>5</v>
      </c>
    </row>
    <row r="102" spans="1:19" x14ac:dyDescent="0.35">
      <c r="A102" s="572" t="s">
        <v>283</v>
      </c>
      <c r="B102" s="572">
        <v>185</v>
      </c>
      <c r="C102" s="572" t="s">
        <v>297</v>
      </c>
      <c r="D102" s="572">
        <v>-94</v>
      </c>
      <c r="E102" s="572" t="s">
        <v>298</v>
      </c>
      <c r="F102" s="572">
        <f>Const!F21</f>
        <v>12</v>
      </c>
      <c r="G102" s="572" t="str">
        <f>Const!E21</f>
        <v>Months in year</v>
      </c>
      <c r="H102" s="572" t="s">
        <v>43</v>
      </c>
      <c r="I102" s="572">
        <f>COLUMN(Const!E21)</f>
        <v>5</v>
      </c>
      <c r="J102" s="572" t="str">
        <f>Const!G21</f>
        <v>months</v>
      </c>
      <c r="K102" s="572"/>
      <c r="L102" s="572">
        <v>826</v>
      </c>
      <c r="M102" s="572">
        <v>188</v>
      </c>
      <c r="N102" s="572" t="str" cm="1">
        <f t="array" aca="1" ref="N102" ca="1">CELL("format",Const!F21)</f>
        <v>,0</v>
      </c>
      <c r="O102" s="572">
        <f>ROW(Const!F21)</f>
        <v>21</v>
      </c>
      <c r="P102" s="572">
        <f>COLUMN(Const!F21)</f>
        <v>6</v>
      </c>
      <c r="Q102" s="572">
        <f>ROW(Const!F21)</f>
        <v>21</v>
      </c>
      <c r="R102" s="572">
        <f>COLUMN(Const!F21)</f>
        <v>6</v>
      </c>
      <c r="S102" s="572">
        <f ca="1">_xlfn.SHEET(Const!F21)</f>
        <v>5</v>
      </c>
    </row>
    <row r="103" spans="1:19" x14ac:dyDescent="0.35">
      <c r="A103" s="572" t="s">
        <v>283</v>
      </c>
      <c r="B103" s="572">
        <v>186</v>
      </c>
      <c r="C103" s="572" t="s">
        <v>299</v>
      </c>
      <c r="D103" s="572">
        <v>-94</v>
      </c>
      <c r="E103" s="572" t="s">
        <v>300</v>
      </c>
      <c r="F103" s="572">
        <f>Const!J22</f>
        <v>0</v>
      </c>
      <c r="G103" s="572" t="str">
        <f>Const!E22</f>
        <v>Construction period flag</v>
      </c>
      <c r="H103" s="572" t="s">
        <v>153</v>
      </c>
      <c r="I103" s="572">
        <f>COLUMN(Const!E22)</f>
        <v>5</v>
      </c>
      <c r="J103" s="572" t="str">
        <f>Const!G22</f>
        <v>flag</v>
      </c>
      <c r="K103" s="572"/>
      <c r="L103" s="572">
        <v>92</v>
      </c>
      <c r="M103" s="572">
        <v>188</v>
      </c>
      <c r="N103" s="572" t="str" cm="1">
        <f t="array" aca="1" ref="N103" ca="1">CELL("format",Const!J22)</f>
        <v>,0</v>
      </c>
      <c r="O103" s="572">
        <f>ROW(Const!J22)</f>
        <v>22</v>
      </c>
      <c r="P103" s="572">
        <f>COLUMN(Const!J22)</f>
        <v>10</v>
      </c>
      <c r="Q103" s="572">
        <f>ROW(Const!GJ22)</f>
        <v>22</v>
      </c>
      <c r="R103" s="572">
        <f>COLUMN(Const!GJ22)</f>
        <v>192</v>
      </c>
      <c r="S103" s="572">
        <f ca="1">_xlfn.SHEET(Const!J22)</f>
        <v>5</v>
      </c>
    </row>
    <row r="104" spans="1:19" x14ac:dyDescent="0.35">
      <c r="A104" s="572" t="s">
        <v>274</v>
      </c>
      <c r="B104" s="572">
        <v>187</v>
      </c>
      <c r="C104" s="572" t="s">
        <v>301</v>
      </c>
      <c r="D104" s="572">
        <v>-94</v>
      </c>
      <c r="E104" s="572" t="s">
        <v>975</v>
      </c>
      <c r="F104" s="572">
        <f>Const!H23</f>
        <v>4200</v>
      </c>
      <c r="G104" s="572" t="str">
        <f>Const!E23</f>
        <v>SPV costs during construction</v>
      </c>
      <c r="H104" s="572" t="s">
        <v>180</v>
      </c>
      <c r="I104" s="572">
        <f>COLUMN(Const!E23)</f>
        <v>5</v>
      </c>
      <c r="J104" s="572" t="str">
        <f>Const!G23</f>
        <v>$ 000s</v>
      </c>
      <c r="K104" s="572" t="s">
        <v>301</v>
      </c>
      <c r="L104" s="572">
        <v>188</v>
      </c>
      <c r="M104" s="572"/>
      <c r="N104" s="572" t="str" cm="1">
        <f t="array" aca="1" ref="N104" ca="1">CELL("format",Const!H23)</f>
        <v>,0</v>
      </c>
      <c r="O104" s="572">
        <f>ROW(Const!H23)</f>
        <v>23</v>
      </c>
      <c r="P104" s="572">
        <f>COLUMN(Const!H23)</f>
        <v>8</v>
      </c>
      <c r="Q104" s="572">
        <f>ROW(Const!H23)</f>
        <v>23</v>
      </c>
      <c r="R104" s="572">
        <f>COLUMN(Const!H23)</f>
        <v>8</v>
      </c>
      <c r="S104" s="572">
        <f ca="1">_xlfn.SHEET(Const!H23)</f>
        <v>5</v>
      </c>
    </row>
    <row r="105" spans="1:19" x14ac:dyDescent="0.35">
      <c r="A105" s="572" t="s">
        <v>277</v>
      </c>
      <c r="B105" s="572">
        <v>188</v>
      </c>
      <c r="C105" s="572" t="s">
        <v>302</v>
      </c>
      <c r="D105" s="572">
        <v>-94</v>
      </c>
      <c r="E105" s="572" t="s">
        <v>303</v>
      </c>
      <c r="F105" s="572">
        <f>Const!J23</f>
        <v>0</v>
      </c>
      <c r="G105" s="572" t="str">
        <f>Const!E23</f>
        <v>SPV costs during construction</v>
      </c>
      <c r="H105" s="572" t="s">
        <v>180</v>
      </c>
      <c r="I105" s="572">
        <f>COLUMN(Const!E23)</f>
        <v>5</v>
      </c>
      <c r="J105" s="572" t="str">
        <f>Const!G23</f>
        <v>$ 000s</v>
      </c>
      <c r="K105" s="572" t="s">
        <v>302</v>
      </c>
      <c r="L105" s="572" t="s">
        <v>1746</v>
      </c>
      <c r="M105" s="572" t="s">
        <v>1747</v>
      </c>
      <c r="N105" s="572" t="str" cm="1">
        <f t="array" aca="1" ref="N105" ca="1">CELL("format",Const!J23)</f>
        <v>,0</v>
      </c>
      <c r="O105" s="572">
        <f>ROW(Const!J23)</f>
        <v>23</v>
      </c>
      <c r="P105" s="572">
        <f>COLUMN(Const!J23)</f>
        <v>10</v>
      </c>
      <c r="Q105" s="572">
        <f>ROW(Const!GJ23)</f>
        <v>23</v>
      </c>
      <c r="R105" s="572">
        <f>COLUMN(Const!GJ23)</f>
        <v>192</v>
      </c>
      <c r="S105" s="572">
        <f ca="1">_xlfn.SHEET(Const!J23)</f>
        <v>5</v>
      </c>
    </row>
    <row r="106" spans="1:19" x14ac:dyDescent="0.35">
      <c r="A106" s="572" t="s">
        <v>270</v>
      </c>
      <c r="B106" s="572">
        <v>-95</v>
      </c>
      <c r="C106" s="572" t="s">
        <v>304</v>
      </c>
      <c r="D106" s="572">
        <v>-93</v>
      </c>
      <c r="E106" s="572"/>
      <c r="F106" s="572">
        <f>Const!A25</f>
        <v>0</v>
      </c>
      <c r="G106" s="572" t="str">
        <f>Const!B25</f>
        <v>Construction insurance</v>
      </c>
      <c r="H106" s="572" t="s">
        <v>165</v>
      </c>
      <c r="I106" s="572">
        <f>COLUMN(Const!B25)</f>
        <v>2</v>
      </c>
      <c r="J106" s="572"/>
      <c r="K106" s="572" t="s">
        <v>304</v>
      </c>
      <c r="L106" s="572"/>
      <c r="M106" s="572"/>
      <c r="N106" s="572" t="str" cm="1">
        <f t="array" aca="1" ref="N106" ca="1">CELL("format",Const!A25)</f>
        <v>,0</v>
      </c>
      <c r="O106" s="572">
        <f>ROW(Const!A25)</f>
        <v>25</v>
      </c>
      <c r="P106" s="572">
        <f>COLUMN(Const!A25)</f>
        <v>1</v>
      </c>
      <c r="Q106" s="572">
        <f>ROW(Const!A29)</f>
        <v>29</v>
      </c>
      <c r="R106" s="572">
        <f>COLUMN(Const!A29)</f>
        <v>1</v>
      </c>
      <c r="S106" s="572">
        <f ca="1">_xlfn.SHEET(Const!A25)</f>
        <v>5</v>
      </c>
    </row>
    <row r="107" spans="1:19" x14ac:dyDescent="0.35">
      <c r="A107" s="572" t="s">
        <v>283</v>
      </c>
      <c r="B107" s="572">
        <v>189</v>
      </c>
      <c r="C107" s="572" t="s">
        <v>305</v>
      </c>
      <c r="D107" s="572">
        <v>-95</v>
      </c>
      <c r="E107" s="572" t="s">
        <v>306</v>
      </c>
      <c r="F107" s="572">
        <f>Const!F26</f>
        <v>850</v>
      </c>
      <c r="G107" s="572" t="str">
        <f>Const!E26</f>
        <v>Construction insurance - base amount</v>
      </c>
      <c r="H107" s="572" t="s">
        <v>181</v>
      </c>
      <c r="I107" s="572">
        <f>COLUMN(Const!E26)</f>
        <v>5</v>
      </c>
      <c r="J107" s="572" t="str">
        <f>Const!G26</f>
        <v>$ 000s</v>
      </c>
      <c r="K107" s="572"/>
      <c r="L107" s="572">
        <v>920</v>
      </c>
      <c r="M107" s="572">
        <v>192</v>
      </c>
      <c r="N107" s="572" t="str" cm="1">
        <f t="array" aca="1" ref="N107" ca="1">CELL("format",Const!F26)</f>
        <v>,0</v>
      </c>
      <c r="O107" s="572">
        <f>ROW(Const!F26)</f>
        <v>26</v>
      </c>
      <c r="P107" s="572">
        <f>COLUMN(Const!F26)</f>
        <v>6</v>
      </c>
      <c r="Q107" s="572">
        <f>ROW(Const!F26)</f>
        <v>26</v>
      </c>
      <c r="R107" s="572">
        <f>COLUMN(Const!F26)</f>
        <v>6</v>
      </c>
      <c r="S107" s="572">
        <f ca="1">_xlfn.SHEET(Const!F26)</f>
        <v>5</v>
      </c>
    </row>
    <row r="108" spans="1:19" x14ac:dyDescent="0.35">
      <c r="A108" s="572" t="s">
        <v>283</v>
      </c>
      <c r="B108" s="572">
        <v>190</v>
      </c>
      <c r="C108" s="572" t="s">
        <v>640</v>
      </c>
      <c r="D108" s="572">
        <v>-95</v>
      </c>
      <c r="E108" s="572" t="s">
        <v>641</v>
      </c>
      <c r="F108" s="572">
        <f>Const!J27</f>
        <v>0</v>
      </c>
      <c r="G108" s="572" t="str">
        <f>Const!E27</f>
        <v>Financial close date flag</v>
      </c>
      <c r="H108" s="572" t="s">
        <v>42</v>
      </c>
      <c r="I108" s="572">
        <f>COLUMN(Const!E27)</f>
        <v>5</v>
      </c>
      <c r="J108" s="572" t="str">
        <f>Const!G27</f>
        <v>flag</v>
      </c>
      <c r="K108" s="572"/>
      <c r="L108" s="572">
        <v>79</v>
      </c>
      <c r="M108" s="572">
        <v>192</v>
      </c>
      <c r="N108" s="572" t="str" cm="1">
        <f t="array" aca="1" ref="N108" ca="1">CELL("format",Const!J27)</f>
        <v>,0</v>
      </c>
      <c r="O108" s="572">
        <f>ROW(Const!J27)</f>
        <v>27</v>
      </c>
      <c r="P108" s="572">
        <f>COLUMN(Const!J27)</f>
        <v>10</v>
      </c>
      <c r="Q108" s="572">
        <f>ROW(Const!GJ27)</f>
        <v>27</v>
      </c>
      <c r="R108" s="572">
        <f>COLUMN(Const!GJ27)</f>
        <v>192</v>
      </c>
      <c r="S108" s="572">
        <f ca="1">_xlfn.SHEET(Const!J27)</f>
        <v>5</v>
      </c>
    </row>
    <row r="109" spans="1:19" x14ac:dyDescent="0.35">
      <c r="A109" s="572" t="s">
        <v>274</v>
      </c>
      <c r="B109" s="572">
        <v>191</v>
      </c>
      <c r="C109" s="572" t="s">
        <v>2365</v>
      </c>
      <c r="D109" s="572">
        <v>-95</v>
      </c>
      <c r="E109" s="572" t="s">
        <v>976</v>
      </c>
      <c r="F109" s="572">
        <f>Const!H28</f>
        <v>850</v>
      </c>
      <c r="G109" s="572" t="str">
        <f>Const!E28</f>
        <v>Construction insurance cost</v>
      </c>
      <c r="H109" s="572" t="s">
        <v>182</v>
      </c>
      <c r="I109" s="572">
        <f>COLUMN(Const!E28)</f>
        <v>5</v>
      </c>
      <c r="J109" s="572" t="str">
        <f>Const!G28</f>
        <v>$ 000s</v>
      </c>
      <c r="K109" s="572" t="s">
        <v>307</v>
      </c>
      <c r="L109" s="572">
        <v>192</v>
      </c>
      <c r="M109" s="572"/>
      <c r="N109" s="572" t="str" cm="1">
        <f t="array" aca="1" ref="N109" ca="1">CELL("format",Const!H28)</f>
        <v>,0</v>
      </c>
      <c r="O109" s="572">
        <f>ROW(Const!H28)</f>
        <v>28</v>
      </c>
      <c r="P109" s="572">
        <f>COLUMN(Const!H28)</f>
        <v>8</v>
      </c>
      <c r="Q109" s="572">
        <f>ROW(Const!H28)</f>
        <v>28</v>
      </c>
      <c r="R109" s="572">
        <f>COLUMN(Const!H28)</f>
        <v>8</v>
      </c>
      <c r="S109" s="572">
        <f ca="1">_xlfn.SHEET(Const!H28)</f>
        <v>5</v>
      </c>
    </row>
    <row r="110" spans="1:19" x14ac:dyDescent="0.35">
      <c r="A110" s="572" t="s">
        <v>277</v>
      </c>
      <c r="B110" s="572">
        <v>192</v>
      </c>
      <c r="C110" s="572" t="s">
        <v>977</v>
      </c>
      <c r="D110" s="572">
        <v>-95</v>
      </c>
      <c r="E110" s="572" t="s">
        <v>978</v>
      </c>
      <c r="F110" s="572">
        <f>Const!J28</f>
        <v>0</v>
      </c>
      <c r="G110" s="572" t="str">
        <f>Const!E28</f>
        <v>Construction insurance cost</v>
      </c>
      <c r="H110" s="572" t="s">
        <v>182</v>
      </c>
      <c r="I110" s="572">
        <f>COLUMN(Const!E28)</f>
        <v>5</v>
      </c>
      <c r="J110" s="572" t="str">
        <f>Const!G28</f>
        <v>$ 000s</v>
      </c>
      <c r="K110" s="572" t="s">
        <v>309</v>
      </c>
      <c r="L110" s="572" t="s">
        <v>1748</v>
      </c>
      <c r="M110" s="572" t="s">
        <v>1749</v>
      </c>
      <c r="N110" s="572" t="str" cm="1">
        <f t="array" aca="1" ref="N110" ca="1">CELL("format",Const!J28)</f>
        <v>,0</v>
      </c>
      <c r="O110" s="572">
        <f>ROW(Const!J28)</f>
        <v>28</v>
      </c>
      <c r="P110" s="572">
        <f>COLUMN(Const!J28)</f>
        <v>10</v>
      </c>
      <c r="Q110" s="572">
        <f>ROW(Const!GJ28)</f>
        <v>28</v>
      </c>
      <c r="R110" s="572">
        <f>COLUMN(Const!GJ28)</f>
        <v>192</v>
      </c>
      <c r="S110" s="572">
        <f ca="1">_xlfn.SHEET(Const!J28)</f>
        <v>5</v>
      </c>
    </row>
    <row r="111" spans="1:19" x14ac:dyDescent="0.35">
      <c r="A111" s="572" t="s">
        <v>270</v>
      </c>
      <c r="B111" s="572">
        <v>-96</v>
      </c>
      <c r="C111" s="572" t="s">
        <v>310</v>
      </c>
      <c r="D111" s="572">
        <v>-93</v>
      </c>
      <c r="E111" s="572"/>
      <c r="F111" s="572">
        <f>Const!A30</f>
        <v>0</v>
      </c>
      <c r="G111" s="572" t="str">
        <f>Const!B30</f>
        <v>Development costs</v>
      </c>
      <c r="H111" s="572" t="s">
        <v>166</v>
      </c>
      <c r="I111" s="572">
        <f>COLUMN(Const!B30)</f>
        <v>2</v>
      </c>
      <c r="J111" s="572"/>
      <c r="K111" s="572" t="s">
        <v>310</v>
      </c>
      <c r="L111" s="572"/>
      <c r="M111" s="572"/>
      <c r="N111" s="572" t="str" cm="1">
        <f t="array" aca="1" ref="N111" ca="1">CELL("format",Const!A30)</f>
        <v>,0</v>
      </c>
      <c r="O111" s="572">
        <f>ROW(Const!A30)</f>
        <v>30</v>
      </c>
      <c r="P111" s="572">
        <f>COLUMN(Const!A30)</f>
        <v>1</v>
      </c>
      <c r="Q111" s="572">
        <f>ROW(Const!A34)</f>
        <v>34</v>
      </c>
      <c r="R111" s="572">
        <f>COLUMN(Const!A34)</f>
        <v>1</v>
      </c>
      <c r="S111" s="572">
        <f ca="1">_xlfn.SHEET(Const!A30)</f>
        <v>5</v>
      </c>
    </row>
    <row r="112" spans="1:19" x14ac:dyDescent="0.35">
      <c r="A112" s="572" t="s">
        <v>283</v>
      </c>
      <c r="B112" s="572">
        <v>193</v>
      </c>
      <c r="C112" s="572" t="s">
        <v>311</v>
      </c>
      <c r="D112" s="572">
        <v>-96</v>
      </c>
      <c r="E112" s="572" t="s">
        <v>312</v>
      </c>
      <c r="F112" s="572">
        <f>Const!F31</f>
        <v>2200</v>
      </c>
      <c r="G112" s="572" t="str">
        <f>Const!E31</f>
        <v>Development costs - base amount</v>
      </c>
      <c r="H112" s="572" t="s">
        <v>183</v>
      </c>
      <c r="I112" s="572">
        <f>COLUMN(Const!E31)</f>
        <v>5</v>
      </c>
      <c r="J112" s="572" t="str">
        <f>Const!G31</f>
        <v>$ 000s</v>
      </c>
      <c r="K112" s="572"/>
      <c r="L112" s="572">
        <v>921</v>
      </c>
      <c r="M112" s="572">
        <v>196</v>
      </c>
      <c r="N112" s="572" t="str" cm="1">
        <f t="array" aca="1" ref="N112" ca="1">CELL("format",Const!F31)</f>
        <v>,0</v>
      </c>
      <c r="O112" s="572">
        <f>ROW(Const!F31)</f>
        <v>31</v>
      </c>
      <c r="P112" s="572">
        <f>COLUMN(Const!F31)</f>
        <v>6</v>
      </c>
      <c r="Q112" s="572">
        <f>ROW(Const!F31)</f>
        <v>31</v>
      </c>
      <c r="R112" s="572">
        <f>COLUMN(Const!F31)</f>
        <v>6</v>
      </c>
      <c r="S112" s="572">
        <f ca="1">_xlfn.SHEET(Const!F31)</f>
        <v>5</v>
      </c>
    </row>
    <row r="113" spans="1:19" x14ac:dyDescent="0.35">
      <c r="A113" s="572" t="s">
        <v>283</v>
      </c>
      <c r="B113" s="572">
        <v>194</v>
      </c>
      <c r="C113" s="572" t="s">
        <v>640</v>
      </c>
      <c r="D113" s="572">
        <v>-96</v>
      </c>
      <c r="E113" s="572" t="s">
        <v>641</v>
      </c>
      <c r="F113" s="572">
        <f>Const!J32</f>
        <v>0</v>
      </c>
      <c r="G113" s="572" t="str">
        <f>Const!E32</f>
        <v>Financial close date flag</v>
      </c>
      <c r="H113" s="572" t="s">
        <v>42</v>
      </c>
      <c r="I113" s="572">
        <f>COLUMN(Const!E32)</f>
        <v>5</v>
      </c>
      <c r="J113" s="572" t="str">
        <f>Const!G32</f>
        <v>flag</v>
      </c>
      <c r="K113" s="572"/>
      <c r="L113" s="572">
        <v>79</v>
      </c>
      <c r="M113" s="572">
        <v>196</v>
      </c>
      <c r="N113" s="572" t="str" cm="1">
        <f t="array" aca="1" ref="N113" ca="1">CELL("format",Const!J32)</f>
        <v>,0</v>
      </c>
      <c r="O113" s="572">
        <f>ROW(Const!J32)</f>
        <v>32</v>
      </c>
      <c r="P113" s="572">
        <f>COLUMN(Const!J32)</f>
        <v>10</v>
      </c>
      <c r="Q113" s="572">
        <f>ROW(Const!GJ32)</f>
        <v>32</v>
      </c>
      <c r="R113" s="572">
        <f>COLUMN(Const!GJ32)</f>
        <v>192</v>
      </c>
      <c r="S113" s="572">
        <f ca="1">_xlfn.SHEET(Const!J32)</f>
        <v>5</v>
      </c>
    </row>
    <row r="114" spans="1:19" x14ac:dyDescent="0.35">
      <c r="A114" s="572" t="s">
        <v>274</v>
      </c>
      <c r="B114" s="572">
        <v>195</v>
      </c>
      <c r="C114" s="572" t="s">
        <v>313</v>
      </c>
      <c r="D114" s="572">
        <v>-96</v>
      </c>
      <c r="E114" s="572" t="s">
        <v>979</v>
      </c>
      <c r="F114" s="572">
        <f>Const!H33</f>
        <v>2200</v>
      </c>
      <c r="G114" s="572" t="str">
        <f>Const!E33</f>
        <v>Development costs</v>
      </c>
      <c r="H114" s="572" t="s">
        <v>166</v>
      </c>
      <c r="I114" s="572">
        <f>COLUMN(Const!E33)</f>
        <v>5</v>
      </c>
      <c r="J114" s="572" t="str">
        <f>Const!G33</f>
        <v>$ 000s</v>
      </c>
      <c r="K114" s="572" t="s">
        <v>313</v>
      </c>
      <c r="L114" s="572">
        <v>196</v>
      </c>
      <c r="M114" s="572"/>
      <c r="N114" s="572" t="str" cm="1">
        <f t="array" aca="1" ref="N114" ca="1">CELL("format",Const!H33)</f>
        <v>,0</v>
      </c>
      <c r="O114" s="572">
        <f>ROW(Const!H33)</f>
        <v>33</v>
      </c>
      <c r="P114" s="572">
        <f>COLUMN(Const!H33)</f>
        <v>8</v>
      </c>
      <c r="Q114" s="572">
        <f>ROW(Const!H33)</f>
        <v>33</v>
      </c>
      <c r="R114" s="572">
        <f>COLUMN(Const!H33)</f>
        <v>8</v>
      </c>
      <c r="S114" s="572">
        <f ca="1">_xlfn.SHEET(Const!H33)</f>
        <v>5</v>
      </c>
    </row>
    <row r="115" spans="1:19" x14ac:dyDescent="0.35">
      <c r="A115" s="572" t="s">
        <v>277</v>
      </c>
      <c r="B115" s="572">
        <v>196</v>
      </c>
      <c r="C115" s="572" t="s">
        <v>314</v>
      </c>
      <c r="D115" s="572">
        <v>-96</v>
      </c>
      <c r="E115" s="572" t="s">
        <v>980</v>
      </c>
      <c r="F115" s="572">
        <f>Const!J33</f>
        <v>0</v>
      </c>
      <c r="G115" s="572" t="str">
        <f>Const!E33</f>
        <v>Development costs</v>
      </c>
      <c r="H115" s="572" t="s">
        <v>166</v>
      </c>
      <c r="I115" s="572">
        <f>COLUMN(Const!E33)</f>
        <v>5</v>
      </c>
      <c r="J115" s="572" t="str">
        <f>Const!G33</f>
        <v>$ 000s</v>
      </c>
      <c r="K115" s="572" t="s">
        <v>314</v>
      </c>
      <c r="L115" s="572" t="s">
        <v>1750</v>
      </c>
      <c r="M115" s="572" t="s">
        <v>1751</v>
      </c>
      <c r="N115" s="572" t="str" cm="1">
        <f t="array" aca="1" ref="N115" ca="1">CELL("format",Const!J33)</f>
        <v>,0</v>
      </c>
      <c r="O115" s="572">
        <f>ROW(Const!J33)</f>
        <v>33</v>
      </c>
      <c r="P115" s="572">
        <f>COLUMN(Const!J33)</f>
        <v>10</v>
      </c>
      <c r="Q115" s="572">
        <f>ROW(Const!GJ33)</f>
        <v>33</v>
      </c>
      <c r="R115" s="572">
        <f>COLUMN(Const!GJ33)</f>
        <v>192</v>
      </c>
      <c r="S115" s="572">
        <f ca="1">_xlfn.SHEET(Const!J33)</f>
        <v>5</v>
      </c>
    </row>
    <row r="116" spans="1:19" x14ac:dyDescent="0.35">
      <c r="A116" s="572" t="s">
        <v>270</v>
      </c>
      <c r="B116" s="572">
        <v>-97</v>
      </c>
      <c r="C116" s="572" t="s">
        <v>315</v>
      </c>
      <c r="D116" s="572">
        <v>-93</v>
      </c>
      <c r="E116" s="572"/>
      <c r="F116" s="572">
        <f>Const!A35</f>
        <v>0</v>
      </c>
      <c r="G116" s="572" t="str">
        <f>Const!B35</f>
        <v>Development fee</v>
      </c>
      <c r="H116" s="572" t="s">
        <v>167</v>
      </c>
      <c r="I116" s="572">
        <f>COLUMN(Const!B35)</f>
        <v>2</v>
      </c>
      <c r="J116" s="572"/>
      <c r="K116" s="572" t="s">
        <v>315</v>
      </c>
      <c r="L116" s="572"/>
      <c r="M116" s="572"/>
      <c r="N116" s="572" t="str" cm="1">
        <f t="array" aca="1" ref="N116" ca="1">CELL("format",Const!A35)</f>
        <v>,0</v>
      </c>
      <c r="O116" s="572">
        <f>ROW(Const!A35)</f>
        <v>35</v>
      </c>
      <c r="P116" s="572">
        <f>COLUMN(Const!A35)</f>
        <v>1</v>
      </c>
      <c r="Q116" s="572">
        <f>ROW(Const!A39)</f>
        <v>39</v>
      </c>
      <c r="R116" s="572">
        <f>COLUMN(Const!A39)</f>
        <v>1</v>
      </c>
      <c r="S116" s="572">
        <f ca="1">_xlfn.SHEET(Const!A35)</f>
        <v>5</v>
      </c>
    </row>
    <row r="117" spans="1:19" x14ac:dyDescent="0.35">
      <c r="A117" s="572" t="s">
        <v>283</v>
      </c>
      <c r="B117" s="572">
        <v>197</v>
      </c>
      <c r="C117" s="572" t="s">
        <v>316</v>
      </c>
      <c r="D117" s="572">
        <v>-97</v>
      </c>
      <c r="E117" s="572" t="s">
        <v>317</v>
      </c>
      <c r="F117" s="572">
        <f>Const!F36</f>
        <v>0</v>
      </c>
      <c r="G117" s="572" t="str">
        <f>Const!E36</f>
        <v>Development fee - base amount</v>
      </c>
      <c r="H117" s="572" t="s">
        <v>184</v>
      </c>
      <c r="I117" s="572">
        <f>COLUMN(Const!E36)</f>
        <v>5</v>
      </c>
      <c r="J117" s="572" t="str">
        <f>Const!G36</f>
        <v>$ 000s</v>
      </c>
      <c r="K117" s="572"/>
      <c r="L117" s="572">
        <v>922</v>
      </c>
      <c r="M117" s="572">
        <v>200</v>
      </c>
      <c r="N117" s="572" t="str" cm="1">
        <f t="array" aca="1" ref="N117" ca="1">CELL("format",Const!F36)</f>
        <v>,0</v>
      </c>
      <c r="O117" s="572">
        <f>ROW(Const!F36)</f>
        <v>36</v>
      </c>
      <c r="P117" s="572">
        <f>COLUMN(Const!F36)</f>
        <v>6</v>
      </c>
      <c r="Q117" s="572">
        <f>ROW(Const!F36)</f>
        <v>36</v>
      </c>
      <c r="R117" s="572">
        <f>COLUMN(Const!F36)</f>
        <v>6</v>
      </c>
      <c r="S117" s="572">
        <f ca="1">_xlfn.SHEET(Const!F36)</f>
        <v>5</v>
      </c>
    </row>
    <row r="118" spans="1:19" x14ac:dyDescent="0.35">
      <c r="A118" s="572" t="s">
        <v>283</v>
      </c>
      <c r="B118" s="572">
        <v>198</v>
      </c>
      <c r="C118" s="572" t="s">
        <v>640</v>
      </c>
      <c r="D118" s="572">
        <v>-97</v>
      </c>
      <c r="E118" s="572" t="s">
        <v>641</v>
      </c>
      <c r="F118" s="572">
        <f>Const!J37</f>
        <v>0</v>
      </c>
      <c r="G118" s="572" t="str">
        <f>Const!E37</f>
        <v>Financial close date flag</v>
      </c>
      <c r="H118" s="572" t="s">
        <v>42</v>
      </c>
      <c r="I118" s="572">
        <f>COLUMN(Const!E37)</f>
        <v>5</v>
      </c>
      <c r="J118" s="572" t="str">
        <f>Const!G37</f>
        <v>flag</v>
      </c>
      <c r="K118" s="572"/>
      <c r="L118" s="572">
        <v>79</v>
      </c>
      <c r="M118" s="572">
        <v>200</v>
      </c>
      <c r="N118" s="572" t="str" cm="1">
        <f t="array" aca="1" ref="N118" ca="1">CELL("format",Const!J37)</f>
        <v>,0</v>
      </c>
      <c r="O118" s="572">
        <f>ROW(Const!J37)</f>
        <v>37</v>
      </c>
      <c r="P118" s="572">
        <f>COLUMN(Const!J37)</f>
        <v>10</v>
      </c>
      <c r="Q118" s="572">
        <f>ROW(Const!GJ37)</f>
        <v>37</v>
      </c>
      <c r="R118" s="572">
        <f>COLUMN(Const!GJ37)</f>
        <v>192</v>
      </c>
      <c r="S118" s="572">
        <f ca="1">_xlfn.SHEET(Const!J37)</f>
        <v>5</v>
      </c>
    </row>
    <row r="119" spans="1:19" x14ac:dyDescent="0.35">
      <c r="A119" s="572" t="s">
        <v>274</v>
      </c>
      <c r="B119" s="572">
        <v>199</v>
      </c>
      <c r="C119" s="572" t="s">
        <v>318</v>
      </c>
      <c r="D119" s="572">
        <v>-97</v>
      </c>
      <c r="E119" s="572" t="s">
        <v>981</v>
      </c>
      <c r="F119" s="572">
        <f>Const!H38</f>
        <v>0</v>
      </c>
      <c r="G119" s="572" t="str">
        <f>Const!E38</f>
        <v>Development fee</v>
      </c>
      <c r="H119" s="572" t="s">
        <v>167</v>
      </c>
      <c r="I119" s="572">
        <f>COLUMN(Const!E38)</f>
        <v>5</v>
      </c>
      <c r="J119" s="572" t="str">
        <f>Const!G38</f>
        <v>$ 000s</v>
      </c>
      <c r="K119" s="572" t="s">
        <v>318</v>
      </c>
      <c r="L119" s="572">
        <v>200</v>
      </c>
      <c r="M119" s="572"/>
      <c r="N119" s="572" t="str" cm="1">
        <f t="array" aca="1" ref="N119" ca="1">CELL("format",Const!H38)</f>
        <v>,0</v>
      </c>
      <c r="O119" s="572">
        <f>ROW(Const!H38)</f>
        <v>38</v>
      </c>
      <c r="P119" s="572">
        <f>COLUMN(Const!H38)</f>
        <v>8</v>
      </c>
      <c r="Q119" s="572">
        <f>ROW(Const!H38)</f>
        <v>38</v>
      </c>
      <c r="R119" s="572">
        <f>COLUMN(Const!H38)</f>
        <v>8</v>
      </c>
      <c r="S119" s="572">
        <f ca="1">_xlfn.SHEET(Const!H38)</f>
        <v>5</v>
      </c>
    </row>
    <row r="120" spans="1:19" x14ac:dyDescent="0.35">
      <c r="A120" s="572" t="s">
        <v>277</v>
      </c>
      <c r="B120" s="572">
        <v>200</v>
      </c>
      <c r="C120" s="572" t="s">
        <v>319</v>
      </c>
      <c r="D120" s="572">
        <v>-97</v>
      </c>
      <c r="E120" s="572" t="s">
        <v>982</v>
      </c>
      <c r="F120" s="572">
        <f>Const!J38</f>
        <v>0</v>
      </c>
      <c r="G120" s="572" t="str">
        <f>Const!E38</f>
        <v>Development fee</v>
      </c>
      <c r="H120" s="572" t="s">
        <v>167</v>
      </c>
      <c r="I120" s="572">
        <f>COLUMN(Const!E38)</f>
        <v>5</v>
      </c>
      <c r="J120" s="572" t="str">
        <f>Const!G38</f>
        <v>$ 000s</v>
      </c>
      <c r="K120" s="572" t="s">
        <v>319</v>
      </c>
      <c r="L120" s="572" t="s">
        <v>1752</v>
      </c>
      <c r="M120" s="572" t="s">
        <v>1753</v>
      </c>
      <c r="N120" s="572" t="str" cm="1">
        <f t="array" aca="1" ref="N120" ca="1">CELL("format",Const!J38)</f>
        <v>,0</v>
      </c>
      <c r="O120" s="572">
        <f>ROW(Const!J38)</f>
        <v>38</v>
      </c>
      <c r="P120" s="572">
        <f>COLUMN(Const!J38)</f>
        <v>10</v>
      </c>
      <c r="Q120" s="572">
        <f>ROW(Const!GJ38)</f>
        <v>38</v>
      </c>
      <c r="R120" s="572">
        <f>COLUMN(Const!GJ38)</f>
        <v>192</v>
      </c>
      <c r="S120" s="572">
        <f ca="1">_xlfn.SHEET(Const!J38)</f>
        <v>5</v>
      </c>
    </row>
    <row r="121" spans="1:19" x14ac:dyDescent="0.35">
      <c r="A121" s="572" t="s">
        <v>270</v>
      </c>
      <c r="B121" s="572">
        <v>-98</v>
      </c>
      <c r="C121" s="572" t="s">
        <v>320</v>
      </c>
      <c r="D121" s="572">
        <v>-93</v>
      </c>
      <c r="E121" s="572"/>
      <c r="F121" s="572">
        <f>Const!A40</f>
        <v>0</v>
      </c>
      <c r="G121" s="572" t="str">
        <f>Const!B40</f>
        <v>O&amp;M mobilisation</v>
      </c>
      <c r="H121" s="572" t="s">
        <v>168</v>
      </c>
      <c r="I121" s="572">
        <f>COLUMN(Const!B40)</f>
        <v>2</v>
      </c>
      <c r="J121" s="572"/>
      <c r="K121" s="572" t="s">
        <v>320</v>
      </c>
      <c r="L121" s="572"/>
      <c r="M121" s="572"/>
      <c r="N121" s="572" t="str" cm="1">
        <f t="array" aca="1" ref="N121" ca="1">CELL("format",Const!A40)</f>
        <v>,0</v>
      </c>
      <c r="O121" s="572">
        <f>ROW(Const!A40)</f>
        <v>40</v>
      </c>
      <c r="P121" s="572">
        <f>COLUMN(Const!A40)</f>
        <v>1</v>
      </c>
      <c r="Q121" s="572">
        <f>ROW(Const!A45)</f>
        <v>45</v>
      </c>
      <c r="R121" s="572">
        <f>COLUMN(Const!A45)</f>
        <v>1</v>
      </c>
      <c r="S121" s="572">
        <f ca="1">_xlfn.SHEET(Const!A40)</f>
        <v>5</v>
      </c>
    </row>
    <row r="122" spans="1:19" x14ac:dyDescent="0.35">
      <c r="A122" s="572" t="s">
        <v>283</v>
      </c>
      <c r="B122" s="572">
        <v>201</v>
      </c>
      <c r="C122" s="572" t="s">
        <v>321</v>
      </c>
      <c r="D122" s="572">
        <v>-98</v>
      </c>
      <c r="E122" s="572" t="s">
        <v>322</v>
      </c>
      <c r="F122" s="572">
        <f>Const!F41</f>
        <v>650</v>
      </c>
      <c r="G122" s="572" t="str">
        <f>Const!E41</f>
        <v>O&amp;M mobilisation - base amount</v>
      </c>
      <c r="H122" s="572" t="s">
        <v>185</v>
      </c>
      <c r="I122" s="572">
        <f>COLUMN(Const!E41)</f>
        <v>5</v>
      </c>
      <c r="J122" s="572" t="str">
        <f>Const!G41</f>
        <v>$ 000s</v>
      </c>
      <c r="K122" s="572"/>
      <c r="L122" s="572">
        <v>923</v>
      </c>
      <c r="M122" s="572">
        <v>204</v>
      </c>
      <c r="N122" s="572" t="str" cm="1">
        <f t="array" aca="1" ref="N122" ca="1">CELL("format",Const!F41)</f>
        <v>,0</v>
      </c>
      <c r="O122" s="572">
        <f>ROW(Const!F41)</f>
        <v>41</v>
      </c>
      <c r="P122" s="572">
        <f>COLUMN(Const!F41)</f>
        <v>6</v>
      </c>
      <c r="Q122" s="572">
        <f>ROW(Const!F41)</f>
        <v>41</v>
      </c>
      <c r="R122" s="572">
        <f>COLUMN(Const!F41)</f>
        <v>6</v>
      </c>
      <c r="S122" s="572">
        <f ca="1">_xlfn.SHEET(Const!F41)</f>
        <v>5</v>
      </c>
    </row>
    <row r="123" spans="1:19" x14ac:dyDescent="0.35">
      <c r="A123" s="572" t="s">
        <v>283</v>
      </c>
      <c r="B123" s="572">
        <v>202</v>
      </c>
      <c r="C123" s="572" t="s">
        <v>652</v>
      </c>
      <c r="D123" s="572">
        <v>-98</v>
      </c>
      <c r="E123" s="572" t="s">
        <v>653</v>
      </c>
      <c r="F123" s="572">
        <f>Const!J42</f>
        <v>0</v>
      </c>
      <c r="G123" s="572" t="str">
        <f>Const!E42</f>
        <v>End of construction period flag</v>
      </c>
      <c r="H123" s="572" t="s">
        <v>154</v>
      </c>
      <c r="I123" s="572">
        <f>COLUMN(Const!E42)</f>
        <v>5</v>
      </c>
      <c r="J123" s="572" t="str">
        <f>Const!G42</f>
        <v>flag</v>
      </c>
      <c r="K123" s="572"/>
      <c r="L123" s="572">
        <v>88</v>
      </c>
      <c r="M123" s="572">
        <v>204</v>
      </c>
      <c r="N123" s="572" t="str" cm="1">
        <f t="array" aca="1" ref="N123" ca="1">CELL("format",Const!J42)</f>
        <v>,0</v>
      </c>
      <c r="O123" s="572">
        <f>ROW(Const!J42)</f>
        <v>42</v>
      </c>
      <c r="P123" s="572">
        <f>COLUMN(Const!J42)</f>
        <v>10</v>
      </c>
      <c r="Q123" s="572">
        <f>ROW(Const!GJ42)</f>
        <v>42</v>
      </c>
      <c r="R123" s="572">
        <f>COLUMN(Const!GJ42)</f>
        <v>192</v>
      </c>
      <c r="S123" s="572">
        <f ca="1">_xlfn.SHEET(Const!J42)</f>
        <v>5</v>
      </c>
    </row>
    <row r="124" spans="1:19" x14ac:dyDescent="0.35">
      <c r="A124" s="572" t="s">
        <v>274</v>
      </c>
      <c r="B124" s="572">
        <v>203</v>
      </c>
      <c r="C124" s="572" t="s">
        <v>323</v>
      </c>
      <c r="D124" s="572">
        <v>-98</v>
      </c>
      <c r="E124" s="572" t="s">
        <v>983</v>
      </c>
      <c r="F124" s="572">
        <f>Const!H43</f>
        <v>650</v>
      </c>
      <c r="G124" s="572" t="str">
        <f>Const!E43</f>
        <v>O&amp;M mobilisation</v>
      </c>
      <c r="H124" s="572" t="s">
        <v>168</v>
      </c>
      <c r="I124" s="572">
        <f>COLUMN(Const!E43)</f>
        <v>5</v>
      </c>
      <c r="J124" s="572" t="str">
        <f>Const!G43</f>
        <v>$ 000s</v>
      </c>
      <c r="K124" s="572" t="s">
        <v>323</v>
      </c>
      <c r="L124" s="572">
        <v>204</v>
      </c>
      <c r="M124" s="572"/>
      <c r="N124" s="572" t="str" cm="1">
        <f t="array" aca="1" ref="N124" ca="1">CELL("format",Const!H43)</f>
        <v>,0</v>
      </c>
      <c r="O124" s="572">
        <f>ROW(Const!H43)</f>
        <v>43</v>
      </c>
      <c r="P124" s="572">
        <f>COLUMN(Const!H43)</f>
        <v>8</v>
      </c>
      <c r="Q124" s="572">
        <f>ROW(Const!H43)</f>
        <v>43</v>
      </c>
      <c r="R124" s="572">
        <f>COLUMN(Const!H43)</f>
        <v>8</v>
      </c>
      <c r="S124" s="572">
        <f ca="1">_xlfn.SHEET(Const!H43)</f>
        <v>5</v>
      </c>
    </row>
    <row r="125" spans="1:19" x14ac:dyDescent="0.35">
      <c r="A125" s="572" t="s">
        <v>277</v>
      </c>
      <c r="B125" s="572">
        <v>204</v>
      </c>
      <c r="C125" s="572" t="s">
        <v>324</v>
      </c>
      <c r="D125" s="572">
        <v>-98</v>
      </c>
      <c r="E125" s="572" t="s">
        <v>984</v>
      </c>
      <c r="F125" s="572">
        <f>Const!J43</f>
        <v>0</v>
      </c>
      <c r="G125" s="572" t="str">
        <f>Const!E43</f>
        <v>O&amp;M mobilisation</v>
      </c>
      <c r="H125" s="572" t="s">
        <v>168</v>
      </c>
      <c r="I125" s="572">
        <f>COLUMN(Const!E43)</f>
        <v>5</v>
      </c>
      <c r="J125" s="572" t="str">
        <f>Const!G43</f>
        <v>$ 000s</v>
      </c>
      <c r="K125" s="572" t="s">
        <v>324</v>
      </c>
      <c r="L125" s="572" t="s">
        <v>1754</v>
      </c>
      <c r="M125" s="572" t="s">
        <v>1755</v>
      </c>
      <c r="N125" s="572" t="str" cm="1">
        <f t="array" aca="1" ref="N125" ca="1">CELL("format",Const!J43)</f>
        <v>,0</v>
      </c>
      <c r="O125" s="572">
        <f>ROW(Const!J43)</f>
        <v>43</v>
      </c>
      <c r="P125" s="572">
        <f>COLUMN(Const!J43)</f>
        <v>10</v>
      </c>
      <c r="Q125" s="572">
        <f>ROW(Const!GJ43)</f>
        <v>43</v>
      </c>
      <c r="R125" s="572">
        <f>COLUMN(Const!GJ43)</f>
        <v>192</v>
      </c>
      <c r="S125" s="572">
        <f ca="1">_xlfn.SHEET(Const!J43)</f>
        <v>5</v>
      </c>
    </row>
    <row r="126" spans="1:19" x14ac:dyDescent="0.35">
      <c r="A126" s="572" t="s">
        <v>270</v>
      </c>
      <c r="B126" s="572">
        <v>-99</v>
      </c>
      <c r="C126" s="572" t="s">
        <v>251</v>
      </c>
      <c r="D126" s="572">
        <v>-91</v>
      </c>
      <c r="E126" s="572"/>
      <c r="F126" s="572" t="str">
        <f>Const!A46</f>
        <v>CONSTRUCTION COSTS</v>
      </c>
      <c r="G126" s="572" t="str">
        <f>Const!A46</f>
        <v>CONSTRUCTION COSTS</v>
      </c>
      <c r="H126" s="572" t="s">
        <v>187</v>
      </c>
      <c r="I126" s="572">
        <f>COLUMN(Const!A46)</f>
        <v>1</v>
      </c>
      <c r="J126" s="572"/>
      <c r="K126" s="572" t="s">
        <v>251</v>
      </c>
      <c r="L126" s="572"/>
      <c r="M126" s="572"/>
      <c r="N126" s="572" t="str" cm="1">
        <f t="array" aca="1" ref="N126" ca="1">CELL("format",Const!A46)</f>
        <v>,0</v>
      </c>
      <c r="O126" s="572">
        <f>ROW(Const!A46)</f>
        <v>46</v>
      </c>
      <c r="P126" s="572">
        <f>COLUMN(Const!A46)</f>
        <v>1</v>
      </c>
      <c r="Q126" s="572">
        <f>ROW(Const!A60)</f>
        <v>60</v>
      </c>
      <c r="R126" s="572">
        <f>COLUMN(Const!A60)</f>
        <v>1</v>
      </c>
      <c r="S126" s="572">
        <f ca="1">_xlfn.SHEET(Const!A46)</f>
        <v>5</v>
      </c>
    </row>
    <row r="127" spans="1:19" x14ac:dyDescent="0.35">
      <c r="A127" s="572" t="s">
        <v>283</v>
      </c>
      <c r="B127" s="572">
        <v>1218</v>
      </c>
      <c r="C127" s="572" t="s">
        <v>287</v>
      </c>
      <c r="D127" s="572">
        <v>-99</v>
      </c>
      <c r="E127" s="572" t="s">
        <v>290</v>
      </c>
      <c r="F127" s="572">
        <f>Const!J47</f>
        <v>0</v>
      </c>
      <c r="G127" s="572" t="str">
        <f>Const!E47</f>
        <v>EPC base cost</v>
      </c>
      <c r="H127" s="572" t="s">
        <v>177</v>
      </c>
      <c r="I127" s="572">
        <f>COLUMN(Const!E47)</f>
        <v>5</v>
      </c>
      <c r="J127" s="572" t="str">
        <f>Const!G47</f>
        <v>$ 000s</v>
      </c>
      <c r="K127" s="572"/>
      <c r="L127" s="572">
        <v>179</v>
      </c>
      <c r="M127" s="572">
        <v>213</v>
      </c>
      <c r="N127" s="572" t="str" cm="1">
        <f t="array" aca="1" ref="N127" ca="1">CELL("format",Const!J47)</f>
        <v>,0</v>
      </c>
      <c r="O127" s="572">
        <f>ROW(Const!J47)</f>
        <v>47</v>
      </c>
      <c r="P127" s="572">
        <f>COLUMN(Const!J47)</f>
        <v>10</v>
      </c>
      <c r="Q127" s="572">
        <f>ROW(Const!GJ47)</f>
        <v>47</v>
      </c>
      <c r="R127" s="572">
        <f>COLUMN(Const!GJ47)</f>
        <v>192</v>
      </c>
      <c r="S127" s="572">
        <f ca="1">_xlfn.SHEET(Const!J47)</f>
        <v>5</v>
      </c>
    </row>
    <row r="128" spans="1:19" x14ac:dyDescent="0.35">
      <c r="A128" s="572" t="s">
        <v>283</v>
      </c>
      <c r="B128" s="572">
        <v>1219</v>
      </c>
      <c r="C128" s="572" t="s">
        <v>292</v>
      </c>
      <c r="D128" s="572">
        <v>-99</v>
      </c>
      <c r="E128" s="572" t="s">
        <v>325</v>
      </c>
      <c r="F128" s="572">
        <f>Const!J48</f>
        <v>0</v>
      </c>
      <c r="G128" s="572" t="str">
        <f>Const!E48</f>
        <v>EPC contingency</v>
      </c>
      <c r="H128" s="572" t="s">
        <v>178</v>
      </c>
      <c r="I128" s="572">
        <f>COLUMN(Const!E48)</f>
        <v>5</v>
      </c>
      <c r="J128" s="572" t="str">
        <f>Const!G48</f>
        <v>$ 000s</v>
      </c>
      <c r="K128" s="572"/>
      <c r="L128" s="572">
        <v>183</v>
      </c>
      <c r="M128" s="572">
        <v>213</v>
      </c>
      <c r="N128" s="572" t="str" cm="1">
        <f t="array" aca="1" ref="N128" ca="1">CELL("format",Const!J48)</f>
        <v>,0</v>
      </c>
      <c r="O128" s="572">
        <f>ROW(Const!J48)</f>
        <v>48</v>
      </c>
      <c r="P128" s="572">
        <f>COLUMN(Const!J48)</f>
        <v>10</v>
      </c>
      <c r="Q128" s="572">
        <f>ROW(Const!GJ48)</f>
        <v>48</v>
      </c>
      <c r="R128" s="572">
        <f>COLUMN(Const!GJ48)</f>
        <v>192</v>
      </c>
      <c r="S128" s="572">
        <f ca="1">_xlfn.SHEET(Const!J48)</f>
        <v>5</v>
      </c>
    </row>
    <row r="129" spans="1:19" x14ac:dyDescent="0.35">
      <c r="A129" s="572" t="s">
        <v>283</v>
      </c>
      <c r="B129" s="572">
        <v>1220</v>
      </c>
      <c r="C129" s="572" t="s">
        <v>302</v>
      </c>
      <c r="D129" s="572">
        <v>-99</v>
      </c>
      <c r="E129" s="572" t="s">
        <v>326</v>
      </c>
      <c r="F129" s="572">
        <f>Const!J49</f>
        <v>0</v>
      </c>
      <c r="G129" s="572" t="str">
        <f>Const!E49</f>
        <v>SPV costs during construction</v>
      </c>
      <c r="H129" s="572" t="s">
        <v>180</v>
      </c>
      <c r="I129" s="572">
        <f>COLUMN(Const!E49)</f>
        <v>5</v>
      </c>
      <c r="J129" s="572" t="str">
        <f>Const!G49</f>
        <v>$ 000s</v>
      </c>
      <c r="K129" s="572"/>
      <c r="L129" s="572">
        <v>188</v>
      </c>
      <c r="M129" s="572">
        <v>213</v>
      </c>
      <c r="N129" s="572" t="str" cm="1">
        <f t="array" aca="1" ref="N129" ca="1">CELL("format",Const!J49)</f>
        <v>,0</v>
      </c>
      <c r="O129" s="572">
        <f>ROW(Const!J49)</f>
        <v>49</v>
      </c>
      <c r="P129" s="572">
        <f>COLUMN(Const!J49)</f>
        <v>10</v>
      </c>
      <c r="Q129" s="572">
        <f>ROW(Const!GJ49)</f>
        <v>49</v>
      </c>
      <c r="R129" s="572">
        <f>COLUMN(Const!GJ49)</f>
        <v>192</v>
      </c>
      <c r="S129" s="572">
        <f ca="1">_xlfn.SHEET(Const!J49)</f>
        <v>5</v>
      </c>
    </row>
    <row r="130" spans="1:19" x14ac:dyDescent="0.35">
      <c r="A130" s="572" t="s">
        <v>283</v>
      </c>
      <c r="B130" s="572">
        <v>1221</v>
      </c>
      <c r="C130" s="572" t="s">
        <v>977</v>
      </c>
      <c r="D130" s="572">
        <v>-99</v>
      </c>
      <c r="E130" s="572" t="s">
        <v>985</v>
      </c>
      <c r="F130" s="572">
        <f>Const!J50</f>
        <v>0</v>
      </c>
      <c r="G130" s="572" t="str">
        <f>Const!E50</f>
        <v>Construction insurance cost</v>
      </c>
      <c r="H130" s="572" t="s">
        <v>182</v>
      </c>
      <c r="I130" s="572">
        <f>COLUMN(Const!E50)</f>
        <v>5</v>
      </c>
      <c r="J130" s="572" t="str">
        <f>Const!G50</f>
        <v>$ 000s</v>
      </c>
      <c r="K130" s="572"/>
      <c r="L130" s="572">
        <v>192</v>
      </c>
      <c r="M130" s="572">
        <v>213</v>
      </c>
      <c r="N130" s="572" t="str" cm="1">
        <f t="array" aca="1" ref="N130" ca="1">CELL("format",Const!J50)</f>
        <v>,0</v>
      </c>
      <c r="O130" s="572">
        <f>ROW(Const!J50)</f>
        <v>50</v>
      </c>
      <c r="P130" s="572">
        <f>COLUMN(Const!J50)</f>
        <v>10</v>
      </c>
      <c r="Q130" s="572">
        <f>ROW(Const!GJ50)</f>
        <v>50</v>
      </c>
      <c r="R130" s="572">
        <f>COLUMN(Const!GJ50)</f>
        <v>192</v>
      </c>
      <c r="S130" s="572">
        <f ca="1">_xlfn.SHEET(Const!J50)</f>
        <v>5</v>
      </c>
    </row>
    <row r="131" spans="1:19" x14ac:dyDescent="0.35">
      <c r="A131" s="572" t="s">
        <v>283</v>
      </c>
      <c r="B131" s="572">
        <v>1222</v>
      </c>
      <c r="C131" s="572" t="s">
        <v>314</v>
      </c>
      <c r="D131" s="572">
        <v>-99</v>
      </c>
      <c r="E131" s="572" t="s">
        <v>328</v>
      </c>
      <c r="F131" s="572">
        <f>Const!J51</f>
        <v>0</v>
      </c>
      <c r="G131" s="572" t="str">
        <f>Const!E51</f>
        <v>Development costs</v>
      </c>
      <c r="H131" s="572" t="s">
        <v>166</v>
      </c>
      <c r="I131" s="572">
        <f>COLUMN(Const!E51)</f>
        <v>5</v>
      </c>
      <c r="J131" s="572" t="str">
        <f>Const!G51</f>
        <v>$ 000s</v>
      </c>
      <c r="K131" s="572"/>
      <c r="L131" s="572">
        <v>196</v>
      </c>
      <c r="M131" s="572">
        <v>213</v>
      </c>
      <c r="N131" s="572" t="str" cm="1">
        <f t="array" aca="1" ref="N131" ca="1">CELL("format",Const!J51)</f>
        <v>,0</v>
      </c>
      <c r="O131" s="572">
        <f>ROW(Const!J51)</f>
        <v>51</v>
      </c>
      <c r="P131" s="572">
        <f>COLUMN(Const!J51)</f>
        <v>10</v>
      </c>
      <c r="Q131" s="572">
        <f>ROW(Const!GJ51)</f>
        <v>51</v>
      </c>
      <c r="R131" s="572">
        <f>COLUMN(Const!GJ51)</f>
        <v>192</v>
      </c>
      <c r="S131" s="572">
        <f ca="1">_xlfn.SHEET(Const!J51)</f>
        <v>5</v>
      </c>
    </row>
    <row r="132" spans="1:19" x14ac:dyDescent="0.35">
      <c r="A132" s="572" t="s">
        <v>283</v>
      </c>
      <c r="B132" s="572">
        <v>1223</v>
      </c>
      <c r="C132" s="572" t="s">
        <v>319</v>
      </c>
      <c r="D132" s="572">
        <v>-99</v>
      </c>
      <c r="E132" s="572" t="s">
        <v>329</v>
      </c>
      <c r="F132" s="572">
        <f>Const!J52</f>
        <v>0</v>
      </c>
      <c r="G132" s="572" t="str">
        <f>Const!E52</f>
        <v>Development fee</v>
      </c>
      <c r="H132" s="572" t="s">
        <v>167</v>
      </c>
      <c r="I132" s="572">
        <f>COLUMN(Const!E52)</f>
        <v>5</v>
      </c>
      <c r="J132" s="572" t="str">
        <f>Const!G52</f>
        <v>$ 000s</v>
      </c>
      <c r="K132" s="572"/>
      <c r="L132" s="572">
        <v>200</v>
      </c>
      <c r="M132" s="572">
        <v>213</v>
      </c>
      <c r="N132" s="572" t="str" cm="1">
        <f t="array" aca="1" ref="N132" ca="1">CELL("format",Const!J52)</f>
        <v>,0</v>
      </c>
      <c r="O132" s="572">
        <f>ROW(Const!J52)</f>
        <v>52</v>
      </c>
      <c r="P132" s="572">
        <f>COLUMN(Const!J52)</f>
        <v>10</v>
      </c>
      <c r="Q132" s="572">
        <f>ROW(Const!GJ52)</f>
        <v>52</v>
      </c>
      <c r="R132" s="572">
        <f>COLUMN(Const!GJ52)</f>
        <v>192</v>
      </c>
      <c r="S132" s="572">
        <f ca="1">_xlfn.SHEET(Const!J52)</f>
        <v>5</v>
      </c>
    </row>
    <row r="133" spans="1:19" x14ac:dyDescent="0.35">
      <c r="A133" s="572" t="s">
        <v>283</v>
      </c>
      <c r="B133" s="572">
        <v>1224</v>
      </c>
      <c r="C133" s="572" t="s">
        <v>324</v>
      </c>
      <c r="D133" s="572">
        <v>-99</v>
      </c>
      <c r="E133" s="572" t="s">
        <v>330</v>
      </c>
      <c r="F133" s="572">
        <f>Const!J53</f>
        <v>0</v>
      </c>
      <c r="G133" s="572" t="str">
        <f>Const!E53</f>
        <v>O&amp;M mobilisation</v>
      </c>
      <c r="H133" s="572" t="s">
        <v>168</v>
      </c>
      <c r="I133" s="572">
        <f>COLUMN(Const!E53)</f>
        <v>5</v>
      </c>
      <c r="J133" s="572" t="str">
        <f>Const!G53</f>
        <v>$ 000s</v>
      </c>
      <c r="K133" s="572"/>
      <c r="L133" s="572">
        <v>204</v>
      </c>
      <c r="M133" s="572">
        <v>213</v>
      </c>
      <c r="N133" s="572" t="str" cm="1">
        <f t="array" aca="1" ref="N133" ca="1">CELL("format",Const!J53)</f>
        <v>,0</v>
      </c>
      <c r="O133" s="572">
        <f>ROW(Const!J53)</f>
        <v>53</v>
      </c>
      <c r="P133" s="572">
        <f>COLUMN(Const!J53)</f>
        <v>10</v>
      </c>
      <c r="Q133" s="572">
        <f>ROW(Const!GJ53)</f>
        <v>53</v>
      </c>
      <c r="R133" s="572">
        <f>COLUMN(Const!GJ53)</f>
        <v>192</v>
      </c>
      <c r="S133" s="572">
        <f ca="1">_xlfn.SHEET(Const!J53)</f>
        <v>5</v>
      </c>
    </row>
    <row r="134" spans="1:19" x14ac:dyDescent="0.35">
      <c r="A134" s="572" t="s">
        <v>281</v>
      </c>
      <c r="B134" s="572">
        <v>849</v>
      </c>
      <c r="C134" s="572">
        <v>849</v>
      </c>
      <c r="D134" s="572">
        <v>-99</v>
      </c>
      <c r="E134" s="572" t="s">
        <v>335</v>
      </c>
      <c r="F134" s="572" t="str">
        <f>Const!E54</f>
        <v>Construction costs POS</v>
      </c>
      <c r="G134" s="572" t="str">
        <f>Const!E53</f>
        <v>O&amp;M mobilisation</v>
      </c>
      <c r="H134" s="572" t="s">
        <v>168</v>
      </c>
      <c r="I134" s="572">
        <f>COLUMN(Const!E53)</f>
        <v>5</v>
      </c>
      <c r="J134" s="572" t="str">
        <f>Const!G54</f>
        <v>$ 000s</v>
      </c>
      <c r="K134" s="572"/>
      <c r="L134" s="572"/>
      <c r="M134" s="572">
        <v>214</v>
      </c>
      <c r="N134" s="572" t="str" cm="1">
        <f t="array" aca="1" ref="N134" ca="1">CELL("format",Const!E54)</f>
        <v>,0</v>
      </c>
      <c r="O134" s="572">
        <f>ROW(Const!E54)</f>
        <v>54</v>
      </c>
      <c r="P134" s="572">
        <f>COLUMN(Const!E54)</f>
        <v>5</v>
      </c>
      <c r="Q134" s="572">
        <f>ROW(Const!E54)</f>
        <v>54</v>
      </c>
      <c r="R134" s="572">
        <f>COLUMN(Const!E54)</f>
        <v>5</v>
      </c>
      <c r="S134" s="572">
        <f ca="1">_xlfn.SHEET(Const!E54)</f>
        <v>5</v>
      </c>
    </row>
    <row r="135" spans="1:19" x14ac:dyDescent="0.35">
      <c r="A135" s="572" t="s">
        <v>274</v>
      </c>
      <c r="B135" s="572">
        <v>212</v>
      </c>
      <c r="C135" s="572" t="s">
        <v>597</v>
      </c>
      <c r="D135" s="572">
        <v>-99</v>
      </c>
      <c r="E135" s="572" t="s">
        <v>1011</v>
      </c>
      <c r="F135" s="572">
        <f>Const!H54</f>
        <v>322900.00000000017</v>
      </c>
      <c r="G135" s="572" t="str">
        <f>Const!E54</f>
        <v>Construction costs POS</v>
      </c>
      <c r="H135" s="572" t="s">
        <v>220</v>
      </c>
      <c r="I135" s="572">
        <f>COLUMN(Const!E54)</f>
        <v>5</v>
      </c>
      <c r="J135" s="572" t="str">
        <f>Const!G54</f>
        <v>$ 000s</v>
      </c>
      <c r="K135" s="572" t="s">
        <v>597</v>
      </c>
      <c r="L135" s="572">
        <v>213</v>
      </c>
      <c r="M135" s="572"/>
      <c r="N135" s="572" t="str" cm="1">
        <f t="array" aca="1" ref="N135" ca="1">CELL("format",Const!H54)</f>
        <v>,0</v>
      </c>
      <c r="O135" s="572">
        <f>ROW(Const!H54)</f>
        <v>54</v>
      </c>
      <c r="P135" s="572">
        <f>COLUMN(Const!H54)</f>
        <v>8</v>
      </c>
      <c r="Q135" s="572">
        <f>ROW(Const!H54)</f>
        <v>54</v>
      </c>
      <c r="R135" s="572">
        <f>COLUMN(Const!H54)</f>
        <v>8</v>
      </c>
      <c r="S135" s="572">
        <f ca="1">_xlfn.SHEET(Const!H54)</f>
        <v>5</v>
      </c>
    </row>
    <row r="136" spans="1:19" x14ac:dyDescent="0.35">
      <c r="A136" s="572" t="s">
        <v>277</v>
      </c>
      <c r="B136" s="572">
        <v>213</v>
      </c>
      <c r="C136" s="572" t="s">
        <v>599</v>
      </c>
      <c r="D136" s="572">
        <v>-99</v>
      </c>
      <c r="E136" s="572" t="s">
        <v>986</v>
      </c>
      <c r="F136" s="572">
        <f>Const!J54</f>
        <v>0</v>
      </c>
      <c r="G136" s="572" t="str">
        <f>Const!E54</f>
        <v>Construction costs POS</v>
      </c>
      <c r="H136" s="572" t="s">
        <v>220</v>
      </c>
      <c r="I136" s="572">
        <f>COLUMN(Const!E54)</f>
        <v>5</v>
      </c>
      <c r="J136" s="572" t="str">
        <f>Const!G54</f>
        <v>$ 000s</v>
      </c>
      <c r="K136" s="572" t="s">
        <v>599</v>
      </c>
      <c r="L136" s="572" t="s">
        <v>1756</v>
      </c>
      <c r="M136" s="572" t="s">
        <v>1757</v>
      </c>
      <c r="N136" s="572" t="str" cm="1">
        <f t="array" aca="1" ref="N136" ca="1">CELL("format",Const!J54)</f>
        <v>,0</v>
      </c>
      <c r="O136" s="572">
        <f>ROW(Const!J54)</f>
        <v>54</v>
      </c>
      <c r="P136" s="572">
        <f>COLUMN(Const!J54)</f>
        <v>10</v>
      </c>
      <c r="Q136" s="572">
        <f>ROW(Const!GJ54)</f>
        <v>54</v>
      </c>
      <c r="R136" s="572">
        <f>COLUMN(Const!GJ54)</f>
        <v>192</v>
      </c>
      <c r="S136" s="572">
        <f ca="1">_xlfn.SHEET(Const!J54)</f>
        <v>5</v>
      </c>
    </row>
    <row r="137" spans="1:19" x14ac:dyDescent="0.35">
      <c r="A137" s="572" t="s">
        <v>272</v>
      </c>
      <c r="B137" s="572">
        <v>214</v>
      </c>
      <c r="C137" s="572">
        <v>214</v>
      </c>
      <c r="D137" s="572">
        <v>-99</v>
      </c>
      <c r="E137" s="572" t="s">
        <v>1758</v>
      </c>
      <c r="F137" s="572" t="str">
        <f>Const!E55</f>
        <v>Construction costs</v>
      </c>
      <c r="G137" s="572" t="str">
        <f>Const!E54</f>
        <v>Construction costs POS</v>
      </c>
      <c r="H137" s="572" t="s">
        <v>220</v>
      </c>
      <c r="I137" s="572">
        <f>COLUMN(Const!E54)</f>
        <v>5</v>
      </c>
      <c r="J137" s="572" t="str">
        <f>Const!G55</f>
        <v>$ 000s</v>
      </c>
      <c r="K137" s="572"/>
      <c r="L137" s="572">
        <v>849</v>
      </c>
      <c r="M137" s="572"/>
      <c r="N137" s="572" t="str" cm="1">
        <f t="array" aca="1" ref="N137" ca="1">CELL("format",Const!E55)</f>
        <v>,0</v>
      </c>
      <c r="O137" s="572">
        <f>ROW(Const!E55)</f>
        <v>55</v>
      </c>
      <c r="P137" s="572">
        <f>COLUMN(Const!E55)</f>
        <v>5</v>
      </c>
      <c r="Q137" s="572">
        <f>ROW(Const!E55)</f>
        <v>55</v>
      </c>
      <c r="R137" s="572">
        <f>COLUMN(Const!E55)</f>
        <v>5</v>
      </c>
      <c r="S137" s="572">
        <f ca="1">_xlfn.SHEET(Const!E55)</f>
        <v>5</v>
      </c>
    </row>
    <row r="138" spans="1:19" x14ac:dyDescent="0.35">
      <c r="A138" s="572" t="s">
        <v>274</v>
      </c>
      <c r="B138" s="572">
        <v>215</v>
      </c>
      <c r="C138" s="572" t="s">
        <v>336</v>
      </c>
      <c r="D138" s="572">
        <v>-99</v>
      </c>
      <c r="E138" s="572" t="s">
        <v>337</v>
      </c>
      <c r="F138" s="572">
        <f>Const!H55</f>
        <v>-322900.00000000017</v>
      </c>
      <c r="G138" s="572" t="str">
        <f>Const!E55</f>
        <v>Construction costs</v>
      </c>
      <c r="H138" s="572" t="s">
        <v>338</v>
      </c>
      <c r="I138" s="572">
        <f>COLUMN(Const!E55)</f>
        <v>5</v>
      </c>
      <c r="J138" s="572" t="str">
        <f>Const!G55</f>
        <v>$ 000s</v>
      </c>
      <c r="K138" s="572" t="s">
        <v>336</v>
      </c>
      <c r="L138" s="572">
        <v>216</v>
      </c>
      <c r="M138" s="572"/>
      <c r="N138" s="572" t="str" cm="1">
        <f t="array" aca="1" ref="N138" ca="1">CELL("format",Const!H55)</f>
        <v>,0</v>
      </c>
      <c r="O138" s="572">
        <f>ROW(Const!H55)</f>
        <v>55</v>
      </c>
      <c r="P138" s="572">
        <f>COLUMN(Const!H55)</f>
        <v>8</v>
      </c>
      <c r="Q138" s="572">
        <f>ROW(Const!H55)</f>
        <v>55</v>
      </c>
      <c r="R138" s="572">
        <f>COLUMN(Const!H55)</f>
        <v>8</v>
      </c>
      <c r="S138" s="572">
        <f ca="1">_xlfn.SHEET(Const!H55)</f>
        <v>5</v>
      </c>
    </row>
    <row r="139" spans="1:19" x14ac:dyDescent="0.35">
      <c r="A139" s="572" t="s">
        <v>277</v>
      </c>
      <c r="B139" s="572">
        <v>216</v>
      </c>
      <c r="C139" s="572" t="s">
        <v>339</v>
      </c>
      <c r="D139" s="572">
        <v>-99</v>
      </c>
      <c r="E139" s="572" t="s">
        <v>602</v>
      </c>
      <c r="F139" s="572">
        <f>Const!J55</f>
        <v>0</v>
      </c>
      <c r="G139" s="572" t="str">
        <f>Const!E55</f>
        <v>Construction costs</v>
      </c>
      <c r="H139" s="572" t="s">
        <v>338</v>
      </c>
      <c r="I139" s="572">
        <f>COLUMN(Const!E55)</f>
        <v>5</v>
      </c>
      <c r="J139" s="572" t="str">
        <f>Const!G55</f>
        <v>$ 000s</v>
      </c>
      <c r="K139" s="572" t="s">
        <v>339</v>
      </c>
      <c r="L139" s="572">
        <v>213</v>
      </c>
      <c r="M139" s="572" t="s">
        <v>1759</v>
      </c>
      <c r="N139" s="572" t="str" cm="1">
        <f t="array" aca="1" ref="N139" ca="1">CELL("format",Const!J55)</f>
        <v>,0</v>
      </c>
      <c r="O139" s="572">
        <f>ROW(Const!J55)</f>
        <v>55</v>
      </c>
      <c r="P139" s="572">
        <f>COLUMN(Const!J55)</f>
        <v>10</v>
      </c>
      <c r="Q139" s="572">
        <f>ROW(Const!GJ55)</f>
        <v>55</v>
      </c>
      <c r="R139" s="572">
        <f>COLUMN(Const!GJ55)</f>
        <v>192</v>
      </c>
      <c r="S139" s="572">
        <f ca="1">_xlfn.SHEET(Const!J55)</f>
        <v>5</v>
      </c>
    </row>
    <row r="140" spans="1:19" x14ac:dyDescent="0.35">
      <c r="A140" s="572" t="s">
        <v>283</v>
      </c>
      <c r="B140" s="572">
        <v>217</v>
      </c>
      <c r="C140" s="572" t="s">
        <v>599</v>
      </c>
      <c r="D140" s="572">
        <v>-99</v>
      </c>
      <c r="E140" s="572" t="s">
        <v>606</v>
      </c>
      <c r="F140" s="572">
        <f>Const!J57</f>
        <v>0</v>
      </c>
      <c r="G140" s="572" t="str">
        <f>Const!E57</f>
        <v>Construction costs POS</v>
      </c>
      <c r="H140" s="572" t="s">
        <v>220</v>
      </c>
      <c r="I140" s="572">
        <f>COLUMN(Const!E57)</f>
        <v>5</v>
      </c>
      <c r="J140" s="572" t="str">
        <f>Const!G57</f>
        <v>$ 000s</v>
      </c>
      <c r="K140" s="572"/>
      <c r="L140" s="572">
        <v>213</v>
      </c>
      <c r="M140" s="572">
        <v>218</v>
      </c>
      <c r="N140" s="572" t="str" cm="1">
        <f t="array" aca="1" ref="N140" ca="1">CELL("format",Const!J57)</f>
        <v>,0</v>
      </c>
      <c r="O140" s="572">
        <f>ROW(Const!J57)</f>
        <v>57</v>
      </c>
      <c r="P140" s="572">
        <f>COLUMN(Const!J57)</f>
        <v>10</v>
      </c>
      <c r="Q140" s="572">
        <f>ROW(Const!GJ57)</f>
        <v>57</v>
      </c>
      <c r="R140" s="572">
        <f>COLUMN(Const!GJ57)</f>
        <v>192</v>
      </c>
      <c r="S140" s="572">
        <f ca="1">_xlfn.SHEET(Const!J57)</f>
        <v>5</v>
      </c>
    </row>
    <row r="141" spans="1:19" x14ac:dyDescent="0.35">
      <c r="A141" s="572" t="s">
        <v>277</v>
      </c>
      <c r="B141" s="572">
        <v>218</v>
      </c>
      <c r="C141" s="572" t="s">
        <v>987</v>
      </c>
      <c r="D141" s="572">
        <v>-99</v>
      </c>
      <c r="E141" s="572" t="s">
        <v>598</v>
      </c>
      <c r="F141" s="572">
        <f>Const!F58</f>
        <v>322900.00000000017</v>
      </c>
      <c r="G141" s="572" t="str">
        <f>Const!E58</f>
        <v>Sum of Construction costs POS</v>
      </c>
      <c r="H141" s="572" t="s">
        <v>969</v>
      </c>
      <c r="I141" s="572">
        <f>COLUMN(Const!E58)</f>
        <v>5</v>
      </c>
      <c r="J141" s="572" t="str">
        <f>Const!G58</f>
        <v>$ 000s</v>
      </c>
      <c r="K141" s="572" t="s">
        <v>987</v>
      </c>
      <c r="L141" s="572">
        <v>217</v>
      </c>
      <c r="M141" s="572">
        <v>589</v>
      </c>
      <c r="N141" s="572" t="str" cm="1">
        <f t="array" aca="1" ref="N141" ca="1">CELL("format",Const!F58)</f>
        <v>,0</v>
      </c>
      <c r="O141" s="572">
        <f>ROW(Const!F58)</f>
        <v>58</v>
      </c>
      <c r="P141" s="572">
        <f>COLUMN(Const!F58)</f>
        <v>6</v>
      </c>
      <c r="Q141" s="572">
        <f>ROW(Const!F58)</f>
        <v>58</v>
      </c>
      <c r="R141" s="572">
        <f>COLUMN(Const!F58)</f>
        <v>6</v>
      </c>
      <c r="S141" s="572">
        <f ca="1">_xlfn.SHEET(Const!F58)</f>
        <v>5</v>
      </c>
    </row>
    <row r="142" spans="1:19" x14ac:dyDescent="0.35">
      <c r="A142" s="572" t="s">
        <v>272</v>
      </c>
      <c r="B142" s="572">
        <v>605</v>
      </c>
      <c r="C142" s="572">
        <v>605</v>
      </c>
      <c r="D142" s="572">
        <v>-10</v>
      </c>
      <c r="E142" s="572" t="s">
        <v>1760</v>
      </c>
      <c r="F142" s="572" t="str">
        <f ca="1">DSRA!A1</f>
        <v>DSRA - Base case 1</v>
      </c>
      <c r="G142" s="572"/>
      <c r="H142" s="572"/>
      <c r="I142" s="572"/>
      <c r="J142" s="572"/>
      <c r="K142" s="572"/>
      <c r="L142" s="572">
        <v>3</v>
      </c>
      <c r="M142" s="572"/>
      <c r="N142" s="572" t="str" cm="1">
        <f t="array" aca="1" ref="N142" ca="1">CELL("format",DSRA!A1)</f>
        <v>,0</v>
      </c>
      <c r="O142" s="572">
        <f>ROW(DSRA!A1)</f>
        <v>1</v>
      </c>
      <c r="P142" s="572">
        <f>COLUMN(DSRA!A1)</f>
        <v>1</v>
      </c>
      <c r="Q142" s="572">
        <f>ROW(DSRA!A1)</f>
        <v>1</v>
      </c>
      <c r="R142" s="572">
        <f>COLUMN(DSRA!A1)</f>
        <v>1</v>
      </c>
      <c r="S142" s="572">
        <f ca="1">_xlfn.SHEET(DSRA!A1)</f>
        <v>10</v>
      </c>
    </row>
    <row r="143" spans="1:19" x14ac:dyDescent="0.35">
      <c r="A143" s="572" t="s">
        <v>270</v>
      </c>
      <c r="B143" s="572">
        <v>-147</v>
      </c>
      <c r="C143" s="572" t="s">
        <v>2356</v>
      </c>
      <c r="D143" s="572">
        <v>-11</v>
      </c>
      <c r="E143" s="572"/>
      <c r="F143" s="572" t="str">
        <f ca="1">Equity!A1</f>
        <v>Equity - Base case 1</v>
      </c>
      <c r="G143" s="572" t="str">
        <f ca="1">Equity!A1</f>
        <v>Equity - Base case 1</v>
      </c>
      <c r="H143" s="572" t="s">
        <v>382</v>
      </c>
      <c r="I143" s="572">
        <f>COLUMN(Equity!A1)</f>
        <v>1</v>
      </c>
      <c r="J143" s="572"/>
      <c r="K143" s="572" t="s">
        <v>2356</v>
      </c>
      <c r="L143" s="572"/>
      <c r="M143" s="572"/>
      <c r="N143" s="572" t="str" cm="1">
        <f t="array" aca="1" ref="N143" ca="1">CELL("format",Equity!A1)</f>
        <v>,0</v>
      </c>
      <c r="O143" s="572">
        <f>ROW(Equity!A1)</f>
        <v>1</v>
      </c>
      <c r="P143" s="572">
        <f>COLUMN(Equity!A1)</f>
        <v>1</v>
      </c>
      <c r="Q143" s="572">
        <f>ROW(Equity!A53)</f>
        <v>53</v>
      </c>
      <c r="R143" s="572">
        <f>COLUMN(Equity!A53)</f>
        <v>1</v>
      </c>
      <c r="S143" s="572">
        <f ca="1">_xlfn.SHEET(Equity!A1)</f>
        <v>11</v>
      </c>
    </row>
    <row r="144" spans="1:19" x14ac:dyDescent="0.35">
      <c r="A144" s="572" t="s">
        <v>272</v>
      </c>
      <c r="B144" s="572">
        <v>606</v>
      </c>
      <c r="C144" s="572">
        <v>606</v>
      </c>
      <c r="D144" s="572">
        <v>-147</v>
      </c>
      <c r="E144" s="572" t="s">
        <v>1761</v>
      </c>
      <c r="F144" s="572" t="str">
        <f ca="1">Equity!A1</f>
        <v>Equity - Base case 1</v>
      </c>
      <c r="G144" s="572"/>
      <c r="H144" s="572"/>
      <c r="I144" s="572"/>
      <c r="J144" s="572"/>
      <c r="K144" s="572"/>
      <c r="L144" s="572">
        <v>3</v>
      </c>
      <c r="M144" s="572"/>
      <c r="N144" s="572" t="str" cm="1">
        <f t="array" aca="1" ref="N144" ca="1">CELL("format",Equity!A1)</f>
        <v>,0</v>
      </c>
      <c r="O144" s="572">
        <f>ROW(Equity!A1)</f>
        <v>1</v>
      </c>
      <c r="P144" s="572">
        <f>COLUMN(Equity!A1)</f>
        <v>1</v>
      </c>
      <c r="Q144" s="572">
        <f>ROW(Equity!A1)</f>
        <v>1</v>
      </c>
      <c r="R144" s="572">
        <f>COLUMN(Equity!A1)</f>
        <v>1</v>
      </c>
      <c r="S144" s="572">
        <f ca="1">_xlfn.SHEET(Equity!A1)</f>
        <v>11</v>
      </c>
    </row>
    <row r="145" spans="1:19" x14ac:dyDescent="0.35">
      <c r="A145" s="572" t="s">
        <v>270</v>
      </c>
      <c r="B145" s="572">
        <v>-148</v>
      </c>
      <c r="C145" s="572" t="s">
        <v>383</v>
      </c>
      <c r="D145" s="572">
        <v>-147</v>
      </c>
      <c r="E145" s="572"/>
      <c r="F145" s="572" t="str">
        <f>Equity!A8</f>
        <v>SHARE CAPITAL</v>
      </c>
      <c r="G145" s="572" t="str">
        <f>Equity!A8</f>
        <v>SHARE CAPITAL</v>
      </c>
      <c r="H145" s="572" t="s">
        <v>131</v>
      </c>
      <c r="I145" s="572">
        <f>COLUMN(Equity!A8)</f>
        <v>1</v>
      </c>
      <c r="J145" s="572"/>
      <c r="K145" s="572" t="s">
        <v>383</v>
      </c>
      <c r="L145" s="572"/>
      <c r="M145" s="572"/>
      <c r="N145" s="572" t="str" cm="1">
        <f t="array" aca="1" ref="N145" ca="1">CELL("format",Equity!A8)</f>
        <v>,0</v>
      </c>
      <c r="O145" s="572">
        <f>ROW(Equity!A8)</f>
        <v>8</v>
      </c>
      <c r="P145" s="572">
        <f>COLUMN(Equity!A8)</f>
        <v>1</v>
      </c>
      <c r="Q145" s="572">
        <f>ROW(Equity!A20)</f>
        <v>20</v>
      </c>
      <c r="R145" s="572">
        <f>COLUMN(Equity!A20)</f>
        <v>1</v>
      </c>
      <c r="S145" s="572">
        <f ca="1">_xlfn.SHEET(Equity!A8)</f>
        <v>11</v>
      </c>
    </row>
    <row r="146" spans="1:19" x14ac:dyDescent="0.35">
      <c r="A146" s="572" t="s">
        <v>283</v>
      </c>
      <c r="B146" s="572">
        <v>607</v>
      </c>
      <c r="C146" s="572" t="s">
        <v>384</v>
      </c>
      <c r="D146" s="572">
        <v>-148</v>
      </c>
      <c r="E146" s="572" t="s">
        <v>385</v>
      </c>
      <c r="F146" s="572">
        <f>Equity!J10</f>
        <v>0</v>
      </c>
      <c r="G146" s="572" t="str">
        <f>Equity!E10</f>
        <v>Share capital balance BEG</v>
      </c>
      <c r="H146" s="572" t="s">
        <v>132</v>
      </c>
      <c r="I146" s="572">
        <f>COLUMN(Equity!E10)</f>
        <v>5</v>
      </c>
      <c r="J146" s="572" t="str">
        <f>Equity!G10</f>
        <v>$ 000s</v>
      </c>
      <c r="K146" s="572"/>
      <c r="L146" s="572">
        <v>613</v>
      </c>
      <c r="M146" s="572">
        <v>610</v>
      </c>
      <c r="N146" s="572" t="str" cm="1">
        <f t="array" aca="1" ref="N146" ca="1">CELL("format",Equity!J10)</f>
        <v>,0</v>
      </c>
      <c r="O146" s="572">
        <f>ROW(Equity!J10)</f>
        <v>10</v>
      </c>
      <c r="P146" s="572">
        <f>COLUMN(Equity!J10)</f>
        <v>10</v>
      </c>
      <c r="Q146" s="572">
        <f>ROW(Equity!GJ10)</f>
        <v>10</v>
      </c>
      <c r="R146" s="572">
        <f>COLUMN(Equity!GJ10)</f>
        <v>192</v>
      </c>
      <c r="S146" s="572">
        <f ca="1">_xlfn.SHEET(Equity!J10)</f>
        <v>11</v>
      </c>
    </row>
    <row r="147" spans="1:19" x14ac:dyDescent="0.35">
      <c r="A147" s="572" t="s">
        <v>283</v>
      </c>
      <c r="B147" s="572">
        <v>608</v>
      </c>
      <c r="C147" s="572" t="s">
        <v>386</v>
      </c>
      <c r="D147" s="572">
        <v>-148</v>
      </c>
      <c r="E147" s="572" t="s">
        <v>387</v>
      </c>
      <c r="F147" s="572">
        <f>Equity!J11</f>
        <v>0</v>
      </c>
      <c r="G147" s="572" t="str">
        <f>Equity!E11</f>
        <v xml:space="preserve">Last operating period flag </v>
      </c>
      <c r="H147" s="572" t="s">
        <v>114</v>
      </c>
      <c r="I147" s="572">
        <f>COLUMN(Equity!E11)</f>
        <v>5</v>
      </c>
      <c r="J147" s="572" t="str">
        <f>Equity!G11</f>
        <v>flag</v>
      </c>
      <c r="K147" s="572"/>
      <c r="L147" s="572">
        <v>104</v>
      </c>
      <c r="M147" s="572">
        <v>610</v>
      </c>
      <c r="N147" s="572" t="str" cm="1">
        <f t="array" aca="1" ref="N147" ca="1">CELL("format",Equity!J11)</f>
        <v>,0</v>
      </c>
      <c r="O147" s="572">
        <f>ROW(Equity!J11)</f>
        <v>11</v>
      </c>
      <c r="P147" s="572">
        <f>COLUMN(Equity!J11)</f>
        <v>10</v>
      </c>
      <c r="Q147" s="572">
        <f>ROW(Equity!GJ11)</f>
        <v>11</v>
      </c>
      <c r="R147" s="572">
        <f>COLUMN(Equity!GJ11)</f>
        <v>192</v>
      </c>
      <c r="S147" s="572">
        <f ca="1">_xlfn.SHEET(Equity!J11)</f>
        <v>11</v>
      </c>
    </row>
    <row r="148" spans="1:19" x14ac:dyDescent="0.35">
      <c r="A148" s="572" t="s">
        <v>281</v>
      </c>
      <c r="B148" s="572">
        <v>860</v>
      </c>
      <c r="C148" s="572">
        <v>860</v>
      </c>
      <c r="D148" s="572">
        <v>-148</v>
      </c>
      <c r="E148" s="572" t="s">
        <v>335</v>
      </c>
      <c r="F148" s="572" t="str">
        <f>Equity!E12</f>
        <v>Share capital redemption POS</v>
      </c>
      <c r="G148" s="572" t="str">
        <f>Equity!E11</f>
        <v xml:space="preserve">Last operating period flag </v>
      </c>
      <c r="H148" s="572" t="s">
        <v>114</v>
      </c>
      <c r="I148" s="572">
        <f>COLUMN(Equity!E11)</f>
        <v>5</v>
      </c>
      <c r="J148" s="572" t="str">
        <f>Equity!G12</f>
        <v>$ 000s</v>
      </c>
      <c r="K148" s="572"/>
      <c r="L148" s="572"/>
      <c r="M148" s="572">
        <v>611</v>
      </c>
      <c r="N148" s="572" t="str" cm="1">
        <f t="array" aca="1" ref="N148" ca="1">CELL("format",Equity!E12)</f>
        <v>,0</v>
      </c>
      <c r="O148" s="572">
        <f>ROW(Equity!E12)</f>
        <v>12</v>
      </c>
      <c r="P148" s="572">
        <f>COLUMN(Equity!E12)</f>
        <v>5</v>
      </c>
      <c r="Q148" s="572">
        <f>ROW(Equity!E12)</f>
        <v>12</v>
      </c>
      <c r="R148" s="572">
        <f>COLUMN(Equity!E12)</f>
        <v>5</v>
      </c>
      <c r="S148" s="572">
        <f ca="1">_xlfn.SHEET(Equity!E12)</f>
        <v>11</v>
      </c>
    </row>
    <row r="149" spans="1:19" x14ac:dyDescent="0.35">
      <c r="A149" s="572" t="s">
        <v>274</v>
      </c>
      <c r="B149" s="572">
        <v>1277</v>
      </c>
      <c r="C149" s="572" t="s">
        <v>388</v>
      </c>
      <c r="D149" s="572">
        <v>-148</v>
      </c>
      <c r="E149" s="572" t="s">
        <v>389</v>
      </c>
      <c r="F149" s="572">
        <f>Equity!H12</f>
        <v>87054.025199197247</v>
      </c>
      <c r="G149" s="572" t="str">
        <f>Equity!E12</f>
        <v>Share capital redemption POS</v>
      </c>
      <c r="H149" s="572" t="s">
        <v>134</v>
      </c>
      <c r="I149" s="572">
        <f>COLUMN(Equity!E12)</f>
        <v>5</v>
      </c>
      <c r="J149" s="572" t="str">
        <f>Equity!G12</f>
        <v>$ 000s</v>
      </c>
      <c r="K149" s="572" t="s">
        <v>388</v>
      </c>
      <c r="L149" s="572">
        <v>610</v>
      </c>
      <c r="M149" s="572"/>
      <c r="N149" s="572" t="str" cm="1">
        <f t="array" aca="1" ref="N149" ca="1">CELL("format",Equity!H12)</f>
        <v>,0</v>
      </c>
      <c r="O149" s="572">
        <f>ROW(Equity!H12)</f>
        <v>12</v>
      </c>
      <c r="P149" s="572">
        <f>COLUMN(Equity!H12)</f>
        <v>8</v>
      </c>
      <c r="Q149" s="572">
        <f>ROW(Equity!H12)</f>
        <v>12</v>
      </c>
      <c r="R149" s="572">
        <f>COLUMN(Equity!H12)</f>
        <v>8</v>
      </c>
      <c r="S149" s="572">
        <f ca="1">_xlfn.SHEET(Equity!H12)</f>
        <v>11</v>
      </c>
    </row>
    <row r="150" spans="1:19" x14ac:dyDescent="0.35">
      <c r="A150" s="572" t="s">
        <v>277</v>
      </c>
      <c r="B150" s="572">
        <v>610</v>
      </c>
      <c r="C150" s="572" t="s">
        <v>390</v>
      </c>
      <c r="D150" s="572">
        <v>-148</v>
      </c>
      <c r="E150" s="572" t="s">
        <v>391</v>
      </c>
      <c r="F150" s="572">
        <f>Equity!J12</f>
        <v>0</v>
      </c>
      <c r="G150" s="572" t="str">
        <f>Equity!E12</f>
        <v>Share capital redemption POS</v>
      </c>
      <c r="H150" s="572" t="s">
        <v>134</v>
      </c>
      <c r="I150" s="572">
        <f>COLUMN(Equity!E12)</f>
        <v>5</v>
      </c>
      <c r="J150" s="572" t="str">
        <f>Equity!G12</f>
        <v>$ 000s</v>
      </c>
      <c r="K150" s="572" t="s">
        <v>390</v>
      </c>
      <c r="L150" s="572" t="s">
        <v>1762</v>
      </c>
      <c r="M150" s="572" t="s">
        <v>1763</v>
      </c>
      <c r="N150" s="572" t="str" cm="1">
        <f t="array" aca="1" ref="N150" ca="1">CELL("format",Equity!J12)</f>
        <v>,0</v>
      </c>
      <c r="O150" s="572">
        <f>ROW(Equity!J12)</f>
        <v>12</v>
      </c>
      <c r="P150" s="572">
        <f>COLUMN(Equity!J12)</f>
        <v>10</v>
      </c>
      <c r="Q150" s="572">
        <f>ROW(Equity!GJ12)</f>
        <v>12</v>
      </c>
      <c r="R150" s="572">
        <f>COLUMN(Equity!GJ12)</f>
        <v>192</v>
      </c>
      <c r="S150" s="572">
        <f ca="1">_xlfn.SHEET(Equity!J12)</f>
        <v>11</v>
      </c>
    </row>
    <row r="151" spans="1:19" x14ac:dyDescent="0.35">
      <c r="A151" s="572" t="s">
        <v>272</v>
      </c>
      <c r="B151" s="572">
        <v>611</v>
      </c>
      <c r="C151" s="572">
        <v>611</v>
      </c>
      <c r="D151" s="572">
        <v>-148</v>
      </c>
      <c r="E151" s="572" t="s">
        <v>1764</v>
      </c>
      <c r="F151" s="572" t="str">
        <f>Equity!E13</f>
        <v>Share capital redemption</v>
      </c>
      <c r="G151" s="572" t="str">
        <f>Equity!E12</f>
        <v>Share capital redemption POS</v>
      </c>
      <c r="H151" s="572" t="s">
        <v>134</v>
      </c>
      <c r="I151" s="572">
        <f>COLUMN(Equity!E12)</f>
        <v>5</v>
      </c>
      <c r="J151" s="572" t="str">
        <f>Equity!G13</f>
        <v>$ 000s</v>
      </c>
      <c r="K151" s="572"/>
      <c r="L151" s="572">
        <v>860</v>
      </c>
      <c r="M151" s="572"/>
      <c r="N151" s="572" t="str" cm="1">
        <f t="array" aca="1" ref="N151" ca="1">CELL("format",Equity!E13)</f>
        <v>,0</v>
      </c>
      <c r="O151" s="572">
        <f>ROW(Equity!E13)</f>
        <v>13</v>
      </c>
      <c r="P151" s="572">
        <f>COLUMN(Equity!E13)</f>
        <v>5</v>
      </c>
      <c r="Q151" s="572">
        <f>ROW(Equity!E13)</f>
        <v>13</v>
      </c>
      <c r="R151" s="572">
        <f>COLUMN(Equity!E13)</f>
        <v>5</v>
      </c>
      <c r="S151" s="572">
        <f ca="1">_xlfn.SHEET(Equity!E13)</f>
        <v>11</v>
      </c>
    </row>
    <row r="152" spans="1:19" x14ac:dyDescent="0.35">
      <c r="A152" s="572" t="s">
        <v>274</v>
      </c>
      <c r="B152" s="572">
        <v>1278</v>
      </c>
      <c r="C152" s="572" t="s">
        <v>392</v>
      </c>
      <c r="D152" s="572">
        <v>-148</v>
      </c>
      <c r="E152" s="572" t="s">
        <v>393</v>
      </c>
      <c r="F152" s="572">
        <f>Equity!H13</f>
        <v>-87054.025199197247</v>
      </c>
      <c r="G152" s="572" t="str">
        <f>Equity!E13</f>
        <v>Share capital redemption</v>
      </c>
      <c r="H152" s="572" t="s">
        <v>394</v>
      </c>
      <c r="I152" s="572">
        <f>COLUMN(Equity!E13)</f>
        <v>5</v>
      </c>
      <c r="J152" s="572" t="str">
        <f>Equity!G13</f>
        <v>$ 000s</v>
      </c>
      <c r="K152" s="572" t="s">
        <v>392</v>
      </c>
      <c r="L152" s="572">
        <v>612</v>
      </c>
      <c r="M152" s="572"/>
      <c r="N152" s="572" t="str" cm="1">
        <f t="array" aca="1" ref="N152" ca="1">CELL("format",Equity!H13)</f>
        <v>,0</v>
      </c>
      <c r="O152" s="572">
        <f>ROW(Equity!H13)</f>
        <v>13</v>
      </c>
      <c r="P152" s="572">
        <f>COLUMN(Equity!H13)</f>
        <v>8</v>
      </c>
      <c r="Q152" s="572">
        <f>ROW(Equity!H13)</f>
        <v>13</v>
      </c>
      <c r="R152" s="572">
        <f>COLUMN(Equity!H13)</f>
        <v>8</v>
      </c>
      <c r="S152" s="572">
        <f ca="1">_xlfn.SHEET(Equity!H13)</f>
        <v>11</v>
      </c>
    </row>
    <row r="153" spans="1:19" x14ac:dyDescent="0.35">
      <c r="A153" s="572" t="s">
        <v>277</v>
      </c>
      <c r="B153" s="572">
        <v>612</v>
      </c>
      <c r="C153" s="572" t="s">
        <v>395</v>
      </c>
      <c r="D153" s="572">
        <v>-148</v>
      </c>
      <c r="E153" s="572" t="s">
        <v>396</v>
      </c>
      <c r="F153" s="572">
        <f>Equity!J13</f>
        <v>0</v>
      </c>
      <c r="G153" s="572" t="str">
        <f>Equity!E13</f>
        <v>Share capital redemption</v>
      </c>
      <c r="H153" s="572" t="s">
        <v>394</v>
      </c>
      <c r="I153" s="572">
        <f>COLUMN(Equity!E13)</f>
        <v>5</v>
      </c>
      <c r="J153" s="572" t="str">
        <f>Equity!G13</f>
        <v>$ 000s</v>
      </c>
      <c r="K153" s="572" t="s">
        <v>395</v>
      </c>
      <c r="L153" s="572">
        <v>610</v>
      </c>
      <c r="M153" s="572" t="s">
        <v>1765</v>
      </c>
      <c r="N153" s="572" t="str" cm="1">
        <f t="array" aca="1" ref="N153" ca="1">CELL("format",Equity!J13)</f>
        <v>,0</v>
      </c>
      <c r="O153" s="572">
        <f>ROW(Equity!J13)</f>
        <v>13</v>
      </c>
      <c r="P153" s="572">
        <f>COLUMN(Equity!J13)</f>
        <v>10</v>
      </c>
      <c r="Q153" s="572">
        <f>ROW(Equity!GJ13)</f>
        <v>13</v>
      </c>
      <c r="R153" s="572">
        <f>COLUMN(Equity!GJ13)</f>
        <v>192</v>
      </c>
      <c r="S153" s="572">
        <f ca="1">_xlfn.SHEET(Equity!J13)</f>
        <v>11</v>
      </c>
    </row>
    <row r="154" spans="1:19" x14ac:dyDescent="0.35">
      <c r="A154" s="572" t="s">
        <v>277</v>
      </c>
      <c r="B154" s="572">
        <v>613</v>
      </c>
      <c r="C154" s="572" t="s">
        <v>384</v>
      </c>
      <c r="D154" s="572">
        <v>-148</v>
      </c>
      <c r="E154" s="572" t="s">
        <v>397</v>
      </c>
      <c r="F154" s="572">
        <f>Equity!J15</f>
        <v>0</v>
      </c>
      <c r="G154" s="572" t="str">
        <f>Equity!E15</f>
        <v>Share capital balance BEG</v>
      </c>
      <c r="H154" s="572" t="s">
        <v>132</v>
      </c>
      <c r="I154" s="572">
        <f>COLUMN(Equity!E15)</f>
        <v>5</v>
      </c>
      <c r="J154" s="572" t="str">
        <f>Equity!G15</f>
        <v>$ 000s</v>
      </c>
      <c r="K154" s="572" t="s">
        <v>384</v>
      </c>
      <c r="L154" s="572">
        <v>616</v>
      </c>
      <c r="M154" s="572" t="s">
        <v>1766</v>
      </c>
      <c r="N154" s="572" t="str" cm="1">
        <f t="array" aca="1" ref="N154" ca="1">CELL("format",Equity!J15)</f>
        <v>,0</v>
      </c>
      <c r="O154" s="572">
        <f>ROW(Equity!J15)</f>
        <v>15</v>
      </c>
      <c r="P154" s="572">
        <f>COLUMN(Equity!J15)</f>
        <v>10</v>
      </c>
      <c r="Q154" s="572">
        <f>ROW(Equity!GJ15)</f>
        <v>15</v>
      </c>
      <c r="R154" s="572">
        <f>COLUMN(Equity!GJ15)</f>
        <v>192</v>
      </c>
      <c r="S154" s="572">
        <f ca="1">_xlfn.SHEET(Equity!J15)</f>
        <v>11</v>
      </c>
    </row>
    <row r="155" spans="1:19" x14ac:dyDescent="0.35">
      <c r="A155" s="572" t="s">
        <v>283</v>
      </c>
      <c r="B155" s="572">
        <v>614</v>
      </c>
      <c r="C155" s="572" t="s">
        <v>333</v>
      </c>
      <c r="D155" s="572">
        <v>-148</v>
      </c>
      <c r="E155" s="572" t="s">
        <v>334</v>
      </c>
      <c r="F155" s="572">
        <f>Equity!J16</f>
        <v>0</v>
      </c>
      <c r="G155" s="572" t="str">
        <f>Equity!E16</f>
        <v>Equity drawdown during construction</v>
      </c>
      <c r="H155" s="572" t="s">
        <v>219</v>
      </c>
      <c r="I155" s="572">
        <f>COLUMN(Equity!E16)</f>
        <v>5</v>
      </c>
      <c r="J155" s="572" t="str">
        <f>Equity!G16</f>
        <v>$ 000s</v>
      </c>
      <c r="K155" s="572"/>
      <c r="L155" s="572">
        <v>234</v>
      </c>
      <c r="M155" s="572">
        <v>616</v>
      </c>
      <c r="N155" s="572" t="str" cm="1">
        <f t="array" aca="1" ref="N155" ca="1">CELL("format",Equity!J16)</f>
        <v>,0</v>
      </c>
      <c r="O155" s="572">
        <f>ROW(Equity!J16)</f>
        <v>16</v>
      </c>
      <c r="P155" s="572">
        <f>COLUMN(Equity!J16)</f>
        <v>10</v>
      </c>
      <c r="Q155" s="572">
        <f>ROW(Equity!GJ16)</f>
        <v>16</v>
      </c>
      <c r="R155" s="572">
        <f>COLUMN(Equity!GJ16)</f>
        <v>192</v>
      </c>
      <c r="S155" s="572">
        <f ca="1">_xlfn.SHEET(Equity!J16)</f>
        <v>11</v>
      </c>
    </row>
    <row r="156" spans="1:19" x14ac:dyDescent="0.35">
      <c r="A156" s="572" t="s">
        <v>283</v>
      </c>
      <c r="B156" s="572">
        <v>615</v>
      </c>
      <c r="C156" s="572" t="s">
        <v>390</v>
      </c>
      <c r="D156" s="572">
        <v>-148</v>
      </c>
      <c r="E156" s="572" t="s">
        <v>398</v>
      </c>
      <c r="F156" s="572">
        <f>Equity!J17</f>
        <v>0</v>
      </c>
      <c r="G156" s="572" t="str">
        <f>Equity!E17</f>
        <v>Share capital redemption POS</v>
      </c>
      <c r="H156" s="572" t="s">
        <v>134</v>
      </c>
      <c r="I156" s="572">
        <f>COLUMN(Equity!E17)</f>
        <v>5</v>
      </c>
      <c r="J156" s="572" t="str">
        <f>Equity!G17</f>
        <v>$ 000s</v>
      </c>
      <c r="K156" s="572"/>
      <c r="L156" s="572">
        <v>610</v>
      </c>
      <c r="M156" s="572">
        <v>616</v>
      </c>
      <c r="N156" s="572" t="str" cm="1">
        <f t="array" aca="1" ref="N156" ca="1">CELL("format",Equity!J17)</f>
        <v>,0</v>
      </c>
      <c r="O156" s="572">
        <f>ROW(Equity!J17)</f>
        <v>17</v>
      </c>
      <c r="P156" s="572">
        <f>COLUMN(Equity!J17)</f>
        <v>10</v>
      </c>
      <c r="Q156" s="572">
        <f>ROW(Equity!GJ17)</f>
        <v>17</v>
      </c>
      <c r="R156" s="572">
        <f>COLUMN(Equity!GJ17)</f>
        <v>192</v>
      </c>
      <c r="S156" s="572">
        <f ca="1">_xlfn.SHEET(Equity!J17)</f>
        <v>11</v>
      </c>
    </row>
    <row r="157" spans="1:19" x14ac:dyDescent="0.35">
      <c r="A157" s="572" t="s">
        <v>281</v>
      </c>
      <c r="B157" s="572">
        <v>861</v>
      </c>
      <c r="C157" s="572">
        <v>861</v>
      </c>
      <c r="D157" s="572">
        <v>-148</v>
      </c>
      <c r="E157" s="572" t="s">
        <v>335</v>
      </c>
      <c r="F157" s="572">
        <f>Equity!I18</f>
        <v>0</v>
      </c>
      <c r="G157" s="572" t="str">
        <f>Equity!E18</f>
        <v>Share capital balance</v>
      </c>
      <c r="H157" s="572" t="s">
        <v>133</v>
      </c>
      <c r="I157" s="572">
        <f>COLUMN(Equity!E18)</f>
        <v>5</v>
      </c>
      <c r="J157" s="572" t="str">
        <f>Equity!G18</f>
        <v>$ 000s</v>
      </c>
      <c r="K157" s="572"/>
      <c r="L157" s="572"/>
      <c r="M157" s="572"/>
      <c r="N157" s="572" t="str" cm="1">
        <f t="array" aca="1" ref="N157" ca="1">CELL("format",Equity!I18)</f>
        <v>,0</v>
      </c>
      <c r="O157" s="572">
        <f>ROW(Equity!I18)</f>
        <v>18</v>
      </c>
      <c r="P157" s="572">
        <f>COLUMN(Equity!I18)</f>
        <v>9</v>
      </c>
      <c r="Q157" s="572">
        <f>ROW(Equity!I18)</f>
        <v>18</v>
      </c>
      <c r="R157" s="572">
        <f>COLUMN(Equity!I18)</f>
        <v>9</v>
      </c>
      <c r="S157" s="572">
        <f ca="1">_xlfn.SHEET(Equity!I18)</f>
        <v>11</v>
      </c>
    </row>
    <row r="158" spans="1:19" x14ac:dyDescent="0.35">
      <c r="A158" s="572" t="s">
        <v>277</v>
      </c>
      <c r="B158" s="572">
        <v>616</v>
      </c>
      <c r="C158" s="572" t="s">
        <v>399</v>
      </c>
      <c r="D158" s="572">
        <v>-148</v>
      </c>
      <c r="E158" s="572" t="s">
        <v>989</v>
      </c>
      <c r="F158" s="572">
        <f>Equity!J18</f>
        <v>0</v>
      </c>
      <c r="G158" s="572" t="str">
        <f>Equity!E18</f>
        <v>Share capital balance</v>
      </c>
      <c r="H158" s="572" t="s">
        <v>133</v>
      </c>
      <c r="I158" s="572">
        <f>COLUMN(Equity!E18)</f>
        <v>5</v>
      </c>
      <c r="J158" s="572" t="str">
        <f>Equity!G18</f>
        <v>$ 000s</v>
      </c>
      <c r="K158" s="572" t="s">
        <v>399</v>
      </c>
      <c r="L158" s="572" t="s">
        <v>1580</v>
      </c>
      <c r="M158" s="572" t="s">
        <v>1767</v>
      </c>
      <c r="N158" s="572" t="str" cm="1">
        <f t="array" aca="1" ref="N158" ca="1">CELL("format",Equity!J18)</f>
        <v>,0</v>
      </c>
      <c r="O158" s="572">
        <f>ROW(Equity!J18)</f>
        <v>18</v>
      </c>
      <c r="P158" s="572">
        <f>COLUMN(Equity!J18)</f>
        <v>10</v>
      </c>
      <c r="Q158" s="572">
        <f>ROW(Equity!GJ18)</f>
        <v>18</v>
      </c>
      <c r="R158" s="572">
        <f>COLUMN(Equity!GJ18)</f>
        <v>192</v>
      </c>
      <c r="S158" s="572">
        <f ca="1">_xlfn.SHEET(Equity!J18)</f>
        <v>11</v>
      </c>
    </row>
    <row r="159" spans="1:19" x14ac:dyDescent="0.35">
      <c r="A159" s="572" t="s">
        <v>270</v>
      </c>
      <c r="B159" s="572">
        <v>-149</v>
      </c>
      <c r="C159" s="572" t="s">
        <v>400</v>
      </c>
      <c r="D159" s="572">
        <v>-147</v>
      </c>
      <c r="E159" s="572"/>
      <c r="F159" s="572" t="str">
        <f>Equity!A21</f>
        <v>RETAINED EARNINGS</v>
      </c>
      <c r="G159" s="572" t="str">
        <f>Equity!A21</f>
        <v>RETAINED EARNINGS</v>
      </c>
      <c r="H159" s="572" t="s">
        <v>127</v>
      </c>
      <c r="I159" s="572">
        <f>COLUMN(Equity!A21)</f>
        <v>1</v>
      </c>
      <c r="J159" s="572"/>
      <c r="K159" s="572" t="s">
        <v>400</v>
      </c>
      <c r="L159" s="572"/>
      <c r="M159" s="572"/>
      <c r="N159" s="572" t="str" cm="1">
        <f t="array" aca="1" ref="N159" ca="1">CELL("format",Equity!A21)</f>
        <v>,0</v>
      </c>
      <c r="O159" s="572">
        <f>ROW(Equity!A21)</f>
        <v>21</v>
      </c>
      <c r="P159" s="572">
        <f>COLUMN(Equity!A21)</f>
        <v>1</v>
      </c>
      <c r="Q159" s="572">
        <f>ROW(Equity!A28)</f>
        <v>28</v>
      </c>
      <c r="R159" s="572">
        <f>COLUMN(Equity!A28)</f>
        <v>1</v>
      </c>
      <c r="S159" s="572">
        <f ca="1">_xlfn.SHEET(Equity!A21)</f>
        <v>11</v>
      </c>
    </row>
    <row r="160" spans="1:19" x14ac:dyDescent="0.35">
      <c r="A160" s="572" t="s">
        <v>277</v>
      </c>
      <c r="B160" s="572">
        <v>617</v>
      </c>
      <c r="C160" s="572" t="s">
        <v>1471</v>
      </c>
      <c r="D160" s="572">
        <v>-149</v>
      </c>
      <c r="E160" s="572" t="s">
        <v>1472</v>
      </c>
      <c r="F160" s="572">
        <f>Equity!J23</f>
        <v>0</v>
      </c>
      <c r="G160" s="572" t="str">
        <f>Equity!E23</f>
        <v>Retained earnings balance BEG</v>
      </c>
      <c r="H160" s="572" t="s">
        <v>125</v>
      </c>
      <c r="I160" s="572">
        <f>COLUMN(Equity!E23)</f>
        <v>5</v>
      </c>
      <c r="J160" s="572" t="str">
        <f>Equity!G23</f>
        <v>$ 000s</v>
      </c>
      <c r="K160" s="572" t="s">
        <v>401</v>
      </c>
      <c r="L160" s="572">
        <v>620</v>
      </c>
      <c r="M160" s="572" t="s">
        <v>1768</v>
      </c>
      <c r="N160" s="572" t="str" cm="1">
        <f t="array" aca="1" ref="N160" ca="1">CELL("format",Equity!J23)</f>
        <v>,0</v>
      </c>
      <c r="O160" s="572">
        <f>ROW(Equity!J23)</f>
        <v>23</v>
      </c>
      <c r="P160" s="572">
        <f>COLUMN(Equity!J23)</f>
        <v>10</v>
      </c>
      <c r="Q160" s="572">
        <f>ROW(Equity!GJ23)</f>
        <v>23</v>
      </c>
      <c r="R160" s="572">
        <f>COLUMN(Equity!GJ23)</f>
        <v>192</v>
      </c>
      <c r="S160" s="572">
        <f ca="1">_xlfn.SHEET(Equity!J23)</f>
        <v>11</v>
      </c>
    </row>
    <row r="161" spans="1:19" x14ac:dyDescent="0.35">
      <c r="A161" s="572" t="s">
        <v>283</v>
      </c>
      <c r="B161" s="572">
        <v>618</v>
      </c>
      <c r="C161" s="572" t="s">
        <v>403</v>
      </c>
      <c r="D161" s="572">
        <v>-149</v>
      </c>
      <c r="E161" s="572" t="s">
        <v>404</v>
      </c>
      <c r="F161" s="572">
        <f>Equity!J24</f>
        <v>0</v>
      </c>
      <c r="G161" s="572" t="str">
        <f>Equity!E24</f>
        <v>Profit after tax</v>
      </c>
      <c r="H161" s="572" t="s">
        <v>106</v>
      </c>
      <c r="I161" s="572">
        <f>COLUMN(Equity!E24)</f>
        <v>5</v>
      </c>
      <c r="J161" s="572" t="str">
        <f>Equity!G24</f>
        <v>$ 000s</v>
      </c>
      <c r="K161" s="572"/>
      <c r="L161" s="572">
        <v>728</v>
      </c>
      <c r="M161" s="572">
        <v>620</v>
      </c>
      <c r="N161" s="572" t="str" cm="1">
        <f t="array" aca="1" ref="N161" ca="1">CELL("format",Equity!J24)</f>
        <v>,0</v>
      </c>
      <c r="O161" s="572">
        <f>ROW(Equity!J24)</f>
        <v>24</v>
      </c>
      <c r="P161" s="572">
        <f>COLUMN(Equity!J24)</f>
        <v>10</v>
      </c>
      <c r="Q161" s="572">
        <f>ROW(Equity!GJ24)</f>
        <v>24</v>
      </c>
      <c r="R161" s="572">
        <f>COLUMN(Equity!GJ24)</f>
        <v>192</v>
      </c>
      <c r="S161" s="572">
        <f ca="1">_xlfn.SHEET(Equity!J24)</f>
        <v>11</v>
      </c>
    </row>
    <row r="162" spans="1:19" x14ac:dyDescent="0.35">
      <c r="A162" s="572" t="s">
        <v>283</v>
      </c>
      <c r="B162" s="572">
        <v>619</v>
      </c>
      <c r="C162" s="572" t="s">
        <v>405</v>
      </c>
      <c r="D162" s="572">
        <v>-149</v>
      </c>
      <c r="E162" s="572" t="s">
        <v>406</v>
      </c>
      <c r="F162" s="572">
        <f>Equity!J25</f>
        <v>0</v>
      </c>
      <c r="G162" s="572" t="str">
        <f>Equity!E25</f>
        <v>Dividends paid POS</v>
      </c>
      <c r="H162" s="572" t="s">
        <v>138</v>
      </c>
      <c r="I162" s="572">
        <f>COLUMN(Equity!E25)</f>
        <v>5</v>
      </c>
      <c r="J162" s="572" t="str">
        <f>Equity!G25</f>
        <v>$ 000s</v>
      </c>
      <c r="K162" s="572"/>
      <c r="L162" s="572">
        <v>634</v>
      </c>
      <c r="M162" s="572">
        <v>620</v>
      </c>
      <c r="N162" s="572" t="str" cm="1">
        <f t="array" aca="1" ref="N162" ca="1">CELL("format",Equity!J25)</f>
        <v>,0</v>
      </c>
      <c r="O162" s="572">
        <f>ROW(Equity!J25)</f>
        <v>25</v>
      </c>
      <c r="P162" s="572">
        <f>COLUMN(Equity!J25)</f>
        <v>10</v>
      </c>
      <c r="Q162" s="572">
        <f>ROW(Equity!GJ25)</f>
        <v>25</v>
      </c>
      <c r="R162" s="572">
        <f>COLUMN(Equity!GJ25)</f>
        <v>192</v>
      </c>
      <c r="S162" s="572">
        <f ca="1">_xlfn.SHEET(Equity!J25)</f>
        <v>11</v>
      </c>
    </row>
    <row r="163" spans="1:19" x14ac:dyDescent="0.35">
      <c r="A163" s="572" t="s">
        <v>281</v>
      </c>
      <c r="B163" s="572">
        <v>862</v>
      </c>
      <c r="C163" s="572">
        <v>862</v>
      </c>
      <c r="D163" s="572">
        <v>-149</v>
      </c>
      <c r="E163" s="572" t="s">
        <v>335</v>
      </c>
      <c r="F163" s="572">
        <f>Equity!I26</f>
        <v>0</v>
      </c>
      <c r="G163" s="572" t="str">
        <f>Equity!E26</f>
        <v>Retained earnings balance</v>
      </c>
      <c r="H163" s="572" t="s">
        <v>126</v>
      </c>
      <c r="I163" s="572">
        <f>COLUMN(Equity!E26)</f>
        <v>5</v>
      </c>
      <c r="J163" s="572" t="str">
        <f>Equity!G26</f>
        <v>$ 000s</v>
      </c>
      <c r="K163" s="572"/>
      <c r="L163" s="572"/>
      <c r="M163" s="572"/>
      <c r="N163" s="572" t="str" cm="1">
        <f t="array" aca="1" ref="N163" ca="1">CELL("format",Equity!I26)</f>
        <v>,0</v>
      </c>
      <c r="O163" s="572">
        <f>ROW(Equity!I26)</f>
        <v>26</v>
      </c>
      <c r="P163" s="572">
        <f>COLUMN(Equity!I26)</f>
        <v>9</v>
      </c>
      <c r="Q163" s="572">
        <f>ROW(Equity!I26)</f>
        <v>26</v>
      </c>
      <c r="R163" s="572">
        <f>COLUMN(Equity!I26)</f>
        <v>9</v>
      </c>
      <c r="S163" s="572">
        <f ca="1">_xlfn.SHEET(Equity!I26)</f>
        <v>11</v>
      </c>
    </row>
    <row r="164" spans="1:19" x14ac:dyDescent="0.35">
      <c r="A164" s="572" t="s">
        <v>277</v>
      </c>
      <c r="B164" s="572">
        <v>620</v>
      </c>
      <c r="C164" s="572" t="s">
        <v>1473</v>
      </c>
      <c r="D164" s="572">
        <v>-149</v>
      </c>
      <c r="E164" s="572" t="s">
        <v>1474</v>
      </c>
      <c r="F164" s="572">
        <f>Equity!J26</f>
        <v>0</v>
      </c>
      <c r="G164" s="572" t="str">
        <f>Equity!E26</f>
        <v>Retained earnings balance</v>
      </c>
      <c r="H164" s="572" t="s">
        <v>126</v>
      </c>
      <c r="I164" s="572">
        <f>COLUMN(Equity!E26)</f>
        <v>5</v>
      </c>
      <c r="J164" s="572" t="str">
        <f>Equity!G26</f>
        <v>$ 000s</v>
      </c>
      <c r="K164" s="572" t="s">
        <v>407</v>
      </c>
      <c r="L164" s="572" t="s">
        <v>1769</v>
      </c>
      <c r="M164" s="572" t="s">
        <v>1770</v>
      </c>
      <c r="N164" s="572" t="str" cm="1">
        <f t="array" aca="1" ref="N164" ca="1">CELL("format",Equity!J26)</f>
        <v>,0</v>
      </c>
      <c r="O164" s="572">
        <f>ROW(Equity!J26)</f>
        <v>26</v>
      </c>
      <c r="P164" s="572">
        <f>COLUMN(Equity!J26)</f>
        <v>10</v>
      </c>
      <c r="Q164" s="572">
        <f>ROW(Equity!GJ26)</f>
        <v>26</v>
      </c>
      <c r="R164" s="572">
        <f>COLUMN(Equity!GJ26)</f>
        <v>192</v>
      </c>
      <c r="S164" s="572">
        <f ca="1">_xlfn.SHEET(Equity!J26)</f>
        <v>11</v>
      </c>
    </row>
    <row r="165" spans="1:19" x14ac:dyDescent="0.35">
      <c r="A165" s="572" t="s">
        <v>270</v>
      </c>
      <c r="B165" s="572">
        <v>-150</v>
      </c>
      <c r="C165" s="572" t="s">
        <v>408</v>
      </c>
      <c r="D165" s="572">
        <v>-147</v>
      </c>
      <c r="E165" s="572"/>
      <c r="F165" s="572" t="str">
        <f>Equity!A29</f>
        <v>RETAINED CASH</v>
      </c>
      <c r="G165" s="572" t="str">
        <f>Equity!A29</f>
        <v>RETAINED CASH</v>
      </c>
      <c r="H165" s="572" t="s">
        <v>128</v>
      </c>
      <c r="I165" s="572">
        <f>COLUMN(Equity!A29)</f>
        <v>1</v>
      </c>
      <c r="J165" s="572"/>
      <c r="K165" s="572" t="s">
        <v>408</v>
      </c>
      <c r="L165" s="572"/>
      <c r="M165" s="572"/>
      <c r="N165" s="572" t="str" cm="1">
        <f t="array" aca="1" ref="N165" ca="1">CELL("format",Equity!A29)</f>
        <v>,0</v>
      </c>
      <c r="O165" s="572">
        <f>ROW(Equity!A29)</f>
        <v>29</v>
      </c>
      <c r="P165" s="572">
        <f>COLUMN(Equity!A29)</f>
        <v>1</v>
      </c>
      <c r="Q165" s="572">
        <f>ROW(Equity!A36)</f>
        <v>36</v>
      </c>
      <c r="R165" s="572">
        <f>COLUMN(Equity!A36)</f>
        <v>1</v>
      </c>
      <c r="S165" s="572">
        <f ca="1">_xlfn.SHEET(Equity!A29)</f>
        <v>11</v>
      </c>
    </row>
    <row r="166" spans="1:19" x14ac:dyDescent="0.35">
      <c r="A166" s="572" t="s">
        <v>277</v>
      </c>
      <c r="B166" s="572">
        <v>621</v>
      </c>
      <c r="C166" s="572" t="s">
        <v>409</v>
      </c>
      <c r="D166" s="572">
        <v>-150</v>
      </c>
      <c r="E166" s="572" t="s">
        <v>410</v>
      </c>
      <c r="F166" s="572">
        <f>Equity!J31</f>
        <v>0</v>
      </c>
      <c r="G166" s="572" t="str">
        <f>Equity!E31</f>
        <v>Retained cash balance BEG</v>
      </c>
      <c r="H166" s="572" t="s">
        <v>129</v>
      </c>
      <c r="I166" s="572">
        <f>COLUMN(Equity!E31)</f>
        <v>5</v>
      </c>
      <c r="J166" s="572" t="str">
        <f>Equity!G31</f>
        <v>$ 000s</v>
      </c>
      <c r="K166" s="572" t="s">
        <v>409</v>
      </c>
      <c r="L166" s="572">
        <v>624</v>
      </c>
      <c r="M166" s="572" t="s">
        <v>1771</v>
      </c>
      <c r="N166" s="572" t="str" cm="1">
        <f t="array" aca="1" ref="N166" ca="1">CELL("format",Equity!J31)</f>
        <v>,0</v>
      </c>
      <c r="O166" s="572">
        <f>ROW(Equity!J31)</f>
        <v>31</v>
      </c>
      <c r="P166" s="572">
        <f>COLUMN(Equity!J31)</f>
        <v>10</v>
      </c>
      <c r="Q166" s="572">
        <f>ROW(Equity!GJ31)</f>
        <v>31</v>
      </c>
      <c r="R166" s="572">
        <f>COLUMN(Equity!GJ31)</f>
        <v>192</v>
      </c>
      <c r="S166" s="572">
        <f ca="1">_xlfn.SHEET(Equity!J31)</f>
        <v>11</v>
      </c>
    </row>
    <row r="167" spans="1:19" x14ac:dyDescent="0.35">
      <c r="A167" s="572" t="s">
        <v>283</v>
      </c>
      <c r="B167" s="572">
        <v>622</v>
      </c>
      <c r="C167" s="572" t="s">
        <v>411</v>
      </c>
      <c r="D167" s="572">
        <v>-150</v>
      </c>
      <c r="E167" s="572" t="s">
        <v>412</v>
      </c>
      <c r="F167" s="572">
        <f>Equity!J32</f>
        <v>0</v>
      </c>
      <c r="G167" s="572" t="str">
        <f>Equity!E32</f>
        <v>Cash flow available for dividends</v>
      </c>
      <c r="H167" s="572" t="s">
        <v>54</v>
      </c>
      <c r="I167" s="572">
        <f>COLUMN(Equity!E32)</f>
        <v>5</v>
      </c>
      <c r="J167" s="572" t="str">
        <f>Equity!G32</f>
        <v>$ 000s</v>
      </c>
      <c r="K167" s="572"/>
      <c r="L167" s="572">
        <v>752</v>
      </c>
      <c r="M167" s="572">
        <v>624</v>
      </c>
      <c r="N167" s="572" t="str" cm="1">
        <f t="array" aca="1" ref="N167" ca="1">CELL("format",Equity!J32)</f>
        <v>,0</v>
      </c>
      <c r="O167" s="572">
        <f>ROW(Equity!J32)</f>
        <v>32</v>
      </c>
      <c r="P167" s="572">
        <f>COLUMN(Equity!J32)</f>
        <v>10</v>
      </c>
      <c r="Q167" s="572">
        <f>ROW(Equity!GJ32)</f>
        <v>32</v>
      </c>
      <c r="R167" s="572">
        <f>COLUMN(Equity!GJ32)</f>
        <v>192</v>
      </c>
      <c r="S167" s="572">
        <f ca="1">_xlfn.SHEET(Equity!J32)</f>
        <v>11</v>
      </c>
    </row>
    <row r="168" spans="1:19" x14ac:dyDescent="0.35">
      <c r="A168" s="572" t="s">
        <v>283</v>
      </c>
      <c r="B168" s="572">
        <v>623</v>
      </c>
      <c r="C168" s="572" t="s">
        <v>405</v>
      </c>
      <c r="D168" s="572">
        <v>-150</v>
      </c>
      <c r="E168" s="572" t="s">
        <v>406</v>
      </c>
      <c r="F168" s="572">
        <f>Equity!J33</f>
        <v>0</v>
      </c>
      <c r="G168" s="572" t="str">
        <f>Equity!E33</f>
        <v>Dividends paid POS</v>
      </c>
      <c r="H168" s="572" t="s">
        <v>138</v>
      </c>
      <c r="I168" s="572">
        <f>COLUMN(Equity!E33)</f>
        <v>5</v>
      </c>
      <c r="J168" s="572" t="str">
        <f>Equity!G33</f>
        <v>$ 000s</v>
      </c>
      <c r="K168" s="572"/>
      <c r="L168" s="572">
        <v>634</v>
      </c>
      <c r="M168" s="572">
        <v>624</v>
      </c>
      <c r="N168" s="572" t="str" cm="1">
        <f t="array" aca="1" ref="N168" ca="1">CELL("format",Equity!J33)</f>
        <v>,0</v>
      </c>
      <c r="O168" s="572">
        <f>ROW(Equity!J33)</f>
        <v>33</v>
      </c>
      <c r="P168" s="572">
        <f>COLUMN(Equity!J33)</f>
        <v>10</v>
      </c>
      <c r="Q168" s="572">
        <f>ROW(Equity!GJ33)</f>
        <v>33</v>
      </c>
      <c r="R168" s="572">
        <f>COLUMN(Equity!GJ33)</f>
        <v>192</v>
      </c>
      <c r="S168" s="572">
        <f ca="1">_xlfn.SHEET(Equity!J33)</f>
        <v>11</v>
      </c>
    </row>
    <row r="169" spans="1:19" x14ac:dyDescent="0.35">
      <c r="A169" s="572" t="s">
        <v>281</v>
      </c>
      <c r="B169" s="572">
        <v>863</v>
      </c>
      <c r="C169" s="572">
        <v>863</v>
      </c>
      <c r="D169" s="572">
        <v>-150</v>
      </c>
      <c r="E169" s="572" t="s">
        <v>335</v>
      </c>
      <c r="F169" s="572">
        <f>Equity!I34</f>
        <v>0</v>
      </c>
      <c r="G169" s="572" t="str">
        <f>Equity!E34</f>
        <v>Retained cash balance</v>
      </c>
      <c r="H169" s="572" t="s">
        <v>130</v>
      </c>
      <c r="I169" s="572">
        <f>COLUMN(Equity!E34)</f>
        <v>5</v>
      </c>
      <c r="J169" s="572" t="str">
        <f>Equity!G34</f>
        <v>$ 000s</v>
      </c>
      <c r="K169" s="572"/>
      <c r="L169" s="572"/>
      <c r="M169" s="572"/>
      <c r="N169" s="572" t="str" cm="1">
        <f t="array" aca="1" ref="N169" ca="1">CELL("format",Equity!I34)</f>
        <v>,0</v>
      </c>
      <c r="O169" s="572">
        <f>ROW(Equity!I34)</f>
        <v>34</v>
      </c>
      <c r="P169" s="572">
        <f>COLUMN(Equity!I34)</f>
        <v>9</v>
      </c>
      <c r="Q169" s="572">
        <f>ROW(Equity!I34)</f>
        <v>34</v>
      </c>
      <c r="R169" s="572">
        <f>COLUMN(Equity!I34)</f>
        <v>9</v>
      </c>
      <c r="S169" s="572">
        <f ca="1">_xlfn.SHEET(Equity!I34)</f>
        <v>11</v>
      </c>
    </row>
    <row r="170" spans="1:19" x14ac:dyDescent="0.35">
      <c r="A170" s="572" t="s">
        <v>277</v>
      </c>
      <c r="B170" s="572">
        <v>624</v>
      </c>
      <c r="C170" s="572" t="s">
        <v>413</v>
      </c>
      <c r="D170" s="572">
        <v>-150</v>
      </c>
      <c r="E170" s="572" t="s">
        <v>414</v>
      </c>
      <c r="F170" s="572">
        <f>Equity!J34</f>
        <v>0</v>
      </c>
      <c r="G170" s="572" t="str">
        <f>Equity!E34</f>
        <v>Retained cash balance</v>
      </c>
      <c r="H170" s="572" t="s">
        <v>130</v>
      </c>
      <c r="I170" s="572">
        <f>COLUMN(Equity!E34)</f>
        <v>5</v>
      </c>
      <c r="J170" s="572" t="str">
        <f>Equity!G34</f>
        <v>$ 000s</v>
      </c>
      <c r="K170" s="572" t="s">
        <v>413</v>
      </c>
      <c r="L170" s="572" t="s">
        <v>1772</v>
      </c>
      <c r="M170" s="572" t="s">
        <v>1773</v>
      </c>
      <c r="N170" s="572" t="str" cm="1">
        <f t="array" aca="1" ref="N170" ca="1">CELL("format",Equity!J34)</f>
        <v>,0</v>
      </c>
      <c r="O170" s="572">
        <f>ROW(Equity!J34)</f>
        <v>34</v>
      </c>
      <c r="P170" s="572">
        <f>COLUMN(Equity!J34)</f>
        <v>10</v>
      </c>
      <c r="Q170" s="572">
        <f>ROW(Equity!GJ34)</f>
        <v>34</v>
      </c>
      <c r="R170" s="572">
        <f>COLUMN(Equity!GJ34)</f>
        <v>192</v>
      </c>
      <c r="S170" s="572">
        <f ca="1">_xlfn.SHEET(Equity!J34)</f>
        <v>11</v>
      </c>
    </row>
    <row r="171" spans="1:19" x14ac:dyDescent="0.35">
      <c r="A171" s="572" t="s">
        <v>270</v>
      </c>
      <c r="B171" s="572">
        <v>-151</v>
      </c>
      <c r="C171" s="572" t="s">
        <v>415</v>
      </c>
      <c r="D171" s="572">
        <v>-147</v>
      </c>
      <c r="E171" s="572"/>
      <c r="F171" s="572" t="str">
        <f>Equity!A37</f>
        <v>DIVIDENDS</v>
      </c>
      <c r="G171" s="572" t="str">
        <f>Equity!A37</f>
        <v>DIVIDENDS</v>
      </c>
      <c r="H171" s="572" t="s">
        <v>135</v>
      </c>
      <c r="I171" s="572">
        <f>COLUMN(Equity!A37)</f>
        <v>1</v>
      </c>
      <c r="J171" s="572"/>
      <c r="K171" s="572" t="s">
        <v>415</v>
      </c>
      <c r="L171" s="572"/>
      <c r="M171" s="572"/>
      <c r="N171" s="572" t="str" cm="1">
        <f t="array" aca="1" ref="N171" ca="1">CELL("format",Equity!A37)</f>
        <v>,0</v>
      </c>
      <c r="O171" s="572">
        <f>ROW(Equity!A37)</f>
        <v>37</v>
      </c>
      <c r="P171" s="572">
        <f>COLUMN(Equity!A37)</f>
        <v>1</v>
      </c>
      <c r="Q171" s="572">
        <f>ROW(Equity!A52)</f>
        <v>52</v>
      </c>
      <c r="R171" s="572">
        <f>COLUMN(Equity!A52)</f>
        <v>1</v>
      </c>
      <c r="S171" s="572">
        <f ca="1">_xlfn.SHEET(Equity!A37)</f>
        <v>11</v>
      </c>
    </row>
    <row r="172" spans="1:19" x14ac:dyDescent="0.35">
      <c r="A172" s="572" t="s">
        <v>283</v>
      </c>
      <c r="B172" s="572">
        <v>1181</v>
      </c>
      <c r="C172" s="572" t="s">
        <v>1471</v>
      </c>
      <c r="D172" s="572">
        <v>-151</v>
      </c>
      <c r="E172" s="572" t="s">
        <v>1475</v>
      </c>
      <c r="F172" s="572">
        <f>Equity!J38</f>
        <v>0</v>
      </c>
      <c r="G172" s="572" t="str">
        <f>Equity!E38</f>
        <v>Retained earnings balance BEG</v>
      </c>
      <c r="H172" s="572" t="s">
        <v>125</v>
      </c>
      <c r="I172" s="572">
        <f>COLUMN(Equity!E38)</f>
        <v>5</v>
      </c>
      <c r="J172" s="572" t="str">
        <f>Equity!G38</f>
        <v>$ 000s</v>
      </c>
      <c r="K172" s="572"/>
      <c r="L172" s="572">
        <v>617</v>
      </c>
      <c r="M172" s="572">
        <v>627</v>
      </c>
      <c r="N172" s="572" t="str" cm="1">
        <f t="array" aca="1" ref="N172" ca="1">CELL("format",Equity!J38)</f>
        <v>,0</v>
      </c>
      <c r="O172" s="572">
        <f>ROW(Equity!J38)</f>
        <v>38</v>
      </c>
      <c r="P172" s="572">
        <f>COLUMN(Equity!J38)</f>
        <v>10</v>
      </c>
      <c r="Q172" s="572">
        <f>ROW(Equity!GJ38)</f>
        <v>38</v>
      </c>
      <c r="R172" s="572">
        <f>COLUMN(Equity!GJ38)</f>
        <v>192</v>
      </c>
      <c r="S172" s="572">
        <f ca="1">_xlfn.SHEET(Equity!J38)</f>
        <v>11</v>
      </c>
    </row>
    <row r="173" spans="1:19" x14ac:dyDescent="0.35">
      <c r="A173" s="572" t="s">
        <v>283</v>
      </c>
      <c r="B173" s="572">
        <v>1182</v>
      </c>
      <c r="C173" s="572" t="s">
        <v>403</v>
      </c>
      <c r="D173" s="572">
        <v>-151</v>
      </c>
      <c r="E173" s="572" t="s">
        <v>404</v>
      </c>
      <c r="F173" s="572">
        <f>Equity!J39</f>
        <v>0</v>
      </c>
      <c r="G173" s="572" t="str">
        <f>Equity!E39</f>
        <v>Profit after tax</v>
      </c>
      <c r="H173" s="572" t="s">
        <v>106</v>
      </c>
      <c r="I173" s="572">
        <f>COLUMN(Equity!E39)</f>
        <v>5</v>
      </c>
      <c r="J173" s="572" t="str">
        <f>Equity!G39</f>
        <v>$ 000s</v>
      </c>
      <c r="K173" s="572"/>
      <c r="L173" s="572">
        <v>728</v>
      </c>
      <c r="M173" s="572">
        <v>627</v>
      </c>
      <c r="N173" s="572" t="str" cm="1">
        <f t="array" aca="1" ref="N173" ca="1">CELL("format",Equity!J39)</f>
        <v>,0</v>
      </c>
      <c r="O173" s="572">
        <f>ROW(Equity!J39)</f>
        <v>39</v>
      </c>
      <c r="P173" s="572">
        <f>COLUMN(Equity!J39)</f>
        <v>10</v>
      </c>
      <c r="Q173" s="572">
        <f>ROW(Equity!GJ39)</f>
        <v>39</v>
      </c>
      <c r="R173" s="572">
        <f>COLUMN(Equity!GJ39)</f>
        <v>192</v>
      </c>
      <c r="S173" s="572">
        <f ca="1">_xlfn.SHEET(Equity!J39)</f>
        <v>11</v>
      </c>
    </row>
    <row r="174" spans="1:19" x14ac:dyDescent="0.35">
      <c r="A174" s="572" t="s">
        <v>277</v>
      </c>
      <c r="B174" s="572">
        <v>627</v>
      </c>
      <c r="C174" s="572" t="s">
        <v>417</v>
      </c>
      <c r="D174" s="572">
        <v>-151</v>
      </c>
      <c r="E174" s="572" t="s">
        <v>1476</v>
      </c>
      <c r="F174" s="572">
        <f>Equity!J40</f>
        <v>0</v>
      </c>
      <c r="G174" s="572" t="str">
        <f>Equity!E40</f>
        <v>Earnings available for dividend</v>
      </c>
      <c r="H174" s="572" t="s">
        <v>136</v>
      </c>
      <c r="I174" s="572">
        <f>COLUMN(Equity!E40)</f>
        <v>5</v>
      </c>
      <c r="J174" s="572" t="str">
        <f>Equity!G40</f>
        <v>$ 000s</v>
      </c>
      <c r="K174" s="572" t="s">
        <v>417</v>
      </c>
      <c r="L174" s="572" t="s">
        <v>1774</v>
      </c>
      <c r="M174" s="572">
        <v>1177</v>
      </c>
      <c r="N174" s="572" t="str" cm="1">
        <f t="array" aca="1" ref="N174" ca="1">CELL("format",Equity!J40)</f>
        <v>,0</v>
      </c>
      <c r="O174" s="572">
        <f>ROW(Equity!J40)</f>
        <v>40</v>
      </c>
      <c r="P174" s="572">
        <f>COLUMN(Equity!J40)</f>
        <v>10</v>
      </c>
      <c r="Q174" s="572">
        <f>ROW(Equity!GJ40)</f>
        <v>40</v>
      </c>
      <c r="R174" s="572">
        <f>COLUMN(Equity!GJ40)</f>
        <v>192</v>
      </c>
      <c r="S174" s="572">
        <f ca="1">_xlfn.SHEET(Equity!J40)</f>
        <v>11</v>
      </c>
    </row>
    <row r="175" spans="1:19" x14ac:dyDescent="0.35">
      <c r="A175" s="572" t="s">
        <v>283</v>
      </c>
      <c r="B175" s="572">
        <v>1179</v>
      </c>
      <c r="C175" s="572" t="s">
        <v>409</v>
      </c>
      <c r="D175" s="572">
        <v>-151</v>
      </c>
      <c r="E175" s="572" t="s">
        <v>418</v>
      </c>
      <c r="F175" s="572">
        <f>Equity!J42</f>
        <v>0</v>
      </c>
      <c r="G175" s="572" t="str">
        <f>Equity!E42</f>
        <v>Retained cash balance BEG</v>
      </c>
      <c r="H175" s="572" t="s">
        <v>129</v>
      </c>
      <c r="I175" s="572">
        <f>COLUMN(Equity!E42)</f>
        <v>5</v>
      </c>
      <c r="J175" s="572" t="str">
        <f>Equity!G42</f>
        <v>$ 000s</v>
      </c>
      <c r="K175" s="572"/>
      <c r="L175" s="572">
        <v>621</v>
      </c>
      <c r="M175" s="572">
        <v>630</v>
      </c>
      <c r="N175" s="572" t="str" cm="1">
        <f t="array" aca="1" ref="N175" ca="1">CELL("format",Equity!J42)</f>
        <v>,0</v>
      </c>
      <c r="O175" s="572">
        <f>ROW(Equity!J42)</f>
        <v>42</v>
      </c>
      <c r="P175" s="572">
        <f>COLUMN(Equity!J42)</f>
        <v>10</v>
      </c>
      <c r="Q175" s="572">
        <f>ROW(Equity!GJ42)</f>
        <v>42</v>
      </c>
      <c r="R175" s="572">
        <f>COLUMN(Equity!GJ42)</f>
        <v>192</v>
      </c>
      <c r="S175" s="572">
        <f ca="1">_xlfn.SHEET(Equity!J42)</f>
        <v>11</v>
      </c>
    </row>
    <row r="176" spans="1:19" x14ac:dyDescent="0.35">
      <c r="A176" s="572" t="s">
        <v>283</v>
      </c>
      <c r="B176" s="572">
        <v>1180</v>
      </c>
      <c r="C176" s="572" t="s">
        <v>411</v>
      </c>
      <c r="D176" s="572">
        <v>-151</v>
      </c>
      <c r="E176" s="572" t="s">
        <v>412</v>
      </c>
      <c r="F176" s="572">
        <f>Equity!J43</f>
        <v>0</v>
      </c>
      <c r="G176" s="572" t="str">
        <f>Equity!E43</f>
        <v>Cash flow available for dividends</v>
      </c>
      <c r="H176" s="572" t="s">
        <v>54</v>
      </c>
      <c r="I176" s="572">
        <f>COLUMN(Equity!E43)</f>
        <v>5</v>
      </c>
      <c r="J176" s="572" t="str">
        <f>Equity!G43</f>
        <v>$ 000s</v>
      </c>
      <c r="K176" s="572"/>
      <c r="L176" s="572">
        <v>752</v>
      </c>
      <c r="M176" s="572">
        <v>630</v>
      </c>
      <c r="N176" s="572" t="str" cm="1">
        <f t="array" aca="1" ref="N176" ca="1">CELL("format",Equity!J43)</f>
        <v>,0</v>
      </c>
      <c r="O176" s="572">
        <f>ROW(Equity!J43)</f>
        <v>43</v>
      </c>
      <c r="P176" s="572">
        <f>COLUMN(Equity!J43)</f>
        <v>10</v>
      </c>
      <c r="Q176" s="572">
        <f>ROW(Equity!GJ43)</f>
        <v>43</v>
      </c>
      <c r="R176" s="572">
        <f>COLUMN(Equity!GJ43)</f>
        <v>192</v>
      </c>
      <c r="S176" s="572">
        <f ca="1">_xlfn.SHEET(Equity!J43)</f>
        <v>11</v>
      </c>
    </row>
    <row r="177" spans="1:19" x14ac:dyDescent="0.35">
      <c r="A177" s="572" t="s">
        <v>277</v>
      </c>
      <c r="B177" s="572">
        <v>630</v>
      </c>
      <c r="C177" s="572" t="s">
        <v>419</v>
      </c>
      <c r="D177" s="572">
        <v>-151</v>
      </c>
      <c r="E177" s="572" t="s">
        <v>420</v>
      </c>
      <c r="F177" s="572">
        <f>Equity!J44</f>
        <v>0</v>
      </c>
      <c r="G177" s="572" t="str">
        <f>Equity!E44</f>
        <v>Cash available for dividends</v>
      </c>
      <c r="H177" s="572" t="s">
        <v>137</v>
      </c>
      <c r="I177" s="572">
        <f>COLUMN(Equity!E44)</f>
        <v>5</v>
      </c>
      <c r="J177" s="572" t="str">
        <f>Equity!G44</f>
        <v>$ 000s</v>
      </c>
      <c r="K177" s="572" t="s">
        <v>419</v>
      </c>
      <c r="L177" s="572" t="s">
        <v>1676</v>
      </c>
      <c r="M177" s="572">
        <v>1178</v>
      </c>
      <c r="N177" s="572" t="str" cm="1">
        <f t="array" aca="1" ref="N177" ca="1">CELL("format",Equity!J44)</f>
        <v>,0</v>
      </c>
      <c r="O177" s="572">
        <f>ROW(Equity!J44)</f>
        <v>44</v>
      </c>
      <c r="P177" s="572">
        <f>COLUMN(Equity!J44)</f>
        <v>10</v>
      </c>
      <c r="Q177" s="572">
        <f>ROW(Equity!GJ44)</f>
        <v>44</v>
      </c>
      <c r="R177" s="572">
        <f>COLUMN(Equity!GJ44)</f>
        <v>192</v>
      </c>
      <c r="S177" s="572">
        <f ca="1">_xlfn.SHEET(Equity!J44)</f>
        <v>11</v>
      </c>
    </row>
    <row r="178" spans="1:19" x14ac:dyDescent="0.35">
      <c r="A178" s="572" t="s">
        <v>283</v>
      </c>
      <c r="B178" s="572">
        <v>1177</v>
      </c>
      <c r="C178" s="572" t="s">
        <v>417</v>
      </c>
      <c r="D178" s="572">
        <v>-151</v>
      </c>
      <c r="E178" s="572" t="s">
        <v>421</v>
      </c>
      <c r="F178" s="572">
        <f>Equity!J46</f>
        <v>0</v>
      </c>
      <c r="G178" s="572" t="str">
        <f>Equity!E46</f>
        <v>Earnings available for dividend</v>
      </c>
      <c r="H178" s="572" t="s">
        <v>136</v>
      </c>
      <c r="I178" s="572">
        <f>COLUMN(Equity!E46)</f>
        <v>5</v>
      </c>
      <c r="J178" s="572" t="str">
        <f>Equity!G46</f>
        <v>$ 000s</v>
      </c>
      <c r="K178" s="572"/>
      <c r="L178" s="572">
        <v>627</v>
      </c>
      <c r="M178" s="572">
        <v>634</v>
      </c>
      <c r="N178" s="572" t="str" cm="1">
        <f t="array" aca="1" ref="N178" ca="1">CELL("format",Equity!J46)</f>
        <v>,0</v>
      </c>
      <c r="O178" s="572">
        <f>ROW(Equity!J46)</f>
        <v>46</v>
      </c>
      <c r="P178" s="572">
        <f>COLUMN(Equity!J46)</f>
        <v>10</v>
      </c>
      <c r="Q178" s="572">
        <f>ROW(Equity!GJ46)</f>
        <v>46</v>
      </c>
      <c r="R178" s="572">
        <f>COLUMN(Equity!GJ46)</f>
        <v>192</v>
      </c>
      <c r="S178" s="572">
        <f ca="1">_xlfn.SHEET(Equity!J46)</f>
        <v>11</v>
      </c>
    </row>
    <row r="179" spans="1:19" x14ac:dyDescent="0.35">
      <c r="A179" s="572" t="s">
        <v>283</v>
      </c>
      <c r="B179" s="572">
        <v>1178</v>
      </c>
      <c r="C179" s="572" t="s">
        <v>419</v>
      </c>
      <c r="D179" s="572">
        <v>-151</v>
      </c>
      <c r="E179" s="572" t="s">
        <v>422</v>
      </c>
      <c r="F179" s="572">
        <f>Equity!J47</f>
        <v>0</v>
      </c>
      <c r="G179" s="572" t="str">
        <f>Equity!E47</f>
        <v>Cash available for dividends</v>
      </c>
      <c r="H179" s="572" t="s">
        <v>137</v>
      </c>
      <c r="I179" s="572">
        <f>COLUMN(Equity!E47)</f>
        <v>5</v>
      </c>
      <c r="J179" s="572" t="str">
        <f>Equity!G47</f>
        <v>$ 000s</v>
      </c>
      <c r="K179" s="572"/>
      <c r="L179" s="572">
        <v>630</v>
      </c>
      <c r="M179" s="572">
        <v>634</v>
      </c>
      <c r="N179" s="572" t="str" cm="1">
        <f t="array" aca="1" ref="N179" ca="1">CELL("format",Equity!J47)</f>
        <v>,0</v>
      </c>
      <c r="O179" s="572">
        <f>ROW(Equity!J47)</f>
        <v>47</v>
      </c>
      <c r="P179" s="572">
        <f>COLUMN(Equity!J47)</f>
        <v>10</v>
      </c>
      <c r="Q179" s="572">
        <f>ROW(Equity!GJ47)</f>
        <v>47</v>
      </c>
      <c r="R179" s="572">
        <f>COLUMN(Equity!GJ47)</f>
        <v>192</v>
      </c>
      <c r="S179" s="572">
        <f ca="1">_xlfn.SHEET(Equity!J47)</f>
        <v>11</v>
      </c>
    </row>
    <row r="180" spans="1:19" x14ac:dyDescent="0.35">
      <c r="A180" s="572" t="s">
        <v>281</v>
      </c>
      <c r="B180" s="572">
        <v>864</v>
      </c>
      <c r="C180" s="572">
        <v>864</v>
      </c>
      <c r="D180" s="572">
        <v>-151</v>
      </c>
      <c r="E180" s="572" t="s">
        <v>335</v>
      </c>
      <c r="F180" s="572" t="str">
        <f>Equity!E48</f>
        <v>Dividends paid POS</v>
      </c>
      <c r="G180" s="572" t="str">
        <f>Equity!E47</f>
        <v>Cash available for dividends</v>
      </c>
      <c r="H180" s="572" t="s">
        <v>137</v>
      </c>
      <c r="I180" s="572">
        <f>COLUMN(Equity!E47)</f>
        <v>5</v>
      </c>
      <c r="J180" s="572" t="str">
        <f>Equity!G48</f>
        <v>$ 000s</v>
      </c>
      <c r="K180" s="572"/>
      <c r="L180" s="572"/>
      <c r="M180" s="572">
        <v>635</v>
      </c>
      <c r="N180" s="572" t="str" cm="1">
        <f t="array" aca="1" ref="N180" ca="1">CELL("format",Equity!E48)</f>
        <v>,0</v>
      </c>
      <c r="O180" s="572">
        <f>ROW(Equity!E48)</f>
        <v>48</v>
      </c>
      <c r="P180" s="572">
        <f>COLUMN(Equity!E48)</f>
        <v>5</v>
      </c>
      <c r="Q180" s="572">
        <f>ROW(Equity!E48)</f>
        <v>48</v>
      </c>
      <c r="R180" s="572">
        <f>COLUMN(Equity!E48)</f>
        <v>5</v>
      </c>
      <c r="S180" s="572">
        <f ca="1">_xlfn.SHEET(Equity!E48)</f>
        <v>11</v>
      </c>
    </row>
    <row r="181" spans="1:19" x14ac:dyDescent="0.35">
      <c r="A181" s="572" t="s">
        <v>274</v>
      </c>
      <c r="B181" s="572">
        <v>1279</v>
      </c>
      <c r="C181" s="572" t="s">
        <v>423</v>
      </c>
      <c r="D181" s="572">
        <v>-151</v>
      </c>
      <c r="E181" s="572" t="s">
        <v>424</v>
      </c>
      <c r="F181" s="572">
        <f>Equity!H48</f>
        <v>285360.00151790451</v>
      </c>
      <c r="G181" s="572" t="str">
        <f>Equity!E48</f>
        <v>Dividends paid POS</v>
      </c>
      <c r="H181" s="572" t="s">
        <v>138</v>
      </c>
      <c r="I181" s="572">
        <f>COLUMN(Equity!E48)</f>
        <v>5</v>
      </c>
      <c r="J181" s="572" t="str">
        <f>Equity!G48</f>
        <v>$ 000s</v>
      </c>
      <c r="K181" s="572" t="s">
        <v>423</v>
      </c>
      <c r="L181" s="572">
        <v>634</v>
      </c>
      <c r="M181" s="572"/>
      <c r="N181" s="572" t="str" cm="1">
        <f t="array" aca="1" ref="N181" ca="1">CELL("format",Equity!H48)</f>
        <v>,0</v>
      </c>
      <c r="O181" s="572">
        <f>ROW(Equity!H48)</f>
        <v>48</v>
      </c>
      <c r="P181" s="572">
        <f>COLUMN(Equity!H48)</f>
        <v>8</v>
      </c>
      <c r="Q181" s="572">
        <f>ROW(Equity!H48)</f>
        <v>48</v>
      </c>
      <c r="R181" s="572">
        <f>COLUMN(Equity!H48)</f>
        <v>8</v>
      </c>
      <c r="S181" s="572">
        <f ca="1">_xlfn.SHEET(Equity!H48)</f>
        <v>11</v>
      </c>
    </row>
    <row r="182" spans="1:19" x14ac:dyDescent="0.35">
      <c r="A182" s="572" t="s">
        <v>277</v>
      </c>
      <c r="B182" s="572">
        <v>634</v>
      </c>
      <c r="C182" s="572" t="s">
        <v>405</v>
      </c>
      <c r="D182" s="572">
        <v>-151</v>
      </c>
      <c r="E182" s="572" t="s">
        <v>425</v>
      </c>
      <c r="F182" s="572">
        <f>Equity!J48</f>
        <v>0</v>
      </c>
      <c r="G182" s="572" t="str">
        <f>Equity!E48</f>
        <v>Dividends paid POS</v>
      </c>
      <c r="H182" s="572" t="s">
        <v>138</v>
      </c>
      <c r="I182" s="572">
        <f>COLUMN(Equity!E48)</f>
        <v>5</v>
      </c>
      <c r="J182" s="572" t="str">
        <f>Equity!G48</f>
        <v>$ 000s</v>
      </c>
      <c r="K182" s="572" t="s">
        <v>405</v>
      </c>
      <c r="L182" s="572" t="s">
        <v>1775</v>
      </c>
      <c r="M182" s="572" t="s">
        <v>1776</v>
      </c>
      <c r="N182" s="572" t="str" cm="1">
        <f t="array" aca="1" ref="N182" ca="1">CELL("format",Equity!J48)</f>
        <v>,0</v>
      </c>
      <c r="O182" s="572">
        <f>ROW(Equity!J48)</f>
        <v>48</v>
      </c>
      <c r="P182" s="572">
        <f>COLUMN(Equity!J48)</f>
        <v>10</v>
      </c>
      <c r="Q182" s="572">
        <f>ROW(Equity!GJ48)</f>
        <v>48</v>
      </c>
      <c r="R182" s="572">
        <f>COLUMN(Equity!GJ48)</f>
        <v>192</v>
      </c>
      <c r="S182" s="572">
        <f ca="1">_xlfn.SHEET(Equity!J48)</f>
        <v>11</v>
      </c>
    </row>
    <row r="183" spans="1:19" x14ac:dyDescent="0.35">
      <c r="A183" s="572" t="s">
        <v>272</v>
      </c>
      <c r="B183" s="572">
        <v>635</v>
      </c>
      <c r="C183" s="572">
        <v>635</v>
      </c>
      <c r="D183" s="572">
        <v>-151</v>
      </c>
      <c r="E183" s="572" t="s">
        <v>1777</v>
      </c>
      <c r="F183" s="572" t="str">
        <f>Equity!E49</f>
        <v>Dividends paid</v>
      </c>
      <c r="G183" s="572" t="str">
        <f>Equity!E48</f>
        <v>Dividends paid POS</v>
      </c>
      <c r="H183" s="572" t="s">
        <v>138</v>
      </c>
      <c r="I183" s="572">
        <f>COLUMN(Equity!E48)</f>
        <v>5</v>
      </c>
      <c r="J183" s="572" t="str">
        <f>Equity!G49</f>
        <v>$ 000s</v>
      </c>
      <c r="K183" s="572"/>
      <c r="L183" s="572">
        <v>864</v>
      </c>
      <c r="M183" s="572"/>
      <c r="N183" s="572" t="str" cm="1">
        <f t="array" aca="1" ref="N183" ca="1">CELL("format",Equity!E49)</f>
        <v>,0</v>
      </c>
      <c r="O183" s="572">
        <f>ROW(Equity!E49)</f>
        <v>49</v>
      </c>
      <c r="P183" s="572">
        <f>COLUMN(Equity!E49)</f>
        <v>5</v>
      </c>
      <c r="Q183" s="572">
        <f>ROW(Equity!E49)</f>
        <v>49</v>
      </c>
      <c r="R183" s="572">
        <f>COLUMN(Equity!E49)</f>
        <v>5</v>
      </c>
      <c r="S183" s="572">
        <f ca="1">_xlfn.SHEET(Equity!E49)</f>
        <v>11</v>
      </c>
    </row>
    <row r="184" spans="1:19" x14ac:dyDescent="0.35">
      <c r="A184" s="572" t="s">
        <v>274</v>
      </c>
      <c r="B184" s="572">
        <v>1280</v>
      </c>
      <c r="C184" s="572" t="s">
        <v>426</v>
      </c>
      <c r="D184" s="572">
        <v>-151</v>
      </c>
      <c r="E184" s="572" t="s">
        <v>427</v>
      </c>
      <c r="F184" s="572">
        <f>Equity!H49</f>
        <v>-285360.00151790451</v>
      </c>
      <c r="G184" s="572" t="str">
        <f>Equity!E49</f>
        <v>Dividends paid</v>
      </c>
      <c r="H184" s="572" t="s">
        <v>428</v>
      </c>
      <c r="I184" s="572">
        <f>COLUMN(Equity!E49)</f>
        <v>5</v>
      </c>
      <c r="J184" s="572" t="str">
        <f>Equity!G49</f>
        <v>$ 000s</v>
      </c>
      <c r="K184" s="572" t="s">
        <v>426</v>
      </c>
      <c r="L184" s="572">
        <v>636</v>
      </c>
      <c r="M184" s="572"/>
      <c r="N184" s="572" t="str" cm="1">
        <f t="array" aca="1" ref="N184" ca="1">CELL("format",Equity!H49)</f>
        <v>,0</v>
      </c>
      <c r="O184" s="572">
        <f>ROW(Equity!H49)</f>
        <v>49</v>
      </c>
      <c r="P184" s="572">
        <f>COLUMN(Equity!H49)</f>
        <v>8</v>
      </c>
      <c r="Q184" s="572">
        <f>ROW(Equity!H49)</f>
        <v>49</v>
      </c>
      <c r="R184" s="572">
        <f>COLUMN(Equity!H49)</f>
        <v>8</v>
      </c>
      <c r="S184" s="572">
        <f ca="1">_xlfn.SHEET(Equity!H49)</f>
        <v>11</v>
      </c>
    </row>
    <row r="185" spans="1:19" x14ac:dyDescent="0.35">
      <c r="A185" s="572" t="s">
        <v>277</v>
      </c>
      <c r="B185" s="572">
        <v>636</v>
      </c>
      <c r="C185" s="572" t="s">
        <v>429</v>
      </c>
      <c r="D185" s="572">
        <v>-151</v>
      </c>
      <c r="E185" s="572" t="s">
        <v>430</v>
      </c>
      <c r="F185" s="572">
        <f>Equity!J49</f>
        <v>0</v>
      </c>
      <c r="G185" s="572" t="str">
        <f>Equity!E49</f>
        <v>Dividends paid</v>
      </c>
      <c r="H185" s="572" t="s">
        <v>428</v>
      </c>
      <c r="I185" s="572">
        <f>COLUMN(Equity!E49)</f>
        <v>5</v>
      </c>
      <c r="J185" s="572" t="str">
        <f>Equity!G49</f>
        <v>$ 000s</v>
      </c>
      <c r="K185" s="572" t="s">
        <v>429</v>
      </c>
      <c r="L185" s="572">
        <v>634</v>
      </c>
      <c r="M185" s="572" t="s">
        <v>1778</v>
      </c>
      <c r="N185" s="572" t="str" cm="1">
        <f t="array" aca="1" ref="N185" ca="1">CELL("format",Equity!J49)</f>
        <v>,0</v>
      </c>
      <c r="O185" s="572">
        <f>ROW(Equity!J49)</f>
        <v>49</v>
      </c>
      <c r="P185" s="572">
        <f>COLUMN(Equity!J49)</f>
        <v>10</v>
      </c>
      <c r="Q185" s="572">
        <f>ROW(Equity!GJ49)</f>
        <v>49</v>
      </c>
      <c r="R185" s="572">
        <f>COLUMN(Equity!GJ49)</f>
        <v>192</v>
      </c>
      <c r="S185" s="572">
        <f ca="1">_xlfn.SHEET(Equity!J49)</f>
        <v>11</v>
      </c>
    </row>
    <row r="186" spans="1:19" x14ac:dyDescent="0.35">
      <c r="A186" s="572" t="s">
        <v>270</v>
      </c>
      <c r="B186" s="572">
        <v>-116</v>
      </c>
      <c r="C186" s="572" t="s">
        <v>2366</v>
      </c>
      <c r="D186" s="572">
        <v>-7</v>
      </c>
      <c r="E186" s="572"/>
      <c r="F186" s="572" t="str">
        <f ca="1">Esc!A1</f>
        <v>Esc - Base case 1</v>
      </c>
      <c r="G186" s="572" t="str">
        <f ca="1">Esc!A1</f>
        <v>Esc - Base case 1</v>
      </c>
      <c r="H186" s="572" t="s">
        <v>1320</v>
      </c>
      <c r="I186" s="572">
        <f>COLUMN(Esc!A1)</f>
        <v>1</v>
      </c>
      <c r="J186" s="572"/>
      <c r="K186" s="572" t="s">
        <v>2366</v>
      </c>
      <c r="L186" s="572"/>
      <c r="M186" s="572"/>
      <c r="N186" s="572" t="str" cm="1">
        <f t="array" aca="1" ref="N186" ca="1">CELL("format",Esc!A1)</f>
        <v>,0</v>
      </c>
      <c r="O186" s="572">
        <f>ROW(Esc!A1)</f>
        <v>1</v>
      </c>
      <c r="P186" s="572">
        <f>COLUMN(Esc!A1)</f>
        <v>1</v>
      </c>
      <c r="Q186" s="572">
        <f>ROW(Esc!A26)</f>
        <v>26</v>
      </c>
      <c r="R186" s="572">
        <f>COLUMN(Esc!A26)</f>
        <v>1</v>
      </c>
      <c r="S186" s="572">
        <f ca="1">_xlfn.SHEET(Esc!A1)</f>
        <v>7</v>
      </c>
    </row>
    <row r="187" spans="1:19" x14ac:dyDescent="0.35">
      <c r="A187" s="572" t="s">
        <v>272</v>
      </c>
      <c r="B187" s="572">
        <v>317</v>
      </c>
      <c r="C187" s="572">
        <v>317</v>
      </c>
      <c r="D187" s="572">
        <v>-116</v>
      </c>
      <c r="E187" s="572" t="s">
        <v>1779</v>
      </c>
      <c r="F187" s="572" t="str">
        <f ca="1">Esc!A1</f>
        <v>Esc - Base case 1</v>
      </c>
      <c r="G187" s="572"/>
      <c r="H187" s="572"/>
      <c r="I187" s="572"/>
      <c r="J187" s="572"/>
      <c r="K187" s="572"/>
      <c r="L187" s="572">
        <v>3</v>
      </c>
      <c r="M187" s="572"/>
      <c r="N187" s="572" t="str" cm="1">
        <f t="array" aca="1" ref="N187" ca="1">CELL("format",Esc!A1)</f>
        <v>,0</v>
      </c>
      <c r="O187" s="572">
        <f>ROW(Esc!A1)</f>
        <v>1</v>
      </c>
      <c r="P187" s="572">
        <f>COLUMN(Esc!A1)</f>
        <v>1</v>
      </c>
      <c r="Q187" s="572">
        <f>ROW(Esc!A1)</f>
        <v>1</v>
      </c>
      <c r="R187" s="572">
        <f>COLUMN(Esc!A1)</f>
        <v>1</v>
      </c>
      <c r="S187" s="572">
        <f ca="1">_xlfn.SHEET(Esc!A1)</f>
        <v>7</v>
      </c>
    </row>
    <row r="188" spans="1:19" x14ac:dyDescent="0.35">
      <c r="A188" s="572" t="s">
        <v>270</v>
      </c>
      <c r="B188" s="572">
        <v>-117</v>
      </c>
      <c r="C188" s="572" t="s">
        <v>779</v>
      </c>
      <c r="D188" s="572">
        <v>-116</v>
      </c>
      <c r="E188" s="572"/>
      <c r="F188" s="572" t="str">
        <f>Esc!A9</f>
        <v>CPI ESCALATION</v>
      </c>
      <c r="G188" s="572" t="str">
        <f>Esc!A9</f>
        <v>CPI ESCALATION</v>
      </c>
      <c r="H188" s="572" t="s">
        <v>697</v>
      </c>
      <c r="I188" s="572">
        <f>COLUMN(Esc!A9)</f>
        <v>1</v>
      </c>
      <c r="J188" s="572"/>
      <c r="K188" s="572" t="s">
        <v>779</v>
      </c>
      <c r="L188" s="572"/>
      <c r="M188" s="572"/>
      <c r="N188" s="572" t="str" cm="1">
        <f t="array" aca="1" ref="N188" ca="1">CELL("format",Esc!A9)</f>
        <v>,0</v>
      </c>
      <c r="O188" s="572">
        <f>ROW(Esc!A9)</f>
        <v>9</v>
      </c>
      <c r="P188" s="572">
        <f>COLUMN(Esc!A9)</f>
        <v>1</v>
      </c>
      <c r="Q188" s="572">
        <f>ROW(Esc!A25)</f>
        <v>25</v>
      </c>
      <c r="R188" s="572">
        <f>COLUMN(Esc!A25)</f>
        <v>1</v>
      </c>
      <c r="S188" s="572">
        <f ca="1">_xlfn.SHEET(Esc!A9)</f>
        <v>7</v>
      </c>
    </row>
    <row r="189" spans="1:19" x14ac:dyDescent="0.35">
      <c r="A189" s="572" t="s">
        <v>283</v>
      </c>
      <c r="B189" s="572">
        <v>318</v>
      </c>
      <c r="C189" s="572" t="s">
        <v>372</v>
      </c>
      <c r="D189" s="572">
        <v>-117</v>
      </c>
      <c r="E189" s="572" t="s">
        <v>373</v>
      </c>
      <c r="F189" s="572">
        <f>Esc!F11</f>
        <v>46203</v>
      </c>
      <c r="G189" s="572" t="str">
        <f>Esc!E11</f>
        <v>Financial close date</v>
      </c>
      <c r="H189" s="572" t="s">
        <v>151</v>
      </c>
      <c r="I189" s="572">
        <f>COLUMN(Esc!E11)</f>
        <v>5</v>
      </c>
      <c r="J189" s="572" t="str">
        <f>Esc!G11</f>
        <v>date</v>
      </c>
      <c r="K189" s="572"/>
      <c r="L189" s="572">
        <v>1248</v>
      </c>
      <c r="M189" s="572">
        <v>322</v>
      </c>
      <c r="N189" s="572" t="str" cm="1">
        <f t="array" aca="1" ref="N189" ca="1">CELL("format",Esc!F11)</f>
        <v>D1</v>
      </c>
      <c r="O189" s="572">
        <f>ROW(Esc!F11)</f>
        <v>11</v>
      </c>
      <c r="P189" s="572">
        <f>COLUMN(Esc!F11)</f>
        <v>6</v>
      </c>
      <c r="Q189" s="572">
        <f>ROW(Esc!F11)</f>
        <v>11</v>
      </c>
      <c r="R189" s="572">
        <f>COLUMN(Esc!F11)</f>
        <v>6</v>
      </c>
      <c r="S189" s="572">
        <f ca="1">_xlfn.SHEET(Esc!F11)</f>
        <v>7</v>
      </c>
    </row>
    <row r="190" spans="1:19" x14ac:dyDescent="0.35">
      <c r="A190" s="572" t="s">
        <v>283</v>
      </c>
      <c r="B190" s="572">
        <v>319</v>
      </c>
      <c r="C190" s="572" t="s">
        <v>780</v>
      </c>
      <c r="D190" s="572">
        <v>-117</v>
      </c>
      <c r="E190" s="572" t="s">
        <v>781</v>
      </c>
      <c r="F190" s="572">
        <f>Esc!F12</f>
        <v>2.5000000000000001E-2</v>
      </c>
      <c r="G190" s="572" t="str">
        <f>Esc!E12</f>
        <v>CPI escalation rate</v>
      </c>
      <c r="H190" s="572" t="s">
        <v>707</v>
      </c>
      <c r="I190" s="572">
        <f>COLUMN(Esc!E12)</f>
        <v>5</v>
      </c>
      <c r="J190" s="572" t="str">
        <f>Esc!G12</f>
        <v>% p.a.</v>
      </c>
      <c r="K190" s="572"/>
      <c r="L190" s="572">
        <v>18</v>
      </c>
      <c r="M190" s="572">
        <v>322</v>
      </c>
      <c r="N190" s="572" t="str" cm="1">
        <f t="array" aca="1" ref="N190" ca="1">CELL("format",Esc!F12)</f>
        <v>P2</v>
      </c>
      <c r="O190" s="572">
        <f>ROW(Esc!F12)</f>
        <v>12</v>
      </c>
      <c r="P190" s="572">
        <f>COLUMN(Esc!F12)</f>
        <v>6</v>
      </c>
      <c r="Q190" s="572">
        <f>ROW(Esc!F12)</f>
        <v>12</v>
      </c>
      <c r="R190" s="572">
        <f>COLUMN(Esc!F12)</f>
        <v>6</v>
      </c>
      <c r="S190" s="572">
        <f ca="1">_xlfn.SHEET(Esc!F12)</f>
        <v>7</v>
      </c>
    </row>
    <row r="191" spans="1:19" x14ac:dyDescent="0.35">
      <c r="A191" s="572" t="s">
        <v>283</v>
      </c>
      <c r="B191" s="572">
        <v>320</v>
      </c>
      <c r="C191" s="572" t="s">
        <v>660</v>
      </c>
      <c r="D191" s="572">
        <v>-117</v>
      </c>
      <c r="E191" s="572" t="s">
        <v>1029</v>
      </c>
      <c r="F191" s="572">
        <f>Esc!J13</f>
        <v>46053</v>
      </c>
      <c r="G191" s="572" t="str">
        <f>Esc!E13</f>
        <v>Model period ending</v>
      </c>
      <c r="H191" s="572" t="s">
        <v>11</v>
      </c>
      <c r="I191" s="572">
        <f>COLUMN(Esc!E13)</f>
        <v>5</v>
      </c>
      <c r="J191" s="572" t="str">
        <f>Esc!G13</f>
        <v>date</v>
      </c>
      <c r="K191" s="572"/>
      <c r="L191" s="572">
        <v>75</v>
      </c>
      <c r="M191" s="572">
        <v>322</v>
      </c>
      <c r="N191" s="572" t="str" cm="1">
        <f t="array" aca="1" ref="N191" ca="1">CELL("format",Esc!J13)</f>
        <v>D1</v>
      </c>
      <c r="O191" s="572">
        <f>ROW(Esc!J13)</f>
        <v>13</v>
      </c>
      <c r="P191" s="572">
        <f>COLUMN(Esc!J13)</f>
        <v>10</v>
      </c>
      <c r="Q191" s="572">
        <f>ROW(Esc!GJ13)</f>
        <v>13</v>
      </c>
      <c r="R191" s="572">
        <f>COLUMN(Esc!GJ13)</f>
        <v>192</v>
      </c>
      <c r="S191" s="572">
        <f ca="1">_xlfn.SHEET(Esc!J13)</f>
        <v>7</v>
      </c>
    </row>
    <row r="192" spans="1:19" x14ac:dyDescent="0.35">
      <c r="A192" s="572" t="s">
        <v>274</v>
      </c>
      <c r="B192" s="572">
        <v>321</v>
      </c>
      <c r="C192" s="572" t="s">
        <v>1215</v>
      </c>
      <c r="D192" s="572">
        <v>-117</v>
      </c>
      <c r="E192" s="572" t="s">
        <v>1365</v>
      </c>
      <c r="F192" s="572">
        <f>Esc!H14</f>
        <v>277.83505167495679</v>
      </c>
      <c r="G192" s="572" t="str">
        <f>Esc!E14</f>
        <v>CPI escalation factor</v>
      </c>
      <c r="H192" s="572" t="s">
        <v>698</v>
      </c>
      <c r="I192" s="572">
        <f>COLUMN(Esc!E14)</f>
        <v>5</v>
      </c>
      <c r="J192" s="572" t="str">
        <f>Esc!G14</f>
        <v>factor</v>
      </c>
      <c r="K192" s="572" t="s">
        <v>1215</v>
      </c>
      <c r="L192" s="572">
        <v>322</v>
      </c>
      <c r="M192" s="572"/>
      <c r="N192" s="572" t="str" cm="1">
        <f t="array" aca="1" ref="N192" ca="1">CELL("format",Esc!H14)</f>
        <v>,4</v>
      </c>
      <c r="O192" s="572">
        <f>ROW(Esc!H14)</f>
        <v>14</v>
      </c>
      <c r="P192" s="572">
        <f>COLUMN(Esc!H14)</f>
        <v>8</v>
      </c>
      <c r="Q192" s="572">
        <f>ROW(Esc!H14)</f>
        <v>14</v>
      </c>
      <c r="R192" s="572">
        <f>COLUMN(Esc!H14)</f>
        <v>8</v>
      </c>
      <c r="S192" s="572">
        <f ca="1">_xlfn.SHEET(Esc!H14)</f>
        <v>7</v>
      </c>
    </row>
    <row r="193" spans="1:19" x14ac:dyDescent="0.35">
      <c r="A193" s="572" t="s">
        <v>277</v>
      </c>
      <c r="B193" s="572">
        <v>322</v>
      </c>
      <c r="C193" s="572" t="s">
        <v>1216</v>
      </c>
      <c r="D193" s="572">
        <v>-117</v>
      </c>
      <c r="E193" s="572" t="s">
        <v>1366</v>
      </c>
      <c r="F193" s="572">
        <f>Esc!J14</f>
        <v>1</v>
      </c>
      <c r="G193" s="572" t="str">
        <f>Esc!E14</f>
        <v>CPI escalation factor</v>
      </c>
      <c r="H193" s="572" t="s">
        <v>698</v>
      </c>
      <c r="I193" s="572">
        <f>COLUMN(Esc!E14)</f>
        <v>5</v>
      </c>
      <c r="J193" s="572" t="str">
        <f>Esc!G14</f>
        <v>factor</v>
      </c>
      <c r="K193" s="572" t="s">
        <v>1216</v>
      </c>
      <c r="L193" s="572" t="s">
        <v>1780</v>
      </c>
      <c r="M193" s="572" t="s">
        <v>1781</v>
      </c>
      <c r="N193" s="572" t="str" cm="1">
        <f t="array" aca="1" ref="N193" ca="1">CELL("format",Esc!J14)</f>
        <v>,4</v>
      </c>
      <c r="O193" s="572">
        <f>ROW(Esc!J14)</f>
        <v>14</v>
      </c>
      <c r="P193" s="572">
        <f>COLUMN(Esc!J14)</f>
        <v>10</v>
      </c>
      <c r="Q193" s="572">
        <f>ROW(Esc!GJ14)</f>
        <v>14</v>
      </c>
      <c r="R193" s="572">
        <f>COLUMN(Esc!GJ14)</f>
        <v>192</v>
      </c>
      <c r="S193" s="572">
        <f ca="1">_xlfn.SHEET(Esc!J14)</f>
        <v>7</v>
      </c>
    </row>
    <row r="194" spans="1:19" x14ac:dyDescent="0.35">
      <c r="A194" s="572" t="s">
        <v>270</v>
      </c>
      <c r="B194" s="572">
        <v>-100</v>
      </c>
      <c r="C194" s="572" t="s">
        <v>2367</v>
      </c>
      <c r="D194" s="572">
        <v>-6</v>
      </c>
      <c r="E194" s="572"/>
      <c r="F194" s="572" t="str">
        <f ca="1">Fin!A1</f>
        <v>Fin - Base case 1</v>
      </c>
      <c r="G194" s="572" t="str">
        <f ca="1">Fin!A1</f>
        <v>Fin - Base case 1</v>
      </c>
      <c r="H194" s="572" t="s">
        <v>1453</v>
      </c>
      <c r="I194" s="572">
        <f>COLUMN(Fin!A1)</f>
        <v>1</v>
      </c>
      <c r="J194" s="572"/>
      <c r="K194" s="572" t="s">
        <v>2367</v>
      </c>
      <c r="L194" s="572"/>
      <c r="M194" s="572"/>
      <c r="N194" s="572" t="str" cm="1">
        <f t="array" aca="1" ref="N194" ca="1">CELL("format",Fin!A1)</f>
        <v>,0</v>
      </c>
      <c r="O194" s="572">
        <f>ROW(Fin!A1)</f>
        <v>1</v>
      </c>
      <c r="P194" s="572">
        <f>COLUMN(Fin!A1)</f>
        <v>1</v>
      </c>
      <c r="Q194" s="572">
        <f>ROW(Fin!A146)</f>
        <v>146</v>
      </c>
      <c r="R194" s="572">
        <f>COLUMN(Fin!A146)</f>
        <v>1</v>
      </c>
      <c r="S194" s="572">
        <f ca="1">_xlfn.SHEET(Fin!A1)</f>
        <v>6</v>
      </c>
    </row>
    <row r="195" spans="1:19" x14ac:dyDescent="0.35">
      <c r="A195" s="572" t="s">
        <v>272</v>
      </c>
      <c r="B195" s="572">
        <v>219</v>
      </c>
      <c r="C195" s="572">
        <v>219</v>
      </c>
      <c r="D195" s="572">
        <v>-100</v>
      </c>
      <c r="E195" s="572" t="s">
        <v>1782</v>
      </c>
      <c r="F195" s="572" t="str">
        <f ca="1">Fin!A1</f>
        <v>Fin - Base case 1</v>
      </c>
      <c r="G195" s="572"/>
      <c r="H195" s="572"/>
      <c r="I195" s="572"/>
      <c r="J195" s="572"/>
      <c r="K195" s="572"/>
      <c r="L195" s="572">
        <v>3</v>
      </c>
      <c r="M195" s="572"/>
      <c r="N195" s="572" t="str" cm="1">
        <f t="array" aca="1" ref="N195" ca="1">CELL("format",Fin!A1)</f>
        <v>,0</v>
      </c>
      <c r="O195" s="572">
        <f>ROW(Fin!A1)</f>
        <v>1</v>
      </c>
      <c r="P195" s="572">
        <f>COLUMN(Fin!A1)</f>
        <v>1</v>
      </c>
      <c r="Q195" s="572">
        <f>ROW(Fin!A1)</f>
        <v>1</v>
      </c>
      <c r="R195" s="572">
        <f>COLUMN(Fin!A1)</f>
        <v>1</v>
      </c>
      <c r="S195" s="572">
        <f ca="1">_xlfn.SHEET(Fin!A1)</f>
        <v>6</v>
      </c>
    </row>
    <row r="196" spans="1:19" x14ac:dyDescent="0.35">
      <c r="A196" s="572" t="s">
        <v>270</v>
      </c>
      <c r="B196" s="572">
        <v>-101</v>
      </c>
      <c r="C196" s="572" t="s">
        <v>340</v>
      </c>
      <c r="D196" s="572">
        <v>-100</v>
      </c>
      <c r="E196" s="572"/>
      <c r="F196" s="572" t="str">
        <f>Fin!A9</f>
        <v>PROJECT COSTS</v>
      </c>
      <c r="G196" s="572" t="str">
        <f>Fin!A9</f>
        <v>PROJECT COSTS</v>
      </c>
      <c r="H196" s="572" t="s">
        <v>186</v>
      </c>
      <c r="I196" s="572">
        <f>COLUMN(Fin!A9)</f>
        <v>1</v>
      </c>
      <c r="J196" s="572"/>
      <c r="K196" s="572" t="s">
        <v>258</v>
      </c>
      <c r="L196" s="572"/>
      <c r="M196" s="572"/>
      <c r="N196" s="572" t="str" cm="1">
        <f t="array" aca="1" ref="N196" ca="1">CELL("format",Fin!A9)</f>
        <v>,0</v>
      </c>
      <c r="O196" s="572">
        <f>ROW(Fin!A9)</f>
        <v>9</v>
      </c>
      <c r="P196" s="572">
        <f>COLUMN(Fin!A9)</f>
        <v>1</v>
      </c>
      <c r="Q196" s="572">
        <f>ROW(Fin!A18)</f>
        <v>18</v>
      </c>
      <c r="R196" s="572">
        <f>COLUMN(Fin!A18)</f>
        <v>1</v>
      </c>
      <c r="S196" s="572">
        <f ca="1">_xlfn.SHEET(Fin!A9)</f>
        <v>6</v>
      </c>
    </row>
    <row r="197" spans="1:19" x14ac:dyDescent="0.35">
      <c r="A197" s="572" t="s">
        <v>283</v>
      </c>
      <c r="B197" s="572">
        <v>220</v>
      </c>
      <c r="C197" s="572" t="s">
        <v>599</v>
      </c>
      <c r="D197" s="572">
        <v>-101</v>
      </c>
      <c r="E197" s="572" t="s">
        <v>606</v>
      </c>
      <c r="F197" s="572">
        <f>Fin!J11</f>
        <v>0</v>
      </c>
      <c r="G197" s="572" t="str">
        <f>Fin!E11</f>
        <v>Construction costs POS</v>
      </c>
      <c r="H197" s="572" t="s">
        <v>220</v>
      </c>
      <c r="I197" s="572">
        <f>COLUMN(Fin!E11)</f>
        <v>5</v>
      </c>
      <c r="J197" s="572" t="str">
        <f>Fin!G11</f>
        <v>$ 000s</v>
      </c>
      <c r="K197" s="572"/>
      <c r="L197" s="572">
        <v>213</v>
      </c>
      <c r="M197" s="572">
        <v>224</v>
      </c>
      <c r="N197" s="572" t="str" cm="1">
        <f t="array" aca="1" ref="N197" ca="1">CELL("format",Fin!J11)</f>
        <v>,0</v>
      </c>
      <c r="O197" s="572">
        <f>ROW(Fin!J11)</f>
        <v>11</v>
      </c>
      <c r="P197" s="572">
        <f>COLUMN(Fin!J11)</f>
        <v>10</v>
      </c>
      <c r="Q197" s="572">
        <f>ROW(Fin!GJ11)</f>
        <v>11</v>
      </c>
      <c r="R197" s="572">
        <f>COLUMN(Fin!GJ11)</f>
        <v>192</v>
      </c>
      <c r="S197" s="572">
        <f ca="1">_xlfn.SHEET(Fin!J11)</f>
        <v>6</v>
      </c>
    </row>
    <row r="198" spans="1:19" x14ac:dyDescent="0.35">
      <c r="A198" s="572" t="s">
        <v>283</v>
      </c>
      <c r="B198" s="572">
        <v>221</v>
      </c>
      <c r="C198" s="572" t="s">
        <v>455</v>
      </c>
      <c r="D198" s="572">
        <v>-101</v>
      </c>
      <c r="E198" s="572" t="s">
        <v>1331</v>
      </c>
      <c r="F198" s="572">
        <f>Fin!J12</f>
        <v>0</v>
      </c>
      <c r="G198" s="572" t="str">
        <f>Fin!E12</f>
        <v>Operating cashflow during construction</v>
      </c>
      <c r="H198" s="572" t="s">
        <v>1318</v>
      </c>
      <c r="I198" s="572">
        <f>COLUMN(Fin!E12)</f>
        <v>5</v>
      </c>
      <c r="J198" s="572" t="str">
        <f>Fin!G12</f>
        <v>$ 000s</v>
      </c>
      <c r="K198" s="572"/>
      <c r="L198" s="572">
        <v>585</v>
      </c>
      <c r="M198" s="572">
        <v>224</v>
      </c>
      <c r="N198" s="572" t="str" cm="1">
        <f t="array" aca="1" ref="N198" ca="1">CELL("format",Fin!J12)</f>
        <v>,0</v>
      </c>
      <c r="O198" s="572">
        <f>ROW(Fin!J12)</f>
        <v>12</v>
      </c>
      <c r="P198" s="572">
        <f>COLUMN(Fin!J12)</f>
        <v>10</v>
      </c>
      <c r="Q198" s="572">
        <f>ROW(Fin!GJ12)</f>
        <v>12</v>
      </c>
      <c r="R198" s="572">
        <f>COLUMN(Fin!GJ12)</f>
        <v>192</v>
      </c>
      <c r="S198" s="572">
        <f ca="1">_xlfn.SHEET(Fin!J12)</f>
        <v>6</v>
      </c>
    </row>
    <row r="199" spans="1:19" x14ac:dyDescent="0.35">
      <c r="A199" s="572" t="s">
        <v>283</v>
      </c>
      <c r="B199" s="572">
        <v>222</v>
      </c>
      <c r="C199" s="572" t="s">
        <v>1477</v>
      </c>
      <c r="D199" s="572">
        <v>-101</v>
      </c>
      <c r="E199" s="572" t="s">
        <v>1478</v>
      </c>
      <c r="F199" s="572">
        <f>Fin!J13</f>
        <v>0</v>
      </c>
      <c r="G199" s="572" t="str">
        <f>Fin!E13</f>
        <v>Financing costs POS</v>
      </c>
      <c r="H199" s="572" t="s">
        <v>1455</v>
      </c>
      <c r="I199" s="572">
        <f>COLUMN(Fin!E13)</f>
        <v>5</v>
      </c>
      <c r="J199" s="572" t="str">
        <f>Fin!G13</f>
        <v>$ 000s</v>
      </c>
      <c r="K199" s="572"/>
      <c r="L199" s="572">
        <v>310</v>
      </c>
      <c r="M199" s="572">
        <v>224</v>
      </c>
      <c r="N199" s="572" t="str" cm="1">
        <f t="array" aca="1" ref="N199" ca="1">CELL("format",Fin!J13)</f>
        <v>,0</v>
      </c>
      <c r="O199" s="572">
        <f>ROW(Fin!J13)</f>
        <v>13</v>
      </c>
      <c r="P199" s="572">
        <f>COLUMN(Fin!J13)</f>
        <v>10</v>
      </c>
      <c r="Q199" s="572">
        <f>ROW(Fin!GJ13)</f>
        <v>13</v>
      </c>
      <c r="R199" s="572">
        <f>COLUMN(Fin!GJ13)</f>
        <v>192</v>
      </c>
      <c r="S199" s="572">
        <f ca="1">_xlfn.SHEET(Fin!J13)</f>
        <v>6</v>
      </c>
    </row>
    <row r="200" spans="1:19" x14ac:dyDescent="0.35">
      <c r="A200" s="572" t="s">
        <v>274</v>
      </c>
      <c r="B200" s="572">
        <v>223</v>
      </c>
      <c r="C200" s="572" t="s">
        <v>342</v>
      </c>
      <c r="D200" s="572">
        <v>-101</v>
      </c>
      <c r="E200" s="572" t="s">
        <v>1383</v>
      </c>
      <c r="F200" s="572">
        <f>Fin!H14</f>
        <v>311345.86683853937</v>
      </c>
      <c r="G200" s="572" t="str">
        <f>Fin!E14</f>
        <v>Project costs to be financed</v>
      </c>
      <c r="H200" s="572" t="s">
        <v>1378</v>
      </c>
      <c r="I200" s="572">
        <f>COLUMN(Fin!E14)</f>
        <v>5</v>
      </c>
      <c r="J200" s="572" t="str">
        <f>Fin!G14</f>
        <v>$ 000s</v>
      </c>
      <c r="K200" s="572" t="s">
        <v>342</v>
      </c>
      <c r="L200" s="572">
        <v>224</v>
      </c>
      <c r="M200" s="572"/>
      <c r="N200" s="572" t="str" cm="1">
        <f t="array" aca="1" ref="N200" ca="1">CELL("format",Fin!H14)</f>
        <v>,0</v>
      </c>
      <c r="O200" s="572">
        <f>ROW(Fin!H14)</f>
        <v>14</v>
      </c>
      <c r="P200" s="572">
        <f>COLUMN(Fin!H14)</f>
        <v>8</v>
      </c>
      <c r="Q200" s="572">
        <f>ROW(Fin!H14)</f>
        <v>14</v>
      </c>
      <c r="R200" s="572">
        <f>COLUMN(Fin!H14)</f>
        <v>8</v>
      </c>
      <c r="S200" s="572">
        <f ca="1">_xlfn.SHEET(Fin!H14)</f>
        <v>6</v>
      </c>
    </row>
    <row r="201" spans="1:19" x14ac:dyDescent="0.35">
      <c r="A201" s="572" t="s">
        <v>277</v>
      </c>
      <c r="B201" s="572">
        <v>224</v>
      </c>
      <c r="C201" s="572" t="s">
        <v>343</v>
      </c>
      <c r="D201" s="572">
        <v>-101</v>
      </c>
      <c r="E201" s="572" t="s">
        <v>1479</v>
      </c>
      <c r="F201" s="572">
        <f>Fin!J14</f>
        <v>0</v>
      </c>
      <c r="G201" s="572" t="str">
        <f>Fin!E14</f>
        <v>Project costs to be financed</v>
      </c>
      <c r="H201" s="572" t="s">
        <v>1378</v>
      </c>
      <c r="I201" s="572">
        <f>COLUMN(Fin!E14)</f>
        <v>5</v>
      </c>
      <c r="J201" s="572" t="str">
        <f>Fin!G14</f>
        <v>$ 000s</v>
      </c>
      <c r="K201" s="572" t="s">
        <v>343</v>
      </c>
      <c r="L201" s="572" t="s">
        <v>1783</v>
      </c>
      <c r="M201" s="572" t="s">
        <v>1784</v>
      </c>
      <c r="N201" s="572" t="str" cm="1">
        <f t="array" aca="1" ref="N201" ca="1">CELL("format",Fin!J14)</f>
        <v>,0</v>
      </c>
      <c r="O201" s="572">
        <f>ROW(Fin!J14)</f>
        <v>14</v>
      </c>
      <c r="P201" s="572">
        <f>COLUMN(Fin!J14)</f>
        <v>10</v>
      </c>
      <c r="Q201" s="572">
        <f>ROW(Fin!GJ14)</f>
        <v>14</v>
      </c>
      <c r="R201" s="572">
        <f>COLUMN(Fin!GJ14)</f>
        <v>192</v>
      </c>
      <c r="S201" s="572">
        <f ca="1">_xlfn.SHEET(Fin!J14)</f>
        <v>6</v>
      </c>
    </row>
    <row r="202" spans="1:19" x14ac:dyDescent="0.35">
      <c r="A202" s="572" t="s">
        <v>283</v>
      </c>
      <c r="B202" s="572">
        <v>225</v>
      </c>
      <c r="C202" s="572" t="s">
        <v>1581</v>
      </c>
      <c r="D202" s="572">
        <v>-101</v>
      </c>
      <c r="E202" s="572" t="s">
        <v>1582</v>
      </c>
      <c r="F202" s="572">
        <f>Fin!J16</f>
        <v>0</v>
      </c>
      <c r="G202" s="572" t="str">
        <f>Fin!E16</f>
        <v>Project costs to be financed - paste</v>
      </c>
      <c r="H202" s="572" t="s">
        <v>1557</v>
      </c>
      <c r="I202" s="572">
        <f>COLUMN(Fin!E16)</f>
        <v>5</v>
      </c>
      <c r="J202" s="572" t="str">
        <f>Fin!G16</f>
        <v>$ 000s</v>
      </c>
      <c r="K202" s="572"/>
      <c r="L202" s="572">
        <v>1255</v>
      </c>
      <c r="M202" s="572">
        <v>226</v>
      </c>
      <c r="N202" s="572" t="str" cm="1">
        <f t="array" aca="1" ref="N202" ca="1">CELL("format",Fin!J16)</f>
        <v>,0</v>
      </c>
      <c r="O202" s="572">
        <f>ROW(Fin!J16)</f>
        <v>16</v>
      </c>
      <c r="P202" s="572">
        <f>COLUMN(Fin!J16)</f>
        <v>10</v>
      </c>
      <c r="Q202" s="572">
        <f>ROW(Fin!GJ16)</f>
        <v>16</v>
      </c>
      <c r="R202" s="572">
        <f>COLUMN(Fin!GJ16)</f>
        <v>192</v>
      </c>
      <c r="S202" s="572">
        <f ca="1">_xlfn.SHEET(Fin!J16)</f>
        <v>6</v>
      </c>
    </row>
    <row r="203" spans="1:19" x14ac:dyDescent="0.35">
      <c r="A203" s="572" t="s">
        <v>277</v>
      </c>
      <c r="B203" s="572">
        <v>226</v>
      </c>
      <c r="C203" s="572" t="s">
        <v>988</v>
      </c>
      <c r="D203" s="572">
        <v>-101</v>
      </c>
      <c r="E203" s="572" t="s">
        <v>1583</v>
      </c>
      <c r="F203" s="572">
        <f>Fin!F17</f>
        <v>311345.86683822481</v>
      </c>
      <c r="G203" s="572" t="str">
        <f>Fin!E17</f>
        <v>Total project costs to be financed</v>
      </c>
      <c r="H203" s="572" t="s">
        <v>970</v>
      </c>
      <c r="I203" s="572">
        <f>COLUMN(Fin!E17)</f>
        <v>5</v>
      </c>
      <c r="J203" s="572" t="str">
        <f>Fin!G17</f>
        <v>$ 000s</v>
      </c>
      <c r="K203" s="572" t="s">
        <v>988</v>
      </c>
      <c r="L203" s="572">
        <v>225</v>
      </c>
      <c r="M203" s="572">
        <v>256</v>
      </c>
      <c r="N203" s="572" t="str" cm="1">
        <f t="array" aca="1" ref="N203" ca="1">CELL("format",Fin!F17)</f>
        <v>,0</v>
      </c>
      <c r="O203" s="572">
        <f>ROW(Fin!F17)</f>
        <v>17</v>
      </c>
      <c r="P203" s="572">
        <f>COLUMN(Fin!F17)</f>
        <v>6</v>
      </c>
      <c r="Q203" s="572">
        <f>ROW(Fin!F17)</f>
        <v>17</v>
      </c>
      <c r="R203" s="572">
        <f>COLUMN(Fin!F17)</f>
        <v>6</v>
      </c>
      <c r="S203" s="572">
        <f ca="1">_xlfn.SHEET(Fin!F17)</f>
        <v>6</v>
      </c>
    </row>
    <row r="204" spans="1:19" x14ac:dyDescent="0.35">
      <c r="A204" s="572" t="s">
        <v>270</v>
      </c>
      <c r="B204" s="572">
        <v>-102</v>
      </c>
      <c r="C204" s="572" t="s">
        <v>345</v>
      </c>
      <c r="D204" s="572">
        <v>-100</v>
      </c>
      <c r="E204" s="572"/>
      <c r="F204" s="572" t="str">
        <f>Fin!A19</f>
        <v>EQUITY DRAW DOWN</v>
      </c>
      <c r="G204" s="572" t="str">
        <f>Fin!A19</f>
        <v>EQUITY DRAW DOWN</v>
      </c>
      <c r="H204" s="572" t="s">
        <v>217</v>
      </c>
      <c r="I204" s="572">
        <f>COLUMN(Fin!A19)</f>
        <v>1</v>
      </c>
      <c r="J204" s="572"/>
      <c r="K204" s="572" t="s">
        <v>345</v>
      </c>
      <c r="L204" s="572"/>
      <c r="M204" s="572"/>
      <c r="N204" s="572" t="str" cm="1">
        <f t="array" aca="1" ref="N204" ca="1">CELL("format",Fin!A19)</f>
        <v>,0</v>
      </c>
      <c r="O204" s="572">
        <f>ROW(Fin!A19)</f>
        <v>19</v>
      </c>
      <c r="P204" s="572">
        <f>COLUMN(Fin!A19)</f>
        <v>1</v>
      </c>
      <c r="Q204" s="572">
        <f>ROW(Fin!A32)</f>
        <v>32</v>
      </c>
      <c r="R204" s="572">
        <f>COLUMN(Fin!A32)</f>
        <v>1</v>
      </c>
      <c r="S204" s="572">
        <f ca="1">_xlfn.SHEET(Fin!A19)</f>
        <v>6</v>
      </c>
    </row>
    <row r="205" spans="1:19" x14ac:dyDescent="0.35">
      <c r="A205" s="572" t="s">
        <v>270</v>
      </c>
      <c r="B205" s="572">
        <v>-103</v>
      </c>
      <c r="C205" s="572" t="s">
        <v>346</v>
      </c>
      <c r="D205" s="572">
        <v>-102</v>
      </c>
      <c r="E205" s="572"/>
      <c r="F205" s="572">
        <f>Fin!A21</f>
        <v>0</v>
      </c>
      <c r="G205" s="572" t="str">
        <f>Fin!B21</f>
        <v>Equity pro rata drawdown</v>
      </c>
      <c r="H205" s="572" t="s">
        <v>206</v>
      </c>
      <c r="I205" s="572">
        <f>COLUMN(Fin!B21)</f>
        <v>2</v>
      </c>
      <c r="J205" s="572"/>
      <c r="K205" s="572" t="s">
        <v>346</v>
      </c>
      <c r="L205" s="572"/>
      <c r="M205" s="572"/>
      <c r="N205" s="572" t="str" cm="1">
        <f t="array" aca="1" ref="N205" ca="1">CELL("format",Fin!A21)</f>
        <v>,0</v>
      </c>
      <c r="O205" s="572">
        <f>ROW(Fin!A21)</f>
        <v>21</v>
      </c>
      <c r="P205" s="572">
        <f>COLUMN(Fin!A21)</f>
        <v>1</v>
      </c>
      <c r="Q205" s="572">
        <f>ROW(Fin!A25)</f>
        <v>25</v>
      </c>
      <c r="R205" s="572">
        <f>COLUMN(Fin!A25)</f>
        <v>1</v>
      </c>
      <c r="S205" s="572">
        <f ca="1">_xlfn.SHEET(Fin!A21)</f>
        <v>6</v>
      </c>
    </row>
    <row r="206" spans="1:19" x14ac:dyDescent="0.35">
      <c r="A206" s="572" t="s">
        <v>283</v>
      </c>
      <c r="B206" s="572">
        <v>227</v>
      </c>
      <c r="C206" s="572" t="s">
        <v>1584</v>
      </c>
      <c r="D206" s="572">
        <v>-103</v>
      </c>
      <c r="E206" s="572" t="s">
        <v>1585</v>
      </c>
      <c r="F206" s="572">
        <f>Fin!F22</f>
        <v>0.72039447292733627</v>
      </c>
      <c r="G206" s="572" t="str">
        <f>Fin!E22</f>
        <v>Senior debt leverage</v>
      </c>
      <c r="H206" s="572" t="s">
        <v>227</v>
      </c>
      <c r="I206" s="572">
        <f>COLUMN(Fin!E22)</f>
        <v>5</v>
      </c>
      <c r="J206" s="572" t="str">
        <f>Fin!G22</f>
        <v>%</v>
      </c>
      <c r="K206" s="572"/>
      <c r="L206" s="572">
        <v>261</v>
      </c>
      <c r="M206" s="572">
        <v>230</v>
      </c>
      <c r="N206" s="572" t="str" cm="1">
        <f t="array" aca="1" ref="N206" ca="1">CELL("format",Fin!F22)</f>
        <v>P2</v>
      </c>
      <c r="O206" s="572">
        <f>ROW(Fin!F22)</f>
        <v>22</v>
      </c>
      <c r="P206" s="572">
        <f>COLUMN(Fin!F22)</f>
        <v>6</v>
      </c>
      <c r="Q206" s="572">
        <f>ROW(Fin!F22)</f>
        <v>22</v>
      </c>
      <c r="R206" s="572">
        <f>COLUMN(Fin!F22)</f>
        <v>6</v>
      </c>
      <c r="S206" s="572">
        <f ca="1">_xlfn.SHEET(Fin!F22)</f>
        <v>6</v>
      </c>
    </row>
    <row r="207" spans="1:19" x14ac:dyDescent="0.35">
      <c r="A207" s="572" t="s">
        <v>283</v>
      </c>
      <c r="B207" s="572">
        <v>228</v>
      </c>
      <c r="C207" s="572" t="s">
        <v>1581</v>
      </c>
      <c r="D207" s="572">
        <v>-103</v>
      </c>
      <c r="E207" s="572" t="s">
        <v>1582</v>
      </c>
      <c r="F207" s="572">
        <f>Fin!J23</f>
        <v>0</v>
      </c>
      <c r="G207" s="572" t="str">
        <f>Fin!E23</f>
        <v>Project costs to be financed - paste</v>
      </c>
      <c r="H207" s="572" t="s">
        <v>1557</v>
      </c>
      <c r="I207" s="572">
        <f>COLUMN(Fin!E23)</f>
        <v>5</v>
      </c>
      <c r="J207" s="572" t="str">
        <f>Fin!G23</f>
        <v>$ 000s</v>
      </c>
      <c r="K207" s="572"/>
      <c r="L207" s="572">
        <v>1255</v>
      </c>
      <c r="M207" s="572">
        <v>230</v>
      </c>
      <c r="N207" s="572" t="str" cm="1">
        <f t="array" aca="1" ref="N207" ca="1">CELL("format",Fin!J23)</f>
        <v>,0</v>
      </c>
      <c r="O207" s="572">
        <f>ROW(Fin!J23)</f>
        <v>23</v>
      </c>
      <c r="P207" s="572">
        <f>COLUMN(Fin!J23)</f>
        <v>10</v>
      </c>
      <c r="Q207" s="572">
        <f>ROW(Fin!GJ23)</f>
        <v>23</v>
      </c>
      <c r="R207" s="572">
        <f>COLUMN(Fin!GJ23)</f>
        <v>192</v>
      </c>
      <c r="S207" s="572">
        <f ca="1">_xlfn.SHEET(Fin!J23)</f>
        <v>6</v>
      </c>
    </row>
    <row r="208" spans="1:19" x14ac:dyDescent="0.35">
      <c r="A208" s="572" t="s">
        <v>274</v>
      </c>
      <c r="B208" s="572">
        <v>229</v>
      </c>
      <c r="C208" s="572" t="s">
        <v>348</v>
      </c>
      <c r="D208" s="572">
        <v>-103</v>
      </c>
      <c r="E208" s="572" t="s">
        <v>349</v>
      </c>
      <c r="F208" s="572">
        <f>Fin!H24</f>
        <v>87054.025199197247</v>
      </c>
      <c r="G208" s="572" t="str">
        <f>Fin!E24</f>
        <v>Equity pro rata drawdown</v>
      </c>
      <c r="H208" s="572" t="s">
        <v>206</v>
      </c>
      <c r="I208" s="572">
        <f>COLUMN(Fin!E24)</f>
        <v>5</v>
      </c>
      <c r="J208" s="572" t="str">
        <f>Fin!G24</f>
        <v>$ 000s</v>
      </c>
      <c r="K208" s="572" t="s">
        <v>348</v>
      </c>
      <c r="L208" s="572">
        <v>230</v>
      </c>
      <c r="M208" s="572"/>
      <c r="N208" s="572" t="str" cm="1">
        <f t="array" aca="1" ref="N208" ca="1">CELL("format",Fin!H24)</f>
        <v>,0</v>
      </c>
      <c r="O208" s="572">
        <f>ROW(Fin!H24)</f>
        <v>24</v>
      </c>
      <c r="P208" s="572">
        <f>COLUMN(Fin!H24)</f>
        <v>8</v>
      </c>
      <c r="Q208" s="572">
        <f>ROW(Fin!H24)</f>
        <v>24</v>
      </c>
      <c r="R208" s="572">
        <f>COLUMN(Fin!H24)</f>
        <v>8</v>
      </c>
      <c r="S208" s="572">
        <f ca="1">_xlfn.SHEET(Fin!H24)</f>
        <v>6</v>
      </c>
    </row>
    <row r="209" spans="1:19" x14ac:dyDescent="0.35">
      <c r="A209" s="572" t="s">
        <v>277</v>
      </c>
      <c r="B209" s="572">
        <v>230</v>
      </c>
      <c r="C209" s="572" t="s">
        <v>350</v>
      </c>
      <c r="D209" s="572">
        <v>-103</v>
      </c>
      <c r="E209" s="572" t="s">
        <v>1586</v>
      </c>
      <c r="F209" s="572">
        <f>Fin!J24</f>
        <v>0</v>
      </c>
      <c r="G209" s="572" t="str">
        <f>Fin!E24</f>
        <v>Equity pro rata drawdown</v>
      </c>
      <c r="H209" s="572" t="s">
        <v>206</v>
      </c>
      <c r="I209" s="572">
        <f>COLUMN(Fin!E24)</f>
        <v>5</v>
      </c>
      <c r="J209" s="572" t="str">
        <f>Fin!G24</f>
        <v>$ 000s</v>
      </c>
      <c r="K209" s="572" t="s">
        <v>350</v>
      </c>
      <c r="L209" s="572" t="s">
        <v>1785</v>
      </c>
      <c r="M209" s="572" t="s">
        <v>1786</v>
      </c>
      <c r="N209" s="572" t="str" cm="1">
        <f t="array" aca="1" ref="N209" ca="1">CELL("format",Fin!J24)</f>
        <v>,0</v>
      </c>
      <c r="O209" s="572">
        <f>ROW(Fin!J24)</f>
        <v>24</v>
      </c>
      <c r="P209" s="572">
        <f>COLUMN(Fin!J24)</f>
        <v>10</v>
      </c>
      <c r="Q209" s="572">
        <f>ROW(Fin!GJ24)</f>
        <v>24</v>
      </c>
      <c r="R209" s="572">
        <f>COLUMN(Fin!GJ24)</f>
        <v>192</v>
      </c>
      <c r="S209" s="572">
        <f ca="1">_xlfn.SHEET(Fin!J24)</f>
        <v>6</v>
      </c>
    </row>
    <row r="210" spans="1:19" x14ac:dyDescent="0.35">
      <c r="A210" s="572" t="s">
        <v>270</v>
      </c>
      <c r="B210" s="572">
        <v>-104</v>
      </c>
      <c r="C210" s="572" t="s">
        <v>351</v>
      </c>
      <c r="D210" s="572">
        <v>-102</v>
      </c>
      <c r="E210" s="572"/>
      <c r="F210" s="572">
        <f>Fin!A26</f>
        <v>0</v>
      </c>
      <c r="G210" s="572" t="str">
        <f>Fin!B26</f>
        <v>Active equity investment profile</v>
      </c>
      <c r="H210" s="572" t="s">
        <v>207</v>
      </c>
      <c r="I210" s="572">
        <f>COLUMN(Fin!B26)</f>
        <v>2</v>
      </c>
      <c r="J210" s="572"/>
      <c r="K210" s="572" t="s">
        <v>351</v>
      </c>
      <c r="L210" s="572"/>
      <c r="M210" s="572"/>
      <c r="N210" s="572" t="str" cm="1">
        <f t="array" aca="1" ref="N210" ca="1">CELL("format",Fin!A26)</f>
        <v>,0</v>
      </c>
      <c r="O210" s="572">
        <f>ROW(Fin!A26)</f>
        <v>26</v>
      </c>
      <c r="P210" s="572">
        <f>COLUMN(Fin!A26)</f>
        <v>1</v>
      </c>
      <c r="Q210" s="572">
        <f>ROW(Fin!A32)</f>
        <v>32</v>
      </c>
      <c r="R210" s="572">
        <f>COLUMN(Fin!A32)</f>
        <v>1</v>
      </c>
      <c r="S210" s="572">
        <f ca="1">_xlfn.SHEET(Fin!A26)</f>
        <v>6</v>
      </c>
    </row>
    <row r="211" spans="1:19" x14ac:dyDescent="0.35">
      <c r="A211" s="572" t="s">
        <v>283</v>
      </c>
      <c r="B211" s="572">
        <v>231</v>
      </c>
      <c r="C211" s="572" t="s">
        <v>1012</v>
      </c>
      <c r="D211" s="572">
        <v>-104</v>
      </c>
      <c r="E211" s="572" t="s">
        <v>1013</v>
      </c>
      <c r="F211" s="572">
        <f>Fin!F27</f>
        <v>2</v>
      </c>
      <c r="G211" s="572" t="str">
        <f>Fin!E27</f>
        <v>Equity investment profile switch</v>
      </c>
      <c r="H211" s="572" t="s">
        <v>208</v>
      </c>
      <c r="I211" s="572">
        <f>COLUMN(Fin!E27)</f>
        <v>5</v>
      </c>
      <c r="J211" s="572" t="str">
        <f>Fin!G27</f>
        <v>switch</v>
      </c>
      <c r="K211" s="572"/>
      <c r="L211" s="572">
        <v>28</v>
      </c>
      <c r="M211" s="572">
        <v>234</v>
      </c>
      <c r="N211" s="572" t="str" cm="1">
        <f t="array" aca="1" ref="N211" ca="1">CELL("format",Fin!F27)</f>
        <v>,0</v>
      </c>
      <c r="O211" s="572">
        <f>ROW(Fin!F27)</f>
        <v>27</v>
      </c>
      <c r="P211" s="572">
        <f>COLUMN(Fin!F27)</f>
        <v>6</v>
      </c>
      <c r="Q211" s="572">
        <f>ROW(Fin!F27)</f>
        <v>27</v>
      </c>
      <c r="R211" s="572">
        <f>COLUMN(Fin!F27)</f>
        <v>6</v>
      </c>
      <c r="S211" s="572">
        <f ca="1">_xlfn.SHEET(Fin!F27)</f>
        <v>6</v>
      </c>
    </row>
    <row r="212" spans="1:19" x14ac:dyDescent="0.35">
      <c r="A212" s="572" t="s">
        <v>331</v>
      </c>
      <c r="B212" s="572">
        <v>1197</v>
      </c>
      <c r="C212" s="572" t="s">
        <v>1787</v>
      </c>
      <c r="D212" s="572">
        <v>-104</v>
      </c>
      <c r="E212" s="572" t="s">
        <v>282</v>
      </c>
      <c r="F212" s="572">
        <f>Fin!J28</f>
        <v>0</v>
      </c>
      <c r="G212" s="572" t="str">
        <f>Fin!E28</f>
        <v>[Upfront equity drawdown]</v>
      </c>
      <c r="H212" s="572" t="s">
        <v>218</v>
      </c>
      <c r="I212" s="572">
        <f>COLUMN(Fin!E28)</f>
        <v>5</v>
      </c>
      <c r="J212" s="572"/>
      <c r="K212" s="572"/>
      <c r="L212" s="572"/>
      <c r="M212" s="572">
        <v>234</v>
      </c>
      <c r="N212" s="572" t="str" cm="1">
        <f t="array" aca="1" ref="N212" ca="1">CELL("format",Fin!J28)</f>
        <v>,0</v>
      </c>
      <c r="O212" s="572">
        <f>ROW(Fin!J28)</f>
        <v>28</v>
      </c>
      <c r="P212" s="572">
        <f>COLUMN(Fin!J28)</f>
        <v>10</v>
      </c>
      <c r="Q212" s="572">
        <f>ROW(Fin!GJ28)</f>
        <v>28</v>
      </c>
      <c r="R212" s="572">
        <f>COLUMN(Fin!GJ28)</f>
        <v>192</v>
      </c>
      <c r="S212" s="572">
        <f ca="1">_xlfn.SHEET(Fin!J28)</f>
        <v>6</v>
      </c>
    </row>
    <row r="213" spans="1:19" x14ac:dyDescent="0.35">
      <c r="A213" s="572" t="s">
        <v>283</v>
      </c>
      <c r="B213" s="572">
        <v>1198</v>
      </c>
      <c r="C213" s="572" t="s">
        <v>350</v>
      </c>
      <c r="D213" s="572">
        <v>-104</v>
      </c>
      <c r="E213" s="572" t="s">
        <v>352</v>
      </c>
      <c r="F213" s="572">
        <f>Fin!J29</f>
        <v>0</v>
      </c>
      <c r="G213" s="572" t="str">
        <f>Fin!E29</f>
        <v>Equity pro rata drawdown</v>
      </c>
      <c r="H213" s="572" t="s">
        <v>206</v>
      </c>
      <c r="I213" s="572">
        <f>COLUMN(Fin!E29)</f>
        <v>5</v>
      </c>
      <c r="J213" s="572" t="str">
        <f>Fin!G29</f>
        <v>$ 000s</v>
      </c>
      <c r="K213" s="572"/>
      <c r="L213" s="572">
        <v>230</v>
      </c>
      <c r="M213" s="572">
        <v>234</v>
      </c>
      <c r="N213" s="572" t="str" cm="1">
        <f t="array" aca="1" ref="N213" ca="1">CELL("format",Fin!J29)</f>
        <v>,0</v>
      </c>
      <c r="O213" s="572">
        <f>ROW(Fin!J29)</f>
        <v>29</v>
      </c>
      <c r="P213" s="572">
        <f>COLUMN(Fin!J29)</f>
        <v>10</v>
      </c>
      <c r="Q213" s="572">
        <f>ROW(Fin!GJ29)</f>
        <v>29</v>
      </c>
      <c r="R213" s="572">
        <f>COLUMN(Fin!GJ29)</f>
        <v>192</v>
      </c>
      <c r="S213" s="572">
        <f ca="1">_xlfn.SHEET(Fin!J29)</f>
        <v>6</v>
      </c>
    </row>
    <row r="214" spans="1:19" x14ac:dyDescent="0.35">
      <c r="A214" s="572" t="s">
        <v>274</v>
      </c>
      <c r="B214" s="572">
        <v>233</v>
      </c>
      <c r="C214" s="572" t="s">
        <v>353</v>
      </c>
      <c r="D214" s="572">
        <v>-104</v>
      </c>
      <c r="E214" s="572" t="s">
        <v>354</v>
      </c>
      <c r="F214" s="572">
        <f>Fin!H30</f>
        <v>87054.025199197247</v>
      </c>
      <c r="G214" s="572" t="str">
        <f>Fin!E30</f>
        <v>Equity drawdown during construction</v>
      </c>
      <c r="H214" s="572" t="s">
        <v>219</v>
      </c>
      <c r="I214" s="572">
        <f>COLUMN(Fin!E30)</f>
        <v>5</v>
      </c>
      <c r="J214" s="572" t="str">
        <f>Fin!G30</f>
        <v>$ 000s</v>
      </c>
      <c r="K214" s="572" t="s">
        <v>353</v>
      </c>
      <c r="L214" s="572">
        <v>234</v>
      </c>
      <c r="M214" s="572"/>
      <c r="N214" s="572" t="str" cm="1">
        <f t="array" aca="1" ref="N214" ca="1">CELL("format",Fin!H30)</f>
        <v>,0</v>
      </c>
      <c r="O214" s="572">
        <f>ROW(Fin!H30)</f>
        <v>30</v>
      </c>
      <c r="P214" s="572">
        <f>COLUMN(Fin!H30)</f>
        <v>8</v>
      </c>
      <c r="Q214" s="572">
        <f>ROW(Fin!H30)</f>
        <v>30</v>
      </c>
      <c r="R214" s="572">
        <f>COLUMN(Fin!H30)</f>
        <v>8</v>
      </c>
      <c r="S214" s="572">
        <f ca="1">_xlfn.SHEET(Fin!H30)</f>
        <v>6</v>
      </c>
    </row>
    <row r="215" spans="1:19" x14ac:dyDescent="0.35">
      <c r="A215" s="572" t="s">
        <v>277</v>
      </c>
      <c r="B215" s="572">
        <v>234</v>
      </c>
      <c r="C215" s="572" t="s">
        <v>333</v>
      </c>
      <c r="D215" s="572">
        <v>-104</v>
      </c>
      <c r="E215" s="572" t="s">
        <v>1788</v>
      </c>
      <c r="F215" s="572">
        <f>Fin!J30</f>
        <v>0</v>
      </c>
      <c r="G215" s="572" t="str">
        <f>Fin!E30</f>
        <v>Equity drawdown during construction</v>
      </c>
      <c r="H215" s="572" t="s">
        <v>219</v>
      </c>
      <c r="I215" s="572">
        <f>COLUMN(Fin!E30)</f>
        <v>5</v>
      </c>
      <c r="J215" s="572" t="str">
        <f>Fin!G30</f>
        <v>$ 000s</v>
      </c>
      <c r="K215" s="572" t="s">
        <v>333</v>
      </c>
      <c r="L215" s="572" t="s">
        <v>1789</v>
      </c>
      <c r="M215" s="572" t="s">
        <v>1790</v>
      </c>
      <c r="N215" s="572" t="str" cm="1">
        <f t="array" aca="1" ref="N215" ca="1">CELL("format",Fin!J30)</f>
        <v>,0</v>
      </c>
      <c r="O215" s="572">
        <f>ROW(Fin!J30)</f>
        <v>30</v>
      </c>
      <c r="P215" s="572">
        <f>COLUMN(Fin!J30)</f>
        <v>10</v>
      </c>
      <c r="Q215" s="572">
        <f>ROW(Fin!GJ30)</f>
        <v>30</v>
      </c>
      <c r="R215" s="572">
        <f>COLUMN(Fin!GJ30)</f>
        <v>192</v>
      </c>
      <c r="S215" s="572">
        <f ca="1">_xlfn.SHEET(Fin!J30)</f>
        <v>6</v>
      </c>
    </row>
    <row r="216" spans="1:19" x14ac:dyDescent="0.35">
      <c r="A216" s="572" t="s">
        <v>270</v>
      </c>
      <c r="B216" s="572">
        <v>-105</v>
      </c>
      <c r="C216" s="572" t="s">
        <v>1469</v>
      </c>
      <c r="D216" s="572">
        <v>-100</v>
      </c>
      <c r="E216" s="572"/>
      <c r="F216" s="572" t="str">
        <f>Fin!A33</f>
        <v>SENIOR DEBT</v>
      </c>
      <c r="G216" s="572" t="str">
        <f>Fin!A33</f>
        <v>SENIOR DEBT</v>
      </c>
      <c r="H216" s="572" t="s">
        <v>1461</v>
      </c>
      <c r="I216" s="572">
        <f>COLUMN(Fin!A33)</f>
        <v>1</v>
      </c>
      <c r="J216" s="572"/>
      <c r="K216" s="572" t="s">
        <v>1469</v>
      </c>
      <c r="L216" s="572"/>
      <c r="M216" s="572"/>
      <c r="N216" s="572" t="str" cm="1">
        <f t="array" aca="1" ref="N216" ca="1">CELL("format",Fin!A33)</f>
        <v>,0</v>
      </c>
      <c r="O216" s="572">
        <f>ROW(Fin!A33)</f>
        <v>33</v>
      </c>
      <c r="P216" s="572">
        <f>COLUMN(Fin!A33)</f>
        <v>1</v>
      </c>
      <c r="Q216" s="572">
        <f>ROW(Fin!A134)</f>
        <v>134</v>
      </c>
      <c r="R216" s="572">
        <f>COLUMN(Fin!A134)</f>
        <v>1</v>
      </c>
      <c r="S216" s="572">
        <f ca="1">_xlfn.SHEET(Fin!A33)</f>
        <v>6</v>
      </c>
    </row>
    <row r="217" spans="1:19" x14ac:dyDescent="0.35">
      <c r="A217" s="572" t="s">
        <v>270</v>
      </c>
      <c r="B217" s="572">
        <v>-106</v>
      </c>
      <c r="C217" s="572" t="s">
        <v>1507</v>
      </c>
      <c r="D217" s="572">
        <v>-105</v>
      </c>
      <c r="E217" s="572"/>
      <c r="F217" s="572">
        <f>Fin!A35</f>
        <v>0</v>
      </c>
      <c r="G217" s="572" t="str">
        <f>Fin!B35</f>
        <v>Debt capacity</v>
      </c>
      <c r="H217" s="572" t="s">
        <v>1508</v>
      </c>
      <c r="I217" s="572">
        <f>COLUMN(Fin!B35)</f>
        <v>2</v>
      </c>
      <c r="J217" s="572"/>
      <c r="K217" s="572" t="s">
        <v>1507</v>
      </c>
      <c r="L217" s="572"/>
      <c r="M217" s="572"/>
      <c r="N217" s="572" t="str" cm="1">
        <f t="array" aca="1" ref="N217" ca="1">CELL("format",Fin!A35)</f>
        <v>,0</v>
      </c>
      <c r="O217" s="572">
        <f>ROW(Fin!A35)</f>
        <v>35</v>
      </c>
      <c r="P217" s="572">
        <f>COLUMN(Fin!A35)</f>
        <v>1</v>
      </c>
      <c r="Q217" s="572">
        <f>ROW(Fin!A67)</f>
        <v>67</v>
      </c>
      <c r="R217" s="572">
        <f>COLUMN(Fin!A67)</f>
        <v>1</v>
      </c>
      <c r="S217" s="572">
        <f ca="1">_xlfn.SHEET(Fin!A35)</f>
        <v>6</v>
      </c>
    </row>
    <row r="218" spans="1:19" x14ac:dyDescent="0.35">
      <c r="A218" s="572" t="s">
        <v>283</v>
      </c>
      <c r="B218" s="572">
        <v>235</v>
      </c>
      <c r="C218" s="572" t="s">
        <v>1407</v>
      </c>
      <c r="D218" s="572">
        <v>-106</v>
      </c>
      <c r="E218" s="572" t="s">
        <v>1408</v>
      </c>
      <c r="F218" s="572">
        <f>Fin!F36</f>
        <v>0.02</v>
      </c>
      <c r="G218" s="572" t="str">
        <f>Fin!E36</f>
        <v>Reference rate</v>
      </c>
      <c r="H218" s="572" t="s">
        <v>1374</v>
      </c>
      <c r="I218" s="572">
        <f>COLUMN(Fin!E36)</f>
        <v>5</v>
      </c>
      <c r="J218" s="572" t="str">
        <f>Fin!G36</f>
        <v>%</v>
      </c>
      <c r="K218" s="572"/>
      <c r="L218" s="572">
        <v>961</v>
      </c>
      <c r="M218" s="572">
        <v>237</v>
      </c>
      <c r="N218" s="572" t="str" cm="1">
        <f t="array" aca="1" ref="N218" ca="1">CELL("format",Fin!F36)</f>
        <v>P2</v>
      </c>
      <c r="O218" s="572">
        <f>ROW(Fin!F36)</f>
        <v>36</v>
      </c>
      <c r="P218" s="572">
        <f>COLUMN(Fin!F36)</f>
        <v>6</v>
      </c>
      <c r="Q218" s="572">
        <f>ROW(Fin!F36)</f>
        <v>36</v>
      </c>
      <c r="R218" s="572">
        <f>COLUMN(Fin!F36)</f>
        <v>6</v>
      </c>
      <c r="S218" s="572">
        <f ca="1">_xlfn.SHEET(Fin!F36)</f>
        <v>6</v>
      </c>
    </row>
    <row r="219" spans="1:19" x14ac:dyDescent="0.35">
      <c r="A219" s="572" t="s">
        <v>283</v>
      </c>
      <c r="B219" s="572">
        <v>236</v>
      </c>
      <c r="C219" s="572" t="s">
        <v>1544</v>
      </c>
      <c r="D219" s="572">
        <v>-106</v>
      </c>
      <c r="E219" s="572" t="s">
        <v>1587</v>
      </c>
      <c r="F219" s="572">
        <f>Fin!F37</f>
        <v>0.02</v>
      </c>
      <c r="G219" s="572" t="str">
        <f>Fin!E37</f>
        <v>Repayment period margin</v>
      </c>
      <c r="H219" s="572" t="s">
        <v>1516</v>
      </c>
      <c r="I219" s="572">
        <f>COLUMN(Fin!E37)</f>
        <v>5</v>
      </c>
      <c r="J219" s="572" t="str">
        <f>Fin!G37</f>
        <v>%</v>
      </c>
      <c r="K219" s="572"/>
      <c r="L219" s="572">
        <v>966</v>
      </c>
      <c r="M219" s="572">
        <v>237</v>
      </c>
      <c r="N219" s="572" t="str" cm="1">
        <f t="array" aca="1" ref="N219" ca="1">CELL("format",Fin!F37)</f>
        <v>P2</v>
      </c>
      <c r="O219" s="572">
        <f>ROW(Fin!F37)</f>
        <v>37</v>
      </c>
      <c r="P219" s="572">
        <f>COLUMN(Fin!F37)</f>
        <v>6</v>
      </c>
      <c r="Q219" s="572">
        <f>ROW(Fin!F37)</f>
        <v>37</v>
      </c>
      <c r="R219" s="572">
        <f>COLUMN(Fin!F37)</f>
        <v>6</v>
      </c>
      <c r="S219" s="572">
        <f ca="1">_xlfn.SHEET(Fin!F37)</f>
        <v>6</v>
      </c>
    </row>
    <row r="220" spans="1:19" x14ac:dyDescent="0.35">
      <c r="A220" s="572" t="s">
        <v>277</v>
      </c>
      <c r="B220" s="572">
        <v>237</v>
      </c>
      <c r="C220" s="572" t="s">
        <v>1588</v>
      </c>
      <c r="D220" s="572">
        <v>-106</v>
      </c>
      <c r="E220" s="572" t="s">
        <v>1589</v>
      </c>
      <c r="F220" s="572">
        <f>Fin!F38</f>
        <v>0.04</v>
      </c>
      <c r="G220" s="572" t="str">
        <f>Fin!E38</f>
        <v>All-in repayment period interest rate</v>
      </c>
      <c r="H220" s="572" t="s">
        <v>1525</v>
      </c>
      <c r="I220" s="572">
        <f>COLUMN(Fin!E38)</f>
        <v>5</v>
      </c>
      <c r="J220" s="572" t="str">
        <f>Fin!G38</f>
        <v>%</v>
      </c>
      <c r="K220" s="572" t="s">
        <v>1588</v>
      </c>
      <c r="L220" s="572" t="s">
        <v>1791</v>
      </c>
      <c r="M220" s="572" t="s">
        <v>1792</v>
      </c>
      <c r="N220" s="572" t="str" cm="1">
        <f t="array" aca="1" ref="N220" ca="1">CELL("format",Fin!F38)</f>
        <v>P2</v>
      </c>
      <c r="O220" s="572">
        <f>ROW(Fin!F38)</f>
        <v>38</v>
      </c>
      <c r="P220" s="572">
        <f>COLUMN(Fin!F38)</f>
        <v>6</v>
      </c>
      <c r="Q220" s="572">
        <f>ROW(Fin!F38)</f>
        <v>38</v>
      </c>
      <c r="R220" s="572">
        <f>COLUMN(Fin!F38)</f>
        <v>6</v>
      </c>
      <c r="S220" s="572">
        <f ca="1">_xlfn.SHEET(Fin!F38)</f>
        <v>6</v>
      </c>
    </row>
    <row r="221" spans="1:19" x14ac:dyDescent="0.35">
      <c r="A221" s="572" t="s">
        <v>283</v>
      </c>
      <c r="B221" s="572">
        <v>238</v>
      </c>
      <c r="C221" s="572" t="s">
        <v>1396</v>
      </c>
      <c r="D221" s="572">
        <v>-106</v>
      </c>
      <c r="E221" s="572" t="s">
        <v>1397</v>
      </c>
      <c r="F221" s="572">
        <f>Fin!F40</f>
        <v>360</v>
      </c>
      <c r="G221" s="572" t="str">
        <f>Fin!E40</f>
        <v>Day count basis</v>
      </c>
      <c r="H221" s="572" t="s">
        <v>1375</v>
      </c>
      <c r="I221" s="572">
        <f>COLUMN(Fin!E40)</f>
        <v>5</v>
      </c>
      <c r="J221" s="572" t="str">
        <f>Fin!G40</f>
        <v>days</v>
      </c>
      <c r="K221" s="572"/>
      <c r="L221" s="572">
        <v>962</v>
      </c>
      <c r="M221" s="572">
        <v>242</v>
      </c>
      <c r="N221" s="572" t="str" cm="1">
        <f t="array" aca="1" ref="N221" ca="1">CELL("format",Fin!F40)</f>
        <v>,0</v>
      </c>
      <c r="O221" s="572">
        <f>ROW(Fin!F40)</f>
        <v>40</v>
      </c>
      <c r="P221" s="572">
        <f>COLUMN(Fin!F40)</f>
        <v>6</v>
      </c>
      <c r="Q221" s="572">
        <f>ROW(Fin!F40)</f>
        <v>40</v>
      </c>
      <c r="R221" s="572">
        <f>COLUMN(Fin!F40)</f>
        <v>6</v>
      </c>
      <c r="S221" s="572">
        <f ca="1">_xlfn.SHEET(Fin!F40)</f>
        <v>6</v>
      </c>
    </row>
    <row r="222" spans="1:19" x14ac:dyDescent="0.35">
      <c r="A222" s="572" t="s">
        <v>283</v>
      </c>
      <c r="B222" s="572">
        <v>239</v>
      </c>
      <c r="C222" s="572" t="s">
        <v>1588</v>
      </c>
      <c r="D222" s="572">
        <v>-106</v>
      </c>
      <c r="E222" s="572" t="s">
        <v>1590</v>
      </c>
      <c r="F222" s="572">
        <f>Fin!F41</f>
        <v>0.04</v>
      </c>
      <c r="G222" s="572" t="str">
        <f>Fin!E41</f>
        <v>All-in repayment period interest rate</v>
      </c>
      <c r="H222" s="572" t="s">
        <v>1525</v>
      </c>
      <c r="I222" s="572">
        <f>COLUMN(Fin!E41)</f>
        <v>5</v>
      </c>
      <c r="J222" s="572" t="str">
        <f>Fin!G41</f>
        <v>%</v>
      </c>
      <c r="K222" s="572"/>
      <c r="L222" s="572">
        <v>237</v>
      </c>
      <c r="M222" s="572">
        <v>242</v>
      </c>
      <c r="N222" s="572" t="str" cm="1">
        <f t="array" aca="1" ref="N222" ca="1">CELL("format",Fin!F41)</f>
        <v>P2</v>
      </c>
      <c r="O222" s="572">
        <f>ROW(Fin!F41)</f>
        <v>41</v>
      </c>
      <c r="P222" s="572">
        <f>COLUMN(Fin!F41)</f>
        <v>6</v>
      </c>
      <c r="Q222" s="572">
        <f>ROW(Fin!F41)</f>
        <v>41</v>
      </c>
      <c r="R222" s="572">
        <f>COLUMN(Fin!F41)</f>
        <v>6</v>
      </c>
      <c r="S222" s="572">
        <f ca="1">_xlfn.SHEET(Fin!F41)</f>
        <v>6</v>
      </c>
    </row>
    <row r="223" spans="1:19" x14ac:dyDescent="0.35">
      <c r="A223" s="572" t="s">
        <v>283</v>
      </c>
      <c r="B223" s="572">
        <v>240</v>
      </c>
      <c r="C223" s="572" t="s">
        <v>686</v>
      </c>
      <c r="D223" s="572">
        <v>-106</v>
      </c>
      <c r="E223" s="572" t="s">
        <v>832</v>
      </c>
      <c r="F223" s="572">
        <f>Fin!J42</f>
        <v>31</v>
      </c>
      <c r="G223" s="572" t="str">
        <f>Fin!E42</f>
        <v>Days in period</v>
      </c>
      <c r="H223" s="572" t="s">
        <v>143</v>
      </c>
      <c r="I223" s="572">
        <f>COLUMN(Fin!E42)</f>
        <v>5</v>
      </c>
      <c r="J223" s="572" t="str">
        <f>Fin!G42</f>
        <v>days</v>
      </c>
      <c r="K223" s="572"/>
      <c r="L223" s="572">
        <v>174</v>
      </c>
      <c r="M223" s="572">
        <v>242</v>
      </c>
      <c r="N223" s="572" t="str" cm="1">
        <f t="array" aca="1" ref="N223" ca="1">CELL("format",Fin!J42)</f>
        <v>,0</v>
      </c>
      <c r="O223" s="572">
        <f>ROW(Fin!J42)</f>
        <v>42</v>
      </c>
      <c r="P223" s="572">
        <f>COLUMN(Fin!J42)</f>
        <v>10</v>
      </c>
      <c r="Q223" s="572">
        <f>ROW(Fin!GJ42)</f>
        <v>42</v>
      </c>
      <c r="R223" s="572">
        <f>COLUMN(Fin!GJ42)</f>
        <v>192</v>
      </c>
      <c r="S223" s="572">
        <f ca="1">_xlfn.SHEET(Fin!J42)</f>
        <v>6</v>
      </c>
    </row>
    <row r="224" spans="1:19" x14ac:dyDescent="0.35">
      <c r="A224" s="572" t="s">
        <v>274</v>
      </c>
      <c r="B224" s="572">
        <v>241</v>
      </c>
      <c r="C224" s="572" t="s">
        <v>1530</v>
      </c>
      <c r="D224" s="572">
        <v>-106</v>
      </c>
      <c r="E224" s="572" t="s">
        <v>1531</v>
      </c>
      <c r="F224" s="572">
        <f>Fin!H43</f>
        <v>1.5318888888888882</v>
      </c>
      <c r="G224" s="572" t="str">
        <f>Fin!G43</f>
        <v>rate</v>
      </c>
      <c r="H224" s="572" t="s">
        <v>1522</v>
      </c>
      <c r="I224" s="572">
        <f>COLUMN(Fin!G43)</f>
        <v>7</v>
      </c>
      <c r="J224" s="572" t="str">
        <f>Fin!G43</f>
        <v>rate</v>
      </c>
      <c r="K224" s="572" t="s">
        <v>1530</v>
      </c>
      <c r="L224" s="572">
        <v>242</v>
      </c>
      <c r="M224" s="572"/>
      <c r="N224" s="572" t="str" cm="1">
        <f t="array" aca="1" ref="N224" ca="1">CELL("format",Fin!H43)</f>
        <v>P2</v>
      </c>
      <c r="O224" s="572">
        <f>ROW(Fin!H43)</f>
        <v>43</v>
      </c>
      <c r="P224" s="572">
        <f>COLUMN(Fin!H43)</f>
        <v>8</v>
      </c>
      <c r="Q224" s="572">
        <f>ROW(Fin!H43)</f>
        <v>43</v>
      </c>
      <c r="R224" s="572">
        <f>COLUMN(Fin!H43)</f>
        <v>8</v>
      </c>
      <c r="S224" s="572">
        <f ca="1">_xlfn.SHEET(Fin!H43)</f>
        <v>6</v>
      </c>
    </row>
    <row r="225" spans="1:19" x14ac:dyDescent="0.35">
      <c r="A225" s="572" t="s">
        <v>277</v>
      </c>
      <c r="B225" s="572">
        <v>242</v>
      </c>
      <c r="C225" s="572" t="s">
        <v>1523</v>
      </c>
      <c r="D225" s="572">
        <v>-106</v>
      </c>
      <c r="E225" s="572" t="s">
        <v>1591</v>
      </c>
      <c r="F225" s="572">
        <f>Fin!J43</f>
        <v>3.4444444444444444E-3</v>
      </c>
      <c r="G225" s="572" t="str">
        <f>Fin!E43</f>
        <v>Period senior debt discount rate</v>
      </c>
      <c r="H225" s="572" t="s">
        <v>1517</v>
      </c>
      <c r="I225" s="572">
        <f>COLUMN(Fin!E43)</f>
        <v>5</v>
      </c>
      <c r="J225" s="572" t="str">
        <f>Fin!G43</f>
        <v>rate</v>
      </c>
      <c r="K225" s="572" t="s">
        <v>1523</v>
      </c>
      <c r="L225" s="572" t="s">
        <v>1793</v>
      </c>
      <c r="M225" s="572" t="s">
        <v>1794</v>
      </c>
      <c r="N225" s="572" t="str" cm="1">
        <f t="array" aca="1" ref="N225" ca="1">CELL("format",Fin!J43)</f>
        <v>P2</v>
      </c>
      <c r="O225" s="572">
        <f>ROW(Fin!J43)</f>
        <v>43</v>
      </c>
      <c r="P225" s="572">
        <f>COLUMN(Fin!J43)</f>
        <v>10</v>
      </c>
      <c r="Q225" s="572">
        <f>ROW(Fin!GJ43)</f>
        <v>43</v>
      </c>
      <c r="R225" s="572">
        <f>COLUMN(Fin!GJ43)</f>
        <v>192</v>
      </c>
      <c r="S225" s="572">
        <f ca="1">_xlfn.SHEET(Fin!J43)</f>
        <v>6</v>
      </c>
    </row>
    <row r="226" spans="1:19" x14ac:dyDescent="0.35">
      <c r="A226" s="572" t="s">
        <v>283</v>
      </c>
      <c r="B226" s="572">
        <v>243</v>
      </c>
      <c r="C226" s="572" t="s">
        <v>652</v>
      </c>
      <c r="D226" s="572">
        <v>-106</v>
      </c>
      <c r="E226" s="572" t="s">
        <v>653</v>
      </c>
      <c r="F226" s="572">
        <f>Fin!J45</f>
        <v>0</v>
      </c>
      <c r="G226" s="572" t="str">
        <f>Fin!E45</f>
        <v>End of construction period flag</v>
      </c>
      <c r="H226" s="572" t="s">
        <v>154</v>
      </c>
      <c r="I226" s="572">
        <f>COLUMN(Fin!E45)</f>
        <v>5</v>
      </c>
      <c r="J226" s="572" t="str">
        <f>Fin!G45</f>
        <v>flag</v>
      </c>
      <c r="K226" s="572"/>
      <c r="L226" s="572">
        <v>88</v>
      </c>
      <c r="M226" s="572">
        <v>246</v>
      </c>
      <c r="N226" s="572" t="str" cm="1">
        <f t="array" aca="1" ref="N226" ca="1">CELL("format",Fin!J45)</f>
        <v>,0</v>
      </c>
      <c r="O226" s="572">
        <f>ROW(Fin!J45)</f>
        <v>45</v>
      </c>
      <c r="P226" s="572">
        <f>COLUMN(Fin!J45)</f>
        <v>10</v>
      </c>
      <c r="Q226" s="572">
        <f>ROW(Fin!GJ45)</f>
        <v>45</v>
      </c>
      <c r="R226" s="572">
        <f>COLUMN(Fin!GJ45)</f>
        <v>192</v>
      </c>
      <c r="S226" s="572">
        <f ca="1">_xlfn.SHEET(Fin!J45)</f>
        <v>6</v>
      </c>
    </row>
    <row r="227" spans="1:19" x14ac:dyDescent="0.35">
      <c r="A227" s="572" t="s">
        <v>283</v>
      </c>
      <c r="B227" s="572">
        <v>244</v>
      </c>
      <c r="C227" s="572" t="s">
        <v>1523</v>
      </c>
      <c r="D227" s="572">
        <v>-106</v>
      </c>
      <c r="E227" s="572" t="s">
        <v>1532</v>
      </c>
      <c r="F227" s="572">
        <f>Fin!J46</f>
        <v>3.4444444444444444E-3</v>
      </c>
      <c r="G227" s="572" t="str">
        <f>Fin!E46</f>
        <v>Period senior debt discount rate</v>
      </c>
      <c r="H227" s="572" t="s">
        <v>1517</v>
      </c>
      <c r="I227" s="572">
        <f>COLUMN(Fin!E46)</f>
        <v>5</v>
      </c>
      <c r="J227" s="572" t="str">
        <f>Fin!G46</f>
        <v>rate</v>
      </c>
      <c r="K227" s="572"/>
      <c r="L227" s="572">
        <v>242</v>
      </c>
      <c r="M227" s="572">
        <v>246</v>
      </c>
      <c r="N227" s="572" t="str" cm="1">
        <f t="array" aca="1" ref="N227" ca="1">CELL("format",Fin!J46)</f>
        <v>P2</v>
      </c>
      <c r="O227" s="572">
        <f>ROW(Fin!J46)</f>
        <v>46</v>
      </c>
      <c r="P227" s="572">
        <f>COLUMN(Fin!J46)</f>
        <v>10</v>
      </c>
      <c r="Q227" s="572">
        <f>ROW(Fin!GJ46)</f>
        <v>46</v>
      </c>
      <c r="R227" s="572">
        <f>COLUMN(Fin!GJ46)</f>
        <v>192</v>
      </c>
      <c r="S227" s="572">
        <f ca="1">_xlfn.SHEET(Fin!J46)</f>
        <v>6</v>
      </c>
    </row>
    <row r="228" spans="1:19" x14ac:dyDescent="0.35">
      <c r="A228" s="572" t="s">
        <v>274</v>
      </c>
      <c r="B228" s="572">
        <v>245</v>
      </c>
      <c r="C228" s="572" t="s">
        <v>1533</v>
      </c>
      <c r="D228" s="572">
        <v>-106</v>
      </c>
      <c r="E228" s="572" t="s">
        <v>1534</v>
      </c>
      <c r="F228" s="572">
        <f>Fin!H47</f>
        <v>74.343335610709829</v>
      </c>
      <c r="G228" s="572" t="str">
        <f>Fin!E47</f>
        <v>Senior debt discount factor</v>
      </c>
      <c r="H228" s="572" t="s">
        <v>1521</v>
      </c>
      <c r="I228" s="572">
        <f>COLUMN(Fin!E47)</f>
        <v>5</v>
      </c>
      <c r="J228" s="572" t="str">
        <f>Fin!G47</f>
        <v>factor</v>
      </c>
      <c r="K228" s="572" t="s">
        <v>1533</v>
      </c>
      <c r="L228" s="572">
        <v>246</v>
      </c>
      <c r="M228" s="572"/>
      <c r="N228" s="572" t="str" cm="1">
        <f t="array" aca="1" ref="N228" ca="1">CELL("format",Fin!H47)</f>
        <v>,4</v>
      </c>
      <c r="O228" s="572">
        <f>ROW(Fin!H47)</f>
        <v>47</v>
      </c>
      <c r="P228" s="572">
        <f>COLUMN(Fin!H47)</f>
        <v>8</v>
      </c>
      <c r="Q228" s="572">
        <f>ROW(Fin!H47)</f>
        <v>47</v>
      </c>
      <c r="R228" s="572">
        <f>COLUMN(Fin!H47)</f>
        <v>8</v>
      </c>
      <c r="S228" s="572">
        <f ca="1">_xlfn.SHEET(Fin!H47)</f>
        <v>6</v>
      </c>
    </row>
    <row r="229" spans="1:19" x14ac:dyDescent="0.35">
      <c r="A229" s="572" t="s">
        <v>281</v>
      </c>
      <c r="B229" s="572">
        <v>851</v>
      </c>
      <c r="C229" s="572">
        <v>851</v>
      </c>
      <c r="D229" s="572">
        <v>-106</v>
      </c>
      <c r="E229" s="572" t="s">
        <v>335</v>
      </c>
      <c r="F229" s="572">
        <f>Fin!I47</f>
        <v>0</v>
      </c>
      <c r="G229" s="572" t="str">
        <f>Fin!E47</f>
        <v>Senior debt discount factor</v>
      </c>
      <c r="H229" s="572" t="s">
        <v>1521</v>
      </c>
      <c r="I229" s="572">
        <f>COLUMN(Fin!E47)</f>
        <v>5</v>
      </c>
      <c r="J229" s="572" t="str">
        <f>Fin!G47</f>
        <v>factor</v>
      </c>
      <c r="K229" s="572"/>
      <c r="L229" s="572"/>
      <c r="M229" s="572"/>
      <c r="N229" s="572" t="str" cm="1">
        <f t="array" aca="1" ref="N229" ca="1">CELL("format",Fin!I47)</f>
        <v>,4</v>
      </c>
      <c r="O229" s="572">
        <f>ROW(Fin!I47)</f>
        <v>47</v>
      </c>
      <c r="P229" s="572">
        <f>COLUMN(Fin!I47)</f>
        <v>9</v>
      </c>
      <c r="Q229" s="572">
        <f>ROW(Fin!I47)</f>
        <v>47</v>
      </c>
      <c r="R229" s="572">
        <f>COLUMN(Fin!I47)</f>
        <v>9</v>
      </c>
      <c r="S229" s="572">
        <f ca="1">_xlfn.SHEET(Fin!I47)</f>
        <v>6</v>
      </c>
    </row>
    <row r="230" spans="1:19" x14ac:dyDescent="0.35">
      <c r="A230" s="572" t="s">
        <v>277</v>
      </c>
      <c r="B230" s="572">
        <v>246</v>
      </c>
      <c r="C230" s="572" t="s">
        <v>1524</v>
      </c>
      <c r="D230" s="572">
        <v>-106</v>
      </c>
      <c r="E230" s="572" t="s">
        <v>1535</v>
      </c>
      <c r="F230" s="572">
        <f>Fin!J47</f>
        <v>0</v>
      </c>
      <c r="G230" s="572" t="str">
        <f>Fin!E47</f>
        <v>Senior debt discount factor</v>
      </c>
      <c r="H230" s="572" t="s">
        <v>1521</v>
      </c>
      <c r="I230" s="572">
        <f>COLUMN(Fin!E47)</f>
        <v>5</v>
      </c>
      <c r="J230" s="572" t="str">
        <f>Fin!G47</f>
        <v>factor</v>
      </c>
      <c r="K230" s="572" t="s">
        <v>1524</v>
      </c>
      <c r="L230" s="572" t="s">
        <v>1795</v>
      </c>
      <c r="M230" s="572" t="s">
        <v>1796</v>
      </c>
      <c r="N230" s="572" t="str" cm="1">
        <f t="array" aca="1" ref="N230" ca="1">CELL("format",Fin!J47)</f>
        <v>,4</v>
      </c>
      <c r="O230" s="572">
        <f>ROW(Fin!J47)</f>
        <v>47</v>
      </c>
      <c r="P230" s="572">
        <f>COLUMN(Fin!J47)</f>
        <v>10</v>
      </c>
      <c r="Q230" s="572">
        <f>ROW(Fin!GJ47)</f>
        <v>47</v>
      </c>
      <c r="R230" s="572">
        <f>COLUMN(Fin!GJ47)</f>
        <v>192</v>
      </c>
      <c r="S230" s="572">
        <f ca="1">_xlfn.SHEET(Fin!J47)</f>
        <v>6</v>
      </c>
    </row>
    <row r="231" spans="1:19" x14ac:dyDescent="0.35">
      <c r="A231" s="572" t="s">
        <v>283</v>
      </c>
      <c r="B231" s="572">
        <v>247</v>
      </c>
      <c r="C231" s="572" t="s">
        <v>1542</v>
      </c>
      <c r="D231" s="572">
        <v>-106</v>
      </c>
      <c r="E231" s="572" t="s">
        <v>1592</v>
      </c>
      <c r="F231" s="572">
        <f>Fin!F49</f>
        <v>1.4</v>
      </c>
      <c r="G231" s="572" t="str">
        <f>Fin!E49</f>
        <v>Target DSCR</v>
      </c>
      <c r="H231" s="572" t="s">
        <v>1510</v>
      </c>
      <c r="I231" s="572">
        <f>COLUMN(Fin!E49)</f>
        <v>5</v>
      </c>
      <c r="J231" s="572" t="str">
        <f>Fin!G49</f>
        <v>x</v>
      </c>
      <c r="K231" s="572"/>
      <c r="L231" s="572">
        <v>965</v>
      </c>
      <c r="M231" s="572">
        <v>251</v>
      </c>
      <c r="N231" s="572" t="str" cm="1">
        <f t="array" aca="1" ref="N231" ca="1">CELL("format",Fin!F49)</f>
        <v>,4</v>
      </c>
      <c r="O231" s="572">
        <f>ROW(Fin!F49)</f>
        <v>49</v>
      </c>
      <c r="P231" s="572">
        <f>COLUMN(Fin!F49)</f>
        <v>6</v>
      </c>
      <c r="Q231" s="572">
        <f>ROW(Fin!F49)</f>
        <v>49</v>
      </c>
      <c r="R231" s="572">
        <f>COLUMN(Fin!F49)</f>
        <v>6</v>
      </c>
      <c r="S231" s="572">
        <f ca="1">_xlfn.SHEET(Fin!F49)</f>
        <v>6</v>
      </c>
    </row>
    <row r="232" spans="1:19" x14ac:dyDescent="0.35">
      <c r="A232" s="572" t="s">
        <v>283</v>
      </c>
      <c r="B232" s="572">
        <v>248</v>
      </c>
      <c r="C232" s="572" t="s">
        <v>1563</v>
      </c>
      <c r="D232" s="572">
        <v>-106</v>
      </c>
      <c r="E232" s="572" t="s">
        <v>1564</v>
      </c>
      <c r="F232" s="572">
        <f>Fin!J50</f>
        <v>0</v>
      </c>
      <c r="G232" s="572" t="str">
        <f>Fin!E50</f>
        <v>Cashflow available for senior debt - paste</v>
      </c>
      <c r="H232" s="572" t="s">
        <v>1555</v>
      </c>
      <c r="I232" s="572">
        <f>COLUMN(Fin!E50)</f>
        <v>5</v>
      </c>
      <c r="J232" s="572" t="str">
        <f>Fin!G50</f>
        <v>$ 000s</v>
      </c>
      <c r="K232" s="572"/>
      <c r="L232" s="572">
        <v>1254</v>
      </c>
      <c r="M232" s="572">
        <v>251</v>
      </c>
      <c r="N232" s="572" t="str" cm="1">
        <f t="array" aca="1" ref="N232" ca="1">CELL("format",Fin!J50)</f>
        <v>,0</v>
      </c>
      <c r="O232" s="572">
        <f>ROW(Fin!J50)</f>
        <v>50</v>
      </c>
      <c r="P232" s="572">
        <f>COLUMN(Fin!J50)</f>
        <v>10</v>
      </c>
      <c r="Q232" s="572">
        <f>ROW(Fin!GJ50)</f>
        <v>50</v>
      </c>
      <c r="R232" s="572">
        <f>COLUMN(Fin!GJ50)</f>
        <v>192</v>
      </c>
      <c r="S232" s="572">
        <f ca="1">_xlfn.SHEET(Fin!J50)</f>
        <v>6</v>
      </c>
    </row>
    <row r="233" spans="1:19" x14ac:dyDescent="0.35">
      <c r="A233" s="572" t="s">
        <v>283</v>
      </c>
      <c r="B233" s="572">
        <v>249</v>
      </c>
      <c r="C233" s="572" t="s">
        <v>1593</v>
      </c>
      <c r="D233" s="572">
        <v>-106</v>
      </c>
      <c r="E233" s="572" t="s">
        <v>1594</v>
      </c>
      <c r="F233" s="572">
        <f>Fin!J51</f>
        <v>0</v>
      </c>
      <c r="G233" s="572" t="str">
        <f>Fin!E51</f>
        <v>Senior debt loan life flag</v>
      </c>
      <c r="H233" s="572" t="s">
        <v>1518</v>
      </c>
      <c r="I233" s="572">
        <f>COLUMN(Fin!E51)</f>
        <v>5</v>
      </c>
      <c r="J233" s="572" t="str">
        <f>Fin!G51</f>
        <v>flag</v>
      </c>
      <c r="K233" s="572"/>
      <c r="L233" s="572">
        <v>122</v>
      </c>
      <c r="M233" s="572">
        <v>251</v>
      </c>
      <c r="N233" s="572" t="str" cm="1">
        <f t="array" aca="1" ref="N233" ca="1">CELL("format",Fin!J51)</f>
        <v>,0</v>
      </c>
      <c r="O233" s="572">
        <f>ROW(Fin!J51)</f>
        <v>51</v>
      </c>
      <c r="P233" s="572">
        <f>COLUMN(Fin!J51)</f>
        <v>10</v>
      </c>
      <c r="Q233" s="572">
        <f>ROW(Fin!GJ51)</f>
        <v>51</v>
      </c>
      <c r="R233" s="572">
        <f>COLUMN(Fin!GJ51)</f>
        <v>192</v>
      </c>
      <c r="S233" s="572">
        <f ca="1">_xlfn.SHEET(Fin!J51)</f>
        <v>6</v>
      </c>
    </row>
    <row r="234" spans="1:19" x14ac:dyDescent="0.35">
      <c r="A234" s="572" t="s">
        <v>274</v>
      </c>
      <c r="B234" s="572">
        <v>250</v>
      </c>
      <c r="C234" s="572" t="s">
        <v>1536</v>
      </c>
      <c r="D234" s="572">
        <v>-106</v>
      </c>
      <c r="E234" s="572" t="s">
        <v>1537</v>
      </c>
      <c r="F234" s="572">
        <f>Fin!H52</f>
        <v>325472.56206800463</v>
      </c>
      <c r="G234" s="572" t="str">
        <f>Fin!E52</f>
        <v>Senior debt service at target ratio</v>
      </c>
      <c r="H234" s="572" t="s">
        <v>1527</v>
      </c>
      <c r="I234" s="572">
        <f>COLUMN(Fin!E52)</f>
        <v>5</v>
      </c>
      <c r="J234" s="572" t="str">
        <f>Fin!G52</f>
        <v>$ 000s</v>
      </c>
      <c r="K234" s="572" t="s">
        <v>1536</v>
      </c>
      <c r="L234" s="572">
        <v>251</v>
      </c>
      <c r="M234" s="572"/>
      <c r="N234" s="572" t="str" cm="1">
        <f t="array" aca="1" ref="N234" ca="1">CELL("format",Fin!H52)</f>
        <v>,0</v>
      </c>
      <c r="O234" s="572">
        <f>ROW(Fin!H52)</f>
        <v>52</v>
      </c>
      <c r="P234" s="572">
        <f>COLUMN(Fin!H52)</f>
        <v>8</v>
      </c>
      <c r="Q234" s="572">
        <f>ROW(Fin!H52)</f>
        <v>52</v>
      </c>
      <c r="R234" s="572">
        <f>COLUMN(Fin!H52)</f>
        <v>8</v>
      </c>
      <c r="S234" s="572">
        <f ca="1">_xlfn.SHEET(Fin!H52)</f>
        <v>6</v>
      </c>
    </row>
    <row r="235" spans="1:19" x14ac:dyDescent="0.35">
      <c r="A235" s="572" t="s">
        <v>277</v>
      </c>
      <c r="B235" s="572">
        <v>251</v>
      </c>
      <c r="C235" s="572" t="s">
        <v>1526</v>
      </c>
      <c r="D235" s="572">
        <v>-106</v>
      </c>
      <c r="E235" s="572" t="s">
        <v>1595</v>
      </c>
      <c r="F235" s="572">
        <f>Fin!J52</f>
        <v>0</v>
      </c>
      <c r="G235" s="572" t="str">
        <f>Fin!E52</f>
        <v>Senior debt service at target ratio</v>
      </c>
      <c r="H235" s="572" t="s">
        <v>1527</v>
      </c>
      <c r="I235" s="572">
        <f>COLUMN(Fin!E52)</f>
        <v>5</v>
      </c>
      <c r="J235" s="572" t="str">
        <f>Fin!G52</f>
        <v>$ 000s</v>
      </c>
      <c r="K235" s="572" t="s">
        <v>1526</v>
      </c>
      <c r="L235" s="572" t="s">
        <v>1797</v>
      </c>
      <c r="M235" s="572" t="s">
        <v>1798</v>
      </c>
      <c r="N235" s="572" t="str" cm="1">
        <f t="array" aca="1" ref="N235" ca="1">CELL("format",Fin!J52)</f>
        <v>,0</v>
      </c>
      <c r="O235" s="572">
        <f>ROW(Fin!J52)</f>
        <v>52</v>
      </c>
      <c r="P235" s="572">
        <f>COLUMN(Fin!J52)</f>
        <v>10</v>
      </c>
      <c r="Q235" s="572">
        <f>ROW(Fin!GJ52)</f>
        <v>52</v>
      </c>
      <c r="R235" s="572">
        <f>COLUMN(Fin!GJ52)</f>
        <v>192</v>
      </c>
      <c r="S235" s="572">
        <f ca="1">_xlfn.SHEET(Fin!J52)</f>
        <v>6</v>
      </c>
    </row>
    <row r="236" spans="1:19" x14ac:dyDescent="0.35">
      <c r="A236" s="572" t="s">
        <v>283</v>
      </c>
      <c r="B236" s="572">
        <v>252</v>
      </c>
      <c r="C236" s="572" t="s">
        <v>1524</v>
      </c>
      <c r="D236" s="572">
        <v>-106</v>
      </c>
      <c r="E236" s="572" t="s">
        <v>1538</v>
      </c>
      <c r="F236" s="572">
        <f>Fin!J54</f>
        <v>0</v>
      </c>
      <c r="G236" s="572" t="str">
        <f>Fin!E54</f>
        <v>Senior debt discount factor</v>
      </c>
      <c r="H236" s="572" t="s">
        <v>1521</v>
      </c>
      <c r="I236" s="572">
        <f>COLUMN(Fin!E54)</f>
        <v>5</v>
      </c>
      <c r="J236" s="572" t="str">
        <f>Fin!G54</f>
        <v>factor</v>
      </c>
      <c r="K236" s="572"/>
      <c r="L236" s="572">
        <v>246</v>
      </c>
      <c r="M236" s="572">
        <v>254</v>
      </c>
      <c r="N236" s="572" t="str" cm="1">
        <f t="array" aca="1" ref="N236" ca="1">CELL("format",Fin!J54)</f>
        <v>,4</v>
      </c>
      <c r="O236" s="572">
        <f>ROW(Fin!J54)</f>
        <v>54</v>
      </c>
      <c r="P236" s="572">
        <f>COLUMN(Fin!J54)</f>
        <v>10</v>
      </c>
      <c r="Q236" s="572">
        <f>ROW(Fin!GJ54)</f>
        <v>54</v>
      </c>
      <c r="R236" s="572">
        <f>COLUMN(Fin!GJ54)</f>
        <v>192</v>
      </c>
      <c r="S236" s="572">
        <f ca="1">_xlfn.SHEET(Fin!J54)</f>
        <v>6</v>
      </c>
    </row>
    <row r="237" spans="1:19" x14ac:dyDescent="0.35">
      <c r="A237" s="572" t="s">
        <v>283</v>
      </c>
      <c r="B237" s="572">
        <v>253</v>
      </c>
      <c r="C237" s="572" t="s">
        <v>1526</v>
      </c>
      <c r="D237" s="572">
        <v>-106</v>
      </c>
      <c r="E237" s="572" t="s">
        <v>1539</v>
      </c>
      <c r="F237" s="572">
        <f>Fin!J55</f>
        <v>0</v>
      </c>
      <c r="G237" s="572" t="str">
        <f>Fin!E55</f>
        <v>Senior debt service at target ratio</v>
      </c>
      <c r="H237" s="572" t="s">
        <v>1527</v>
      </c>
      <c r="I237" s="572">
        <f>COLUMN(Fin!E55)</f>
        <v>5</v>
      </c>
      <c r="J237" s="572" t="str">
        <f>Fin!G55</f>
        <v>$ 000s</v>
      </c>
      <c r="K237" s="572"/>
      <c r="L237" s="572">
        <v>251</v>
      </c>
      <c r="M237" s="572">
        <v>254</v>
      </c>
      <c r="N237" s="572" t="str" cm="1">
        <f t="array" aca="1" ref="N237" ca="1">CELL("format",Fin!J55)</f>
        <v>,0</v>
      </c>
      <c r="O237" s="572">
        <f>ROW(Fin!J55)</f>
        <v>55</v>
      </c>
      <c r="P237" s="572">
        <f>COLUMN(Fin!J55)</f>
        <v>10</v>
      </c>
      <c r="Q237" s="572">
        <f>ROW(Fin!GJ55)</f>
        <v>55</v>
      </c>
      <c r="R237" s="572">
        <f>COLUMN(Fin!GJ55)</f>
        <v>192</v>
      </c>
      <c r="S237" s="572">
        <f ca="1">_xlfn.SHEET(Fin!J55)</f>
        <v>6</v>
      </c>
    </row>
    <row r="238" spans="1:19" x14ac:dyDescent="0.35">
      <c r="A238" s="572" t="s">
        <v>277</v>
      </c>
      <c r="B238" s="572">
        <v>254</v>
      </c>
      <c r="C238" s="572" t="s">
        <v>1515</v>
      </c>
      <c r="D238" s="572">
        <v>-106</v>
      </c>
      <c r="E238" s="572" t="s">
        <v>1540</v>
      </c>
      <c r="F238" s="572">
        <f>Fin!F56</f>
        <v>224291.84163902758</v>
      </c>
      <c r="G238" s="572" t="str">
        <f>Fin!E56</f>
        <v>Debt capacity</v>
      </c>
      <c r="H238" s="572" t="s">
        <v>1508</v>
      </c>
      <c r="I238" s="572">
        <f>COLUMN(Fin!E56)</f>
        <v>5</v>
      </c>
      <c r="J238" s="572" t="str">
        <f>Fin!G56</f>
        <v>$ 000s</v>
      </c>
      <c r="K238" s="572" t="s">
        <v>1515</v>
      </c>
      <c r="L238" s="572" t="s">
        <v>1600</v>
      </c>
      <c r="M238" s="572">
        <v>255</v>
      </c>
      <c r="N238" s="572" t="str" cm="1">
        <f t="array" aca="1" ref="N238" ca="1">CELL("format",Fin!F56)</f>
        <v>,0</v>
      </c>
      <c r="O238" s="572">
        <f>ROW(Fin!F56)</f>
        <v>56</v>
      </c>
      <c r="P238" s="572">
        <f>COLUMN(Fin!F56)</f>
        <v>6</v>
      </c>
      <c r="Q238" s="572">
        <f>ROW(Fin!F56)</f>
        <v>56</v>
      </c>
      <c r="R238" s="572">
        <f>COLUMN(Fin!F56)</f>
        <v>6</v>
      </c>
      <c r="S238" s="572">
        <f ca="1">_xlfn.SHEET(Fin!F56)</f>
        <v>6</v>
      </c>
    </row>
    <row r="239" spans="1:19" x14ac:dyDescent="0.35">
      <c r="A239" s="572" t="s">
        <v>283</v>
      </c>
      <c r="B239" s="572">
        <v>255</v>
      </c>
      <c r="C239" s="572" t="s">
        <v>1515</v>
      </c>
      <c r="D239" s="572">
        <v>-106</v>
      </c>
      <c r="E239" s="572" t="s">
        <v>1596</v>
      </c>
      <c r="F239" s="572">
        <f>Fin!F58</f>
        <v>224291.84163902758</v>
      </c>
      <c r="G239" s="572" t="str">
        <f>Fin!E58</f>
        <v>Debt capacity</v>
      </c>
      <c r="H239" s="572" t="s">
        <v>1508</v>
      </c>
      <c r="I239" s="572">
        <f>COLUMN(Fin!E58)</f>
        <v>5</v>
      </c>
      <c r="J239" s="572" t="str">
        <f>Fin!G58</f>
        <v>$ 000s</v>
      </c>
      <c r="K239" s="572"/>
      <c r="L239" s="572">
        <v>254</v>
      </c>
      <c r="M239" s="572">
        <v>257</v>
      </c>
      <c r="N239" s="572" t="str" cm="1">
        <f t="array" aca="1" ref="N239" ca="1">CELL("format",Fin!F58)</f>
        <v>,0</v>
      </c>
      <c r="O239" s="572">
        <f>ROW(Fin!F58)</f>
        <v>58</v>
      </c>
      <c r="P239" s="572">
        <f>COLUMN(Fin!F58)</f>
        <v>6</v>
      </c>
      <c r="Q239" s="572">
        <f>ROW(Fin!F58)</f>
        <v>58</v>
      </c>
      <c r="R239" s="572">
        <f>COLUMN(Fin!F58)</f>
        <v>6</v>
      </c>
      <c r="S239" s="572">
        <f ca="1">_xlfn.SHEET(Fin!F58)</f>
        <v>6</v>
      </c>
    </row>
    <row r="240" spans="1:19" x14ac:dyDescent="0.35">
      <c r="A240" s="572" t="s">
        <v>283</v>
      </c>
      <c r="B240" s="572">
        <v>256</v>
      </c>
      <c r="C240" s="572" t="s">
        <v>988</v>
      </c>
      <c r="D240" s="572">
        <v>-106</v>
      </c>
      <c r="E240" s="572" t="s">
        <v>1597</v>
      </c>
      <c r="F240" s="572">
        <f>Fin!F59</f>
        <v>311345.86683822481</v>
      </c>
      <c r="G240" s="572" t="str">
        <f>Fin!E59</f>
        <v>Total project costs to be financed</v>
      </c>
      <c r="H240" s="572" t="s">
        <v>970</v>
      </c>
      <c r="I240" s="572">
        <f>COLUMN(Fin!E59)</f>
        <v>5</v>
      </c>
      <c r="J240" s="572" t="str">
        <f>Fin!G59</f>
        <v>$ 000s</v>
      </c>
      <c r="K240" s="572"/>
      <c r="L240" s="572">
        <v>226</v>
      </c>
      <c r="M240" s="572">
        <v>257</v>
      </c>
      <c r="N240" s="572" t="str" cm="1">
        <f t="array" aca="1" ref="N240" ca="1">CELL("format",Fin!F59)</f>
        <v>,0</v>
      </c>
      <c r="O240" s="572">
        <f>ROW(Fin!F59)</f>
        <v>59</v>
      </c>
      <c r="P240" s="572">
        <f>COLUMN(Fin!F59)</f>
        <v>6</v>
      </c>
      <c r="Q240" s="572">
        <f>ROW(Fin!F59)</f>
        <v>59</v>
      </c>
      <c r="R240" s="572">
        <f>COLUMN(Fin!F59)</f>
        <v>6</v>
      </c>
      <c r="S240" s="572">
        <f ca="1">_xlfn.SHEET(Fin!F59)</f>
        <v>6</v>
      </c>
    </row>
    <row r="241" spans="1:19" x14ac:dyDescent="0.35">
      <c r="A241" s="572" t="s">
        <v>277</v>
      </c>
      <c r="B241" s="572">
        <v>257</v>
      </c>
      <c r="C241" s="572" t="s">
        <v>1598</v>
      </c>
      <c r="D241" s="572">
        <v>-106</v>
      </c>
      <c r="E241" s="572" t="s">
        <v>1599</v>
      </c>
      <c r="F241" s="572">
        <f>Fin!F60</f>
        <v>0.72039447292733627</v>
      </c>
      <c r="G241" s="572" t="str">
        <f>Fin!E60</f>
        <v>Leverage at debt capacity</v>
      </c>
      <c r="H241" s="572" t="s">
        <v>1573</v>
      </c>
      <c r="I241" s="572">
        <f>COLUMN(Fin!E60)</f>
        <v>5</v>
      </c>
      <c r="J241" s="572" t="str">
        <f>Fin!G60</f>
        <v>%</v>
      </c>
      <c r="K241" s="572" t="s">
        <v>2368</v>
      </c>
      <c r="L241" s="572" t="s">
        <v>1799</v>
      </c>
      <c r="M241" s="572">
        <v>1265</v>
      </c>
      <c r="N241" s="572" t="str" cm="1">
        <f t="array" aca="1" ref="N241" ca="1">CELL("format",Fin!F60)</f>
        <v>P2</v>
      </c>
      <c r="O241" s="572">
        <f>ROW(Fin!F60)</f>
        <v>60</v>
      </c>
      <c r="P241" s="572">
        <f>COLUMN(Fin!F60)</f>
        <v>6</v>
      </c>
      <c r="Q241" s="572">
        <f>ROW(Fin!F60)</f>
        <v>60</v>
      </c>
      <c r="R241" s="572">
        <f>COLUMN(Fin!F60)</f>
        <v>6</v>
      </c>
      <c r="S241" s="572">
        <f ca="1">_xlfn.SHEET(Fin!F60)</f>
        <v>6</v>
      </c>
    </row>
    <row r="242" spans="1:19" x14ac:dyDescent="0.35">
      <c r="A242" s="572" t="s">
        <v>283</v>
      </c>
      <c r="B242" s="572">
        <v>258</v>
      </c>
      <c r="C242" s="572" t="s">
        <v>1601</v>
      </c>
      <c r="D242" s="572">
        <v>-106</v>
      </c>
      <c r="E242" s="572" t="s">
        <v>1602</v>
      </c>
      <c r="F242" s="572">
        <f>Fin!F62</f>
        <v>1</v>
      </c>
      <c r="G242" s="572" t="str">
        <f>Fin!E62</f>
        <v>Senior debt sizing method</v>
      </c>
      <c r="H242" s="572" t="s">
        <v>1575</v>
      </c>
      <c r="I242" s="572">
        <f>COLUMN(Fin!E62)</f>
        <v>5</v>
      </c>
      <c r="J242" s="572" t="str">
        <f>Fin!G62</f>
        <v>1 = DSCR, 2 = leverage</v>
      </c>
      <c r="K242" s="572"/>
      <c r="L242" s="572">
        <v>958</v>
      </c>
      <c r="M242" s="572">
        <v>261</v>
      </c>
      <c r="N242" s="572" t="str" cm="1">
        <f t="array" aca="1" ref="N242" ca="1">CELL("format",Fin!F62)</f>
        <v>F0</v>
      </c>
      <c r="O242" s="572">
        <f>ROW(Fin!F62)</f>
        <v>62</v>
      </c>
      <c r="P242" s="572">
        <f>COLUMN(Fin!F62)</f>
        <v>6</v>
      </c>
      <c r="Q242" s="572">
        <f>ROW(Fin!F62)</f>
        <v>62</v>
      </c>
      <c r="R242" s="572">
        <f>COLUMN(Fin!F62)</f>
        <v>6</v>
      </c>
      <c r="S242" s="572">
        <f ca="1">_xlfn.SHEET(Fin!F62)</f>
        <v>6</v>
      </c>
    </row>
    <row r="243" spans="1:19" x14ac:dyDescent="0.35">
      <c r="A243" s="572" t="s">
        <v>283</v>
      </c>
      <c r="B243" s="572">
        <v>1265</v>
      </c>
      <c r="C243" s="572" t="s">
        <v>1598</v>
      </c>
      <c r="D243" s="572">
        <v>-106</v>
      </c>
      <c r="E243" s="572" t="s">
        <v>1603</v>
      </c>
      <c r="F243" s="572">
        <f>Fin!F63</f>
        <v>0.72039447292733627</v>
      </c>
      <c r="G243" s="572" t="str">
        <f>Fin!E63</f>
        <v>Leverage at debt capacity</v>
      </c>
      <c r="H243" s="572" t="s">
        <v>1573</v>
      </c>
      <c r="I243" s="572">
        <f>COLUMN(Fin!E63)</f>
        <v>5</v>
      </c>
      <c r="J243" s="572" t="str">
        <f>Fin!G63</f>
        <v>%</v>
      </c>
      <c r="K243" s="572"/>
      <c r="L243" s="572">
        <v>257</v>
      </c>
      <c r="M243" s="572">
        <v>261</v>
      </c>
      <c r="N243" s="572" t="str" cm="1">
        <f t="array" aca="1" ref="N243" ca="1">CELL("format",Fin!F63)</f>
        <v>P2</v>
      </c>
      <c r="O243" s="572">
        <f>ROW(Fin!F63)</f>
        <v>63</v>
      </c>
      <c r="P243" s="572">
        <f>COLUMN(Fin!F63)</f>
        <v>6</v>
      </c>
      <c r="Q243" s="572">
        <f>ROW(Fin!F63)</f>
        <v>63</v>
      </c>
      <c r="R243" s="572">
        <f>COLUMN(Fin!F63)</f>
        <v>6</v>
      </c>
      <c r="S243" s="572">
        <f ca="1">_xlfn.SHEET(Fin!F63)</f>
        <v>6</v>
      </c>
    </row>
    <row r="244" spans="1:19" x14ac:dyDescent="0.35">
      <c r="A244" s="572" t="s">
        <v>283</v>
      </c>
      <c r="B244" s="572">
        <v>1266</v>
      </c>
      <c r="C244" s="572" t="s">
        <v>1604</v>
      </c>
      <c r="D244" s="572">
        <v>-106</v>
      </c>
      <c r="E244" s="572" t="s">
        <v>1605</v>
      </c>
      <c r="F244" s="572">
        <f>Fin!F64</f>
        <v>0.75</v>
      </c>
      <c r="G244" s="572" t="str">
        <f>Fin!E64</f>
        <v>Senior debt input leverage</v>
      </c>
      <c r="H244" s="572" t="s">
        <v>1574</v>
      </c>
      <c r="I244" s="572">
        <f>COLUMN(Fin!E64)</f>
        <v>5</v>
      </c>
      <c r="J244" s="572" t="str">
        <f>Fin!G64</f>
        <v>%</v>
      </c>
      <c r="K244" s="572"/>
      <c r="L244" s="572">
        <v>957</v>
      </c>
      <c r="M244" s="572">
        <v>261</v>
      </c>
      <c r="N244" s="572" t="str" cm="1">
        <f t="array" aca="1" ref="N244" ca="1">CELL("format",Fin!F64)</f>
        <v>P2</v>
      </c>
      <c r="O244" s="572">
        <f>ROW(Fin!F64)</f>
        <v>64</v>
      </c>
      <c r="P244" s="572">
        <f>COLUMN(Fin!F64)</f>
        <v>6</v>
      </c>
      <c r="Q244" s="572">
        <f>ROW(Fin!F64)</f>
        <v>64</v>
      </c>
      <c r="R244" s="572">
        <f>COLUMN(Fin!F64)</f>
        <v>6</v>
      </c>
      <c r="S244" s="572">
        <f ca="1">_xlfn.SHEET(Fin!F64)</f>
        <v>6</v>
      </c>
    </row>
    <row r="245" spans="1:19" x14ac:dyDescent="0.35">
      <c r="A245" s="572" t="s">
        <v>277</v>
      </c>
      <c r="B245" s="572">
        <v>261</v>
      </c>
      <c r="C245" s="572" t="s">
        <v>1584</v>
      </c>
      <c r="D245" s="572">
        <v>-106</v>
      </c>
      <c r="E245" s="572" t="s">
        <v>1606</v>
      </c>
      <c r="F245" s="572">
        <f>Fin!F65</f>
        <v>0.72039447292733627</v>
      </c>
      <c r="G245" s="572" t="str">
        <f>Fin!E65</f>
        <v>Senior debt leverage</v>
      </c>
      <c r="H245" s="572" t="s">
        <v>227</v>
      </c>
      <c r="I245" s="572">
        <f>COLUMN(Fin!E65)</f>
        <v>5</v>
      </c>
      <c r="J245" s="572" t="str">
        <f>Fin!G65</f>
        <v>%</v>
      </c>
      <c r="K245" s="572" t="s">
        <v>2368</v>
      </c>
      <c r="L245" s="572" t="s">
        <v>1800</v>
      </c>
      <c r="M245" s="572" t="s">
        <v>1801</v>
      </c>
      <c r="N245" s="572" t="str" cm="1">
        <f t="array" aca="1" ref="N245" ca="1">CELL("format",Fin!F65)</f>
        <v>P2</v>
      </c>
      <c r="O245" s="572">
        <f>ROW(Fin!F65)</f>
        <v>65</v>
      </c>
      <c r="P245" s="572">
        <f>COLUMN(Fin!F65)</f>
        <v>6</v>
      </c>
      <c r="Q245" s="572">
        <f>ROW(Fin!F65)</f>
        <v>65</v>
      </c>
      <c r="R245" s="572">
        <f>COLUMN(Fin!F65)</f>
        <v>6</v>
      </c>
      <c r="S245" s="572">
        <f ca="1">_xlfn.SHEET(Fin!F65)</f>
        <v>6</v>
      </c>
    </row>
    <row r="246" spans="1:19" x14ac:dyDescent="0.35">
      <c r="A246" s="572" t="s">
        <v>270</v>
      </c>
      <c r="B246" s="572">
        <v>-107</v>
      </c>
      <c r="C246" s="572" t="s">
        <v>1384</v>
      </c>
      <c r="D246" s="572">
        <v>-105</v>
      </c>
      <c r="E246" s="572"/>
      <c r="F246" s="572">
        <f>Fin!A68</f>
        <v>0</v>
      </c>
      <c r="G246" s="572" t="str">
        <f>Fin!B68</f>
        <v>Senior debt drawdown</v>
      </c>
      <c r="H246" s="572" t="s">
        <v>1462</v>
      </c>
      <c r="I246" s="572">
        <f>COLUMN(Fin!B68)</f>
        <v>2</v>
      </c>
      <c r="J246" s="572"/>
      <c r="K246" s="572" t="s">
        <v>1384</v>
      </c>
      <c r="L246" s="572"/>
      <c r="M246" s="572"/>
      <c r="N246" s="572" t="str" cm="1">
        <f t="array" aca="1" ref="N246" ca="1">CELL("format",Fin!A68)</f>
        <v>,0</v>
      </c>
      <c r="O246" s="572">
        <f>ROW(Fin!A68)</f>
        <v>68</v>
      </c>
      <c r="P246" s="572">
        <f>COLUMN(Fin!A68)</f>
        <v>1</v>
      </c>
      <c r="Q246" s="572">
        <f>ROW(Fin!A72)</f>
        <v>72</v>
      </c>
      <c r="R246" s="572">
        <f>COLUMN(Fin!A72)</f>
        <v>1</v>
      </c>
      <c r="S246" s="572">
        <f ca="1">_xlfn.SHEET(Fin!A68)</f>
        <v>6</v>
      </c>
    </row>
    <row r="247" spans="1:19" x14ac:dyDescent="0.35">
      <c r="A247" s="572" t="s">
        <v>283</v>
      </c>
      <c r="B247" s="572">
        <v>262</v>
      </c>
      <c r="C247" s="572" t="s">
        <v>1584</v>
      </c>
      <c r="D247" s="572">
        <v>-107</v>
      </c>
      <c r="E247" s="572" t="s">
        <v>1585</v>
      </c>
      <c r="F247" s="572">
        <f>Fin!F69</f>
        <v>0.72039447292733627</v>
      </c>
      <c r="G247" s="572" t="str">
        <f>Fin!E69</f>
        <v>Senior debt leverage</v>
      </c>
      <c r="H247" s="572" t="s">
        <v>227</v>
      </c>
      <c r="I247" s="572">
        <f>COLUMN(Fin!E69)</f>
        <v>5</v>
      </c>
      <c r="J247" s="572" t="str">
        <f>Fin!G69</f>
        <v>%</v>
      </c>
      <c r="K247" s="572"/>
      <c r="L247" s="572">
        <v>261</v>
      </c>
      <c r="M247" s="572">
        <v>265</v>
      </c>
      <c r="N247" s="572" t="str" cm="1">
        <f t="array" aca="1" ref="N247" ca="1">CELL("format",Fin!F69)</f>
        <v>P2</v>
      </c>
      <c r="O247" s="572">
        <f>ROW(Fin!F69)</f>
        <v>69</v>
      </c>
      <c r="P247" s="572">
        <f>COLUMN(Fin!F69)</f>
        <v>6</v>
      </c>
      <c r="Q247" s="572">
        <f>ROW(Fin!F69)</f>
        <v>69</v>
      </c>
      <c r="R247" s="572">
        <f>COLUMN(Fin!F69)</f>
        <v>6</v>
      </c>
      <c r="S247" s="572">
        <f ca="1">_xlfn.SHEET(Fin!F69)</f>
        <v>6</v>
      </c>
    </row>
    <row r="248" spans="1:19" x14ac:dyDescent="0.35">
      <c r="A248" s="572" t="s">
        <v>283</v>
      </c>
      <c r="B248" s="572">
        <v>263</v>
      </c>
      <c r="C248" s="572" t="s">
        <v>1581</v>
      </c>
      <c r="D248" s="572">
        <v>-107</v>
      </c>
      <c r="E248" s="572" t="s">
        <v>1582</v>
      </c>
      <c r="F248" s="572">
        <f>Fin!J70</f>
        <v>0</v>
      </c>
      <c r="G248" s="572" t="str">
        <f>Fin!E70</f>
        <v>Project costs to be financed - paste</v>
      </c>
      <c r="H248" s="572" t="s">
        <v>1557</v>
      </c>
      <c r="I248" s="572">
        <f>COLUMN(Fin!E70)</f>
        <v>5</v>
      </c>
      <c r="J248" s="572" t="str">
        <f>Fin!G70</f>
        <v>$ 000s</v>
      </c>
      <c r="K248" s="572"/>
      <c r="L248" s="572">
        <v>1255</v>
      </c>
      <c r="M248" s="572">
        <v>265</v>
      </c>
      <c r="N248" s="572" t="str" cm="1">
        <f t="array" aca="1" ref="N248" ca="1">CELL("format",Fin!J70)</f>
        <v>,0</v>
      </c>
      <c r="O248" s="572">
        <f>ROW(Fin!J70)</f>
        <v>70</v>
      </c>
      <c r="P248" s="572">
        <f>COLUMN(Fin!J70)</f>
        <v>10</v>
      </c>
      <c r="Q248" s="572">
        <f>ROW(Fin!GJ70)</f>
        <v>70</v>
      </c>
      <c r="R248" s="572">
        <f>COLUMN(Fin!GJ70)</f>
        <v>192</v>
      </c>
      <c r="S248" s="572">
        <f ca="1">_xlfn.SHEET(Fin!J70)</f>
        <v>6</v>
      </c>
    </row>
    <row r="249" spans="1:19" x14ac:dyDescent="0.35">
      <c r="A249" s="572" t="s">
        <v>274</v>
      </c>
      <c r="B249" s="572">
        <v>264</v>
      </c>
      <c r="C249" s="572" t="s">
        <v>1480</v>
      </c>
      <c r="D249" s="572">
        <v>-107</v>
      </c>
      <c r="E249" s="572" t="s">
        <v>1481</v>
      </c>
      <c r="F249" s="572">
        <f>Fin!H71</f>
        <v>224291.84163902761</v>
      </c>
      <c r="G249" s="572" t="str">
        <f>Fin!E71</f>
        <v>Senior debt drawdown</v>
      </c>
      <c r="H249" s="572" t="s">
        <v>1462</v>
      </c>
      <c r="I249" s="572">
        <f>COLUMN(Fin!E71)</f>
        <v>5</v>
      </c>
      <c r="J249" s="572" t="str">
        <f>Fin!G71</f>
        <v>$ 000s</v>
      </c>
      <c r="K249" s="572" t="s">
        <v>1480</v>
      </c>
      <c r="L249" s="572">
        <v>265</v>
      </c>
      <c r="M249" s="572"/>
      <c r="N249" s="572" t="str" cm="1">
        <f t="array" aca="1" ref="N249" ca="1">CELL("format",Fin!H71)</f>
        <v>,0</v>
      </c>
      <c r="O249" s="572">
        <f>ROW(Fin!H71)</f>
        <v>71</v>
      </c>
      <c r="P249" s="572">
        <f>COLUMN(Fin!H71)</f>
        <v>8</v>
      </c>
      <c r="Q249" s="572">
        <f>ROW(Fin!H71)</f>
        <v>71</v>
      </c>
      <c r="R249" s="572">
        <f>COLUMN(Fin!H71)</f>
        <v>8</v>
      </c>
      <c r="S249" s="572">
        <f ca="1">_xlfn.SHEET(Fin!H71)</f>
        <v>6</v>
      </c>
    </row>
    <row r="250" spans="1:19" x14ac:dyDescent="0.35">
      <c r="A250" s="572" t="s">
        <v>277</v>
      </c>
      <c r="B250" s="572">
        <v>265</v>
      </c>
      <c r="C250" s="572" t="s">
        <v>1482</v>
      </c>
      <c r="D250" s="572">
        <v>-107</v>
      </c>
      <c r="E250" s="572" t="s">
        <v>1607</v>
      </c>
      <c r="F250" s="572">
        <f>Fin!J71</f>
        <v>0</v>
      </c>
      <c r="G250" s="572" t="str">
        <f>Fin!E71</f>
        <v>Senior debt drawdown</v>
      </c>
      <c r="H250" s="572" t="s">
        <v>1462</v>
      </c>
      <c r="I250" s="572">
        <f>COLUMN(Fin!E71)</f>
        <v>5</v>
      </c>
      <c r="J250" s="572" t="str">
        <f>Fin!G71</f>
        <v>$ 000s</v>
      </c>
      <c r="K250" s="572" t="s">
        <v>1482</v>
      </c>
      <c r="L250" s="572" t="s">
        <v>1802</v>
      </c>
      <c r="M250" s="572" t="s">
        <v>1803</v>
      </c>
      <c r="N250" s="572" t="str" cm="1">
        <f t="array" aca="1" ref="N250" ca="1">CELL("format",Fin!J71)</f>
        <v>,0</v>
      </c>
      <c r="O250" s="572">
        <f>ROW(Fin!J71)</f>
        <v>71</v>
      </c>
      <c r="P250" s="572">
        <f>COLUMN(Fin!J71)</f>
        <v>10</v>
      </c>
      <c r="Q250" s="572">
        <f>ROW(Fin!GJ71)</f>
        <v>71</v>
      </c>
      <c r="R250" s="572">
        <f>COLUMN(Fin!GJ71)</f>
        <v>192</v>
      </c>
      <c r="S250" s="572">
        <f ca="1">_xlfn.SHEET(Fin!J71)</f>
        <v>6</v>
      </c>
    </row>
    <row r="251" spans="1:19" x14ac:dyDescent="0.35">
      <c r="A251" s="572" t="s">
        <v>270</v>
      </c>
      <c r="B251" s="572">
        <v>-108</v>
      </c>
      <c r="C251" s="572" t="s">
        <v>1483</v>
      </c>
      <c r="D251" s="572">
        <v>-105</v>
      </c>
      <c r="E251" s="572"/>
      <c r="F251" s="572">
        <f>Fin!A73</f>
        <v>0</v>
      </c>
      <c r="G251" s="572" t="str">
        <f>Fin!B73</f>
        <v>Senior debt</v>
      </c>
      <c r="H251" s="572" t="s">
        <v>1460</v>
      </c>
      <c r="I251" s="572">
        <f>COLUMN(Fin!B73)</f>
        <v>2</v>
      </c>
      <c r="J251" s="572"/>
      <c r="K251" s="572" t="s">
        <v>1469</v>
      </c>
      <c r="L251" s="572"/>
      <c r="M251" s="572"/>
      <c r="N251" s="572" t="str" cm="1">
        <f t="array" aca="1" ref="N251" ca="1">CELL("format",Fin!A73)</f>
        <v>,0</v>
      </c>
      <c r="O251" s="572">
        <f>ROW(Fin!A73)</f>
        <v>73</v>
      </c>
      <c r="P251" s="572">
        <f>COLUMN(Fin!A73)</f>
        <v>1</v>
      </c>
      <c r="Q251" s="572">
        <f>ROW(Fin!A80)</f>
        <v>80</v>
      </c>
      <c r="R251" s="572">
        <f>COLUMN(Fin!A80)</f>
        <v>1</v>
      </c>
      <c r="S251" s="572">
        <f ca="1">_xlfn.SHEET(Fin!A73)</f>
        <v>6</v>
      </c>
    </row>
    <row r="252" spans="1:19" x14ac:dyDescent="0.35">
      <c r="A252" s="572" t="s">
        <v>277</v>
      </c>
      <c r="B252" s="572">
        <v>266</v>
      </c>
      <c r="C252" s="572" t="s">
        <v>401</v>
      </c>
      <c r="D252" s="572">
        <v>-108</v>
      </c>
      <c r="E252" s="572" t="s">
        <v>402</v>
      </c>
      <c r="F252" s="572">
        <f>Fin!J75</f>
        <v>0</v>
      </c>
      <c r="G252" s="572" t="str">
        <f>Fin!E75</f>
        <v>Senior debt balance BEG</v>
      </c>
      <c r="H252" s="572" t="s">
        <v>1463</v>
      </c>
      <c r="I252" s="572">
        <f>COLUMN(Fin!E75)</f>
        <v>5</v>
      </c>
      <c r="J252" s="572" t="str">
        <f>Fin!G75</f>
        <v>$ 000s</v>
      </c>
      <c r="K252" s="572" t="s">
        <v>401</v>
      </c>
      <c r="L252" s="572">
        <v>269</v>
      </c>
      <c r="M252" s="572" t="s">
        <v>1804</v>
      </c>
      <c r="N252" s="572" t="str" cm="1">
        <f t="array" aca="1" ref="N252" ca="1">CELL("format",Fin!J75)</f>
        <v>,0</v>
      </c>
      <c r="O252" s="572">
        <f>ROW(Fin!J75)</f>
        <v>75</v>
      </c>
      <c r="P252" s="572">
        <f>COLUMN(Fin!J75)</f>
        <v>10</v>
      </c>
      <c r="Q252" s="572">
        <f>ROW(Fin!GJ75)</f>
        <v>75</v>
      </c>
      <c r="R252" s="572">
        <f>COLUMN(Fin!GJ75)</f>
        <v>192</v>
      </c>
      <c r="S252" s="572">
        <f ca="1">_xlfn.SHEET(Fin!J75)</f>
        <v>6</v>
      </c>
    </row>
    <row r="253" spans="1:19" x14ac:dyDescent="0.35">
      <c r="A253" s="572" t="s">
        <v>283</v>
      </c>
      <c r="B253" s="572">
        <v>267</v>
      </c>
      <c r="C253" s="572" t="s">
        <v>1482</v>
      </c>
      <c r="D253" s="572">
        <v>-108</v>
      </c>
      <c r="E253" s="572" t="s">
        <v>1484</v>
      </c>
      <c r="F253" s="572">
        <f>Fin!J76</f>
        <v>0</v>
      </c>
      <c r="G253" s="572" t="str">
        <f>Fin!E76</f>
        <v>Senior debt drawdown</v>
      </c>
      <c r="H253" s="572" t="s">
        <v>1462</v>
      </c>
      <c r="I253" s="572">
        <f>COLUMN(Fin!E76)</f>
        <v>5</v>
      </c>
      <c r="J253" s="572" t="str">
        <f>Fin!G76</f>
        <v>$ 000s</v>
      </c>
      <c r="K253" s="572"/>
      <c r="L253" s="572">
        <v>265</v>
      </c>
      <c r="M253" s="572">
        <v>269</v>
      </c>
      <c r="N253" s="572" t="str" cm="1">
        <f t="array" aca="1" ref="N253" ca="1">CELL("format",Fin!J76)</f>
        <v>,0</v>
      </c>
      <c r="O253" s="572">
        <f>ROW(Fin!J76)</f>
        <v>76</v>
      </c>
      <c r="P253" s="572">
        <f>COLUMN(Fin!J76)</f>
        <v>10</v>
      </c>
      <c r="Q253" s="572">
        <f>ROW(Fin!GJ76)</f>
        <v>76</v>
      </c>
      <c r="R253" s="572">
        <f>COLUMN(Fin!GJ76)</f>
        <v>192</v>
      </c>
      <c r="S253" s="572">
        <f ca="1">_xlfn.SHEET(Fin!J76)</f>
        <v>6</v>
      </c>
    </row>
    <row r="254" spans="1:19" x14ac:dyDescent="0.35">
      <c r="A254" s="572" t="s">
        <v>283</v>
      </c>
      <c r="B254" s="572">
        <v>268</v>
      </c>
      <c r="C254" s="572" t="s">
        <v>1560</v>
      </c>
      <c r="D254" s="572">
        <v>-108</v>
      </c>
      <c r="E254" s="572" t="s">
        <v>1561</v>
      </c>
      <c r="F254" s="572">
        <f>Fin!J77</f>
        <v>0</v>
      </c>
      <c r="G254" s="572" t="str">
        <f>Fin!E77</f>
        <v>Senior debt sculpted repayment POS</v>
      </c>
      <c r="H254" s="572" t="s">
        <v>1553</v>
      </c>
      <c r="I254" s="572">
        <f>COLUMN(Fin!E77)</f>
        <v>5</v>
      </c>
      <c r="J254" s="572" t="str">
        <f>Fin!G77</f>
        <v>$ 000s</v>
      </c>
      <c r="K254" s="572"/>
      <c r="L254" s="572">
        <v>281</v>
      </c>
      <c r="M254" s="572">
        <v>269</v>
      </c>
      <c r="N254" s="572" t="str" cm="1">
        <f t="array" aca="1" ref="N254" ca="1">CELL("format",Fin!J77)</f>
        <v>,0</v>
      </c>
      <c r="O254" s="572">
        <f>ROW(Fin!J77)</f>
        <v>77</v>
      </c>
      <c r="P254" s="572">
        <f>COLUMN(Fin!J77)</f>
        <v>10</v>
      </c>
      <c r="Q254" s="572">
        <f>ROW(Fin!GJ77)</f>
        <v>77</v>
      </c>
      <c r="R254" s="572">
        <f>COLUMN(Fin!GJ77)</f>
        <v>192</v>
      </c>
      <c r="S254" s="572">
        <f ca="1">_xlfn.SHEET(Fin!J77)</f>
        <v>6</v>
      </c>
    </row>
    <row r="255" spans="1:19" x14ac:dyDescent="0.35">
      <c r="A255" s="572" t="s">
        <v>281</v>
      </c>
      <c r="B255" s="572">
        <v>852</v>
      </c>
      <c r="C255" s="572">
        <v>852</v>
      </c>
      <c r="D255" s="572">
        <v>-108</v>
      </c>
      <c r="E255" s="572" t="s">
        <v>335</v>
      </c>
      <c r="F255" s="572">
        <f>Fin!I78</f>
        <v>0</v>
      </c>
      <c r="G255" s="572" t="str">
        <f>Fin!E78</f>
        <v>Senior debt balance</v>
      </c>
      <c r="H255" s="572" t="s">
        <v>1464</v>
      </c>
      <c r="I255" s="572">
        <f>COLUMN(Fin!E78)</f>
        <v>5</v>
      </c>
      <c r="J255" s="572" t="str">
        <f>Fin!G78</f>
        <v>$ 000s</v>
      </c>
      <c r="K255" s="572"/>
      <c r="L255" s="572"/>
      <c r="M255" s="572"/>
      <c r="N255" s="572" t="str" cm="1">
        <f t="array" aca="1" ref="N255" ca="1">CELL("format",Fin!I78)</f>
        <v>,0</v>
      </c>
      <c r="O255" s="572">
        <f>ROW(Fin!I78)</f>
        <v>78</v>
      </c>
      <c r="P255" s="572">
        <f>COLUMN(Fin!I78)</f>
        <v>9</v>
      </c>
      <c r="Q255" s="572">
        <f>ROW(Fin!I78)</f>
        <v>78</v>
      </c>
      <c r="R255" s="572">
        <f>COLUMN(Fin!I78)</f>
        <v>9</v>
      </c>
      <c r="S255" s="572">
        <f ca="1">_xlfn.SHEET(Fin!I78)</f>
        <v>6</v>
      </c>
    </row>
    <row r="256" spans="1:19" x14ac:dyDescent="0.35">
      <c r="A256" s="572" t="s">
        <v>277</v>
      </c>
      <c r="B256" s="572">
        <v>269</v>
      </c>
      <c r="C256" s="572" t="s">
        <v>407</v>
      </c>
      <c r="D256" s="572">
        <v>-108</v>
      </c>
      <c r="E256" s="572" t="s">
        <v>1562</v>
      </c>
      <c r="F256" s="572">
        <f>Fin!J78</f>
        <v>0</v>
      </c>
      <c r="G256" s="572" t="str">
        <f>Fin!E78</f>
        <v>Senior debt balance</v>
      </c>
      <c r="H256" s="572" t="s">
        <v>1464</v>
      </c>
      <c r="I256" s="572">
        <f>COLUMN(Fin!E78)</f>
        <v>5</v>
      </c>
      <c r="J256" s="572" t="str">
        <f>Fin!G78</f>
        <v>$ 000s</v>
      </c>
      <c r="K256" s="572" t="s">
        <v>407</v>
      </c>
      <c r="L256" s="572" t="s">
        <v>1805</v>
      </c>
      <c r="M256" s="572" t="s">
        <v>1806</v>
      </c>
      <c r="N256" s="572" t="str" cm="1">
        <f t="array" aca="1" ref="N256" ca="1">CELL("format",Fin!J78)</f>
        <v>,0</v>
      </c>
      <c r="O256" s="572">
        <f>ROW(Fin!J78)</f>
        <v>78</v>
      </c>
      <c r="P256" s="572">
        <f>COLUMN(Fin!J78)</f>
        <v>10</v>
      </c>
      <c r="Q256" s="572">
        <f>ROW(Fin!GJ78)</f>
        <v>78</v>
      </c>
      <c r="R256" s="572">
        <f>COLUMN(Fin!GJ78)</f>
        <v>192</v>
      </c>
      <c r="S256" s="572">
        <f ca="1">_xlfn.SHEET(Fin!J78)</f>
        <v>6</v>
      </c>
    </row>
    <row r="257" spans="1:19" x14ac:dyDescent="0.35">
      <c r="A257" s="572" t="s">
        <v>270</v>
      </c>
      <c r="B257" s="572">
        <v>-109</v>
      </c>
      <c r="C257" s="572" t="s">
        <v>1547</v>
      </c>
      <c r="D257" s="572">
        <v>-105</v>
      </c>
      <c r="E257" s="572"/>
      <c r="F257" s="572">
        <f>Fin!A81</f>
        <v>0</v>
      </c>
      <c r="G257" s="572" t="str">
        <f>Fin!B81</f>
        <v>Senior debt repayment period interest</v>
      </c>
      <c r="H257" s="572" t="s">
        <v>1548</v>
      </c>
      <c r="I257" s="572">
        <f>COLUMN(Fin!B81)</f>
        <v>2</v>
      </c>
      <c r="J257" s="572"/>
      <c r="K257" s="572" t="s">
        <v>1547</v>
      </c>
      <c r="L257" s="572"/>
      <c r="M257" s="572"/>
      <c r="N257" s="572" t="str" cm="1">
        <f t="array" aca="1" ref="N257" ca="1">CELL("format",Fin!A81)</f>
        <v>,0</v>
      </c>
      <c r="O257" s="572">
        <f>ROW(Fin!A81)</f>
        <v>81</v>
      </c>
      <c r="P257" s="572">
        <f>COLUMN(Fin!A81)</f>
        <v>1</v>
      </c>
      <c r="Q257" s="572">
        <f>ROW(Fin!A89)</f>
        <v>89</v>
      </c>
      <c r="R257" s="572">
        <f>COLUMN(Fin!A89)</f>
        <v>1</v>
      </c>
      <c r="S257" s="572">
        <f ca="1">_xlfn.SHEET(Fin!A81)</f>
        <v>6</v>
      </c>
    </row>
    <row r="258" spans="1:19" x14ac:dyDescent="0.35">
      <c r="A258" s="572" t="s">
        <v>283</v>
      </c>
      <c r="B258" s="572">
        <v>270</v>
      </c>
      <c r="C258" s="572" t="s">
        <v>1396</v>
      </c>
      <c r="D258" s="572">
        <v>-109</v>
      </c>
      <c r="E258" s="572" t="s">
        <v>1397</v>
      </c>
      <c r="F258" s="572">
        <f>Fin!F82</f>
        <v>360</v>
      </c>
      <c r="G258" s="572" t="str">
        <f>Fin!E82</f>
        <v>Day count basis</v>
      </c>
      <c r="H258" s="572" t="s">
        <v>1375</v>
      </c>
      <c r="I258" s="572">
        <f>COLUMN(Fin!E82)</f>
        <v>5</v>
      </c>
      <c r="J258" s="572" t="str">
        <f>Fin!G82</f>
        <v>days</v>
      </c>
      <c r="K258" s="572"/>
      <c r="L258" s="572">
        <v>962</v>
      </c>
      <c r="M258" s="572">
        <v>276</v>
      </c>
      <c r="N258" s="572" t="str" cm="1">
        <f t="array" aca="1" ref="N258" ca="1">CELL("format",Fin!F82)</f>
        <v>,0</v>
      </c>
      <c r="O258" s="572">
        <f>ROW(Fin!F82)</f>
        <v>82</v>
      </c>
      <c r="P258" s="572">
        <f>COLUMN(Fin!F82)</f>
        <v>6</v>
      </c>
      <c r="Q258" s="572">
        <f>ROW(Fin!F82)</f>
        <v>82</v>
      </c>
      <c r="R258" s="572">
        <f>COLUMN(Fin!F82)</f>
        <v>6</v>
      </c>
      <c r="S258" s="572">
        <f ca="1">_xlfn.SHEET(Fin!F82)</f>
        <v>6</v>
      </c>
    </row>
    <row r="259" spans="1:19" x14ac:dyDescent="0.35">
      <c r="A259" s="572" t="s">
        <v>283</v>
      </c>
      <c r="B259" s="572">
        <v>271</v>
      </c>
      <c r="C259" s="572" t="s">
        <v>1588</v>
      </c>
      <c r="D259" s="572">
        <v>-109</v>
      </c>
      <c r="E259" s="572" t="s">
        <v>1590</v>
      </c>
      <c r="F259" s="572">
        <f>Fin!F83</f>
        <v>0.04</v>
      </c>
      <c r="G259" s="572" t="str">
        <f>Fin!E83</f>
        <v>All-in repayment period interest rate</v>
      </c>
      <c r="H259" s="572" t="s">
        <v>1525</v>
      </c>
      <c r="I259" s="572">
        <f>COLUMN(Fin!E83)</f>
        <v>5</v>
      </c>
      <c r="J259" s="572" t="str">
        <f>Fin!G83</f>
        <v>%</v>
      </c>
      <c r="K259" s="572"/>
      <c r="L259" s="572">
        <v>237</v>
      </c>
      <c r="M259" s="572">
        <v>276</v>
      </c>
      <c r="N259" s="572" t="str" cm="1">
        <f t="array" aca="1" ref="N259" ca="1">CELL("format",Fin!F83)</f>
        <v>P2</v>
      </c>
      <c r="O259" s="572">
        <f>ROW(Fin!F83)</f>
        <v>83</v>
      </c>
      <c r="P259" s="572">
        <f>COLUMN(Fin!F83)</f>
        <v>6</v>
      </c>
      <c r="Q259" s="572">
        <f>ROW(Fin!F83)</f>
        <v>83</v>
      </c>
      <c r="R259" s="572">
        <f>COLUMN(Fin!F83)</f>
        <v>6</v>
      </c>
      <c r="S259" s="572">
        <f ca="1">_xlfn.SHEET(Fin!F83)</f>
        <v>6</v>
      </c>
    </row>
    <row r="260" spans="1:19" x14ac:dyDescent="0.35">
      <c r="A260" s="572" t="s">
        <v>283</v>
      </c>
      <c r="B260" s="572">
        <v>272</v>
      </c>
      <c r="C260" s="572" t="s">
        <v>1593</v>
      </c>
      <c r="D260" s="572">
        <v>-109</v>
      </c>
      <c r="E260" s="572" t="s">
        <v>1594</v>
      </c>
      <c r="F260" s="572">
        <f>Fin!J84</f>
        <v>0</v>
      </c>
      <c r="G260" s="572" t="str">
        <f>Fin!E84</f>
        <v>Senior debt loan life flag</v>
      </c>
      <c r="H260" s="572" t="s">
        <v>1518</v>
      </c>
      <c r="I260" s="572">
        <f>COLUMN(Fin!E84)</f>
        <v>5</v>
      </c>
      <c r="J260" s="572" t="str">
        <f>Fin!G84</f>
        <v>flag</v>
      </c>
      <c r="K260" s="572"/>
      <c r="L260" s="572">
        <v>122</v>
      </c>
      <c r="M260" s="572">
        <v>276</v>
      </c>
      <c r="N260" s="572" t="str" cm="1">
        <f t="array" aca="1" ref="N260" ca="1">CELL("format",Fin!J84)</f>
        <v>,0</v>
      </c>
      <c r="O260" s="572">
        <f>ROW(Fin!J84)</f>
        <v>84</v>
      </c>
      <c r="P260" s="572">
        <f>COLUMN(Fin!J84)</f>
        <v>10</v>
      </c>
      <c r="Q260" s="572">
        <f>ROW(Fin!GJ84)</f>
        <v>84</v>
      </c>
      <c r="R260" s="572">
        <f>COLUMN(Fin!GJ84)</f>
        <v>192</v>
      </c>
      <c r="S260" s="572">
        <f ca="1">_xlfn.SHEET(Fin!J84)</f>
        <v>6</v>
      </c>
    </row>
    <row r="261" spans="1:19" x14ac:dyDescent="0.35">
      <c r="A261" s="572" t="s">
        <v>283</v>
      </c>
      <c r="B261" s="572">
        <v>273</v>
      </c>
      <c r="C261" s="572" t="s">
        <v>686</v>
      </c>
      <c r="D261" s="572">
        <v>-109</v>
      </c>
      <c r="E261" s="572" t="s">
        <v>832</v>
      </c>
      <c r="F261" s="572">
        <f>Fin!J85</f>
        <v>31</v>
      </c>
      <c r="G261" s="572" t="str">
        <f>Fin!E85</f>
        <v>Days in period</v>
      </c>
      <c r="H261" s="572" t="s">
        <v>143</v>
      </c>
      <c r="I261" s="572">
        <f>COLUMN(Fin!E85)</f>
        <v>5</v>
      </c>
      <c r="J261" s="572" t="str">
        <f>Fin!G85</f>
        <v>days</v>
      </c>
      <c r="K261" s="572"/>
      <c r="L261" s="572">
        <v>174</v>
      </c>
      <c r="M261" s="572">
        <v>276</v>
      </c>
      <c r="N261" s="572" t="str" cm="1">
        <f t="array" aca="1" ref="N261" ca="1">CELL("format",Fin!J85)</f>
        <v>,0</v>
      </c>
      <c r="O261" s="572">
        <f>ROW(Fin!J85)</f>
        <v>85</v>
      </c>
      <c r="P261" s="572">
        <f>COLUMN(Fin!J85)</f>
        <v>10</v>
      </c>
      <c r="Q261" s="572">
        <f>ROW(Fin!GJ85)</f>
        <v>85</v>
      </c>
      <c r="R261" s="572">
        <f>COLUMN(Fin!GJ85)</f>
        <v>192</v>
      </c>
      <c r="S261" s="572">
        <f ca="1">_xlfn.SHEET(Fin!J85)</f>
        <v>6</v>
      </c>
    </row>
    <row r="262" spans="1:19" x14ac:dyDescent="0.35">
      <c r="A262" s="572" t="s">
        <v>283</v>
      </c>
      <c r="B262" s="572">
        <v>274</v>
      </c>
      <c r="C262" s="572" t="s">
        <v>401</v>
      </c>
      <c r="D262" s="572">
        <v>-109</v>
      </c>
      <c r="E262" s="572" t="s">
        <v>416</v>
      </c>
      <c r="F262" s="572">
        <f>Fin!J86</f>
        <v>0</v>
      </c>
      <c r="G262" s="572" t="str">
        <f>Fin!E86</f>
        <v>Senior debt balance BEG</v>
      </c>
      <c r="H262" s="572" t="s">
        <v>1463</v>
      </c>
      <c r="I262" s="572">
        <f>COLUMN(Fin!E86)</f>
        <v>5</v>
      </c>
      <c r="J262" s="572" t="str">
        <f>Fin!G86</f>
        <v>$ 000s</v>
      </c>
      <c r="K262" s="572"/>
      <c r="L262" s="572">
        <v>266</v>
      </c>
      <c r="M262" s="572">
        <v>276</v>
      </c>
      <c r="N262" s="572" t="str" cm="1">
        <f t="array" aca="1" ref="N262" ca="1">CELL("format",Fin!J86)</f>
        <v>,0</v>
      </c>
      <c r="O262" s="572">
        <f>ROW(Fin!J86)</f>
        <v>86</v>
      </c>
      <c r="P262" s="572">
        <f>COLUMN(Fin!J86)</f>
        <v>10</v>
      </c>
      <c r="Q262" s="572">
        <f>ROW(Fin!GJ86)</f>
        <v>86</v>
      </c>
      <c r="R262" s="572">
        <f>COLUMN(Fin!GJ86)</f>
        <v>192</v>
      </c>
      <c r="S262" s="572">
        <f ca="1">_xlfn.SHEET(Fin!J86)</f>
        <v>6</v>
      </c>
    </row>
    <row r="263" spans="1:19" x14ac:dyDescent="0.35">
      <c r="A263" s="572" t="s">
        <v>274</v>
      </c>
      <c r="B263" s="572">
        <v>1269</v>
      </c>
      <c r="C263" s="572" t="s">
        <v>2369</v>
      </c>
      <c r="D263" s="572">
        <v>-109</v>
      </c>
      <c r="E263" s="572" t="s">
        <v>1608</v>
      </c>
      <c r="F263" s="572">
        <f>Fin!H87</f>
        <v>101180.72042897741</v>
      </c>
      <c r="G263" s="572" t="str">
        <f>Fin!E87</f>
        <v>Senior debt repayment period interest POS</v>
      </c>
      <c r="H263" s="572" t="s">
        <v>1549</v>
      </c>
      <c r="I263" s="572">
        <f>COLUMN(Fin!E87)</f>
        <v>5</v>
      </c>
      <c r="J263" s="572" t="str">
        <f>Fin!G87</f>
        <v>$ 000s</v>
      </c>
      <c r="K263" s="572" t="s">
        <v>597</v>
      </c>
      <c r="L263" s="572">
        <v>276</v>
      </c>
      <c r="M263" s="572"/>
      <c r="N263" s="572" t="str" cm="1">
        <f t="array" aca="1" ref="N263" ca="1">CELL("format",Fin!H87)</f>
        <v>,0</v>
      </c>
      <c r="O263" s="572">
        <f>ROW(Fin!H87)</f>
        <v>87</v>
      </c>
      <c r="P263" s="572">
        <f>COLUMN(Fin!H87)</f>
        <v>8</v>
      </c>
      <c r="Q263" s="572">
        <f>ROW(Fin!H87)</f>
        <v>87</v>
      </c>
      <c r="R263" s="572">
        <f>COLUMN(Fin!H87)</f>
        <v>8</v>
      </c>
      <c r="S263" s="572">
        <f ca="1">_xlfn.SHEET(Fin!H87)</f>
        <v>6</v>
      </c>
    </row>
    <row r="264" spans="1:19" x14ac:dyDescent="0.35">
      <c r="A264" s="572" t="s">
        <v>277</v>
      </c>
      <c r="B264" s="572">
        <v>276</v>
      </c>
      <c r="C264" s="572" t="s">
        <v>1609</v>
      </c>
      <c r="D264" s="572">
        <v>-109</v>
      </c>
      <c r="E264" s="572" t="s">
        <v>1610</v>
      </c>
      <c r="F264" s="572">
        <f>Fin!J87</f>
        <v>0</v>
      </c>
      <c r="G264" s="572" t="str">
        <f>Fin!E87</f>
        <v>Senior debt repayment period interest POS</v>
      </c>
      <c r="H264" s="572" t="s">
        <v>1549</v>
      </c>
      <c r="I264" s="572">
        <f>COLUMN(Fin!E87)</f>
        <v>5</v>
      </c>
      <c r="J264" s="572" t="str">
        <f>Fin!G87</f>
        <v>$ 000s</v>
      </c>
      <c r="K264" s="572" t="s">
        <v>599</v>
      </c>
      <c r="L264" s="572" t="s">
        <v>1807</v>
      </c>
      <c r="M264" s="572" t="s">
        <v>1808</v>
      </c>
      <c r="N264" s="572" t="str" cm="1">
        <f t="array" aca="1" ref="N264" ca="1">CELL("format",Fin!J87)</f>
        <v>,0</v>
      </c>
      <c r="O264" s="572">
        <f>ROW(Fin!J87)</f>
        <v>87</v>
      </c>
      <c r="P264" s="572">
        <f>COLUMN(Fin!J87)</f>
        <v>10</v>
      </c>
      <c r="Q264" s="572">
        <f>ROW(Fin!GJ87)</f>
        <v>87</v>
      </c>
      <c r="R264" s="572">
        <f>COLUMN(Fin!GJ87)</f>
        <v>192</v>
      </c>
      <c r="S264" s="572">
        <f ca="1">_xlfn.SHEET(Fin!J87)</f>
        <v>6</v>
      </c>
    </row>
    <row r="265" spans="1:19" x14ac:dyDescent="0.35">
      <c r="A265" s="572" t="s">
        <v>274</v>
      </c>
      <c r="B265" s="572">
        <v>1270</v>
      </c>
      <c r="C265" s="572" t="s">
        <v>1611</v>
      </c>
      <c r="D265" s="572">
        <v>-109</v>
      </c>
      <c r="E265" s="572" t="s">
        <v>1612</v>
      </c>
      <c r="F265" s="572">
        <f>Fin!H88</f>
        <v>-101180.72042897741</v>
      </c>
      <c r="G265" s="572" t="str">
        <f>Fin!E88</f>
        <v>Senior debt repayment period interest</v>
      </c>
      <c r="H265" s="572" t="s">
        <v>1548</v>
      </c>
      <c r="I265" s="572">
        <f>COLUMN(Fin!E88)</f>
        <v>5</v>
      </c>
      <c r="J265" s="572" t="str">
        <f>Fin!G88</f>
        <v>$ 000s</v>
      </c>
      <c r="K265" s="572" t="s">
        <v>1611</v>
      </c>
      <c r="L265" s="572">
        <v>277</v>
      </c>
      <c r="M265" s="572"/>
      <c r="N265" s="572" t="str" cm="1">
        <f t="array" aca="1" ref="N265" ca="1">CELL("format",Fin!H88)</f>
        <v>,0</v>
      </c>
      <c r="O265" s="572">
        <f>ROW(Fin!H88)</f>
        <v>88</v>
      </c>
      <c r="P265" s="572">
        <f>COLUMN(Fin!H88)</f>
        <v>8</v>
      </c>
      <c r="Q265" s="572">
        <f>ROW(Fin!H88)</f>
        <v>88</v>
      </c>
      <c r="R265" s="572">
        <f>COLUMN(Fin!H88)</f>
        <v>8</v>
      </c>
      <c r="S265" s="572">
        <f ca="1">_xlfn.SHEET(Fin!H88)</f>
        <v>6</v>
      </c>
    </row>
    <row r="266" spans="1:19" x14ac:dyDescent="0.35">
      <c r="A266" s="572" t="s">
        <v>277</v>
      </c>
      <c r="B266" s="572">
        <v>277</v>
      </c>
      <c r="C266" s="572" t="s">
        <v>1613</v>
      </c>
      <c r="D266" s="572">
        <v>-109</v>
      </c>
      <c r="E266" s="572" t="s">
        <v>1614</v>
      </c>
      <c r="F266" s="572">
        <f>Fin!J88</f>
        <v>0</v>
      </c>
      <c r="G266" s="572" t="str">
        <f>Fin!E88</f>
        <v>Senior debt repayment period interest</v>
      </c>
      <c r="H266" s="572" t="s">
        <v>1548</v>
      </c>
      <c r="I266" s="572">
        <f>COLUMN(Fin!E88)</f>
        <v>5</v>
      </c>
      <c r="J266" s="572" t="str">
        <f>Fin!G88</f>
        <v>$ 000s</v>
      </c>
      <c r="K266" s="572" t="s">
        <v>1613</v>
      </c>
      <c r="L266" s="572">
        <v>276</v>
      </c>
      <c r="M266" s="572" t="s">
        <v>1809</v>
      </c>
      <c r="N266" s="572" t="str" cm="1">
        <f t="array" aca="1" ref="N266" ca="1">CELL("format",Fin!J88)</f>
        <v>,0</v>
      </c>
      <c r="O266" s="572">
        <f>ROW(Fin!J88)</f>
        <v>88</v>
      </c>
      <c r="P266" s="572">
        <f>COLUMN(Fin!J88)</f>
        <v>10</v>
      </c>
      <c r="Q266" s="572">
        <f>ROW(Fin!GJ88)</f>
        <v>88</v>
      </c>
      <c r="R266" s="572">
        <f>COLUMN(Fin!GJ88)</f>
        <v>192</v>
      </c>
      <c r="S266" s="572">
        <f ca="1">_xlfn.SHEET(Fin!J88)</f>
        <v>6</v>
      </c>
    </row>
    <row r="267" spans="1:19" x14ac:dyDescent="0.35">
      <c r="A267" s="572" t="s">
        <v>270</v>
      </c>
      <c r="B267" s="572">
        <v>-110</v>
      </c>
      <c r="C267" s="572" t="s">
        <v>1559</v>
      </c>
      <c r="D267" s="572">
        <v>-105</v>
      </c>
      <c r="E267" s="572"/>
      <c r="F267" s="572">
        <f>Fin!A90</f>
        <v>0</v>
      </c>
      <c r="G267" s="572" t="str">
        <f>Fin!B90</f>
        <v>Senior debt sculpted principal repayment</v>
      </c>
      <c r="H267" s="572" t="s">
        <v>1552</v>
      </c>
      <c r="I267" s="572">
        <f>COLUMN(Fin!B90)</f>
        <v>2</v>
      </c>
      <c r="J267" s="572"/>
      <c r="K267" s="572" t="s">
        <v>1559</v>
      </c>
      <c r="L267" s="572"/>
      <c r="M267" s="572"/>
      <c r="N267" s="572" t="str" cm="1">
        <f t="array" aca="1" ref="N267" ca="1">CELL("format",Fin!A90)</f>
        <v>,0</v>
      </c>
      <c r="O267" s="572">
        <f>ROW(Fin!A90)</f>
        <v>90</v>
      </c>
      <c r="P267" s="572">
        <f>COLUMN(Fin!A90)</f>
        <v>1</v>
      </c>
      <c r="Q267" s="572">
        <f>ROW(Fin!A96)</f>
        <v>96</v>
      </c>
      <c r="R267" s="572">
        <f>COLUMN(Fin!A96)</f>
        <v>1</v>
      </c>
      <c r="S267" s="572">
        <f ca="1">_xlfn.SHEET(Fin!A90)</f>
        <v>6</v>
      </c>
    </row>
    <row r="268" spans="1:19" x14ac:dyDescent="0.35">
      <c r="A268" s="572" t="s">
        <v>283</v>
      </c>
      <c r="B268" s="572">
        <v>278</v>
      </c>
      <c r="C268" s="572" t="s">
        <v>1526</v>
      </c>
      <c r="D268" s="572">
        <v>-110</v>
      </c>
      <c r="E268" s="572" t="s">
        <v>1539</v>
      </c>
      <c r="F268" s="572">
        <f>Fin!J91</f>
        <v>0</v>
      </c>
      <c r="G268" s="572" t="str">
        <f>Fin!E91</f>
        <v>Senior debt service at target ratio</v>
      </c>
      <c r="H268" s="572" t="s">
        <v>1527</v>
      </c>
      <c r="I268" s="572">
        <f>COLUMN(Fin!E91)</f>
        <v>5</v>
      </c>
      <c r="J268" s="572" t="str">
        <f>Fin!G91</f>
        <v>$ 000s</v>
      </c>
      <c r="K268" s="572"/>
      <c r="L268" s="572">
        <v>251</v>
      </c>
      <c r="M268" s="572">
        <v>281</v>
      </c>
      <c r="N268" s="572" t="str" cm="1">
        <f t="array" aca="1" ref="N268" ca="1">CELL("format",Fin!J91)</f>
        <v>,0</v>
      </c>
      <c r="O268" s="572">
        <f>ROW(Fin!J91)</f>
        <v>91</v>
      </c>
      <c r="P268" s="572">
        <f>COLUMN(Fin!J91)</f>
        <v>10</v>
      </c>
      <c r="Q268" s="572">
        <f>ROW(Fin!GJ91)</f>
        <v>91</v>
      </c>
      <c r="R268" s="572">
        <f>COLUMN(Fin!GJ91)</f>
        <v>192</v>
      </c>
      <c r="S268" s="572">
        <f ca="1">_xlfn.SHEET(Fin!J91)</f>
        <v>6</v>
      </c>
    </row>
    <row r="269" spans="1:19" x14ac:dyDescent="0.35">
      <c r="A269" s="572" t="s">
        <v>283</v>
      </c>
      <c r="B269" s="572">
        <v>279</v>
      </c>
      <c r="C269" s="572" t="s">
        <v>1609</v>
      </c>
      <c r="D269" s="572">
        <v>-110</v>
      </c>
      <c r="E269" s="572" t="s">
        <v>1615</v>
      </c>
      <c r="F269" s="572">
        <f>Fin!J92</f>
        <v>0</v>
      </c>
      <c r="G269" s="572" t="str">
        <f>Fin!E92</f>
        <v>Senior debt repayment period interest POS</v>
      </c>
      <c r="H269" s="572" t="s">
        <v>1549</v>
      </c>
      <c r="I269" s="572">
        <f>COLUMN(Fin!E92)</f>
        <v>5</v>
      </c>
      <c r="J269" s="572" t="str">
        <f>Fin!G92</f>
        <v>$ 000s</v>
      </c>
      <c r="K269" s="572"/>
      <c r="L269" s="572">
        <v>276</v>
      </c>
      <c r="M269" s="572">
        <v>281</v>
      </c>
      <c r="N269" s="572" t="str" cm="1">
        <f t="array" aca="1" ref="N269" ca="1">CELL("format",Fin!J92)</f>
        <v>,0</v>
      </c>
      <c r="O269" s="572">
        <f>ROW(Fin!J92)</f>
        <v>92</v>
      </c>
      <c r="P269" s="572">
        <f>COLUMN(Fin!J92)</f>
        <v>10</v>
      </c>
      <c r="Q269" s="572">
        <f>ROW(Fin!GJ92)</f>
        <v>92</v>
      </c>
      <c r="R269" s="572">
        <f>COLUMN(Fin!GJ92)</f>
        <v>192</v>
      </c>
      <c r="S269" s="572">
        <f ca="1">_xlfn.SHEET(Fin!J92)</f>
        <v>6</v>
      </c>
    </row>
    <row r="270" spans="1:19" x14ac:dyDescent="0.35">
      <c r="A270" s="572" t="s">
        <v>274</v>
      </c>
      <c r="B270" s="572">
        <v>1271</v>
      </c>
      <c r="C270" s="572" t="s">
        <v>2370</v>
      </c>
      <c r="D270" s="572">
        <v>-110</v>
      </c>
      <c r="E270" s="572" t="s">
        <v>1565</v>
      </c>
      <c r="F270" s="572">
        <f>Fin!H93</f>
        <v>224291.84163902726</v>
      </c>
      <c r="G270" s="572" t="str">
        <f>Fin!E93</f>
        <v>Senior debt sculpted repayment POS</v>
      </c>
      <c r="H270" s="572" t="s">
        <v>1553</v>
      </c>
      <c r="I270" s="572">
        <f>COLUMN(Fin!E93)</f>
        <v>5</v>
      </c>
      <c r="J270" s="572" t="str">
        <f>Fin!G93</f>
        <v>$ 000s</v>
      </c>
      <c r="K270" s="572" t="s">
        <v>597</v>
      </c>
      <c r="L270" s="572">
        <v>281</v>
      </c>
      <c r="M270" s="572"/>
      <c r="N270" s="572" t="str" cm="1">
        <f t="array" aca="1" ref="N270" ca="1">CELL("format",Fin!H93)</f>
        <v>,0</v>
      </c>
      <c r="O270" s="572">
        <f>ROW(Fin!H93)</f>
        <v>93</v>
      </c>
      <c r="P270" s="572">
        <f>COLUMN(Fin!H93)</f>
        <v>8</v>
      </c>
      <c r="Q270" s="572">
        <f>ROW(Fin!H93)</f>
        <v>93</v>
      </c>
      <c r="R270" s="572">
        <f>COLUMN(Fin!H93)</f>
        <v>8</v>
      </c>
      <c r="S270" s="572">
        <f ca="1">_xlfn.SHEET(Fin!H93)</f>
        <v>6</v>
      </c>
    </row>
    <row r="271" spans="1:19" x14ac:dyDescent="0.35">
      <c r="A271" s="572" t="s">
        <v>277</v>
      </c>
      <c r="B271" s="572">
        <v>281</v>
      </c>
      <c r="C271" s="572" t="s">
        <v>1560</v>
      </c>
      <c r="D271" s="572">
        <v>-110</v>
      </c>
      <c r="E271" s="572" t="s">
        <v>1616</v>
      </c>
      <c r="F271" s="572">
        <f>Fin!J93</f>
        <v>0</v>
      </c>
      <c r="G271" s="572" t="str">
        <f>Fin!E93</f>
        <v>Senior debt sculpted repayment POS</v>
      </c>
      <c r="H271" s="572" t="s">
        <v>1553</v>
      </c>
      <c r="I271" s="572">
        <f>COLUMN(Fin!E93)</f>
        <v>5</v>
      </c>
      <c r="J271" s="572" t="str">
        <f>Fin!G93</f>
        <v>$ 000s</v>
      </c>
      <c r="K271" s="572" t="s">
        <v>599</v>
      </c>
      <c r="L271" s="572" t="s">
        <v>1810</v>
      </c>
      <c r="M271" s="572" t="s">
        <v>1811</v>
      </c>
      <c r="N271" s="572" t="str" cm="1">
        <f t="array" aca="1" ref="N271" ca="1">CELL("format",Fin!J93)</f>
        <v>,0</v>
      </c>
      <c r="O271" s="572">
        <f>ROW(Fin!J93)</f>
        <v>93</v>
      </c>
      <c r="P271" s="572">
        <f>COLUMN(Fin!J93)</f>
        <v>10</v>
      </c>
      <c r="Q271" s="572">
        <f>ROW(Fin!GJ93)</f>
        <v>93</v>
      </c>
      <c r="R271" s="572">
        <f>COLUMN(Fin!GJ93)</f>
        <v>192</v>
      </c>
      <c r="S271" s="572">
        <f ca="1">_xlfn.SHEET(Fin!J93)</f>
        <v>6</v>
      </c>
    </row>
    <row r="272" spans="1:19" x14ac:dyDescent="0.35">
      <c r="A272" s="572" t="s">
        <v>274</v>
      </c>
      <c r="B272" s="572">
        <v>1272</v>
      </c>
      <c r="C272" s="572" t="s">
        <v>1566</v>
      </c>
      <c r="D272" s="572">
        <v>-110</v>
      </c>
      <c r="E272" s="572" t="s">
        <v>1567</v>
      </c>
      <c r="F272" s="572">
        <f>Fin!H94</f>
        <v>-224291.84163902726</v>
      </c>
      <c r="G272" s="572" t="str">
        <f>Fin!E94</f>
        <v>Senior debt sculpted repayment</v>
      </c>
      <c r="H272" s="572" t="s">
        <v>1554</v>
      </c>
      <c r="I272" s="572">
        <f>COLUMN(Fin!E94)</f>
        <v>5</v>
      </c>
      <c r="J272" s="572" t="str">
        <f>Fin!G94</f>
        <v>$ 000s</v>
      </c>
      <c r="K272" s="572" t="s">
        <v>1566</v>
      </c>
      <c r="L272" s="572">
        <v>282</v>
      </c>
      <c r="M272" s="572"/>
      <c r="N272" s="572" t="str" cm="1">
        <f t="array" aca="1" ref="N272" ca="1">CELL("format",Fin!H94)</f>
        <v>,0</v>
      </c>
      <c r="O272" s="572">
        <f>ROW(Fin!H94)</f>
        <v>94</v>
      </c>
      <c r="P272" s="572">
        <f>COLUMN(Fin!H94)</f>
        <v>8</v>
      </c>
      <c r="Q272" s="572">
        <f>ROW(Fin!H94)</f>
        <v>94</v>
      </c>
      <c r="R272" s="572">
        <f>COLUMN(Fin!H94)</f>
        <v>8</v>
      </c>
      <c r="S272" s="572">
        <f ca="1">_xlfn.SHEET(Fin!H94)</f>
        <v>6</v>
      </c>
    </row>
    <row r="273" spans="1:19" x14ac:dyDescent="0.35">
      <c r="A273" s="572" t="s">
        <v>277</v>
      </c>
      <c r="B273" s="572">
        <v>282</v>
      </c>
      <c r="C273" s="572" t="s">
        <v>1568</v>
      </c>
      <c r="D273" s="572">
        <v>-110</v>
      </c>
      <c r="E273" s="572" t="s">
        <v>1569</v>
      </c>
      <c r="F273" s="572">
        <f>Fin!J94</f>
        <v>0</v>
      </c>
      <c r="G273" s="572" t="str">
        <f>Fin!E94</f>
        <v>Senior debt sculpted repayment</v>
      </c>
      <c r="H273" s="572" t="s">
        <v>1554</v>
      </c>
      <c r="I273" s="572">
        <f>COLUMN(Fin!E94)</f>
        <v>5</v>
      </c>
      <c r="J273" s="572" t="str">
        <f>Fin!G94</f>
        <v>$ 000s</v>
      </c>
      <c r="K273" s="572" t="s">
        <v>1568</v>
      </c>
      <c r="L273" s="572">
        <v>281</v>
      </c>
      <c r="M273" s="572" t="s">
        <v>1812</v>
      </c>
      <c r="N273" s="572" t="str" cm="1">
        <f t="array" aca="1" ref="N273" ca="1">CELL("format",Fin!J94)</f>
        <v>,0</v>
      </c>
      <c r="O273" s="572">
        <f>ROW(Fin!J94)</f>
        <v>94</v>
      </c>
      <c r="P273" s="572">
        <f>COLUMN(Fin!J94)</f>
        <v>10</v>
      </c>
      <c r="Q273" s="572">
        <f>ROW(Fin!GJ94)</f>
        <v>94</v>
      </c>
      <c r="R273" s="572">
        <f>COLUMN(Fin!GJ94)</f>
        <v>192</v>
      </c>
      <c r="S273" s="572">
        <f ca="1">_xlfn.SHEET(Fin!J94)</f>
        <v>6</v>
      </c>
    </row>
    <row r="274" spans="1:19" x14ac:dyDescent="0.35">
      <c r="A274" s="572" t="s">
        <v>270</v>
      </c>
      <c r="B274" s="572">
        <v>-111</v>
      </c>
      <c r="C274" s="572" t="s">
        <v>1385</v>
      </c>
      <c r="D274" s="572">
        <v>-105</v>
      </c>
      <c r="E274" s="572"/>
      <c r="F274" s="572">
        <f>Fin!A97</f>
        <v>0</v>
      </c>
      <c r="G274" s="572" t="str">
        <f>Fin!B97</f>
        <v>Upfront fee</v>
      </c>
      <c r="H274" s="572" t="s">
        <v>1367</v>
      </c>
      <c r="I274" s="572">
        <f>COLUMN(Fin!B97)</f>
        <v>2</v>
      </c>
      <c r="J274" s="572"/>
      <c r="K274" s="572" t="s">
        <v>1385</v>
      </c>
      <c r="L274" s="572"/>
      <c r="M274" s="572"/>
      <c r="N274" s="572" t="str" cm="1">
        <f t="array" aca="1" ref="N274" ca="1">CELL("format",Fin!A97)</f>
        <v>,0</v>
      </c>
      <c r="O274" s="572">
        <f>ROW(Fin!A97)</f>
        <v>97</v>
      </c>
      <c r="P274" s="572">
        <f>COLUMN(Fin!A97)</f>
        <v>1</v>
      </c>
      <c r="Q274" s="572">
        <f>ROW(Fin!A102)</f>
        <v>102</v>
      </c>
      <c r="R274" s="572">
        <f>COLUMN(Fin!A102)</f>
        <v>1</v>
      </c>
      <c r="S274" s="572">
        <f ca="1">_xlfn.SHEET(Fin!A97)</f>
        <v>6</v>
      </c>
    </row>
    <row r="275" spans="1:19" x14ac:dyDescent="0.35">
      <c r="A275" s="572" t="s">
        <v>283</v>
      </c>
      <c r="B275" s="572">
        <v>283</v>
      </c>
      <c r="C275" s="572" t="s">
        <v>1386</v>
      </c>
      <c r="D275" s="572">
        <v>-111</v>
      </c>
      <c r="E275" s="572" t="s">
        <v>1387</v>
      </c>
      <c r="F275" s="572">
        <f>Fin!F98</f>
        <v>260000</v>
      </c>
      <c r="G275" s="572" t="str">
        <f>Fin!E98</f>
        <v>Senior debt commitment</v>
      </c>
      <c r="H275" s="572" t="s">
        <v>1466</v>
      </c>
      <c r="I275" s="572">
        <f>COLUMN(Fin!E98)</f>
        <v>5</v>
      </c>
      <c r="J275" s="572" t="str">
        <f>Fin!G98</f>
        <v>$ 000s</v>
      </c>
      <c r="K275" s="572"/>
      <c r="L275" s="572">
        <v>959</v>
      </c>
      <c r="M275" s="572">
        <v>287</v>
      </c>
      <c r="N275" s="572" t="str" cm="1">
        <f t="array" aca="1" ref="N275" ca="1">CELL("format",Fin!F98)</f>
        <v>,0</v>
      </c>
      <c r="O275" s="572">
        <f>ROW(Fin!F98)</f>
        <v>98</v>
      </c>
      <c r="P275" s="572">
        <f>COLUMN(Fin!F98)</f>
        <v>6</v>
      </c>
      <c r="Q275" s="572">
        <f>ROW(Fin!F98)</f>
        <v>98</v>
      </c>
      <c r="R275" s="572">
        <f>COLUMN(Fin!F98)</f>
        <v>6</v>
      </c>
      <c r="S275" s="572">
        <f ca="1">_xlfn.SHEET(Fin!F98)</f>
        <v>6</v>
      </c>
    </row>
    <row r="276" spans="1:19" x14ac:dyDescent="0.35">
      <c r="A276" s="572" t="s">
        <v>283</v>
      </c>
      <c r="B276" s="572">
        <v>284</v>
      </c>
      <c r="C276" s="572" t="s">
        <v>1388</v>
      </c>
      <c r="D276" s="572">
        <v>-111</v>
      </c>
      <c r="E276" s="572" t="s">
        <v>1389</v>
      </c>
      <c r="F276" s="572">
        <f>Fin!F99</f>
        <v>0.01</v>
      </c>
      <c r="G276" s="572" t="str">
        <f>Fin!E99</f>
        <v>Upfront fee rate</v>
      </c>
      <c r="H276" s="572" t="s">
        <v>1377</v>
      </c>
      <c r="I276" s="572">
        <f>COLUMN(Fin!E99)</f>
        <v>5</v>
      </c>
      <c r="J276" s="572" t="str">
        <f>Fin!G99</f>
        <v>%</v>
      </c>
      <c r="K276" s="572"/>
      <c r="L276" s="572">
        <v>964</v>
      </c>
      <c r="M276" s="572">
        <v>287</v>
      </c>
      <c r="N276" s="572" t="str" cm="1">
        <f t="array" aca="1" ref="N276" ca="1">CELL("format",Fin!F99)</f>
        <v>P2</v>
      </c>
      <c r="O276" s="572">
        <f>ROW(Fin!F99)</f>
        <v>99</v>
      </c>
      <c r="P276" s="572">
        <f>COLUMN(Fin!F99)</f>
        <v>6</v>
      </c>
      <c r="Q276" s="572">
        <f>ROW(Fin!F99)</f>
        <v>99</v>
      </c>
      <c r="R276" s="572">
        <f>COLUMN(Fin!F99)</f>
        <v>6</v>
      </c>
      <c r="S276" s="572">
        <f ca="1">_xlfn.SHEET(Fin!F99)</f>
        <v>6</v>
      </c>
    </row>
    <row r="277" spans="1:19" x14ac:dyDescent="0.35">
      <c r="A277" s="572" t="s">
        <v>283</v>
      </c>
      <c r="B277" s="572">
        <v>285</v>
      </c>
      <c r="C277" s="572" t="s">
        <v>640</v>
      </c>
      <c r="D277" s="572">
        <v>-111</v>
      </c>
      <c r="E277" s="572" t="s">
        <v>641</v>
      </c>
      <c r="F277" s="572">
        <f>Fin!J100</f>
        <v>0</v>
      </c>
      <c r="G277" s="572" t="str">
        <f>Fin!E100</f>
        <v>Financial close date flag</v>
      </c>
      <c r="H277" s="572" t="s">
        <v>42</v>
      </c>
      <c r="I277" s="572">
        <f>COLUMN(Fin!E100)</f>
        <v>5</v>
      </c>
      <c r="J277" s="572" t="str">
        <f>Fin!G100</f>
        <v>flag</v>
      </c>
      <c r="K277" s="572"/>
      <c r="L277" s="572">
        <v>79</v>
      </c>
      <c r="M277" s="572">
        <v>287</v>
      </c>
      <c r="N277" s="572" t="str" cm="1">
        <f t="array" aca="1" ref="N277" ca="1">CELL("format",Fin!J100)</f>
        <v>,0</v>
      </c>
      <c r="O277" s="572">
        <f>ROW(Fin!J100)</f>
        <v>100</v>
      </c>
      <c r="P277" s="572">
        <f>COLUMN(Fin!J100)</f>
        <v>10</v>
      </c>
      <c r="Q277" s="572">
        <f>ROW(Fin!GJ100)</f>
        <v>100</v>
      </c>
      <c r="R277" s="572">
        <f>COLUMN(Fin!GJ100)</f>
        <v>192</v>
      </c>
      <c r="S277" s="572">
        <f ca="1">_xlfn.SHEET(Fin!J100)</f>
        <v>6</v>
      </c>
    </row>
    <row r="278" spans="1:19" x14ac:dyDescent="0.35">
      <c r="A278" s="572" t="s">
        <v>274</v>
      </c>
      <c r="B278" s="572">
        <v>286</v>
      </c>
      <c r="C278" s="572" t="s">
        <v>1390</v>
      </c>
      <c r="D278" s="572">
        <v>-111</v>
      </c>
      <c r="E278" s="572" t="s">
        <v>1391</v>
      </c>
      <c r="F278" s="572">
        <f>Fin!H101</f>
        <v>2600</v>
      </c>
      <c r="G278" s="572" t="str">
        <f>Fin!E101</f>
        <v>Upfront fee</v>
      </c>
      <c r="H278" s="572" t="s">
        <v>1367</v>
      </c>
      <c r="I278" s="572">
        <f>COLUMN(Fin!E101)</f>
        <v>5</v>
      </c>
      <c r="J278" s="572" t="str">
        <f>Fin!G101</f>
        <v>$ 000s</v>
      </c>
      <c r="K278" s="572" t="s">
        <v>1390</v>
      </c>
      <c r="L278" s="572">
        <v>287</v>
      </c>
      <c r="M278" s="572"/>
      <c r="N278" s="572" t="str" cm="1">
        <f t="array" aca="1" ref="N278" ca="1">CELL("format",Fin!H101)</f>
        <v>,0</v>
      </c>
      <c r="O278" s="572">
        <f>ROW(Fin!H101)</f>
        <v>101</v>
      </c>
      <c r="P278" s="572">
        <f>COLUMN(Fin!H101)</f>
        <v>8</v>
      </c>
      <c r="Q278" s="572">
        <f>ROW(Fin!H101)</f>
        <v>101</v>
      </c>
      <c r="R278" s="572">
        <f>COLUMN(Fin!H101)</f>
        <v>8</v>
      </c>
      <c r="S278" s="572">
        <f ca="1">_xlfn.SHEET(Fin!H101)</f>
        <v>6</v>
      </c>
    </row>
    <row r="279" spans="1:19" x14ac:dyDescent="0.35">
      <c r="A279" s="572" t="s">
        <v>277</v>
      </c>
      <c r="B279" s="572">
        <v>287</v>
      </c>
      <c r="C279" s="572" t="s">
        <v>1392</v>
      </c>
      <c r="D279" s="572">
        <v>-111</v>
      </c>
      <c r="E279" s="572" t="s">
        <v>1393</v>
      </c>
      <c r="F279" s="572">
        <f>Fin!J101</f>
        <v>0</v>
      </c>
      <c r="G279" s="572" t="str">
        <f>Fin!E101</f>
        <v>Upfront fee</v>
      </c>
      <c r="H279" s="572" t="s">
        <v>1367</v>
      </c>
      <c r="I279" s="572">
        <f>COLUMN(Fin!E101)</f>
        <v>5</v>
      </c>
      <c r="J279" s="572" t="str">
        <f>Fin!G101</f>
        <v>$ 000s</v>
      </c>
      <c r="K279" s="572" t="s">
        <v>1392</v>
      </c>
      <c r="L279" s="572" t="s">
        <v>1813</v>
      </c>
      <c r="M279" s="572" t="s">
        <v>1814</v>
      </c>
      <c r="N279" s="572" t="str" cm="1">
        <f t="array" aca="1" ref="N279" ca="1">CELL("format",Fin!J101)</f>
        <v>,0</v>
      </c>
      <c r="O279" s="572">
        <f>ROW(Fin!J101)</f>
        <v>101</v>
      </c>
      <c r="P279" s="572">
        <f>COLUMN(Fin!J101)</f>
        <v>10</v>
      </c>
      <c r="Q279" s="572">
        <f>ROW(Fin!GJ101)</f>
        <v>101</v>
      </c>
      <c r="R279" s="572">
        <f>COLUMN(Fin!GJ101)</f>
        <v>192</v>
      </c>
      <c r="S279" s="572">
        <f ca="1">_xlfn.SHEET(Fin!J101)</f>
        <v>6</v>
      </c>
    </row>
    <row r="280" spans="1:19" x14ac:dyDescent="0.35">
      <c r="A280" s="572" t="s">
        <v>270</v>
      </c>
      <c r="B280" s="572">
        <v>-112</v>
      </c>
      <c r="C280" s="572" t="s">
        <v>1394</v>
      </c>
      <c r="D280" s="572">
        <v>-105</v>
      </c>
      <c r="E280" s="572"/>
      <c r="F280" s="572">
        <f>Fin!A103</f>
        <v>0</v>
      </c>
      <c r="G280" s="572" t="str">
        <f>Fin!B103</f>
        <v>Commitment fee</v>
      </c>
      <c r="H280" s="572" t="s">
        <v>1368</v>
      </c>
      <c r="I280" s="572">
        <f>COLUMN(Fin!B103)</f>
        <v>2</v>
      </c>
      <c r="J280" s="572"/>
      <c r="K280" s="572" t="s">
        <v>1394</v>
      </c>
      <c r="L280" s="572"/>
      <c r="M280" s="572"/>
      <c r="N280" s="572" t="str" cm="1">
        <f t="array" aca="1" ref="N280" ca="1">CELL("format",Fin!A103)</f>
        <v>,0</v>
      </c>
      <c r="O280" s="572">
        <f>ROW(Fin!A103)</f>
        <v>103</v>
      </c>
      <c r="P280" s="572">
        <f>COLUMN(Fin!A103)</f>
        <v>1</v>
      </c>
      <c r="Q280" s="572">
        <f>ROW(Fin!A114)</f>
        <v>114</v>
      </c>
      <c r="R280" s="572">
        <f>COLUMN(Fin!A114)</f>
        <v>1</v>
      </c>
      <c r="S280" s="572">
        <f ca="1">_xlfn.SHEET(Fin!A103)</f>
        <v>6</v>
      </c>
    </row>
    <row r="281" spans="1:19" x14ac:dyDescent="0.35">
      <c r="A281" s="572" t="s">
        <v>283</v>
      </c>
      <c r="B281" s="572">
        <v>288</v>
      </c>
      <c r="C281" s="572" t="s">
        <v>1386</v>
      </c>
      <c r="D281" s="572">
        <v>-112</v>
      </c>
      <c r="E281" s="572" t="s">
        <v>1387</v>
      </c>
      <c r="F281" s="572">
        <f>Fin!F104</f>
        <v>260000</v>
      </c>
      <c r="G281" s="572" t="str">
        <f>Fin!E104</f>
        <v>Senior debt commitment</v>
      </c>
      <c r="H281" s="572" t="s">
        <v>1466</v>
      </c>
      <c r="I281" s="572">
        <f>COLUMN(Fin!E104)</f>
        <v>5</v>
      </c>
      <c r="J281" s="572" t="str">
        <f>Fin!G104</f>
        <v>$ 000s</v>
      </c>
      <c r="K281" s="572"/>
      <c r="L281" s="572">
        <v>959</v>
      </c>
      <c r="M281" s="572">
        <v>290</v>
      </c>
      <c r="N281" s="572" t="str" cm="1">
        <f t="array" aca="1" ref="N281" ca="1">CELL("format",Fin!F104)</f>
        <v>,0</v>
      </c>
      <c r="O281" s="572">
        <f>ROW(Fin!F104)</f>
        <v>104</v>
      </c>
      <c r="P281" s="572">
        <f>COLUMN(Fin!F104)</f>
        <v>6</v>
      </c>
      <c r="Q281" s="572">
        <f>ROW(Fin!F104)</f>
        <v>104</v>
      </c>
      <c r="R281" s="572">
        <f>COLUMN(Fin!F104)</f>
        <v>6</v>
      </c>
      <c r="S281" s="572">
        <f ca="1">_xlfn.SHEET(Fin!F104)</f>
        <v>6</v>
      </c>
    </row>
    <row r="282" spans="1:19" x14ac:dyDescent="0.35">
      <c r="A282" s="572" t="s">
        <v>283</v>
      </c>
      <c r="B282" s="572">
        <v>289</v>
      </c>
      <c r="C282" s="572" t="s">
        <v>401</v>
      </c>
      <c r="D282" s="572">
        <v>-112</v>
      </c>
      <c r="E282" s="572" t="s">
        <v>416</v>
      </c>
      <c r="F282" s="572">
        <f>Fin!J105</f>
        <v>0</v>
      </c>
      <c r="G282" s="572" t="str">
        <f>Fin!E105</f>
        <v>Senior debt balance BEG</v>
      </c>
      <c r="H282" s="572" t="s">
        <v>1463</v>
      </c>
      <c r="I282" s="572">
        <f>COLUMN(Fin!E105)</f>
        <v>5</v>
      </c>
      <c r="J282" s="572" t="str">
        <f>Fin!G105</f>
        <v>$ 000s</v>
      </c>
      <c r="K282" s="572"/>
      <c r="L282" s="572">
        <v>266</v>
      </c>
      <c r="M282" s="572">
        <v>290</v>
      </c>
      <c r="N282" s="572" t="str" cm="1">
        <f t="array" aca="1" ref="N282" ca="1">CELL("format",Fin!J105)</f>
        <v>,0</v>
      </c>
      <c r="O282" s="572">
        <f>ROW(Fin!J105)</f>
        <v>105</v>
      </c>
      <c r="P282" s="572">
        <f>COLUMN(Fin!J105)</f>
        <v>10</v>
      </c>
      <c r="Q282" s="572">
        <f>ROW(Fin!GJ105)</f>
        <v>105</v>
      </c>
      <c r="R282" s="572">
        <f>COLUMN(Fin!GJ105)</f>
        <v>192</v>
      </c>
      <c r="S282" s="572">
        <f ca="1">_xlfn.SHEET(Fin!J105)</f>
        <v>6</v>
      </c>
    </row>
    <row r="283" spans="1:19" x14ac:dyDescent="0.35">
      <c r="A283" s="572" t="s">
        <v>277</v>
      </c>
      <c r="B283" s="572">
        <v>290</v>
      </c>
      <c r="C283" s="572" t="s">
        <v>1395</v>
      </c>
      <c r="D283" s="572">
        <v>-112</v>
      </c>
      <c r="E283" s="572" t="s">
        <v>1485</v>
      </c>
      <c r="F283" s="572">
        <f>Fin!J106</f>
        <v>260000</v>
      </c>
      <c r="G283" s="572" t="str">
        <f>Fin!E106</f>
        <v>Undrawn commitment</v>
      </c>
      <c r="H283" s="572" t="s">
        <v>1369</v>
      </c>
      <c r="I283" s="572">
        <f>COLUMN(Fin!E106)</f>
        <v>5</v>
      </c>
      <c r="J283" s="572" t="str">
        <f>Fin!G106</f>
        <v>$ 000s</v>
      </c>
      <c r="K283" s="572" t="s">
        <v>1395</v>
      </c>
      <c r="L283" s="572" t="s">
        <v>1815</v>
      </c>
      <c r="M283" s="572">
        <v>294</v>
      </c>
      <c r="N283" s="572" t="str" cm="1">
        <f t="array" aca="1" ref="N283" ca="1">CELL("format",Fin!J106)</f>
        <v>,0</v>
      </c>
      <c r="O283" s="572">
        <f>ROW(Fin!J106)</f>
        <v>106</v>
      </c>
      <c r="P283" s="572">
        <f>COLUMN(Fin!J106)</f>
        <v>10</v>
      </c>
      <c r="Q283" s="572">
        <f>ROW(Fin!GJ106)</f>
        <v>106</v>
      </c>
      <c r="R283" s="572">
        <f>COLUMN(Fin!GJ106)</f>
        <v>192</v>
      </c>
      <c r="S283" s="572">
        <f ca="1">_xlfn.SHEET(Fin!J106)</f>
        <v>6</v>
      </c>
    </row>
    <row r="284" spans="1:19" x14ac:dyDescent="0.35">
      <c r="A284" s="572" t="s">
        <v>283</v>
      </c>
      <c r="B284" s="572">
        <v>1230</v>
      </c>
      <c r="C284" s="572" t="s">
        <v>1396</v>
      </c>
      <c r="D284" s="572">
        <v>-112</v>
      </c>
      <c r="E284" s="572" t="s">
        <v>1397</v>
      </c>
      <c r="F284" s="572">
        <f>Fin!F108</f>
        <v>360</v>
      </c>
      <c r="G284" s="572" t="str">
        <f>Fin!E108</f>
        <v>Day count basis</v>
      </c>
      <c r="H284" s="572" t="s">
        <v>1375</v>
      </c>
      <c r="I284" s="572">
        <f>COLUMN(Fin!E108)</f>
        <v>5</v>
      </c>
      <c r="J284" s="572" t="str">
        <f>Fin!G108</f>
        <v>days</v>
      </c>
      <c r="K284" s="572"/>
      <c r="L284" s="572">
        <v>962</v>
      </c>
      <c r="M284" s="572">
        <v>296</v>
      </c>
      <c r="N284" s="572" t="str" cm="1">
        <f t="array" aca="1" ref="N284" ca="1">CELL("format",Fin!F108)</f>
        <v>,0</v>
      </c>
      <c r="O284" s="572">
        <f>ROW(Fin!F108)</f>
        <v>108</v>
      </c>
      <c r="P284" s="572">
        <f>COLUMN(Fin!F108)</f>
        <v>6</v>
      </c>
      <c r="Q284" s="572">
        <f>ROW(Fin!F108)</f>
        <v>108</v>
      </c>
      <c r="R284" s="572">
        <f>COLUMN(Fin!F108)</f>
        <v>6</v>
      </c>
      <c r="S284" s="572">
        <f ca="1">_xlfn.SHEET(Fin!F108)</f>
        <v>6</v>
      </c>
    </row>
    <row r="285" spans="1:19" x14ac:dyDescent="0.35">
      <c r="A285" s="572" t="s">
        <v>283</v>
      </c>
      <c r="B285" s="572">
        <v>1231</v>
      </c>
      <c r="C285" s="572" t="s">
        <v>1398</v>
      </c>
      <c r="D285" s="572">
        <v>-112</v>
      </c>
      <c r="E285" s="572" t="s">
        <v>1399</v>
      </c>
      <c r="F285" s="572">
        <f>Fin!F109</f>
        <v>8.7500000000000008E-3</v>
      </c>
      <c r="G285" s="572" t="str">
        <f>Fin!E109</f>
        <v>Commitment fee rate</v>
      </c>
      <c r="H285" s="572" t="s">
        <v>1376</v>
      </c>
      <c r="I285" s="572">
        <f>COLUMN(Fin!E109)</f>
        <v>5</v>
      </c>
      <c r="J285" s="572" t="str">
        <f>Fin!G109</f>
        <v>%</v>
      </c>
      <c r="K285" s="572"/>
      <c r="L285" s="572">
        <v>963</v>
      </c>
      <c r="M285" s="572">
        <v>296</v>
      </c>
      <c r="N285" s="572" t="str" cm="1">
        <f t="array" aca="1" ref="N285" ca="1">CELL("format",Fin!F109)</f>
        <v>P2</v>
      </c>
      <c r="O285" s="572">
        <f>ROW(Fin!F109)</f>
        <v>109</v>
      </c>
      <c r="P285" s="572">
        <f>COLUMN(Fin!F109)</f>
        <v>6</v>
      </c>
      <c r="Q285" s="572">
        <f>ROW(Fin!F109)</f>
        <v>109</v>
      </c>
      <c r="R285" s="572">
        <f>COLUMN(Fin!F109)</f>
        <v>6</v>
      </c>
      <c r="S285" s="572">
        <f ca="1">_xlfn.SHEET(Fin!F109)</f>
        <v>6</v>
      </c>
    </row>
    <row r="286" spans="1:19" x14ac:dyDescent="0.35">
      <c r="A286" s="572" t="s">
        <v>283</v>
      </c>
      <c r="B286" s="572">
        <v>292</v>
      </c>
      <c r="C286" s="572" t="s">
        <v>299</v>
      </c>
      <c r="D286" s="572">
        <v>-112</v>
      </c>
      <c r="E286" s="572" t="s">
        <v>300</v>
      </c>
      <c r="F286" s="572">
        <f>Fin!J110</f>
        <v>0</v>
      </c>
      <c r="G286" s="572" t="str">
        <f>Fin!E110</f>
        <v>Construction period flag</v>
      </c>
      <c r="H286" s="572" t="s">
        <v>153</v>
      </c>
      <c r="I286" s="572">
        <f>COLUMN(Fin!E110)</f>
        <v>5</v>
      </c>
      <c r="J286" s="572" t="str">
        <f>Fin!G110</f>
        <v>flag</v>
      </c>
      <c r="K286" s="572"/>
      <c r="L286" s="572">
        <v>92</v>
      </c>
      <c r="M286" s="572">
        <v>296</v>
      </c>
      <c r="N286" s="572" t="str" cm="1">
        <f t="array" aca="1" ref="N286" ca="1">CELL("format",Fin!J110)</f>
        <v>,0</v>
      </c>
      <c r="O286" s="572">
        <f>ROW(Fin!J110)</f>
        <v>110</v>
      </c>
      <c r="P286" s="572">
        <f>COLUMN(Fin!J110)</f>
        <v>10</v>
      </c>
      <c r="Q286" s="572">
        <f>ROW(Fin!GJ110)</f>
        <v>110</v>
      </c>
      <c r="R286" s="572">
        <f>COLUMN(Fin!GJ110)</f>
        <v>192</v>
      </c>
      <c r="S286" s="572">
        <f ca="1">_xlfn.SHEET(Fin!J110)</f>
        <v>6</v>
      </c>
    </row>
    <row r="287" spans="1:19" x14ac:dyDescent="0.35">
      <c r="A287" s="572" t="s">
        <v>283</v>
      </c>
      <c r="B287" s="572">
        <v>293</v>
      </c>
      <c r="C287" s="572" t="s">
        <v>686</v>
      </c>
      <c r="D287" s="572">
        <v>-112</v>
      </c>
      <c r="E287" s="572" t="s">
        <v>832</v>
      </c>
      <c r="F287" s="572">
        <f>Fin!J111</f>
        <v>31</v>
      </c>
      <c r="G287" s="572" t="str">
        <f>Fin!E111</f>
        <v>Days in period</v>
      </c>
      <c r="H287" s="572" t="s">
        <v>143</v>
      </c>
      <c r="I287" s="572">
        <f>COLUMN(Fin!E111)</f>
        <v>5</v>
      </c>
      <c r="J287" s="572" t="str">
        <f>Fin!G111</f>
        <v>days</v>
      </c>
      <c r="K287" s="572"/>
      <c r="L287" s="572">
        <v>174</v>
      </c>
      <c r="M287" s="572">
        <v>296</v>
      </c>
      <c r="N287" s="572" t="str" cm="1">
        <f t="array" aca="1" ref="N287" ca="1">CELL("format",Fin!J111)</f>
        <v>,0</v>
      </c>
      <c r="O287" s="572">
        <f>ROW(Fin!J111)</f>
        <v>111</v>
      </c>
      <c r="P287" s="572">
        <f>COLUMN(Fin!J111)</f>
        <v>10</v>
      </c>
      <c r="Q287" s="572">
        <f>ROW(Fin!GJ111)</f>
        <v>111</v>
      </c>
      <c r="R287" s="572">
        <f>COLUMN(Fin!GJ111)</f>
        <v>192</v>
      </c>
      <c r="S287" s="572">
        <f ca="1">_xlfn.SHEET(Fin!J111)</f>
        <v>6</v>
      </c>
    </row>
    <row r="288" spans="1:19" x14ac:dyDescent="0.35">
      <c r="A288" s="572" t="s">
        <v>283</v>
      </c>
      <c r="B288" s="572">
        <v>294</v>
      </c>
      <c r="C288" s="572" t="s">
        <v>1395</v>
      </c>
      <c r="D288" s="572">
        <v>-112</v>
      </c>
      <c r="E288" s="572" t="s">
        <v>1400</v>
      </c>
      <c r="F288" s="572">
        <f>Fin!J112</f>
        <v>260000</v>
      </c>
      <c r="G288" s="572" t="str">
        <f>Fin!E112</f>
        <v>Undrawn commitment</v>
      </c>
      <c r="H288" s="572" t="s">
        <v>1369</v>
      </c>
      <c r="I288" s="572">
        <f>COLUMN(Fin!E112)</f>
        <v>5</v>
      </c>
      <c r="J288" s="572" t="str">
        <f>Fin!G112</f>
        <v>$ 000s</v>
      </c>
      <c r="K288" s="572"/>
      <c r="L288" s="572">
        <v>290</v>
      </c>
      <c r="M288" s="572">
        <v>296</v>
      </c>
      <c r="N288" s="572" t="str" cm="1">
        <f t="array" aca="1" ref="N288" ca="1">CELL("format",Fin!J112)</f>
        <v>,0</v>
      </c>
      <c r="O288" s="572">
        <f>ROW(Fin!J112)</f>
        <v>112</v>
      </c>
      <c r="P288" s="572">
        <f>COLUMN(Fin!J112)</f>
        <v>10</v>
      </c>
      <c r="Q288" s="572">
        <f>ROW(Fin!GJ112)</f>
        <v>112</v>
      </c>
      <c r="R288" s="572">
        <f>COLUMN(Fin!GJ112)</f>
        <v>192</v>
      </c>
      <c r="S288" s="572">
        <f ca="1">_xlfn.SHEET(Fin!J112)</f>
        <v>6</v>
      </c>
    </row>
    <row r="289" spans="1:19" x14ac:dyDescent="0.35">
      <c r="A289" s="572" t="s">
        <v>274</v>
      </c>
      <c r="B289" s="572">
        <v>295</v>
      </c>
      <c r="C289" s="572" t="s">
        <v>1401</v>
      </c>
      <c r="D289" s="572">
        <v>-112</v>
      </c>
      <c r="E289" s="572" t="s">
        <v>1402</v>
      </c>
      <c r="F289" s="572">
        <f>Fin!H113</f>
        <v>4156.6647577896338</v>
      </c>
      <c r="G289" s="572" t="str">
        <f>Fin!E113</f>
        <v>Commitment fee</v>
      </c>
      <c r="H289" s="572" t="s">
        <v>1368</v>
      </c>
      <c r="I289" s="572">
        <f>COLUMN(Fin!E113)</f>
        <v>5</v>
      </c>
      <c r="J289" s="572" t="str">
        <f>Fin!G113</f>
        <v>$ 000s</v>
      </c>
      <c r="K289" s="572" t="s">
        <v>1401</v>
      </c>
      <c r="L289" s="572">
        <v>296</v>
      </c>
      <c r="M289" s="572"/>
      <c r="N289" s="572" t="str" cm="1">
        <f t="array" aca="1" ref="N289" ca="1">CELL("format",Fin!H113)</f>
        <v>,0</v>
      </c>
      <c r="O289" s="572">
        <f>ROW(Fin!H113)</f>
        <v>113</v>
      </c>
      <c r="P289" s="572">
        <f>COLUMN(Fin!H113)</f>
        <v>8</v>
      </c>
      <c r="Q289" s="572">
        <f>ROW(Fin!H113)</f>
        <v>113</v>
      </c>
      <c r="R289" s="572">
        <f>COLUMN(Fin!H113)</f>
        <v>8</v>
      </c>
      <c r="S289" s="572">
        <f ca="1">_xlfn.SHEET(Fin!H113)</f>
        <v>6</v>
      </c>
    </row>
    <row r="290" spans="1:19" x14ac:dyDescent="0.35">
      <c r="A290" s="572" t="s">
        <v>277</v>
      </c>
      <c r="B290" s="572">
        <v>296</v>
      </c>
      <c r="C290" s="572" t="s">
        <v>1403</v>
      </c>
      <c r="D290" s="572">
        <v>-112</v>
      </c>
      <c r="E290" s="572" t="s">
        <v>1404</v>
      </c>
      <c r="F290" s="572">
        <f>Fin!J113</f>
        <v>0</v>
      </c>
      <c r="G290" s="572" t="str">
        <f>Fin!E113</f>
        <v>Commitment fee</v>
      </c>
      <c r="H290" s="572" t="s">
        <v>1368</v>
      </c>
      <c r="I290" s="572">
        <f>COLUMN(Fin!E113)</f>
        <v>5</v>
      </c>
      <c r="J290" s="572" t="str">
        <f>Fin!G113</f>
        <v>$ 000s</v>
      </c>
      <c r="K290" s="572" t="s">
        <v>1403</v>
      </c>
      <c r="L290" s="572" t="s">
        <v>1816</v>
      </c>
      <c r="M290" s="572" t="s">
        <v>1817</v>
      </c>
      <c r="N290" s="572" t="str" cm="1">
        <f t="array" aca="1" ref="N290" ca="1">CELL("format",Fin!J113)</f>
        <v>,0</v>
      </c>
      <c r="O290" s="572">
        <f>ROW(Fin!J113)</f>
        <v>113</v>
      </c>
      <c r="P290" s="572">
        <f>COLUMN(Fin!J113)</f>
        <v>10</v>
      </c>
      <c r="Q290" s="572">
        <f>ROW(Fin!GJ113)</f>
        <v>113</v>
      </c>
      <c r="R290" s="572">
        <f>COLUMN(Fin!GJ113)</f>
        <v>192</v>
      </c>
      <c r="S290" s="572">
        <f ca="1">_xlfn.SHEET(Fin!J113)</f>
        <v>6</v>
      </c>
    </row>
    <row r="291" spans="1:19" x14ac:dyDescent="0.35">
      <c r="A291" s="572" t="s">
        <v>270</v>
      </c>
      <c r="B291" s="572">
        <v>-113</v>
      </c>
      <c r="C291" s="572" t="s">
        <v>1486</v>
      </c>
      <c r="D291" s="572">
        <v>-105</v>
      </c>
      <c r="E291" s="572"/>
      <c r="F291" s="572">
        <f>Fin!A115</f>
        <v>0</v>
      </c>
      <c r="G291" s="572" t="str">
        <f>Fin!B115</f>
        <v>Interest during construction</v>
      </c>
      <c r="H291" s="572" t="s">
        <v>1370</v>
      </c>
      <c r="I291" s="572">
        <f>COLUMN(Fin!B115)</f>
        <v>2</v>
      </c>
      <c r="J291" s="572"/>
      <c r="K291" s="572" t="s">
        <v>1486</v>
      </c>
      <c r="L291" s="572"/>
      <c r="M291" s="572"/>
      <c r="N291" s="572" t="str" cm="1">
        <f t="array" aca="1" ref="N291" ca="1">CELL("format",Fin!A115)</f>
        <v>,0</v>
      </c>
      <c r="O291" s="572">
        <f>ROW(Fin!A115)</f>
        <v>115</v>
      </c>
      <c r="P291" s="572">
        <f>COLUMN(Fin!A115)</f>
        <v>1</v>
      </c>
      <c r="Q291" s="572">
        <f>ROW(Fin!A126)</f>
        <v>126</v>
      </c>
      <c r="R291" s="572">
        <f>COLUMN(Fin!A126)</f>
        <v>1</v>
      </c>
      <c r="S291" s="572">
        <f ca="1">_xlfn.SHEET(Fin!A115)</f>
        <v>6</v>
      </c>
    </row>
    <row r="292" spans="1:19" x14ac:dyDescent="0.35">
      <c r="A292" s="572" t="s">
        <v>283</v>
      </c>
      <c r="B292" s="572">
        <v>1232</v>
      </c>
      <c r="C292" s="572" t="s">
        <v>1405</v>
      </c>
      <c r="D292" s="572">
        <v>-113</v>
      </c>
      <c r="E292" s="572" t="s">
        <v>1406</v>
      </c>
      <c r="F292" s="572">
        <f>Fin!F116</f>
        <v>2.5000000000000001E-2</v>
      </c>
      <c r="G292" s="572" t="str">
        <f>Fin!E116</f>
        <v>Construction period margin</v>
      </c>
      <c r="H292" s="572" t="s">
        <v>1373</v>
      </c>
      <c r="I292" s="572">
        <f>COLUMN(Fin!E116)</f>
        <v>5</v>
      </c>
      <c r="J292" s="572" t="str">
        <f>Fin!G116</f>
        <v>%</v>
      </c>
      <c r="K292" s="572"/>
      <c r="L292" s="572">
        <v>960</v>
      </c>
      <c r="M292" s="572">
        <v>298</v>
      </c>
      <c r="N292" s="572" t="str" cm="1">
        <f t="array" aca="1" ref="N292" ca="1">CELL("format",Fin!F116)</f>
        <v>P2</v>
      </c>
      <c r="O292" s="572">
        <f>ROW(Fin!F116)</f>
        <v>116</v>
      </c>
      <c r="P292" s="572">
        <f>COLUMN(Fin!F116)</f>
        <v>6</v>
      </c>
      <c r="Q292" s="572">
        <f>ROW(Fin!F116)</f>
        <v>116</v>
      </c>
      <c r="R292" s="572">
        <f>COLUMN(Fin!F116)</f>
        <v>6</v>
      </c>
      <c r="S292" s="572">
        <f ca="1">_xlfn.SHEET(Fin!F116)</f>
        <v>6</v>
      </c>
    </row>
    <row r="293" spans="1:19" x14ac:dyDescent="0.35">
      <c r="A293" s="572" t="s">
        <v>283</v>
      </c>
      <c r="B293" s="572">
        <v>1233</v>
      </c>
      <c r="C293" s="572" t="s">
        <v>1407</v>
      </c>
      <c r="D293" s="572">
        <v>-113</v>
      </c>
      <c r="E293" s="572" t="s">
        <v>1408</v>
      </c>
      <c r="F293" s="572">
        <f>Fin!F117</f>
        <v>0.02</v>
      </c>
      <c r="G293" s="572" t="str">
        <f>Fin!E117</f>
        <v>Reference rate</v>
      </c>
      <c r="H293" s="572" t="s">
        <v>1374</v>
      </c>
      <c r="I293" s="572">
        <f>COLUMN(Fin!E117)</f>
        <v>5</v>
      </c>
      <c r="J293" s="572" t="str">
        <f>Fin!G117</f>
        <v>%</v>
      </c>
      <c r="K293" s="572"/>
      <c r="L293" s="572">
        <v>961</v>
      </c>
      <c r="M293" s="572">
        <v>298</v>
      </c>
      <c r="N293" s="572" t="str" cm="1">
        <f t="array" aca="1" ref="N293" ca="1">CELL("format",Fin!F117)</f>
        <v>P2</v>
      </c>
      <c r="O293" s="572">
        <f>ROW(Fin!F117)</f>
        <v>117</v>
      </c>
      <c r="P293" s="572">
        <f>COLUMN(Fin!F117)</f>
        <v>6</v>
      </c>
      <c r="Q293" s="572">
        <f>ROW(Fin!F117)</f>
        <v>117</v>
      </c>
      <c r="R293" s="572">
        <f>COLUMN(Fin!F117)</f>
        <v>6</v>
      </c>
      <c r="S293" s="572">
        <f ca="1">_xlfn.SHEET(Fin!F117)</f>
        <v>6</v>
      </c>
    </row>
    <row r="294" spans="1:19" x14ac:dyDescent="0.35">
      <c r="A294" s="572" t="s">
        <v>277</v>
      </c>
      <c r="B294" s="572">
        <v>298</v>
      </c>
      <c r="C294" s="572" t="s">
        <v>1409</v>
      </c>
      <c r="D294" s="572">
        <v>-113</v>
      </c>
      <c r="E294" s="572" t="s">
        <v>1410</v>
      </c>
      <c r="F294" s="572">
        <f>Fin!F118</f>
        <v>4.4999999999999998E-2</v>
      </c>
      <c r="G294" s="572" t="str">
        <f>Fin!E118</f>
        <v>All-in interest rate</v>
      </c>
      <c r="H294" s="572" t="s">
        <v>1371</v>
      </c>
      <c r="I294" s="572">
        <f>COLUMN(Fin!E118)</f>
        <v>5</v>
      </c>
      <c r="J294" s="572" t="str">
        <f>Fin!G118</f>
        <v>%</v>
      </c>
      <c r="K294" s="572" t="s">
        <v>1409</v>
      </c>
      <c r="L294" s="572" t="s">
        <v>1818</v>
      </c>
      <c r="M294" s="572">
        <v>300</v>
      </c>
      <c r="N294" s="572" t="str" cm="1">
        <f t="array" aca="1" ref="N294" ca="1">CELL("format",Fin!F118)</f>
        <v>P2</v>
      </c>
      <c r="O294" s="572">
        <f>ROW(Fin!F118)</f>
        <v>118</v>
      </c>
      <c r="P294" s="572">
        <f>COLUMN(Fin!F118)</f>
        <v>6</v>
      </c>
      <c r="Q294" s="572">
        <f>ROW(Fin!F118)</f>
        <v>118</v>
      </c>
      <c r="R294" s="572">
        <f>COLUMN(Fin!F118)</f>
        <v>6</v>
      </c>
      <c r="S294" s="572">
        <f ca="1">_xlfn.SHEET(Fin!F118)</f>
        <v>6</v>
      </c>
    </row>
    <row r="295" spans="1:19" x14ac:dyDescent="0.35">
      <c r="A295" s="572" t="s">
        <v>283</v>
      </c>
      <c r="B295" s="572">
        <v>299</v>
      </c>
      <c r="C295" s="572" t="s">
        <v>1396</v>
      </c>
      <c r="D295" s="572">
        <v>-113</v>
      </c>
      <c r="E295" s="572" t="s">
        <v>1397</v>
      </c>
      <c r="F295" s="572">
        <f>Fin!F120</f>
        <v>360</v>
      </c>
      <c r="G295" s="572" t="str">
        <f>Fin!E120</f>
        <v>Day count basis</v>
      </c>
      <c r="H295" s="572" t="s">
        <v>1375</v>
      </c>
      <c r="I295" s="572">
        <f>COLUMN(Fin!E120)</f>
        <v>5</v>
      </c>
      <c r="J295" s="572" t="str">
        <f>Fin!G120</f>
        <v>days</v>
      </c>
      <c r="K295" s="572"/>
      <c r="L295" s="572">
        <v>962</v>
      </c>
      <c r="M295" s="572">
        <v>305</v>
      </c>
      <c r="N295" s="572" t="str" cm="1">
        <f t="array" aca="1" ref="N295" ca="1">CELL("format",Fin!F120)</f>
        <v>,0</v>
      </c>
      <c r="O295" s="572">
        <f>ROW(Fin!F120)</f>
        <v>120</v>
      </c>
      <c r="P295" s="572">
        <f>COLUMN(Fin!F120)</f>
        <v>6</v>
      </c>
      <c r="Q295" s="572">
        <f>ROW(Fin!F120)</f>
        <v>120</v>
      </c>
      <c r="R295" s="572">
        <f>COLUMN(Fin!F120)</f>
        <v>6</v>
      </c>
      <c r="S295" s="572">
        <f ca="1">_xlfn.SHEET(Fin!F120)</f>
        <v>6</v>
      </c>
    </row>
    <row r="296" spans="1:19" x14ac:dyDescent="0.35">
      <c r="A296" s="572" t="s">
        <v>283</v>
      </c>
      <c r="B296" s="572">
        <v>300</v>
      </c>
      <c r="C296" s="572" t="s">
        <v>1409</v>
      </c>
      <c r="D296" s="572">
        <v>-113</v>
      </c>
      <c r="E296" s="572" t="s">
        <v>1411</v>
      </c>
      <c r="F296" s="572">
        <f>Fin!F121</f>
        <v>4.4999999999999998E-2</v>
      </c>
      <c r="G296" s="572" t="str">
        <f>Fin!E121</f>
        <v>All-in interest rate</v>
      </c>
      <c r="H296" s="572" t="s">
        <v>1371</v>
      </c>
      <c r="I296" s="572">
        <f>COLUMN(Fin!E121)</f>
        <v>5</v>
      </c>
      <c r="J296" s="572" t="str">
        <f>Fin!G121</f>
        <v>%</v>
      </c>
      <c r="K296" s="572"/>
      <c r="L296" s="572">
        <v>298</v>
      </c>
      <c r="M296" s="572">
        <v>305</v>
      </c>
      <c r="N296" s="572" t="str" cm="1">
        <f t="array" aca="1" ref="N296" ca="1">CELL("format",Fin!F121)</f>
        <v>P2</v>
      </c>
      <c r="O296" s="572">
        <f>ROW(Fin!F121)</f>
        <v>121</v>
      </c>
      <c r="P296" s="572">
        <f>COLUMN(Fin!F121)</f>
        <v>6</v>
      </c>
      <c r="Q296" s="572">
        <f>ROW(Fin!F121)</f>
        <v>121</v>
      </c>
      <c r="R296" s="572">
        <f>COLUMN(Fin!F121)</f>
        <v>6</v>
      </c>
      <c r="S296" s="572">
        <f ca="1">_xlfn.SHEET(Fin!F121)</f>
        <v>6</v>
      </c>
    </row>
    <row r="297" spans="1:19" x14ac:dyDescent="0.35">
      <c r="A297" s="572" t="s">
        <v>283</v>
      </c>
      <c r="B297" s="572">
        <v>301</v>
      </c>
      <c r="C297" s="572" t="s">
        <v>299</v>
      </c>
      <c r="D297" s="572">
        <v>-113</v>
      </c>
      <c r="E297" s="572" t="s">
        <v>300</v>
      </c>
      <c r="F297" s="572">
        <f>Fin!J122</f>
        <v>0</v>
      </c>
      <c r="G297" s="572" t="str">
        <f>Fin!E122</f>
        <v>Construction period flag</v>
      </c>
      <c r="H297" s="572" t="s">
        <v>153</v>
      </c>
      <c r="I297" s="572">
        <f>COLUMN(Fin!E122)</f>
        <v>5</v>
      </c>
      <c r="J297" s="572" t="str">
        <f>Fin!G122</f>
        <v>flag</v>
      </c>
      <c r="K297" s="572"/>
      <c r="L297" s="572">
        <v>92</v>
      </c>
      <c r="M297" s="572">
        <v>305</v>
      </c>
      <c r="N297" s="572" t="str" cm="1">
        <f t="array" aca="1" ref="N297" ca="1">CELL("format",Fin!J122)</f>
        <v>,0</v>
      </c>
      <c r="O297" s="572">
        <f>ROW(Fin!J122)</f>
        <v>122</v>
      </c>
      <c r="P297" s="572">
        <f>COLUMN(Fin!J122)</f>
        <v>10</v>
      </c>
      <c r="Q297" s="572">
        <f>ROW(Fin!GJ122)</f>
        <v>122</v>
      </c>
      <c r="R297" s="572">
        <f>COLUMN(Fin!GJ122)</f>
        <v>192</v>
      </c>
      <c r="S297" s="572">
        <f ca="1">_xlfn.SHEET(Fin!J122)</f>
        <v>6</v>
      </c>
    </row>
    <row r="298" spans="1:19" x14ac:dyDescent="0.35">
      <c r="A298" s="572" t="s">
        <v>283</v>
      </c>
      <c r="B298" s="572">
        <v>302</v>
      </c>
      <c r="C298" s="572" t="s">
        <v>686</v>
      </c>
      <c r="D298" s="572">
        <v>-113</v>
      </c>
      <c r="E298" s="572" t="s">
        <v>832</v>
      </c>
      <c r="F298" s="572">
        <f>Fin!J123</f>
        <v>31</v>
      </c>
      <c r="G298" s="572" t="str">
        <f>Fin!E123</f>
        <v>Days in period</v>
      </c>
      <c r="H298" s="572" t="s">
        <v>143</v>
      </c>
      <c r="I298" s="572">
        <f>COLUMN(Fin!E123)</f>
        <v>5</v>
      </c>
      <c r="J298" s="572" t="str">
        <f>Fin!G123</f>
        <v>days</v>
      </c>
      <c r="K298" s="572"/>
      <c r="L298" s="572">
        <v>174</v>
      </c>
      <c r="M298" s="572">
        <v>305</v>
      </c>
      <c r="N298" s="572" t="str" cm="1">
        <f t="array" aca="1" ref="N298" ca="1">CELL("format",Fin!J123)</f>
        <v>,0</v>
      </c>
      <c r="O298" s="572">
        <f>ROW(Fin!J123)</f>
        <v>123</v>
      </c>
      <c r="P298" s="572">
        <f>COLUMN(Fin!J123)</f>
        <v>10</v>
      </c>
      <c r="Q298" s="572">
        <f>ROW(Fin!GJ123)</f>
        <v>123</v>
      </c>
      <c r="R298" s="572">
        <f>COLUMN(Fin!GJ123)</f>
        <v>192</v>
      </c>
      <c r="S298" s="572">
        <f ca="1">_xlfn.SHEET(Fin!J123)</f>
        <v>6</v>
      </c>
    </row>
    <row r="299" spans="1:19" x14ac:dyDescent="0.35">
      <c r="A299" s="572" t="s">
        <v>283</v>
      </c>
      <c r="B299" s="572">
        <v>303</v>
      </c>
      <c r="C299" s="572" t="s">
        <v>401</v>
      </c>
      <c r="D299" s="572">
        <v>-113</v>
      </c>
      <c r="E299" s="572" t="s">
        <v>416</v>
      </c>
      <c r="F299" s="572">
        <f>Fin!J124</f>
        <v>0</v>
      </c>
      <c r="G299" s="572" t="str">
        <f>Fin!E124</f>
        <v>Senior debt balance BEG</v>
      </c>
      <c r="H299" s="572" t="s">
        <v>1463</v>
      </c>
      <c r="I299" s="572">
        <f>COLUMN(Fin!E124)</f>
        <v>5</v>
      </c>
      <c r="J299" s="572" t="str">
        <f>Fin!G124</f>
        <v>$ 000s</v>
      </c>
      <c r="K299" s="572"/>
      <c r="L299" s="572">
        <v>266</v>
      </c>
      <c r="M299" s="572">
        <v>305</v>
      </c>
      <c r="N299" s="572" t="str" cm="1">
        <f t="array" aca="1" ref="N299" ca="1">CELL("format",Fin!J124)</f>
        <v>,0</v>
      </c>
      <c r="O299" s="572">
        <f>ROW(Fin!J124)</f>
        <v>124</v>
      </c>
      <c r="P299" s="572">
        <f>COLUMN(Fin!J124)</f>
        <v>10</v>
      </c>
      <c r="Q299" s="572">
        <f>ROW(Fin!GJ124)</f>
        <v>124</v>
      </c>
      <c r="R299" s="572">
        <f>COLUMN(Fin!GJ124)</f>
        <v>192</v>
      </c>
      <c r="S299" s="572">
        <f ca="1">_xlfn.SHEET(Fin!J124)</f>
        <v>6</v>
      </c>
    </row>
    <row r="300" spans="1:19" x14ac:dyDescent="0.35">
      <c r="A300" s="572" t="s">
        <v>274</v>
      </c>
      <c r="B300" s="572">
        <v>304</v>
      </c>
      <c r="C300" s="572" t="s">
        <v>1412</v>
      </c>
      <c r="D300" s="572">
        <v>-113</v>
      </c>
      <c r="E300" s="572" t="s">
        <v>1413</v>
      </c>
      <c r="F300" s="572">
        <f>Fin!H125</f>
        <v>20222.866959939023</v>
      </c>
      <c r="G300" s="572" t="str">
        <f>Fin!E125</f>
        <v>Interest during construction</v>
      </c>
      <c r="H300" s="572" t="s">
        <v>1370</v>
      </c>
      <c r="I300" s="572">
        <f>COLUMN(Fin!E125)</f>
        <v>5</v>
      </c>
      <c r="J300" s="572" t="str">
        <f>Fin!G125</f>
        <v>$ 000s</v>
      </c>
      <c r="K300" s="572" t="s">
        <v>1412</v>
      </c>
      <c r="L300" s="572">
        <v>305</v>
      </c>
      <c r="M300" s="572"/>
      <c r="N300" s="572" t="str" cm="1">
        <f t="array" aca="1" ref="N300" ca="1">CELL("format",Fin!H125)</f>
        <v>,0</v>
      </c>
      <c r="O300" s="572">
        <f>ROW(Fin!H125)</f>
        <v>125</v>
      </c>
      <c r="P300" s="572">
        <f>COLUMN(Fin!H125)</f>
        <v>8</v>
      </c>
      <c r="Q300" s="572">
        <f>ROW(Fin!H125)</f>
        <v>125</v>
      </c>
      <c r="R300" s="572">
        <f>COLUMN(Fin!H125)</f>
        <v>8</v>
      </c>
      <c r="S300" s="572">
        <f ca="1">_xlfn.SHEET(Fin!H125)</f>
        <v>6</v>
      </c>
    </row>
    <row r="301" spans="1:19" x14ac:dyDescent="0.35">
      <c r="A301" s="572" t="s">
        <v>277</v>
      </c>
      <c r="B301" s="572">
        <v>305</v>
      </c>
      <c r="C301" s="572" t="s">
        <v>1414</v>
      </c>
      <c r="D301" s="572">
        <v>-113</v>
      </c>
      <c r="E301" s="572" t="s">
        <v>1487</v>
      </c>
      <c r="F301" s="572">
        <f>Fin!J125</f>
        <v>0</v>
      </c>
      <c r="G301" s="572" t="str">
        <f>Fin!E125</f>
        <v>Interest during construction</v>
      </c>
      <c r="H301" s="572" t="s">
        <v>1370</v>
      </c>
      <c r="I301" s="572">
        <f>COLUMN(Fin!E125)</f>
        <v>5</v>
      </c>
      <c r="J301" s="572" t="str">
        <f>Fin!G125</f>
        <v>$ 000s</v>
      </c>
      <c r="K301" s="572" t="s">
        <v>1414</v>
      </c>
      <c r="L301" s="572" t="s">
        <v>1819</v>
      </c>
      <c r="M301" s="572" t="s">
        <v>1820</v>
      </c>
      <c r="N301" s="572" t="str" cm="1">
        <f t="array" aca="1" ref="N301" ca="1">CELL("format",Fin!J125)</f>
        <v>,0</v>
      </c>
      <c r="O301" s="572">
        <f>ROW(Fin!J125)</f>
        <v>125</v>
      </c>
      <c r="P301" s="572">
        <f>COLUMN(Fin!J125)</f>
        <v>10</v>
      </c>
      <c r="Q301" s="572">
        <f>ROW(Fin!GJ125)</f>
        <v>125</v>
      </c>
      <c r="R301" s="572">
        <f>COLUMN(Fin!GJ125)</f>
        <v>192</v>
      </c>
      <c r="S301" s="572">
        <f ca="1">_xlfn.SHEET(Fin!J125)</f>
        <v>6</v>
      </c>
    </row>
    <row r="302" spans="1:19" x14ac:dyDescent="0.35">
      <c r="A302" s="572" t="s">
        <v>270</v>
      </c>
      <c r="B302" s="572">
        <v>-114</v>
      </c>
      <c r="C302" s="572" t="s">
        <v>1415</v>
      </c>
      <c r="D302" s="572">
        <v>-105</v>
      </c>
      <c r="E302" s="572"/>
      <c r="F302" s="572">
        <f>Fin!A127</f>
        <v>0</v>
      </c>
      <c r="G302" s="572" t="str">
        <f>Fin!B127</f>
        <v>Financing costs</v>
      </c>
      <c r="H302" s="572" t="s">
        <v>1372</v>
      </c>
      <c r="I302" s="572">
        <f>COLUMN(Fin!B127)</f>
        <v>2</v>
      </c>
      <c r="J302" s="572"/>
      <c r="K302" s="572" t="s">
        <v>1415</v>
      </c>
      <c r="L302" s="572"/>
      <c r="M302" s="572"/>
      <c r="N302" s="572" t="str" cm="1">
        <f t="array" aca="1" ref="N302" ca="1">CELL("format",Fin!A127)</f>
        <v>,0</v>
      </c>
      <c r="O302" s="572">
        <f>ROW(Fin!A127)</f>
        <v>127</v>
      </c>
      <c r="P302" s="572">
        <f>COLUMN(Fin!A127)</f>
        <v>1</v>
      </c>
      <c r="Q302" s="572">
        <f>ROW(Fin!A134)</f>
        <v>134</v>
      </c>
      <c r="R302" s="572">
        <f>COLUMN(Fin!A134)</f>
        <v>1</v>
      </c>
      <c r="S302" s="572">
        <f ca="1">_xlfn.SHEET(Fin!A127)</f>
        <v>6</v>
      </c>
    </row>
    <row r="303" spans="1:19" x14ac:dyDescent="0.35">
      <c r="A303" s="572" t="s">
        <v>283</v>
      </c>
      <c r="B303" s="572">
        <v>306</v>
      </c>
      <c r="C303" s="572" t="s">
        <v>1392</v>
      </c>
      <c r="D303" s="572">
        <v>-114</v>
      </c>
      <c r="E303" s="572" t="s">
        <v>1416</v>
      </c>
      <c r="F303" s="572">
        <f>Fin!J128</f>
        <v>0</v>
      </c>
      <c r="G303" s="572" t="str">
        <f>Fin!E128</f>
        <v>Upfront fee</v>
      </c>
      <c r="H303" s="572" t="s">
        <v>1367</v>
      </c>
      <c r="I303" s="572">
        <f>COLUMN(Fin!E128)</f>
        <v>5</v>
      </c>
      <c r="J303" s="572" t="str">
        <f>Fin!G128</f>
        <v>$ 000s</v>
      </c>
      <c r="K303" s="572"/>
      <c r="L303" s="572">
        <v>287</v>
      </c>
      <c r="M303" s="572">
        <v>310</v>
      </c>
      <c r="N303" s="572" t="str" cm="1">
        <f t="array" aca="1" ref="N303" ca="1">CELL("format",Fin!J128)</f>
        <v>,0</v>
      </c>
      <c r="O303" s="572">
        <f>ROW(Fin!J128)</f>
        <v>128</v>
      </c>
      <c r="P303" s="572">
        <f>COLUMN(Fin!J128)</f>
        <v>10</v>
      </c>
      <c r="Q303" s="572">
        <f>ROW(Fin!GJ128)</f>
        <v>128</v>
      </c>
      <c r="R303" s="572">
        <f>COLUMN(Fin!GJ128)</f>
        <v>192</v>
      </c>
      <c r="S303" s="572">
        <f ca="1">_xlfn.SHEET(Fin!J128)</f>
        <v>6</v>
      </c>
    </row>
    <row r="304" spans="1:19" x14ac:dyDescent="0.35">
      <c r="A304" s="572" t="s">
        <v>283</v>
      </c>
      <c r="B304" s="572">
        <v>307</v>
      </c>
      <c r="C304" s="572" t="s">
        <v>1403</v>
      </c>
      <c r="D304" s="572">
        <v>-114</v>
      </c>
      <c r="E304" s="572" t="s">
        <v>1417</v>
      </c>
      <c r="F304" s="572">
        <f>Fin!J129</f>
        <v>0</v>
      </c>
      <c r="G304" s="572" t="str">
        <f>Fin!E129</f>
        <v>Commitment fee</v>
      </c>
      <c r="H304" s="572" t="s">
        <v>1368</v>
      </c>
      <c r="I304" s="572">
        <f>COLUMN(Fin!E129)</f>
        <v>5</v>
      </c>
      <c r="J304" s="572" t="str">
        <f>Fin!G129</f>
        <v>$ 000s</v>
      </c>
      <c r="K304" s="572"/>
      <c r="L304" s="572">
        <v>296</v>
      </c>
      <c r="M304" s="572">
        <v>310</v>
      </c>
      <c r="N304" s="572" t="str" cm="1">
        <f t="array" aca="1" ref="N304" ca="1">CELL("format",Fin!J129)</f>
        <v>,0</v>
      </c>
      <c r="O304" s="572">
        <f>ROW(Fin!J129)</f>
        <v>129</v>
      </c>
      <c r="P304" s="572">
        <f>COLUMN(Fin!J129)</f>
        <v>10</v>
      </c>
      <c r="Q304" s="572">
        <f>ROW(Fin!GJ129)</f>
        <v>129</v>
      </c>
      <c r="R304" s="572">
        <f>COLUMN(Fin!GJ129)</f>
        <v>192</v>
      </c>
      <c r="S304" s="572">
        <f ca="1">_xlfn.SHEET(Fin!J129)</f>
        <v>6</v>
      </c>
    </row>
    <row r="305" spans="1:19" x14ac:dyDescent="0.35">
      <c r="A305" s="572" t="s">
        <v>283</v>
      </c>
      <c r="B305" s="572">
        <v>308</v>
      </c>
      <c r="C305" s="572" t="s">
        <v>1414</v>
      </c>
      <c r="D305" s="572">
        <v>-114</v>
      </c>
      <c r="E305" s="572" t="s">
        <v>1418</v>
      </c>
      <c r="F305" s="572">
        <f>Fin!J130</f>
        <v>0</v>
      </c>
      <c r="G305" s="572" t="str">
        <f>Fin!E130</f>
        <v>Interest during construction</v>
      </c>
      <c r="H305" s="572" t="s">
        <v>1370</v>
      </c>
      <c r="I305" s="572">
        <f>COLUMN(Fin!E130)</f>
        <v>5</v>
      </c>
      <c r="J305" s="572" t="str">
        <f>Fin!G130</f>
        <v>$ 000s</v>
      </c>
      <c r="K305" s="572"/>
      <c r="L305" s="572">
        <v>305</v>
      </c>
      <c r="M305" s="572">
        <v>310</v>
      </c>
      <c r="N305" s="572" t="str" cm="1">
        <f t="array" aca="1" ref="N305" ca="1">CELL("format",Fin!J130)</f>
        <v>,0</v>
      </c>
      <c r="O305" s="572">
        <f>ROW(Fin!J130)</f>
        <v>130</v>
      </c>
      <c r="P305" s="572">
        <f>COLUMN(Fin!J130)</f>
        <v>10</v>
      </c>
      <c r="Q305" s="572">
        <f>ROW(Fin!GJ130)</f>
        <v>130</v>
      </c>
      <c r="R305" s="572">
        <f>COLUMN(Fin!GJ130)</f>
        <v>192</v>
      </c>
      <c r="S305" s="572">
        <f ca="1">_xlfn.SHEET(Fin!J130)</f>
        <v>6</v>
      </c>
    </row>
    <row r="306" spans="1:19" x14ac:dyDescent="0.35">
      <c r="A306" s="572" t="s">
        <v>274</v>
      </c>
      <c r="B306" s="572">
        <v>1273</v>
      </c>
      <c r="C306" s="572" t="s">
        <v>2371</v>
      </c>
      <c r="D306" s="572">
        <v>-114</v>
      </c>
      <c r="E306" s="572" t="s">
        <v>1488</v>
      </c>
      <c r="F306" s="572">
        <f>Fin!H131</f>
        <v>26979.531717728649</v>
      </c>
      <c r="G306" s="572" t="str">
        <f>Fin!E131</f>
        <v>Financing costs POS</v>
      </c>
      <c r="H306" s="572" t="s">
        <v>1455</v>
      </c>
      <c r="I306" s="572">
        <f>COLUMN(Fin!E131)</f>
        <v>5</v>
      </c>
      <c r="J306" s="572" t="str">
        <f>Fin!G131</f>
        <v>$ 000s</v>
      </c>
      <c r="K306" s="572" t="s">
        <v>597</v>
      </c>
      <c r="L306" s="572">
        <v>310</v>
      </c>
      <c r="M306" s="572"/>
      <c r="N306" s="572" t="str" cm="1">
        <f t="array" aca="1" ref="N306" ca="1">CELL("format",Fin!H131)</f>
        <v>,0</v>
      </c>
      <c r="O306" s="572">
        <f>ROW(Fin!H131)</f>
        <v>131</v>
      </c>
      <c r="P306" s="572">
        <f>COLUMN(Fin!H131)</f>
        <v>8</v>
      </c>
      <c r="Q306" s="572">
        <f>ROW(Fin!H131)</f>
        <v>131</v>
      </c>
      <c r="R306" s="572">
        <f>COLUMN(Fin!H131)</f>
        <v>8</v>
      </c>
      <c r="S306" s="572">
        <f ca="1">_xlfn.SHEET(Fin!H131)</f>
        <v>6</v>
      </c>
    </row>
    <row r="307" spans="1:19" x14ac:dyDescent="0.35">
      <c r="A307" s="572" t="s">
        <v>277</v>
      </c>
      <c r="B307" s="572">
        <v>310</v>
      </c>
      <c r="C307" s="572" t="s">
        <v>1477</v>
      </c>
      <c r="D307" s="572">
        <v>-114</v>
      </c>
      <c r="E307" s="572" t="s">
        <v>1421</v>
      </c>
      <c r="F307" s="572">
        <f>Fin!J131</f>
        <v>0</v>
      </c>
      <c r="G307" s="572" t="str">
        <f>Fin!E131</f>
        <v>Financing costs POS</v>
      </c>
      <c r="H307" s="572" t="s">
        <v>1455</v>
      </c>
      <c r="I307" s="572">
        <f>COLUMN(Fin!E131)</f>
        <v>5</v>
      </c>
      <c r="J307" s="572" t="str">
        <f>Fin!G131</f>
        <v>$ 000s</v>
      </c>
      <c r="K307" s="572" t="s">
        <v>599</v>
      </c>
      <c r="L307" s="572" t="s">
        <v>1821</v>
      </c>
      <c r="M307" s="572" t="s">
        <v>1822</v>
      </c>
      <c r="N307" s="572" t="str" cm="1">
        <f t="array" aca="1" ref="N307" ca="1">CELL("format",Fin!J131)</f>
        <v>,0</v>
      </c>
      <c r="O307" s="572">
        <f>ROW(Fin!J131)</f>
        <v>131</v>
      </c>
      <c r="P307" s="572">
        <f>COLUMN(Fin!J131)</f>
        <v>10</v>
      </c>
      <c r="Q307" s="572">
        <f>ROW(Fin!GJ131)</f>
        <v>131</v>
      </c>
      <c r="R307" s="572">
        <f>COLUMN(Fin!GJ131)</f>
        <v>192</v>
      </c>
      <c r="S307" s="572">
        <f ca="1">_xlfn.SHEET(Fin!J131)</f>
        <v>6</v>
      </c>
    </row>
    <row r="308" spans="1:19" x14ac:dyDescent="0.35">
      <c r="A308" s="572" t="s">
        <v>274</v>
      </c>
      <c r="B308" s="572">
        <v>1274</v>
      </c>
      <c r="C308" s="572" t="s">
        <v>1419</v>
      </c>
      <c r="D308" s="572">
        <v>-114</v>
      </c>
      <c r="E308" s="572" t="s">
        <v>1420</v>
      </c>
      <c r="F308" s="572">
        <f>Fin!H132</f>
        <v>-26979.531717728649</v>
      </c>
      <c r="G308" s="572" t="str">
        <f>Fin!E132</f>
        <v>Financing costs</v>
      </c>
      <c r="H308" s="572" t="s">
        <v>1372</v>
      </c>
      <c r="I308" s="572">
        <f>COLUMN(Fin!E132)</f>
        <v>5</v>
      </c>
      <c r="J308" s="572" t="str">
        <f>Fin!G132</f>
        <v>$ 000s</v>
      </c>
      <c r="K308" s="572" t="s">
        <v>1419</v>
      </c>
      <c r="L308" s="572">
        <v>311</v>
      </c>
      <c r="M308" s="572"/>
      <c r="N308" s="572" t="str" cm="1">
        <f t="array" aca="1" ref="N308" ca="1">CELL("format",Fin!H132)</f>
        <v>,0</v>
      </c>
      <c r="O308" s="572">
        <f>ROW(Fin!H132)</f>
        <v>132</v>
      </c>
      <c r="P308" s="572">
        <f>COLUMN(Fin!H132)</f>
        <v>8</v>
      </c>
      <c r="Q308" s="572">
        <f>ROW(Fin!H132)</f>
        <v>132</v>
      </c>
      <c r="R308" s="572">
        <f>COLUMN(Fin!H132)</f>
        <v>8</v>
      </c>
      <c r="S308" s="572">
        <f ca="1">_xlfn.SHEET(Fin!H132)</f>
        <v>6</v>
      </c>
    </row>
    <row r="309" spans="1:19" x14ac:dyDescent="0.35">
      <c r="A309" s="572" t="s">
        <v>277</v>
      </c>
      <c r="B309" s="572">
        <v>311</v>
      </c>
      <c r="C309" s="572" t="s">
        <v>1381</v>
      </c>
      <c r="D309" s="572">
        <v>-114</v>
      </c>
      <c r="E309" s="572" t="s">
        <v>1489</v>
      </c>
      <c r="F309" s="572">
        <f>Fin!J132</f>
        <v>0</v>
      </c>
      <c r="G309" s="572" t="str">
        <f>Fin!E132</f>
        <v>Financing costs</v>
      </c>
      <c r="H309" s="572" t="s">
        <v>1372</v>
      </c>
      <c r="I309" s="572">
        <f>COLUMN(Fin!E132)</f>
        <v>5</v>
      </c>
      <c r="J309" s="572" t="str">
        <f>Fin!G132</f>
        <v>$ 000s</v>
      </c>
      <c r="K309" s="572" t="s">
        <v>1381</v>
      </c>
      <c r="L309" s="572">
        <v>310</v>
      </c>
      <c r="M309" s="572" t="s">
        <v>1823</v>
      </c>
      <c r="N309" s="572" t="str" cm="1">
        <f t="array" aca="1" ref="N309" ca="1">CELL("format",Fin!J132)</f>
        <v>,0</v>
      </c>
      <c r="O309" s="572">
        <f>ROW(Fin!J132)</f>
        <v>132</v>
      </c>
      <c r="P309" s="572">
        <f>COLUMN(Fin!J132)</f>
        <v>10</v>
      </c>
      <c r="Q309" s="572">
        <f>ROW(Fin!GJ132)</f>
        <v>132</v>
      </c>
      <c r="R309" s="572">
        <f>COLUMN(Fin!GJ132)</f>
        <v>192</v>
      </c>
      <c r="S309" s="572">
        <f ca="1">_xlfn.SHEET(Fin!J132)</f>
        <v>6</v>
      </c>
    </row>
    <row r="310" spans="1:19" x14ac:dyDescent="0.35">
      <c r="A310" s="572" t="s">
        <v>270</v>
      </c>
      <c r="B310" s="572">
        <v>-115</v>
      </c>
      <c r="C310" s="572" t="s">
        <v>2357</v>
      </c>
      <c r="D310" s="572">
        <v>-100</v>
      </c>
      <c r="E310" s="572"/>
      <c r="F310" s="572" t="str">
        <f>Fin!A135</f>
        <v>EQUITY INVESTMENT FOR IRR</v>
      </c>
      <c r="G310" s="572" t="str">
        <f>Fin!A135</f>
        <v>EQUITY INVESTMENT FOR IRR</v>
      </c>
      <c r="H310" s="572" t="s">
        <v>1698</v>
      </c>
      <c r="I310" s="572">
        <f>COLUMN(Fin!A135)</f>
        <v>1</v>
      </c>
      <c r="J310" s="572"/>
      <c r="K310" s="572" t="s">
        <v>2357</v>
      </c>
      <c r="L310" s="572"/>
      <c r="M310" s="572"/>
      <c r="N310" s="572" t="str" cm="1">
        <f t="array" aca="1" ref="N310" ca="1">CELL("format",Fin!A135)</f>
        <v>,0</v>
      </c>
      <c r="O310" s="572">
        <f>ROW(Fin!A135)</f>
        <v>135</v>
      </c>
      <c r="P310" s="572">
        <f>COLUMN(Fin!A135)</f>
        <v>1</v>
      </c>
      <c r="Q310" s="572">
        <f>ROW(Fin!A145)</f>
        <v>145</v>
      </c>
      <c r="R310" s="572">
        <f>COLUMN(Fin!A145)</f>
        <v>1</v>
      </c>
      <c r="S310" s="572">
        <f ca="1">_xlfn.SHEET(Fin!A135)</f>
        <v>6</v>
      </c>
    </row>
    <row r="311" spans="1:19" x14ac:dyDescent="0.35">
      <c r="A311" s="572" t="s">
        <v>283</v>
      </c>
      <c r="B311" s="572">
        <v>312</v>
      </c>
      <c r="C311" s="572" t="s">
        <v>2372</v>
      </c>
      <c r="D311" s="572">
        <v>-115</v>
      </c>
      <c r="E311" s="572" t="s">
        <v>2373</v>
      </c>
      <c r="F311" s="572">
        <f>Fin!F137</f>
        <v>-1.0000000000000001E-9</v>
      </c>
      <c r="G311" s="572" t="str">
        <f>Fin!E137</f>
        <v>Small negative value for IRR</v>
      </c>
      <c r="H311" s="572" t="s">
        <v>139</v>
      </c>
      <c r="I311" s="572">
        <f>COLUMN(Fin!E137)</f>
        <v>5</v>
      </c>
      <c r="J311" s="572" t="str">
        <f>Fin!G137</f>
        <v>$ 000s</v>
      </c>
      <c r="K311" s="572"/>
      <c r="L311" s="572">
        <v>853</v>
      </c>
      <c r="M311" s="572">
        <v>316</v>
      </c>
      <c r="N311" s="572" t="str" cm="1">
        <f t="array" aca="1" ref="N311" ca="1">CELL("format",Fin!F137)</f>
        <v>,0</v>
      </c>
      <c r="O311" s="572">
        <f>ROW(Fin!F137)</f>
        <v>137</v>
      </c>
      <c r="P311" s="572">
        <f>COLUMN(Fin!F137)</f>
        <v>6</v>
      </c>
      <c r="Q311" s="572">
        <f>ROW(Fin!F137)</f>
        <v>137</v>
      </c>
      <c r="R311" s="572">
        <f>COLUMN(Fin!F137)</f>
        <v>6</v>
      </c>
      <c r="S311" s="572">
        <f ca="1">_xlfn.SHEET(Fin!F137)</f>
        <v>6</v>
      </c>
    </row>
    <row r="312" spans="1:19" x14ac:dyDescent="0.35">
      <c r="A312" s="572" t="s">
        <v>283</v>
      </c>
      <c r="B312" s="572">
        <v>313</v>
      </c>
      <c r="C312" s="572" t="s">
        <v>5</v>
      </c>
      <c r="D312" s="572">
        <v>-115</v>
      </c>
      <c r="E312" s="572" t="s">
        <v>632</v>
      </c>
      <c r="F312" s="572">
        <f>Fin!J138</f>
        <v>1</v>
      </c>
      <c r="G312" s="572" t="str">
        <f>Fin!E138</f>
        <v>First model column flag</v>
      </c>
      <c r="H312" s="572" t="s">
        <v>1</v>
      </c>
      <c r="I312" s="572">
        <f>COLUMN(Fin!E138)</f>
        <v>5</v>
      </c>
      <c r="J312" s="572" t="str">
        <f>Fin!G138</f>
        <v>flag</v>
      </c>
      <c r="K312" s="572"/>
      <c r="L312" s="572">
        <v>53</v>
      </c>
      <c r="M312" s="572">
        <v>316</v>
      </c>
      <c r="N312" s="572" t="str" cm="1">
        <f t="array" aca="1" ref="N312" ca="1">CELL("format",Fin!J138)</f>
        <v>,0</v>
      </c>
      <c r="O312" s="572">
        <f>ROW(Fin!J138)</f>
        <v>138</v>
      </c>
      <c r="P312" s="572">
        <f>COLUMN(Fin!J138)</f>
        <v>10</v>
      </c>
      <c r="Q312" s="572">
        <f>ROW(Fin!GJ138)</f>
        <v>138</v>
      </c>
      <c r="R312" s="572">
        <f>COLUMN(Fin!GJ138)</f>
        <v>192</v>
      </c>
      <c r="S312" s="572">
        <f ca="1">_xlfn.SHEET(Fin!J138)</f>
        <v>6</v>
      </c>
    </row>
    <row r="313" spans="1:19" x14ac:dyDescent="0.35">
      <c r="A313" s="572" t="s">
        <v>283</v>
      </c>
      <c r="B313" s="572">
        <v>314</v>
      </c>
      <c r="C313" s="572" t="s">
        <v>333</v>
      </c>
      <c r="D313" s="572">
        <v>-115</v>
      </c>
      <c r="E313" s="572" t="s">
        <v>334</v>
      </c>
      <c r="F313" s="572">
        <f>Fin!J139</f>
        <v>0</v>
      </c>
      <c r="G313" s="572" t="str">
        <f>Fin!E139</f>
        <v>Equity drawdown during construction</v>
      </c>
      <c r="H313" s="572" t="s">
        <v>219</v>
      </c>
      <c r="I313" s="572">
        <f>COLUMN(Fin!E139)</f>
        <v>5</v>
      </c>
      <c r="J313" s="572" t="str">
        <f>Fin!G139</f>
        <v>$ 000s</v>
      </c>
      <c r="K313" s="572"/>
      <c r="L313" s="572">
        <v>234</v>
      </c>
      <c r="M313" s="572">
        <v>316</v>
      </c>
      <c r="N313" s="572" t="str" cm="1">
        <f t="array" aca="1" ref="N313" ca="1">CELL("format",Fin!J139)</f>
        <v>,0</v>
      </c>
      <c r="O313" s="572">
        <f>ROW(Fin!J139)</f>
        <v>139</v>
      </c>
      <c r="P313" s="572">
        <f>COLUMN(Fin!J139)</f>
        <v>10</v>
      </c>
      <c r="Q313" s="572">
        <f>ROW(Fin!GJ139)</f>
        <v>139</v>
      </c>
      <c r="R313" s="572">
        <f>COLUMN(Fin!GJ139)</f>
        <v>192</v>
      </c>
      <c r="S313" s="572">
        <f ca="1">_xlfn.SHEET(Fin!J139)</f>
        <v>6</v>
      </c>
    </row>
    <row r="314" spans="1:19" x14ac:dyDescent="0.35">
      <c r="A314" s="572" t="s">
        <v>274</v>
      </c>
      <c r="B314" s="572">
        <v>315</v>
      </c>
      <c r="C314" s="572" t="s">
        <v>2374</v>
      </c>
      <c r="D314" s="572">
        <v>-115</v>
      </c>
      <c r="E314" s="572" t="s">
        <v>2375</v>
      </c>
      <c r="F314" s="572">
        <f>Fin!H140</f>
        <v>-87054.025199198237</v>
      </c>
      <c r="G314" s="572" t="str">
        <f>Fin!E140</f>
        <v>Equity investment for IRR calc</v>
      </c>
      <c r="H314" s="572" t="s">
        <v>1699</v>
      </c>
      <c r="I314" s="572">
        <f>COLUMN(Fin!E140)</f>
        <v>5</v>
      </c>
      <c r="J314" s="572" t="str">
        <f>Fin!G140</f>
        <v>$ 000s</v>
      </c>
      <c r="K314" s="572" t="s">
        <v>2374</v>
      </c>
      <c r="L314" s="572">
        <v>316</v>
      </c>
      <c r="M314" s="572"/>
      <c r="N314" s="572" t="str" cm="1">
        <f t="array" aca="1" ref="N314" ca="1">CELL("format",Fin!H140)</f>
        <v>,0</v>
      </c>
      <c r="O314" s="572">
        <f>ROW(Fin!H140)</f>
        <v>140</v>
      </c>
      <c r="P314" s="572">
        <f>COLUMN(Fin!H140)</f>
        <v>8</v>
      </c>
      <c r="Q314" s="572">
        <f>ROW(Fin!H140)</f>
        <v>140</v>
      </c>
      <c r="R314" s="572">
        <f>COLUMN(Fin!H140)</f>
        <v>8</v>
      </c>
      <c r="S314" s="572">
        <f ca="1">_xlfn.SHEET(Fin!H140)</f>
        <v>6</v>
      </c>
    </row>
    <row r="315" spans="1:19" x14ac:dyDescent="0.35">
      <c r="A315" s="572" t="s">
        <v>277</v>
      </c>
      <c r="B315" s="572">
        <v>316</v>
      </c>
      <c r="C315" s="572" t="s">
        <v>2376</v>
      </c>
      <c r="D315" s="572">
        <v>-115</v>
      </c>
      <c r="E315" s="572" t="s">
        <v>2377</v>
      </c>
      <c r="F315" s="572">
        <f>Fin!J140</f>
        <v>-1.0000000000000001E-9</v>
      </c>
      <c r="G315" s="572" t="str">
        <f>Fin!E140</f>
        <v>Equity investment for IRR calc</v>
      </c>
      <c r="H315" s="572" t="s">
        <v>1699</v>
      </c>
      <c r="I315" s="572">
        <f>COLUMN(Fin!E140)</f>
        <v>5</v>
      </c>
      <c r="J315" s="572" t="str">
        <f>Fin!G140</f>
        <v>$ 000s</v>
      </c>
      <c r="K315" s="572" t="s">
        <v>2376</v>
      </c>
      <c r="L315" s="572" t="s">
        <v>1824</v>
      </c>
      <c r="M315" s="572" t="s">
        <v>1825</v>
      </c>
      <c r="N315" s="572" t="str" cm="1">
        <f t="array" aca="1" ref="N315" ca="1">CELL("format",Fin!J140)</f>
        <v>,0</v>
      </c>
      <c r="O315" s="572">
        <f>ROW(Fin!J140)</f>
        <v>140</v>
      </c>
      <c r="P315" s="572">
        <f>COLUMN(Fin!J140)</f>
        <v>10</v>
      </c>
      <c r="Q315" s="572">
        <f>ROW(Fin!GJ140)</f>
        <v>140</v>
      </c>
      <c r="R315" s="572">
        <f>COLUMN(Fin!GJ140)</f>
        <v>192</v>
      </c>
      <c r="S315" s="572">
        <f ca="1">_xlfn.SHEET(Fin!J140)</f>
        <v>6</v>
      </c>
    </row>
    <row r="316" spans="1:19" x14ac:dyDescent="0.35">
      <c r="A316" s="572" t="s">
        <v>270</v>
      </c>
      <c r="B316" s="572">
        <v>-167</v>
      </c>
      <c r="C316" s="572" t="s">
        <v>2378</v>
      </c>
      <c r="D316" s="572">
        <v>-15</v>
      </c>
      <c r="E316" s="572"/>
      <c r="F316" s="572" t="str">
        <f ca="1">FS!A1</f>
        <v>FS - Base case 1</v>
      </c>
      <c r="G316" s="572" t="str">
        <f ca="1">FS!A1</f>
        <v>FS - Base case 1</v>
      </c>
      <c r="H316" s="572" t="s">
        <v>1454</v>
      </c>
      <c r="I316" s="572">
        <f>COLUMN(FS!A1)</f>
        <v>1</v>
      </c>
      <c r="J316" s="572"/>
      <c r="K316" s="572" t="s">
        <v>2378</v>
      </c>
      <c r="L316" s="572"/>
      <c r="M316" s="572"/>
      <c r="N316" s="572" t="str" cm="1">
        <f t="array" aca="1" ref="N316" ca="1">CELL("format",FS!A1)</f>
        <v>,0</v>
      </c>
      <c r="O316" s="572">
        <f>ROW(FS!A1)</f>
        <v>1</v>
      </c>
      <c r="P316" s="572">
        <f>COLUMN(FS!A1)</f>
        <v>1</v>
      </c>
      <c r="Q316" s="572">
        <f>ROW(FS!A89)</f>
        <v>89</v>
      </c>
      <c r="R316" s="572">
        <f>COLUMN(FS!A89)</f>
        <v>1</v>
      </c>
      <c r="S316" s="572">
        <f ca="1">_xlfn.SHEET(FS!A1)</f>
        <v>15</v>
      </c>
    </row>
    <row r="317" spans="1:19" x14ac:dyDescent="0.35">
      <c r="A317" s="572" t="s">
        <v>272</v>
      </c>
      <c r="B317" s="572">
        <v>716</v>
      </c>
      <c r="C317" s="572">
        <v>716</v>
      </c>
      <c r="D317" s="572">
        <v>-167</v>
      </c>
      <c r="E317" s="572" t="s">
        <v>1826</v>
      </c>
      <c r="F317" s="572" t="str">
        <f ca="1">FS!A1</f>
        <v>FS - Base case 1</v>
      </c>
      <c r="G317" s="572"/>
      <c r="H317" s="572"/>
      <c r="I317" s="572"/>
      <c r="J317" s="572"/>
      <c r="K317" s="572"/>
      <c r="L317" s="572">
        <v>3</v>
      </c>
      <c r="M317" s="572"/>
      <c r="N317" s="572" t="str" cm="1">
        <f t="array" aca="1" ref="N317" ca="1">CELL("format",FS!A1)</f>
        <v>,0</v>
      </c>
      <c r="O317" s="572">
        <f>ROW(FS!A1)</f>
        <v>1</v>
      </c>
      <c r="P317" s="572">
        <f>COLUMN(FS!A1)</f>
        <v>1</v>
      </c>
      <c r="Q317" s="572">
        <f>ROW(FS!A1)</f>
        <v>1</v>
      </c>
      <c r="R317" s="572">
        <f>COLUMN(FS!A1)</f>
        <v>1</v>
      </c>
      <c r="S317" s="572">
        <f ca="1">_xlfn.SHEET(FS!A1)</f>
        <v>15</v>
      </c>
    </row>
    <row r="318" spans="1:19" x14ac:dyDescent="0.35">
      <c r="A318" s="572" t="s">
        <v>270</v>
      </c>
      <c r="B318" s="572">
        <v>-168</v>
      </c>
      <c r="C318" s="572" t="s">
        <v>431</v>
      </c>
      <c r="D318" s="572">
        <v>-167</v>
      </c>
      <c r="E318" s="572"/>
      <c r="F318" s="572" t="str">
        <f>FS!A7</f>
        <v>INCOME STATEMENT</v>
      </c>
      <c r="G318" s="572" t="str">
        <f>FS!A7</f>
        <v>INCOME STATEMENT</v>
      </c>
      <c r="H318" s="572" t="s">
        <v>50</v>
      </c>
      <c r="I318" s="572">
        <f>COLUMN(FS!A7)</f>
        <v>1</v>
      </c>
      <c r="J318" s="572"/>
      <c r="K318" s="572" t="s">
        <v>431</v>
      </c>
      <c r="L318" s="572"/>
      <c r="M318" s="572"/>
      <c r="N318" s="572" t="str" cm="1">
        <f t="array" aca="1" ref="N318" ca="1">CELL("format",FS!A7)</f>
        <v>,0</v>
      </c>
      <c r="O318" s="572">
        <f>ROW(FS!A7)</f>
        <v>7</v>
      </c>
      <c r="P318" s="572">
        <f>COLUMN(FS!A7)</f>
        <v>1</v>
      </c>
      <c r="Q318" s="572">
        <f>ROW(FS!A26)</f>
        <v>26</v>
      </c>
      <c r="R318" s="572">
        <f>COLUMN(FS!A26)</f>
        <v>1</v>
      </c>
      <c r="S318" s="572">
        <f ca="1">_xlfn.SHEET(FS!A7)</f>
        <v>15</v>
      </c>
    </row>
    <row r="319" spans="1:19" x14ac:dyDescent="0.35">
      <c r="A319" s="572" t="s">
        <v>283</v>
      </c>
      <c r="B319" s="572">
        <v>1191</v>
      </c>
      <c r="C319" s="572" t="s">
        <v>880</v>
      </c>
      <c r="D319" s="572">
        <v>-168</v>
      </c>
      <c r="E319" s="572" t="s">
        <v>1087</v>
      </c>
      <c r="F319" s="572">
        <f>FS!J9</f>
        <v>0</v>
      </c>
      <c r="G319" s="572" t="str">
        <f>FS!E9</f>
        <v>Revenue</v>
      </c>
      <c r="H319" s="572" t="s">
        <v>738</v>
      </c>
      <c r="I319" s="572">
        <f>COLUMN(FS!E9)</f>
        <v>5</v>
      </c>
      <c r="J319" s="572" t="str">
        <f>FS!G9</f>
        <v>$ 000s</v>
      </c>
      <c r="K319" s="572"/>
      <c r="L319" s="572">
        <v>389</v>
      </c>
      <c r="M319" s="572">
        <v>720</v>
      </c>
      <c r="N319" s="572" t="str" cm="1">
        <f t="array" aca="1" ref="N319" ca="1">CELL("format",FS!J9)</f>
        <v>,0</v>
      </c>
      <c r="O319" s="572">
        <f>ROW(FS!J9)</f>
        <v>9</v>
      </c>
      <c r="P319" s="572">
        <f>COLUMN(FS!J9)</f>
        <v>10</v>
      </c>
      <c r="Q319" s="572">
        <f>ROW(FS!GJ9)</f>
        <v>9</v>
      </c>
      <c r="R319" s="572">
        <f>COLUMN(FS!GJ9)</f>
        <v>192</v>
      </c>
      <c r="S319" s="572">
        <f ca="1">_xlfn.SHEET(FS!J9)</f>
        <v>15</v>
      </c>
    </row>
    <row r="320" spans="1:19" x14ac:dyDescent="0.35">
      <c r="A320" s="572" t="s">
        <v>283</v>
      </c>
      <c r="B320" s="572">
        <v>1192</v>
      </c>
      <c r="C320" s="572" t="s">
        <v>1088</v>
      </c>
      <c r="D320" s="572">
        <v>-168</v>
      </c>
      <c r="E320" s="572" t="s">
        <v>1089</v>
      </c>
      <c r="F320" s="572">
        <f>FS!J10</f>
        <v>0</v>
      </c>
      <c r="G320" s="572" t="str">
        <f>FS!E10</f>
        <v>Total operating expenditure</v>
      </c>
      <c r="H320" s="572" t="s">
        <v>1068</v>
      </c>
      <c r="I320" s="572">
        <f>COLUMN(FS!E10)</f>
        <v>5</v>
      </c>
      <c r="J320" s="572" t="str">
        <f>FS!G10</f>
        <v>$ 000s</v>
      </c>
      <c r="K320" s="572"/>
      <c r="L320" s="572">
        <v>563</v>
      </c>
      <c r="M320" s="572">
        <v>720</v>
      </c>
      <c r="N320" s="572" t="str" cm="1">
        <f t="array" aca="1" ref="N320" ca="1">CELL("format",FS!J10)</f>
        <v>,0</v>
      </c>
      <c r="O320" s="572">
        <f>ROW(FS!J10)</f>
        <v>10</v>
      </c>
      <c r="P320" s="572">
        <f>COLUMN(FS!J10)</f>
        <v>10</v>
      </c>
      <c r="Q320" s="572">
        <f>ROW(FS!GJ10)</f>
        <v>10</v>
      </c>
      <c r="R320" s="572">
        <f>COLUMN(FS!GJ10)</f>
        <v>192</v>
      </c>
      <c r="S320" s="572">
        <f ca="1">_xlfn.SHEET(FS!J10)</f>
        <v>15</v>
      </c>
    </row>
    <row r="321" spans="1:19" x14ac:dyDescent="0.35">
      <c r="A321" s="572" t="s">
        <v>274</v>
      </c>
      <c r="B321" s="572">
        <v>719</v>
      </c>
      <c r="C321" s="572" t="s">
        <v>432</v>
      </c>
      <c r="D321" s="572">
        <v>-168</v>
      </c>
      <c r="E321" s="572" t="s">
        <v>433</v>
      </c>
      <c r="F321" s="572">
        <f>FS!H11</f>
        <v>736420.25366461091</v>
      </c>
      <c r="G321" s="572" t="str">
        <f>FS!G11</f>
        <v>$ 000s</v>
      </c>
      <c r="H321" s="572" t="s">
        <v>101</v>
      </c>
      <c r="I321" s="572">
        <f>COLUMN(FS!G11)</f>
        <v>7</v>
      </c>
      <c r="J321" s="572" t="str">
        <f>FS!G11</f>
        <v>$ 000s</v>
      </c>
      <c r="K321" s="572" t="s">
        <v>432</v>
      </c>
      <c r="L321" s="572">
        <v>720</v>
      </c>
      <c r="M321" s="572"/>
      <c r="N321" s="572" t="str" cm="1">
        <f t="array" aca="1" ref="N321" ca="1">CELL("format",FS!H11)</f>
        <v>,0</v>
      </c>
      <c r="O321" s="572">
        <f>ROW(FS!H11)</f>
        <v>11</v>
      </c>
      <c r="P321" s="572">
        <f>COLUMN(FS!H11)</f>
        <v>8</v>
      </c>
      <c r="Q321" s="572">
        <f>ROW(FS!H11)</f>
        <v>11</v>
      </c>
      <c r="R321" s="572">
        <f>COLUMN(FS!H11)</f>
        <v>8</v>
      </c>
      <c r="S321" s="572">
        <f ca="1">_xlfn.SHEET(FS!H11)</f>
        <v>15</v>
      </c>
    </row>
    <row r="322" spans="1:19" x14ac:dyDescent="0.35">
      <c r="A322" s="572" t="s">
        <v>277</v>
      </c>
      <c r="B322" s="572">
        <v>720</v>
      </c>
      <c r="C322" s="572" t="s">
        <v>434</v>
      </c>
      <c r="D322" s="572">
        <v>-168</v>
      </c>
      <c r="E322" s="572" t="s">
        <v>1090</v>
      </c>
      <c r="F322" s="572">
        <f>FS!J11</f>
        <v>0</v>
      </c>
      <c r="G322" s="572" t="str">
        <f>FS!E11</f>
        <v>EBITDA</v>
      </c>
      <c r="H322" s="572" t="s">
        <v>51</v>
      </c>
      <c r="I322" s="572">
        <f>COLUMN(FS!E11)</f>
        <v>5</v>
      </c>
      <c r="J322" s="572" t="str">
        <f>FS!G11</f>
        <v>$ 000s</v>
      </c>
      <c r="K322" s="572" t="s">
        <v>434</v>
      </c>
      <c r="L322" s="572" t="s">
        <v>1827</v>
      </c>
      <c r="M322" s="572" t="s">
        <v>1828</v>
      </c>
      <c r="N322" s="572" t="str" cm="1">
        <f t="array" aca="1" ref="N322" ca="1">CELL("format",FS!J11)</f>
        <v>,0</v>
      </c>
      <c r="O322" s="572">
        <f>ROW(FS!J11)</f>
        <v>11</v>
      </c>
      <c r="P322" s="572">
        <f>COLUMN(FS!J11)</f>
        <v>10</v>
      </c>
      <c r="Q322" s="572">
        <f>ROW(FS!GJ11)</f>
        <v>11</v>
      </c>
      <c r="R322" s="572">
        <f>COLUMN(FS!GJ11)</f>
        <v>192</v>
      </c>
      <c r="S322" s="572">
        <f ca="1">_xlfn.SHEET(FS!J11)</f>
        <v>15</v>
      </c>
    </row>
    <row r="323" spans="1:19" x14ac:dyDescent="0.35">
      <c r="A323" s="572" t="s">
        <v>283</v>
      </c>
      <c r="B323" s="572">
        <v>721</v>
      </c>
      <c r="C323" s="572" t="s">
        <v>435</v>
      </c>
      <c r="D323" s="572">
        <v>-168</v>
      </c>
      <c r="E323" s="572" t="s">
        <v>436</v>
      </c>
      <c r="F323" s="572">
        <f>FS!J13</f>
        <v>0</v>
      </c>
      <c r="G323" s="572" t="str">
        <f>FS!E13</f>
        <v>Fixed asset depreciation</v>
      </c>
      <c r="H323" s="572" t="s">
        <v>437</v>
      </c>
      <c r="I323" s="572">
        <f>COLUMN(FS!E13)</f>
        <v>5</v>
      </c>
      <c r="J323" s="572" t="str">
        <f>FS!G13</f>
        <v>$ 000s</v>
      </c>
      <c r="K323" s="572"/>
      <c r="L323" s="572">
        <v>599</v>
      </c>
      <c r="M323" s="572">
        <v>723</v>
      </c>
      <c r="N323" s="572" t="str" cm="1">
        <f t="array" aca="1" ref="N323" ca="1">CELL("format",FS!J13)</f>
        <v>,0</v>
      </c>
      <c r="O323" s="572">
        <f>ROW(FS!J13)</f>
        <v>13</v>
      </c>
      <c r="P323" s="572">
        <f>COLUMN(FS!J13)</f>
        <v>10</v>
      </c>
      <c r="Q323" s="572">
        <f>ROW(FS!GJ13)</f>
        <v>13</v>
      </c>
      <c r="R323" s="572">
        <f>COLUMN(FS!GJ13)</f>
        <v>192</v>
      </c>
      <c r="S323" s="572">
        <f ca="1">_xlfn.SHEET(FS!J13)</f>
        <v>15</v>
      </c>
    </row>
    <row r="324" spans="1:19" x14ac:dyDescent="0.35">
      <c r="A324" s="572" t="s">
        <v>274</v>
      </c>
      <c r="B324" s="572">
        <v>722</v>
      </c>
      <c r="C324" s="572" t="s">
        <v>438</v>
      </c>
      <c r="D324" s="572">
        <v>-168</v>
      </c>
      <c r="E324" s="572" t="s">
        <v>439</v>
      </c>
      <c r="F324" s="572">
        <f>FS!H14</f>
        <v>386540.72194688191</v>
      </c>
      <c r="G324" s="572" t="str">
        <f>FS!G14</f>
        <v>$ 000s</v>
      </c>
      <c r="H324" s="572" t="s">
        <v>101</v>
      </c>
      <c r="I324" s="572">
        <f>COLUMN(FS!G14)</f>
        <v>7</v>
      </c>
      <c r="J324" s="572" t="str">
        <f>FS!G14</f>
        <v>$ 000s</v>
      </c>
      <c r="K324" s="572" t="s">
        <v>438</v>
      </c>
      <c r="L324" s="572">
        <v>723</v>
      </c>
      <c r="M324" s="572"/>
      <c r="N324" s="572" t="str" cm="1">
        <f t="array" aca="1" ref="N324" ca="1">CELL("format",FS!H14)</f>
        <v>,0</v>
      </c>
      <c r="O324" s="572">
        <f>ROW(FS!H14)</f>
        <v>14</v>
      </c>
      <c r="P324" s="572">
        <f>COLUMN(FS!H14)</f>
        <v>8</v>
      </c>
      <c r="Q324" s="572">
        <f>ROW(FS!H14)</f>
        <v>14</v>
      </c>
      <c r="R324" s="572">
        <f>COLUMN(FS!H14)</f>
        <v>8</v>
      </c>
      <c r="S324" s="572">
        <f ca="1">_xlfn.SHEET(FS!H14)</f>
        <v>15</v>
      </c>
    </row>
    <row r="325" spans="1:19" x14ac:dyDescent="0.35">
      <c r="A325" s="572" t="s">
        <v>277</v>
      </c>
      <c r="B325" s="572">
        <v>723</v>
      </c>
      <c r="C325" s="572" t="s">
        <v>440</v>
      </c>
      <c r="D325" s="572">
        <v>-168</v>
      </c>
      <c r="E325" s="572" t="s">
        <v>441</v>
      </c>
      <c r="F325" s="572">
        <f>FS!J14</f>
        <v>0</v>
      </c>
      <c r="G325" s="572" t="str">
        <f>FS!E14</f>
        <v>EBIT</v>
      </c>
      <c r="H325" s="572" t="s">
        <v>52</v>
      </c>
      <c r="I325" s="572">
        <f>COLUMN(FS!E14)</f>
        <v>5</v>
      </c>
      <c r="J325" s="572" t="str">
        <f>FS!G14</f>
        <v>$ 000s</v>
      </c>
      <c r="K325" s="572" t="s">
        <v>440</v>
      </c>
      <c r="L325" s="572" t="s">
        <v>1829</v>
      </c>
      <c r="M325" s="572" t="s">
        <v>1830</v>
      </c>
      <c r="N325" s="572" t="str" cm="1">
        <f t="array" aca="1" ref="N325" ca="1">CELL("format",FS!J14)</f>
        <v>,0</v>
      </c>
      <c r="O325" s="572">
        <f>ROW(FS!J14)</f>
        <v>14</v>
      </c>
      <c r="P325" s="572">
        <f>COLUMN(FS!J14)</f>
        <v>10</v>
      </c>
      <c r="Q325" s="572">
        <f>ROW(FS!GJ14)</f>
        <v>14</v>
      </c>
      <c r="R325" s="572">
        <f>COLUMN(FS!GJ14)</f>
        <v>192</v>
      </c>
      <c r="S325" s="572">
        <f ca="1">_xlfn.SHEET(FS!J14)</f>
        <v>15</v>
      </c>
    </row>
    <row r="326" spans="1:19" x14ac:dyDescent="0.35">
      <c r="A326" s="572" t="s">
        <v>283</v>
      </c>
      <c r="B326" s="572">
        <v>1173</v>
      </c>
      <c r="C326" s="572" t="s">
        <v>1613</v>
      </c>
      <c r="D326" s="572">
        <v>-168</v>
      </c>
      <c r="E326" s="572" t="s">
        <v>1617</v>
      </c>
      <c r="F326" s="572">
        <f>FS!J16</f>
        <v>0</v>
      </c>
      <c r="G326" s="572" t="str">
        <f>FS!E16</f>
        <v>Senior debt repayment period interest</v>
      </c>
      <c r="H326" s="572" t="s">
        <v>1548</v>
      </c>
      <c r="I326" s="572">
        <f>COLUMN(FS!E16)</f>
        <v>5</v>
      </c>
      <c r="J326" s="572" t="str">
        <f>FS!G16</f>
        <v>$ 000s</v>
      </c>
      <c r="K326" s="572"/>
      <c r="L326" s="572">
        <v>277</v>
      </c>
      <c r="M326" s="572">
        <v>726</v>
      </c>
      <c r="N326" s="572" t="str" cm="1">
        <f t="array" aca="1" ref="N326" ca="1">CELL("format",FS!J16)</f>
        <v>,0</v>
      </c>
      <c r="O326" s="572">
        <f>ROW(FS!J16)</f>
        <v>16</v>
      </c>
      <c r="P326" s="572">
        <f>COLUMN(FS!J16)</f>
        <v>10</v>
      </c>
      <c r="Q326" s="572">
        <f>ROW(FS!GJ16)</f>
        <v>16</v>
      </c>
      <c r="R326" s="572">
        <f>COLUMN(FS!GJ16)</f>
        <v>192</v>
      </c>
      <c r="S326" s="572">
        <f ca="1">_xlfn.SHEET(FS!J16)</f>
        <v>15</v>
      </c>
    </row>
    <row r="327" spans="1:19" x14ac:dyDescent="0.35">
      <c r="A327" s="572" t="s">
        <v>331</v>
      </c>
      <c r="B327" s="572">
        <v>1174</v>
      </c>
      <c r="C327" s="572" t="s">
        <v>1831</v>
      </c>
      <c r="D327" s="572">
        <v>-168</v>
      </c>
      <c r="E327" s="572" t="s">
        <v>282</v>
      </c>
      <c r="F327" s="572">
        <f>FS!J17</f>
        <v>0</v>
      </c>
      <c r="G327" s="572" t="str">
        <f>FS!E17</f>
        <v>[Shareholder loan interest]</v>
      </c>
      <c r="H327" s="572" t="s">
        <v>221</v>
      </c>
      <c r="I327" s="572">
        <f>COLUMN(FS!E17)</f>
        <v>5</v>
      </c>
      <c r="J327" s="572"/>
      <c r="K327" s="572"/>
      <c r="L327" s="572"/>
      <c r="M327" s="572">
        <v>726</v>
      </c>
      <c r="N327" s="572" t="str" cm="1">
        <f t="array" aca="1" ref="N327" ca="1">CELL("format",FS!J17)</f>
        <v>,0</v>
      </c>
      <c r="O327" s="572">
        <f>ROW(FS!J17)</f>
        <v>17</v>
      </c>
      <c r="P327" s="572">
        <f>COLUMN(FS!J17)</f>
        <v>10</v>
      </c>
      <c r="Q327" s="572">
        <f>ROW(FS!GJ17)</f>
        <v>17</v>
      </c>
      <c r="R327" s="572">
        <f>COLUMN(FS!GJ17)</f>
        <v>192</v>
      </c>
      <c r="S327" s="572">
        <f ca="1">_xlfn.SHEET(FS!J17)</f>
        <v>15</v>
      </c>
    </row>
    <row r="328" spans="1:19" x14ac:dyDescent="0.35">
      <c r="A328" s="572" t="s">
        <v>274</v>
      </c>
      <c r="B328" s="572">
        <v>725</v>
      </c>
      <c r="C328" s="572" t="s">
        <v>442</v>
      </c>
      <c r="D328" s="572">
        <v>-168</v>
      </c>
      <c r="E328" s="572" t="s">
        <v>443</v>
      </c>
      <c r="F328" s="572">
        <f>FS!H18</f>
        <v>285360.00151790451</v>
      </c>
      <c r="G328" s="572" t="str">
        <f>FS!E18</f>
        <v>Profit before tax</v>
      </c>
      <c r="H328" s="572" t="s">
        <v>105</v>
      </c>
      <c r="I328" s="572">
        <f>COLUMN(FS!E18)</f>
        <v>5</v>
      </c>
      <c r="J328" s="572" t="str">
        <f>FS!G18</f>
        <v>$ 000s</v>
      </c>
      <c r="K328" s="572" t="s">
        <v>442</v>
      </c>
      <c r="L328" s="572">
        <v>726</v>
      </c>
      <c r="M328" s="572"/>
      <c r="N328" s="572" t="str" cm="1">
        <f t="array" aca="1" ref="N328" ca="1">CELL("format",FS!H18)</f>
        <v>,0</v>
      </c>
      <c r="O328" s="572">
        <f>ROW(FS!H18)</f>
        <v>18</v>
      </c>
      <c r="P328" s="572">
        <f>COLUMN(FS!H18)</f>
        <v>8</v>
      </c>
      <c r="Q328" s="572">
        <f>ROW(FS!H18)</f>
        <v>18</v>
      </c>
      <c r="R328" s="572">
        <f>COLUMN(FS!H18)</f>
        <v>8</v>
      </c>
      <c r="S328" s="572">
        <f ca="1">_xlfn.SHEET(FS!H18)</f>
        <v>15</v>
      </c>
    </row>
    <row r="329" spans="1:19" x14ac:dyDescent="0.35">
      <c r="A329" s="572" t="s">
        <v>277</v>
      </c>
      <c r="B329" s="572">
        <v>726</v>
      </c>
      <c r="C329" s="572" t="s">
        <v>444</v>
      </c>
      <c r="D329" s="572">
        <v>-168</v>
      </c>
      <c r="E329" s="572" t="s">
        <v>1832</v>
      </c>
      <c r="F329" s="572">
        <f>FS!J18</f>
        <v>0</v>
      </c>
      <c r="G329" s="572" t="str">
        <f>FS!E18</f>
        <v>Profit before tax</v>
      </c>
      <c r="H329" s="572" t="s">
        <v>105</v>
      </c>
      <c r="I329" s="572">
        <f>COLUMN(FS!E18)</f>
        <v>5</v>
      </c>
      <c r="J329" s="572" t="str">
        <f>FS!G18</f>
        <v>$ 000s</v>
      </c>
      <c r="K329" s="572" t="s">
        <v>444</v>
      </c>
      <c r="L329" s="572" t="s">
        <v>1833</v>
      </c>
      <c r="M329" s="572" t="s">
        <v>1834</v>
      </c>
      <c r="N329" s="572" t="str" cm="1">
        <f t="array" aca="1" ref="N329" ca="1">CELL("format",FS!J18)</f>
        <v>,0</v>
      </c>
      <c r="O329" s="572">
        <f>ROW(FS!J18)</f>
        <v>18</v>
      </c>
      <c r="P329" s="572">
        <f>COLUMN(FS!J18)</f>
        <v>10</v>
      </c>
      <c r="Q329" s="572">
        <f>ROW(FS!GJ18)</f>
        <v>18</v>
      </c>
      <c r="R329" s="572">
        <f>COLUMN(FS!GJ18)</f>
        <v>192</v>
      </c>
      <c r="S329" s="572">
        <f ca="1">_xlfn.SHEET(FS!J18)</f>
        <v>15</v>
      </c>
    </row>
    <row r="330" spans="1:19" x14ac:dyDescent="0.35">
      <c r="A330" s="572" t="s">
        <v>331</v>
      </c>
      <c r="B330" s="572">
        <v>870</v>
      </c>
      <c r="C330" s="572" t="s">
        <v>1835</v>
      </c>
      <c r="D330" s="572">
        <v>-168</v>
      </c>
      <c r="E330" s="572" t="s">
        <v>282</v>
      </c>
      <c r="F330" s="572">
        <f>FS!J20</f>
        <v>0</v>
      </c>
      <c r="G330" s="572" t="str">
        <f>FS!E20</f>
        <v>[Corporate tax]</v>
      </c>
      <c r="H330" s="572" t="s">
        <v>190</v>
      </c>
      <c r="I330" s="572">
        <f>COLUMN(FS!E20)</f>
        <v>5</v>
      </c>
      <c r="J330" s="572"/>
      <c r="K330" s="572"/>
      <c r="L330" s="572"/>
      <c r="M330" s="572">
        <v>728</v>
      </c>
      <c r="N330" s="572" t="str" cm="1">
        <f t="array" aca="1" ref="N330" ca="1">CELL("format",FS!J20)</f>
        <v>,0</v>
      </c>
      <c r="O330" s="572">
        <f>ROW(FS!J20)</f>
        <v>20</v>
      </c>
      <c r="P330" s="572">
        <f>COLUMN(FS!J20)</f>
        <v>10</v>
      </c>
      <c r="Q330" s="572">
        <f>ROW(FS!GJ20)</f>
        <v>20</v>
      </c>
      <c r="R330" s="572">
        <f>COLUMN(FS!GJ20)</f>
        <v>192</v>
      </c>
      <c r="S330" s="572">
        <f ca="1">_xlfn.SHEET(FS!J20)</f>
        <v>15</v>
      </c>
    </row>
    <row r="331" spans="1:19" x14ac:dyDescent="0.35">
      <c r="A331" s="572" t="s">
        <v>274</v>
      </c>
      <c r="B331" s="572">
        <v>727</v>
      </c>
      <c r="C331" s="572" t="s">
        <v>445</v>
      </c>
      <c r="D331" s="572">
        <v>-168</v>
      </c>
      <c r="E331" s="572" t="s">
        <v>446</v>
      </c>
      <c r="F331" s="572">
        <f>FS!H21</f>
        <v>285360.00151790451</v>
      </c>
      <c r="G331" s="572" t="str">
        <f>FS!E21</f>
        <v>Profit after tax</v>
      </c>
      <c r="H331" s="572" t="s">
        <v>106</v>
      </c>
      <c r="I331" s="572">
        <f>COLUMN(FS!E21)</f>
        <v>5</v>
      </c>
      <c r="J331" s="572" t="str">
        <f>FS!G21</f>
        <v>$ 000s</v>
      </c>
      <c r="K331" s="572" t="s">
        <v>445</v>
      </c>
      <c r="L331" s="572">
        <v>728</v>
      </c>
      <c r="M331" s="572"/>
      <c r="N331" s="572" t="str" cm="1">
        <f t="array" aca="1" ref="N331" ca="1">CELL("format",FS!H21)</f>
        <v>,0</v>
      </c>
      <c r="O331" s="572">
        <f>ROW(FS!H21)</f>
        <v>21</v>
      </c>
      <c r="P331" s="572">
        <f>COLUMN(FS!H21)</f>
        <v>8</v>
      </c>
      <c r="Q331" s="572">
        <f>ROW(FS!H21)</f>
        <v>21</v>
      </c>
      <c r="R331" s="572">
        <f>COLUMN(FS!H21)</f>
        <v>8</v>
      </c>
      <c r="S331" s="572">
        <f ca="1">_xlfn.SHEET(FS!H21)</f>
        <v>15</v>
      </c>
    </row>
    <row r="332" spans="1:19" x14ac:dyDescent="0.35">
      <c r="A332" s="572" t="s">
        <v>277</v>
      </c>
      <c r="B332" s="572">
        <v>728</v>
      </c>
      <c r="C332" s="572" t="s">
        <v>403</v>
      </c>
      <c r="D332" s="572">
        <v>-168</v>
      </c>
      <c r="E332" s="572" t="s">
        <v>1836</v>
      </c>
      <c r="F332" s="572">
        <f>FS!J21</f>
        <v>0</v>
      </c>
      <c r="G332" s="572" t="str">
        <f>FS!E21</f>
        <v>Profit after tax</v>
      </c>
      <c r="H332" s="572" t="s">
        <v>106</v>
      </c>
      <c r="I332" s="572">
        <f>COLUMN(FS!E21)</f>
        <v>5</v>
      </c>
      <c r="J332" s="572" t="str">
        <f>FS!G21</f>
        <v>$ 000s</v>
      </c>
      <c r="K332" s="572" t="s">
        <v>403</v>
      </c>
      <c r="L332" s="572" t="s">
        <v>1837</v>
      </c>
      <c r="M332" s="572" t="s">
        <v>1838</v>
      </c>
      <c r="N332" s="572" t="str" cm="1">
        <f t="array" aca="1" ref="N332" ca="1">CELL("format",FS!J21)</f>
        <v>,0</v>
      </c>
      <c r="O332" s="572">
        <f>ROW(FS!J21)</f>
        <v>21</v>
      </c>
      <c r="P332" s="572">
        <f>COLUMN(FS!J21)</f>
        <v>10</v>
      </c>
      <c r="Q332" s="572">
        <f>ROW(FS!GJ21)</f>
        <v>21</v>
      </c>
      <c r="R332" s="572">
        <f>COLUMN(FS!GJ21)</f>
        <v>192</v>
      </c>
      <c r="S332" s="572">
        <f ca="1">_xlfn.SHEET(FS!J21)</f>
        <v>15</v>
      </c>
    </row>
    <row r="333" spans="1:19" x14ac:dyDescent="0.35">
      <c r="A333" s="572" t="s">
        <v>283</v>
      </c>
      <c r="B333" s="572">
        <v>729</v>
      </c>
      <c r="C333" s="572" t="s">
        <v>429</v>
      </c>
      <c r="D333" s="572">
        <v>-168</v>
      </c>
      <c r="E333" s="572" t="s">
        <v>447</v>
      </c>
      <c r="F333" s="572">
        <f>FS!J23</f>
        <v>0</v>
      </c>
      <c r="G333" s="572" t="str">
        <f>FS!E23</f>
        <v>Dividends paid</v>
      </c>
      <c r="H333" s="572" t="s">
        <v>428</v>
      </c>
      <c r="I333" s="572">
        <f>COLUMN(FS!E23)</f>
        <v>5</v>
      </c>
      <c r="J333" s="572" t="str">
        <f>FS!G23</f>
        <v>$ 000s</v>
      </c>
      <c r="K333" s="572"/>
      <c r="L333" s="572">
        <v>636</v>
      </c>
      <c r="M333" s="572">
        <v>731</v>
      </c>
      <c r="N333" s="572" t="str" cm="1">
        <f t="array" aca="1" ref="N333" ca="1">CELL("format",FS!J23)</f>
        <v>,0</v>
      </c>
      <c r="O333" s="572">
        <f>ROW(FS!J23)</f>
        <v>23</v>
      </c>
      <c r="P333" s="572">
        <f>COLUMN(FS!J23)</f>
        <v>10</v>
      </c>
      <c r="Q333" s="572">
        <f>ROW(FS!GJ23)</f>
        <v>23</v>
      </c>
      <c r="R333" s="572">
        <f>COLUMN(FS!GJ23)</f>
        <v>192</v>
      </c>
      <c r="S333" s="572">
        <f ca="1">_xlfn.SHEET(FS!J23)</f>
        <v>15</v>
      </c>
    </row>
    <row r="334" spans="1:19" x14ac:dyDescent="0.35">
      <c r="A334" s="572" t="s">
        <v>274</v>
      </c>
      <c r="B334" s="572">
        <v>730</v>
      </c>
      <c r="C334" s="572" t="s">
        <v>448</v>
      </c>
      <c r="D334" s="572">
        <v>-168</v>
      </c>
      <c r="E334" s="572" t="s">
        <v>449</v>
      </c>
      <c r="F334" s="572">
        <f>FS!H24</f>
        <v>-1.1823431123048067E-11</v>
      </c>
      <c r="G334" s="572" t="str">
        <f>FS!E24</f>
        <v>Additions to retained earnings</v>
      </c>
      <c r="H334" s="572" t="s">
        <v>197</v>
      </c>
      <c r="I334" s="572">
        <f>COLUMN(FS!E24)</f>
        <v>5</v>
      </c>
      <c r="J334" s="572" t="str">
        <f>FS!G24</f>
        <v>$ 000s</v>
      </c>
      <c r="K334" s="572" t="s">
        <v>448</v>
      </c>
      <c r="L334" s="572">
        <v>731</v>
      </c>
      <c r="M334" s="572"/>
      <c r="N334" s="572" t="str" cm="1">
        <f t="array" aca="1" ref="N334" ca="1">CELL("format",FS!H24)</f>
        <v>,0</v>
      </c>
      <c r="O334" s="572">
        <f>ROW(FS!H24)</f>
        <v>24</v>
      </c>
      <c r="P334" s="572">
        <f>COLUMN(FS!H24)</f>
        <v>8</v>
      </c>
      <c r="Q334" s="572">
        <f>ROW(FS!H24)</f>
        <v>24</v>
      </c>
      <c r="R334" s="572">
        <f>COLUMN(FS!H24)</f>
        <v>8</v>
      </c>
      <c r="S334" s="572">
        <f ca="1">_xlfn.SHEET(FS!H24)</f>
        <v>15</v>
      </c>
    </row>
    <row r="335" spans="1:19" x14ac:dyDescent="0.35">
      <c r="A335" s="572" t="s">
        <v>277</v>
      </c>
      <c r="B335" s="572">
        <v>731</v>
      </c>
      <c r="C335" s="572" t="s">
        <v>450</v>
      </c>
      <c r="D335" s="572">
        <v>-168</v>
      </c>
      <c r="E335" s="572" t="s">
        <v>451</v>
      </c>
      <c r="F335" s="572">
        <f>FS!J24</f>
        <v>0</v>
      </c>
      <c r="G335" s="572" t="str">
        <f>FS!E24</f>
        <v>Additions to retained earnings</v>
      </c>
      <c r="H335" s="572" t="s">
        <v>197</v>
      </c>
      <c r="I335" s="572">
        <f>COLUMN(FS!E24)</f>
        <v>5</v>
      </c>
      <c r="J335" s="572" t="str">
        <f>FS!G24</f>
        <v>$ 000s</v>
      </c>
      <c r="K335" s="572" t="s">
        <v>450</v>
      </c>
      <c r="L335" s="572" t="s">
        <v>1839</v>
      </c>
      <c r="M335" s="572">
        <v>730</v>
      </c>
      <c r="N335" s="572" t="str" cm="1">
        <f t="array" aca="1" ref="N335" ca="1">CELL("format",FS!J24)</f>
        <v>,0</v>
      </c>
      <c r="O335" s="572">
        <f>ROW(FS!J24)</f>
        <v>24</v>
      </c>
      <c r="P335" s="572">
        <f>COLUMN(FS!J24)</f>
        <v>10</v>
      </c>
      <c r="Q335" s="572">
        <f>ROW(FS!GJ24)</f>
        <v>24</v>
      </c>
      <c r="R335" s="572">
        <f>COLUMN(FS!GJ24)</f>
        <v>192</v>
      </c>
      <c r="S335" s="572">
        <f ca="1">_xlfn.SHEET(FS!J24)</f>
        <v>15</v>
      </c>
    </row>
    <row r="336" spans="1:19" x14ac:dyDescent="0.35">
      <c r="A336" s="572" t="s">
        <v>270</v>
      </c>
      <c r="B336" s="572">
        <v>-169</v>
      </c>
      <c r="C336" s="572" t="s">
        <v>452</v>
      </c>
      <c r="D336" s="572">
        <v>-167</v>
      </c>
      <c r="E336" s="572"/>
      <c r="F336" s="572" t="str">
        <f>FS!A27</f>
        <v>CASH FLOW STATEMENT</v>
      </c>
      <c r="G336" s="572" t="str">
        <f>FS!A27</f>
        <v>CASH FLOW STATEMENT</v>
      </c>
      <c r="H336" s="572" t="s">
        <v>53</v>
      </c>
      <c r="I336" s="572">
        <f>COLUMN(FS!A27)</f>
        <v>1</v>
      </c>
      <c r="J336" s="572"/>
      <c r="K336" s="572" t="s">
        <v>452</v>
      </c>
      <c r="L336" s="572"/>
      <c r="M336" s="572"/>
      <c r="N336" s="572" t="str" cm="1">
        <f t="array" aca="1" ref="N336" ca="1">CELL("format",FS!A27)</f>
        <v>,0</v>
      </c>
      <c r="O336" s="572">
        <f>ROW(FS!A27)</f>
        <v>27</v>
      </c>
      <c r="P336" s="572">
        <f>COLUMN(FS!A27)</f>
        <v>1</v>
      </c>
      <c r="Q336" s="572">
        <f>ROW(FS!A58)</f>
        <v>58</v>
      </c>
      <c r="R336" s="572">
        <f>COLUMN(FS!A58)</f>
        <v>1</v>
      </c>
      <c r="S336" s="572">
        <f ca="1">_xlfn.SHEET(FS!A27)</f>
        <v>15</v>
      </c>
    </row>
    <row r="337" spans="1:19" x14ac:dyDescent="0.35">
      <c r="A337" s="572" t="s">
        <v>283</v>
      </c>
      <c r="B337" s="572">
        <v>1188</v>
      </c>
      <c r="C337" s="572" t="s">
        <v>434</v>
      </c>
      <c r="D337" s="572">
        <v>-169</v>
      </c>
      <c r="E337" s="572" t="s">
        <v>1321</v>
      </c>
      <c r="F337" s="572">
        <f>FS!J29</f>
        <v>0</v>
      </c>
      <c r="G337" s="572" t="str">
        <f>FS!E29</f>
        <v>EBITDA</v>
      </c>
      <c r="H337" s="572" t="s">
        <v>51</v>
      </c>
      <c r="I337" s="572">
        <f>COLUMN(FS!E29)</f>
        <v>5</v>
      </c>
      <c r="J337" s="572" t="str">
        <f>FS!G29</f>
        <v>$ 000s</v>
      </c>
      <c r="K337" s="572"/>
      <c r="L337" s="572">
        <v>720</v>
      </c>
      <c r="M337" s="572">
        <v>735</v>
      </c>
      <c r="N337" s="572" t="str" cm="1">
        <f t="array" aca="1" ref="N337" ca="1">CELL("format",FS!J29)</f>
        <v>,0</v>
      </c>
      <c r="O337" s="572">
        <f>ROW(FS!J29)</f>
        <v>29</v>
      </c>
      <c r="P337" s="572">
        <f>COLUMN(FS!J29)</f>
        <v>10</v>
      </c>
      <c r="Q337" s="572">
        <f>ROW(FS!GJ29)</f>
        <v>29</v>
      </c>
      <c r="R337" s="572">
        <f>COLUMN(FS!GJ29)</f>
        <v>192</v>
      </c>
      <c r="S337" s="572">
        <f ca="1">_xlfn.SHEET(FS!J29)</f>
        <v>15</v>
      </c>
    </row>
    <row r="338" spans="1:19" x14ac:dyDescent="0.35">
      <c r="A338" s="572" t="s">
        <v>283</v>
      </c>
      <c r="B338" s="572">
        <v>1189</v>
      </c>
      <c r="C338" s="572" t="s">
        <v>1333</v>
      </c>
      <c r="D338" s="572">
        <v>-169</v>
      </c>
      <c r="E338" s="572" t="s">
        <v>1334</v>
      </c>
      <c r="F338" s="572">
        <f>FS!J30</f>
        <v>0</v>
      </c>
      <c r="G338" s="572" t="str">
        <f>FS!E30</f>
        <v>Net working capital movement</v>
      </c>
      <c r="H338" s="572" t="s">
        <v>1315</v>
      </c>
      <c r="I338" s="572">
        <f>COLUMN(FS!E30)</f>
        <v>5</v>
      </c>
      <c r="J338" s="572" t="str">
        <f>FS!G30</f>
        <v>$ 000s</v>
      </c>
      <c r="K338" s="572"/>
      <c r="L338" s="572">
        <v>581</v>
      </c>
      <c r="M338" s="572">
        <v>735</v>
      </c>
      <c r="N338" s="572" t="str" cm="1">
        <f t="array" aca="1" ref="N338" ca="1">CELL("format",FS!J30)</f>
        <v>,0</v>
      </c>
      <c r="O338" s="572">
        <f>ROW(FS!J30)</f>
        <v>30</v>
      </c>
      <c r="P338" s="572">
        <f>COLUMN(FS!J30)</f>
        <v>10</v>
      </c>
      <c r="Q338" s="572">
        <f>ROW(FS!GJ30)</f>
        <v>30</v>
      </c>
      <c r="R338" s="572">
        <f>COLUMN(FS!GJ30)</f>
        <v>192</v>
      </c>
      <c r="S338" s="572">
        <f ca="1">_xlfn.SHEET(FS!J30)</f>
        <v>15</v>
      </c>
    </row>
    <row r="339" spans="1:19" x14ac:dyDescent="0.35">
      <c r="A339" s="572" t="s">
        <v>331</v>
      </c>
      <c r="B339" s="572">
        <v>1190</v>
      </c>
      <c r="C339" s="572" t="s">
        <v>1835</v>
      </c>
      <c r="D339" s="572">
        <v>-169</v>
      </c>
      <c r="E339" s="572" t="s">
        <v>282</v>
      </c>
      <c r="F339" s="572">
        <f>FS!J31</f>
        <v>0</v>
      </c>
      <c r="G339" s="572" t="str">
        <f>FS!E31</f>
        <v>[Corporate tax]</v>
      </c>
      <c r="H339" s="572" t="s">
        <v>190</v>
      </c>
      <c r="I339" s="572">
        <f>COLUMN(FS!E31)</f>
        <v>5</v>
      </c>
      <c r="J339" s="572"/>
      <c r="K339" s="572"/>
      <c r="L339" s="572"/>
      <c r="M339" s="572">
        <v>735</v>
      </c>
      <c r="N339" s="572" t="str" cm="1">
        <f t="array" aca="1" ref="N339" ca="1">CELL("format",FS!J31)</f>
        <v>,0</v>
      </c>
      <c r="O339" s="572">
        <f>ROW(FS!J31)</f>
        <v>31</v>
      </c>
      <c r="P339" s="572">
        <f>COLUMN(FS!J31)</f>
        <v>10</v>
      </c>
      <c r="Q339" s="572">
        <f>ROW(FS!GJ31)</f>
        <v>31</v>
      </c>
      <c r="R339" s="572">
        <f>COLUMN(FS!GJ31)</f>
        <v>192</v>
      </c>
      <c r="S339" s="572">
        <f ca="1">_xlfn.SHEET(FS!J31)</f>
        <v>15</v>
      </c>
    </row>
    <row r="340" spans="1:19" x14ac:dyDescent="0.35">
      <c r="A340" s="572" t="s">
        <v>274</v>
      </c>
      <c r="B340" s="572">
        <v>734</v>
      </c>
      <c r="C340" s="572" t="s">
        <v>2379</v>
      </c>
      <c r="D340" s="572">
        <v>-169</v>
      </c>
      <c r="E340" s="572" t="s">
        <v>1335</v>
      </c>
      <c r="F340" s="572">
        <f>FS!H32</f>
        <v>736420.25366461067</v>
      </c>
      <c r="G340" s="572" t="str">
        <f>FS!E32</f>
        <v>Operating cashflow</v>
      </c>
      <c r="H340" s="572" t="s">
        <v>199</v>
      </c>
      <c r="I340" s="572">
        <f>COLUMN(FS!E32)</f>
        <v>5</v>
      </c>
      <c r="J340" s="572" t="str">
        <f>FS!G32</f>
        <v>$ 000s</v>
      </c>
      <c r="K340" s="572" t="s">
        <v>453</v>
      </c>
      <c r="L340" s="572">
        <v>735</v>
      </c>
      <c r="M340" s="572"/>
      <c r="N340" s="572" t="str" cm="1">
        <f t="array" aca="1" ref="N340" ca="1">CELL("format",FS!H32)</f>
        <v>,0</v>
      </c>
      <c r="O340" s="572">
        <f>ROW(FS!H32)</f>
        <v>32</v>
      </c>
      <c r="P340" s="572">
        <f>COLUMN(FS!H32)</f>
        <v>8</v>
      </c>
      <c r="Q340" s="572">
        <f>ROW(FS!H32)</f>
        <v>32</v>
      </c>
      <c r="R340" s="572">
        <f>COLUMN(FS!H32)</f>
        <v>8</v>
      </c>
      <c r="S340" s="572">
        <f ca="1">_xlfn.SHEET(FS!H32)</f>
        <v>15</v>
      </c>
    </row>
    <row r="341" spans="1:19" x14ac:dyDescent="0.35">
      <c r="A341" s="572" t="s">
        <v>277</v>
      </c>
      <c r="B341" s="572">
        <v>735</v>
      </c>
      <c r="C341" s="572" t="s">
        <v>1336</v>
      </c>
      <c r="D341" s="572">
        <v>-169</v>
      </c>
      <c r="E341" s="572" t="s">
        <v>1840</v>
      </c>
      <c r="F341" s="572">
        <f>FS!J32</f>
        <v>0</v>
      </c>
      <c r="G341" s="572" t="str">
        <f>FS!E32</f>
        <v>Operating cashflow</v>
      </c>
      <c r="H341" s="572" t="s">
        <v>199</v>
      </c>
      <c r="I341" s="572">
        <f>COLUMN(FS!E32)</f>
        <v>5</v>
      </c>
      <c r="J341" s="572" t="str">
        <f>FS!G32</f>
        <v>$ 000s</v>
      </c>
      <c r="K341" s="572" t="s">
        <v>455</v>
      </c>
      <c r="L341" s="572" t="s">
        <v>1841</v>
      </c>
      <c r="M341" s="572" t="s">
        <v>1842</v>
      </c>
      <c r="N341" s="572" t="str" cm="1">
        <f t="array" aca="1" ref="N341" ca="1">CELL("format",FS!J32)</f>
        <v>,0</v>
      </c>
      <c r="O341" s="572">
        <f>ROW(FS!J32)</f>
        <v>32</v>
      </c>
      <c r="P341" s="572">
        <f>COLUMN(FS!J32)</f>
        <v>10</v>
      </c>
      <c r="Q341" s="572">
        <f>ROW(FS!GJ32)</f>
        <v>32</v>
      </c>
      <c r="R341" s="572">
        <f>COLUMN(FS!GJ32)</f>
        <v>192</v>
      </c>
      <c r="S341" s="572">
        <f ca="1">_xlfn.SHEET(FS!J32)</f>
        <v>15</v>
      </c>
    </row>
    <row r="342" spans="1:19" x14ac:dyDescent="0.35">
      <c r="A342" s="572" t="s">
        <v>283</v>
      </c>
      <c r="B342" s="572">
        <v>1164</v>
      </c>
      <c r="C342" s="572" t="s">
        <v>339</v>
      </c>
      <c r="D342" s="572">
        <v>-169</v>
      </c>
      <c r="E342" s="572" t="s">
        <v>456</v>
      </c>
      <c r="F342" s="572">
        <f>FS!J34</f>
        <v>0</v>
      </c>
      <c r="G342" s="572" t="str">
        <f>FS!E34</f>
        <v>Construction costs</v>
      </c>
      <c r="H342" s="572" t="s">
        <v>338</v>
      </c>
      <c r="I342" s="572">
        <f>COLUMN(FS!E34)</f>
        <v>5</v>
      </c>
      <c r="J342" s="572" t="str">
        <f>FS!G34</f>
        <v>$ 000s</v>
      </c>
      <c r="K342" s="572"/>
      <c r="L342" s="572">
        <v>216</v>
      </c>
      <c r="M342" s="572">
        <v>741</v>
      </c>
      <c r="N342" s="572" t="str" cm="1">
        <f t="array" aca="1" ref="N342" ca="1">CELL("format",FS!J34)</f>
        <v>,0</v>
      </c>
      <c r="O342" s="572">
        <f>ROW(FS!J34)</f>
        <v>34</v>
      </c>
      <c r="P342" s="572">
        <f>COLUMN(FS!J34)</f>
        <v>10</v>
      </c>
      <c r="Q342" s="572">
        <f>ROW(FS!GJ34)</f>
        <v>34</v>
      </c>
      <c r="R342" s="572">
        <f>COLUMN(FS!GJ34)</f>
        <v>192</v>
      </c>
      <c r="S342" s="572">
        <f ca="1">_xlfn.SHEET(FS!J34)</f>
        <v>15</v>
      </c>
    </row>
    <row r="343" spans="1:19" x14ac:dyDescent="0.35">
      <c r="A343" s="572" t="s">
        <v>283</v>
      </c>
      <c r="B343" s="572">
        <v>1165</v>
      </c>
      <c r="C343" s="572" t="s">
        <v>1381</v>
      </c>
      <c r="D343" s="572">
        <v>-169</v>
      </c>
      <c r="E343" s="572" t="s">
        <v>1382</v>
      </c>
      <c r="F343" s="572">
        <f>FS!J35</f>
        <v>0</v>
      </c>
      <c r="G343" s="572" t="str">
        <f>FS!E35</f>
        <v>Financing costs</v>
      </c>
      <c r="H343" s="572" t="s">
        <v>1372</v>
      </c>
      <c r="I343" s="572">
        <f>COLUMN(FS!E35)</f>
        <v>5</v>
      </c>
      <c r="J343" s="572" t="str">
        <f>FS!G35</f>
        <v>$ 000s</v>
      </c>
      <c r="K343" s="572"/>
      <c r="L343" s="572">
        <v>311</v>
      </c>
      <c r="M343" s="572">
        <v>741</v>
      </c>
      <c r="N343" s="572" t="str" cm="1">
        <f t="array" aca="1" ref="N343" ca="1">CELL("format",FS!J35)</f>
        <v>,0</v>
      </c>
      <c r="O343" s="572">
        <f>ROW(FS!J35)</f>
        <v>35</v>
      </c>
      <c r="P343" s="572">
        <f>COLUMN(FS!J35)</f>
        <v>10</v>
      </c>
      <c r="Q343" s="572">
        <f>ROW(FS!GJ35)</f>
        <v>35</v>
      </c>
      <c r="R343" s="572">
        <f>COLUMN(FS!GJ35)</f>
        <v>192</v>
      </c>
      <c r="S343" s="572">
        <f ca="1">_xlfn.SHEET(FS!J35)</f>
        <v>15</v>
      </c>
    </row>
    <row r="344" spans="1:19" x14ac:dyDescent="0.35">
      <c r="A344" s="572" t="s">
        <v>283</v>
      </c>
      <c r="B344" s="572">
        <v>1166</v>
      </c>
      <c r="C344" s="572" t="s">
        <v>1482</v>
      </c>
      <c r="D344" s="572">
        <v>-169</v>
      </c>
      <c r="E344" s="572" t="s">
        <v>1484</v>
      </c>
      <c r="F344" s="572">
        <f>FS!J36</f>
        <v>0</v>
      </c>
      <c r="G344" s="572" t="str">
        <f>FS!E36</f>
        <v>Senior debt drawdown</v>
      </c>
      <c r="H344" s="572" t="s">
        <v>1462</v>
      </c>
      <c r="I344" s="572">
        <f>COLUMN(FS!E36)</f>
        <v>5</v>
      </c>
      <c r="J344" s="572" t="str">
        <f>FS!G36</f>
        <v>$ 000s</v>
      </c>
      <c r="K344" s="572"/>
      <c r="L344" s="572">
        <v>265</v>
      </c>
      <c r="M344" s="572">
        <v>741</v>
      </c>
      <c r="N344" s="572" t="str" cm="1">
        <f t="array" aca="1" ref="N344" ca="1">CELL("format",FS!J36)</f>
        <v>,0</v>
      </c>
      <c r="O344" s="572">
        <f>ROW(FS!J36)</f>
        <v>36</v>
      </c>
      <c r="P344" s="572">
        <f>COLUMN(FS!J36)</f>
        <v>10</v>
      </c>
      <c r="Q344" s="572">
        <f>ROW(FS!GJ36)</f>
        <v>36</v>
      </c>
      <c r="R344" s="572">
        <f>COLUMN(FS!GJ36)</f>
        <v>192</v>
      </c>
      <c r="S344" s="572">
        <f ca="1">_xlfn.SHEET(FS!J36)</f>
        <v>15</v>
      </c>
    </row>
    <row r="345" spans="1:19" x14ac:dyDescent="0.35">
      <c r="A345" s="572" t="s">
        <v>283</v>
      </c>
      <c r="B345" s="572">
        <v>1167</v>
      </c>
      <c r="C345" s="572" t="s">
        <v>333</v>
      </c>
      <c r="D345" s="572">
        <v>-169</v>
      </c>
      <c r="E345" s="572" t="s">
        <v>334</v>
      </c>
      <c r="F345" s="572">
        <f>FS!J37</f>
        <v>0</v>
      </c>
      <c r="G345" s="572" t="str">
        <f>FS!E37</f>
        <v>Equity drawdown during construction</v>
      </c>
      <c r="H345" s="572" t="s">
        <v>219</v>
      </c>
      <c r="I345" s="572">
        <f>COLUMN(FS!E37)</f>
        <v>5</v>
      </c>
      <c r="J345" s="572" t="str">
        <f>FS!G37</f>
        <v>$ 000s</v>
      </c>
      <c r="K345" s="572"/>
      <c r="L345" s="572">
        <v>234</v>
      </c>
      <c r="M345" s="572">
        <v>741</v>
      </c>
      <c r="N345" s="572" t="str" cm="1">
        <f t="array" aca="1" ref="N345" ca="1">CELL("format",FS!J37)</f>
        <v>,0</v>
      </c>
      <c r="O345" s="572">
        <f>ROW(FS!J37)</f>
        <v>37</v>
      </c>
      <c r="P345" s="572">
        <f>COLUMN(FS!J37)</f>
        <v>10</v>
      </c>
      <c r="Q345" s="572">
        <f>ROW(FS!GJ37)</f>
        <v>37</v>
      </c>
      <c r="R345" s="572">
        <f>COLUMN(FS!GJ37)</f>
        <v>192</v>
      </c>
      <c r="S345" s="572">
        <f ca="1">_xlfn.SHEET(FS!J37)</f>
        <v>15</v>
      </c>
    </row>
    <row r="346" spans="1:19" x14ac:dyDescent="0.35">
      <c r="A346" s="572" t="s">
        <v>274</v>
      </c>
      <c r="B346" s="572">
        <v>740</v>
      </c>
      <c r="C346" s="572" t="s">
        <v>2380</v>
      </c>
      <c r="D346" s="572">
        <v>-169</v>
      </c>
      <c r="E346" s="572" t="s">
        <v>1618</v>
      </c>
      <c r="F346" s="572">
        <f>FS!H38</f>
        <v>697886.58878510701</v>
      </c>
      <c r="G346" s="572" t="str">
        <f>FS!E38</f>
        <v>Cashflow available for senior debt</v>
      </c>
      <c r="H346" s="572" t="s">
        <v>200</v>
      </c>
      <c r="I346" s="572">
        <f>COLUMN(FS!E38)</f>
        <v>5</v>
      </c>
      <c r="J346" s="572" t="str">
        <f>FS!G38</f>
        <v>$ 000s</v>
      </c>
      <c r="K346" s="572" t="s">
        <v>2380</v>
      </c>
      <c r="L346" s="572">
        <v>741</v>
      </c>
      <c r="M346" s="572"/>
      <c r="N346" s="572" t="str" cm="1">
        <f t="array" aca="1" ref="N346" ca="1">CELL("format",FS!H38)</f>
        <v>,0</v>
      </c>
      <c r="O346" s="572">
        <f>ROW(FS!H38)</f>
        <v>38</v>
      </c>
      <c r="P346" s="572">
        <f>COLUMN(FS!H38)</f>
        <v>8</v>
      </c>
      <c r="Q346" s="572">
        <f>ROW(FS!H38)</f>
        <v>38</v>
      </c>
      <c r="R346" s="572">
        <f>COLUMN(FS!H38)</f>
        <v>8</v>
      </c>
      <c r="S346" s="572">
        <f ca="1">_xlfn.SHEET(FS!H38)</f>
        <v>15</v>
      </c>
    </row>
    <row r="347" spans="1:19" x14ac:dyDescent="0.35">
      <c r="A347" s="572" t="s">
        <v>277</v>
      </c>
      <c r="B347" s="572">
        <v>741</v>
      </c>
      <c r="C347" s="572" t="s">
        <v>1619</v>
      </c>
      <c r="D347" s="572">
        <v>-169</v>
      </c>
      <c r="E347" s="572" t="s">
        <v>1490</v>
      </c>
      <c r="F347" s="572">
        <f>FS!J38</f>
        <v>0</v>
      </c>
      <c r="G347" s="572" t="str">
        <f>FS!E38</f>
        <v>Cashflow available for senior debt</v>
      </c>
      <c r="H347" s="572" t="s">
        <v>200</v>
      </c>
      <c r="I347" s="572">
        <f>COLUMN(FS!E38)</f>
        <v>5</v>
      </c>
      <c r="J347" s="572" t="str">
        <f>FS!G38</f>
        <v>$ 000s</v>
      </c>
      <c r="K347" s="572" t="s">
        <v>457</v>
      </c>
      <c r="L347" s="572" t="s">
        <v>1843</v>
      </c>
      <c r="M347" s="572" t="s">
        <v>1844</v>
      </c>
      <c r="N347" s="572" t="str" cm="1">
        <f t="array" aca="1" ref="N347" ca="1">CELL("format",FS!J38)</f>
        <v>,0</v>
      </c>
      <c r="O347" s="572">
        <f>ROW(FS!J38)</f>
        <v>38</v>
      </c>
      <c r="P347" s="572">
        <f>COLUMN(FS!J38)</f>
        <v>10</v>
      </c>
      <c r="Q347" s="572">
        <f>ROW(FS!GJ38)</f>
        <v>38</v>
      </c>
      <c r="R347" s="572">
        <f>COLUMN(FS!GJ38)</f>
        <v>192</v>
      </c>
      <c r="S347" s="572">
        <f ca="1">_xlfn.SHEET(FS!J38)</f>
        <v>15</v>
      </c>
    </row>
    <row r="348" spans="1:19" x14ac:dyDescent="0.35">
      <c r="A348" s="572" t="s">
        <v>331</v>
      </c>
      <c r="B348" s="572">
        <v>821</v>
      </c>
      <c r="C348" s="572" t="s">
        <v>1845</v>
      </c>
      <c r="D348" s="572">
        <v>-169</v>
      </c>
      <c r="E348" s="572" t="s">
        <v>282</v>
      </c>
      <c r="F348" s="572">
        <f>FS!GK38</f>
        <v>0</v>
      </c>
      <c r="G348" s="572" t="str">
        <f>FS!E38</f>
        <v>Cashflow available for senior debt</v>
      </c>
      <c r="H348" s="572" t="s">
        <v>200</v>
      </c>
      <c r="I348" s="572">
        <f>COLUMN(FS!E38)</f>
        <v>5</v>
      </c>
      <c r="J348" s="572" t="str">
        <f>FS!G38</f>
        <v>$ 000s</v>
      </c>
      <c r="K348" s="572"/>
      <c r="L348" s="572"/>
      <c r="M348" s="572">
        <v>42</v>
      </c>
      <c r="N348" s="572" t="str" cm="1">
        <f t="array" aca="1" ref="N348" ca="1">CELL("format",FS!GK38)</f>
        <v>,0</v>
      </c>
      <c r="O348" s="572">
        <f>ROW(FS!GK38)</f>
        <v>38</v>
      </c>
      <c r="P348" s="572">
        <f>COLUMN(FS!GK38)</f>
        <v>193</v>
      </c>
      <c r="Q348" s="572">
        <f>ROW(FS!KT38)</f>
        <v>38</v>
      </c>
      <c r="R348" s="572">
        <f>COLUMN(FS!KT38)</f>
        <v>306</v>
      </c>
      <c r="S348" s="572">
        <f ca="1">_xlfn.SHEET(FS!GK38)</f>
        <v>15</v>
      </c>
    </row>
    <row r="349" spans="1:19" x14ac:dyDescent="0.35">
      <c r="A349" s="572" t="s">
        <v>283</v>
      </c>
      <c r="B349" s="572">
        <v>1171</v>
      </c>
      <c r="C349" s="572" t="s">
        <v>1613</v>
      </c>
      <c r="D349" s="572">
        <v>-169</v>
      </c>
      <c r="E349" s="572" t="s">
        <v>1617</v>
      </c>
      <c r="F349" s="572">
        <f>FS!J40</f>
        <v>0</v>
      </c>
      <c r="G349" s="572" t="str">
        <f>FS!E40</f>
        <v>Senior debt repayment period interest</v>
      </c>
      <c r="H349" s="572" t="s">
        <v>1548</v>
      </c>
      <c r="I349" s="572">
        <f>COLUMN(FS!E40)</f>
        <v>5</v>
      </c>
      <c r="J349" s="572" t="str">
        <f>FS!G40</f>
        <v>$ 000s</v>
      </c>
      <c r="K349" s="572"/>
      <c r="L349" s="572">
        <v>277</v>
      </c>
      <c r="M349" s="572">
        <v>745</v>
      </c>
      <c r="N349" s="572" t="str" cm="1">
        <f t="array" aca="1" ref="N349" ca="1">CELL("format",FS!J40)</f>
        <v>,0</v>
      </c>
      <c r="O349" s="572">
        <f>ROW(FS!J40)</f>
        <v>40</v>
      </c>
      <c r="P349" s="572">
        <f>COLUMN(FS!J40)</f>
        <v>10</v>
      </c>
      <c r="Q349" s="572">
        <f>ROW(FS!GJ40)</f>
        <v>40</v>
      </c>
      <c r="R349" s="572">
        <f>COLUMN(FS!GJ40)</f>
        <v>192</v>
      </c>
      <c r="S349" s="572">
        <f ca="1">_xlfn.SHEET(FS!J40)</f>
        <v>15</v>
      </c>
    </row>
    <row r="350" spans="1:19" x14ac:dyDescent="0.35">
      <c r="A350" s="572" t="s">
        <v>283</v>
      </c>
      <c r="B350" s="572">
        <v>1172</v>
      </c>
      <c r="C350" s="572" t="s">
        <v>1568</v>
      </c>
      <c r="D350" s="572">
        <v>-169</v>
      </c>
      <c r="E350" s="572" t="s">
        <v>1620</v>
      </c>
      <c r="F350" s="572">
        <f>FS!J41</f>
        <v>0</v>
      </c>
      <c r="G350" s="572" t="str">
        <f>FS!E41</f>
        <v>Senior debt sculpted repayment</v>
      </c>
      <c r="H350" s="572" t="s">
        <v>1554</v>
      </c>
      <c r="I350" s="572">
        <f>COLUMN(FS!E41)</f>
        <v>5</v>
      </c>
      <c r="J350" s="572" t="str">
        <f>FS!G41</f>
        <v>$ 000s</v>
      </c>
      <c r="K350" s="572"/>
      <c r="L350" s="572">
        <v>282</v>
      </c>
      <c r="M350" s="572">
        <v>745</v>
      </c>
      <c r="N350" s="572" t="str" cm="1">
        <f t="array" aca="1" ref="N350" ca="1">CELL("format",FS!J41)</f>
        <v>,0</v>
      </c>
      <c r="O350" s="572">
        <f>ROW(FS!J41)</f>
        <v>41</v>
      </c>
      <c r="P350" s="572">
        <f>COLUMN(FS!J41)</f>
        <v>10</v>
      </c>
      <c r="Q350" s="572">
        <f>ROW(FS!GJ41)</f>
        <v>41</v>
      </c>
      <c r="R350" s="572">
        <f>COLUMN(FS!GJ41)</f>
        <v>192</v>
      </c>
      <c r="S350" s="572">
        <f ca="1">_xlfn.SHEET(FS!J41)</f>
        <v>15</v>
      </c>
    </row>
    <row r="351" spans="1:19" x14ac:dyDescent="0.35">
      <c r="A351" s="572" t="s">
        <v>274</v>
      </c>
      <c r="B351" s="572">
        <v>744</v>
      </c>
      <c r="C351" s="572" t="s">
        <v>458</v>
      </c>
      <c r="D351" s="572">
        <v>-169</v>
      </c>
      <c r="E351" s="572" t="s">
        <v>459</v>
      </c>
      <c r="F351" s="572">
        <f>FS!H42</f>
        <v>372414.0267171021</v>
      </c>
      <c r="G351" s="572" t="str">
        <f>FS!E42</f>
        <v>Cash flow available for DSRA</v>
      </c>
      <c r="H351" s="572" t="s">
        <v>194</v>
      </c>
      <c r="I351" s="572">
        <f>COLUMN(FS!E42)</f>
        <v>5</v>
      </c>
      <c r="J351" s="572" t="str">
        <f>FS!G42</f>
        <v>$ 000s</v>
      </c>
      <c r="K351" s="572" t="s">
        <v>458</v>
      </c>
      <c r="L351" s="572">
        <v>745</v>
      </c>
      <c r="M351" s="572"/>
      <c r="N351" s="572" t="str" cm="1">
        <f t="array" aca="1" ref="N351" ca="1">CELL("format",FS!H42)</f>
        <v>,0</v>
      </c>
      <c r="O351" s="572">
        <f>ROW(FS!H42)</f>
        <v>42</v>
      </c>
      <c r="P351" s="572">
        <f>COLUMN(FS!H42)</f>
        <v>8</v>
      </c>
      <c r="Q351" s="572">
        <f>ROW(FS!H42)</f>
        <v>42</v>
      </c>
      <c r="R351" s="572">
        <f>COLUMN(FS!H42)</f>
        <v>8</v>
      </c>
      <c r="S351" s="572">
        <f ca="1">_xlfn.SHEET(FS!H42)</f>
        <v>15</v>
      </c>
    </row>
    <row r="352" spans="1:19" x14ac:dyDescent="0.35">
      <c r="A352" s="572" t="s">
        <v>277</v>
      </c>
      <c r="B352" s="572">
        <v>745</v>
      </c>
      <c r="C352" s="572" t="s">
        <v>460</v>
      </c>
      <c r="D352" s="572">
        <v>-169</v>
      </c>
      <c r="E352" s="572" t="s">
        <v>1621</v>
      </c>
      <c r="F352" s="572">
        <f>FS!J42</f>
        <v>0</v>
      </c>
      <c r="G352" s="572" t="str">
        <f>FS!E42</f>
        <v>Cash flow available for DSRA</v>
      </c>
      <c r="H352" s="572" t="s">
        <v>194</v>
      </c>
      <c r="I352" s="572">
        <f>COLUMN(FS!E42)</f>
        <v>5</v>
      </c>
      <c r="J352" s="572" t="str">
        <f>FS!G42</f>
        <v>$ 000s</v>
      </c>
      <c r="K352" s="572" t="s">
        <v>460</v>
      </c>
      <c r="L352" s="572" t="s">
        <v>1846</v>
      </c>
      <c r="M352" s="572" t="s">
        <v>1847</v>
      </c>
      <c r="N352" s="572" t="str" cm="1">
        <f t="array" aca="1" ref="N352" ca="1">CELL("format",FS!J42)</f>
        <v>,0</v>
      </c>
      <c r="O352" s="572">
        <f>ROW(FS!J42)</f>
        <v>42</v>
      </c>
      <c r="P352" s="572">
        <f>COLUMN(FS!J42)</f>
        <v>10</v>
      </c>
      <c r="Q352" s="572">
        <f>ROW(FS!GJ42)</f>
        <v>42</v>
      </c>
      <c r="R352" s="572">
        <f>COLUMN(FS!GJ42)</f>
        <v>192</v>
      </c>
      <c r="S352" s="572">
        <f ca="1">_xlfn.SHEET(FS!J42)</f>
        <v>15</v>
      </c>
    </row>
    <row r="353" spans="1:19" x14ac:dyDescent="0.35">
      <c r="A353" s="572" t="s">
        <v>331</v>
      </c>
      <c r="B353" s="572">
        <v>1252</v>
      </c>
      <c r="C353" s="572" t="s">
        <v>1848</v>
      </c>
      <c r="D353" s="572">
        <v>-169</v>
      </c>
      <c r="E353" s="572" t="s">
        <v>282</v>
      </c>
      <c r="F353" s="572">
        <f>FS!J44</f>
        <v>0</v>
      </c>
      <c r="G353" s="572" t="str">
        <f>FS!E44</f>
        <v>[DSRA deposits]</v>
      </c>
      <c r="H353" s="572" t="s">
        <v>223</v>
      </c>
      <c r="I353" s="572">
        <f>COLUMN(FS!E44)</f>
        <v>5</v>
      </c>
      <c r="J353" s="572"/>
      <c r="K353" s="572"/>
      <c r="L353" s="572"/>
      <c r="M353" s="572">
        <v>747</v>
      </c>
      <c r="N353" s="572" t="str" cm="1">
        <f t="array" aca="1" ref="N353" ca="1">CELL("format",FS!J44)</f>
        <v>,0</v>
      </c>
      <c r="O353" s="572">
        <f>ROW(FS!J44)</f>
        <v>44</v>
      </c>
      <c r="P353" s="572">
        <f>COLUMN(FS!J44)</f>
        <v>10</v>
      </c>
      <c r="Q353" s="572">
        <f>ROW(FS!GJ44)</f>
        <v>44</v>
      </c>
      <c r="R353" s="572">
        <f>COLUMN(FS!GJ44)</f>
        <v>192</v>
      </c>
      <c r="S353" s="572">
        <f ca="1">_xlfn.SHEET(FS!J44)</f>
        <v>15</v>
      </c>
    </row>
    <row r="354" spans="1:19" x14ac:dyDescent="0.35">
      <c r="A354" s="572" t="s">
        <v>331</v>
      </c>
      <c r="B354" s="572">
        <v>1253</v>
      </c>
      <c r="C354" s="572" t="s">
        <v>1849</v>
      </c>
      <c r="D354" s="572">
        <v>-169</v>
      </c>
      <c r="E354" s="572" t="s">
        <v>282</v>
      </c>
      <c r="F354" s="572">
        <f>FS!J45</f>
        <v>0</v>
      </c>
      <c r="G354" s="572" t="str">
        <f>FS!E45</f>
        <v>[DSRA withdrawal]</v>
      </c>
      <c r="H354" s="572" t="s">
        <v>224</v>
      </c>
      <c r="I354" s="572">
        <f>COLUMN(FS!E45)</f>
        <v>5</v>
      </c>
      <c r="J354" s="572"/>
      <c r="K354" s="572"/>
      <c r="L354" s="572"/>
      <c r="M354" s="572">
        <v>747</v>
      </c>
      <c r="N354" s="572" t="str" cm="1">
        <f t="array" aca="1" ref="N354" ca="1">CELL("format",FS!J45)</f>
        <v>,0</v>
      </c>
      <c r="O354" s="572">
        <f>ROW(FS!J45)</f>
        <v>45</v>
      </c>
      <c r="P354" s="572">
        <f>COLUMN(FS!J45)</f>
        <v>10</v>
      </c>
      <c r="Q354" s="572">
        <f>ROW(FS!GJ45)</f>
        <v>45</v>
      </c>
      <c r="R354" s="572">
        <f>COLUMN(FS!GJ45)</f>
        <v>192</v>
      </c>
      <c r="S354" s="572">
        <f ca="1">_xlfn.SHEET(FS!J45)</f>
        <v>15</v>
      </c>
    </row>
    <row r="355" spans="1:19" x14ac:dyDescent="0.35">
      <c r="A355" s="572" t="s">
        <v>274</v>
      </c>
      <c r="B355" s="572">
        <v>746</v>
      </c>
      <c r="C355" s="572" t="s">
        <v>461</v>
      </c>
      <c r="D355" s="572">
        <v>-169</v>
      </c>
      <c r="E355" s="572" t="s">
        <v>462</v>
      </c>
      <c r="F355" s="572">
        <f>FS!H46</f>
        <v>372414.0267171021</v>
      </c>
      <c r="G355" s="572" t="str">
        <f>FS!E46</f>
        <v>Cashflow available for shareholder loan</v>
      </c>
      <c r="H355" s="572" t="s">
        <v>195</v>
      </c>
      <c r="I355" s="572">
        <f>COLUMN(FS!E46)</f>
        <v>5</v>
      </c>
      <c r="J355" s="572" t="str">
        <f>FS!G46</f>
        <v>$ 000s</v>
      </c>
      <c r="K355" s="572" t="s">
        <v>461</v>
      </c>
      <c r="L355" s="572">
        <v>747</v>
      </c>
      <c r="M355" s="572"/>
      <c r="N355" s="572" t="str" cm="1">
        <f t="array" aca="1" ref="N355" ca="1">CELL("format",FS!H46)</f>
        <v>,0</v>
      </c>
      <c r="O355" s="572">
        <f>ROW(FS!H46)</f>
        <v>46</v>
      </c>
      <c r="P355" s="572">
        <f>COLUMN(FS!H46)</f>
        <v>8</v>
      </c>
      <c r="Q355" s="572">
        <f>ROW(FS!H46)</f>
        <v>46</v>
      </c>
      <c r="R355" s="572">
        <f>COLUMN(FS!H46)</f>
        <v>8</v>
      </c>
      <c r="S355" s="572">
        <f ca="1">_xlfn.SHEET(FS!H46)</f>
        <v>15</v>
      </c>
    </row>
    <row r="356" spans="1:19" x14ac:dyDescent="0.35">
      <c r="A356" s="572" t="s">
        <v>277</v>
      </c>
      <c r="B356" s="572">
        <v>747</v>
      </c>
      <c r="C356" s="572" t="s">
        <v>463</v>
      </c>
      <c r="D356" s="572">
        <v>-169</v>
      </c>
      <c r="E356" s="572" t="s">
        <v>1850</v>
      </c>
      <c r="F356" s="572">
        <f>FS!J46</f>
        <v>0</v>
      </c>
      <c r="G356" s="572" t="str">
        <f>FS!E46</f>
        <v>Cashflow available for shareholder loan</v>
      </c>
      <c r="H356" s="572" t="s">
        <v>195</v>
      </c>
      <c r="I356" s="572">
        <f>COLUMN(FS!E46)</f>
        <v>5</v>
      </c>
      <c r="J356" s="572" t="str">
        <f>FS!G46</f>
        <v>$ 000s</v>
      </c>
      <c r="K356" s="572" t="s">
        <v>463</v>
      </c>
      <c r="L356" s="572" t="s">
        <v>1851</v>
      </c>
      <c r="M356" s="572" t="s">
        <v>1852</v>
      </c>
      <c r="N356" s="572" t="str" cm="1">
        <f t="array" aca="1" ref="N356" ca="1">CELL("format",FS!J46)</f>
        <v>,0</v>
      </c>
      <c r="O356" s="572">
        <f>ROW(FS!J46)</f>
        <v>46</v>
      </c>
      <c r="P356" s="572">
        <f>COLUMN(FS!J46)</f>
        <v>10</v>
      </c>
      <c r="Q356" s="572">
        <f>ROW(FS!GJ46)</f>
        <v>46</v>
      </c>
      <c r="R356" s="572">
        <f>COLUMN(FS!GJ46)</f>
        <v>192</v>
      </c>
      <c r="S356" s="572">
        <f ca="1">_xlfn.SHEET(FS!J46)</f>
        <v>15</v>
      </c>
    </row>
    <row r="357" spans="1:19" x14ac:dyDescent="0.35">
      <c r="A357" s="572" t="s">
        <v>331</v>
      </c>
      <c r="B357" s="572">
        <v>1250</v>
      </c>
      <c r="C357" s="572" t="s">
        <v>1831</v>
      </c>
      <c r="D357" s="572">
        <v>-169</v>
      </c>
      <c r="E357" s="572" t="s">
        <v>282</v>
      </c>
      <c r="F357" s="572">
        <f>FS!J48</f>
        <v>0</v>
      </c>
      <c r="G357" s="572" t="str">
        <f>FS!E48</f>
        <v>[Shareholder loan interest]</v>
      </c>
      <c r="H357" s="572" t="s">
        <v>221</v>
      </c>
      <c r="I357" s="572">
        <f>COLUMN(FS!E48)</f>
        <v>5</v>
      </c>
      <c r="J357" s="572"/>
      <c r="K357" s="572"/>
      <c r="L357" s="572"/>
      <c r="M357" s="572">
        <v>749</v>
      </c>
      <c r="N357" s="572" t="str" cm="1">
        <f t="array" aca="1" ref="N357" ca="1">CELL("format",FS!J48)</f>
        <v>,0</v>
      </c>
      <c r="O357" s="572">
        <f>ROW(FS!J48)</f>
        <v>48</v>
      </c>
      <c r="P357" s="572">
        <f>COLUMN(FS!J48)</f>
        <v>10</v>
      </c>
      <c r="Q357" s="572">
        <f>ROW(FS!GJ48)</f>
        <v>48</v>
      </c>
      <c r="R357" s="572">
        <f>COLUMN(FS!GJ48)</f>
        <v>192</v>
      </c>
      <c r="S357" s="572">
        <f ca="1">_xlfn.SHEET(FS!J48)</f>
        <v>15</v>
      </c>
    </row>
    <row r="358" spans="1:19" x14ac:dyDescent="0.35">
      <c r="A358" s="572" t="s">
        <v>331</v>
      </c>
      <c r="B358" s="572">
        <v>1251</v>
      </c>
      <c r="C358" s="572" t="s">
        <v>1853</v>
      </c>
      <c r="D358" s="572">
        <v>-169</v>
      </c>
      <c r="E358" s="572" t="s">
        <v>282</v>
      </c>
      <c r="F358" s="572">
        <f>FS!J49</f>
        <v>0</v>
      </c>
      <c r="G358" s="572" t="str">
        <f>FS!E49</f>
        <v>[Shareholder loan principal repayment]</v>
      </c>
      <c r="H358" s="572" t="s">
        <v>225</v>
      </c>
      <c r="I358" s="572">
        <f>COLUMN(FS!E49)</f>
        <v>5</v>
      </c>
      <c r="J358" s="572"/>
      <c r="K358" s="572"/>
      <c r="L358" s="572"/>
      <c r="M358" s="572">
        <v>749</v>
      </c>
      <c r="N358" s="572" t="str" cm="1">
        <f t="array" aca="1" ref="N358" ca="1">CELL("format",FS!J49)</f>
        <v>,0</v>
      </c>
      <c r="O358" s="572">
        <f>ROW(FS!J49)</f>
        <v>49</v>
      </c>
      <c r="P358" s="572">
        <f>COLUMN(FS!J49)</f>
        <v>10</v>
      </c>
      <c r="Q358" s="572">
        <f>ROW(FS!GJ49)</f>
        <v>49</v>
      </c>
      <c r="R358" s="572">
        <f>COLUMN(FS!GJ49)</f>
        <v>192</v>
      </c>
      <c r="S358" s="572">
        <f ca="1">_xlfn.SHEET(FS!J49)</f>
        <v>15</v>
      </c>
    </row>
    <row r="359" spans="1:19" x14ac:dyDescent="0.35">
      <c r="A359" s="572" t="s">
        <v>274</v>
      </c>
      <c r="B359" s="572">
        <v>748</v>
      </c>
      <c r="C359" s="572" t="s">
        <v>464</v>
      </c>
      <c r="D359" s="572">
        <v>-169</v>
      </c>
      <c r="E359" s="572" t="s">
        <v>465</v>
      </c>
      <c r="F359" s="572">
        <f>FS!H50</f>
        <v>372414.0267171021</v>
      </c>
      <c r="G359" s="572" t="str">
        <f>FS!E50</f>
        <v>Cashflow available for share capital redemption</v>
      </c>
      <c r="H359" s="572" t="s">
        <v>196</v>
      </c>
      <c r="I359" s="572">
        <f>COLUMN(FS!E50)</f>
        <v>5</v>
      </c>
      <c r="J359" s="572" t="str">
        <f>FS!G50</f>
        <v>$ 000s</v>
      </c>
      <c r="K359" s="572" t="s">
        <v>464</v>
      </c>
      <c r="L359" s="572">
        <v>749</v>
      </c>
      <c r="M359" s="572"/>
      <c r="N359" s="572" t="str" cm="1">
        <f t="array" aca="1" ref="N359" ca="1">CELL("format",FS!H50)</f>
        <v>,0</v>
      </c>
      <c r="O359" s="572">
        <f>ROW(FS!H50)</f>
        <v>50</v>
      </c>
      <c r="P359" s="572">
        <f>COLUMN(FS!H50)</f>
        <v>8</v>
      </c>
      <c r="Q359" s="572">
        <f>ROW(FS!H50)</f>
        <v>50</v>
      </c>
      <c r="R359" s="572">
        <f>COLUMN(FS!H50)</f>
        <v>8</v>
      </c>
      <c r="S359" s="572">
        <f ca="1">_xlfn.SHEET(FS!H50)</f>
        <v>15</v>
      </c>
    </row>
    <row r="360" spans="1:19" x14ac:dyDescent="0.35">
      <c r="A360" s="572" t="s">
        <v>277</v>
      </c>
      <c r="B360" s="572">
        <v>749</v>
      </c>
      <c r="C360" s="572" t="s">
        <v>466</v>
      </c>
      <c r="D360" s="572">
        <v>-169</v>
      </c>
      <c r="E360" s="572" t="s">
        <v>1854</v>
      </c>
      <c r="F360" s="572">
        <f>FS!J50</f>
        <v>0</v>
      </c>
      <c r="G360" s="572" t="str">
        <f>FS!E50</f>
        <v>Cashflow available for share capital redemption</v>
      </c>
      <c r="H360" s="572" t="s">
        <v>196</v>
      </c>
      <c r="I360" s="572">
        <f>COLUMN(FS!E50)</f>
        <v>5</v>
      </c>
      <c r="J360" s="572" t="str">
        <f>FS!G50</f>
        <v>$ 000s</v>
      </c>
      <c r="K360" s="572" t="s">
        <v>466</v>
      </c>
      <c r="L360" s="572" t="s">
        <v>1855</v>
      </c>
      <c r="M360" s="572" t="s">
        <v>1856</v>
      </c>
      <c r="N360" s="572" t="str" cm="1">
        <f t="array" aca="1" ref="N360" ca="1">CELL("format",FS!J50)</f>
        <v>,0</v>
      </c>
      <c r="O360" s="572">
        <f>ROW(FS!J50)</f>
        <v>50</v>
      </c>
      <c r="P360" s="572">
        <f>COLUMN(FS!J50)</f>
        <v>10</v>
      </c>
      <c r="Q360" s="572">
        <f>ROW(FS!GJ50)</f>
        <v>50</v>
      </c>
      <c r="R360" s="572">
        <f>COLUMN(FS!GJ50)</f>
        <v>192</v>
      </c>
      <c r="S360" s="572">
        <f ca="1">_xlfn.SHEET(FS!J50)</f>
        <v>15</v>
      </c>
    </row>
    <row r="361" spans="1:19" x14ac:dyDescent="0.35">
      <c r="A361" s="572" t="s">
        <v>283</v>
      </c>
      <c r="B361" s="572">
        <v>750</v>
      </c>
      <c r="C361" s="572" t="s">
        <v>395</v>
      </c>
      <c r="D361" s="572">
        <v>-169</v>
      </c>
      <c r="E361" s="572" t="s">
        <v>467</v>
      </c>
      <c r="F361" s="572">
        <f>FS!J52</f>
        <v>0</v>
      </c>
      <c r="G361" s="572" t="str">
        <f>FS!E52</f>
        <v>Share capital redemption</v>
      </c>
      <c r="H361" s="572" t="s">
        <v>394</v>
      </c>
      <c r="I361" s="572">
        <f>COLUMN(FS!E52)</f>
        <v>5</v>
      </c>
      <c r="J361" s="572" t="str">
        <f>FS!G52</f>
        <v>$ 000s</v>
      </c>
      <c r="K361" s="572"/>
      <c r="L361" s="572">
        <v>612</v>
      </c>
      <c r="M361" s="572">
        <v>752</v>
      </c>
      <c r="N361" s="572" t="str" cm="1">
        <f t="array" aca="1" ref="N361" ca="1">CELL("format",FS!J52)</f>
        <v>,0</v>
      </c>
      <c r="O361" s="572">
        <f>ROW(FS!J52)</f>
        <v>52</v>
      </c>
      <c r="P361" s="572">
        <f>COLUMN(FS!J52)</f>
        <v>10</v>
      </c>
      <c r="Q361" s="572">
        <f>ROW(FS!GJ52)</f>
        <v>52</v>
      </c>
      <c r="R361" s="572">
        <f>COLUMN(FS!GJ52)</f>
        <v>192</v>
      </c>
      <c r="S361" s="572">
        <f ca="1">_xlfn.SHEET(FS!J52)</f>
        <v>15</v>
      </c>
    </row>
    <row r="362" spans="1:19" x14ac:dyDescent="0.35">
      <c r="A362" s="572" t="s">
        <v>274</v>
      </c>
      <c r="B362" s="572">
        <v>751</v>
      </c>
      <c r="C362" s="572" t="s">
        <v>468</v>
      </c>
      <c r="D362" s="572">
        <v>-169</v>
      </c>
      <c r="E362" s="572" t="s">
        <v>469</v>
      </c>
      <c r="F362" s="572">
        <f>FS!H53</f>
        <v>285360.00151790486</v>
      </c>
      <c r="G362" s="572" t="str">
        <f>FS!E53</f>
        <v>Cash flow available for dividends</v>
      </c>
      <c r="H362" s="572" t="s">
        <v>54</v>
      </c>
      <c r="I362" s="572">
        <f>COLUMN(FS!E53)</f>
        <v>5</v>
      </c>
      <c r="J362" s="572" t="str">
        <f>FS!G53</f>
        <v>$ 000s</v>
      </c>
      <c r="K362" s="572" t="s">
        <v>468</v>
      </c>
      <c r="L362" s="572">
        <v>752</v>
      </c>
      <c r="M362" s="572"/>
      <c r="N362" s="572" t="str" cm="1">
        <f t="array" aca="1" ref="N362" ca="1">CELL("format",FS!H53)</f>
        <v>,0</v>
      </c>
      <c r="O362" s="572">
        <f>ROW(FS!H53)</f>
        <v>53</v>
      </c>
      <c r="P362" s="572">
        <f>COLUMN(FS!H53)</f>
        <v>8</v>
      </c>
      <c r="Q362" s="572">
        <f>ROW(FS!H53)</f>
        <v>53</v>
      </c>
      <c r="R362" s="572">
        <f>COLUMN(FS!H53)</f>
        <v>8</v>
      </c>
      <c r="S362" s="572">
        <f ca="1">_xlfn.SHEET(FS!H53)</f>
        <v>15</v>
      </c>
    </row>
    <row r="363" spans="1:19" x14ac:dyDescent="0.35">
      <c r="A363" s="572" t="s">
        <v>277</v>
      </c>
      <c r="B363" s="572">
        <v>752</v>
      </c>
      <c r="C363" s="572" t="s">
        <v>411</v>
      </c>
      <c r="D363" s="572">
        <v>-169</v>
      </c>
      <c r="E363" s="572" t="s">
        <v>470</v>
      </c>
      <c r="F363" s="572">
        <f>FS!J53</f>
        <v>0</v>
      </c>
      <c r="G363" s="572" t="str">
        <f>FS!E53</f>
        <v>Cash flow available for dividends</v>
      </c>
      <c r="H363" s="572" t="s">
        <v>54</v>
      </c>
      <c r="I363" s="572">
        <f>COLUMN(FS!E53)</f>
        <v>5</v>
      </c>
      <c r="J363" s="572" t="str">
        <f>FS!G53</f>
        <v>$ 000s</v>
      </c>
      <c r="K363" s="572" t="s">
        <v>411</v>
      </c>
      <c r="L363" s="572" t="s">
        <v>1857</v>
      </c>
      <c r="M363" s="572" t="s">
        <v>1858</v>
      </c>
      <c r="N363" s="572" t="str" cm="1">
        <f t="array" aca="1" ref="N363" ca="1">CELL("format",FS!J53)</f>
        <v>,0</v>
      </c>
      <c r="O363" s="572">
        <f>ROW(FS!J53)</f>
        <v>53</v>
      </c>
      <c r="P363" s="572">
        <f>COLUMN(FS!J53)</f>
        <v>10</v>
      </c>
      <c r="Q363" s="572">
        <f>ROW(FS!GJ53)</f>
        <v>53</v>
      </c>
      <c r="R363" s="572">
        <f>COLUMN(FS!GJ53)</f>
        <v>192</v>
      </c>
      <c r="S363" s="572">
        <f ca="1">_xlfn.SHEET(FS!J53)</f>
        <v>15</v>
      </c>
    </row>
    <row r="364" spans="1:19" x14ac:dyDescent="0.35">
      <c r="A364" s="572" t="s">
        <v>283</v>
      </c>
      <c r="B364" s="572">
        <v>753</v>
      </c>
      <c r="C364" s="572" t="s">
        <v>429</v>
      </c>
      <c r="D364" s="572">
        <v>-169</v>
      </c>
      <c r="E364" s="572" t="s">
        <v>447</v>
      </c>
      <c r="F364" s="572">
        <f>FS!J55</f>
        <v>0</v>
      </c>
      <c r="G364" s="572" t="str">
        <f>FS!E55</f>
        <v>Dividends paid</v>
      </c>
      <c r="H364" s="572" t="s">
        <v>428</v>
      </c>
      <c r="I364" s="572">
        <f>COLUMN(FS!E55)</f>
        <v>5</v>
      </c>
      <c r="J364" s="572" t="str">
        <f>FS!G55</f>
        <v>$ 000s</v>
      </c>
      <c r="K364" s="572"/>
      <c r="L364" s="572">
        <v>636</v>
      </c>
      <c r="M364" s="572">
        <v>755</v>
      </c>
      <c r="N364" s="572" t="str" cm="1">
        <f t="array" aca="1" ref="N364" ca="1">CELL("format",FS!J55)</f>
        <v>,0</v>
      </c>
      <c r="O364" s="572">
        <f>ROW(FS!J55)</f>
        <v>55</v>
      </c>
      <c r="P364" s="572">
        <f>COLUMN(FS!J55)</f>
        <v>10</v>
      </c>
      <c r="Q364" s="572">
        <f>ROW(FS!GJ55)</f>
        <v>55</v>
      </c>
      <c r="R364" s="572">
        <f>COLUMN(FS!GJ55)</f>
        <v>192</v>
      </c>
      <c r="S364" s="572">
        <f ca="1">_xlfn.SHEET(FS!J55)</f>
        <v>15</v>
      </c>
    </row>
    <row r="365" spans="1:19" x14ac:dyDescent="0.35">
      <c r="A365" s="572" t="s">
        <v>274</v>
      </c>
      <c r="B365" s="572">
        <v>754</v>
      </c>
      <c r="C365" s="572" t="s">
        <v>471</v>
      </c>
      <c r="D365" s="572">
        <v>-169</v>
      </c>
      <c r="E365" s="572" t="s">
        <v>472</v>
      </c>
      <c r="F365" s="572">
        <f>FS!H56</f>
        <v>5.5842974688857794E-10</v>
      </c>
      <c r="G365" s="572" t="str">
        <f>FS!E56</f>
        <v>Net cash flow</v>
      </c>
      <c r="H365" s="572" t="s">
        <v>55</v>
      </c>
      <c r="I365" s="572">
        <f>COLUMN(FS!E56)</f>
        <v>5</v>
      </c>
      <c r="J365" s="572" t="str">
        <f>FS!G56</f>
        <v>$ 000s</v>
      </c>
      <c r="K365" s="572" t="s">
        <v>471</v>
      </c>
      <c r="L365" s="572">
        <v>755</v>
      </c>
      <c r="M365" s="572"/>
      <c r="N365" s="572" t="str" cm="1">
        <f t="array" aca="1" ref="N365" ca="1">CELL("format",FS!H56)</f>
        <v>,0</v>
      </c>
      <c r="O365" s="572">
        <f>ROW(FS!H56)</f>
        <v>56</v>
      </c>
      <c r="P365" s="572">
        <f>COLUMN(FS!H56)</f>
        <v>8</v>
      </c>
      <c r="Q365" s="572">
        <f>ROW(FS!H56)</f>
        <v>56</v>
      </c>
      <c r="R365" s="572">
        <f>COLUMN(FS!H56)</f>
        <v>8</v>
      </c>
      <c r="S365" s="572">
        <f ca="1">_xlfn.SHEET(FS!H56)</f>
        <v>15</v>
      </c>
    </row>
    <row r="366" spans="1:19" x14ac:dyDescent="0.35">
      <c r="A366" s="572" t="s">
        <v>277</v>
      </c>
      <c r="B366" s="572">
        <v>755</v>
      </c>
      <c r="C366" s="572" t="s">
        <v>473</v>
      </c>
      <c r="D366" s="572">
        <v>-169</v>
      </c>
      <c r="E366" s="572" t="s">
        <v>474</v>
      </c>
      <c r="F366" s="572">
        <f>FS!J56</f>
        <v>0</v>
      </c>
      <c r="G366" s="572" t="str">
        <f>FS!E56</f>
        <v>Net cash flow</v>
      </c>
      <c r="H366" s="572" t="s">
        <v>55</v>
      </c>
      <c r="I366" s="572">
        <f>COLUMN(FS!E56)</f>
        <v>5</v>
      </c>
      <c r="J366" s="572" t="str">
        <f>FS!G56</f>
        <v>$ 000s</v>
      </c>
      <c r="K366" s="572" t="s">
        <v>473</v>
      </c>
      <c r="L366" s="572" t="s">
        <v>1859</v>
      </c>
      <c r="M366" s="572">
        <v>754</v>
      </c>
      <c r="N366" s="572" t="str" cm="1">
        <f t="array" aca="1" ref="N366" ca="1">CELL("format",FS!J56)</f>
        <v>,0</v>
      </c>
      <c r="O366" s="572">
        <f>ROW(FS!J56)</f>
        <v>56</v>
      </c>
      <c r="P366" s="572">
        <f>COLUMN(FS!J56)</f>
        <v>10</v>
      </c>
      <c r="Q366" s="572">
        <f>ROW(FS!GJ56)</f>
        <v>56</v>
      </c>
      <c r="R366" s="572">
        <f>COLUMN(FS!GJ56)</f>
        <v>192</v>
      </c>
      <c r="S366" s="572">
        <f ca="1">_xlfn.SHEET(FS!J56)</f>
        <v>15</v>
      </c>
    </row>
    <row r="367" spans="1:19" x14ac:dyDescent="0.35">
      <c r="A367" s="572" t="s">
        <v>270</v>
      </c>
      <c r="B367" s="572">
        <v>-170</v>
      </c>
      <c r="C367" s="572" t="s">
        <v>475</v>
      </c>
      <c r="D367" s="572">
        <v>-167</v>
      </c>
      <c r="E367" s="572"/>
      <c r="F367" s="572" t="str">
        <f>FS!A59</f>
        <v>BALANCE SHEET</v>
      </c>
      <c r="G367" s="572" t="str">
        <f>FS!A59</f>
        <v>BALANCE SHEET</v>
      </c>
      <c r="H367" s="572" t="s">
        <v>59</v>
      </c>
      <c r="I367" s="572">
        <f>COLUMN(FS!A59)</f>
        <v>1</v>
      </c>
      <c r="J367" s="572"/>
      <c r="K367" s="572" t="s">
        <v>475</v>
      </c>
      <c r="L367" s="572"/>
      <c r="M367" s="572"/>
      <c r="N367" s="572" t="str" cm="1">
        <f t="array" aca="1" ref="N367" ca="1">CELL("format",FS!A59)</f>
        <v>,0</v>
      </c>
      <c r="O367" s="572">
        <f>ROW(FS!A59)</f>
        <v>59</v>
      </c>
      <c r="P367" s="572">
        <f>COLUMN(FS!A59)</f>
        <v>1</v>
      </c>
      <c r="Q367" s="572">
        <f>ROW(FS!A79)</f>
        <v>79</v>
      </c>
      <c r="R367" s="572">
        <f>COLUMN(FS!A79)</f>
        <v>1</v>
      </c>
      <c r="S367" s="572">
        <f ca="1">_xlfn.SHEET(FS!A59)</f>
        <v>15</v>
      </c>
    </row>
    <row r="368" spans="1:19" x14ac:dyDescent="0.35">
      <c r="A368" s="572" t="s">
        <v>270</v>
      </c>
      <c r="B368" s="572">
        <v>-171</v>
      </c>
      <c r="C368" s="572" t="s">
        <v>476</v>
      </c>
      <c r="D368" s="572">
        <v>-170</v>
      </c>
      <c r="E368" s="572"/>
      <c r="F368" s="572">
        <f>FS!A61</f>
        <v>0</v>
      </c>
      <c r="G368" s="572" t="str">
        <f>FS!B61</f>
        <v>Non current assets</v>
      </c>
      <c r="H368" s="572" t="s">
        <v>60</v>
      </c>
      <c r="I368" s="572">
        <f>COLUMN(FS!B61)</f>
        <v>2</v>
      </c>
      <c r="J368" s="572"/>
      <c r="K368" s="572" t="s">
        <v>476</v>
      </c>
      <c r="L368" s="572"/>
      <c r="M368" s="572"/>
      <c r="N368" s="572" t="str" cm="1">
        <f t="array" aca="1" ref="N368" ca="1">CELL("format",FS!A61)</f>
        <v>,0</v>
      </c>
      <c r="O368" s="572">
        <f>ROW(FS!A61)</f>
        <v>61</v>
      </c>
      <c r="P368" s="572">
        <f>COLUMN(FS!A61)</f>
        <v>1</v>
      </c>
      <c r="Q368" s="572">
        <f>ROW(FS!A64)</f>
        <v>64</v>
      </c>
      <c r="R368" s="572">
        <f>COLUMN(FS!A64)</f>
        <v>1</v>
      </c>
      <c r="S368" s="572">
        <f ca="1">_xlfn.SHEET(FS!A61)</f>
        <v>15</v>
      </c>
    </row>
    <row r="369" spans="1:19" x14ac:dyDescent="0.35">
      <c r="A369" s="572" t="s">
        <v>283</v>
      </c>
      <c r="B369" s="572">
        <v>756</v>
      </c>
      <c r="C369" s="572" t="s">
        <v>477</v>
      </c>
      <c r="D369" s="572">
        <v>-171</v>
      </c>
      <c r="E369" s="572" t="s">
        <v>478</v>
      </c>
      <c r="F369" s="572">
        <f>FS!J62</f>
        <v>0</v>
      </c>
      <c r="G369" s="572" t="str">
        <f>FS!E62</f>
        <v>Fixed asset balance</v>
      </c>
      <c r="H369" s="572" t="s">
        <v>205</v>
      </c>
      <c r="I369" s="572">
        <f>COLUMN(FS!E62)</f>
        <v>5</v>
      </c>
      <c r="J369" s="572" t="str">
        <f>FS!G62</f>
        <v>$ 000s</v>
      </c>
      <c r="K369" s="572"/>
      <c r="L369" s="572">
        <v>604</v>
      </c>
      <c r="M369" s="572">
        <v>757</v>
      </c>
      <c r="N369" s="572" t="str" cm="1">
        <f t="array" aca="1" ref="N369" ca="1">CELL("format",FS!J62)</f>
        <v>,0</v>
      </c>
      <c r="O369" s="572">
        <f>ROW(FS!J62)</f>
        <v>62</v>
      </c>
      <c r="P369" s="572">
        <f>COLUMN(FS!J62)</f>
        <v>10</v>
      </c>
      <c r="Q369" s="572">
        <f>ROW(FS!GJ62)</f>
        <v>62</v>
      </c>
      <c r="R369" s="572">
        <f>COLUMN(FS!GJ62)</f>
        <v>192</v>
      </c>
      <c r="S369" s="572">
        <f ca="1">_xlfn.SHEET(FS!J62)</f>
        <v>15</v>
      </c>
    </row>
    <row r="370" spans="1:19" x14ac:dyDescent="0.35">
      <c r="A370" s="572" t="s">
        <v>277</v>
      </c>
      <c r="B370" s="572">
        <v>757</v>
      </c>
      <c r="C370" s="572" t="s">
        <v>479</v>
      </c>
      <c r="D370" s="572">
        <v>-171</v>
      </c>
      <c r="E370" s="572" t="s">
        <v>480</v>
      </c>
      <c r="F370" s="572">
        <f>FS!J63</f>
        <v>0</v>
      </c>
      <c r="G370" s="572" t="str">
        <f>FS!E63</f>
        <v>Non current assets</v>
      </c>
      <c r="H370" s="572" t="s">
        <v>60</v>
      </c>
      <c r="I370" s="572">
        <f>COLUMN(FS!E63)</f>
        <v>5</v>
      </c>
      <c r="J370" s="572" t="str">
        <f>FS!G63</f>
        <v>$ 000s</v>
      </c>
      <c r="K370" s="572" t="s">
        <v>479</v>
      </c>
      <c r="L370" s="572">
        <v>756</v>
      </c>
      <c r="M370" s="572">
        <v>761</v>
      </c>
      <c r="N370" s="572" t="str" cm="1">
        <f t="array" aca="1" ref="N370" ca="1">CELL("format",FS!J63)</f>
        <v>,0</v>
      </c>
      <c r="O370" s="572">
        <f>ROW(FS!J63)</f>
        <v>63</v>
      </c>
      <c r="P370" s="572">
        <f>COLUMN(FS!J63)</f>
        <v>10</v>
      </c>
      <c r="Q370" s="572">
        <f>ROW(FS!GJ63)</f>
        <v>63</v>
      </c>
      <c r="R370" s="572">
        <f>COLUMN(FS!GJ63)</f>
        <v>192</v>
      </c>
      <c r="S370" s="572">
        <f ca="1">_xlfn.SHEET(FS!J63)</f>
        <v>15</v>
      </c>
    </row>
    <row r="371" spans="1:19" x14ac:dyDescent="0.35">
      <c r="A371" s="572" t="s">
        <v>270</v>
      </c>
      <c r="B371" s="572">
        <v>-172</v>
      </c>
      <c r="C371" s="572" t="s">
        <v>481</v>
      </c>
      <c r="D371" s="572">
        <v>-170</v>
      </c>
      <c r="E371" s="572"/>
      <c r="F371" s="572">
        <f>FS!A65</f>
        <v>0</v>
      </c>
      <c r="G371" s="572" t="str">
        <f>FS!B65</f>
        <v>Current assets</v>
      </c>
      <c r="H371" s="572" t="s">
        <v>56</v>
      </c>
      <c r="I371" s="572">
        <f>COLUMN(FS!B65)</f>
        <v>2</v>
      </c>
      <c r="J371" s="572"/>
      <c r="K371" s="572" t="s">
        <v>481</v>
      </c>
      <c r="L371" s="572"/>
      <c r="M371" s="572"/>
      <c r="N371" s="572" t="str" cm="1">
        <f t="array" aca="1" ref="N371" ca="1">CELL("format",FS!A65)</f>
        <v>,0</v>
      </c>
      <c r="O371" s="572">
        <f>ROW(FS!A65)</f>
        <v>65</v>
      </c>
      <c r="P371" s="572">
        <f>COLUMN(FS!A65)</f>
        <v>1</v>
      </c>
      <c r="Q371" s="572">
        <f>ROW(FS!A79)</f>
        <v>79</v>
      </c>
      <c r="R371" s="572">
        <f>COLUMN(FS!A79)</f>
        <v>1</v>
      </c>
      <c r="S371" s="572">
        <f ca="1">_xlfn.SHEET(FS!A65)</f>
        <v>15</v>
      </c>
    </row>
    <row r="372" spans="1:19" x14ac:dyDescent="0.35">
      <c r="A372" s="572" t="s">
        <v>283</v>
      </c>
      <c r="B372" s="572">
        <v>1168</v>
      </c>
      <c r="C372" s="572" t="s">
        <v>413</v>
      </c>
      <c r="D372" s="572">
        <v>-172</v>
      </c>
      <c r="E372" s="572" t="s">
        <v>482</v>
      </c>
      <c r="F372" s="572">
        <f>FS!J66</f>
        <v>0</v>
      </c>
      <c r="G372" s="572" t="str">
        <f>FS!E66</f>
        <v>Retained cash balance</v>
      </c>
      <c r="H372" s="572" t="s">
        <v>130</v>
      </c>
      <c r="I372" s="572">
        <f>COLUMN(FS!E66)</f>
        <v>5</v>
      </c>
      <c r="J372" s="572" t="str">
        <f>FS!G66</f>
        <v>$ 000s</v>
      </c>
      <c r="K372" s="572"/>
      <c r="L372" s="572">
        <v>624</v>
      </c>
      <c r="M372" s="572">
        <v>760</v>
      </c>
      <c r="N372" s="572" t="str" cm="1">
        <f t="array" aca="1" ref="N372" ca="1">CELL("format",FS!J66)</f>
        <v>,0</v>
      </c>
      <c r="O372" s="572">
        <f>ROW(FS!J66)</f>
        <v>66</v>
      </c>
      <c r="P372" s="572">
        <f>COLUMN(FS!J66)</f>
        <v>10</v>
      </c>
      <c r="Q372" s="572">
        <f>ROW(FS!GJ66)</f>
        <v>66</v>
      </c>
      <c r="R372" s="572">
        <f>COLUMN(FS!GJ66)</f>
        <v>192</v>
      </c>
      <c r="S372" s="572">
        <f ca="1">_xlfn.SHEET(FS!J66)</f>
        <v>15</v>
      </c>
    </row>
    <row r="373" spans="1:19" x14ac:dyDescent="0.35">
      <c r="A373" s="572" t="s">
        <v>283</v>
      </c>
      <c r="B373" s="572">
        <v>1169</v>
      </c>
      <c r="C373" s="572" t="s">
        <v>587</v>
      </c>
      <c r="D373" s="572">
        <v>-172</v>
      </c>
      <c r="E373" s="572" t="s">
        <v>1322</v>
      </c>
      <c r="F373" s="572">
        <f>FS!J67</f>
        <v>0</v>
      </c>
      <c r="G373" s="572" t="str">
        <f>FS!E67</f>
        <v>Accounts receivable balance</v>
      </c>
      <c r="H373" s="572" t="s">
        <v>1310</v>
      </c>
      <c r="I373" s="572">
        <f>COLUMN(FS!E67)</f>
        <v>5</v>
      </c>
      <c r="J373" s="572" t="str">
        <f>FS!G67</f>
        <v>$ 000s</v>
      </c>
      <c r="K373" s="572"/>
      <c r="L373" s="572">
        <v>567</v>
      </c>
      <c r="M373" s="572">
        <v>760</v>
      </c>
      <c r="N373" s="572" t="str" cm="1">
        <f t="array" aca="1" ref="N373" ca="1">CELL("format",FS!J67)</f>
        <v>,0</v>
      </c>
      <c r="O373" s="572">
        <f>ROW(FS!J67)</f>
        <v>67</v>
      </c>
      <c r="P373" s="572">
        <f>COLUMN(FS!J67)</f>
        <v>10</v>
      </c>
      <c r="Q373" s="572">
        <f>ROW(FS!GJ67)</f>
        <v>67</v>
      </c>
      <c r="R373" s="572">
        <f>COLUMN(FS!GJ67)</f>
        <v>192</v>
      </c>
      <c r="S373" s="572">
        <f ca="1">_xlfn.SHEET(FS!J67)</f>
        <v>15</v>
      </c>
    </row>
    <row r="374" spans="1:19" x14ac:dyDescent="0.35">
      <c r="A374" s="572" t="s">
        <v>331</v>
      </c>
      <c r="B374" s="572">
        <v>1170</v>
      </c>
      <c r="C374" s="572" t="s">
        <v>1860</v>
      </c>
      <c r="D374" s="572">
        <v>-172</v>
      </c>
      <c r="E374" s="572" t="s">
        <v>282</v>
      </c>
      <c r="F374" s="572">
        <f>FS!J68</f>
        <v>0</v>
      </c>
      <c r="G374" s="572" t="str">
        <f>FS!E68</f>
        <v>[DSRA balance]</v>
      </c>
      <c r="H374" s="572" t="s">
        <v>216</v>
      </c>
      <c r="I374" s="572">
        <f>COLUMN(FS!E68)</f>
        <v>5</v>
      </c>
      <c r="J374" s="572"/>
      <c r="K374" s="572"/>
      <c r="L374" s="572"/>
      <c r="M374" s="572">
        <v>760</v>
      </c>
      <c r="N374" s="572" t="str" cm="1">
        <f t="array" aca="1" ref="N374" ca="1">CELL("format",FS!J68)</f>
        <v>,0</v>
      </c>
      <c r="O374" s="572">
        <f>ROW(FS!J68)</f>
        <v>68</v>
      </c>
      <c r="P374" s="572">
        <f>COLUMN(FS!J68)</f>
        <v>10</v>
      </c>
      <c r="Q374" s="572">
        <f>ROW(FS!GJ68)</f>
        <v>68</v>
      </c>
      <c r="R374" s="572">
        <f>COLUMN(FS!GJ68)</f>
        <v>192</v>
      </c>
      <c r="S374" s="572">
        <f ca="1">_xlfn.SHEET(FS!J68)</f>
        <v>15</v>
      </c>
    </row>
    <row r="375" spans="1:19" x14ac:dyDescent="0.35">
      <c r="A375" s="572" t="s">
        <v>277</v>
      </c>
      <c r="B375" s="572">
        <v>760</v>
      </c>
      <c r="C375" s="572" t="s">
        <v>483</v>
      </c>
      <c r="D375" s="572">
        <v>-172</v>
      </c>
      <c r="E375" s="572" t="s">
        <v>1861</v>
      </c>
      <c r="F375" s="572">
        <f>FS!J69</f>
        <v>0</v>
      </c>
      <c r="G375" s="572" t="str">
        <f>FS!E69</f>
        <v>Current assets</v>
      </c>
      <c r="H375" s="572" t="s">
        <v>56</v>
      </c>
      <c r="I375" s="572">
        <f>COLUMN(FS!E69)</f>
        <v>5</v>
      </c>
      <c r="J375" s="572" t="str">
        <f>FS!G69</f>
        <v>$ 000s</v>
      </c>
      <c r="K375" s="572" t="s">
        <v>483</v>
      </c>
      <c r="L375" s="572" t="s">
        <v>1862</v>
      </c>
      <c r="M375" s="572">
        <v>761</v>
      </c>
      <c r="N375" s="572" t="str" cm="1">
        <f t="array" aca="1" ref="N375" ca="1">CELL("format",FS!J69)</f>
        <v>,0</v>
      </c>
      <c r="O375" s="572">
        <f>ROW(FS!J69)</f>
        <v>69</v>
      </c>
      <c r="P375" s="572">
        <f>COLUMN(FS!J69)</f>
        <v>10</v>
      </c>
      <c r="Q375" s="572">
        <f>ROW(FS!GJ69)</f>
        <v>69</v>
      </c>
      <c r="R375" s="572">
        <f>COLUMN(FS!GJ69)</f>
        <v>192</v>
      </c>
      <c r="S375" s="572">
        <f ca="1">_xlfn.SHEET(FS!J69)</f>
        <v>15</v>
      </c>
    </row>
    <row r="376" spans="1:19" x14ac:dyDescent="0.35">
      <c r="A376" s="572" t="s">
        <v>277</v>
      </c>
      <c r="B376" s="572">
        <v>761</v>
      </c>
      <c r="C376" s="572" t="s">
        <v>484</v>
      </c>
      <c r="D376" s="572">
        <v>-172</v>
      </c>
      <c r="E376" s="572" t="s">
        <v>485</v>
      </c>
      <c r="F376" s="572">
        <f>FS!J71</f>
        <v>0</v>
      </c>
      <c r="G376" s="572" t="str">
        <f>FS!E71</f>
        <v>Total assets</v>
      </c>
      <c r="H376" s="572" t="s">
        <v>57</v>
      </c>
      <c r="I376" s="572">
        <f>COLUMN(FS!E71)</f>
        <v>5</v>
      </c>
      <c r="J376" s="572" t="str">
        <f>FS!G71</f>
        <v>$ 000s</v>
      </c>
      <c r="K376" s="572" t="s">
        <v>484</v>
      </c>
      <c r="L376" s="572" t="s">
        <v>1863</v>
      </c>
      <c r="M376" s="572">
        <v>767</v>
      </c>
      <c r="N376" s="572" t="str" cm="1">
        <f t="array" aca="1" ref="N376" ca="1">CELL("format",FS!J71)</f>
        <v>,0</v>
      </c>
      <c r="O376" s="572">
        <f>ROW(FS!J71)</f>
        <v>71</v>
      </c>
      <c r="P376" s="572">
        <f>COLUMN(FS!J71)</f>
        <v>10</v>
      </c>
      <c r="Q376" s="572">
        <f>ROW(FS!GJ71)</f>
        <v>71</v>
      </c>
      <c r="R376" s="572">
        <f>COLUMN(FS!GJ71)</f>
        <v>192</v>
      </c>
      <c r="S376" s="572">
        <f ca="1">_xlfn.SHEET(FS!J71)</f>
        <v>15</v>
      </c>
    </row>
    <row r="377" spans="1:19" x14ac:dyDescent="0.35">
      <c r="A377" s="572" t="s">
        <v>283</v>
      </c>
      <c r="B377" s="572">
        <v>1160</v>
      </c>
      <c r="C377" s="572" t="s">
        <v>588</v>
      </c>
      <c r="D377" s="572">
        <v>-172</v>
      </c>
      <c r="E377" s="572" t="s">
        <v>1323</v>
      </c>
      <c r="F377" s="572">
        <f>FS!J73</f>
        <v>0</v>
      </c>
      <c r="G377" s="572" t="str">
        <f>FS!E73</f>
        <v>Accounts payable balance</v>
      </c>
      <c r="H377" s="572" t="s">
        <v>1313</v>
      </c>
      <c r="I377" s="572">
        <f>COLUMN(FS!E73)</f>
        <v>5</v>
      </c>
      <c r="J377" s="572" t="str">
        <f>FS!G73</f>
        <v>$ 000s</v>
      </c>
      <c r="K377" s="572"/>
      <c r="L377" s="572">
        <v>574</v>
      </c>
      <c r="M377" s="572">
        <v>766</v>
      </c>
      <c r="N377" s="572" t="str" cm="1">
        <f t="array" aca="1" ref="N377" ca="1">CELL("format",FS!J73)</f>
        <v>,0</v>
      </c>
      <c r="O377" s="572">
        <f>ROW(FS!J73)</f>
        <v>73</v>
      </c>
      <c r="P377" s="572">
        <f>COLUMN(FS!J73)</f>
        <v>10</v>
      </c>
      <c r="Q377" s="572">
        <f>ROW(FS!GJ73)</f>
        <v>73</v>
      </c>
      <c r="R377" s="572">
        <f>COLUMN(FS!GJ73)</f>
        <v>192</v>
      </c>
      <c r="S377" s="572">
        <f ca="1">_xlfn.SHEET(FS!J73)</f>
        <v>15</v>
      </c>
    </row>
    <row r="378" spans="1:19" x14ac:dyDescent="0.35">
      <c r="A378" s="572" t="s">
        <v>283</v>
      </c>
      <c r="B378" s="572">
        <v>1161</v>
      </c>
      <c r="C378" s="572" t="s">
        <v>407</v>
      </c>
      <c r="D378" s="572">
        <v>-172</v>
      </c>
      <c r="E378" s="572" t="s">
        <v>487</v>
      </c>
      <c r="F378" s="572">
        <f>FS!J74</f>
        <v>0</v>
      </c>
      <c r="G378" s="572" t="str">
        <f>FS!E74</f>
        <v>Senior debt balance</v>
      </c>
      <c r="H378" s="572" t="s">
        <v>1464</v>
      </c>
      <c r="I378" s="572">
        <f>COLUMN(FS!E74)</f>
        <v>5</v>
      </c>
      <c r="J378" s="572" t="str">
        <f>FS!G74</f>
        <v>$ 000s</v>
      </c>
      <c r="K378" s="572"/>
      <c r="L378" s="572">
        <v>269</v>
      </c>
      <c r="M378" s="572">
        <v>766</v>
      </c>
      <c r="N378" s="572" t="str" cm="1">
        <f t="array" aca="1" ref="N378" ca="1">CELL("format",FS!J74)</f>
        <v>,0</v>
      </c>
      <c r="O378" s="572">
        <f>ROW(FS!J74)</f>
        <v>74</v>
      </c>
      <c r="P378" s="572">
        <f>COLUMN(FS!J74)</f>
        <v>10</v>
      </c>
      <c r="Q378" s="572">
        <f>ROW(FS!GJ74)</f>
        <v>74</v>
      </c>
      <c r="R378" s="572">
        <f>COLUMN(FS!GJ74)</f>
        <v>192</v>
      </c>
      <c r="S378" s="572">
        <f ca="1">_xlfn.SHEET(FS!J74)</f>
        <v>15</v>
      </c>
    </row>
    <row r="379" spans="1:19" x14ac:dyDescent="0.35">
      <c r="A379" s="572" t="s">
        <v>283</v>
      </c>
      <c r="B379" s="572">
        <v>1162</v>
      </c>
      <c r="C379" s="572" t="s">
        <v>399</v>
      </c>
      <c r="D379" s="572">
        <v>-172</v>
      </c>
      <c r="E379" s="572" t="s">
        <v>486</v>
      </c>
      <c r="F379" s="572">
        <f>FS!J75</f>
        <v>0</v>
      </c>
      <c r="G379" s="572" t="str">
        <f>FS!E75</f>
        <v>Share capital balance</v>
      </c>
      <c r="H379" s="572" t="s">
        <v>133</v>
      </c>
      <c r="I379" s="572">
        <f>COLUMN(FS!E75)</f>
        <v>5</v>
      </c>
      <c r="J379" s="572" t="str">
        <f>FS!G75</f>
        <v>$ 000s</v>
      </c>
      <c r="K379" s="572"/>
      <c r="L379" s="572">
        <v>616</v>
      </c>
      <c r="M379" s="572">
        <v>766</v>
      </c>
      <c r="N379" s="572" t="str" cm="1">
        <f t="array" aca="1" ref="N379" ca="1">CELL("format",FS!J75)</f>
        <v>,0</v>
      </c>
      <c r="O379" s="572">
        <f>ROW(FS!J75)</f>
        <v>75</v>
      </c>
      <c r="P379" s="572">
        <f>COLUMN(FS!J75)</f>
        <v>10</v>
      </c>
      <c r="Q379" s="572">
        <f>ROW(FS!GJ75)</f>
        <v>75</v>
      </c>
      <c r="R379" s="572">
        <f>COLUMN(FS!GJ75)</f>
        <v>192</v>
      </c>
      <c r="S379" s="572">
        <f ca="1">_xlfn.SHEET(FS!J75)</f>
        <v>15</v>
      </c>
    </row>
    <row r="380" spans="1:19" x14ac:dyDescent="0.35">
      <c r="A380" s="572" t="s">
        <v>283</v>
      </c>
      <c r="B380" s="572">
        <v>1163</v>
      </c>
      <c r="C380" s="572" t="s">
        <v>1473</v>
      </c>
      <c r="D380" s="572">
        <v>-172</v>
      </c>
      <c r="E380" s="572" t="s">
        <v>1491</v>
      </c>
      <c r="F380" s="572">
        <f>FS!J76</f>
        <v>0</v>
      </c>
      <c r="G380" s="572" t="str">
        <f>FS!E76</f>
        <v>Retained earnings balance</v>
      </c>
      <c r="H380" s="572" t="s">
        <v>126</v>
      </c>
      <c r="I380" s="572">
        <f>COLUMN(FS!E76)</f>
        <v>5</v>
      </c>
      <c r="J380" s="572" t="str">
        <f>FS!G76</f>
        <v>$ 000s</v>
      </c>
      <c r="K380" s="572"/>
      <c r="L380" s="572">
        <v>620</v>
      </c>
      <c r="M380" s="572">
        <v>766</v>
      </c>
      <c r="N380" s="572" t="str" cm="1">
        <f t="array" aca="1" ref="N380" ca="1">CELL("format",FS!J76)</f>
        <v>,0</v>
      </c>
      <c r="O380" s="572">
        <f>ROW(FS!J76)</f>
        <v>76</v>
      </c>
      <c r="P380" s="572">
        <f>COLUMN(FS!J76)</f>
        <v>10</v>
      </c>
      <c r="Q380" s="572">
        <f>ROW(FS!GJ76)</f>
        <v>76</v>
      </c>
      <c r="R380" s="572">
        <f>COLUMN(FS!GJ76)</f>
        <v>192</v>
      </c>
      <c r="S380" s="572">
        <f ca="1">_xlfn.SHEET(FS!J76)</f>
        <v>15</v>
      </c>
    </row>
    <row r="381" spans="1:19" x14ac:dyDescent="0.35">
      <c r="A381" s="572" t="s">
        <v>277</v>
      </c>
      <c r="B381" s="572">
        <v>766</v>
      </c>
      <c r="C381" s="572" t="s">
        <v>488</v>
      </c>
      <c r="D381" s="572">
        <v>-172</v>
      </c>
      <c r="E381" s="572" t="s">
        <v>1492</v>
      </c>
      <c r="F381" s="572">
        <f>FS!J77</f>
        <v>0</v>
      </c>
      <c r="G381" s="572" t="str">
        <f>FS!E77</f>
        <v>Total liabilities</v>
      </c>
      <c r="H381" s="572" t="s">
        <v>58</v>
      </c>
      <c r="I381" s="572">
        <f>COLUMN(FS!E77)</f>
        <v>5</v>
      </c>
      <c r="J381" s="572" t="str">
        <f>FS!G77</f>
        <v>$ 000s</v>
      </c>
      <c r="K381" s="572" t="s">
        <v>488</v>
      </c>
      <c r="L381" s="572" t="s">
        <v>1864</v>
      </c>
      <c r="M381" s="572">
        <v>768</v>
      </c>
      <c r="N381" s="572" t="str" cm="1">
        <f t="array" aca="1" ref="N381" ca="1">CELL("format",FS!J77)</f>
        <v>,0</v>
      </c>
      <c r="O381" s="572">
        <f>ROW(FS!J77)</f>
        <v>77</v>
      </c>
      <c r="P381" s="572">
        <f>COLUMN(FS!J77)</f>
        <v>10</v>
      </c>
      <c r="Q381" s="572">
        <f>ROW(FS!GJ77)</f>
        <v>77</v>
      </c>
      <c r="R381" s="572">
        <f>COLUMN(FS!GJ77)</f>
        <v>192</v>
      </c>
      <c r="S381" s="572">
        <f ca="1">_xlfn.SHEET(FS!J77)</f>
        <v>15</v>
      </c>
    </row>
    <row r="382" spans="1:19" x14ac:dyDescent="0.35">
      <c r="A382" s="572" t="s">
        <v>270</v>
      </c>
      <c r="B382" s="572">
        <v>-173</v>
      </c>
      <c r="C382" s="572" t="s">
        <v>489</v>
      </c>
      <c r="D382" s="572">
        <v>-167</v>
      </c>
      <c r="E382" s="572"/>
      <c r="F382" s="572" t="str">
        <f>FS!A80</f>
        <v>BALANCE SHEET CHECK</v>
      </c>
      <c r="G382" s="572" t="str">
        <f>FS!A80</f>
        <v>BALANCE SHEET CHECK</v>
      </c>
      <c r="H382" s="572" t="s">
        <v>72</v>
      </c>
      <c r="I382" s="572">
        <f>COLUMN(FS!A80)</f>
        <v>1</v>
      </c>
      <c r="J382" s="572"/>
      <c r="K382" s="572" t="s">
        <v>489</v>
      </c>
      <c r="L382" s="572"/>
      <c r="M382" s="572"/>
      <c r="N382" s="572" t="str" cm="1">
        <f t="array" aca="1" ref="N382" ca="1">CELL("format",FS!A80)</f>
        <v>,0</v>
      </c>
      <c r="O382" s="572">
        <f>ROW(FS!A80)</f>
        <v>80</v>
      </c>
      <c r="P382" s="572">
        <f>COLUMN(FS!A80)</f>
        <v>1</v>
      </c>
      <c r="Q382" s="572">
        <f>ROW(FS!A88)</f>
        <v>88</v>
      </c>
      <c r="R382" s="572">
        <f>COLUMN(FS!A88)</f>
        <v>1</v>
      </c>
      <c r="S382" s="572">
        <f ca="1">_xlfn.SHEET(FS!A80)</f>
        <v>15</v>
      </c>
    </row>
    <row r="383" spans="1:19" x14ac:dyDescent="0.35">
      <c r="A383" s="572" t="s">
        <v>283</v>
      </c>
      <c r="B383" s="572">
        <v>767</v>
      </c>
      <c r="C383" s="572" t="s">
        <v>484</v>
      </c>
      <c r="D383" s="572">
        <v>-173</v>
      </c>
      <c r="E383" s="572" t="s">
        <v>490</v>
      </c>
      <c r="F383" s="572">
        <f>FS!J82</f>
        <v>0</v>
      </c>
      <c r="G383" s="572" t="str">
        <f>FS!E82</f>
        <v>Total assets</v>
      </c>
      <c r="H383" s="572" t="s">
        <v>57</v>
      </c>
      <c r="I383" s="572">
        <f>COLUMN(FS!E82)</f>
        <v>5</v>
      </c>
      <c r="J383" s="572" t="str">
        <f>FS!G82</f>
        <v>$ 000s</v>
      </c>
      <c r="K383" s="572"/>
      <c r="L383" s="572">
        <v>761</v>
      </c>
      <c r="M383" s="572" t="s">
        <v>1865</v>
      </c>
      <c r="N383" s="572" t="str" cm="1">
        <f t="array" aca="1" ref="N383" ca="1">CELL("format",FS!J82)</f>
        <v>,0</v>
      </c>
      <c r="O383" s="572">
        <f>ROW(FS!J82)</f>
        <v>82</v>
      </c>
      <c r="P383" s="572">
        <f>COLUMN(FS!J82)</f>
        <v>10</v>
      </c>
      <c r="Q383" s="572">
        <f>ROW(FS!GJ82)</f>
        <v>82</v>
      </c>
      <c r="R383" s="572">
        <f>COLUMN(FS!GJ82)</f>
        <v>192</v>
      </c>
      <c r="S383" s="572">
        <f ca="1">_xlfn.SHEET(FS!J82)</f>
        <v>15</v>
      </c>
    </row>
    <row r="384" spans="1:19" x14ac:dyDescent="0.35">
      <c r="A384" s="572" t="s">
        <v>283</v>
      </c>
      <c r="B384" s="572">
        <v>768</v>
      </c>
      <c r="C384" s="572" t="s">
        <v>488</v>
      </c>
      <c r="D384" s="572">
        <v>-173</v>
      </c>
      <c r="E384" s="572" t="s">
        <v>491</v>
      </c>
      <c r="F384" s="572">
        <f>FS!J83</f>
        <v>0</v>
      </c>
      <c r="G384" s="572" t="str">
        <f>FS!E83</f>
        <v>Total liabilities</v>
      </c>
      <c r="H384" s="572" t="s">
        <v>58</v>
      </c>
      <c r="I384" s="572">
        <f>COLUMN(FS!E83)</f>
        <v>5</v>
      </c>
      <c r="J384" s="572" t="str">
        <f>FS!G83</f>
        <v>$ 000s</v>
      </c>
      <c r="K384" s="572"/>
      <c r="L384" s="572">
        <v>766</v>
      </c>
      <c r="M384" s="572" t="s">
        <v>1865</v>
      </c>
      <c r="N384" s="572" t="str" cm="1">
        <f t="array" aca="1" ref="N384" ca="1">CELL("format",FS!J83)</f>
        <v>,0</v>
      </c>
      <c r="O384" s="572">
        <f>ROW(FS!J83)</f>
        <v>83</v>
      </c>
      <c r="P384" s="572">
        <f>COLUMN(FS!J83)</f>
        <v>10</v>
      </c>
      <c r="Q384" s="572">
        <f>ROW(FS!GJ83)</f>
        <v>83</v>
      </c>
      <c r="R384" s="572">
        <f>COLUMN(FS!GJ83)</f>
        <v>192</v>
      </c>
      <c r="S384" s="572">
        <f ca="1">_xlfn.SHEET(FS!J83)</f>
        <v>15</v>
      </c>
    </row>
    <row r="385" spans="1:19" x14ac:dyDescent="0.35">
      <c r="A385" s="572" t="s">
        <v>492</v>
      </c>
      <c r="B385" s="572">
        <v>769</v>
      </c>
      <c r="C385" s="572" t="s">
        <v>493</v>
      </c>
      <c r="D385" s="572">
        <v>-173</v>
      </c>
      <c r="E385" s="572" t="s">
        <v>494</v>
      </c>
      <c r="F385" s="572">
        <f>FS!F84</f>
        <v>0</v>
      </c>
      <c r="G385" s="572" t="str">
        <f>FS!E84</f>
        <v>Balance sheet check</v>
      </c>
      <c r="H385" s="572" t="s">
        <v>73</v>
      </c>
      <c r="I385" s="572">
        <f>COLUMN(FS!E84)</f>
        <v>5</v>
      </c>
      <c r="J385" s="572" t="str">
        <f>FS!G84</f>
        <v>check</v>
      </c>
      <c r="K385" s="572" t="s">
        <v>493</v>
      </c>
      <c r="L385" s="572">
        <v>891</v>
      </c>
      <c r="M385" s="572">
        <v>901</v>
      </c>
      <c r="N385" s="572" t="str" cm="1">
        <f t="array" aca="1" ref="N385" ca="1">CELL("format",FS!F84)</f>
        <v>,0</v>
      </c>
      <c r="O385" s="572">
        <f>ROW(FS!F84)</f>
        <v>84</v>
      </c>
      <c r="P385" s="572">
        <f>COLUMN(FS!F84)</f>
        <v>6</v>
      </c>
      <c r="Q385" s="572">
        <f>ROW(FS!F84)</f>
        <v>84</v>
      </c>
      <c r="R385" s="572">
        <f>COLUMN(FS!F84)</f>
        <v>6</v>
      </c>
      <c r="S385" s="572">
        <f ca="1">_xlfn.SHEET(FS!F84)</f>
        <v>15</v>
      </c>
    </row>
    <row r="386" spans="1:19" x14ac:dyDescent="0.35">
      <c r="A386" s="572" t="s">
        <v>277</v>
      </c>
      <c r="B386" s="572">
        <v>891</v>
      </c>
      <c r="C386" s="572" t="s">
        <v>495</v>
      </c>
      <c r="D386" s="572">
        <v>-173</v>
      </c>
      <c r="E386" s="572" t="s">
        <v>496</v>
      </c>
      <c r="F386" s="572">
        <f>FS!J84</f>
        <v>0</v>
      </c>
      <c r="G386" s="572" t="str">
        <f>FS!E84</f>
        <v>Balance sheet check</v>
      </c>
      <c r="H386" s="572" t="s">
        <v>73</v>
      </c>
      <c r="I386" s="572">
        <f>COLUMN(FS!E84)</f>
        <v>5</v>
      </c>
      <c r="J386" s="572" t="str">
        <f>FS!G84</f>
        <v>check</v>
      </c>
      <c r="K386" s="572" t="s">
        <v>495</v>
      </c>
      <c r="L386" s="572" t="s">
        <v>1866</v>
      </c>
      <c r="M386" s="572">
        <v>769</v>
      </c>
      <c r="N386" s="572" t="str" cm="1">
        <f t="array" aca="1" ref="N386" ca="1">CELL("format",FS!J84)</f>
        <v>,0</v>
      </c>
      <c r="O386" s="572">
        <f>ROW(FS!J84)</f>
        <v>84</v>
      </c>
      <c r="P386" s="572">
        <f>COLUMN(FS!J84)</f>
        <v>10</v>
      </c>
      <c r="Q386" s="572">
        <f>ROW(FS!OJ84)</f>
        <v>84</v>
      </c>
      <c r="R386" s="572">
        <f>COLUMN(FS!OJ84)</f>
        <v>400</v>
      </c>
      <c r="S386" s="572">
        <f ca="1">_xlfn.SHEET(FS!J84)</f>
        <v>15</v>
      </c>
    </row>
    <row r="387" spans="1:19" x14ac:dyDescent="0.35">
      <c r="A387" s="572" t="s">
        <v>280</v>
      </c>
      <c r="B387" s="572"/>
      <c r="C387" s="572"/>
      <c r="D387" s="572">
        <v>891</v>
      </c>
      <c r="E387" s="572"/>
      <c r="F387" s="572"/>
      <c r="G387" s="572"/>
      <c r="H387" s="572"/>
      <c r="I387" s="572"/>
      <c r="J387" s="572"/>
      <c r="K387" s="572"/>
      <c r="L387" s="572"/>
      <c r="M387" s="572"/>
      <c r="N387" s="572"/>
      <c r="O387" s="572">
        <f>ROW(FS!J84)</f>
        <v>84</v>
      </c>
      <c r="P387" s="572">
        <f>COLUMN(FS!J84)</f>
        <v>10</v>
      </c>
      <c r="Q387" s="572">
        <f>ROW(FS!GJ84)</f>
        <v>84</v>
      </c>
      <c r="R387" s="572">
        <f>COLUMN(FS!GJ84)</f>
        <v>192</v>
      </c>
      <c r="S387" s="572">
        <f ca="1">_xlfn.SHEET(FS!J84)</f>
        <v>15</v>
      </c>
    </row>
    <row r="388" spans="1:19" x14ac:dyDescent="0.35">
      <c r="A388" s="572" t="s">
        <v>280</v>
      </c>
      <c r="B388" s="572"/>
      <c r="C388" s="572"/>
      <c r="D388" s="572">
        <v>891</v>
      </c>
      <c r="E388" s="572"/>
      <c r="F388" s="572"/>
      <c r="G388" s="572"/>
      <c r="H388" s="572"/>
      <c r="I388" s="572"/>
      <c r="J388" s="572"/>
      <c r="K388" s="572"/>
      <c r="L388" s="572"/>
      <c r="M388" s="572"/>
      <c r="N388" s="572"/>
      <c r="O388" s="572">
        <f>ROW(FS!GK84)</f>
        <v>84</v>
      </c>
      <c r="P388" s="572">
        <f>COLUMN(FS!GK84)</f>
        <v>193</v>
      </c>
      <c r="Q388" s="572">
        <f>ROW(FS!OJ84)</f>
        <v>84</v>
      </c>
      <c r="R388" s="572">
        <f>COLUMN(FS!OJ84)</f>
        <v>400</v>
      </c>
      <c r="S388" s="572">
        <f ca="1">_xlfn.SHEET(FS!GK84)</f>
        <v>15</v>
      </c>
    </row>
    <row r="389" spans="1:19" x14ac:dyDescent="0.35">
      <c r="A389" s="572" t="s">
        <v>274</v>
      </c>
      <c r="B389" s="572">
        <v>771</v>
      </c>
      <c r="C389" s="572" t="s">
        <v>497</v>
      </c>
      <c r="D389" s="572">
        <v>-173</v>
      </c>
      <c r="E389" s="572" t="s">
        <v>498</v>
      </c>
      <c r="F389" s="572">
        <f>FS!H85</f>
        <v>-1.1685187928378582E-8</v>
      </c>
      <c r="G389" s="572" t="str">
        <f>FS!E85</f>
        <v>Balance sheet difference</v>
      </c>
      <c r="H389" s="572" t="s">
        <v>74</v>
      </c>
      <c r="I389" s="572">
        <f>COLUMN(FS!E85)</f>
        <v>5</v>
      </c>
      <c r="J389" s="572"/>
      <c r="K389" s="572" t="s">
        <v>497</v>
      </c>
      <c r="L389" s="572">
        <v>772</v>
      </c>
      <c r="M389" s="572"/>
      <c r="N389" s="572" t="str" cm="1">
        <f t="array" aca="1" ref="N389" ca="1">CELL("format",FS!H85)</f>
        <v>,0</v>
      </c>
      <c r="O389" s="572">
        <f>ROW(FS!H85)</f>
        <v>85</v>
      </c>
      <c r="P389" s="572">
        <f>COLUMN(FS!H85)</f>
        <v>8</v>
      </c>
      <c r="Q389" s="572">
        <f>ROW(FS!H85)</f>
        <v>85</v>
      </c>
      <c r="R389" s="572">
        <f>COLUMN(FS!H85)</f>
        <v>8</v>
      </c>
      <c r="S389" s="572">
        <f ca="1">_xlfn.SHEET(FS!H85)</f>
        <v>15</v>
      </c>
    </row>
    <row r="390" spans="1:19" x14ac:dyDescent="0.35">
      <c r="A390" s="572" t="s">
        <v>277</v>
      </c>
      <c r="B390" s="572">
        <v>772</v>
      </c>
      <c r="C390" s="572" t="s">
        <v>499</v>
      </c>
      <c r="D390" s="572">
        <v>-173</v>
      </c>
      <c r="E390" s="572" t="s">
        <v>500</v>
      </c>
      <c r="F390" s="572">
        <f>FS!J85</f>
        <v>0</v>
      </c>
      <c r="G390" s="572" t="str">
        <f>FS!E85</f>
        <v>Balance sheet difference</v>
      </c>
      <c r="H390" s="572" t="s">
        <v>74</v>
      </c>
      <c r="I390" s="572">
        <f>COLUMN(FS!E85)</f>
        <v>5</v>
      </c>
      <c r="J390" s="572"/>
      <c r="K390" s="572" t="s">
        <v>499</v>
      </c>
      <c r="L390" s="572" t="s">
        <v>1867</v>
      </c>
      <c r="M390" s="572">
        <v>771</v>
      </c>
      <c r="N390" s="572" t="str" cm="1">
        <f t="array" aca="1" ref="N390" ca="1">CELL("format",FS!J85)</f>
        <v>,0</v>
      </c>
      <c r="O390" s="572">
        <f>ROW(FS!J85)</f>
        <v>85</v>
      </c>
      <c r="P390" s="572">
        <f>COLUMN(FS!J85)</f>
        <v>10</v>
      </c>
      <c r="Q390" s="572">
        <f>ROW(FS!GJ85)</f>
        <v>85</v>
      </c>
      <c r="R390" s="572">
        <f>COLUMN(FS!GJ85)</f>
        <v>192</v>
      </c>
      <c r="S390" s="572">
        <f ca="1">_xlfn.SHEET(FS!J85)</f>
        <v>15</v>
      </c>
    </row>
    <row r="391" spans="1:19" x14ac:dyDescent="0.35">
      <c r="A391" s="572" t="s">
        <v>270</v>
      </c>
      <c r="B391" s="572">
        <v>-43</v>
      </c>
      <c r="C391" s="572" t="s">
        <v>2381</v>
      </c>
      <c r="D391" s="572">
        <v>-1</v>
      </c>
      <c r="E391" s="572"/>
      <c r="F391" s="572" t="str">
        <f ca="1">InpC!A1</f>
        <v>InpC - Base case 1</v>
      </c>
      <c r="G391" s="572" t="str">
        <f ca="1">InpC!A1</f>
        <v>InpC - Base case 1</v>
      </c>
      <c r="H391" s="572" t="s">
        <v>501</v>
      </c>
      <c r="I391" s="572">
        <f>COLUMN(InpC!A1)</f>
        <v>1</v>
      </c>
      <c r="J391" s="572"/>
      <c r="K391" s="572" t="s">
        <v>2381</v>
      </c>
      <c r="L391" s="572"/>
      <c r="M391" s="572"/>
      <c r="N391" s="572" t="str" cm="1">
        <f t="array" aca="1" ref="N391" ca="1">CELL("format",InpC!A1)</f>
        <v>,0</v>
      </c>
      <c r="O391" s="572">
        <f>ROW(InpC!A1)</f>
        <v>1</v>
      </c>
      <c r="P391" s="572">
        <f>COLUMN(InpC!A1)</f>
        <v>1</v>
      </c>
      <c r="Q391" s="572">
        <f>ROW(InpC!A151)</f>
        <v>151</v>
      </c>
      <c r="R391" s="572">
        <f>COLUMN(InpC!A151)</f>
        <v>1</v>
      </c>
      <c r="S391" s="572">
        <f ca="1">_xlfn.SHEET(InpC!A1)</f>
        <v>1</v>
      </c>
    </row>
    <row r="392" spans="1:19" x14ac:dyDescent="0.35">
      <c r="A392" s="572" t="s">
        <v>272</v>
      </c>
      <c r="B392" s="572">
        <v>0</v>
      </c>
      <c r="C392" s="572">
        <v>0</v>
      </c>
      <c r="D392" s="572">
        <v>-43</v>
      </c>
      <c r="E392" s="572" t="s">
        <v>502</v>
      </c>
      <c r="F392" s="572" t="str">
        <f ca="1">InpC!A1</f>
        <v>InpC - Base case 1</v>
      </c>
      <c r="G392" s="572"/>
      <c r="H392" s="572"/>
      <c r="I392" s="572"/>
      <c r="J392" s="572"/>
      <c r="K392" s="572"/>
      <c r="L392" s="572">
        <v>3</v>
      </c>
      <c r="M392" s="572"/>
      <c r="N392" s="572" t="str" cm="1">
        <f t="array" aca="1" ref="N392" ca="1">CELL("format",InpC!A1)</f>
        <v>,0</v>
      </c>
      <c r="O392" s="572">
        <f>ROW(InpC!A1)</f>
        <v>1</v>
      </c>
      <c r="P392" s="572">
        <f>COLUMN(InpC!A1)</f>
        <v>1</v>
      </c>
      <c r="Q392" s="572">
        <f>ROW(InpC!A1)</f>
        <v>1</v>
      </c>
      <c r="R392" s="572">
        <f>COLUMN(InpC!A1)</f>
        <v>1</v>
      </c>
      <c r="S392" s="572">
        <f ca="1">_xlfn.SHEET(InpC!A1)</f>
        <v>1</v>
      </c>
    </row>
    <row r="393" spans="1:19" x14ac:dyDescent="0.35">
      <c r="A393" s="572" t="s">
        <v>272</v>
      </c>
      <c r="B393" s="572">
        <v>1</v>
      </c>
      <c r="C393" s="572">
        <v>1</v>
      </c>
      <c r="D393" s="572">
        <v>-43</v>
      </c>
      <c r="E393" s="572" t="s">
        <v>503</v>
      </c>
      <c r="F393" s="572" t="str">
        <f>InpC!K2</f>
        <v>q</v>
      </c>
      <c r="G393" s="572"/>
      <c r="H393" s="572"/>
      <c r="I393" s="572"/>
      <c r="J393" s="572"/>
      <c r="K393" s="572"/>
      <c r="L393" s="572" t="s">
        <v>1868</v>
      </c>
      <c r="M393" s="572"/>
      <c r="N393" s="572" t="str" cm="1">
        <f t="array" aca="1" ref="N393" ca="1">CELL("format",InpC!K2)</f>
        <v>G</v>
      </c>
      <c r="O393" s="572">
        <f>ROW(InpC!K2)</f>
        <v>2</v>
      </c>
      <c r="P393" s="572">
        <f>COLUMN(InpC!K2)</f>
        <v>11</v>
      </c>
      <c r="Q393" s="572">
        <f>ROW(InpC!M2)</f>
        <v>2</v>
      </c>
      <c r="R393" s="572">
        <f>COLUMN(InpC!M2)</f>
        <v>13</v>
      </c>
      <c r="S393" s="572">
        <f ca="1">_xlfn.SHEET(InpC!K2)</f>
        <v>1</v>
      </c>
    </row>
    <row r="394" spans="1:19" x14ac:dyDescent="0.35">
      <c r="A394" s="572" t="s">
        <v>272</v>
      </c>
      <c r="B394" s="572">
        <v>2</v>
      </c>
      <c r="C394" s="572">
        <v>2</v>
      </c>
      <c r="D394" s="572">
        <v>-43</v>
      </c>
      <c r="E394" s="572" t="s">
        <v>504</v>
      </c>
      <c r="F394" s="572" t="str">
        <f>InpC!O2</f>
        <v/>
      </c>
      <c r="G394" s="572" t="str">
        <f>InpC!K2</f>
        <v>q</v>
      </c>
      <c r="H394" s="572" t="s">
        <v>505</v>
      </c>
      <c r="I394" s="572">
        <f>COLUMN(InpC!K2)</f>
        <v>11</v>
      </c>
      <c r="J394" s="572"/>
      <c r="K394" s="572"/>
      <c r="L394" s="572" t="s">
        <v>1869</v>
      </c>
      <c r="M394" s="572"/>
      <c r="N394" s="572" t="str" cm="1">
        <f t="array" aca="1" ref="N394" ca="1">CELL("format",InpC!O2)</f>
        <v>G</v>
      </c>
      <c r="O394" s="572">
        <f>ROW(InpC!O2)</f>
        <v>2</v>
      </c>
      <c r="P394" s="572">
        <f>COLUMN(InpC!O2)</f>
        <v>15</v>
      </c>
      <c r="Q394" s="572">
        <f>ROW(InpC!R2)</f>
        <v>2</v>
      </c>
      <c r="R394" s="572">
        <f>COLUMN(InpC!R2)</f>
        <v>18</v>
      </c>
      <c r="S394" s="572">
        <f ca="1">_xlfn.SHEET(InpC!O2)</f>
        <v>1</v>
      </c>
    </row>
    <row r="395" spans="1:19" x14ac:dyDescent="0.35">
      <c r="A395" s="572" t="s">
        <v>272</v>
      </c>
      <c r="B395" s="572">
        <v>3</v>
      </c>
      <c r="C395" s="572">
        <v>3</v>
      </c>
      <c r="D395" s="572">
        <v>-43</v>
      </c>
      <c r="E395" s="572" t="s">
        <v>1870</v>
      </c>
      <c r="F395" s="572" t="str">
        <f>InpC!F3</f>
        <v>Base case 1</v>
      </c>
      <c r="G395" s="572"/>
      <c r="H395" s="572"/>
      <c r="I395" s="572"/>
      <c r="J395" s="572"/>
      <c r="K395" s="572"/>
      <c r="L395" s="572" t="s">
        <v>1871</v>
      </c>
      <c r="M395" s="572" t="s">
        <v>1872</v>
      </c>
      <c r="N395" s="572" t="str" cm="1">
        <f t="array" aca="1" ref="N395" ca="1">CELL("format",InpC!F3)</f>
        <v>,0</v>
      </c>
      <c r="O395" s="572">
        <f>ROW(InpC!F3)</f>
        <v>3</v>
      </c>
      <c r="P395" s="572">
        <f>COLUMN(InpC!F3)</f>
        <v>6</v>
      </c>
      <c r="Q395" s="572">
        <f>ROW(InpC!F3)</f>
        <v>3</v>
      </c>
      <c r="R395" s="572">
        <f>COLUMN(InpC!F3)</f>
        <v>6</v>
      </c>
      <c r="S395" s="572">
        <f ca="1">_xlfn.SHEET(InpC!F3)</f>
        <v>1</v>
      </c>
    </row>
    <row r="396" spans="1:19" x14ac:dyDescent="0.35">
      <c r="A396" s="572" t="s">
        <v>281</v>
      </c>
      <c r="B396" s="572">
        <v>783</v>
      </c>
      <c r="C396" s="572">
        <v>783</v>
      </c>
      <c r="D396" s="572">
        <v>-43</v>
      </c>
      <c r="E396" s="572" t="s">
        <v>282</v>
      </c>
      <c r="F396" s="572">
        <f>InpC!J3</f>
        <v>0</v>
      </c>
      <c r="G396" s="572" t="str">
        <f>InpC!F3</f>
        <v>Base case 1</v>
      </c>
      <c r="H396" s="572" t="s">
        <v>79</v>
      </c>
      <c r="I396" s="572">
        <f>COLUMN(InpC!F3)</f>
        <v>6</v>
      </c>
      <c r="J396" s="572"/>
      <c r="K396" s="572"/>
      <c r="L396" s="572"/>
      <c r="M396" s="572">
        <v>3</v>
      </c>
      <c r="N396" s="572" t="str" cm="1">
        <f t="array" aca="1" ref="N396" ca="1">CELL("format",InpC!J3)</f>
        <v>D1</v>
      </c>
      <c r="O396" s="572">
        <f>ROW(InpC!J3)</f>
        <v>3</v>
      </c>
      <c r="P396" s="572">
        <f>COLUMN(InpC!J3)</f>
        <v>10</v>
      </c>
      <c r="Q396" s="572">
        <f>ROW(InpC!S3)</f>
        <v>3</v>
      </c>
      <c r="R396" s="572">
        <f>COLUMN(InpC!S3)</f>
        <v>19</v>
      </c>
      <c r="S396" s="572">
        <f ca="1">_xlfn.SHEET(InpC!J3)</f>
        <v>1</v>
      </c>
    </row>
    <row r="397" spans="1:19" x14ac:dyDescent="0.35">
      <c r="A397" s="572" t="s">
        <v>341</v>
      </c>
      <c r="B397" s="572">
        <v>781</v>
      </c>
      <c r="C397" s="572" t="s">
        <v>506</v>
      </c>
      <c r="D397" s="572">
        <v>-43</v>
      </c>
      <c r="E397" s="572" t="s">
        <v>335</v>
      </c>
      <c r="F397" s="572">
        <f>InpC!F4</f>
        <v>1</v>
      </c>
      <c r="G397" s="572" t="str">
        <f>InpC!E4</f>
        <v>Active scenario</v>
      </c>
      <c r="H397" s="572" t="s">
        <v>78</v>
      </c>
      <c r="I397" s="572">
        <f>COLUMN(InpC!E4)</f>
        <v>5</v>
      </c>
      <c r="J397" s="572"/>
      <c r="K397" s="572" t="s">
        <v>2382</v>
      </c>
      <c r="L397" s="572"/>
      <c r="M397" s="572" t="s">
        <v>1873</v>
      </c>
      <c r="N397" s="572" t="str" cm="1">
        <f t="array" aca="1" ref="N397" ca="1">CELL("format",InpC!F4)</f>
        <v>,0</v>
      </c>
      <c r="O397" s="572">
        <f>ROW(InpC!F4)</f>
        <v>4</v>
      </c>
      <c r="P397" s="572">
        <f>COLUMN(InpC!F4)</f>
        <v>6</v>
      </c>
      <c r="Q397" s="572">
        <f>ROW(InpC!F4)</f>
        <v>4</v>
      </c>
      <c r="R397" s="572">
        <f>COLUMN(InpC!F4)</f>
        <v>6</v>
      </c>
      <c r="S397" s="572">
        <f ca="1">_xlfn.SHEET(InpC!F4)</f>
        <v>1</v>
      </c>
    </row>
    <row r="398" spans="1:19" x14ac:dyDescent="0.35">
      <c r="A398" s="572" t="s">
        <v>277</v>
      </c>
      <c r="B398" s="572">
        <v>906</v>
      </c>
      <c r="C398" s="572" t="s">
        <v>507</v>
      </c>
      <c r="D398" s="572">
        <v>-43</v>
      </c>
      <c r="E398" s="572" t="s">
        <v>1874</v>
      </c>
      <c r="F398" s="572">
        <f>InpC!I4</f>
        <v>2</v>
      </c>
      <c r="G398" s="572" t="str">
        <f>InpC!E4</f>
        <v>Active scenario</v>
      </c>
      <c r="H398" s="572" t="s">
        <v>78</v>
      </c>
      <c r="I398" s="572">
        <f>COLUMN(InpC!E4)</f>
        <v>5</v>
      </c>
      <c r="J398" s="572"/>
      <c r="K398" s="572" t="s">
        <v>2382</v>
      </c>
      <c r="L398" s="572" t="s">
        <v>1875</v>
      </c>
      <c r="M398" s="572" t="s">
        <v>1876</v>
      </c>
      <c r="N398" s="572" t="str" cm="1">
        <f t="array" aca="1" ref="N398" ca="1">CELL("format",InpC!I4)</f>
        <v>F0</v>
      </c>
      <c r="O398" s="572">
        <f>ROW(InpC!I4)</f>
        <v>4</v>
      </c>
      <c r="P398" s="572">
        <f>COLUMN(InpC!I4)</f>
        <v>9</v>
      </c>
      <c r="Q398" s="572">
        <f>ROW(InpC!I4)</f>
        <v>4</v>
      </c>
      <c r="R398" s="572">
        <f>COLUMN(InpC!I4)</f>
        <v>9</v>
      </c>
      <c r="S398" s="572">
        <f ca="1">_xlfn.SHEET(InpC!I4)</f>
        <v>1</v>
      </c>
    </row>
    <row r="399" spans="1:19" x14ac:dyDescent="0.35">
      <c r="A399" s="572" t="s">
        <v>331</v>
      </c>
      <c r="B399" s="572">
        <v>784</v>
      </c>
      <c r="C399" s="572" t="s">
        <v>1877</v>
      </c>
      <c r="D399" s="572">
        <v>-43</v>
      </c>
      <c r="E399" s="572" t="s">
        <v>335</v>
      </c>
      <c r="F399" s="572">
        <f>InpC!J4</f>
        <v>0</v>
      </c>
      <c r="G399" s="572" t="str">
        <f>InpC!E4</f>
        <v>Active scenario</v>
      </c>
      <c r="H399" s="572" t="s">
        <v>78</v>
      </c>
      <c r="I399" s="572">
        <f>COLUMN(InpC!E4)</f>
        <v>5</v>
      </c>
      <c r="J399" s="572"/>
      <c r="K399" s="572"/>
      <c r="L399" s="572"/>
      <c r="M399" s="572" t="s">
        <v>1878</v>
      </c>
      <c r="N399" s="572" t="str" cm="1">
        <f t="array" aca="1" ref="N399" ca="1">CELL("format",InpC!J4)</f>
        <v>,0</v>
      </c>
      <c r="O399" s="572">
        <f>ROW(InpC!J4)</f>
        <v>4</v>
      </c>
      <c r="P399" s="572">
        <f>COLUMN(InpC!J4)</f>
        <v>10</v>
      </c>
      <c r="Q399" s="572">
        <f>ROW(InpC!J4)</f>
        <v>4</v>
      </c>
      <c r="R399" s="572">
        <f>COLUMN(InpC!J4)</f>
        <v>10</v>
      </c>
      <c r="S399" s="572">
        <f ca="1">_xlfn.SHEET(InpC!J4)</f>
        <v>1</v>
      </c>
    </row>
    <row r="400" spans="1:19" x14ac:dyDescent="0.35">
      <c r="A400" s="572" t="s">
        <v>341</v>
      </c>
      <c r="B400" s="572">
        <v>780</v>
      </c>
      <c r="C400" s="572" t="s">
        <v>508</v>
      </c>
      <c r="D400" s="572">
        <v>-43</v>
      </c>
      <c r="E400" s="572" t="s">
        <v>282</v>
      </c>
      <c r="F400" s="572">
        <f>InpC!K4</f>
        <v>1</v>
      </c>
      <c r="G400" s="572" t="str">
        <f>InpC!E4</f>
        <v>Active scenario</v>
      </c>
      <c r="H400" s="572" t="s">
        <v>78</v>
      </c>
      <c r="I400" s="572">
        <f>COLUMN(InpC!E4)</f>
        <v>5</v>
      </c>
      <c r="J400" s="572"/>
      <c r="K400" s="572" t="s">
        <v>2382</v>
      </c>
      <c r="L400" s="572"/>
      <c r="M400" s="572" t="s">
        <v>1879</v>
      </c>
      <c r="N400" s="572" t="str" cm="1">
        <f t="array" aca="1" ref="N400" ca="1">CELL("format",InpC!K4)</f>
        <v>,0</v>
      </c>
      <c r="O400" s="572">
        <f>ROW(InpC!K4)</f>
        <v>4</v>
      </c>
      <c r="P400" s="572">
        <f>COLUMN(InpC!K4)</f>
        <v>11</v>
      </c>
      <c r="Q400" s="572">
        <f>ROW(InpC!M4)</f>
        <v>4</v>
      </c>
      <c r="R400" s="572">
        <f>COLUMN(InpC!M4)</f>
        <v>13</v>
      </c>
      <c r="S400" s="572">
        <f ca="1">_xlfn.SHEET(InpC!K4)</f>
        <v>1</v>
      </c>
    </row>
    <row r="401" spans="1:19" x14ac:dyDescent="0.35">
      <c r="A401" s="572" t="s">
        <v>331</v>
      </c>
      <c r="B401" s="572">
        <v>785</v>
      </c>
      <c r="C401" s="572" t="s">
        <v>1877</v>
      </c>
      <c r="D401" s="572">
        <v>-43</v>
      </c>
      <c r="E401" s="572" t="s">
        <v>335</v>
      </c>
      <c r="F401" s="572">
        <f>InpC!N4</f>
        <v>0</v>
      </c>
      <c r="G401" s="572" t="str">
        <f>InpC!E4</f>
        <v>Active scenario</v>
      </c>
      <c r="H401" s="572" t="s">
        <v>78</v>
      </c>
      <c r="I401" s="572">
        <f>COLUMN(InpC!E4)</f>
        <v>5</v>
      </c>
      <c r="J401" s="572"/>
      <c r="K401" s="572"/>
      <c r="L401" s="572"/>
      <c r="M401" s="572" t="s">
        <v>1878</v>
      </c>
      <c r="N401" s="572" t="str" cm="1">
        <f t="array" aca="1" ref="N401" ca="1">CELL("format",InpC!N4)</f>
        <v>,0</v>
      </c>
      <c r="O401" s="572">
        <f>ROW(InpC!N4)</f>
        <v>4</v>
      </c>
      <c r="P401" s="572">
        <f>COLUMN(InpC!N4)</f>
        <v>14</v>
      </c>
      <c r="Q401" s="572">
        <f>ROW(InpC!N4)</f>
        <v>4</v>
      </c>
      <c r="R401" s="572">
        <f>COLUMN(InpC!N4)</f>
        <v>14</v>
      </c>
      <c r="S401" s="572">
        <f ca="1">_xlfn.SHEET(InpC!N4)</f>
        <v>1</v>
      </c>
    </row>
    <row r="402" spans="1:19" x14ac:dyDescent="0.35">
      <c r="A402" s="572" t="s">
        <v>341</v>
      </c>
      <c r="B402" s="572">
        <v>782</v>
      </c>
      <c r="C402" s="572" t="s">
        <v>509</v>
      </c>
      <c r="D402" s="572">
        <v>-43</v>
      </c>
      <c r="E402" s="572" t="s">
        <v>282</v>
      </c>
      <c r="F402" s="572">
        <f>InpC!O4</f>
        <v>4</v>
      </c>
      <c r="G402" s="572" t="str">
        <f>InpC!E4</f>
        <v>Active scenario</v>
      </c>
      <c r="H402" s="572" t="s">
        <v>78</v>
      </c>
      <c r="I402" s="572">
        <f>COLUMN(InpC!E4)</f>
        <v>5</v>
      </c>
      <c r="J402" s="572"/>
      <c r="K402" s="572" t="s">
        <v>2382</v>
      </c>
      <c r="L402" s="572"/>
      <c r="M402" s="572" t="s">
        <v>1880</v>
      </c>
      <c r="N402" s="572" t="str" cm="1">
        <f t="array" aca="1" ref="N402" ca="1">CELL("format",InpC!O4)</f>
        <v>,0</v>
      </c>
      <c r="O402" s="572">
        <f>ROW(InpC!O4)</f>
        <v>4</v>
      </c>
      <c r="P402" s="572">
        <f>COLUMN(InpC!O4)</f>
        <v>15</v>
      </c>
      <c r="Q402" s="572">
        <f>ROW(InpC!R4)</f>
        <v>4</v>
      </c>
      <c r="R402" s="572">
        <f>COLUMN(InpC!R4)</f>
        <v>18</v>
      </c>
      <c r="S402" s="572">
        <f ca="1">_xlfn.SHEET(InpC!O4)</f>
        <v>1</v>
      </c>
    </row>
    <row r="403" spans="1:19" x14ac:dyDescent="0.35">
      <c r="A403" s="572" t="s">
        <v>331</v>
      </c>
      <c r="B403" s="572">
        <v>786</v>
      </c>
      <c r="C403" s="572" t="s">
        <v>1877</v>
      </c>
      <c r="D403" s="572">
        <v>-43</v>
      </c>
      <c r="E403" s="572" t="s">
        <v>335</v>
      </c>
      <c r="F403" s="572">
        <f>InpC!S4</f>
        <v>0</v>
      </c>
      <c r="G403" s="572" t="str">
        <f>InpC!E4</f>
        <v>Active scenario</v>
      </c>
      <c r="H403" s="572" t="s">
        <v>78</v>
      </c>
      <c r="I403" s="572">
        <f>COLUMN(InpC!E4)</f>
        <v>5</v>
      </c>
      <c r="J403" s="572"/>
      <c r="K403" s="572"/>
      <c r="L403" s="572"/>
      <c r="M403" s="572" t="s">
        <v>1878</v>
      </c>
      <c r="N403" s="572" t="str" cm="1">
        <f t="array" aca="1" ref="N403" ca="1">CELL("format",InpC!S4)</f>
        <v>,0</v>
      </c>
      <c r="O403" s="572">
        <f>ROW(InpC!S4)</f>
        <v>4</v>
      </c>
      <c r="P403" s="572">
        <f>COLUMN(InpC!S4)</f>
        <v>19</v>
      </c>
      <c r="Q403" s="572">
        <f>ROW(InpC!S4)</f>
        <v>4</v>
      </c>
      <c r="R403" s="572">
        <f>COLUMN(InpC!S4)</f>
        <v>19</v>
      </c>
      <c r="S403" s="572">
        <f ca="1">_xlfn.SHEET(InpC!S4)</f>
        <v>1</v>
      </c>
    </row>
    <row r="404" spans="1:19" x14ac:dyDescent="0.35">
      <c r="A404" s="572" t="s">
        <v>341</v>
      </c>
      <c r="B404" s="572">
        <v>787</v>
      </c>
      <c r="C404" s="572" t="s">
        <v>510</v>
      </c>
      <c r="D404" s="572">
        <v>-43</v>
      </c>
      <c r="E404" s="572" t="s">
        <v>335</v>
      </c>
      <c r="F404" s="572">
        <f>InpC!F5</f>
        <v>1</v>
      </c>
      <c r="G404" s="572" t="str">
        <f>InpC!E5</f>
        <v>Comparison scenario</v>
      </c>
      <c r="H404" s="572" t="s">
        <v>93</v>
      </c>
      <c r="I404" s="572">
        <f>COLUMN(InpC!E5)</f>
        <v>5</v>
      </c>
      <c r="J404" s="572"/>
      <c r="K404" s="572" t="s">
        <v>2383</v>
      </c>
      <c r="L404" s="572"/>
      <c r="M404" s="572" t="s">
        <v>1881</v>
      </c>
      <c r="N404" s="572" t="str" cm="1">
        <f t="array" aca="1" ref="N404" ca="1">CELL("format",InpC!F5)</f>
        <v>,0</v>
      </c>
      <c r="O404" s="572">
        <f>ROW(InpC!F5)</f>
        <v>5</v>
      </c>
      <c r="P404" s="572">
        <f>COLUMN(InpC!F5)</f>
        <v>6</v>
      </c>
      <c r="Q404" s="572">
        <f>ROW(InpC!F5)</f>
        <v>5</v>
      </c>
      <c r="R404" s="572">
        <f>COLUMN(InpC!F5)</f>
        <v>6</v>
      </c>
      <c r="S404" s="572">
        <f ca="1">_xlfn.SHEET(InpC!F5)</f>
        <v>1</v>
      </c>
    </row>
    <row r="405" spans="1:19" x14ac:dyDescent="0.35">
      <c r="A405" s="572" t="s">
        <v>277</v>
      </c>
      <c r="B405" s="572">
        <v>907</v>
      </c>
      <c r="C405" s="572" t="s">
        <v>511</v>
      </c>
      <c r="D405" s="572">
        <v>-43</v>
      </c>
      <c r="E405" s="572" t="s">
        <v>1882</v>
      </c>
      <c r="F405" s="572">
        <f>InpC!I5</f>
        <v>2</v>
      </c>
      <c r="G405" s="572" t="str">
        <f>InpC!E5</f>
        <v>Comparison scenario</v>
      </c>
      <c r="H405" s="572" t="s">
        <v>93</v>
      </c>
      <c r="I405" s="572">
        <f>COLUMN(InpC!E5)</f>
        <v>5</v>
      </c>
      <c r="J405" s="572"/>
      <c r="K405" s="572" t="s">
        <v>2383</v>
      </c>
      <c r="L405" s="572" t="s">
        <v>1883</v>
      </c>
      <c r="M405" s="572" t="s">
        <v>1884</v>
      </c>
      <c r="N405" s="572" t="str" cm="1">
        <f t="array" aca="1" ref="N405" ca="1">CELL("format",InpC!I5)</f>
        <v>F0</v>
      </c>
      <c r="O405" s="572">
        <f>ROW(InpC!I5)</f>
        <v>5</v>
      </c>
      <c r="P405" s="572">
        <f>COLUMN(InpC!I5)</f>
        <v>9</v>
      </c>
      <c r="Q405" s="572">
        <f>ROW(InpC!I5)</f>
        <v>5</v>
      </c>
      <c r="R405" s="572">
        <f>COLUMN(InpC!I5)</f>
        <v>9</v>
      </c>
      <c r="S405" s="572">
        <f ca="1">_xlfn.SHEET(InpC!I5)</f>
        <v>1</v>
      </c>
    </row>
    <row r="406" spans="1:19" x14ac:dyDescent="0.35">
      <c r="A406" s="572" t="s">
        <v>277</v>
      </c>
      <c r="B406" s="572">
        <v>5</v>
      </c>
      <c r="C406" s="572" t="s">
        <v>512</v>
      </c>
      <c r="D406" s="572">
        <v>-43</v>
      </c>
      <c r="E406" s="572" t="s">
        <v>1885</v>
      </c>
      <c r="F406" s="572">
        <f>InpC!F6</f>
        <v>1</v>
      </c>
      <c r="G406" s="572" t="str">
        <f>InpC!E6</f>
        <v>Base case</v>
      </c>
      <c r="H406" s="572" t="s">
        <v>80</v>
      </c>
      <c r="I406" s="572">
        <f>COLUMN(InpC!E6)</f>
        <v>5</v>
      </c>
      <c r="J406" s="572"/>
      <c r="K406" s="572" t="s">
        <v>2384</v>
      </c>
      <c r="L406" s="572" t="s">
        <v>1886</v>
      </c>
      <c r="M406" s="572" t="s">
        <v>1887</v>
      </c>
      <c r="N406" s="572" t="str" cm="1">
        <f t="array" aca="1" ref="N406" ca="1">CELL("format",InpC!F6)</f>
        <v>,0</v>
      </c>
      <c r="O406" s="572">
        <f>ROW(InpC!F6)</f>
        <v>6</v>
      </c>
      <c r="P406" s="572">
        <f>COLUMN(InpC!F6)</f>
        <v>6</v>
      </c>
      <c r="Q406" s="572">
        <f>ROW(InpC!F6)</f>
        <v>6</v>
      </c>
      <c r="R406" s="572">
        <f>COLUMN(InpC!F6)</f>
        <v>6</v>
      </c>
      <c r="S406" s="572">
        <f ca="1">_xlfn.SHEET(InpC!F6)</f>
        <v>1</v>
      </c>
    </row>
    <row r="407" spans="1:19" x14ac:dyDescent="0.35">
      <c r="A407" s="572" t="s">
        <v>277</v>
      </c>
      <c r="B407" s="572">
        <v>908</v>
      </c>
      <c r="C407" s="572" t="s">
        <v>513</v>
      </c>
      <c r="D407" s="572">
        <v>-43</v>
      </c>
      <c r="E407" s="572" t="s">
        <v>1888</v>
      </c>
      <c r="F407" s="572">
        <f>InpC!I6</f>
        <v>2</v>
      </c>
      <c r="G407" s="572" t="str">
        <f>InpC!E6</f>
        <v>Base case</v>
      </c>
      <c r="H407" s="572" t="s">
        <v>80</v>
      </c>
      <c r="I407" s="572">
        <f>COLUMN(InpC!E6)</f>
        <v>5</v>
      </c>
      <c r="J407" s="572"/>
      <c r="K407" s="572" t="s">
        <v>2384</v>
      </c>
      <c r="L407" s="572" t="s">
        <v>1889</v>
      </c>
      <c r="M407" s="572" t="s">
        <v>1890</v>
      </c>
      <c r="N407" s="572" t="str" cm="1">
        <f t="array" aca="1" ref="N407" ca="1">CELL("format",InpC!I6)</f>
        <v>F0</v>
      </c>
      <c r="O407" s="572">
        <f>ROW(InpC!I6)</f>
        <v>6</v>
      </c>
      <c r="P407" s="572">
        <f>COLUMN(InpC!I6)</f>
        <v>9</v>
      </c>
      <c r="Q407" s="572">
        <f>ROW(InpC!I6)</f>
        <v>6</v>
      </c>
      <c r="R407" s="572">
        <f>COLUMN(InpC!I6)</f>
        <v>9</v>
      </c>
      <c r="S407" s="572">
        <f ca="1">_xlfn.SHEET(InpC!I6)</f>
        <v>1</v>
      </c>
    </row>
    <row r="408" spans="1:19" x14ac:dyDescent="0.35">
      <c r="A408" s="572" t="s">
        <v>341</v>
      </c>
      <c r="B408" s="572">
        <v>788</v>
      </c>
      <c r="C408" s="572" t="s">
        <v>514</v>
      </c>
      <c r="D408" s="572">
        <v>-43</v>
      </c>
      <c r="E408" s="572" t="s">
        <v>282</v>
      </c>
      <c r="F408" s="572">
        <f>InpC!J6</f>
        <v>0</v>
      </c>
      <c r="G408" s="572" t="str">
        <f>InpC!E6</f>
        <v>Base case</v>
      </c>
      <c r="H408" s="572" t="s">
        <v>80</v>
      </c>
      <c r="I408" s="572">
        <f>COLUMN(InpC!E6)</f>
        <v>5</v>
      </c>
      <c r="J408" s="572"/>
      <c r="K408" s="572" t="s">
        <v>2384</v>
      </c>
      <c r="L408" s="572"/>
      <c r="M408" s="572" t="s">
        <v>515</v>
      </c>
      <c r="N408" s="572" t="str" cm="1">
        <f t="array" aca="1" ref="N408" ca="1">CELL("format",InpC!J6)</f>
        <v>,0</v>
      </c>
      <c r="O408" s="572">
        <f>ROW(InpC!J6)</f>
        <v>6</v>
      </c>
      <c r="P408" s="572">
        <f>COLUMN(InpC!J6)</f>
        <v>10</v>
      </c>
      <c r="Q408" s="572">
        <f>ROW(InpC!S6)</f>
        <v>6</v>
      </c>
      <c r="R408" s="572">
        <f>COLUMN(InpC!S6)</f>
        <v>19</v>
      </c>
      <c r="S408" s="572">
        <f ca="1">_xlfn.SHEET(InpC!J6)</f>
        <v>1</v>
      </c>
    </row>
    <row r="409" spans="1:19" x14ac:dyDescent="0.35">
      <c r="A409" s="572" t="s">
        <v>277</v>
      </c>
      <c r="B409" s="572">
        <v>6</v>
      </c>
      <c r="C409" s="572" t="s">
        <v>516</v>
      </c>
      <c r="D409" s="572">
        <v>-43</v>
      </c>
      <c r="E409" s="572" t="s">
        <v>2385</v>
      </c>
      <c r="F409" s="572">
        <f>InpC!F7</f>
        <v>0</v>
      </c>
      <c r="G409" s="572" t="str">
        <f>InpC!E7</f>
        <v>Input differences</v>
      </c>
      <c r="H409" s="572" t="s">
        <v>94</v>
      </c>
      <c r="I409" s="572">
        <f>COLUMN(InpC!E7)</f>
        <v>5</v>
      </c>
      <c r="J409" s="572"/>
      <c r="K409" s="572" t="s">
        <v>516</v>
      </c>
      <c r="L409" s="572" t="s">
        <v>1891</v>
      </c>
      <c r="M409" s="572"/>
      <c r="N409" s="572" t="str" cm="1">
        <f t="array" aca="1" ref="N409" ca="1">CELL("format",InpC!F7)</f>
        <v>,0</v>
      </c>
      <c r="O409" s="572">
        <f>ROW(InpC!F7)</f>
        <v>7</v>
      </c>
      <c r="P409" s="572">
        <f>COLUMN(InpC!F7)</f>
        <v>6</v>
      </c>
      <c r="Q409" s="572">
        <f>ROW(InpC!F7)</f>
        <v>7</v>
      </c>
      <c r="R409" s="572">
        <f>COLUMN(InpC!F7)</f>
        <v>6</v>
      </c>
      <c r="S409" s="572">
        <f ca="1">_xlfn.SHEET(InpC!F7)</f>
        <v>1</v>
      </c>
    </row>
    <row r="410" spans="1:19" x14ac:dyDescent="0.35">
      <c r="A410" s="572" t="s">
        <v>272</v>
      </c>
      <c r="B410" s="572">
        <v>7</v>
      </c>
      <c r="C410" s="572">
        <v>7</v>
      </c>
      <c r="D410" s="572">
        <v>-43</v>
      </c>
      <c r="E410" s="572" t="s">
        <v>517</v>
      </c>
      <c r="F410" s="572" t="str">
        <f>InpC!K7</f>
        <v>Base case</v>
      </c>
      <c r="G410" s="572" t="str">
        <f>InpC!E7</f>
        <v>Input differences</v>
      </c>
      <c r="H410" s="572" t="s">
        <v>94</v>
      </c>
      <c r="I410" s="572">
        <f>COLUMN(InpC!E7)</f>
        <v>5</v>
      </c>
      <c r="J410" s="572"/>
      <c r="K410" s="572"/>
      <c r="L410" s="572" t="s">
        <v>1892</v>
      </c>
      <c r="M410" s="572"/>
      <c r="N410" s="572" t="str" cm="1">
        <f t="array" aca="1" ref="N410" ca="1">CELL("format",InpC!K7)</f>
        <v>,0</v>
      </c>
      <c r="O410" s="572">
        <f>ROW(InpC!K7)</f>
        <v>7</v>
      </c>
      <c r="P410" s="572">
        <f>COLUMN(InpC!K7)</f>
        <v>11</v>
      </c>
      <c r="Q410" s="572">
        <f>ROW(InpC!M7)</f>
        <v>7</v>
      </c>
      <c r="R410" s="572">
        <f>COLUMN(InpC!M7)</f>
        <v>13</v>
      </c>
      <c r="S410" s="572">
        <f ca="1">_xlfn.SHEET(InpC!K7)</f>
        <v>1</v>
      </c>
    </row>
    <row r="411" spans="1:19" x14ac:dyDescent="0.35">
      <c r="A411" s="572" t="s">
        <v>331</v>
      </c>
      <c r="B411" s="572">
        <v>1032</v>
      </c>
      <c r="C411" s="572" t="s">
        <v>332</v>
      </c>
      <c r="D411" s="572">
        <v>-43</v>
      </c>
      <c r="E411" s="572" t="s">
        <v>335</v>
      </c>
      <c r="F411" s="572">
        <f>InpC!I10</f>
        <v>0</v>
      </c>
      <c r="G411" s="572"/>
      <c r="H411" s="572"/>
      <c r="I411" s="572"/>
      <c r="J411" s="572"/>
      <c r="K411" s="572"/>
      <c r="L411" s="572"/>
      <c r="M411" s="572">
        <v>6</v>
      </c>
      <c r="N411" s="572" t="str" cm="1">
        <f t="array" aca="1" ref="N411" ca="1">CELL("format",InpC!I10)</f>
        <v>F0</v>
      </c>
      <c r="O411" s="572">
        <f>ROW(InpC!I10)</f>
        <v>10</v>
      </c>
      <c r="P411" s="572">
        <f>COLUMN(InpC!I10)</f>
        <v>9</v>
      </c>
      <c r="Q411" s="572">
        <f>ROW(InpC!I10)</f>
        <v>10</v>
      </c>
      <c r="R411" s="572">
        <f>COLUMN(InpC!I10)</f>
        <v>9</v>
      </c>
      <c r="S411" s="572">
        <f ca="1">_xlfn.SHEET(InpC!I10)</f>
        <v>1</v>
      </c>
    </row>
    <row r="412" spans="1:19" x14ac:dyDescent="0.35">
      <c r="A412" s="572" t="s">
        <v>270</v>
      </c>
      <c r="B412" s="572">
        <v>-44</v>
      </c>
      <c r="C412" s="572" t="s">
        <v>257</v>
      </c>
      <c r="D412" s="572">
        <v>-43</v>
      </c>
      <c r="E412" s="572"/>
      <c r="F412" s="572" t="str">
        <f>InpC!A11</f>
        <v>TIMING ASSUMPTIONS</v>
      </c>
      <c r="G412" s="572" t="str">
        <f>InpC!A11</f>
        <v>TIMING ASSUMPTIONS</v>
      </c>
      <c r="H412" s="572" t="s">
        <v>4</v>
      </c>
      <c r="I412" s="572">
        <f>COLUMN(InpC!A11)</f>
        <v>1</v>
      </c>
      <c r="J412" s="572"/>
      <c r="K412" s="572" t="s">
        <v>257</v>
      </c>
      <c r="L412" s="572"/>
      <c r="M412" s="572"/>
      <c r="N412" s="572" t="str" cm="1">
        <f t="array" aca="1" ref="N412" ca="1">CELL("format",InpC!A11)</f>
        <v>,0</v>
      </c>
      <c r="O412" s="572">
        <f>ROW(InpC!A11)</f>
        <v>11</v>
      </c>
      <c r="P412" s="572">
        <f>COLUMN(InpC!A11)</f>
        <v>1</v>
      </c>
      <c r="Q412" s="572">
        <f>ROW(InpC!A27)</f>
        <v>27</v>
      </c>
      <c r="R412" s="572">
        <f>COLUMN(InpC!A27)</f>
        <v>1</v>
      </c>
      <c r="S412" s="572">
        <f ca="1">_xlfn.SHEET(InpC!A11)</f>
        <v>1</v>
      </c>
    </row>
    <row r="413" spans="1:19" x14ac:dyDescent="0.35">
      <c r="A413" s="572" t="s">
        <v>331</v>
      </c>
      <c r="B413" s="572">
        <v>1033</v>
      </c>
      <c r="C413" s="572" t="s">
        <v>1893</v>
      </c>
      <c r="D413" s="572">
        <v>-44</v>
      </c>
      <c r="E413" s="572" t="s">
        <v>335</v>
      </c>
      <c r="F413" s="572">
        <f>InpC!I11</f>
        <v>0</v>
      </c>
      <c r="G413" s="572" t="str">
        <f>InpC!A11</f>
        <v>TIMING ASSUMPTIONS</v>
      </c>
      <c r="H413" s="572" t="s">
        <v>4</v>
      </c>
      <c r="I413" s="572">
        <f>COLUMN(InpC!A11)</f>
        <v>1</v>
      </c>
      <c r="J413" s="572"/>
      <c r="K413" s="572"/>
      <c r="L413" s="572"/>
      <c r="M413" s="572">
        <v>6</v>
      </c>
      <c r="N413" s="572" t="str" cm="1">
        <f t="array" aca="1" ref="N413" ca="1">CELL("format",InpC!I11)</f>
        <v>F0</v>
      </c>
      <c r="O413" s="572">
        <f>ROW(InpC!I11)</f>
        <v>11</v>
      </c>
      <c r="P413" s="572">
        <f>COLUMN(InpC!I11)</f>
        <v>9</v>
      </c>
      <c r="Q413" s="572">
        <f>ROW(InpC!I11)</f>
        <v>11</v>
      </c>
      <c r="R413" s="572">
        <f>COLUMN(InpC!I11)</f>
        <v>9</v>
      </c>
      <c r="S413" s="572">
        <f ca="1">_xlfn.SHEET(InpC!I11)</f>
        <v>1</v>
      </c>
    </row>
    <row r="414" spans="1:19" x14ac:dyDescent="0.35">
      <c r="A414" s="572" t="s">
        <v>331</v>
      </c>
      <c r="B414" s="572">
        <v>1034</v>
      </c>
      <c r="C414" s="572" t="s">
        <v>332</v>
      </c>
      <c r="D414" s="572">
        <v>-44</v>
      </c>
      <c r="E414" s="572" t="s">
        <v>335</v>
      </c>
      <c r="F414" s="572">
        <f>InpC!I12</f>
        <v>0</v>
      </c>
      <c r="G414" s="572"/>
      <c r="H414" s="572"/>
      <c r="I414" s="572"/>
      <c r="J414" s="572"/>
      <c r="K414" s="572"/>
      <c r="L414" s="572"/>
      <c r="M414" s="572">
        <v>6</v>
      </c>
      <c r="N414" s="572" t="str" cm="1">
        <f t="array" aca="1" ref="N414" ca="1">CELL("format",InpC!I12)</f>
        <v>F0</v>
      </c>
      <c r="O414" s="572">
        <f>ROW(InpC!I12)</f>
        <v>12</v>
      </c>
      <c r="P414" s="572">
        <f>COLUMN(InpC!I12)</f>
        <v>9</v>
      </c>
      <c r="Q414" s="572">
        <f>ROW(InpC!I12)</f>
        <v>12</v>
      </c>
      <c r="R414" s="572">
        <f>COLUMN(InpC!I12)</f>
        <v>9</v>
      </c>
      <c r="S414" s="572">
        <f ca="1">_xlfn.SHEET(InpC!I12)</f>
        <v>1</v>
      </c>
    </row>
    <row r="415" spans="1:19" x14ac:dyDescent="0.35">
      <c r="A415" s="572" t="s">
        <v>277</v>
      </c>
      <c r="B415" s="572">
        <v>909</v>
      </c>
      <c r="C415" s="572" t="s">
        <v>360</v>
      </c>
      <c r="D415" s="572">
        <v>-44</v>
      </c>
      <c r="E415" s="572" t="s">
        <v>518</v>
      </c>
      <c r="F415" s="572">
        <f>InpC!F13</f>
        <v>46023</v>
      </c>
      <c r="G415" s="572" t="str">
        <f>InpC!E13</f>
        <v>First date of time rulers</v>
      </c>
      <c r="H415" s="572" t="s">
        <v>108</v>
      </c>
      <c r="I415" s="572">
        <f>COLUMN(InpC!E13)</f>
        <v>5</v>
      </c>
      <c r="J415" s="572" t="str">
        <f>InpC!G13</f>
        <v>date</v>
      </c>
      <c r="K415" s="572" t="s">
        <v>519</v>
      </c>
      <c r="L415" s="572" t="s">
        <v>1894</v>
      </c>
      <c r="M415" s="572" t="s">
        <v>1895</v>
      </c>
      <c r="N415" s="572" t="str" cm="1">
        <f t="array" aca="1" ref="N415" ca="1">CELL("format",InpC!F13)</f>
        <v>D1</v>
      </c>
      <c r="O415" s="572">
        <f>ROW(InpC!F13)</f>
        <v>13</v>
      </c>
      <c r="P415" s="572">
        <f>COLUMN(InpC!F13)</f>
        <v>6</v>
      </c>
      <c r="Q415" s="572">
        <f>ROW(InpC!F13)</f>
        <v>13</v>
      </c>
      <c r="R415" s="572">
        <f>COLUMN(InpC!F13)</f>
        <v>6</v>
      </c>
      <c r="S415" s="572">
        <f ca="1">_xlfn.SHEET(InpC!F13)</f>
        <v>1</v>
      </c>
    </row>
    <row r="416" spans="1:19" x14ac:dyDescent="0.35">
      <c r="A416" s="572" t="s">
        <v>277</v>
      </c>
      <c r="B416" s="572">
        <v>1035</v>
      </c>
      <c r="C416" s="572" t="s">
        <v>519</v>
      </c>
      <c r="D416" s="572">
        <v>-44</v>
      </c>
      <c r="E416" s="572" t="s">
        <v>520</v>
      </c>
      <c r="F416" s="572" t="str">
        <f>InpC!I13</f>
        <v>vw</v>
      </c>
      <c r="G416" s="572" t="str">
        <f>InpC!E13</f>
        <v>First date of time rulers</v>
      </c>
      <c r="H416" s="572" t="s">
        <v>108</v>
      </c>
      <c r="I416" s="572">
        <f>COLUMN(InpC!E13)</f>
        <v>5</v>
      </c>
      <c r="J416" s="572" t="str">
        <f>InpC!G13</f>
        <v>date</v>
      </c>
      <c r="K416" s="572" t="s">
        <v>519</v>
      </c>
      <c r="L416" s="572" t="s">
        <v>1896</v>
      </c>
      <c r="M416" s="572">
        <v>6</v>
      </c>
      <c r="N416" s="572" t="str" cm="1">
        <f t="array" aca="1" ref="N416" ca="1">CELL("format",InpC!I13)</f>
        <v>F0</v>
      </c>
      <c r="O416" s="572">
        <f>ROW(InpC!I13)</f>
        <v>13</v>
      </c>
      <c r="P416" s="572">
        <f>COLUMN(InpC!I13)</f>
        <v>9</v>
      </c>
      <c r="Q416" s="572">
        <f>ROW(InpC!I13)</f>
        <v>13</v>
      </c>
      <c r="R416" s="572">
        <f>COLUMN(InpC!I13)</f>
        <v>9</v>
      </c>
      <c r="S416" s="572">
        <f ca="1">_xlfn.SHEET(InpC!I13)</f>
        <v>1</v>
      </c>
    </row>
    <row r="417" spans="1:19" x14ac:dyDescent="0.35">
      <c r="A417" s="572" t="s">
        <v>341</v>
      </c>
      <c r="B417" s="572">
        <v>968</v>
      </c>
      <c r="C417" s="572" t="s">
        <v>521</v>
      </c>
      <c r="D417" s="572">
        <v>-44</v>
      </c>
      <c r="E417" s="572" t="s">
        <v>282</v>
      </c>
      <c r="F417" s="572">
        <f>InpC!J13</f>
        <v>0</v>
      </c>
      <c r="G417" s="572" t="str">
        <f>InpC!E13</f>
        <v>First date of time rulers</v>
      </c>
      <c r="H417" s="572" t="s">
        <v>108</v>
      </c>
      <c r="I417" s="572">
        <f>COLUMN(InpC!E13)</f>
        <v>5</v>
      </c>
      <c r="J417" s="572" t="str">
        <f>InpC!G13</f>
        <v>date</v>
      </c>
      <c r="K417" s="572" t="s">
        <v>519</v>
      </c>
      <c r="L417" s="572"/>
      <c r="M417" s="572" t="s">
        <v>1897</v>
      </c>
      <c r="N417" s="572" t="str" cm="1">
        <f t="array" aca="1" ref="N417" ca="1">CELL("format",InpC!J13)</f>
        <v>D1</v>
      </c>
      <c r="O417" s="572">
        <f>ROW(InpC!J13)</f>
        <v>13</v>
      </c>
      <c r="P417" s="572">
        <f>COLUMN(InpC!J13)</f>
        <v>10</v>
      </c>
      <c r="Q417" s="572">
        <f>ROW(InpC!S13)</f>
        <v>13</v>
      </c>
      <c r="R417" s="572">
        <f>COLUMN(InpC!S13)</f>
        <v>19</v>
      </c>
      <c r="S417" s="572">
        <f ca="1">_xlfn.SHEET(InpC!J13)</f>
        <v>1</v>
      </c>
    </row>
    <row r="418" spans="1:19" x14ac:dyDescent="0.35">
      <c r="A418" s="572" t="s">
        <v>277</v>
      </c>
      <c r="B418" s="572">
        <v>910</v>
      </c>
      <c r="C418" s="572" t="s">
        <v>364</v>
      </c>
      <c r="D418" s="572">
        <v>-44</v>
      </c>
      <c r="E418" s="572" t="s">
        <v>522</v>
      </c>
      <c r="F418" s="572">
        <f>InpC!F14</f>
        <v>46387</v>
      </c>
      <c r="G418" s="572" t="str">
        <f>InpC!E14</f>
        <v>Financial year end date of first model period</v>
      </c>
      <c r="H418" s="572" t="s">
        <v>159</v>
      </c>
      <c r="I418" s="572">
        <f>COLUMN(InpC!E14)</f>
        <v>5</v>
      </c>
      <c r="J418" s="572" t="str">
        <f>InpC!G14</f>
        <v>date</v>
      </c>
      <c r="K418" s="572" t="s">
        <v>523</v>
      </c>
      <c r="L418" s="572" t="s">
        <v>1898</v>
      </c>
      <c r="M418" s="572" t="s">
        <v>1899</v>
      </c>
      <c r="N418" s="572" t="str" cm="1">
        <f t="array" aca="1" ref="N418" ca="1">CELL("format",InpC!F14)</f>
        <v>D1</v>
      </c>
      <c r="O418" s="572">
        <f>ROW(InpC!F14)</f>
        <v>14</v>
      </c>
      <c r="P418" s="572">
        <f>COLUMN(InpC!F14)</f>
        <v>6</v>
      </c>
      <c r="Q418" s="572">
        <f>ROW(InpC!F14)</f>
        <v>14</v>
      </c>
      <c r="R418" s="572">
        <f>COLUMN(InpC!F14)</f>
        <v>6</v>
      </c>
      <c r="S418" s="572">
        <f ca="1">_xlfn.SHEET(InpC!F14)</f>
        <v>1</v>
      </c>
    </row>
    <row r="419" spans="1:19" x14ac:dyDescent="0.35">
      <c r="A419" s="572" t="s">
        <v>277</v>
      </c>
      <c r="B419" s="572">
        <v>1036</v>
      </c>
      <c r="C419" s="572" t="s">
        <v>523</v>
      </c>
      <c r="D419" s="572">
        <v>-44</v>
      </c>
      <c r="E419" s="572" t="s">
        <v>524</v>
      </c>
      <c r="F419" s="572" t="str">
        <f>InpC!I14</f>
        <v>vw</v>
      </c>
      <c r="G419" s="572" t="str">
        <f>InpC!E14</f>
        <v>Financial year end date of first model period</v>
      </c>
      <c r="H419" s="572" t="s">
        <v>159</v>
      </c>
      <c r="I419" s="572">
        <f>COLUMN(InpC!E14)</f>
        <v>5</v>
      </c>
      <c r="J419" s="572" t="str">
        <f>InpC!G14</f>
        <v>date</v>
      </c>
      <c r="K419" s="572" t="s">
        <v>523</v>
      </c>
      <c r="L419" s="572" t="s">
        <v>1900</v>
      </c>
      <c r="M419" s="572">
        <v>6</v>
      </c>
      <c r="N419" s="572" t="str" cm="1">
        <f t="array" aca="1" ref="N419" ca="1">CELL("format",InpC!I14)</f>
        <v>F0</v>
      </c>
      <c r="O419" s="572">
        <f>ROW(InpC!I14)</f>
        <v>14</v>
      </c>
      <c r="P419" s="572">
        <f>COLUMN(InpC!I14)</f>
        <v>9</v>
      </c>
      <c r="Q419" s="572">
        <f>ROW(InpC!I14)</f>
        <v>14</v>
      </c>
      <c r="R419" s="572">
        <f>COLUMN(InpC!I14)</f>
        <v>9</v>
      </c>
      <c r="S419" s="572">
        <f ca="1">_xlfn.SHEET(InpC!I14)</f>
        <v>1</v>
      </c>
    </row>
    <row r="420" spans="1:19" x14ac:dyDescent="0.35">
      <c r="A420" s="572" t="s">
        <v>341</v>
      </c>
      <c r="B420" s="572">
        <v>969</v>
      </c>
      <c r="C420" s="572" t="s">
        <v>525</v>
      </c>
      <c r="D420" s="572">
        <v>-44</v>
      </c>
      <c r="E420" s="572" t="s">
        <v>282</v>
      </c>
      <c r="F420" s="572">
        <f>InpC!J14</f>
        <v>0</v>
      </c>
      <c r="G420" s="572" t="str">
        <f>InpC!E14</f>
        <v>Financial year end date of first model period</v>
      </c>
      <c r="H420" s="572" t="s">
        <v>159</v>
      </c>
      <c r="I420" s="572">
        <f>COLUMN(InpC!E14)</f>
        <v>5</v>
      </c>
      <c r="J420" s="572" t="str">
        <f>InpC!G14</f>
        <v>date</v>
      </c>
      <c r="K420" s="572" t="s">
        <v>523</v>
      </c>
      <c r="L420" s="572"/>
      <c r="M420" s="572" t="s">
        <v>1901</v>
      </c>
      <c r="N420" s="572" t="str" cm="1">
        <f t="array" aca="1" ref="N420" ca="1">CELL("format",InpC!J14)</f>
        <v>D1</v>
      </c>
      <c r="O420" s="572">
        <f>ROW(InpC!J14)</f>
        <v>14</v>
      </c>
      <c r="P420" s="572">
        <f>COLUMN(InpC!J14)</f>
        <v>10</v>
      </c>
      <c r="Q420" s="572">
        <f>ROW(InpC!S14)</f>
        <v>14</v>
      </c>
      <c r="R420" s="572">
        <f>COLUMN(InpC!S14)</f>
        <v>19</v>
      </c>
      <c r="S420" s="572">
        <f ca="1">_xlfn.SHEET(InpC!J14)</f>
        <v>1</v>
      </c>
    </row>
    <row r="421" spans="1:19" x14ac:dyDescent="0.35">
      <c r="A421" s="572" t="s">
        <v>277</v>
      </c>
      <c r="B421" s="572">
        <v>911</v>
      </c>
      <c r="C421" s="572" t="s">
        <v>362</v>
      </c>
      <c r="D421" s="572">
        <v>-44</v>
      </c>
      <c r="E421" s="572" t="s">
        <v>526</v>
      </c>
      <c r="F421" s="572">
        <f>InpC!F15</f>
        <v>12</v>
      </c>
      <c r="G421" s="572" t="str">
        <f>InpC!E15</f>
        <v>Financial year end month number</v>
      </c>
      <c r="H421" s="572" t="s">
        <v>12</v>
      </c>
      <c r="I421" s="572">
        <f>COLUMN(InpC!E15)</f>
        <v>5</v>
      </c>
      <c r="J421" s="572" t="str">
        <f>InpC!G15</f>
        <v>month #</v>
      </c>
      <c r="K421" s="572" t="s">
        <v>362</v>
      </c>
      <c r="L421" s="572" t="s">
        <v>1902</v>
      </c>
      <c r="M421" s="572" t="s">
        <v>1903</v>
      </c>
      <c r="N421" s="572" t="str" cm="1">
        <f t="array" aca="1" ref="N421" ca="1">CELL("format",InpC!F15)</f>
        <v>,0</v>
      </c>
      <c r="O421" s="572">
        <f>ROW(InpC!F15)</f>
        <v>15</v>
      </c>
      <c r="P421" s="572">
        <f>COLUMN(InpC!F15)</f>
        <v>6</v>
      </c>
      <c r="Q421" s="572">
        <f>ROW(InpC!F15)</f>
        <v>15</v>
      </c>
      <c r="R421" s="572">
        <f>COLUMN(InpC!F15)</f>
        <v>6</v>
      </c>
      <c r="S421" s="572">
        <f ca="1">_xlfn.SHEET(InpC!F15)</f>
        <v>1</v>
      </c>
    </row>
    <row r="422" spans="1:19" x14ac:dyDescent="0.35">
      <c r="A422" s="572" t="s">
        <v>277</v>
      </c>
      <c r="B422" s="572">
        <v>1037</v>
      </c>
      <c r="C422" s="572" t="s">
        <v>527</v>
      </c>
      <c r="D422" s="572">
        <v>-44</v>
      </c>
      <c r="E422" s="572" t="s">
        <v>528</v>
      </c>
      <c r="F422" s="572" t="str">
        <f>InpC!I15</f>
        <v>vw</v>
      </c>
      <c r="G422" s="572" t="str">
        <f>InpC!G15</f>
        <v>month #</v>
      </c>
      <c r="H422" s="572" t="s">
        <v>13</v>
      </c>
      <c r="I422" s="572">
        <f>COLUMN(InpC!G15)</f>
        <v>7</v>
      </c>
      <c r="J422" s="572" t="str">
        <f>InpC!G15</f>
        <v>month #</v>
      </c>
      <c r="K422" s="572" t="s">
        <v>529</v>
      </c>
      <c r="L422" s="572" t="s">
        <v>1904</v>
      </c>
      <c r="M422" s="572">
        <v>6</v>
      </c>
      <c r="N422" s="572" t="str" cm="1">
        <f t="array" aca="1" ref="N422" ca="1">CELL("format",InpC!I15)</f>
        <v>F0</v>
      </c>
      <c r="O422" s="572">
        <f>ROW(InpC!I15)</f>
        <v>15</v>
      </c>
      <c r="P422" s="572">
        <f>COLUMN(InpC!I15)</f>
        <v>9</v>
      </c>
      <c r="Q422" s="572">
        <f>ROW(InpC!I15)</f>
        <v>15</v>
      </c>
      <c r="R422" s="572">
        <f>COLUMN(InpC!I15)</f>
        <v>9</v>
      </c>
      <c r="S422" s="572">
        <f ca="1">_xlfn.SHEET(InpC!I15)</f>
        <v>1</v>
      </c>
    </row>
    <row r="423" spans="1:19" x14ac:dyDescent="0.35">
      <c r="A423" s="572" t="s">
        <v>341</v>
      </c>
      <c r="B423" s="572">
        <v>970</v>
      </c>
      <c r="C423" s="572" t="s">
        <v>530</v>
      </c>
      <c r="D423" s="572">
        <v>-44</v>
      </c>
      <c r="E423" s="572" t="s">
        <v>282</v>
      </c>
      <c r="F423" s="572">
        <f>InpC!J15</f>
        <v>0</v>
      </c>
      <c r="G423" s="572" t="str">
        <f>InpC!E15</f>
        <v>Financial year end month number</v>
      </c>
      <c r="H423" s="572" t="s">
        <v>12</v>
      </c>
      <c r="I423" s="572">
        <f>COLUMN(InpC!E15)</f>
        <v>5</v>
      </c>
      <c r="J423" s="572" t="str">
        <f>InpC!G15</f>
        <v>month #</v>
      </c>
      <c r="K423" s="572" t="s">
        <v>362</v>
      </c>
      <c r="L423" s="572"/>
      <c r="M423" s="572" t="s">
        <v>1905</v>
      </c>
      <c r="N423" s="572" t="str" cm="1">
        <f t="array" aca="1" ref="N423" ca="1">CELL("format",InpC!J15)</f>
        <v>D1</v>
      </c>
      <c r="O423" s="572">
        <f>ROW(InpC!J15)</f>
        <v>15</v>
      </c>
      <c r="P423" s="572">
        <f>COLUMN(InpC!J15)</f>
        <v>10</v>
      </c>
      <c r="Q423" s="572">
        <f>ROW(InpC!S15)</f>
        <v>15</v>
      </c>
      <c r="R423" s="572">
        <f>COLUMN(InpC!S15)</f>
        <v>19</v>
      </c>
      <c r="S423" s="572">
        <f ca="1">_xlfn.SHEET(InpC!J15)</f>
        <v>1</v>
      </c>
    </row>
    <row r="424" spans="1:19" x14ac:dyDescent="0.35">
      <c r="A424" s="572" t="s">
        <v>277</v>
      </c>
      <c r="B424" s="572">
        <v>912</v>
      </c>
      <c r="C424" s="572" t="s">
        <v>367</v>
      </c>
      <c r="D424" s="572">
        <v>-44</v>
      </c>
      <c r="E424" s="572" t="s">
        <v>531</v>
      </c>
      <c r="F424" s="572">
        <f>InpC!F16</f>
        <v>3</v>
      </c>
      <c r="G424" s="572" t="str">
        <f>InpC!E16</f>
        <v>Length of operating period</v>
      </c>
      <c r="H424" s="572" t="s">
        <v>83</v>
      </c>
      <c r="I424" s="572">
        <f>COLUMN(InpC!E16)</f>
        <v>5</v>
      </c>
      <c r="J424" s="572" t="str">
        <f>InpC!G16</f>
        <v>months</v>
      </c>
      <c r="K424" s="572" t="s">
        <v>367</v>
      </c>
      <c r="L424" s="572" t="s">
        <v>1906</v>
      </c>
      <c r="M424" s="572" t="s">
        <v>1907</v>
      </c>
      <c r="N424" s="572" t="str" cm="1">
        <f t="array" aca="1" ref="N424" ca="1">CELL("format",InpC!F16)</f>
        <v>,0</v>
      </c>
      <c r="O424" s="572">
        <f>ROW(InpC!F16)</f>
        <v>16</v>
      </c>
      <c r="P424" s="572">
        <f>COLUMN(InpC!F16)</f>
        <v>6</v>
      </c>
      <c r="Q424" s="572">
        <f>ROW(InpC!F16)</f>
        <v>16</v>
      </c>
      <c r="R424" s="572">
        <f>COLUMN(InpC!F16)</f>
        <v>6</v>
      </c>
      <c r="S424" s="572">
        <f ca="1">_xlfn.SHEET(InpC!F16)</f>
        <v>1</v>
      </c>
    </row>
    <row r="425" spans="1:19" x14ac:dyDescent="0.35">
      <c r="A425" s="572" t="s">
        <v>277</v>
      </c>
      <c r="B425" s="572">
        <v>1038</v>
      </c>
      <c r="C425" s="572" t="s">
        <v>532</v>
      </c>
      <c r="D425" s="572">
        <v>-44</v>
      </c>
      <c r="E425" s="572" t="s">
        <v>533</v>
      </c>
      <c r="F425" s="572" t="str">
        <f>InpC!I16</f>
        <v>vw</v>
      </c>
      <c r="G425" s="572" t="str">
        <f>InpC!E16</f>
        <v>Length of operating period</v>
      </c>
      <c r="H425" s="572" t="s">
        <v>83</v>
      </c>
      <c r="I425" s="572">
        <f>COLUMN(InpC!E16)</f>
        <v>5</v>
      </c>
      <c r="J425" s="572" t="str">
        <f>InpC!G16</f>
        <v>months</v>
      </c>
      <c r="K425" s="572" t="s">
        <v>367</v>
      </c>
      <c r="L425" s="572" t="s">
        <v>1908</v>
      </c>
      <c r="M425" s="572">
        <v>6</v>
      </c>
      <c r="N425" s="572" t="str" cm="1">
        <f t="array" aca="1" ref="N425" ca="1">CELL("format",InpC!I16)</f>
        <v>F0</v>
      </c>
      <c r="O425" s="572">
        <f>ROW(InpC!I16)</f>
        <v>16</v>
      </c>
      <c r="P425" s="572">
        <f>COLUMN(InpC!I16)</f>
        <v>9</v>
      </c>
      <c r="Q425" s="572">
        <f>ROW(InpC!I16)</f>
        <v>16</v>
      </c>
      <c r="R425" s="572">
        <f>COLUMN(InpC!I16)</f>
        <v>9</v>
      </c>
      <c r="S425" s="572">
        <f ca="1">_xlfn.SHEET(InpC!I16)</f>
        <v>1</v>
      </c>
    </row>
    <row r="426" spans="1:19" x14ac:dyDescent="0.35">
      <c r="A426" s="572" t="s">
        <v>341</v>
      </c>
      <c r="B426" s="572">
        <v>971</v>
      </c>
      <c r="C426" s="572" t="s">
        <v>534</v>
      </c>
      <c r="D426" s="572">
        <v>-44</v>
      </c>
      <c r="E426" s="572" t="s">
        <v>282</v>
      </c>
      <c r="F426" s="572">
        <f>InpC!J16</f>
        <v>0</v>
      </c>
      <c r="G426" s="572" t="str">
        <f>InpC!E16</f>
        <v>Length of operating period</v>
      </c>
      <c r="H426" s="572" t="s">
        <v>83</v>
      </c>
      <c r="I426" s="572">
        <f>COLUMN(InpC!E16)</f>
        <v>5</v>
      </c>
      <c r="J426" s="572" t="str">
        <f>InpC!G16</f>
        <v>months</v>
      </c>
      <c r="K426" s="572" t="s">
        <v>367</v>
      </c>
      <c r="L426" s="572"/>
      <c r="M426" s="572" t="s">
        <v>1909</v>
      </c>
      <c r="N426" s="572" t="str" cm="1">
        <f t="array" aca="1" ref="N426" ca="1">CELL("format",InpC!J16)</f>
        <v>D1</v>
      </c>
      <c r="O426" s="572">
        <f>ROW(InpC!J16)</f>
        <v>16</v>
      </c>
      <c r="P426" s="572">
        <f>COLUMN(InpC!J16)</f>
        <v>10</v>
      </c>
      <c r="Q426" s="572">
        <f>ROW(InpC!S16)</f>
        <v>16</v>
      </c>
      <c r="R426" s="572">
        <f>COLUMN(InpC!S16)</f>
        <v>19</v>
      </c>
      <c r="S426" s="572">
        <f ca="1">_xlfn.SHEET(InpC!J16)</f>
        <v>1</v>
      </c>
    </row>
    <row r="427" spans="1:19" x14ac:dyDescent="0.35">
      <c r="A427" s="572" t="s">
        <v>277</v>
      </c>
      <c r="B427" s="572">
        <v>913</v>
      </c>
      <c r="C427" s="572" t="s">
        <v>535</v>
      </c>
      <c r="D427" s="572">
        <v>-44</v>
      </c>
      <c r="E427" s="572" t="s">
        <v>536</v>
      </c>
      <c r="F427" s="572">
        <f>InpC!F17</f>
        <v>12</v>
      </c>
      <c r="G427" s="572" t="str">
        <f>InpC!E17</f>
        <v>Escalation period end month</v>
      </c>
      <c r="H427" s="572" t="s">
        <v>147</v>
      </c>
      <c r="I427" s="572">
        <f>COLUMN(InpC!E17)</f>
        <v>5</v>
      </c>
      <c r="J427" s="572" t="str">
        <f>InpC!G17</f>
        <v>month</v>
      </c>
      <c r="K427" s="572" t="s">
        <v>535</v>
      </c>
      <c r="L427" s="572" t="s">
        <v>1910</v>
      </c>
      <c r="M427" s="572" t="s">
        <v>1911</v>
      </c>
      <c r="N427" s="572" t="str" cm="1">
        <f t="array" aca="1" ref="N427" ca="1">CELL("format",InpC!F17)</f>
        <v>,0</v>
      </c>
      <c r="O427" s="572">
        <f>ROW(InpC!F17)</f>
        <v>17</v>
      </c>
      <c r="P427" s="572">
        <f>COLUMN(InpC!F17)</f>
        <v>6</v>
      </c>
      <c r="Q427" s="572">
        <f>ROW(InpC!F17)</f>
        <v>17</v>
      </c>
      <c r="R427" s="572">
        <f>COLUMN(InpC!F17)</f>
        <v>6</v>
      </c>
      <c r="S427" s="572">
        <f ca="1">_xlfn.SHEET(InpC!F17)</f>
        <v>1</v>
      </c>
    </row>
    <row r="428" spans="1:19" x14ac:dyDescent="0.35">
      <c r="A428" s="572" t="s">
        <v>277</v>
      </c>
      <c r="B428" s="572">
        <v>1039</v>
      </c>
      <c r="C428" s="572" t="s">
        <v>537</v>
      </c>
      <c r="D428" s="572">
        <v>-44</v>
      </c>
      <c r="E428" s="572" t="s">
        <v>538</v>
      </c>
      <c r="F428" s="572" t="str">
        <f>InpC!I17</f>
        <v>vw</v>
      </c>
      <c r="G428" s="572" t="str">
        <f>InpC!E17</f>
        <v>Escalation period end month</v>
      </c>
      <c r="H428" s="572" t="s">
        <v>147</v>
      </c>
      <c r="I428" s="572">
        <f>COLUMN(InpC!E17)</f>
        <v>5</v>
      </c>
      <c r="J428" s="572" t="str">
        <f>InpC!G17</f>
        <v>month</v>
      </c>
      <c r="K428" s="572" t="s">
        <v>535</v>
      </c>
      <c r="L428" s="572" t="s">
        <v>1912</v>
      </c>
      <c r="M428" s="572">
        <v>6</v>
      </c>
      <c r="N428" s="572" t="str" cm="1">
        <f t="array" aca="1" ref="N428" ca="1">CELL("format",InpC!I17)</f>
        <v>F0</v>
      </c>
      <c r="O428" s="572">
        <f>ROW(InpC!I17)</f>
        <v>17</v>
      </c>
      <c r="P428" s="572">
        <f>COLUMN(InpC!I17)</f>
        <v>9</v>
      </c>
      <c r="Q428" s="572">
        <f>ROW(InpC!I17)</f>
        <v>17</v>
      </c>
      <c r="R428" s="572">
        <f>COLUMN(InpC!I17)</f>
        <v>9</v>
      </c>
      <c r="S428" s="572">
        <f ca="1">_xlfn.SHEET(InpC!I17)</f>
        <v>1</v>
      </c>
    </row>
    <row r="429" spans="1:19" x14ac:dyDescent="0.35">
      <c r="A429" s="572" t="s">
        <v>341</v>
      </c>
      <c r="B429" s="572">
        <v>972</v>
      </c>
      <c r="C429" s="572" t="s">
        <v>539</v>
      </c>
      <c r="D429" s="572">
        <v>-44</v>
      </c>
      <c r="E429" s="572" t="s">
        <v>282</v>
      </c>
      <c r="F429" s="572">
        <f>InpC!J17</f>
        <v>0</v>
      </c>
      <c r="G429" s="572" t="str">
        <f>InpC!E17</f>
        <v>Escalation period end month</v>
      </c>
      <c r="H429" s="572" t="s">
        <v>147</v>
      </c>
      <c r="I429" s="572">
        <f>COLUMN(InpC!E17)</f>
        <v>5</v>
      </c>
      <c r="J429" s="572" t="str">
        <f>InpC!G17</f>
        <v>month</v>
      </c>
      <c r="K429" s="572" t="s">
        <v>535</v>
      </c>
      <c r="L429" s="572"/>
      <c r="M429" s="572" t="s">
        <v>1913</v>
      </c>
      <c r="N429" s="572" t="str" cm="1">
        <f t="array" aca="1" ref="N429" ca="1">CELL("format",InpC!J17)</f>
        <v>,0</v>
      </c>
      <c r="O429" s="572">
        <f>ROW(InpC!J17)</f>
        <v>17</v>
      </c>
      <c r="P429" s="572">
        <f>COLUMN(InpC!J17)</f>
        <v>10</v>
      </c>
      <c r="Q429" s="572">
        <f>ROW(InpC!S17)</f>
        <v>17</v>
      </c>
      <c r="R429" s="572">
        <f>COLUMN(InpC!S17)</f>
        <v>19</v>
      </c>
      <c r="S429" s="572">
        <f ca="1">_xlfn.SHEET(InpC!J17)</f>
        <v>1</v>
      </c>
    </row>
    <row r="430" spans="1:19" x14ac:dyDescent="0.35">
      <c r="A430" s="572" t="s">
        <v>331</v>
      </c>
      <c r="B430" s="572">
        <v>1040</v>
      </c>
      <c r="C430" s="572" t="s">
        <v>1914</v>
      </c>
      <c r="D430" s="572">
        <v>-44</v>
      </c>
      <c r="E430" s="572" t="s">
        <v>335</v>
      </c>
      <c r="F430" s="572">
        <f>InpC!I18</f>
        <v>0</v>
      </c>
      <c r="G430" s="572" t="str">
        <f>InpC!I17</f>
        <v>vw</v>
      </c>
      <c r="H430" s="572" t="s">
        <v>540</v>
      </c>
      <c r="I430" s="572">
        <f>COLUMN(InpC!I17)</f>
        <v>9</v>
      </c>
      <c r="J430" s="572"/>
      <c r="K430" s="572"/>
      <c r="L430" s="572"/>
      <c r="M430" s="572">
        <v>6</v>
      </c>
      <c r="N430" s="572" t="str" cm="1">
        <f t="array" aca="1" ref="N430" ca="1">CELL("format",InpC!I18)</f>
        <v>F0</v>
      </c>
      <c r="O430" s="572">
        <f>ROW(InpC!I18)</f>
        <v>18</v>
      </c>
      <c r="P430" s="572">
        <f>COLUMN(InpC!I18)</f>
        <v>9</v>
      </c>
      <c r="Q430" s="572">
        <f>ROW(InpC!I18)</f>
        <v>18</v>
      </c>
      <c r="R430" s="572">
        <f>COLUMN(InpC!I18)</f>
        <v>9</v>
      </c>
      <c r="S430" s="572">
        <f ca="1">_xlfn.SHEET(InpC!I18)</f>
        <v>1</v>
      </c>
    </row>
    <row r="431" spans="1:19" x14ac:dyDescent="0.35">
      <c r="A431" s="572" t="s">
        <v>277</v>
      </c>
      <c r="B431" s="572">
        <v>1248</v>
      </c>
      <c r="C431" s="572" t="s">
        <v>372</v>
      </c>
      <c r="D431" s="572">
        <v>-44</v>
      </c>
      <c r="E431" s="572" t="s">
        <v>541</v>
      </c>
      <c r="F431" s="572">
        <f>InpC!F19</f>
        <v>46203</v>
      </c>
      <c r="G431" s="572" t="str">
        <f>InpC!E19</f>
        <v>Financial close date</v>
      </c>
      <c r="H431" s="572" t="s">
        <v>151</v>
      </c>
      <c r="I431" s="572">
        <f>COLUMN(InpC!E19)</f>
        <v>5</v>
      </c>
      <c r="J431" s="572" t="str">
        <f>InpC!G19</f>
        <v>date</v>
      </c>
      <c r="K431" s="572" t="s">
        <v>542</v>
      </c>
      <c r="L431" s="572" t="s">
        <v>1915</v>
      </c>
      <c r="M431" s="572" t="s">
        <v>1916</v>
      </c>
      <c r="N431" s="572" t="str" cm="1">
        <f t="array" aca="1" ref="N431" ca="1">CELL("format",InpC!F19)</f>
        <v>D1</v>
      </c>
      <c r="O431" s="572">
        <f>ROW(InpC!F19)</f>
        <v>19</v>
      </c>
      <c r="P431" s="572">
        <f>COLUMN(InpC!F19)</f>
        <v>6</v>
      </c>
      <c r="Q431" s="572">
        <f>ROW(InpC!F19)</f>
        <v>19</v>
      </c>
      <c r="R431" s="572">
        <f>COLUMN(InpC!F19)</f>
        <v>6</v>
      </c>
      <c r="S431" s="572">
        <f ca="1">_xlfn.SHEET(InpC!F19)</f>
        <v>1</v>
      </c>
    </row>
    <row r="432" spans="1:19" x14ac:dyDescent="0.35">
      <c r="A432" s="572" t="s">
        <v>277</v>
      </c>
      <c r="B432" s="572">
        <v>1041</v>
      </c>
      <c r="C432" s="572" t="s">
        <v>542</v>
      </c>
      <c r="D432" s="572">
        <v>-44</v>
      </c>
      <c r="E432" s="572" t="s">
        <v>543</v>
      </c>
      <c r="F432" s="572" t="str">
        <f>InpC!I19</f>
        <v>vw</v>
      </c>
      <c r="G432" s="572" t="str">
        <f>InpC!E19</f>
        <v>Financial close date</v>
      </c>
      <c r="H432" s="572" t="s">
        <v>151</v>
      </c>
      <c r="I432" s="572">
        <f>COLUMN(InpC!E19)</f>
        <v>5</v>
      </c>
      <c r="J432" s="572" t="str">
        <f>InpC!G19</f>
        <v>date</v>
      </c>
      <c r="K432" s="572" t="s">
        <v>542</v>
      </c>
      <c r="L432" s="572" t="s">
        <v>1917</v>
      </c>
      <c r="M432" s="572">
        <v>6</v>
      </c>
      <c r="N432" s="572" t="str" cm="1">
        <f t="array" aca="1" ref="N432" ca="1">CELL("format",InpC!I19)</f>
        <v>F0</v>
      </c>
      <c r="O432" s="572">
        <f>ROW(InpC!I19)</f>
        <v>19</v>
      </c>
      <c r="P432" s="572">
        <f>COLUMN(InpC!I19)</f>
        <v>9</v>
      </c>
      <c r="Q432" s="572">
        <f>ROW(InpC!I19)</f>
        <v>19</v>
      </c>
      <c r="R432" s="572">
        <f>COLUMN(InpC!I19)</f>
        <v>9</v>
      </c>
      <c r="S432" s="572">
        <f ca="1">_xlfn.SHEET(InpC!I19)</f>
        <v>1</v>
      </c>
    </row>
    <row r="433" spans="1:19" x14ac:dyDescent="0.35">
      <c r="A433" s="572" t="s">
        <v>341</v>
      </c>
      <c r="B433" s="572">
        <v>1258</v>
      </c>
      <c r="C433" s="572" t="s">
        <v>544</v>
      </c>
      <c r="D433" s="572">
        <v>-44</v>
      </c>
      <c r="E433" s="572" t="s">
        <v>282</v>
      </c>
      <c r="F433" s="572">
        <f>InpC!J19</f>
        <v>0</v>
      </c>
      <c r="G433" s="572" t="str">
        <f>InpC!E19</f>
        <v>Financial close date</v>
      </c>
      <c r="H433" s="572" t="s">
        <v>151</v>
      </c>
      <c r="I433" s="572">
        <f>COLUMN(InpC!E19)</f>
        <v>5</v>
      </c>
      <c r="J433" s="572" t="str">
        <f>InpC!G19</f>
        <v>date</v>
      </c>
      <c r="K433" s="572" t="s">
        <v>542</v>
      </c>
      <c r="L433" s="572"/>
      <c r="M433" s="572" t="s">
        <v>1918</v>
      </c>
      <c r="N433" s="572" t="str" cm="1">
        <f t="array" aca="1" ref="N433" ca="1">CELL("format",InpC!J19)</f>
        <v>D1</v>
      </c>
      <c r="O433" s="572">
        <f>ROW(InpC!J19)</f>
        <v>19</v>
      </c>
      <c r="P433" s="572">
        <f>COLUMN(InpC!J19)</f>
        <v>10</v>
      </c>
      <c r="Q433" s="572">
        <f>ROW(InpC!S19)</f>
        <v>19</v>
      </c>
      <c r="R433" s="572">
        <f>COLUMN(InpC!S19)</f>
        <v>19</v>
      </c>
      <c r="S433" s="572">
        <f ca="1">_xlfn.SHEET(InpC!J19)</f>
        <v>1</v>
      </c>
    </row>
    <row r="434" spans="1:19" x14ac:dyDescent="0.35">
      <c r="A434" s="572" t="s">
        <v>277</v>
      </c>
      <c r="B434" s="572">
        <v>1249</v>
      </c>
      <c r="C434" s="572" t="s">
        <v>376</v>
      </c>
      <c r="D434" s="572">
        <v>-44</v>
      </c>
      <c r="E434" s="572" t="s">
        <v>545</v>
      </c>
      <c r="F434" s="572">
        <f>InpC!F20</f>
        <v>42</v>
      </c>
      <c r="G434" s="572" t="str">
        <f>InpC!E20</f>
        <v>Construction period length</v>
      </c>
      <c r="H434" s="572" t="s">
        <v>157</v>
      </c>
      <c r="I434" s="572">
        <f>COLUMN(InpC!E20)</f>
        <v>5</v>
      </c>
      <c r="J434" s="572" t="str">
        <f>InpC!G20</f>
        <v>months</v>
      </c>
      <c r="K434" s="572" t="s">
        <v>2386</v>
      </c>
      <c r="L434" s="572" t="s">
        <v>1919</v>
      </c>
      <c r="M434" s="572" t="s">
        <v>1920</v>
      </c>
      <c r="N434" s="572" t="str" cm="1">
        <f t="array" aca="1" ref="N434" ca="1">CELL("format",InpC!F20)</f>
        <v>,0</v>
      </c>
      <c r="O434" s="572">
        <f>ROW(InpC!F20)</f>
        <v>20</v>
      </c>
      <c r="P434" s="572">
        <f>COLUMN(InpC!F20)</f>
        <v>6</v>
      </c>
      <c r="Q434" s="572">
        <f>ROW(InpC!F20)</f>
        <v>20</v>
      </c>
      <c r="R434" s="572">
        <f>COLUMN(InpC!F20)</f>
        <v>6</v>
      </c>
      <c r="S434" s="572">
        <f ca="1">_xlfn.SHEET(InpC!F20)</f>
        <v>1</v>
      </c>
    </row>
    <row r="435" spans="1:19" x14ac:dyDescent="0.35">
      <c r="A435" s="572" t="s">
        <v>277</v>
      </c>
      <c r="B435" s="572">
        <v>1042</v>
      </c>
      <c r="C435" s="572" t="s">
        <v>546</v>
      </c>
      <c r="D435" s="572">
        <v>-44</v>
      </c>
      <c r="E435" s="572" t="s">
        <v>547</v>
      </c>
      <c r="F435" s="572" t="str">
        <f>InpC!I20</f>
        <v>vw</v>
      </c>
      <c r="G435" s="572" t="str">
        <f>InpC!E20</f>
        <v>Construction period length</v>
      </c>
      <c r="H435" s="572" t="s">
        <v>157</v>
      </c>
      <c r="I435" s="572">
        <f>COLUMN(InpC!E20)</f>
        <v>5</v>
      </c>
      <c r="J435" s="572" t="str">
        <f>InpC!G20</f>
        <v>months</v>
      </c>
      <c r="K435" s="572" t="s">
        <v>2386</v>
      </c>
      <c r="L435" s="572" t="s">
        <v>1921</v>
      </c>
      <c r="M435" s="572">
        <v>6</v>
      </c>
      <c r="N435" s="572" t="str" cm="1">
        <f t="array" aca="1" ref="N435" ca="1">CELL("format",InpC!I20)</f>
        <v>,0</v>
      </c>
      <c r="O435" s="572">
        <f>ROW(InpC!I20)</f>
        <v>20</v>
      </c>
      <c r="P435" s="572">
        <f>COLUMN(InpC!I20)</f>
        <v>9</v>
      </c>
      <c r="Q435" s="572">
        <f>ROW(InpC!I20)</f>
        <v>20</v>
      </c>
      <c r="R435" s="572">
        <f>COLUMN(InpC!I20)</f>
        <v>9</v>
      </c>
      <c r="S435" s="572">
        <f ca="1">_xlfn.SHEET(InpC!I20)</f>
        <v>1</v>
      </c>
    </row>
    <row r="436" spans="1:19" x14ac:dyDescent="0.35">
      <c r="A436" s="572" t="s">
        <v>341</v>
      </c>
      <c r="B436" s="572">
        <v>1259</v>
      </c>
      <c r="C436" s="572" t="s">
        <v>548</v>
      </c>
      <c r="D436" s="572">
        <v>-44</v>
      </c>
      <c r="E436" s="572" t="s">
        <v>282</v>
      </c>
      <c r="F436" s="572">
        <f>InpC!J20</f>
        <v>0</v>
      </c>
      <c r="G436" s="572" t="str">
        <f>InpC!E20</f>
        <v>Construction period length</v>
      </c>
      <c r="H436" s="572" t="s">
        <v>157</v>
      </c>
      <c r="I436" s="572">
        <f>COLUMN(InpC!E20)</f>
        <v>5</v>
      </c>
      <c r="J436" s="572" t="str">
        <f>InpC!G20</f>
        <v>months</v>
      </c>
      <c r="K436" s="572" t="s">
        <v>2386</v>
      </c>
      <c r="L436" s="572"/>
      <c r="M436" s="572" t="s">
        <v>1922</v>
      </c>
      <c r="N436" s="572" t="str" cm="1">
        <f t="array" aca="1" ref="N436" ca="1">CELL("format",InpC!J20)</f>
        <v>,0</v>
      </c>
      <c r="O436" s="572">
        <f>ROW(InpC!J20)</f>
        <v>20</v>
      </c>
      <c r="P436" s="572">
        <f>COLUMN(InpC!J20)</f>
        <v>10</v>
      </c>
      <c r="Q436" s="572">
        <f>ROW(InpC!S20)</f>
        <v>20</v>
      </c>
      <c r="R436" s="572">
        <f>COLUMN(InpC!S20)</f>
        <v>19</v>
      </c>
      <c r="S436" s="572">
        <f ca="1">_xlfn.SHEET(InpC!J20)</f>
        <v>1</v>
      </c>
    </row>
    <row r="437" spans="1:19" x14ac:dyDescent="0.35">
      <c r="A437" s="572" t="s">
        <v>331</v>
      </c>
      <c r="B437" s="572">
        <v>1043</v>
      </c>
      <c r="C437" s="572" t="s">
        <v>1914</v>
      </c>
      <c r="D437" s="572">
        <v>-44</v>
      </c>
      <c r="E437" s="572" t="s">
        <v>335</v>
      </c>
      <c r="F437" s="572">
        <f>InpC!I21</f>
        <v>0</v>
      </c>
      <c r="G437" s="572" t="str">
        <f>InpC!I20</f>
        <v>vw</v>
      </c>
      <c r="H437" s="572" t="s">
        <v>540</v>
      </c>
      <c r="I437" s="572">
        <f>COLUMN(InpC!I20)</f>
        <v>9</v>
      </c>
      <c r="J437" s="572"/>
      <c r="K437" s="572"/>
      <c r="L437" s="572"/>
      <c r="M437" s="572">
        <v>6</v>
      </c>
      <c r="N437" s="572" t="str" cm="1">
        <f t="array" aca="1" ref="N437" ca="1">CELL("format",InpC!I21)</f>
        <v>F0</v>
      </c>
      <c r="O437" s="572">
        <f>ROW(InpC!I21)</f>
        <v>21</v>
      </c>
      <c r="P437" s="572">
        <f>COLUMN(InpC!I21)</f>
        <v>9</v>
      </c>
      <c r="Q437" s="572">
        <f>ROW(InpC!I21)</f>
        <v>21</v>
      </c>
      <c r="R437" s="572">
        <f>COLUMN(InpC!I21)</f>
        <v>9</v>
      </c>
      <c r="S437" s="572">
        <f ca="1">_xlfn.SHEET(InpC!I21)</f>
        <v>1</v>
      </c>
    </row>
    <row r="438" spans="1:19" x14ac:dyDescent="0.35">
      <c r="A438" s="572" t="s">
        <v>277</v>
      </c>
      <c r="B438" s="572">
        <v>914</v>
      </c>
      <c r="C438" s="572" t="s">
        <v>549</v>
      </c>
      <c r="D438" s="572">
        <v>-44</v>
      </c>
      <c r="E438" s="572" t="s">
        <v>550</v>
      </c>
      <c r="F438" s="572">
        <f>InpC!F22</f>
        <v>25</v>
      </c>
      <c r="G438" s="572" t="str">
        <f>InpC!E22</f>
        <v>Length of PPA</v>
      </c>
      <c r="H438" s="572" t="s">
        <v>140</v>
      </c>
      <c r="I438" s="572">
        <f>COLUMN(InpC!E22)</f>
        <v>5</v>
      </c>
      <c r="J438" s="572" t="str">
        <f>InpC!G22</f>
        <v>years</v>
      </c>
      <c r="K438" s="572" t="s">
        <v>549</v>
      </c>
      <c r="L438" s="572" t="s">
        <v>1923</v>
      </c>
      <c r="M438" s="572" t="s">
        <v>1924</v>
      </c>
      <c r="N438" s="572" t="str" cm="1">
        <f t="array" aca="1" ref="N438" ca="1">CELL("format",InpC!F22)</f>
        <v>,0</v>
      </c>
      <c r="O438" s="572">
        <f>ROW(InpC!F22)</f>
        <v>22</v>
      </c>
      <c r="P438" s="572">
        <f>COLUMN(InpC!F22)</f>
        <v>6</v>
      </c>
      <c r="Q438" s="572">
        <f>ROW(InpC!F22)</f>
        <v>22</v>
      </c>
      <c r="R438" s="572">
        <f>COLUMN(InpC!F22)</f>
        <v>6</v>
      </c>
      <c r="S438" s="572">
        <f ca="1">_xlfn.SHEET(InpC!F22)</f>
        <v>1</v>
      </c>
    </row>
    <row r="439" spans="1:19" x14ac:dyDescent="0.35">
      <c r="A439" s="572" t="s">
        <v>277</v>
      </c>
      <c r="B439" s="572">
        <v>1044</v>
      </c>
      <c r="C439" s="572" t="s">
        <v>551</v>
      </c>
      <c r="D439" s="572">
        <v>-44</v>
      </c>
      <c r="E439" s="572" t="s">
        <v>552</v>
      </c>
      <c r="F439" s="572" t="str">
        <f>InpC!I22</f>
        <v>vw</v>
      </c>
      <c r="G439" s="572" t="str">
        <f>InpC!E22</f>
        <v>Length of PPA</v>
      </c>
      <c r="H439" s="572" t="s">
        <v>140</v>
      </c>
      <c r="I439" s="572">
        <f>COLUMN(InpC!E22)</f>
        <v>5</v>
      </c>
      <c r="J439" s="572" t="str">
        <f>InpC!G22</f>
        <v>years</v>
      </c>
      <c r="K439" s="572" t="s">
        <v>549</v>
      </c>
      <c r="L439" s="572" t="s">
        <v>1925</v>
      </c>
      <c r="M439" s="572">
        <v>6</v>
      </c>
      <c r="N439" s="572" t="str" cm="1">
        <f t="array" aca="1" ref="N439" ca="1">CELL("format",InpC!I22)</f>
        <v>F0</v>
      </c>
      <c r="O439" s="572">
        <f>ROW(InpC!I22)</f>
        <v>22</v>
      </c>
      <c r="P439" s="572">
        <f>COLUMN(InpC!I22)</f>
        <v>9</v>
      </c>
      <c r="Q439" s="572">
        <f>ROW(InpC!I22)</f>
        <v>22</v>
      </c>
      <c r="R439" s="572">
        <f>COLUMN(InpC!I22)</f>
        <v>9</v>
      </c>
      <c r="S439" s="572">
        <f ca="1">_xlfn.SHEET(InpC!I22)</f>
        <v>1</v>
      </c>
    </row>
    <row r="440" spans="1:19" x14ac:dyDescent="0.35">
      <c r="A440" s="572" t="s">
        <v>341</v>
      </c>
      <c r="B440" s="572">
        <v>973</v>
      </c>
      <c r="C440" s="572" t="s">
        <v>553</v>
      </c>
      <c r="D440" s="572">
        <v>-44</v>
      </c>
      <c r="E440" s="572" t="s">
        <v>282</v>
      </c>
      <c r="F440" s="572">
        <f>InpC!J22</f>
        <v>0</v>
      </c>
      <c r="G440" s="572" t="str">
        <f>InpC!E22</f>
        <v>Length of PPA</v>
      </c>
      <c r="H440" s="572" t="s">
        <v>140</v>
      </c>
      <c r="I440" s="572">
        <f>COLUMN(InpC!E22)</f>
        <v>5</v>
      </c>
      <c r="J440" s="572" t="str">
        <f>InpC!G22</f>
        <v>years</v>
      </c>
      <c r="K440" s="572" t="s">
        <v>549</v>
      </c>
      <c r="L440" s="572"/>
      <c r="M440" s="572" t="s">
        <v>1926</v>
      </c>
      <c r="N440" s="572" t="str" cm="1">
        <f t="array" aca="1" ref="N440" ca="1">CELL("format",InpC!J22)</f>
        <v>,0</v>
      </c>
      <c r="O440" s="572">
        <f>ROW(InpC!J22)</f>
        <v>22</v>
      </c>
      <c r="P440" s="572">
        <f>COLUMN(InpC!J22)</f>
        <v>10</v>
      </c>
      <c r="Q440" s="572">
        <f>ROW(InpC!S22)</f>
        <v>22</v>
      </c>
      <c r="R440" s="572">
        <f>COLUMN(InpC!S22)</f>
        <v>19</v>
      </c>
      <c r="S440" s="572">
        <f ca="1">_xlfn.SHEET(InpC!J22)</f>
        <v>1</v>
      </c>
    </row>
    <row r="441" spans="1:19" x14ac:dyDescent="0.35">
      <c r="A441" s="572" t="s">
        <v>277</v>
      </c>
      <c r="B441" s="572">
        <v>915</v>
      </c>
      <c r="C441" s="572" t="s">
        <v>554</v>
      </c>
      <c r="D441" s="572">
        <v>-44</v>
      </c>
      <c r="E441" s="572" t="s">
        <v>1927</v>
      </c>
      <c r="F441" s="572">
        <f>InpC!F23</f>
        <v>0</v>
      </c>
      <c r="G441" s="572" t="str">
        <f>InpC!E23</f>
        <v>Extend PPA in the event of delay</v>
      </c>
      <c r="H441" s="572" t="s">
        <v>99</v>
      </c>
      <c r="I441" s="572">
        <f>COLUMN(InpC!E23)</f>
        <v>5</v>
      </c>
      <c r="J441" s="572" t="str">
        <f>InpC!G23</f>
        <v>1 = yes, 0 = no</v>
      </c>
      <c r="K441" s="572" t="s">
        <v>554</v>
      </c>
      <c r="L441" s="572" t="s">
        <v>1928</v>
      </c>
      <c r="M441" s="572" t="s">
        <v>1929</v>
      </c>
      <c r="N441" s="572" t="str" cm="1">
        <f t="array" aca="1" ref="N441" ca="1">CELL("format",InpC!F23)</f>
        <v>F0</v>
      </c>
      <c r="O441" s="572">
        <f>ROW(InpC!F23)</f>
        <v>23</v>
      </c>
      <c r="P441" s="572">
        <f>COLUMN(InpC!F23)</f>
        <v>6</v>
      </c>
      <c r="Q441" s="572">
        <f>ROW(InpC!F23)</f>
        <v>23</v>
      </c>
      <c r="R441" s="572">
        <f>COLUMN(InpC!F23)</f>
        <v>6</v>
      </c>
      <c r="S441" s="572">
        <f ca="1">_xlfn.SHEET(InpC!F23)</f>
        <v>1</v>
      </c>
    </row>
    <row r="442" spans="1:19" x14ac:dyDescent="0.35">
      <c r="A442" s="572" t="s">
        <v>277</v>
      </c>
      <c r="B442" s="572">
        <v>1045</v>
      </c>
      <c r="C442" s="572" t="s">
        <v>555</v>
      </c>
      <c r="D442" s="572">
        <v>-44</v>
      </c>
      <c r="E442" s="572" t="s">
        <v>1930</v>
      </c>
      <c r="F442" s="572" t="str">
        <f>InpC!I23</f>
        <v>vw</v>
      </c>
      <c r="G442" s="572" t="str">
        <f>InpC!G23</f>
        <v>1 = yes, 0 = no</v>
      </c>
      <c r="H442" s="572" t="s">
        <v>76</v>
      </c>
      <c r="I442" s="572">
        <f>COLUMN(InpC!G23)</f>
        <v>7</v>
      </c>
      <c r="J442" s="572" t="str">
        <f>InpC!G23</f>
        <v>1 = yes, 0 = no</v>
      </c>
      <c r="K442" s="572" t="s">
        <v>555</v>
      </c>
      <c r="L442" s="572" t="s">
        <v>1931</v>
      </c>
      <c r="M442" s="572">
        <v>6</v>
      </c>
      <c r="N442" s="572" t="str" cm="1">
        <f t="array" aca="1" ref="N442" ca="1">CELL("format",InpC!I23)</f>
        <v>F0</v>
      </c>
      <c r="O442" s="572">
        <f>ROW(InpC!I23)</f>
        <v>23</v>
      </c>
      <c r="P442" s="572">
        <f>COLUMN(InpC!I23)</f>
        <v>9</v>
      </c>
      <c r="Q442" s="572">
        <f>ROW(InpC!I23)</f>
        <v>23</v>
      </c>
      <c r="R442" s="572">
        <f>COLUMN(InpC!I23)</f>
        <v>9</v>
      </c>
      <c r="S442" s="572">
        <f ca="1">_xlfn.SHEET(InpC!I23)</f>
        <v>1</v>
      </c>
    </row>
    <row r="443" spans="1:19" x14ac:dyDescent="0.35">
      <c r="A443" s="572" t="s">
        <v>331</v>
      </c>
      <c r="B443" s="572">
        <v>974</v>
      </c>
      <c r="C443" s="572" t="s">
        <v>1932</v>
      </c>
      <c r="D443" s="572">
        <v>-44</v>
      </c>
      <c r="E443" s="572" t="s">
        <v>282</v>
      </c>
      <c r="F443" s="572">
        <f>InpC!J23</f>
        <v>0</v>
      </c>
      <c r="G443" s="572" t="str">
        <f>InpC!E23</f>
        <v>Extend PPA in the event of delay</v>
      </c>
      <c r="H443" s="572" t="s">
        <v>99</v>
      </c>
      <c r="I443" s="572">
        <f>COLUMN(InpC!E23)</f>
        <v>5</v>
      </c>
      <c r="J443" s="572" t="str">
        <f>InpC!G23</f>
        <v>1 = yes, 0 = no</v>
      </c>
      <c r="K443" s="572"/>
      <c r="L443" s="572"/>
      <c r="M443" s="572" t="s">
        <v>1933</v>
      </c>
      <c r="N443" s="572" t="str" cm="1">
        <f t="array" aca="1" ref="N443" ca="1">CELL("format",InpC!J23)</f>
        <v>F0</v>
      </c>
      <c r="O443" s="572">
        <f>ROW(InpC!J23)</f>
        <v>23</v>
      </c>
      <c r="P443" s="572">
        <f>COLUMN(InpC!J23)</f>
        <v>10</v>
      </c>
      <c r="Q443" s="572">
        <f>ROW(InpC!S23)</f>
        <v>23</v>
      </c>
      <c r="R443" s="572">
        <f>COLUMN(InpC!S23)</f>
        <v>19</v>
      </c>
      <c r="S443" s="572">
        <f ca="1">_xlfn.SHEET(InpC!J23)</f>
        <v>1</v>
      </c>
    </row>
    <row r="444" spans="1:19" x14ac:dyDescent="0.35">
      <c r="A444" s="572" t="s">
        <v>277</v>
      </c>
      <c r="B444" s="572">
        <v>916</v>
      </c>
      <c r="C444" s="572" t="s">
        <v>556</v>
      </c>
      <c r="D444" s="572">
        <v>-44</v>
      </c>
      <c r="E444" s="572" t="s">
        <v>1934</v>
      </c>
      <c r="F444" s="572">
        <f>InpC!F24</f>
        <v>0</v>
      </c>
      <c r="G444" s="572" t="str">
        <f>InpC!E24</f>
        <v>Contract extension</v>
      </c>
      <c r="H444" s="572" t="s">
        <v>81</v>
      </c>
      <c r="I444" s="572">
        <f>COLUMN(InpC!E24)</f>
        <v>5</v>
      </c>
      <c r="J444" s="572" t="str">
        <f>InpC!G24</f>
        <v>years</v>
      </c>
      <c r="K444" s="572" t="s">
        <v>556</v>
      </c>
      <c r="L444" s="572" t="s">
        <v>1935</v>
      </c>
      <c r="M444" s="572" t="s">
        <v>1936</v>
      </c>
      <c r="N444" s="572" t="str" cm="1">
        <f t="array" aca="1" ref="N444" ca="1">CELL("format",InpC!F24)</f>
        <v>F0</v>
      </c>
      <c r="O444" s="572">
        <f>ROW(InpC!F24)</f>
        <v>24</v>
      </c>
      <c r="P444" s="572">
        <f>COLUMN(InpC!F24)</f>
        <v>6</v>
      </c>
      <c r="Q444" s="572">
        <f>ROW(InpC!F24)</f>
        <v>24</v>
      </c>
      <c r="R444" s="572">
        <f>COLUMN(InpC!F24)</f>
        <v>6</v>
      </c>
      <c r="S444" s="572">
        <f ca="1">_xlfn.SHEET(InpC!F24)</f>
        <v>1</v>
      </c>
    </row>
    <row r="445" spans="1:19" x14ac:dyDescent="0.35">
      <c r="A445" s="572" t="s">
        <v>277</v>
      </c>
      <c r="B445" s="572">
        <v>1046</v>
      </c>
      <c r="C445" s="572" t="s">
        <v>557</v>
      </c>
      <c r="D445" s="572">
        <v>-44</v>
      </c>
      <c r="E445" s="572" t="s">
        <v>1937</v>
      </c>
      <c r="F445" s="572" t="str">
        <f>InpC!I24</f>
        <v>vw</v>
      </c>
      <c r="G445" s="572" t="str">
        <f>InpC!E24</f>
        <v>Contract extension</v>
      </c>
      <c r="H445" s="572" t="s">
        <v>81</v>
      </c>
      <c r="I445" s="572">
        <f>COLUMN(InpC!E24)</f>
        <v>5</v>
      </c>
      <c r="J445" s="572" t="str">
        <f>InpC!G24</f>
        <v>years</v>
      </c>
      <c r="K445" s="572" t="s">
        <v>556</v>
      </c>
      <c r="L445" s="572" t="s">
        <v>1938</v>
      </c>
      <c r="M445" s="572">
        <v>6</v>
      </c>
      <c r="N445" s="572" t="str" cm="1">
        <f t="array" aca="1" ref="N445" ca="1">CELL("format",InpC!I24)</f>
        <v>F0</v>
      </c>
      <c r="O445" s="572">
        <f>ROW(InpC!I24)</f>
        <v>24</v>
      </c>
      <c r="P445" s="572">
        <f>COLUMN(InpC!I24)</f>
        <v>9</v>
      </c>
      <c r="Q445" s="572">
        <f>ROW(InpC!I24)</f>
        <v>24</v>
      </c>
      <c r="R445" s="572">
        <f>COLUMN(InpC!I24)</f>
        <v>9</v>
      </c>
      <c r="S445" s="572">
        <f ca="1">_xlfn.SHEET(InpC!I24)</f>
        <v>1</v>
      </c>
    </row>
    <row r="446" spans="1:19" x14ac:dyDescent="0.35">
      <c r="A446" s="572" t="s">
        <v>331</v>
      </c>
      <c r="B446" s="572">
        <v>975</v>
      </c>
      <c r="C446" s="572" t="s">
        <v>1939</v>
      </c>
      <c r="D446" s="572">
        <v>-44</v>
      </c>
      <c r="E446" s="572" t="s">
        <v>282</v>
      </c>
      <c r="F446" s="572">
        <f>InpC!J24</f>
        <v>0</v>
      </c>
      <c r="G446" s="572" t="str">
        <f>InpC!E24</f>
        <v>Contract extension</v>
      </c>
      <c r="H446" s="572" t="s">
        <v>81</v>
      </c>
      <c r="I446" s="572">
        <f>COLUMN(InpC!E24)</f>
        <v>5</v>
      </c>
      <c r="J446" s="572" t="str">
        <f>InpC!G24</f>
        <v>years</v>
      </c>
      <c r="K446" s="572"/>
      <c r="L446" s="572"/>
      <c r="M446" s="572" t="s">
        <v>1940</v>
      </c>
      <c r="N446" s="572" t="str" cm="1">
        <f t="array" aca="1" ref="N446" ca="1">CELL("format",InpC!J24)</f>
        <v>F0</v>
      </c>
      <c r="O446" s="572">
        <f>ROW(InpC!J24)</f>
        <v>24</v>
      </c>
      <c r="P446" s="572">
        <f>COLUMN(InpC!J24)</f>
        <v>10</v>
      </c>
      <c r="Q446" s="572">
        <f>ROW(InpC!S24)</f>
        <v>24</v>
      </c>
      <c r="R446" s="572">
        <f>COLUMN(InpC!S24)</f>
        <v>19</v>
      </c>
      <c r="S446" s="572">
        <f ca="1">_xlfn.SHEET(InpC!J24)</f>
        <v>1</v>
      </c>
    </row>
    <row r="447" spans="1:19" x14ac:dyDescent="0.35">
      <c r="A447" s="572" t="s">
        <v>331</v>
      </c>
      <c r="B447" s="572">
        <v>1047</v>
      </c>
      <c r="C447" s="572" t="s">
        <v>1914</v>
      </c>
      <c r="D447" s="572">
        <v>-44</v>
      </c>
      <c r="E447" s="572" t="s">
        <v>335</v>
      </c>
      <c r="F447" s="572">
        <f>InpC!I25</f>
        <v>0</v>
      </c>
      <c r="G447" s="572" t="str">
        <f>InpC!I24</f>
        <v>vw</v>
      </c>
      <c r="H447" s="572" t="s">
        <v>540</v>
      </c>
      <c r="I447" s="572">
        <f>COLUMN(InpC!I24)</f>
        <v>9</v>
      </c>
      <c r="J447" s="572"/>
      <c r="K447" s="572"/>
      <c r="L447" s="572"/>
      <c r="M447" s="572">
        <v>6</v>
      </c>
      <c r="N447" s="572" t="str" cm="1">
        <f t="array" aca="1" ref="N447" ca="1">CELL("format",InpC!I25)</f>
        <v>F0</v>
      </c>
      <c r="O447" s="572">
        <f>ROW(InpC!I25)</f>
        <v>25</v>
      </c>
      <c r="P447" s="572">
        <f>COLUMN(InpC!I25)</f>
        <v>9</v>
      </c>
      <c r="Q447" s="572">
        <f>ROW(InpC!I25)</f>
        <v>25</v>
      </c>
      <c r="R447" s="572">
        <f>COLUMN(InpC!I25)</f>
        <v>9</v>
      </c>
      <c r="S447" s="572">
        <f ca="1">_xlfn.SHEET(InpC!I25)</f>
        <v>1</v>
      </c>
    </row>
    <row r="448" spans="1:19" x14ac:dyDescent="0.35">
      <c r="A448" s="572" t="s">
        <v>331</v>
      </c>
      <c r="B448" s="572">
        <v>1048</v>
      </c>
      <c r="C448" s="572" t="s">
        <v>1914</v>
      </c>
      <c r="D448" s="572">
        <v>-44</v>
      </c>
      <c r="E448" s="572" t="s">
        <v>335</v>
      </c>
      <c r="F448" s="572">
        <f>InpC!I26</f>
        <v>0</v>
      </c>
      <c r="G448" s="572" t="str">
        <f>InpC!I24</f>
        <v>vw</v>
      </c>
      <c r="H448" s="572" t="s">
        <v>540</v>
      </c>
      <c r="I448" s="572">
        <f>COLUMN(InpC!I24)</f>
        <v>9</v>
      </c>
      <c r="J448" s="572"/>
      <c r="K448" s="572"/>
      <c r="L448" s="572"/>
      <c r="M448" s="572">
        <v>6</v>
      </c>
      <c r="N448" s="572" t="str" cm="1">
        <f t="array" aca="1" ref="N448" ca="1">CELL("format",InpC!I26)</f>
        <v>F0</v>
      </c>
      <c r="O448" s="572">
        <f>ROW(InpC!I26)</f>
        <v>26</v>
      </c>
      <c r="P448" s="572">
        <f>COLUMN(InpC!I26)</f>
        <v>9</v>
      </c>
      <c r="Q448" s="572">
        <f>ROW(InpC!I26)</f>
        <v>26</v>
      </c>
      <c r="R448" s="572">
        <f>COLUMN(InpC!I26)</f>
        <v>9</v>
      </c>
      <c r="S448" s="572">
        <f ca="1">_xlfn.SHEET(InpC!I26)</f>
        <v>1</v>
      </c>
    </row>
    <row r="449" spans="1:19" x14ac:dyDescent="0.35">
      <c r="A449" s="572" t="s">
        <v>331</v>
      </c>
      <c r="B449" s="572">
        <v>1049</v>
      </c>
      <c r="C449" s="572" t="s">
        <v>332</v>
      </c>
      <c r="D449" s="572">
        <v>-44</v>
      </c>
      <c r="E449" s="572" t="s">
        <v>335</v>
      </c>
      <c r="F449" s="572">
        <f>InpC!I27</f>
        <v>0</v>
      </c>
      <c r="G449" s="572"/>
      <c r="H449" s="572"/>
      <c r="I449" s="572"/>
      <c r="J449" s="572"/>
      <c r="K449" s="572"/>
      <c r="L449" s="572"/>
      <c r="M449" s="572">
        <v>6</v>
      </c>
      <c r="N449" s="572" t="str" cm="1">
        <f t="array" aca="1" ref="N449" ca="1">CELL("format",InpC!I27)</f>
        <v>F0</v>
      </c>
      <c r="O449" s="572">
        <f>ROW(InpC!I27)</f>
        <v>27</v>
      </c>
      <c r="P449" s="572">
        <f>COLUMN(InpC!I27)</f>
        <v>9</v>
      </c>
      <c r="Q449" s="572">
        <f>ROW(InpC!I27)</f>
        <v>27</v>
      </c>
      <c r="R449" s="572">
        <f>COLUMN(InpC!I27)</f>
        <v>9</v>
      </c>
      <c r="S449" s="572">
        <f ca="1">_xlfn.SHEET(InpC!I27)</f>
        <v>1</v>
      </c>
    </row>
    <row r="450" spans="1:19" x14ac:dyDescent="0.35">
      <c r="A450" s="572" t="s">
        <v>270</v>
      </c>
      <c r="B450" s="572">
        <v>-45</v>
      </c>
      <c r="C450" s="572" t="s">
        <v>258</v>
      </c>
      <c r="D450" s="572">
        <v>-43</v>
      </c>
      <c r="E450" s="572"/>
      <c r="F450" s="572" t="str">
        <f>InpC!A28</f>
        <v>PROJECT COSTS</v>
      </c>
      <c r="G450" s="572" t="str">
        <f>InpC!A28</f>
        <v>PROJECT COSTS</v>
      </c>
      <c r="H450" s="572" t="s">
        <v>186</v>
      </c>
      <c r="I450" s="572">
        <f>COLUMN(InpC!A28)</f>
        <v>1</v>
      </c>
      <c r="J450" s="572"/>
      <c r="K450" s="572" t="s">
        <v>258</v>
      </c>
      <c r="L450" s="572"/>
      <c r="M450" s="572"/>
      <c r="N450" s="572" t="str" cm="1">
        <f t="array" aca="1" ref="N450" ca="1">CELL("format",InpC!A28)</f>
        <v>,0</v>
      </c>
      <c r="O450" s="572">
        <f>ROW(InpC!A28)</f>
        <v>28</v>
      </c>
      <c r="P450" s="572">
        <f>COLUMN(InpC!A28)</f>
        <v>1</v>
      </c>
      <c r="Q450" s="572">
        <f>ROW(InpC!A37)</f>
        <v>37</v>
      </c>
      <c r="R450" s="572">
        <f>COLUMN(InpC!A37)</f>
        <v>1</v>
      </c>
      <c r="S450" s="572">
        <f ca="1">_xlfn.SHEET(InpC!A28)</f>
        <v>1</v>
      </c>
    </row>
    <row r="451" spans="1:19" x14ac:dyDescent="0.35">
      <c r="A451" s="572" t="s">
        <v>331</v>
      </c>
      <c r="B451" s="572">
        <v>1050</v>
      </c>
      <c r="C451" s="572" t="s">
        <v>1941</v>
      </c>
      <c r="D451" s="572">
        <v>-45</v>
      </c>
      <c r="E451" s="572" t="s">
        <v>335</v>
      </c>
      <c r="F451" s="572">
        <f>InpC!I28</f>
        <v>0</v>
      </c>
      <c r="G451" s="572" t="str">
        <f>InpC!A28</f>
        <v>PROJECT COSTS</v>
      </c>
      <c r="H451" s="572" t="s">
        <v>186</v>
      </c>
      <c r="I451" s="572">
        <f>COLUMN(InpC!A28)</f>
        <v>1</v>
      </c>
      <c r="J451" s="572"/>
      <c r="K451" s="572"/>
      <c r="L451" s="572"/>
      <c r="M451" s="572">
        <v>6</v>
      </c>
      <c r="N451" s="572" t="str" cm="1">
        <f t="array" aca="1" ref="N451" ca="1">CELL("format",InpC!I28)</f>
        <v>F0</v>
      </c>
      <c r="O451" s="572">
        <f>ROW(InpC!I28)</f>
        <v>28</v>
      </c>
      <c r="P451" s="572">
        <f>COLUMN(InpC!I28)</f>
        <v>9</v>
      </c>
      <c r="Q451" s="572">
        <f>ROW(InpC!I28)</f>
        <v>28</v>
      </c>
      <c r="R451" s="572">
        <f>COLUMN(InpC!I28)</f>
        <v>9</v>
      </c>
      <c r="S451" s="572">
        <f ca="1">_xlfn.SHEET(InpC!I28)</f>
        <v>1</v>
      </c>
    </row>
    <row r="452" spans="1:19" x14ac:dyDescent="0.35">
      <c r="A452" s="572" t="s">
        <v>277</v>
      </c>
      <c r="B452" s="572">
        <v>917</v>
      </c>
      <c r="C452" s="572" t="s">
        <v>284</v>
      </c>
      <c r="D452" s="572">
        <v>-45</v>
      </c>
      <c r="E452" s="572" t="s">
        <v>558</v>
      </c>
      <c r="F452" s="572">
        <f>InpC!F29</f>
        <v>300000</v>
      </c>
      <c r="G452" s="572" t="str">
        <f>InpC!E29</f>
        <v>EPC cost</v>
      </c>
      <c r="H452" s="572" t="s">
        <v>162</v>
      </c>
      <c r="I452" s="572">
        <f>COLUMN(InpC!E29)</f>
        <v>5</v>
      </c>
      <c r="J452" s="572" t="str">
        <f>InpC!G29</f>
        <v>$ 000s</v>
      </c>
      <c r="K452" s="572" t="s">
        <v>2387</v>
      </c>
      <c r="L452" s="572" t="s">
        <v>1942</v>
      </c>
      <c r="M452" s="572" t="s">
        <v>1943</v>
      </c>
      <c r="N452" s="572" t="str" cm="1">
        <f t="array" aca="1" ref="N452" ca="1">CELL("format",InpC!F29)</f>
        <v>,0</v>
      </c>
      <c r="O452" s="572">
        <f>ROW(InpC!F29)</f>
        <v>29</v>
      </c>
      <c r="P452" s="572">
        <f>COLUMN(InpC!F29)</f>
        <v>6</v>
      </c>
      <c r="Q452" s="572">
        <f>ROW(InpC!F29)</f>
        <v>29</v>
      </c>
      <c r="R452" s="572">
        <f>COLUMN(InpC!F29)</f>
        <v>6</v>
      </c>
      <c r="S452" s="572">
        <f ca="1">_xlfn.SHEET(InpC!F29)</f>
        <v>1</v>
      </c>
    </row>
    <row r="453" spans="1:19" x14ac:dyDescent="0.35">
      <c r="A453" s="572" t="s">
        <v>277</v>
      </c>
      <c r="B453" s="572">
        <v>1051</v>
      </c>
      <c r="C453" s="572" t="s">
        <v>559</v>
      </c>
      <c r="D453" s="572">
        <v>-45</v>
      </c>
      <c r="E453" s="572" t="s">
        <v>560</v>
      </c>
      <c r="F453" s="572" t="str">
        <f>InpC!I29</f>
        <v>vw</v>
      </c>
      <c r="G453" s="572" t="str">
        <f>InpC!E29</f>
        <v>EPC cost</v>
      </c>
      <c r="H453" s="572" t="s">
        <v>162</v>
      </c>
      <c r="I453" s="572">
        <f>COLUMN(InpC!E29)</f>
        <v>5</v>
      </c>
      <c r="J453" s="572" t="str">
        <f>InpC!G29</f>
        <v>$ 000s</v>
      </c>
      <c r="K453" s="572" t="s">
        <v>2387</v>
      </c>
      <c r="L453" s="572" t="s">
        <v>1944</v>
      </c>
      <c r="M453" s="572">
        <v>6</v>
      </c>
      <c r="N453" s="572" t="str" cm="1">
        <f t="array" aca="1" ref="N453" ca="1">CELL("format",InpC!I29)</f>
        <v>F0</v>
      </c>
      <c r="O453" s="572">
        <f>ROW(InpC!I29)</f>
        <v>29</v>
      </c>
      <c r="P453" s="572">
        <f>COLUMN(InpC!I29)</f>
        <v>9</v>
      </c>
      <c r="Q453" s="572">
        <f>ROW(InpC!I29)</f>
        <v>29</v>
      </c>
      <c r="R453" s="572">
        <f>COLUMN(InpC!I29)</f>
        <v>9</v>
      </c>
      <c r="S453" s="572">
        <f ca="1">_xlfn.SHEET(InpC!I29)</f>
        <v>1</v>
      </c>
    </row>
    <row r="454" spans="1:19" x14ac:dyDescent="0.35">
      <c r="A454" s="572" t="s">
        <v>341</v>
      </c>
      <c r="B454" s="572">
        <v>976</v>
      </c>
      <c r="C454" s="572" t="s">
        <v>561</v>
      </c>
      <c r="D454" s="572">
        <v>-45</v>
      </c>
      <c r="E454" s="572" t="s">
        <v>282</v>
      </c>
      <c r="F454" s="572">
        <f>InpC!J29</f>
        <v>0</v>
      </c>
      <c r="G454" s="572" t="str">
        <f>InpC!E29</f>
        <v>EPC cost</v>
      </c>
      <c r="H454" s="572" t="s">
        <v>162</v>
      </c>
      <c r="I454" s="572">
        <f>COLUMN(InpC!E29)</f>
        <v>5</v>
      </c>
      <c r="J454" s="572" t="str">
        <f>InpC!G29</f>
        <v>$ 000s</v>
      </c>
      <c r="K454" s="572" t="s">
        <v>2387</v>
      </c>
      <c r="L454" s="572"/>
      <c r="M454" s="572" t="s">
        <v>1945</v>
      </c>
      <c r="N454" s="572" t="str" cm="1">
        <f t="array" aca="1" ref="N454" ca="1">CELL("format",InpC!J29)</f>
        <v>,0</v>
      </c>
      <c r="O454" s="572">
        <f>ROW(InpC!J29)</f>
        <v>29</v>
      </c>
      <c r="P454" s="572">
        <f>COLUMN(InpC!J29)</f>
        <v>10</v>
      </c>
      <c r="Q454" s="572">
        <f>ROW(InpC!S29)</f>
        <v>29</v>
      </c>
      <c r="R454" s="572">
        <f>COLUMN(InpC!S29)</f>
        <v>19</v>
      </c>
      <c r="S454" s="572">
        <f ca="1">_xlfn.SHEET(InpC!J29)</f>
        <v>1</v>
      </c>
    </row>
    <row r="455" spans="1:19" x14ac:dyDescent="0.35">
      <c r="A455" s="572" t="s">
        <v>277</v>
      </c>
      <c r="B455" s="572">
        <v>918</v>
      </c>
      <c r="C455" s="572" t="s">
        <v>288</v>
      </c>
      <c r="D455" s="572">
        <v>-45</v>
      </c>
      <c r="E455" s="572" t="s">
        <v>562</v>
      </c>
      <c r="F455" s="572">
        <f>InpC!F30</f>
        <v>0.05</v>
      </c>
      <c r="G455" s="572" t="str">
        <f>InpC!E30</f>
        <v>EPC spent contingency</v>
      </c>
      <c r="H455" s="572" t="s">
        <v>163</v>
      </c>
      <c r="I455" s="572">
        <f>COLUMN(InpC!E30)</f>
        <v>5</v>
      </c>
      <c r="J455" s="572" t="str">
        <f>InpC!G30</f>
        <v>%</v>
      </c>
      <c r="K455" s="572" t="s">
        <v>2388</v>
      </c>
      <c r="L455" s="572" t="s">
        <v>1946</v>
      </c>
      <c r="M455" s="572" t="s">
        <v>1947</v>
      </c>
      <c r="N455" s="572" t="str" cm="1">
        <f t="array" aca="1" ref="N455" ca="1">CELL("format",InpC!F30)</f>
        <v>P2</v>
      </c>
      <c r="O455" s="572">
        <f>ROW(InpC!F30)</f>
        <v>30</v>
      </c>
      <c r="P455" s="572">
        <f>COLUMN(InpC!F30)</f>
        <v>6</v>
      </c>
      <c r="Q455" s="572">
        <f>ROW(InpC!F30)</f>
        <v>30</v>
      </c>
      <c r="R455" s="572">
        <f>COLUMN(InpC!F30)</f>
        <v>6</v>
      </c>
      <c r="S455" s="572">
        <f ca="1">_xlfn.SHEET(InpC!F30)</f>
        <v>1</v>
      </c>
    </row>
    <row r="456" spans="1:19" x14ac:dyDescent="0.35">
      <c r="A456" s="572" t="s">
        <v>277</v>
      </c>
      <c r="B456" s="572">
        <v>1052</v>
      </c>
      <c r="C456" s="572" t="s">
        <v>563</v>
      </c>
      <c r="D456" s="572">
        <v>-45</v>
      </c>
      <c r="E456" s="572" t="s">
        <v>564</v>
      </c>
      <c r="F456" s="572" t="str">
        <f>InpC!I30</f>
        <v>vw</v>
      </c>
      <c r="G456" s="572" t="str">
        <f>InpC!E30</f>
        <v>EPC spent contingency</v>
      </c>
      <c r="H456" s="572" t="s">
        <v>163</v>
      </c>
      <c r="I456" s="572">
        <f>COLUMN(InpC!E30)</f>
        <v>5</v>
      </c>
      <c r="J456" s="572" t="str">
        <f>InpC!G30</f>
        <v>%</v>
      </c>
      <c r="K456" s="572" t="s">
        <v>2388</v>
      </c>
      <c r="L456" s="572" t="s">
        <v>1948</v>
      </c>
      <c r="M456" s="572">
        <v>6</v>
      </c>
      <c r="N456" s="572" t="str" cm="1">
        <f t="array" aca="1" ref="N456" ca="1">CELL("format",InpC!I30)</f>
        <v>F0</v>
      </c>
      <c r="O456" s="572">
        <f>ROW(InpC!I30)</f>
        <v>30</v>
      </c>
      <c r="P456" s="572">
        <f>COLUMN(InpC!I30)</f>
        <v>9</v>
      </c>
      <c r="Q456" s="572">
        <f>ROW(InpC!I30)</f>
        <v>30</v>
      </c>
      <c r="R456" s="572">
        <f>COLUMN(InpC!I30)</f>
        <v>9</v>
      </c>
      <c r="S456" s="572">
        <f ca="1">_xlfn.SHEET(InpC!I30)</f>
        <v>1</v>
      </c>
    </row>
    <row r="457" spans="1:19" x14ac:dyDescent="0.35">
      <c r="A457" s="572" t="s">
        <v>341</v>
      </c>
      <c r="B457" s="572">
        <v>977</v>
      </c>
      <c r="C457" s="572" t="s">
        <v>565</v>
      </c>
      <c r="D457" s="572">
        <v>-45</v>
      </c>
      <c r="E457" s="572" t="s">
        <v>282</v>
      </c>
      <c r="F457" s="572">
        <f>InpC!J30</f>
        <v>0</v>
      </c>
      <c r="G457" s="572" t="str">
        <f>InpC!E30</f>
        <v>EPC spent contingency</v>
      </c>
      <c r="H457" s="572" t="s">
        <v>163</v>
      </c>
      <c r="I457" s="572">
        <f>COLUMN(InpC!E30)</f>
        <v>5</v>
      </c>
      <c r="J457" s="572" t="str">
        <f>InpC!G30</f>
        <v>%</v>
      </c>
      <c r="K457" s="572" t="s">
        <v>2388</v>
      </c>
      <c r="L457" s="572"/>
      <c r="M457" s="572" t="s">
        <v>1949</v>
      </c>
      <c r="N457" s="572" t="str" cm="1">
        <f t="array" aca="1" ref="N457" ca="1">CELL("format",InpC!J30)</f>
        <v>P2</v>
      </c>
      <c r="O457" s="572">
        <f>ROW(InpC!J30)</f>
        <v>30</v>
      </c>
      <c r="P457" s="572">
        <f>COLUMN(InpC!J30)</f>
        <v>10</v>
      </c>
      <c r="Q457" s="572">
        <f>ROW(InpC!S30)</f>
        <v>30</v>
      </c>
      <c r="R457" s="572">
        <f>COLUMN(InpC!S30)</f>
        <v>19</v>
      </c>
      <c r="S457" s="572">
        <f ca="1">_xlfn.SHEET(InpC!J30)</f>
        <v>1</v>
      </c>
    </row>
    <row r="458" spans="1:19" x14ac:dyDescent="0.35">
      <c r="A458" s="572" t="s">
        <v>277</v>
      </c>
      <c r="B458" s="572">
        <v>919</v>
      </c>
      <c r="C458" s="572" t="s">
        <v>295</v>
      </c>
      <c r="D458" s="572">
        <v>-45</v>
      </c>
      <c r="E458" s="572" t="s">
        <v>566</v>
      </c>
      <c r="F458" s="572">
        <f>InpC!F31</f>
        <v>1200</v>
      </c>
      <c r="G458" s="572" t="str">
        <f>InpC!E31</f>
        <v>Annual SPV costs</v>
      </c>
      <c r="H458" s="572" t="s">
        <v>164</v>
      </c>
      <c r="I458" s="572">
        <f>COLUMN(InpC!E31)</f>
        <v>5</v>
      </c>
      <c r="J458" s="572" t="str">
        <f>InpC!G31</f>
        <v>$ 000s p.a.</v>
      </c>
      <c r="K458" s="572" t="s">
        <v>2389</v>
      </c>
      <c r="L458" s="572" t="s">
        <v>1950</v>
      </c>
      <c r="M458" s="572" t="s">
        <v>1951</v>
      </c>
      <c r="N458" s="572" t="str" cm="1">
        <f t="array" aca="1" ref="N458" ca="1">CELL("format",InpC!F31)</f>
        <v>,0</v>
      </c>
      <c r="O458" s="572">
        <f>ROW(InpC!F31)</f>
        <v>31</v>
      </c>
      <c r="P458" s="572">
        <f>COLUMN(InpC!F31)</f>
        <v>6</v>
      </c>
      <c r="Q458" s="572">
        <f>ROW(InpC!F31)</f>
        <v>31</v>
      </c>
      <c r="R458" s="572">
        <f>COLUMN(InpC!F31)</f>
        <v>6</v>
      </c>
      <c r="S458" s="572">
        <f ca="1">_xlfn.SHEET(InpC!F31)</f>
        <v>1</v>
      </c>
    </row>
    <row r="459" spans="1:19" x14ac:dyDescent="0.35">
      <c r="A459" s="572" t="s">
        <v>277</v>
      </c>
      <c r="B459" s="572">
        <v>1053</v>
      </c>
      <c r="C459" s="572" t="s">
        <v>567</v>
      </c>
      <c r="D459" s="572">
        <v>-45</v>
      </c>
      <c r="E459" s="572" t="s">
        <v>568</v>
      </c>
      <c r="F459" s="572" t="str">
        <f>InpC!I31</f>
        <v>vw</v>
      </c>
      <c r="G459" s="572" t="str">
        <f>InpC!E31</f>
        <v>Annual SPV costs</v>
      </c>
      <c r="H459" s="572" t="s">
        <v>164</v>
      </c>
      <c r="I459" s="572">
        <f>COLUMN(InpC!E31)</f>
        <v>5</v>
      </c>
      <c r="J459" s="572" t="str">
        <f>InpC!G31</f>
        <v>$ 000s p.a.</v>
      </c>
      <c r="K459" s="572" t="s">
        <v>2389</v>
      </c>
      <c r="L459" s="572" t="s">
        <v>1952</v>
      </c>
      <c r="M459" s="572">
        <v>6</v>
      </c>
      <c r="N459" s="572" t="str" cm="1">
        <f t="array" aca="1" ref="N459" ca="1">CELL("format",InpC!I31)</f>
        <v>F0</v>
      </c>
      <c r="O459" s="572">
        <f>ROW(InpC!I31)</f>
        <v>31</v>
      </c>
      <c r="P459" s="572">
        <f>COLUMN(InpC!I31)</f>
        <v>9</v>
      </c>
      <c r="Q459" s="572">
        <f>ROW(InpC!I31)</f>
        <v>31</v>
      </c>
      <c r="R459" s="572">
        <f>COLUMN(InpC!I31)</f>
        <v>9</v>
      </c>
      <c r="S459" s="572">
        <f ca="1">_xlfn.SHEET(InpC!I31)</f>
        <v>1</v>
      </c>
    </row>
    <row r="460" spans="1:19" x14ac:dyDescent="0.35">
      <c r="A460" s="572" t="s">
        <v>341</v>
      </c>
      <c r="B460" s="572">
        <v>978</v>
      </c>
      <c r="C460" s="572" t="s">
        <v>569</v>
      </c>
      <c r="D460" s="572">
        <v>-45</v>
      </c>
      <c r="E460" s="572" t="s">
        <v>282</v>
      </c>
      <c r="F460" s="572">
        <f>InpC!J31</f>
        <v>0</v>
      </c>
      <c r="G460" s="572" t="str">
        <f>InpC!E31</f>
        <v>Annual SPV costs</v>
      </c>
      <c r="H460" s="572" t="s">
        <v>164</v>
      </c>
      <c r="I460" s="572">
        <f>COLUMN(InpC!E31)</f>
        <v>5</v>
      </c>
      <c r="J460" s="572" t="str">
        <f>InpC!G31</f>
        <v>$ 000s p.a.</v>
      </c>
      <c r="K460" s="572" t="s">
        <v>2389</v>
      </c>
      <c r="L460" s="572"/>
      <c r="M460" s="572" t="s">
        <v>1953</v>
      </c>
      <c r="N460" s="572" t="str" cm="1">
        <f t="array" aca="1" ref="N460" ca="1">CELL("format",InpC!J31)</f>
        <v>,0</v>
      </c>
      <c r="O460" s="572">
        <f>ROW(InpC!J31)</f>
        <v>31</v>
      </c>
      <c r="P460" s="572">
        <f>COLUMN(InpC!J31)</f>
        <v>10</v>
      </c>
      <c r="Q460" s="572">
        <f>ROW(InpC!S31)</f>
        <v>31</v>
      </c>
      <c r="R460" s="572">
        <f>COLUMN(InpC!S31)</f>
        <v>19</v>
      </c>
      <c r="S460" s="572">
        <f ca="1">_xlfn.SHEET(InpC!J31)</f>
        <v>1</v>
      </c>
    </row>
    <row r="461" spans="1:19" x14ac:dyDescent="0.35">
      <c r="A461" s="572" t="s">
        <v>277</v>
      </c>
      <c r="B461" s="572">
        <v>920</v>
      </c>
      <c r="C461" s="572" t="s">
        <v>305</v>
      </c>
      <c r="D461" s="572">
        <v>-45</v>
      </c>
      <c r="E461" s="572" t="s">
        <v>570</v>
      </c>
      <c r="F461" s="572">
        <f>InpC!F32</f>
        <v>850</v>
      </c>
      <c r="G461" s="572" t="str">
        <f>InpC!E32</f>
        <v>Construction insurance - base amount</v>
      </c>
      <c r="H461" s="572" t="s">
        <v>181</v>
      </c>
      <c r="I461" s="572">
        <f>COLUMN(InpC!E32)</f>
        <v>5</v>
      </c>
      <c r="J461" s="572" t="str">
        <f>InpC!G32</f>
        <v>$ 000s</v>
      </c>
      <c r="K461" s="572" t="s">
        <v>2390</v>
      </c>
      <c r="L461" s="572" t="s">
        <v>1954</v>
      </c>
      <c r="M461" s="572" t="s">
        <v>1955</v>
      </c>
      <c r="N461" s="572" t="str" cm="1">
        <f t="array" aca="1" ref="N461" ca="1">CELL("format",InpC!F32)</f>
        <v>,0</v>
      </c>
      <c r="O461" s="572">
        <f>ROW(InpC!F32)</f>
        <v>32</v>
      </c>
      <c r="P461" s="572">
        <f>COLUMN(InpC!F32)</f>
        <v>6</v>
      </c>
      <c r="Q461" s="572">
        <f>ROW(InpC!F32)</f>
        <v>32</v>
      </c>
      <c r="R461" s="572">
        <f>COLUMN(InpC!F32)</f>
        <v>6</v>
      </c>
      <c r="S461" s="572">
        <f ca="1">_xlfn.SHEET(InpC!F32)</f>
        <v>1</v>
      </c>
    </row>
    <row r="462" spans="1:19" x14ac:dyDescent="0.35">
      <c r="A462" s="572" t="s">
        <v>277</v>
      </c>
      <c r="B462" s="572">
        <v>1054</v>
      </c>
      <c r="C462" s="572" t="s">
        <v>571</v>
      </c>
      <c r="D462" s="572">
        <v>-45</v>
      </c>
      <c r="E462" s="572" t="s">
        <v>572</v>
      </c>
      <c r="F462" s="572" t="str">
        <f>InpC!I32</f>
        <v>vw</v>
      </c>
      <c r="G462" s="572" t="str">
        <f>InpC!E32</f>
        <v>Construction insurance - base amount</v>
      </c>
      <c r="H462" s="572" t="s">
        <v>181</v>
      </c>
      <c r="I462" s="572">
        <f>COLUMN(InpC!E32)</f>
        <v>5</v>
      </c>
      <c r="J462" s="572" t="str">
        <f>InpC!G32</f>
        <v>$ 000s</v>
      </c>
      <c r="K462" s="572" t="s">
        <v>2390</v>
      </c>
      <c r="L462" s="572" t="s">
        <v>1956</v>
      </c>
      <c r="M462" s="572">
        <v>6</v>
      </c>
      <c r="N462" s="572" t="str" cm="1">
        <f t="array" aca="1" ref="N462" ca="1">CELL("format",InpC!I32)</f>
        <v>F0</v>
      </c>
      <c r="O462" s="572">
        <f>ROW(InpC!I32)</f>
        <v>32</v>
      </c>
      <c r="P462" s="572">
        <f>COLUMN(InpC!I32)</f>
        <v>9</v>
      </c>
      <c r="Q462" s="572">
        <f>ROW(InpC!I32)</f>
        <v>32</v>
      </c>
      <c r="R462" s="572">
        <f>COLUMN(InpC!I32)</f>
        <v>9</v>
      </c>
      <c r="S462" s="572">
        <f ca="1">_xlfn.SHEET(InpC!I32)</f>
        <v>1</v>
      </c>
    </row>
    <row r="463" spans="1:19" x14ac:dyDescent="0.35">
      <c r="A463" s="572" t="s">
        <v>341</v>
      </c>
      <c r="B463" s="572">
        <v>979</v>
      </c>
      <c r="C463" s="572" t="s">
        <v>573</v>
      </c>
      <c r="D463" s="572">
        <v>-45</v>
      </c>
      <c r="E463" s="572" t="s">
        <v>282</v>
      </c>
      <c r="F463" s="572">
        <f>InpC!J32</f>
        <v>0</v>
      </c>
      <c r="G463" s="572" t="str">
        <f>InpC!E32</f>
        <v>Construction insurance - base amount</v>
      </c>
      <c r="H463" s="572" t="s">
        <v>181</v>
      </c>
      <c r="I463" s="572">
        <f>COLUMN(InpC!E32)</f>
        <v>5</v>
      </c>
      <c r="J463" s="572" t="str">
        <f>InpC!G32</f>
        <v>$ 000s</v>
      </c>
      <c r="K463" s="572" t="s">
        <v>2390</v>
      </c>
      <c r="L463" s="572"/>
      <c r="M463" s="572" t="s">
        <v>1957</v>
      </c>
      <c r="N463" s="572" t="str" cm="1">
        <f t="array" aca="1" ref="N463" ca="1">CELL("format",InpC!J32)</f>
        <v>,0</v>
      </c>
      <c r="O463" s="572">
        <f>ROW(InpC!J32)</f>
        <v>32</v>
      </c>
      <c r="P463" s="572">
        <f>COLUMN(InpC!J32)</f>
        <v>10</v>
      </c>
      <c r="Q463" s="572">
        <f>ROW(InpC!S32)</f>
        <v>32</v>
      </c>
      <c r="R463" s="572">
        <f>COLUMN(InpC!S32)</f>
        <v>19</v>
      </c>
      <c r="S463" s="572">
        <f ca="1">_xlfn.SHEET(InpC!J32)</f>
        <v>1</v>
      </c>
    </row>
    <row r="464" spans="1:19" x14ac:dyDescent="0.35">
      <c r="A464" s="572" t="s">
        <v>277</v>
      </c>
      <c r="B464" s="572">
        <v>921</v>
      </c>
      <c r="C464" s="572" t="s">
        <v>311</v>
      </c>
      <c r="D464" s="572">
        <v>-45</v>
      </c>
      <c r="E464" s="572" t="s">
        <v>574</v>
      </c>
      <c r="F464" s="572">
        <f>InpC!F33</f>
        <v>2200</v>
      </c>
      <c r="G464" s="572" t="str">
        <f>InpC!E33</f>
        <v>Development costs - base amount</v>
      </c>
      <c r="H464" s="572" t="s">
        <v>183</v>
      </c>
      <c r="I464" s="572">
        <f>COLUMN(InpC!E33)</f>
        <v>5</v>
      </c>
      <c r="J464" s="572" t="str">
        <f>InpC!G33</f>
        <v>$ 000s</v>
      </c>
      <c r="K464" s="572" t="s">
        <v>2391</v>
      </c>
      <c r="L464" s="572" t="s">
        <v>1958</v>
      </c>
      <c r="M464" s="572" t="s">
        <v>1959</v>
      </c>
      <c r="N464" s="572" t="str" cm="1">
        <f t="array" aca="1" ref="N464" ca="1">CELL("format",InpC!F33)</f>
        <v>,0</v>
      </c>
      <c r="O464" s="572">
        <f>ROW(InpC!F33)</f>
        <v>33</v>
      </c>
      <c r="P464" s="572">
        <f>COLUMN(InpC!F33)</f>
        <v>6</v>
      </c>
      <c r="Q464" s="572">
        <f>ROW(InpC!F33)</f>
        <v>33</v>
      </c>
      <c r="R464" s="572">
        <f>COLUMN(InpC!F33)</f>
        <v>6</v>
      </c>
      <c r="S464" s="572">
        <f ca="1">_xlfn.SHEET(InpC!F33)</f>
        <v>1</v>
      </c>
    </row>
    <row r="465" spans="1:19" x14ac:dyDescent="0.35">
      <c r="A465" s="572" t="s">
        <v>277</v>
      </c>
      <c r="B465" s="572">
        <v>1055</v>
      </c>
      <c r="C465" s="572" t="s">
        <v>575</v>
      </c>
      <c r="D465" s="572">
        <v>-45</v>
      </c>
      <c r="E465" s="572" t="s">
        <v>576</v>
      </c>
      <c r="F465" s="572" t="str">
        <f>InpC!I33</f>
        <v>vw</v>
      </c>
      <c r="G465" s="572" t="str">
        <f>InpC!E33</f>
        <v>Development costs - base amount</v>
      </c>
      <c r="H465" s="572" t="s">
        <v>183</v>
      </c>
      <c r="I465" s="572">
        <f>COLUMN(InpC!E33)</f>
        <v>5</v>
      </c>
      <c r="J465" s="572" t="str">
        <f>InpC!G33</f>
        <v>$ 000s</v>
      </c>
      <c r="K465" s="572" t="s">
        <v>2391</v>
      </c>
      <c r="L465" s="572" t="s">
        <v>1960</v>
      </c>
      <c r="M465" s="572">
        <v>6</v>
      </c>
      <c r="N465" s="572" t="str" cm="1">
        <f t="array" aca="1" ref="N465" ca="1">CELL("format",InpC!I33)</f>
        <v>F0</v>
      </c>
      <c r="O465" s="572">
        <f>ROW(InpC!I33)</f>
        <v>33</v>
      </c>
      <c r="P465" s="572">
        <f>COLUMN(InpC!I33)</f>
        <v>9</v>
      </c>
      <c r="Q465" s="572">
        <f>ROW(InpC!I33)</f>
        <v>33</v>
      </c>
      <c r="R465" s="572">
        <f>COLUMN(InpC!I33)</f>
        <v>9</v>
      </c>
      <c r="S465" s="572">
        <f ca="1">_xlfn.SHEET(InpC!I33)</f>
        <v>1</v>
      </c>
    </row>
    <row r="466" spans="1:19" x14ac:dyDescent="0.35">
      <c r="A466" s="572" t="s">
        <v>341</v>
      </c>
      <c r="B466" s="572">
        <v>980</v>
      </c>
      <c r="C466" s="572" t="s">
        <v>577</v>
      </c>
      <c r="D466" s="572">
        <v>-45</v>
      </c>
      <c r="E466" s="572" t="s">
        <v>282</v>
      </c>
      <c r="F466" s="572">
        <f>InpC!J33</f>
        <v>0</v>
      </c>
      <c r="G466" s="572" t="str">
        <f>InpC!E33</f>
        <v>Development costs - base amount</v>
      </c>
      <c r="H466" s="572" t="s">
        <v>183</v>
      </c>
      <c r="I466" s="572">
        <f>COLUMN(InpC!E33)</f>
        <v>5</v>
      </c>
      <c r="J466" s="572" t="str">
        <f>InpC!G33</f>
        <v>$ 000s</v>
      </c>
      <c r="K466" s="572" t="s">
        <v>2391</v>
      </c>
      <c r="L466" s="572"/>
      <c r="M466" s="572" t="s">
        <v>1961</v>
      </c>
      <c r="N466" s="572" t="str" cm="1">
        <f t="array" aca="1" ref="N466" ca="1">CELL("format",InpC!J33)</f>
        <v>,0</v>
      </c>
      <c r="O466" s="572">
        <f>ROW(InpC!J33)</f>
        <v>33</v>
      </c>
      <c r="P466" s="572">
        <f>COLUMN(InpC!J33)</f>
        <v>10</v>
      </c>
      <c r="Q466" s="572">
        <f>ROW(InpC!S33)</f>
        <v>33</v>
      </c>
      <c r="R466" s="572">
        <f>COLUMN(InpC!S33)</f>
        <v>19</v>
      </c>
      <c r="S466" s="572">
        <f ca="1">_xlfn.SHEET(InpC!J33)</f>
        <v>1</v>
      </c>
    </row>
    <row r="467" spans="1:19" x14ac:dyDescent="0.35">
      <c r="A467" s="572" t="s">
        <v>277</v>
      </c>
      <c r="B467" s="572">
        <v>922</v>
      </c>
      <c r="C467" s="572" t="s">
        <v>316</v>
      </c>
      <c r="D467" s="572">
        <v>-45</v>
      </c>
      <c r="E467" s="572" t="s">
        <v>578</v>
      </c>
      <c r="F467" s="572">
        <f>InpC!F34</f>
        <v>0</v>
      </c>
      <c r="G467" s="572" t="str">
        <f>InpC!E34</f>
        <v>Development fee - base amount</v>
      </c>
      <c r="H467" s="572" t="s">
        <v>184</v>
      </c>
      <c r="I467" s="572">
        <f>COLUMN(InpC!E34)</f>
        <v>5</v>
      </c>
      <c r="J467" s="572" t="str">
        <f>InpC!G34</f>
        <v>$ 000s</v>
      </c>
      <c r="K467" s="572" t="s">
        <v>2392</v>
      </c>
      <c r="L467" s="572" t="s">
        <v>1962</v>
      </c>
      <c r="M467" s="572" t="s">
        <v>1963</v>
      </c>
      <c r="N467" s="572" t="str" cm="1">
        <f t="array" aca="1" ref="N467" ca="1">CELL("format",InpC!F34)</f>
        <v>,0</v>
      </c>
      <c r="O467" s="572">
        <f>ROW(InpC!F34)</f>
        <v>34</v>
      </c>
      <c r="P467" s="572">
        <f>COLUMN(InpC!F34)</f>
        <v>6</v>
      </c>
      <c r="Q467" s="572">
        <f>ROW(InpC!F34)</f>
        <v>34</v>
      </c>
      <c r="R467" s="572">
        <f>COLUMN(InpC!F34)</f>
        <v>6</v>
      </c>
      <c r="S467" s="572">
        <f ca="1">_xlfn.SHEET(InpC!F34)</f>
        <v>1</v>
      </c>
    </row>
    <row r="468" spans="1:19" x14ac:dyDescent="0.35">
      <c r="A468" s="572" t="s">
        <v>277</v>
      </c>
      <c r="B468" s="572">
        <v>1056</v>
      </c>
      <c r="C468" s="572" t="s">
        <v>579</v>
      </c>
      <c r="D468" s="572">
        <v>-45</v>
      </c>
      <c r="E468" s="572" t="s">
        <v>580</v>
      </c>
      <c r="F468" s="572" t="str">
        <f>InpC!I34</f>
        <v>vw</v>
      </c>
      <c r="G468" s="572" t="str">
        <f>InpC!E34</f>
        <v>Development fee - base amount</v>
      </c>
      <c r="H468" s="572" t="s">
        <v>184</v>
      </c>
      <c r="I468" s="572">
        <f>COLUMN(InpC!E34)</f>
        <v>5</v>
      </c>
      <c r="J468" s="572" t="str">
        <f>InpC!G34</f>
        <v>$ 000s</v>
      </c>
      <c r="K468" s="572" t="s">
        <v>2392</v>
      </c>
      <c r="L468" s="572" t="s">
        <v>1964</v>
      </c>
      <c r="M468" s="572">
        <v>6</v>
      </c>
      <c r="N468" s="572" t="str" cm="1">
        <f t="array" aca="1" ref="N468" ca="1">CELL("format",InpC!I34)</f>
        <v>F0</v>
      </c>
      <c r="O468" s="572">
        <f>ROW(InpC!I34)</f>
        <v>34</v>
      </c>
      <c r="P468" s="572">
        <f>COLUMN(InpC!I34)</f>
        <v>9</v>
      </c>
      <c r="Q468" s="572">
        <f>ROW(InpC!I34)</f>
        <v>34</v>
      </c>
      <c r="R468" s="572">
        <f>COLUMN(InpC!I34)</f>
        <v>9</v>
      </c>
      <c r="S468" s="572">
        <f ca="1">_xlfn.SHEET(InpC!I34)</f>
        <v>1</v>
      </c>
    </row>
    <row r="469" spans="1:19" x14ac:dyDescent="0.35">
      <c r="A469" s="572" t="s">
        <v>341</v>
      </c>
      <c r="B469" s="572">
        <v>981</v>
      </c>
      <c r="C469" s="572" t="s">
        <v>581</v>
      </c>
      <c r="D469" s="572">
        <v>-45</v>
      </c>
      <c r="E469" s="572" t="s">
        <v>282</v>
      </c>
      <c r="F469" s="572">
        <f>InpC!J34</f>
        <v>0</v>
      </c>
      <c r="G469" s="572" t="str">
        <f>InpC!E34</f>
        <v>Development fee - base amount</v>
      </c>
      <c r="H469" s="572" t="s">
        <v>184</v>
      </c>
      <c r="I469" s="572">
        <f>COLUMN(InpC!E34)</f>
        <v>5</v>
      </c>
      <c r="J469" s="572" t="str">
        <f>InpC!G34</f>
        <v>$ 000s</v>
      </c>
      <c r="K469" s="572" t="s">
        <v>2392</v>
      </c>
      <c r="L469" s="572"/>
      <c r="M469" s="572" t="s">
        <v>1965</v>
      </c>
      <c r="N469" s="572" t="str" cm="1">
        <f t="array" aca="1" ref="N469" ca="1">CELL("format",InpC!J34)</f>
        <v>,0</v>
      </c>
      <c r="O469" s="572">
        <f>ROW(InpC!J34)</f>
        <v>34</v>
      </c>
      <c r="P469" s="572">
        <f>COLUMN(InpC!J34)</f>
        <v>10</v>
      </c>
      <c r="Q469" s="572">
        <f>ROW(InpC!S34)</f>
        <v>34</v>
      </c>
      <c r="R469" s="572">
        <f>COLUMN(InpC!S34)</f>
        <v>19</v>
      </c>
      <c r="S469" s="572">
        <f ca="1">_xlfn.SHEET(InpC!J34)</f>
        <v>1</v>
      </c>
    </row>
    <row r="470" spans="1:19" x14ac:dyDescent="0.35">
      <c r="A470" s="572" t="s">
        <v>277</v>
      </c>
      <c r="B470" s="572">
        <v>923</v>
      </c>
      <c r="C470" s="572" t="s">
        <v>321</v>
      </c>
      <c r="D470" s="572">
        <v>-45</v>
      </c>
      <c r="E470" s="572" t="s">
        <v>582</v>
      </c>
      <c r="F470" s="572">
        <f>InpC!F35</f>
        <v>650</v>
      </c>
      <c r="G470" s="572" t="str">
        <f>InpC!E35</f>
        <v>O&amp;M mobilisation - base amount</v>
      </c>
      <c r="H470" s="572" t="s">
        <v>185</v>
      </c>
      <c r="I470" s="572">
        <f>COLUMN(InpC!E35)</f>
        <v>5</v>
      </c>
      <c r="J470" s="572" t="str">
        <f>InpC!G35</f>
        <v>$ 000s</v>
      </c>
      <c r="K470" s="572" t="s">
        <v>2393</v>
      </c>
      <c r="L470" s="572" t="s">
        <v>1966</v>
      </c>
      <c r="M470" s="572" t="s">
        <v>1967</v>
      </c>
      <c r="N470" s="572" t="str" cm="1">
        <f t="array" aca="1" ref="N470" ca="1">CELL("format",InpC!F35)</f>
        <v>,0</v>
      </c>
      <c r="O470" s="572">
        <f>ROW(InpC!F35)</f>
        <v>35</v>
      </c>
      <c r="P470" s="572">
        <f>COLUMN(InpC!F35)</f>
        <v>6</v>
      </c>
      <c r="Q470" s="572">
        <f>ROW(InpC!F35)</f>
        <v>35</v>
      </c>
      <c r="R470" s="572">
        <f>COLUMN(InpC!F35)</f>
        <v>6</v>
      </c>
      <c r="S470" s="572">
        <f ca="1">_xlfn.SHEET(InpC!F35)</f>
        <v>1</v>
      </c>
    </row>
    <row r="471" spans="1:19" x14ac:dyDescent="0.35">
      <c r="A471" s="572" t="s">
        <v>277</v>
      </c>
      <c r="B471" s="572">
        <v>1057</v>
      </c>
      <c r="C471" s="572" t="s">
        <v>583</v>
      </c>
      <c r="D471" s="572">
        <v>-45</v>
      </c>
      <c r="E471" s="572" t="s">
        <v>584</v>
      </c>
      <c r="F471" s="572" t="str">
        <f>InpC!I35</f>
        <v>vw</v>
      </c>
      <c r="G471" s="572" t="str">
        <f>InpC!E35</f>
        <v>O&amp;M mobilisation - base amount</v>
      </c>
      <c r="H471" s="572" t="s">
        <v>185</v>
      </c>
      <c r="I471" s="572">
        <f>COLUMN(InpC!E35)</f>
        <v>5</v>
      </c>
      <c r="J471" s="572" t="str">
        <f>InpC!G35</f>
        <v>$ 000s</v>
      </c>
      <c r="K471" s="572" t="s">
        <v>2393</v>
      </c>
      <c r="L471" s="572" t="s">
        <v>1968</v>
      </c>
      <c r="M471" s="572">
        <v>6</v>
      </c>
      <c r="N471" s="572" t="str" cm="1">
        <f t="array" aca="1" ref="N471" ca="1">CELL("format",InpC!I35)</f>
        <v>F0</v>
      </c>
      <c r="O471" s="572">
        <f>ROW(InpC!I35)</f>
        <v>35</v>
      </c>
      <c r="P471" s="572">
        <f>COLUMN(InpC!I35)</f>
        <v>9</v>
      </c>
      <c r="Q471" s="572">
        <f>ROW(InpC!I35)</f>
        <v>35</v>
      </c>
      <c r="R471" s="572">
        <f>COLUMN(InpC!I35)</f>
        <v>9</v>
      </c>
      <c r="S471" s="572">
        <f ca="1">_xlfn.SHEET(InpC!I35)</f>
        <v>1</v>
      </c>
    </row>
    <row r="472" spans="1:19" x14ac:dyDescent="0.35">
      <c r="A472" s="572" t="s">
        <v>341</v>
      </c>
      <c r="B472" s="572">
        <v>982</v>
      </c>
      <c r="C472" s="572" t="s">
        <v>585</v>
      </c>
      <c r="D472" s="572">
        <v>-45</v>
      </c>
      <c r="E472" s="572" t="s">
        <v>282</v>
      </c>
      <c r="F472" s="572">
        <f>InpC!J35</f>
        <v>0</v>
      </c>
      <c r="G472" s="572" t="str">
        <f>InpC!E35</f>
        <v>O&amp;M mobilisation - base amount</v>
      </c>
      <c r="H472" s="572" t="s">
        <v>185</v>
      </c>
      <c r="I472" s="572">
        <f>COLUMN(InpC!E35)</f>
        <v>5</v>
      </c>
      <c r="J472" s="572" t="str">
        <f>InpC!G35</f>
        <v>$ 000s</v>
      </c>
      <c r="K472" s="572" t="s">
        <v>2393</v>
      </c>
      <c r="L472" s="572"/>
      <c r="M472" s="572" t="s">
        <v>1969</v>
      </c>
      <c r="N472" s="572" t="str" cm="1">
        <f t="array" aca="1" ref="N472" ca="1">CELL("format",InpC!J35)</f>
        <v>,0</v>
      </c>
      <c r="O472" s="572">
        <f>ROW(InpC!J35)</f>
        <v>35</v>
      </c>
      <c r="P472" s="572">
        <f>COLUMN(InpC!J35)</f>
        <v>10</v>
      </c>
      <c r="Q472" s="572">
        <f>ROW(InpC!S35)</f>
        <v>35</v>
      </c>
      <c r="R472" s="572">
        <f>COLUMN(InpC!S35)</f>
        <v>19</v>
      </c>
      <c r="S472" s="572">
        <f ca="1">_xlfn.SHEET(InpC!J35)</f>
        <v>1</v>
      </c>
    </row>
    <row r="473" spans="1:19" x14ac:dyDescent="0.35">
      <c r="A473" s="572" t="s">
        <v>331</v>
      </c>
      <c r="B473" s="572">
        <v>1058</v>
      </c>
      <c r="C473" s="572" t="s">
        <v>1914</v>
      </c>
      <c r="D473" s="572">
        <v>-45</v>
      </c>
      <c r="E473" s="572" t="s">
        <v>335</v>
      </c>
      <c r="F473" s="572">
        <f>InpC!I36</f>
        <v>0</v>
      </c>
      <c r="G473" s="572" t="str">
        <f>InpC!I35</f>
        <v>vw</v>
      </c>
      <c r="H473" s="572" t="s">
        <v>540</v>
      </c>
      <c r="I473" s="572">
        <f>COLUMN(InpC!I35)</f>
        <v>9</v>
      </c>
      <c r="J473" s="572"/>
      <c r="K473" s="572"/>
      <c r="L473" s="572"/>
      <c r="M473" s="572">
        <v>6</v>
      </c>
      <c r="N473" s="572" t="str" cm="1">
        <f t="array" aca="1" ref="N473" ca="1">CELL("format",InpC!I36)</f>
        <v>F0</v>
      </c>
      <c r="O473" s="572">
        <f>ROW(InpC!I36)</f>
        <v>36</v>
      </c>
      <c r="P473" s="572">
        <f>COLUMN(InpC!I36)</f>
        <v>9</v>
      </c>
      <c r="Q473" s="572">
        <f>ROW(InpC!I36)</f>
        <v>36</v>
      </c>
      <c r="R473" s="572">
        <f>COLUMN(InpC!I36)</f>
        <v>9</v>
      </c>
      <c r="S473" s="572">
        <f ca="1">_xlfn.SHEET(InpC!I36)</f>
        <v>1</v>
      </c>
    </row>
    <row r="474" spans="1:19" x14ac:dyDescent="0.35">
      <c r="A474" s="572" t="s">
        <v>331</v>
      </c>
      <c r="B474" s="572">
        <v>1059</v>
      </c>
      <c r="C474" s="572" t="s">
        <v>1914</v>
      </c>
      <c r="D474" s="572">
        <v>-45</v>
      </c>
      <c r="E474" s="572" t="s">
        <v>335</v>
      </c>
      <c r="F474" s="572">
        <f>InpC!I37</f>
        <v>0</v>
      </c>
      <c r="G474" s="572" t="str">
        <f>InpC!I35</f>
        <v>vw</v>
      </c>
      <c r="H474" s="572" t="s">
        <v>540</v>
      </c>
      <c r="I474" s="572">
        <f>COLUMN(InpC!I35)</f>
        <v>9</v>
      </c>
      <c r="J474" s="572"/>
      <c r="K474" s="572"/>
      <c r="L474" s="572"/>
      <c r="M474" s="572">
        <v>6</v>
      </c>
      <c r="N474" s="572" t="str" cm="1">
        <f t="array" aca="1" ref="N474" ca="1">CELL("format",InpC!I37)</f>
        <v>F0</v>
      </c>
      <c r="O474" s="572">
        <f>ROW(InpC!I37)</f>
        <v>37</v>
      </c>
      <c r="P474" s="572">
        <f>COLUMN(InpC!I37)</f>
        <v>9</v>
      </c>
      <c r="Q474" s="572">
        <f>ROW(InpC!I37)</f>
        <v>37</v>
      </c>
      <c r="R474" s="572">
        <f>COLUMN(InpC!I37)</f>
        <v>9</v>
      </c>
      <c r="S474" s="572">
        <f ca="1">_xlfn.SHEET(InpC!I37)</f>
        <v>1</v>
      </c>
    </row>
    <row r="475" spans="1:19" x14ac:dyDescent="0.35">
      <c r="A475" s="572" t="s">
        <v>270</v>
      </c>
      <c r="B475" s="572">
        <v>-46</v>
      </c>
      <c r="C475" s="572" t="s">
        <v>1046</v>
      </c>
      <c r="D475" s="572">
        <v>-43</v>
      </c>
      <c r="E475" s="572"/>
      <c r="F475" s="572" t="str">
        <f>InpC!A38</f>
        <v>GENERATION ASSUMPTIONS</v>
      </c>
      <c r="G475" s="572" t="str">
        <f>InpC!A38</f>
        <v>GENERATION ASSUMPTIONS</v>
      </c>
      <c r="H475" s="572" t="s">
        <v>1047</v>
      </c>
      <c r="I475" s="572">
        <f>COLUMN(InpC!A38)</f>
        <v>1</v>
      </c>
      <c r="J475" s="572"/>
      <c r="K475" s="572" t="s">
        <v>1046</v>
      </c>
      <c r="L475" s="572"/>
      <c r="M475" s="572"/>
      <c r="N475" s="572" t="str" cm="1">
        <f t="array" aca="1" ref="N475" ca="1">CELL("format",InpC!A38)</f>
        <v>,0</v>
      </c>
      <c r="O475" s="572">
        <f>ROW(InpC!A38)</f>
        <v>38</v>
      </c>
      <c r="P475" s="572">
        <f>COLUMN(InpC!A38)</f>
        <v>1</v>
      </c>
      <c r="Q475" s="572">
        <f>ROW(InpC!A46)</f>
        <v>46</v>
      </c>
      <c r="R475" s="572">
        <f>COLUMN(InpC!A46)</f>
        <v>1</v>
      </c>
      <c r="S475" s="572">
        <f ca="1">_xlfn.SHEET(InpC!A38)</f>
        <v>1</v>
      </c>
    </row>
    <row r="476" spans="1:19" x14ac:dyDescent="0.35">
      <c r="A476" s="572" t="s">
        <v>331</v>
      </c>
      <c r="B476" s="572">
        <v>1060</v>
      </c>
      <c r="C476" s="572" t="s">
        <v>1970</v>
      </c>
      <c r="D476" s="572">
        <v>-46</v>
      </c>
      <c r="E476" s="572" t="s">
        <v>335</v>
      </c>
      <c r="F476" s="572">
        <f>InpC!I38</f>
        <v>0</v>
      </c>
      <c r="G476" s="572" t="str">
        <f>InpC!A38</f>
        <v>GENERATION ASSUMPTIONS</v>
      </c>
      <c r="H476" s="572" t="s">
        <v>1047</v>
      </c>
      <c r="I476" s="572">
        <f>COLUMN(InpC!A38)</f>
        <v>1</v>
      </c>
      <c r="J476" s="572"/>
      <c r="K476" s="572"/>
      <c r="L476" s="572"/>
      <c r="M476" s="572">
        <v>6</v>
      </c>
      <c r="N476" s="572" t="str" cm="1">
        <f t="array" aca="1" ref="N476" ca="1">CELL("format",InpC!I38)</f>
        <v>F0</v>
      </c>
      <c r="O476" s="572">
        <f>ROW(InpC!I38)</f>
        <v>38</v>
      </c>
      <c r="P476" s="572">
        <f>COLUMN(InpC!I38)</f>
        <v>9</v>
      </c>
      <c r="Q476" s="572">
        <f>ROW(InpC!I38)</f>
        <v>38</v>
      </c>
      <c r="R476" s="572">
        <f>COLUMN(InpC!I38)</f>
        <v>9</v>
      </c>
      <c r="S476" s="572">
        <f ca="1">_xlfn.SHEET(InpC!I38)</f>
        <v>1</v>
      </c>
    </row>
    <row r="477" spans="1:19" x14ac:dyDescent="0.35">
      <c r="A477" s="572" t="s">
        <v>331</v>
      </c>
      <c r="B477" s="572">
        <v>1061</v>
      </c>
      <c r="C477" s="572" t="s">
        <v>332</v>
      </c>
      <c r="D477" s="572">
        <v>-46</v>
      </c>
      <c r="E477" s="572" t="s">
        <v>335</v>
      </c>
      <c r="F477" s="572">
        <f>InpC!I39</f>
        <v>0</v>
      </c>
      <c r="G477" s="572"/>
      <c r="H477" s="572"/>
      <c r="I477" s="572"/>
      <c r="J477" s="572"/>
      <c r="K477" s="572"/>
      <c r="L477" s="572"/>
      <c r="M477" s="572">
        <v>6</v>
      </c>
      <c r="N477" s="572" t="str" cm="1">
        <f t="array" aca="1" ref="N477" ca="1">CELL("format",InpC!I39)</f>
        <v>F0</v>
      </c>
      <c r="O477" s="572">
        <f>ROW(InpC!I39)</f>
        <v>39</v>
      </c>
      <c r="P477" s="572">
        <f>COLUMN(InpC!I39)</f>
        <v>9</v>
      </c>
      <c r="Q477" s="572">
        <f>ROW(InpC!I39)</f>
        <v>39</v>
      </c>
      <c r="R477" s="572">
        <f>COLUMN(InpC!I39)</f>
        <v>9</v>
      </c>
      <c r="S477" s="572">
        <f ca="1">_xlfn.SHEET(InpC!I39)</f>
        <v>1</v>
      </c>
    </row>
    <row r="478" spans="1:19" x14ac:dyDescent="0.35">
      <c r="A478" s="572" t="s">
        <v>277</v>
      </c>
      <c r="B478" s="572">
        <v>924</v>
      </c>
      <c r="C478" s="572" t="s">
        <v>1091</v>
      </c>
      <c r="D478" s="572">
        <v>-46</v>
      </c>
      <c r="E478" s="572" t="s">
        <v>1092</v>
      </c>
      <c r="F478" s="572">
        <f>InpC!F40</f>
        <v>28.5</v>
      </c>
      <c r="G478" s="572" t="str">
        <f>InpC!E40</f>
        <v>Plant net capacity</v>
      </c>
      <c r="H478" s="572" t="s">
        <v>699</v>
      </c>
      <c r="I478" s="572">
        <f>COLUMN(InpC!E40)</f>
        <v>5</v>
      </c>
      <c r="J478" s="572" t="str">
        <f>InpC!G40</f>
        <v>MW</v>
      </c>
      <c r="K478" s="572" t="s">
        <v>2394</v>
      </c>
      <c r="L478" s="572" t="s">
        <v>1971</v>
      </c>
      <c r="M478" s="572" t="s">
        <v>1972</v>
      </c>
      <c r="N478" s="572" t="str" cm="1">
        <f t="array" aca="1" ref="N478" ca="1">CELL("format",InpC!F40)</f>
        <v>,0</v>
      </c>
      <c r="O478" s="572">
        <f>ROW(InpC!F40)</f>
        <v>40</v>
      </c>
      <c r="P478" s="572">
        <f>COLUMN(InpC!F40)</f>
        <v>6</v>
      </c>
      <c r="Q478" s="572">
        <f>ROW(InpC!F40)</f>
        <v>40</v>
      </c>
      <c r="R478" s="572">
        <f>COLUMN(InpC!F40)</f>
        <v>6</v>
      </c>
      <c r="S478" s="572">
        <f ca="1">_xlfn.SHEET(InpC!F40)</f>
        <v>1</v>
      </c>
    </row>
    <row r="479" spans="1:19" x14ac:dyDescent="0.35">
      <c r="A479" s="572" t="s">
        <v>277</v>
      </c>
      <c r="B479" s="572">
        <v>1062</v>
      </c>
      <c r="C479" s="572" t="s">
        <v>1093</v>
      </c>
      <c r="D479" s="572">
        <v>-46</v>
      </c>
      <c r="E479" s="572" t="s">
        <v>1094</v>
      </c>
      <c r="F479" s="572" t="str">
        <f>InpC!I40</f>
        <v>vw</v>
      </c>
      <c r="G479" s="572" t="str">
        <f>InpC!E40</f>
        <v>Plant net capacity</v>
      </c>
      <c r="H479" s="572" t="s">
        <v>699</v>
      </c>
      <c r="I479" s="572">
        <f>COLUMN(InpC!E40)</f>
        <v>5</v>
      </c>
      <c r="J479" s="572" t="str">
        <f>InpC!G40</f>
        <v>MW</v>
      </c>
      <c r="K479" s="572" t="s">
        <v>2394</v>
      </c>
      <c r="L479" s="572" t="s">
        <v>1973</v>
      </c>
      <c r="M479" s="572">
        <v>6</v>
      </c>
      <c r="N479" s="572" t="str" cm="1">
        <f t="array" aca="1" ref="N479" ca="1">CELL("format",InpC!I40)</f>
        <v>,0</v>
      </c>
      <c r="O479" s="572">
        <f>ROW(InpC!I40)</f>
        <v>40</v>
      </c>
      <c r="P479" s="572">
        <f>COLUMN(InpC!I40)</f>
        <v>9</v>
      </c>
      <c r="Q479" s="572">
        <f>ROW(InpC!I40)</f>
        <v>40</v>
      </c>
      <c r="R479" s="572">
        <f>COLUMN(InpC!I40)</f>
        <v>9</v>
      </c>
      <c r="S479" s="572">
        <f ca="1">_xlfn.SHEET(InpC!I40)</f>
        <v>1</v>
      </c>
    </row>
    <row r="480" spans="1:19" x14ac:dyDescent="0.35">
      <c r="A480" s="572" t="s">
        <v>341</v>
      </c>
      <c r="B480" s="572">
        <v>983</v>
      </c>
      <c r="C480" s="572" t="s">
        <v>1095</v>
      </c>
      <c r="D480" s="572">
        <v>-46</v>
      </c>
      <c r="E480" s="572" t="s">
        <v>282</v>
      </c>
      <c r="F480" s="572">
        <f>InpC!J40</f>
        <v>0</v>
      </c>
      <c r="G480" s="572" t="str">
        <f>InpC!E40</f>
        <v>Plant net capacity</v>
      </c>
      <c r="H480" s="572" t="s">
        <v>699</v>
      </c>
      <c r="I480" s="572">
        <f>COLUMN(InpC!E40)</f>
        <v>5</v>
      </c>
      <c r="J480" s="572" t="str">
        <f>InpC!G40</f>
        <v>MW</v>
      </c>
      <c r="K480" s="572" t="s">
        <v>2394</v>
      </c>
      <c r="L480" s="572"/>
      <c r="M480" s="572" t="s">
        <v>1974</v>
      </c>
      <c r="N480" s="572" t="str" cm="1">
        <f t="array" aca="1" ref="N480" ca="1">CELL("format",InpC!J40)</f>
        <v>,0</v>
      </c>
      <c r="O480" s="572">
        <f>ROW(InpC!J40)</f>
        <v>40</v>
      </c>
      <c r="P480" s="572">
        <f>COLUMN(InpC!J40)</f>
        <v>10</v>
      </c>
      <c r="Q480" s="572">
        <f>ROW(InpC!S40)</f>
        <v>40</v>
      </c>
      <c r="R480" s="572">
        <f>COLUMN(InpC!S40)</f>
        <v>19</v>
      </c>
      <c r="S480" s="572">
        <f ca="1">_xlfn.SHEET(InpC!J40)</f>
        <v>1</v>
      </c>
    </row>
    <row r="481" spans="1:19" x14ac:dyDescent="0.35">
      <c r="A481" s="572" t="s">
        <v>277</v>
      </c>
      <c r="B481" s="572">
        <v>925</v>
      </c>
      <c r="C481" s="572" t="s">
        <v>1096</v>
      </c>
      <c r="D481" s="572">
        <v>-46</v>
      </c>
      <c r="E481" s="572" t="s">
        <v>1097</v>
      </c>
      <c r="F481" s="572">
        <f>InpC!F41</f>
        <v>31</v>
      </c>
      <c r="G481" s="572" t="str">
        <f>InpC!E41</f>
        <v>Plant throughput</v>
      </c>
      <c r="H481" s="572" t="s">
        <v>700</v>
      </c>
      <c r="I481" s="572">
        <f>COLUMN(InpC!E41)</f>
        <v>5</v>
      </c>
      <c r="J481" s="572" t="str">
        <f>InpC!G41</f>
        <v>tonnes/hr</v>
      </c>
      <c r="K481" s="572" t="s">
        <v>2395</v>
      </c>
      <c r="L481" s="572" t="s">
        <v>1975</v>
      </c>
      <c r="M481" s="572" t="s">
        <v>1976</v>
      </c>
      <c r="N481" s="572" t="str" cm="1">
        <f t="array" aca="1" ref="N481" ca="1">CELL("format",InpC!F41)</f>
        <v>,0</v>
      </c>
      <c r="O481" s="572">
        <f>ROW(InpC!F41)</f>
        <v>41</v>
      </c>
      <c r="P481" s="572">
        <f>COLUMN(InpC!F41)</f>
        <v>6</v>
      </c>
      <c r="Q481" s="572">
        <f>ROW(InpC!F41)</f>
        <v>41</v>
      </c>
      <c r="R481" s="572">
        <f>COLUMN(InpC!F41)</f>
        <v>6</v>
      </c>
      <c r="S481" s="572">
        <f ca="1">_xlfn.SHEET(InpC!F41)</f>
        <v>1</v>
      </c>
    </row>
    <row r="482" spans="1:19" x14ac:dyDescent="0.35">
      <c r="A482" s="572" t="s">
        <v>277</v>
      </c>
      <c r="B482" s="572">
        <v>1063</v>
      </c>
      <c r="C482" s="572" t="s">
        <v>782</v>
      </c>
      <c r="D482" s="572">
        <v>-46</v>
      </c>
      <c r="E482" s="572" t="s">
        <v>1098</v>
      </c>
      <c r="F482" s="572" t="str">
        <f>InpC!I41</f>
        <v>vw</v>
      </c>
      <c r="G482" s="572" t="str">
        <f>InpC!G41</f>
        <v>tonnes/hr</v>
      </c>
      <c r="H482" s="572" t="s">
        <v>728</v>
      </c>
      <c r="I482" s="572">
        <f>COLUMN(InpC!G41)</f>
        <v>7</v>
      </c>
      <c r="J482" s="572" t="str">
        <f>InpC!G41</f>
        <v>tonnes/hr</v>
      </c>
      <c r="K482" s="572" t="s">
        <v>782</v>
      </c>
      <c r="L482" s="572" t="s">
        <v>1977</v>
      </c>
      <c r="M482" s="572">
        <v>6</v>
      </c>
      <c r="N482" s="572" t="str" cm="1">
        <f t="array" aca="1" ref="N482" ca="1">CELL("format",InpC!I41)</f>
        <v>,0</v>
      </c>
      <c r="O482" s="572">
        <f>ROW(InpC!I41)</f>
        <v>41</v>
      </c>
      <c r="P482" s="572">
        <f>COLUMN(InpC!I41)</f>
        <v>9</v>
      </c>
      <c r="Q482" s="572">
        <f>ROW(InpC!I41)</f>
        <v>41</v>
      </c>
      <c r="R482" s="572">
        <f>COLUMN(InpC!I41)</f>
        <v>9</v>
      </c>
      <c r="S482" s="572">
        <f ca="1">_xlfn.SHEET(InpC!I41)</f>
        <v>1</v>
      </c>
    </row>
    <row r="483" spans="1:19" x14ac:dyDescent="0.35">
      <c r="A483" s="572" t="s">
        <v>341</v>
      </c>
      <c r="B483" s="572">
        <v>984</v>
      </c>
      <c r="C483" s="572" t="s">
        <v>1099</v>
      </c>
      <c r="D483" s="572">
        <v>-46</v>
      </c>
      <c r="E483" s="572" t="s">
        <v>282</v>
      </c>
      <c r="F483" s="572">
        <f>InpC!J41</f>
        <v>0</v>
      </c>
      <c r="G483" s="572" t="str">
        <f>InpC!E41</f>
        <v>Plant throughput</v>
      </c>
      <c r="H483" s="572" t="s">
        <v>700</v>
      </c>
      <c r="I483" s="572">
        <f>COLUMN(InpC!E41)</f>
        <v>5</v>
      </c>
      <c r="J483" s="572" t="str">
        <f>InpC!G41</f>
        <v>tonnes/hr</v>
      </c>
      <c r="K483" s="572" t="s">
        <v>2395</v>
      </c>
      <c r="L483" s="572"/>
      <c r="M483" s="572" t="s">
        <v>1978</v>
      </c>
      <c r="N483" s="572" t="str" cm="1">
        <f t="array" aca="1" ref="N483" ca="1">CELL("format",InpC!J41)</f>
        <v>,0</v>
      </c>
      <c r="O483" s="572">
        <f>ROW(InpC!J41)</f>
        <v>41</v>
      </c>
      <c r="P483" s="572">
        <f>COLUMN(InpC!J41)</f>
        <v>10</v>
      </c>
      <c r="Q483" s="572">
        <f>ROW(InpC!S41)</f>
        <v>41</v>
      </c>
      <c r="R483" s="572">
        <f>COLUMN(InpC!S41)</f>
        <v>19</v>
      </c>
      <c r="S483" s="572">
        <f ca="1">_xlfn.SHEET(InpC!J41)</f>
        <v>1</v>
      </c>
    </row>
    <row r="484" spans="1:19" x14ac:dyDescent="0.35">
      <c r="A484" s="572" t="s">
        <v>277</v>
      </c>
      <c r="B484" s="572">
        <v>926</v>
      </c>
      <c r="C484" s="572" t="s">
        <v>1100</v>
      </c>
      <c r="D484" s="572">
        <v>-46</v>
      </c>
      <c r="E484" s="572" t="s">
        <v>1101</v>
      </c>
      <c r="F484" s="572">
        <f>InpC!F42</f>
        <v>0.89</v>
      </c>
      <c r="G484" s="572" t="str">
        <f>InpC!E42</f>
        <v>Plant availability</v>
      </c>
      <c r="H484" s="572" t="s">
        <v>701</v>
      </c>
      <c r="I484" s="572">
        <f>COLUMN(InpC!E42)</f>
        <v>5</v>
      </c>
      <c r="J484" s="572" t="str">
        <f>InpC!G42</f>
        <v>%</v>
      </c>
      <c r="K484" s="572" t="s">
        <v>2396</v>
      </c>
      <c r="L484" s="572" t="s">
        <v>1979</v>
      </c>
      <c r="M484" s="572" t="s">
        <v>1980</v>
      </c>
      <c r="N484" s="572" t="str" cm="1">
        <f t="array" aca="1" ref="N484" ca="1">CELL("format",InpC!F42)</f>
        <v>P2</v>
      </c>
      <c r="O484" s="572">
        <f>ROW(InpC!F42)</f>
        <v>42</v>
      </c>
      <c r="P484" s="572">
        <f>COLUMN(InpC!F42)</f>
        <v>6</v>
      </c>
      <c r="Q484" s="572">
        <f>ROW(InpC!F42)</f>
        <v>42</v>
      </c>
      <c r="R484" s="572">
        <f>COLUMN(InpC!F42)</f>
        <v>6</v>
      </c>
      <c r="S484" s="572">
        <f ca="1">_xlfn.SHEET(InpC!F42)</f>
        <v>1</v>
      </c>
    </row>
    <row r="485" spans="1:19" x14ac:dyDescent="0.35">
      <c r="A485" s="572" t="s">
        <v>277</v>
      </c>
      <c r="B485" s="572">
        <v>1064</v>
      </c>
      <c r="C485" s="572" t="s">
        <v>1102</v>
      </c>
      <c r="D485" s="572">
        <v>-46</v>
      </c>
      <c r="E485" s="572" t="s">
        <v>1103</v>
      </c>
      <c r="F485" s="572" t="str">
        <f>InpC!I42</f>
        <v>vw</v>
      </c>
      <c r="G485" s="572" t="str">
        <f>InpC!E42</f>
        <v>Plant availability</v>
      </c>
      <c r="H485" s="572" t="s">
        <v>701</v>
      </c>
      <c r="I485" s="572">
        <f>COLUMN(InpC!E42)</f>
        <v>5</v>
      </c>
      <c r="J485" s="572" t="str">
        <f>InpC!G42</f>
        <v>%</v>
      </c>
      <c r="K485" s="572" t="s">
        <v>2396</v>
      </c>
      <c r="L485" s="572" t="s">
        <v>1981</v>
      </c>
      <c r="M485" s="572">
        <v>6</v>
      </c>
      <c r="N485" s="572" t="str" cm="1">
        <f t="array" aca="1" ref="N485" ca="1">CELL("format",InpC!I42)</f>
        <v>P2</v>
      </c>
      <c r="O485" s="572">
        <f>ROW(InpC!I42)</f>
        <v>42</v>
      </c>
      <c r="P485" s="572">
        <f>COLUMN(InpC!I42)</f>
        <v>9</v>
      </c>
      <c r="Q485" s="572">
        <f>ROW(InpC!I42)</f>
        <v>42</v>
      </c>
      <c r="R485" s="572">
        <f>COLUMN(InpC!I42)</f>
        <v>9</v>
      </c>
      <c r="S485" s="572">
        <f ca="1">_xlfn.SHEET(InpC!I42)</f>
        <v>1</v>
      </c>
    </row>
    <row r="486" spans="1:19" x14ac:dyDescent="0.35">
      <c r="A486" s="572" t="s">
        <v>341</v>
      </c>
      <c r="B486" s="572">
        <v>985</v>
      </c>
      <c r="C486" s="572" t="s">
        <v>1104</v>
      </c>
      <c r="D486" s="572">
        <v>-46</v>
      </c>
      <c r="E486" s="572" t="s">
        <v>282</v>
      </c>
      <c r="F486" s="572">
        <f>InpC!J42</f>
        <v>0</v>
      </c>
      <c r="G486" s="572" t="str">
        <f>InpC!E42</f>
        <v>Plant availability</v>
      </c>
      <c r="H486" s="572" t="s">
        <v>701</v>
      </c>
      <c r="I486" s="572">
        <f>COLUMN(InpC!E42)</f>
        <v>5</v>
      </c>
      <c r="J486" s="572" t="str">
        <f>InpC!G42</f>
        <v>%</v>
      </c>
      <c r="K486" s="572" t="s">
        <v>2396</v>
      </c>
      <c r="L486" s="572"/>
      <c r="M486" s="572" t="s">
        <v>1982</v>
      </c>
      <c r="N486" s="572" t="str" cm="1">
        <f t="array" aca="1" ref="N486" ca="1">CELL("format",InpC!J42)</f>
        <v>P2</v>
      </c>
      <c r="O486" s="572">
        <f>ROW(InpC!J42)</f>
        <v>42</v>
      </c>
      <c r="P486" s="572">
        <f>COLUMN(InpC!J42)</f>
        <v>10</v>
      </c>
      <c r="Q486" s="572">
        <f>ROW(InpC!S42)</f>
        <v>42</v>
      </c>
      <c r="R486" s="572">
        <f>COLUMN(InpC!S42)</f>
        <v>19</v>
      </c>
      <c r="S486" s="572">
        <f ca="1">_xlfn.SHEET(InpC!J42)</f>
        <v>1</v>
      </c>
    </row>
    <row r="487" spans="1:19" x14ac:dyDescent="0.35">
      <c r="A487" s="572" t="s">
        <v>277</v>
      </c>
      <c r="B487" s="572">
        <v>927</v>
      </c>
      <c r="C487" s="572" t="s">
        <v>783</v>
      </c>
      <c r="D487" s="572">
        <v>-46</v>
      </c>
      <c r="E487" s="572" t="s">
        <v>784</v>
      </c>
      <c r="F487" s="572">
        <f>InpC!F43</f>
        <v>6</v>
      </c>
      <c r="G487" s="572" t="str">
        <f>InpC!E43</f>
        <v>Ramp-up start quarter (construction)</v>
      </c>
      <c r="H487" s="572" t="s">
        <v>702</v>
      </c>
      <c r="I487" s="572">
        <f>COLUMN(InpC!E43)</f>
        <v>5</v>
      </c>
      <c r="J487" s="572" t="str">
        <f>InpC!G43</f>
        <v>quarter</v>
      </c>
      <c r="K487" s="572" t="s">
        <v>2397</v>
      </c>
      <c r="L487" s="572" t="s">
        <v>1983</v>
      </c>
      <c r="M487" s="572" t="s">
        <v>1984</v>
      </c>
      <c r="N487" s="572" t="str" cm="1">
        <f t="array" aca="1" ref="N487" ca="1">CELL("format",InpC!F43)</f>
        <v>,0</v>
      </c>
      <c r="O487" s="572">
        <f>ROW(InpC!F43)</f>
        <v>43</v>
      </c>
      <c r="P487" s="572">
        <f>COLUMN(InpC!F43)</f>
        <v>6</v>
      </c>
      <c r="Q487" s="572">
        <f>ROW(InpC!F43)</f>
        <v>43</v>
      </c>
      <c r="R487" s="572">
        <f>COLUMN(InpC!F43)</f>
        <v>6</v>
      </c>
      <c r="S487" s="572">
        <f ca="1">_xlfn.SHEET(InpC!F43)</f>
        <v>1</v>
      </c>
    </row>
    <row r="488" spans="1:19" x14ac:dyDescent="0.35">
      <c r="A488" s="572" t="s">
        <v>277</v>
      </c>
      <c r="B488" s="572">
        <v>1065</v>
      </c>
      <c r="C488" s="572" t="s">
        <v>1070</v>
      </c>
      <c r="D488" s="572">
        <v>-46</v>
      </c>
      <c r="E488" s="572" t="s">
        <v>785</v>
      </c>
      <c r="F488" s="572" t="str">
        <f>InpC!I43</f>
        <v>vw</v>
      </c>
      <c r="G488" s="572" t="str">
        <f>InpC!G43</f>
        <v>quarter</v>
      </c>
      <c r="H488" s="572" t="s">
        <v>1070</v>
      </c>
      <c r="I488" s="572">
        <f>COLUMN(InpC!G43)</f>
        <v>7</v>
      </c>
      <c r="J488" s="572" t="str">
        <f>InpC!G43</f>
        <v>quarter</v>
      </c>
      <c r="K488" s="572" t="s">
        <v>1070</v>
      </c>
      <c r="L488" s="572" t="s">
        <v>1985</v>
      </c>
      <c r="M488" s="572">
        <v>6</v>
      </c>
      <c r="N488" s="572" t="str" cm="1">
        <f t="array" aca="1" ref="N488" ca="1">CELL("format",InpC!I43)</f>
        <v>,0</v>
      </c>
      <c r="O488" s="572">
        <f>ROW(InpC!I43)</f>
        <v>43</v>
      </c>
      <c r="P488" s="572">
        <f>COLUMN(InpC!I43)</f>
        <v>9</v>
      </c>
      <c r="Q488" s="572">
        <f>ROW(InpC!I43)</f>
        <v>43</v>
      </c>
      <c r="R488" s="572">
        <f>COLUMN(InpC!I43)</f>
        <v>9</v>
      </c>
      <c r="S488" s="572">
        <f ca="1">_xlfn.SHEET(InpC!I43)</f>
        <v>1</v>
      </c>
    </row>
    <row r="489" spans="1:19" x14ac:dyDescent="0.35">
      <c r="A489" s="572" t="s">
        <v>341</v>
      </c>
      <c r="B489" s="572">
        <v>986</v>
      </c>
      <c r="C489" s="572" t="s">
        <v>786</v>
      </c>
      <c r="D489" s="572">
        <v>-46</v>
      </c>
      <c r="E489" s="572" t="s">
        <v>282</v>
      </c>
      <c r="F489" s="572">
        <f>InpC!J43</f>
        <v>0</v>
      </c>
      <c r="G489" s="572" t="str">
        <f>InpC!E43</f>
        <v>Ramp-up start quarter (construction)</v>
      </c>
      <c r="H489" s="572" t="s">
        <v>702</v>
      </c>
      <c r="I489" s="572">
        <f>COLUMN(InpC!E43)</f>
        <v>5</v>
      </c>
      <c r="J489" s="572" t="str">
        <f>InpC!G43</f>
        <v>quarter</v>
      </c>
      <c r="K489" s="572" t="s">
        <v>2397</v>
      </c>
      <c r="L489" s="572"/>
      <c r="M489" s="572" t="s">
        <v>1986</v>
      </c>
      <c r="N489" s="572" t="str" cm="1">
        <f t="array" aca="1" ref="N489" ca="1">CELL("format",InpC!J43)</f>
        <v>,0</v>
      </c>
      <c r="O489" s="572">
        <f>ROW(InpC!J43)</f>
        <v>43</v>
      </c>
      <c r="P489" s="572">
        <f>COLUMN(InpC!J43)</f>
        <v>10</v>
      </c>
      <c r="Q489" s="572">
        <f>ROW(InpC!S43)</f>
        <v>43</v>
      </c>
      <c r="R489" s="572">
        <f>COLUMN(InpC!S43)</f>
        <v>19</v>
      </c>
      <c r="S489" s="572">
        <f ca="1">_xlfn.SHEET(InpC!J43)</f>
        <v>1</v>
      </c>
    </row>
    <row r="490" spans="1:19" x14ac:dyDescent="0.35">
      <c r="A490" s="572" t="s">
        <v>277</v>
      </c>
      <c r="B490" s="572">
        <v>928</v>
      </c>
      <c r="C490" s="572" t="s">
        <v>787</v>
      </c>
      <c r="D490" s="572">
        <v>-46</v>
      </c>
      <c r="E490" s="572" t="s">
        <v>788</v>
      </c>
      <c r="F490" s="572">
        <f>InpC!F44</f>
        <v>8</v>
      </c>
      <c r="G490" s="572" t="str">
        <f>InpC!E44</f>
        <v>Ramp-up duration</v>
      </c>
      <c r="H490" s="572" t="s">
        <v>703</v>
      </c>
      <c r="I490" s="572">
        <f>COLUMN(InpC!E44)</f>
        <v>5</v>
      </c>
      <c r="J490" s="572" t="str">
        <f>InpC!G44</f>
        <v>quarters</v>
      </c>
      <c r="K490" s="572" t="s">
        <v>2398</v>
      </c>
      <c r="L490" s="572" t="s">
        <v>1987</v>
      </c>
      <c r="M490" s="572" t="s">
        <v>1988</v>
      </c>
      <c r="N490" s="572" t="str" cm="1">
        <f t="array" aca="1" ref="N490" ca="1">CELL("format",InpC!F44)</f>
        <v>,0</v>
      </c>
      <c r="O490" s="572">
        <f>ROW(InpC!F44)</f>
        <v>44</v>
      </c>
      <c r="P490" s="572">
        <f>COLUMN(InpC!F44)</f>
        <v>6</v>
      </c>
      <c r="Q490" s="572">
        <f>ROW(InpC!F44)</f>
        <v>44</v>
      </c>
      <c r="R490" s="572">
        <f>COLUMN(InpC!F44)</f>
        <v>6</v>
      </c>
      <c r="S490" s="572">
        <f ca="1">_xlfn.SHEET(InpC!F44)</f>
        <v>1</v>
      </c>
    </row>
    <row r="491" spans="1:19" x14ac:dyDescent="0.35">
      <c r="A491" s="572" t="s">
        <v>277</v>
      </c>
      <c r="B491" s="572">
        <v>1066</v>
      </c>
      <c r="C491" s="572" t="s">
        <v>729</v>
      </c>
      <c r="D491" s="572">
        <v>-46</v>
      </c>
      <c r="E491" s="572" t="s">
        <v>789</v>
      </c>
      <c r="F491" s="572" t="str">
        <f>InpC!I44</f>
        <v>vw</v>
      </c>
      <c r="G491" s="572" t="str">
        <f>InpC!G44</f>
        <v>quarters</v>
      </c>
      <c r="H491" s="572" t="s">
        <v>729</v>
      </c>
      <c r="I491" s="572">
        <f>COLUMN(InpC!G44)</f>
        <v>7</v>
      </c>
      <c r="J491" s="572" t="str">
        <f>InpC!G44</f>
        <v>quarters</v>
      </c>
      <c r="K491" s="572" t="s">
        <v>729</v>
      </c>
      <c r="L491" s="572" t="s">
        <v>1989</v>
      </c>
      <c r="M491" s="572">
        <v>6</v>
      </c>
      <c r="N491" s="572" t="str" cm="1">
        <f t="array" aca="1" ref="N491" ca="1">CELL("format",InpC!I44)</f>
        <v>,0</v>
      </c>
      <c r="O491" s="572">
        <f>ROW(InpC!I44)</f>
        <v>44</v>
      </c>
      <c r="P491" s="572">
        <f>COLUMN(InpC!I44)</f>
        <v>9</v>
      </c>
      <c r="Q491" s="572">
        <f>ROW(InpC!I44)</f>
        <v>44</v>
      </c>
      <c r="R491" s="572">
        <f>COLUMN(InpC!I44)</f>
        <v>9</v>
      </c>
      <c r="S491" s="572">
        <f ca="1">_xlfn.SHEET(InpC!I44)</f>
        <v>1</v>
      </c>
    </row>
    <row r="492" spans="1:19" x14ac:dyDescent="0.35">
      <c r="A492" s="572" t="s">
        <v>341</v>
      </c>
      <c r="B492" s="572">
        <v>987</v>
      </c>
      <c r="C492" s="572" t="s">
        <v>790</v>
      </c>
      <c r="D492" s="572">
        <v>-46</v>
      </c>
      <c r="E492" s="572" t="s">
        <v>282</v>
      </c>
      <c r="F492" s="572">
        <f>InpC!J44</f>
        <v>0</v>
      </c>
      <c r="G492" s="572" t="str">
        <f>InpC!E44</f>
        <v>Ramp-up duration</v>
      </c>
      <c r="H492" s="572" t="s">
        <v>703</v>
      </c>
      <c r="I492" s="572">
        <f>COLUMN(InpC!E44)</f>
        <v>5</v>
      </c>
      <c r="J492" s="572" t="str">
        <f>InpC!G44</f>
        <v>quarters</v>
      </c>
      <c r="K492" s="572" t="s">
        <v>2398</v>
      </c>
      <c r="L492" s="572"/>
      <c r="M492" s="572" t="s">
        <v>1990</v>
      </c>
      <c r="N492" s="572" t="str" cm="1">
        <f t="array" aca="1" ref="N492" ca="1">CELL("format",InpC!J44)</f>
        <v>,0</v>
      </c>
      <c r="O492" s="572">
        <f>ROW(InpC!J44)</f>
        <v>44</v>
      </c>
      <c r="P492" s="572">
        <f>COLUMN(InpC!J44)</f>
        <v>10</v>
      </c>
      <c r="Q492" s="572">
        <f>ROW(InpC!S44)</f>
        <v>44</v>
      </c>
      <c r="R492" s="572">
        <f>COLUMN(InpC!S44)</f>
        <v>19</v>
      </c>
      <c r="S492" s="572">
        <f ca="1">_xlfn.SHEET(InpC!J44)</f>
        <v>1</v>
      </c>
    </row>
    <row r="493" spans="1:19" x14ac:dyDescent="0.35">
      <c r="A493" s="572" t="s">
        <v>331</v>
      </c>
      <c r="B493" s="572">
        <v>1067</v>
      </c>
      <c r="C493" s="572" t="s">
        <v>1914</v>
      </c>
      <c r="D493" s="572">
        <v>-46</v>
      </c>
      <c r="E493" s="572" t="s">
        <v>335</v>
      </c>
      <c r="F493" s="572">
        <f>InpC!I45</f>
        <v>0</v>
      </c>
      <c r="G493" s="572" t="str">
        <f>InpC!I44</f>
        <v>vw</v>
      </c>
      <c r="H493" s="572" t="s">
        <v>540</v>
      </c>
      <c r="I493" s="572">
        <f>COLUMN(InpC!I44)</f>
        <v>9</v>
      </c>
      <c r="J493" s="572"/>
      <c r="K493" s="572"/>
      <c r="L493" s="572"/>
      <c r="M493" s="572">
        <v>6</v>
      </c>
      <c r="N493" s="572" t="str" cm="1">
        <f t="array" aca="1" ref="N493" ca="1">CELL("format",InpC!I45)</f>
        <v>F0</v>
      </c>
      <c r="O493" s="572">
        <f>ROW(InpC!I45)</f>
        <v>45</v>
      </c>
      <c r="P493" s="572">
        <f>COLUMN(InpC!I45)</f>
        <v>9</v>
      </c>
      <c r="Q493" s="572">
        <f>ROW(InpC!I45)</f>
        <v>45</v>
      </c>
      <c r="R493" s="572">
        <f>COLUMN(InpC!I45)</f>
        <v>9</v>
      </c>
      <c r="S493" s="572">
        <f ca="1">_xlfn.SHEET(InpC!I45)</f>
        <v>1</v>
      </c>
    </row>
    <row r="494" spans="1:19" x14ac:dyDescent="0.35">
      <c r="A494" s="572" t="s">
        <v>331</v>
      </c>
      <c r="B494" s="572">
        <v>1068</v>
      </c>
      <c r="C494" s="572" t="s">
        <v>1914</v>
      </c>
      <c r="D494" s="572">
        <v>-46</v>
      </c>
      <c r="E494" s="572" t="s">
        <v>335</v>
      </c>
      <c r="F494" s="572">
        <f>InpC!I46</f>
        <v>0</v>
      </c>
      <c r="G494" s="572" t="str">
        <f>InpC!I44</f>
        <v>vw</v>
      </c>
      <c r="H494" s="572" t="s">
        <v>540</v>
      </c>
      <c r="I494" s="572">
        <f>COLUMN(InpC!I44)</f>
        <v>9</v>
      </c>
      <c r="J494" s="572"/>
      <c r="K494" s="572"/>
      <c r="L494" s="572"/>
      <c r="M494" s="572">
        <v>6</v>
      </c>
      <c r="N494" s="572" t="str" cm="1">
        <f t="array" aca="1" ref="N494" ca="1">CELL("format",InpC!I46)</f>
        <v>F0</v>
      </c>
      <c r="O494" s="572">
        <f>ROW(InpC!I46)</f>
        <v>46</v>
      </c>
      <c r="P494" s="572">
        <f>COLUMN(InpC!I46)</f>
        <v>9</v>
      </c>
      <c r="Q494" s="572">
        <f>ROW(InpC!I46)</f>
        <v>46</v>
      </c>
      <c r="R494" s="572">
        <f>COLUMN(InpC!I46)</f>
        <v>9</v>
      </c>
      <c r="S494" s="572">
        <f ca="1">_xlfn.SHEET(InpC!I46)</f>
        <v>1</v>
      </c>
    </row>
    <row r="495" spans="1:19" x14ac:dyDescent="0.35">
      <c r="A495" s="572" t="s">
        <v>270</v>
      </c>
      <c r="B495" s="572">
        <v>-47</v>
      </c>
      <c r="C495" s="572" t="s">
        <v>1048</v>
      </c>
      <c r="D495" s="572">
        <v>-43</v>
      </c>
      <c r="E495" s="572"/>
      <c r="F495" s="572" t="str">
        <f>InpC!A47</f>
        <v>ESCALATION ASSUMPTIONS</v>
      </c>
      <c r="G495" s="572" t="str">
        <f>InpC!A47</f>
        <v>ESCALATION ASSUMPTIONS</v>
      </c>
      <c r="H495" s="572" t="s">
        <v>1049</v>
      </c>
      <c r="I495" s="572">
        <f>COLUMN(InpC!A47)</f>
        <v>1</v>
      </c>
      <c r="J495" s="572"/>
      <c r="K495" s="572" t="s">
        <v>1048</v>
      </c>
      <c r="L495" s="572"/>
      <c r="M495" s="572"/>
      <c r="N495" s="572" t="str" cm="1">
        <f t="array" aca="1" ref="N495" ca="1">CELL("format",InpC!A47)</f>
        <v>,0</v>
      </c>
      <c r="O495" s="572">
        <f>ROW(InpC!A47)</f>
        <v>47</v>
      </c>
      <c r="P495" s="572">
        <f>COLUMN(InpC!A47)</f>
        <v>1</v>
      </c>
      <c r="Q495" s="572">
        <f>ROW(InpC!A51)</f>
        <v>51</v>
      </c>
      <c r="R495" s="572">
        <f>COLUMN(InpC!A51)</f>
        <v>1</v>
      </c>
      <c r="S495" s="572">
        <f ca="1">_xlfn.SHEET(InpC!A47)</f>
        <v>1</v>
      </c>
    </row>
    <row r="496" spans="1:19" x14ac:dyDescent="0.35">
      <c r="A496" s="572" t="s">
        <v>331</v>
      </c>
      <c r="B496" s="572">
        <v>1069</v>
      </c>
      <c r="C496" s="572" t="s">
        <v>1991</v>
      </c>
      <c r="D496" s="572">
        <v>-47</v>
      </c>
      <c r="E496" s="572" t="s">
        <v>335</v>
      </c>
      <c r="F496" s="572">
        <f>InpC!I47</f>
        <v>0</v>
      </c>
      <c r="G496" s="572" t="str">
        <f>InpC!A47</f>
        <v>ESCALATION ASSUMPTIONS</v>
      </c>
      <c r="H496" s="572" t="s">
        <v>1049</v>
      </c>
      <c r="I496" s="572">
        <f>COLUMN(InpC!A47)</f>
        <v>1</v>
      </c>
      <c r="J496" s="572"/>
      <c r="K496" s="572"/>
      <c r="L496" s="572"/>
      <c r="M496" s="572">
        <v>6</v>
      </c>
      <c r="N496" s="572" t="str" cm="1">
        <f t="array" aca="1" ref="N496" ca="1">CELL("format",InpC!I47)</f>
        <v>F0</v>
      </c>
      <c r="O496" s="572">
        <f>ROW(InpC!I47)</f>
        <v>47</v>
      </c>
      <c r="P496" s="572">
        <f>COLUMN(InpC!I47)</f>
        <v>9</v>
      </c>
      <c r="Q496" s="572">
        <f>ROW(InpC!I47)</f>
        <v>47</v>
      </c>
      <c r="R496" s="572">
        <f>COLUMN(InpC!I47)</f>
        <v>9</v>
      </c>
      <c r="S496" s="572">
        <f ca="1">_xlfn.SHEET(InpC!I47)</f>
        <v>1</v>
      </c>
    </row>
    <row r="497" spans="1:19" x14ac:dyDescent="0.35">
      <c r="A497" s="572" t="s">
        <v>331</v>
      </c>
      <c r="B497" s="572">
        <v>1070</v>
      </c>
      <c r="C497" s="572" t="s">
        <v>332</v>
      </c>
      <c r="D497" s="572">
        <v>-47</v>
      </c>
      <c r="E497" s="572" t="s">
        <v>335</v>
      </c>
      <c r="F497" s="572">
        <f>InpC!I48</f>
        <v>0</v>
      </c>
      <c r="G497" s="572"/>
      <c r="H497" s="572"/>
      <c r="I497" s="572"/>
      <c r="J497" s="572"/>
      <c r="K497" s="572"/>
      <c r="L497" s="572"/>
      <c r="M497" s="572">
        <v>6</v>
      </c>
      <c r="N497" s="572" t="str" cm="1">
        <f t="array" aca="1" ref="N497" ca="1">CELL("format",InpC!I48)</f>
        <v>F0</v>
      </c>
      <c r="O497" s="572">
        <f>ROW(InpC!I48)</f>
        <v>48</v>
      </c>
      <c r="P497" s="572">
        <f>COLUMN(InpC!I48)</f>
        <v>9</v>
      </c>
      <c r="Q497" s="572">
        <f>ROW(InpC!I48)</f>
        <v>48</v>
      </c>
      <c r="R497" s="572">
        <f>COLUMN(InpC!I48)</f>
        <v>9</v>
      </c>
      <c r="S497" s="572">
        <f ca="1">_xlfn.SHEET(InpC!I48)</f>
        <v>1</v>
      </c>
    </row>
    <row r="498" spans="1:19" x14ac:dyDescent="0.35">
      <c r="A498" s="572" t="s">
        <v>277</v>
      </c>
      <c r="B498" s="572">
        <v>18</v>
      </c>
      <c r="C498" s="572" t="s">
        <v>780</v>
      </c>
      <c r="D498" s="572">
        <v>-47</v>
      </c>
      <c r="E498" s="572" t="s">
        <v>801</v>
      </c>
      <c r="F498" s="572">
        <f>InpC!F49</f>
        <v>2.5000000000000001E-2</v>
      </c>
      <c r="G498" s="572" t="str">
        <f>InpC!E49</f>
        <v>CPI escalation rate</v>
      </c>
      <c r="H498" s="572" t="s">
        <v>707</v>
      </c>
      <c r="I498" s="572">
        <f>COLUMN(InpC!E49)</f>
        <v>5</v>
      </c>
      <c r="J498" s="572" t="str">
        <f>InpC!G49</f>
        <v>% p.a.</v>
      </c>
      <c r="K498" s="572" t="s">
        <v>2399</v>
      </c>
      <c r="L498" s="572" t="s">
        <v>1992</v>
      </c>
      <c r="M498" s="572" t="s">
        <v>1993</v>
      </c>
      <c r="N498" s="572" t="str" cm="1">
        <f t="array" aca="1" ref="N498" ca="1">CELL("format",InpC!F49)</f>
        <v>P2</v>
      </c>
      <c r="O498" s="572">
        <f>ROW(InpC!F49)</f>
        <v>49</v>
      </c>
      <c r="P498" s="572">
        <f>COLUMN(InpC!F49)</f>
        <v>6</v>
      </c>
      <c r="Q498" s="572">
        <f>ROW(InpC!F49)</f>
        <v>49</v>
      </c>
      <c r="R498" s="572">
        <f>COLUMN(InpC!F49)</f>
        <v>6</v>
      </c>
      <c r="S498" s="572">
        <f ca="1">_xlfn.SHEET(InpC!F49)</f>
        <v>1</v>
      </c>
    </row>
    <row r="499" spans="1:19" x14ac:dyDescent="0.35">
      <c r="A499" s="572" t="s">
        <v>277</v>
      </c>
      <c r="B499" s="572">
        <v>1071</v>
      </c>
      <c r="C499" s="572" t="s">
        <v>802</v>
      </c>
      <c r="D499" s="572">
        <v>-47</v>
      </c>
      <c r="E499" s="572" t="s">
        <v>803</v>
      </c>
      <c r="F499" s="572" t="str">
        <f>InpC!I49</f>
        <v>vw</v>
      </c>
      <c r="G499" s="572" t="str">
        <f>InpC!E49</f>
        <v>CPI escalation rate</v>
      </c>
      <c r="H499" s="572" t="s">
        <v>707</v>
      </c>
      <c r="I499" s="572">
        <f>COLUMN(InpC!E49)</f>
        <v>5</v>
      </c>
      <c r="J499" s="572" t="str">
        <f>InpC!G49</f>
        <v>% p.a.</v>
      </c>
      <c r="K499" s="572" t="s">
        <v>2399</v>
      </c>
      <c r="L499" s="572" t="s">
        <v>1994</v>
      </c>
      <c r="M499" s="572">
        <v>6</v>
      </c>
      <c r="N499" s="572" t="str" cm="1">
        <f t="array" aca="1" ref="N499" ca="1">CELL("format",InpC!I49)</f>
        <v>P2</v>
      </c>
      <c r="O499" s="572">
        <f>ROW(InpC!I49)</f>
        <v>49</v>
      </c>
      <c r="P499" s="572">
        <f>COLUMN(InpC!I49)</f>
        <v>9</v>
      </c>
      <c r="Q499" s="572">
        <f>ROW(InpC!I49)</f>
        <v>49</v>
      </c>
      <c r="R499" s="572">
        <f>COLUMN(InpC!I49)</f>
        <v>9</v>
      </c>
      <c r="S499" s="572">
        <f ca="1">_xlfn.SHEET(InpC!I49)</f>
        <v>1</v>
      </c>
    </row>
    <row r="500" spans="1:19" x14ac:dyDescent="0.35">
      <c r="A500" s="572" t="s">
        <v>341</v>
      </c>
      <c r="B500" s="572">
        <v>809</v>
      </c>
      <c r="C500" s="572" t="s">
        <v>804</v>
      </c>
      <c r="D500" s="572">
        <v>-47</v>
      </c>
      <c r="E500" s="572" t="s">
        <v>282</v>
      </c>
      <c r="F500" s="572">
        <f>InpC!J49</f>
        <v>0</v>
      </c>
      <c r="G500" s="572" t="str">
        <f>InpC!E49</f>
        <v>CPI escalation rate</v>
      </c>
      <c r="H500" s="572" t="s">
        <v>707</v>
      </c>
      <c r="I500" s="572">
        <f>COLUMN(InpC!E49)</f>
        <v>5</v>
      </c>
      <c r="J500" s="572" t="str">
        <f>InpC!G49</f>
        <v>% p.a.</v>
      </c>
      <c r="K500" s="572" t="s">
        <v>2399</v>
      </c>
      <c r="L500" s="572"/>
      <c r="M500" s="572" t="s">
        <v>1995</v>
      </c>
      <c r="N500" s="572" t="str" cm="1">
        <f t="array" aca="1" ref="N500" ca="1">CELL("format",InpC!J49)</f>
        <v>P2</v>
      </c>
      <c r="O500" s="572">
        <f>ROW(InpC!J49)</f>
        <v>49</v>
      </c>
      <c r="P500" s="572">
        <f>COLUMN(InpC!J49)</f>
        <v>10</v>
      </c>
      <c r="Q500" s="572">
        <f>ROW(InpC!S49)</f>
        <v>49</v>
      </c>
      <c r="R500" s="572">
        <f>COLUMN(InpC!S49)</f>
        <v>19</v>
      </c>
      <c r="S500" s="572">
        <f ca="1">_xlfn.SHEET(InpC!J49)</f>
        <v>1</v>
      </c>
    </row>
    <row r="501" spans="1:19" x14ac:dyDescent="0.35">
      <c r="A501" s="572" t="s">
        <v>331</v>
      </c>
      <c r="B501" s="572">
        <v>1072</v>
      </c>
      <c r="C501" s="572" t="s">
        <v>1914</v>
      </c>
      <c r="D501" s="572">
        <v>-47</v>
      </c>
      <c r="E501" s="572" t="s">
        <v>335</v>
      </c>
      <c r="F501" s="572">
        <f>InpC!I50</f>
        <v>0</v>
      </c>
      <c r="G501" s="572" t="str">
        <f>InpC!I49</f>
        <v>vw</v>
      </c>
      <c r="H501" s="572" t="s">
        <v>540</v>
      </c>
      <c r="I501" s="572">
        <f>COLUMN(InpC!I49)</f>
        <v>9</v>
      </c>
      <c r="J501" s="572"/>
      <c r="K501" s="572"/>
      <c r="L501" s="572"/>
      <c r="M501" s="572">
        <v>6</v>
      </c>
      <c r="N501" s="572" t="str" cm="1">
        <f t="array" aca="1" ref="N501" ca="1">CELL("format",InpC!I50)</f>
        <v>F0</v>
      </c>
      <c r="O501" s="572">
        <f>ROW(InpC!I50)</f>
        <v>50</v>
      </c>
      <c r="P501" s="572">
        <f>COLUMN(InpC!I50)</f>
        <v>9</v>
      </c>
      <c r="Q501" s="572">
        <f>ROW(InpC!I50)</f>
        <v>50</v>
      </c>
      <c r="R501" s="572">
        <f>COLUMN(InpC!I50)</f>
        <v>9</v>
      </c>
      <c r="S501" s="572">
        <f ca="1">_xlfn.SHEET(InpC!I50)</f>
        <v>1</v>
      </c>
    </row>
    <row r="502" spans="1:19" x14ac:dyDescent="0.35">
      <c r="A502" s="572" t="s">
        <v>331</v>
      </c>
      <c r="B502" s="572">
        <v>1073</v>
      </c>
      <c r="C502" s="572" t="s">
        <v>1914</v>
      </c>
      <c r="D502" s="572">
        <v>-47</v>
      </c>
      <c r="E502" s="572" t="s">
        <v>335</v>
      </c>
      <c r="F502" s="572">
        <f>InpC!I51</f>
        <v>0</v>
      </c>
      <c r="G502" s="572" t="str">
        <f>InpC!I49</f>
        <v>vw</v>
      </c>
      <c r="H502" s="572" t="s">
        <v>540</v>
      </c>
      <c r="I502" s="572">
        <f>COLUMN(InpC!I49)</f>
        <v>9</v>
      </c>
      <c r="J502" s="572"/>
      <c r="K502" s="572"/>
      <c r="L502" s="572"/>
      <c r="M502" s="572">
        <v>6</v>
      </c>
      <c r="N502" s="572" t="str" cm="1">
        <f t="array" aca="1" ref="N502" ca="1">CELL("format",InpC!I51)</f>
        <v>F0</v>
      </c>
      <c r="O502" s="572">
        <f>ROW(InpC!I51)</f>
        <v>51</v>
      </c>
      <c r="P502" s="572">
        <f>COLUMN(InpC!I51)</f>
        <v>9</v>
      </c>
      <c r="Q502" s="572">
        <f>ROW(InpC!I51)</f>
        <v>51</v>
      </c>
      <c r="R502" s="572">
        <f>COLUMN(InpC!I51)</f>
        <v>9</v>
      </c>
      <c r="S502" s="572">
        <f ca="1">_xlfn.SHEET(InpC!I51)</f>
        <v>1</v>
      </c>
    </row>
    <row r="503" spans="1:19" x14ac:dyDescent="0.35">
      <c r="A503" s="572" t="s">
        <v>270</v>
      </c>
      <c r="B503" s="572">
        <v>-48</v>
      </c>
      <c r="C503" s="572" t="s">
        <v>776</v>
      </c>
      <c r="D503" s="572">
        <v>-43</v>
      </c>
      <c r="E503" s="572"/>
      <c r="F503" s="572" t="str">
        <f>InpC!A52</f>
        <v>REVENUE ASSUMPTIONS</v>
      </c>
      <c r="G503" s="572" t="str">
        <f>InpC!A52</f>
        <v>REVENUE ASSUMPTIONS</v>
      </c>
      <c r="H503" s="572" t="s">
        <v>704</v>
      </c>
      <c r="I503" s="572">
        <f>COLUMN(InpC!A52)</f>
        <v>1</v>
      </c>
      <c r="J503" s="572"/>
      <c r="K503" s="572" t="s">
        <v>776</v>
      </c>
      <c r="L503" s="572"/>
      <c r="M503" s="572"/>
      <c r="N503" s="572" t="str" cm="1">
        <f t="array" aca="1" ref="N503" ca="1">CELL("format",InpC!A52)</f>
        <v>,0</v>
      </c>
      <c r="O503" s="572">
        <f>ROW(InpC!A52)</f>
        <v>52</v>
      </c>
      <c r="P503" s="572">
        <f>COLUMN(InpC!A52)</f>
        <v>1</v>
      </c>
      <c r="Q503" s="572">
        <f>ROW(InpC!A61)</f>
        <v>61</v>
      </c>
      <c r="R503" s="572">
        <f>COLUMN(InpC!A61)</f>
        <v>1</v>
      </c>
      <c r="S503" s="572">
        <f ca="1">_xlfn.SHEET(InpC!A52)</f>
        <v>1</v>
      </c>
    </row>
    <row r="504" spans="1:19" x14ac:dyDescent="0.35">
      <c r="A504" s="572" t="s">
        <v>331</v>
      </c>
      <c r="B504" s="572">
        <v>1074</v>
      </c>
      <c r="C504" s="572" t="s">
        <v>1996</v>
      </c>
      <c r="D504" s="572">
        <v>-48</v>
      </c>
      <c r="E504" s="572" t="s">
        <v>335</v>
      </c>
      <c r="F504" s="572">
        <f>InpC!I52</f>
        <v>0</v>
      </c>
      <c r="G504" s="572" t="str">
        <f>InpC!A52</f>
        <v>REVENUE ASSUMPTIONS</v>
      </c>
      <c r="H504" s="572" t="s">
        <v>704</v>
      </c>
      <c r="I504" s="572">
        <f>COLUMN(InpC!A52)</f>
        <v>1</v>
      </c>
      <c r="J504" s="572"/>
      <c r="K504" s="572"/>
      <c r="L504" s="572"/>
      <c r="M504" s="572">
        <v>6</v>
      </c>
      <c r="N504" s="572" t="str" cm="1">
        <f t="array" aca="1" ref="N504" ca="1">CELL("format",InpC!I52)</f>
        <v>F0</v>
      </c>
      <c r="O504" s="572">
        <f>ROW(InpC!I52)</f>
        <v>52</v>
      </c>
      <c r="P504" s="572">
        <f>COLUMN(InpC!I52)</f>
        <v>9</v>
      </c>
      <c r="Q504" s="572">
        <f>ROW(InpC!I52)</f>
        <v>52</v>
      </c>
      <c r="R504" s="572">
        <f>COLUMN(InpC!I52)</f>
        <v>9</v>
      </c>
      <c r="S504" s="572">
        <f ca="1">_xlfn.SHEET(InpC!I52)</f>
        <v>1</v>
      </c>
    </row>
    <row r="505" spans="1:19" x14ac:dyDescent="0.35">
      <c r="A505" s="572" t="s">
        <v>331</v>
      </c>
      <c r="B505" s="572">
        <v>1075</v>
      </c>
      <c r="C505" s="572" t="s">
        <v>332</v>
      </c>
      <c r="D505" s="572">
        <v>-48</v>
      </c>
      <c r="E505" s="572" t="s">
        <v>335</v>
      </c>
      <c r="F505" s="572">
        <f>InpC!I53</f>
        <v>0</v>
      </c>
      <c r="G505" s="572"/>
      <c r="H505" s="572"/>
      <c r="I505" s="572"/>
      <c r="J505" s="572"/>
      <c r="K505" s="572"/>
      <c r="L505" s="572"/>
      <c r="M505" s="572">
        <v>6</v>
      </c>
      <c r="N505" s="572" t="str" cm="1">
        <f t="array" aca="1" ref="N505" ca="1">CELL("format",InpC!I53)</f>
        <v>F0</v>
      </c>
      <c r="O505" s="572">
        <f>ROW(InpC!I53)</f>
        <v>53</v>
      </c>
      <c r="P505" s="572">
        <f>COLUMN(InpC!I53)</f>
        <v>9</v>
      </c>
      <c r="Q505" s="572">
        <f>ROW(InpC!I53)</f>
        <v>53</v>
      </c>
      <c r="R505" s="572">
        <f>COLUMN(InpC!I53)</f>
        <v>9</v>
      </c>
      <c r="S505" s="572">
        <f ca="1">_xlfn.SHEET(InpC!I53)</f>
        <v>1</v>
      </c>
    </row>
    <row r="506" spans="1:19" x14ac:dyDescent="0.35">
      <c r="A506" s="572" t="s">
        <v>277</v>
      </c>
      <c r="B506" s="572">
        <v>929</v>
      </c>
      <c r="C506" s="572" t="s">
        <v>1105</v>
      </c>
      <c r="D506" s="572">
        <v>-48</v>
      </c>
      <c r="E506" s="572" t="s">
        <v>1106</v>
      </c>
      <c r="F506" s="572">
        <f>InpC!F54</f>
        <v>70</v>
      </c>
      <c r="G506" s="572" t="str">
        <f>InpC!E54</f>
        <v>Gate fee rate (real)</v>
      </c>
      <c r="H506" s="572" t="s">
        <v>1050</v>
      </c>
      <c r="I506" s="572">
        <f>COLUMN(InpC!E54)</f>
        <v>5</v>
      </c>
      <c r="J506" s="572" t="str">
        <f>InpC!G54</f>
        <v>$/tonne</v>
      </c>
      <c r="K506" s="572" t="s">
        <v>2400</v>
      </c>
      <c r="L506" s="572" t="s">
        <v>1997</v>
      </c>
      <c r="M506" s="572" t="s">
        <v>1998</v>
      </c>
      <c r="N506" s="572" t="str" cm="1">
        <f t="array" aca="1" ref="N506" ca="1">CELL("format",InpC!F54)</f>
        <v>,0</v>
      </c>
      <c r="O506" s="572">
        <f>ROW(InpC!F54)</f>
        <v>54</v>
      </c>
      <c r="P506" s="572">
        <f>COLUMN(InpC!F54)</f>
        <v>6</v>
      </c>
      <c r="Q506" s="572">
        <f>ROW(InpC!F54)</f>
        <v>54</v>
      </c>
      <c r="R506" s="572">
        <f>COLUMN(InpC!F54)</f>
        <v>6</v>
      </c>
      <c r="S506" s="572">
        <f ca="1">_xlfn.SHEET(InpC!F54)</f>
        <v>1</v>
      </c>
    </row>
    <row r="507" spans="1:19" x14ac:dyDescent="0.35">
      <c r="A507" s="572" t="s">
        <v>277</v>
      </c>
      <c r="B507" s="572">
        <v>1076</v>
      </c>
      <c r="C507" s="572" t="s">
        <v>1107</v>
      </c>
      <c r="D507" s="572">
        <v>-48</v>
      </c>
      <c r="E507" s="572" t="s">
        <v>1108</v>
      </c>
      <c r="F507" s="572" t="str">
        <f>InpC!I54</f>
        <v>vw</v>
      </c>
      <c r="G507" s="572" t="str">
        <f>InpC!E54</f>
        <v>Gate fee rate (real)</v>
      </c>
      <c r="H507" s="572" t="s">
        <v>1050</v>
      </c>
      <c r="I507" s="572">
        <f>COLUMN(InpC!E54)</f>
        <v>5</v>
      </c>
      <c r="J507" s="572" t="str">
        <f>InpC!G54</f>
        <v>$/tonne</v>
      </c>
      <c r="K507" s="572" t="s">
        <v>2400</v>
      </c>
      <c r="L507" s="572" t="s">
        <v>1999</v>
      </c>
      <c r="M507" s="572">
        <v>6</v>
      </c>
      <c r="N507" s="572" t="str" cm="1">
        <f t="array" aca="1" ref="N507" ca="1">CELL("format",InpC!I54)</f>
        <v>,0</v>
      </c>
      <c r="O507" s="572">
        <f>ROW(InpC!I54)</f>
        <v>54</v>
      </c>
      <c r="P507" s="572">
        <f>COLUMN(InpC!I54)</f>
        <v>9</v>
      </c>
      <c r="Q507" s="572">
        <f>ROW(InpC!I54)</f>
        <v>54</v>
      </c>
      <c r="R507" s="572">
        <f>COLUMN(InpC!I54)</f>
        <v>9</v>
      </c>
      <c r="S507" s="572">
        <f ca="1">_xlfn.SHEET(InpC!I54)</f>
        <v>1</v>
      </c>
    </row>
    <row r="508" spans="1:19" x14ac:dyDescent="0.35">
      <c r="A508" s="572" t="s">
        <v>341</v>
      </c>
      <c r="B508" s="572">
        <v>988</v>
      </c>
      <c r="C508" s="572" t="s">
        <v>1109</v>
      </c>
      <c r="D508" s="572">
        <v>-48</v>
      </c>
      <c r="E508" s="572" t="s">
        <v>282</v>
      </c>
      <c r="F508" s="572">
        <f>InpC!J54</f>
        <v>0</v>
      </c>
      <c r="G508" s="572" t="str">
        <f>InpC!E54</f>
        <v>Gate fee rate (real)</v>
      </c>
      <c r="H508" s="572" t="s">
        <v>1050</v>
      </c>
      <c r="I508" s="572">
        <f>COLUMN(InpC!E54)</f>
        <v>5</v>
      </c>
      <c r="J508" s="572" t="str">
        <f>InpC!G54</f>
        <v>$/tonne</v>
      </c>
      <c r="K508" s="572" t="s">
        <v>2400</v>
      </c>
      <c r="L508" s="572"/>
      <c r="M508" s="572" t="s">
        <v>2000</v>
      </c>
      <c r="N508" s="572" t="str" cm="1">
        <f t="array" aca="1" ref="N508" ca="1">CELL("format",InpC!J54)</f>
        <v>,0</v>
      </c>
      <c r="O508" s="572">
        <f>ROW(InpC!J54)</f>
        <v>54</v>
      </c>
      <c r="P508" s="572">
        <f>COLUMN(InpC!J54)</f>
        <v>10</v>
      </c>
      <c r="Q508" s="572">
        <f>ROW(InpC!S54)</f>
        <v>54</v>
      </c>
      <c r="R508" s="572">
        <f>COLUMN(InpC!S54)</f>
        <v>19</v>
      </c>
      <c r="S508" s="572">
        <f ca="1">_xlfn.SHEET(InpC!J54)</f>
        <v>1</v>
      </c>
    </row>
    <row r="509" spans="1:19" x14ac:dyDescent="0.35">
      <c r="A509" s="572" t="s">
        <v>277</v>
      </c>
      <c r="B509" s="572">
        <v>930</v>
      </c>
      <c r="C509" s="572" t="s">
        <v>1110</v>
      </c>
      <c r="D509" s="572">
        <v>-48</v>
      </c>
      <c r="E509" s="572" t="s">
        <v>1111</v>
      </c>
      <c r="F509" s="572">
        <f>InpC!F55</f>
        <v>65</v>
      </c>
      <c r="G509" s="572" t="str">
        <f>InpC!E55</f>
        <v>Grid sales rate (real)</v>
      </c>
      <c r="H509" s="572" t="s">
        <v>1051</v>
      </c>
      <c r="I509" s="572">
        <f>COLUMN(InpC!E55)</f>
        <v>5</v>
      </c>
      <c r="J509" s="572" t="str">
        <f>InpC!G55</f>
        <v>$/MWh</v>
      </c>
      <c r="K509" s="572" t="s">
        <v>2401</v>
      </c>
      <c r="L509" s="572" t="s">
        <v>2001</v>
      </c>
      <c r="M509" s="572" t="s">
        <v>2002</v>
      </c>
      <c r="N509" s="572" t="str" cm="1">
        <f t="array" aca="1" ref="N509" ca="1">CELL("format",InpC!F55)</f>
        <v>,0</v>
      </c>
      <c r="O509" s="572">
        <f>ROW(InpC!F55)</f>
        <v>55</v>
      </c>
      <c r="P509" s="572">
        <f>COLUMN(InpC!F55)</f>
        <v>6</v>
      </c>
      <c r="Q509" s="572">
        <f>ROW(InpC!F55)</f>
        <v>55</v>
      </c>
      <c r="R509" s="572">
        <f>COLUMN(InpC!F55)</f>
        <v>6</v>
      </c>
      <c r="S509" s="572">
        <f ca="1">_xlfn.SHEET(InpC!F55)</f>
        <v>1</v>
      </c>
    </row>
    <row r="510" spans="1:19" x14ac:dyDescent="0.35">
      <c r="A510" s="572" t="s">
        <v>277</v>
      </c>
      <c r="B510" s="572">
        <v>1077</v>
      </c>
      <c r="C510" s="572" t="s">
        <v>1112</v>
      </c>
      <c r="D510" s="572">
        <v>-48</v>
      </c>
      <c r="E510" s="572" t="s">
        <v>1113</v>
      </c>
      <c r="F510" s="572" t="str">
        <f>InpC!I55</f>
        <v>vw</v>
      </c>
      <c r="G510" s="572" t="str">
        <f>InpC!E55</f>
        <v>Grid sales rate (real)</v>
      </c>
      <c r="H510" s="572" t="s">
        <v>1051</v>
      </c>
      <c r="I510" s="572">
        <f>COLUMN(InpC!E55)</f>
        <v>5</v>
      </c>
      <c r="J510" s="572" t="str">
        <f>InpC!G55</f>
        <v>$/MWh</v>
      </c>
      <c r="K510" s="572" t="s">
        <v>2401</v>
      </c>
      <c r="L510" s="572" t="s">
        <v>2003</v>
      </c>
      <c r="M510" s="572">
        <v>6</v>
      </c>
      <c r="N510" s="572" t="str" cm="1">
        <f t="array" aca="1" ref="N510" ca="1">CELL("format",InpC!I55)</f>
        <v>,0</v>
      </c>
      <c r="O510" s="572">
        <f>ROW(InpC!I55)</f>
        <v>55</v>
      </c>
      <c r="P510" s="572">
        <f>COLUMN(InpC!I55)</f>
        <v>9</v>
      </c>
      <c r="Q510" s="572">
        <f>ROW(InpC!I55)</f>
        <v>55</v>
      </c>
      <c r="R510" s="572">
        <f>COLUMN(InpC!I55)</f>
        <v>9</v>
      </c>
      <c r="S510" s="572">
        <f ca="1">_xlfn.SHEET(InpC!I55)</f>
        <v>1</v>
      </c>
    </row>
    <row r="511" spans="1:19" x14ac:dyDescent="0.35">
      <c r="A511" s="572" t="s">
        <v>341</v>
      </c>
      <c r="B511" s="572">
        <v>989</v>
      </c>
      <c r="C511" s="572" t="s">
        <v>1114</v>
      </c>
      <c r="D511" s="572">
        <v>-48</v>
      </c>
      <c r="E511" s="572" t="s">
        <v>282</v>
      </c>
      <c r="F511" s="572">
        <f>InpC!J55</f>
        <v>0</v>
      </c>
      <c r="G511" s="572" t="str">
        <f>InpC!E55</f>
        <v>Grid sales rate (real)</v>
      </c>
      <c r="H511" s="572" t="s">
        <v>1051</v>
      </c>
      <c r="I511" s="572">
        <f>COLUMN(InpC!E55)</f>
        <v>5</v>
      </c>
      <c r="J511" s="572" t="str">
        <f>InpC!G55</f>
        <v>$/MWh</v>
      </c>
      <c r="K511" s="572" t="s">
        <v>2401</v>
      </c>
      <c r="L511" s="572"/>
      <c r="M511" s="572" t="s">
        <v>2004</v>
      </c>
      <c r="N511" s="572" t="str" cm="1">
        <f t="array" aca="1" ref="N511" ca="1">CELL("format",InpC!J55)</f>
        <v>,0</v>
      </c>
      <c r="O511" s="572">
        <f>ROW(InpC!J55)</f>
        <v>55</v>
      </c>
      <c r="P511" s="572">
        <f>COLUMN(InpC!J55)</f>
        <v>10</v>
      </c>
      <c r="Q511" s="572">
        <f>ROW(InpC!S55)</f>
        <v>55</v>
      </c>
      <c r="R511" s="572">
        <f>COLUMN(InpC!S55)</f>
        <v>19</v>
      </c>
      <c r="S511" s="572">
        <f ca="1">_xlfn.SHEET(InpC!J55)</f>
        <v>1</v>
      </c>
    </row>
    <row r="512" spans="1:19" x14ac:dyDescent="0.35">
      <c r="A512" s="572" t="s">
        <v>277</v>
      </c>
      <c r="B512" s="572">
        <v>931</v>
      </c>
      <c r="C512" s="572" t="s">
        <v>791</v>
      </c>
      <c r="D512" s="572">
        <v>-48</v>
      </c>
      <c r="E512" s="572" t="s">
        <v>792</v>
      </c>
      <c r="F512" s="572">
        <f>InpC!F56</f>
        <v>0.05</v>
      </c>
      <c r="G512" s="572" t="str">
        <f>InpC!E56</f>
        <v>PPA cost percentage</v>
      </c>
      <c r="H512" s="572" t="s">
        <v>705</v>
      </c>
      <c r="I512" s="572">
        <f>COLUMN(InpC!E56)</f>
        <v>5</v>
      </c>
      <c r="J512" s="572" t="str">
        <f>InpC!G56</f>
        <v>%</v>
      </c>
      <c r="K512" s="572" t="s">
        <v>2402</v>
      </c>
      <c r="L512" s="572" t="s">
        <v>2005</v>
      </c>
      <c r="M512" s="572" t="s">
        <v>2006</v>
      </c>
      <c r="N512" s="572" t="str" cm="1">
        <f t="array" aca="1" ref="N512" ca="1">CELL("format",InpC!F56)</f>
        <v>P2</v>
      </c>
      <c r="O512" s="572">
        <f>ROW(InpC!F56)</f>
        <v>56</v>
      </c>
      <c r="P512" s="572">
        <f>COLUMN(InpC!F56)</f>
        <v>6</v>
      </c>
      <c r="Q512" s="572">
        <f>ROW(InpC!F56)</f>
        <v>56</v>
      </c>
      <c r="R512" s="572">
        <f>COLUMN(InpC!F56)</f>
        <v>6</v>
      </c>
      <c r="S512" s="572">
        <f ca="1">_xlfn.SHEET(InpC!F56)</f>
        <v>1</v>
      </c>
    </row>
    <row r="513" spans="1:19" x14ac:dyDescent="0.35">
      <c r="A513" s="572" t="s">
        <v>277</v>
      </c>
      <c r="B513" s="572">
        <v>1078</v>
      </c>
      <c r="C513" s="572" t="s">
        <v>793</v>
      </c>
      <c r="D513" s="572">
        <v>-48</v>
      </c>
      <c r="E513" s="572" t="s">
        <v>794</v>
      </c>
      <c r="F513" s="572" t="str">
        <f>InpC!I56</f>
        <v>vw</v>
      </c>
      <c r="G513" s="572" t="str">
        <f>InpC!E56</f>
        <v>PPA cost percentage</v>
      </c>
      <c r="H513" s="572" t="s">
        <v>705</v>
      </c>
      <c r="I513" s="572">
        <f>COLUMN(InpC!E56)</f>
        <v>5</v>
      </c>
      <c r="J513" s="572" t="str">
        <f>InpC!G56</f>
        <v>%</v>
      </c>
      <c r="K513" s="572" t="s">
        <v>2402</v>
      </c>
      <c r="L513" s="572" t="s">
        <v>2007</v>
      </c>
      <c r="M513" s="572">
        <v>6</v>
      </c>
      <c r="N513" s="572" t="str" cm="1">
        <f t="array" aca="1" ref="N513" ca="1">CELL("format",InpC!I56)</f>
        <v>P2</v>
      </c>
      <c r="O513" s="572">
        <f>ROW(InpC!I56)</f>
        <v>56</v>
      </c>
      <c r="P513" s="572">
        <f>COLUMN(InpC!I56)</f>
        <v>9</v>
      </c>
      <c r="Q513" s="572">
        <f>ROW(InpC!I56)</f>
        <v>56</v>
      </c>
      <c r="R513" s="572">
        <f>COLUMN(InpC!I56)</f>
        <v>9</v>
      </c>
      <c r="S513" s="572">
        <f ca="1">_xlfn.SHEET(InpC!I56)</f>
        <v>1</v>
      </c>
    </row>
    <row r="514" spans="1:19" x14ac:dyDescent="0.35">
      <c r="A514" s="572" t="s">
        <v>341</v>
      </c>
      <c r="B514" s="572">
        <v>990</v>
      </c>
      <c r="C514" s="572" t="s">
        <v>795</v>
      </c>
      <c r="D514" s="572">
        <v>-48</v>
      </c>
      <c r="E514" s="572" t="s">
        <v>282</v>
      </c>
      <c r="F514" s="572">
        <f>InpC!J56</f>
        <v>0</v>
      </c>
      <c r="G514" s="572" t="str">
        <f>InpC!E56</f>
        <v>PPA cost percentage</v>
      </c>
      <c r="H514" s="572" t="s">
        <v>705</v>
      </c>
      <c r="I514" s="572">
        <f>COLUMN(InpC!E56)</f>
        <v>5</v>
      </c>
      <c r="J514" s="572" t="str">
        <f>InpC!G56</f>
        <v>%</v>
      </c>
      <c r="K514" s="572" t="s">
        <v>2402</v>
      </c>
      <c r="L514" s="572"/>
      <c r="M514" s="572" t="s">
        <v>2008</v>
      </c>
      <c r="N514" s="572" t="str" cm="1">
        <f t="array" aca="1" ref="N514" ca="1">CELL("format",InpC!J56)</f>
        <v>P2</v>
      </c>
      <c r="O514" s="572">
        <f>ROW(InpC!J56)</f>
        <v>56</v>
      </c>
      <c r="P514" s="572">
        <f>COLUMN(InpC!J56)</f>
        <v>10</v>
      </c>
      <c r="Q514" s="572">
        <f>ROW(InpC!S56)</f>
        <v>56</v>
      </c>
      <c r="R514" s="572">
        <f>COLUMN(InpC!S56)</f>
        <v>19</v>
      </c>
      <c r="S514" s="572">
        <f ca="1">_xlfn.SHEET(InpC!J56)</f>
        <v>1</v>
      </c>
    </row>
    <row r="515" spans="1:19" x14ac:dyDescent="0.35">
      <c r="A515" s="572" t="s">
        <v>277</v>
      </c>
      <c r="B515" s="572">
        <v>932</v>
      </c>
      <c r="C515" s="572" t="s">
        <v>1115</v>
      </c>
      <c r="D515" s="572">
        <v>-48</v>
      </c>
      <c r="E515" s="572" t="s">
        <v>1116</v>
      </c>
      <c r="F515" s="572">
        <f>InpC!F57</f>
        <v>4</v>
      </c>
      <c r="G515" s="572" t="str">
        <f>InpC!E57</f>
        <v>Embedded benefits rate (real)</v>
      </c>
      <c r="H515" s="572" t="s">
        <v>1052</v>
      </c>
      <c r="I515" s="572">
        <f>COLUMN(InpC!E57)</f>
        <v>5</v>
      </c>
      <c r="J515" s="572" t="str">
        <f>InpC!G57</f>
        <v>$/MWh</v>
      </c>
      <c r="K515" s="572" t="s">
        <v>2403</v>
      </c>
      <c r="L515" s="572" t="s">
        <v>2009</v>
      </c>
      <c r="M515" s="572" t="s">
        <v>2010</v>
      </c>
      <c r="N515" s="572" t="str" cm="1">
        <f t="array" aca="1" ref="N515" ca="1">CELL("format",InpC!F57)</f>
        <v>,0</v>
      </c>
      <c r="O515" s="572">
        <f>ROW(InpC!F57)</f>
        <v>57</v>
      </c>
      <c r="P515" s="572">
        <f>COLUMN(InpC!F57)</f>
        <v>6</v>
      </c>
      <c r="Q515" s="572">
        <f>ROW(InpC!F57)</f>
        <v>57</v>
      </c>
      <c r="R515" s="572">
        <f>COLUMN(InpC!F57)</f>
        <v>6</v>
      </c>
      <c r="S515" s="572">
        <f ca="1">_xlfn.SHEET(InpC!F57)</f>
        <v>1</v>
      </c>
    </row>
    <row r="516" spans="1:19" x14ac:dyDescent="0.35">
      <c r="A516" s="572" t="s">
        <v>277</v>
      </c>
      <c r="B516" s="572">
        <v>1079</v>
      </c>
      <c r="C516" s="572" t="s">
        <v>1117</v>
      </c>
      <c r="D516" s="572">
        <v>-48</v>
      </c>
      <c r="E516" s="572" t="s">
        <v>1118</v>
      </c>
      <c r="F516" s="572" t="str">
        <f>InpC!I57</f>
        <v>vw</v>
      </c>
      <c r="G516" s="572" t="str">
        <f>InpC!E57</f>
        <v>Embedded benefits rate (real)</v>
      </c>
      <c r="H516" s="572" t="s">
        <v>1052</v>
      </c>
      <c r="I516" s="572">
        <f>COLUMN(InpC!E57)</f>
        <v>5</v>
      </c>
      <c r="J516" s="572" t="str">
        <f>InpC!G57</f>
        <v>$/MWh</v>
      </c>
      <c r="K516" s="572" t="s">
        <v>2403</v>
      </c>
      <c r="L516" s="572" t="s">
        <v>2011</v>
      </c>
      <c r="M516" s="572">
        <v>6</v>
      </c>
      <c r="N516" s="572" t="str" cm="1">
        <f t="array" aca="1" ref="N516" ca="1">CELL("format",InpC!I57)</f>
        <v>,0</v>
      </c>
      <c r="O516" s="572">
        <f>ROW(InpC!I57)</f>
        <v>57</v>
      </c>
      <c r="P516" s="572">
        <f>COLUMN(InpC!I57)</f>
        <v>9</v>
      </c>
      <c r="Q516" s="572">
        <f>ROW(InpC!I57)</f>
        <v>57</v>
      </c>
      <c r="R516" s="572">
        <f>COLUMN(InpC!I57)</f>
        <v>9</v>
      </c>
      <c r="S516" s="572">
        <f ca="1">_xlfn.SHEET(InpC!I57)</f>
        <v>1</v>
      </c>
    </row>
    <row r="517" spans="1:19" x14ac:dyDescent="0.35">
      <c r="A517" s="572" t="s">
        <v>341</v>
      </c>
      <c r="B517" s="572">
        <v>991</v>
      </c>
      <c r="C517" s="572" t="s">
        <v>1119</v>
      </c>
      <c r="D517" s="572">
        <v>-48</v>
      </c>
      <c r="E517" s="572" t="s">
        <v>282</v>
      </c>
      <c r="F517" s="572">
        <f>InpC!J57</f>
        <v>0</v>
      </c>
      <c r="G517" s="572" t="str">
        <f>InpC!E57</f>
        <v>Embedded benefits rate (real)</v>
      </c>
      <c r="H517" s="572" t="s">
        <v>1052</v>
      </c>
      <c r="I517" s="572">
        <f>COLUMN(InpC!E57)</f>
        <v>5</v>
      </c>
      <c r="J517" s="572" t="str">
        <f>InpC!G57</f>
        <v>$/MWh</v>
      </c>
      <c r="K517" s="572" t="s">
        <v>2403</v>
      </c>
      <c r="L517" s="572"/>
      <c r="M517" s="572" t="s">
        <v>2012</v>
      </c>
      <c r="N517" s="572" t="str" cm="1">
        <f t="array" aca="1" ref="N517" ca="1">CELL("format",InpC!J57)</f>
        <v>,0</v>
      </c>
      <c r="O517" s="572">
        <f>ROW(InpC!J57)</f>
        <v>57</v>
      </c>
      <c r="P517" s="572">
        <f>COLUMN(InpC!J57)</f>
        <v>10</v>
      </c>
      <c r="Q517" s="572">
        <f>ROW(InpC!S57)</f>
        <v>57</v>
      </c>
      <c r="R517" s="572">
        <f>COLUMN(InpC!S57)</f>
        <v>19</v>
      </c>
      <c r="S517" s="572">
        <f ca="1">_xlfn.SHEET(InpC!J57)</f>
        <v>1</v>
      </c>
    </row>
    <row r="518" spans="1:19" x14ac:dyDescent="0.35">
      <c r="A518" s="572" t="s">
        <v>277</v>
      </c>
      <c r="B518" s="572">
        <v>933</v>
      </c>
      <c r="C518" s="572" t="s">
        <v>1120</v>
      </c>
      <c r="D518" s="572">
        <v>-48</v>
      </c>
      <c r="E518" s="572" t="s">
        <v>1121</v>
      </c>
      <c r="F518" s="572">
        <f>InpC!F58</f>
        <v>100</v>
      </c>
      <c r="G518" s="572" t="str">
        <f>InpC!E58</f>
        <v>Recovered materials rate (real)</v>
      </c>
      <c r="H518" s="572" t="s">
        <v>1053</v>
      </c>
      <c r="I518" s="572">
        <f>COLUMN(InpC!E58)</f>
        <v>5</v>
      </c>
      <c r="J518" s="572" t="str">
        <f>InpC!G58</f>
        <v>$/tonne</v>
      </c>
      <c r="K518" s="572" t="s">
        <v>2404</v>
      </c>
      <c r="L518" s="572" t="s">
        <v>2013</v>
      </c>
      <c r="M518" s="572" t="s">
        <v>2014</v>
      </c>
      <c r="N518" s="572" t="str" cm="1">
        <f t="array" aca="1" ref="N518" ca="1">CELL("format",InpC!F58)</f>
        <v>,0</v>
      </c>
      <c r="O518" s="572">
        <f>ROW(InpC!F58)</f>
        <v>58</v>
      </c>
      <c r="P518" s="572">
        <f>COLUMN(InpC!F58)</f>
        <v>6</v>
      </c>
      <c r="Q518" s="572">
        <f>ROW(InpC!F58)</f>
        <v>58</v>
      </c>
      <c r="R518" s="572">
        <f>COLUMN(InpC!F58)</f>
        <v>6</v>
      </c>
      <c r="S518" s="572">
        <f ca="1">_xlfn.SHEET(InpC!F58)</f>
        <v>1</v>
      </c>
    </row>
    <row r="519" spans="1:19" x14ac:dyDescent="0.35">
      <c r="A519" s="572" t="s">
        <v>277</v>
      </c>
      <c r="B519" s="572">
        <v>1080</v>
      </c>
      <c r="C519" s="572" t="s">
        <v>1122</v>
      </c>
      <c r="D519" s="572">
        <v>-48</v>
      </c>
      <c r="E519" s="572" t="s">
        <v>1123</v>
      </c>
      <c r="F519" s="572" t="str">
        <f>InpC!I58</f>
        <v>vw</v>
      </c>
      <c r="G519" s="572" t="str">
        <f>InpC!E58</f>
        <v>Recovered materials rate (real)</v>
      </c>
      <c r="H519" s="572" t="s">
        <v>1053</v>
      </c>
      <c r="I519" s="572">
        <f>COLUMN(InpC!E58)</f>
        <v>5</v>
      </c>
      <c r="J519" s="572" t="str">
        <f>InpC!G58</f>
        <v>$/tonne</v>
      </c>
      <c r="K519" s="572" t="s">
        <v>2404</v>
      </c>
      <c r="L519" s="572" t="s">
        <v>2015</v>
      </c>
      <c r="M519" s="572">
        <v>6</v>
      </c>
      <c r="N519" s="572" t="str" cm="1">
        <f t="array" aca="1" ref="N519" ca="1">CELL("format",InpC!I58)</f>
        <v>,0</v>
      </c>
      <c r="O519" s="572">
        <f>ROW(InpC!I58)</f>
        <v>58</v>
      </c>
      <c r="P519" s="572">
        <f>COLUMN(InpC!I58)</f>
        <v>9</v>
      </c>
      <c r="Q519" s="572">
        <f>ROW(InpC!I58)</f>
        <v>58</v>
      </c>
      <c r="R519" s="572">
        <f>COLUMN(InpC!I58)</f>
        <v>9</v>
      </c>
      <c r="S519" s="572">
        <f ca="1">_xlfn.SHEET(InpC!I58)</f>
        <v>1</v>
      </c>
    </row>
    <row r="520" spans="1:19" x14ac:dyDescent="0.35">
      <c r="A520" s="572" t="s">
        <v>341</v>
      </c>
      <c r="B520" s="572">
        <v>992</v>
      </c>
      <c r="C520" s="572" t="s">
        <v>1124</v>
      </c>
      <c r="D520" s="572">
        <v>-48</v>
      </c>
      <c r="E520" s="572" t="s">
        <v>282</v>
      </c>
      <c r="F520" s="572">
        <f>InpC!J58</f>
        <v>0</v>
      </c>
      <c r="G520" s="572" t="str">
        <f>InpC!E58</f>
        <v>Recovered materials rate (real)</v>
      </c>
      <c r="H520" s="572" t="s">
        <v>1053</v>
      </c>
      <c r="I520" s="572">
        <f>COLUMN(InpC!E58)</f>
        <v>5</v>
      </c>
      <c r="J520" s="572" t="str">
        <f>InpC!G58</f>
        <v>$/tonne</v>
      </c>
      <c r="K520" s="572" t="s">
        <v>2404</v>
      </c>
      <c r="L520" s="572"/>
      <c r="M520" s="572" t="s">
        <v>2016</v>
      </c>
      <c r="N520" s="572" t="str" cm="1">
        <f t="array" aca="1" ref="N520" ca="1">CELL("format",InpC!J58)</f>
        <v>,0</v>
      </c>
      <c r="O520" s="572">
        <f>ROW(InpC!J58)</f>
        <v>58</v>
      </c>
      <c r="P520" s="572">
        <f>COLUMN(InpC!J58)</f>
        <v>10</v>
      </c>
      <c r="Q520" s="572">
        <f>ROW(InpC!S58)</f>
        <v>58</v>
      </c>
      <c r="R520" s="572">
        <f>COLUMN(InpC!S58)</f>
        <v>19</v>
      </c>
      <c r="S520" s="572">
        <f ca="1">_xlfn.SHEET(InpC!J58)</f>
        <v>1</v>
      </c>
    </row>
    <row r="521" spans="1:19" x14ac:dyDescent="0.35">
      <c r="A521" s="572" t="s">
        <v>277</v>
      </c>
      <c r="B521" s="572">
        <v>934</v>
      </c>
      <c r="C521" s="572" t="s">
        <v>796</v>
      </c>
      <c r="D521" s="572">
        <v>-48</v>
      </c>
      <c r="E521" s="572" t="s">
        <v>797</v>
      </c>
      <c r="F521" s="572">
        <f>InpC!F59</f>
        <v>0.02</v>
      </c>
      <c r="G521" s="572" t="str">
        <f>InpC!E59</f>
        <v>Recovery rate</v>
      </c>
      <c r="H521" s="572" t="s">
        <v>706</v>
      </c>
      <c r="I521" s="572">
        <f>COLUMN(InpC!E59)</f>
        <v>5</v>
      </c>
      <c r="J521" s="572" t="str">
        <f>InpC!G59</f>
        <v>%</v>
      </c>
      <c r="K521" s="572" t="s">
        <v>2405</v>
      </c>
      <c r="L521" s="572" t="s">
        <v>2017</v>
      </c>
      <c r="M521" s="572" t="s">
        <v>2018</v>
      </c>
      <c r="N521" s="572" t="str" cm="1">
        <f t="array" aca="1" ref="N521" ca="1">CELL("format",InpC!F59)</f>
        <v>P2</v>
      </c>
      <c r="O521" s="572">
        <f>ROW(InpC!F59)</f>
        <v>59</v>
      </c>
      <c r="P521" s="572">
        <f>COLUMN(InpC!F59)</f>
        <v>6</v>
      </c>
      <c r="Q521" s="572">
        <f>ROW(InpC!F59)</f>
        <v>59</v>
      </c>
      <c r="R521" s="572">
        <f>COLUMN(InpC!F59)</f>
        <v>6</v>
      </c>
      <c r="S521" s="572">
        <f ca="1">_xlfn.SHEET(InpC!F59)</f>
        <v>1</v>
      </c>
    </row>
    <row r="522" spans="1:19" x14ac:dyDescent="0.35">
      <c r="A522" s="572" t="s">
        <v>277</v>
      </c>
      <c r="B522" s="572">
        <v>1081</v>
      </c>
      <c r="C522" s="572" t="s">
        <v>798</v>
      </c>
      <c r="D522" s="572">
        <v>-48</v>
      </c>
      <c r="E522" s="572" t="s">
        <v>799</v>
      </c>
      <c r="F522" s="572" t="str">
        <f>InpC!I59</f>
        <v>vw</v>
      </c>
      <c r="G522" s="572" t="str">
        <f>InpC!E59</f>
        <v>Recovery rate</v>
      </c>
      <c r="H522" s="572" t="s">
        <v>706</v>
      </c>
      <c r="I522" s="572">
        <f>COLUMN(InpC!E59)</f>
        <v>5</v>
      </c>
      <c r="J522" s="572" t="str">
        <f>InpC!G59</f>
        <v>%</v>
      </c>
      <c r="K522" s="572" t="s">
        <v>2405</v>
      </c>
      <c r="L522" s="572" t="s">
        <v>2019</v>
      </c>
      <c r="M522" s="572">
        <v>6</v>
      </c>
      <c r="N522" s="572" t="str" cm="1">
        <f t="array" aca="1" ref="N522" ca="1">CELL("format",InpC!I59)</f>
        <v>P2</v>
      </c>
      <c r="O522" s="572">
        <f>ROW(InpC!I59)</f>
        <v>59</v>
      </c>
      <c r="P522" s="572">
        <f>COLUMN(InpC!I59)</f>
        <v>9</v>
      </c>
      <c r="Q522" s="572">
        <f>ROW(InpC!I59)</f>
        <v>59</v>
      </c>
      <c r="R522" s="572">
        <f>COLUMN(InpC!I59)</f>
        <v>9</v>
      </c>
      <c r="S522" s="572">
        <f ca="1">_xlfn.SHEET(InpC!I59)</f>
        <v>1</v>
      </c>
    </row>
    <row r="523" spans="1:19" x14ac:dyDescent="0.35">
      <c r="A523" s="572" t="s">
        <v>341</v>
      </c>
      <c r="B523" s="572">
        <v>993</v>
      </c>
      <c r="C523" s="572" t="s">
        <v>800</v>
      </c>
      <c r="D523" s="572">
        <v>-48</v>
      </c>
      <c r="E523" s="572" t="s">
        <v>282</v>
      </c>
      <c r="F523" s="572">
        <f>InpC!J59</f>
        <v>0</v>
      </c>
      <c r="G523" s="572" t="str">
        <f>InpC!E59</f>
        <v>Recovery rate</v>
      </c>
      <c r="H523" s="572" t="s">
        <v>706</v>
      </c>
      <c r="I523" s="572">
        <f>COLUMN(InpC!E59)</f>
        <v>5</v>
      </c>
      <c r="J523" s="572" t="str">
        <f>InpC!G59</f>
        <v>%</v>
      </c>
      <c r="K523" s="572" t="s">
        <v>2405</v>
      </c>
      <c r="L523" s="572"/>
      <c r="M523" s="572" t="s">
        <v>2020</v>
      </c>
      <c r="N523" s="572" t="str" cm="1">
        <f t="array" aca="1" ref="N523" ca="1">CELL("format",InpC!J59)</f>
        <v>P2</v>
      </c>
      <c r="O523" s="572">
        <f>ROW(InpC!J59)</f>
        <v>59</v>
      </c>
      <c r="P523" s="572">
        <f>COLUMN(InpC!J59)</f>
        <v>10</v>
      </c>
      <c r="Q523" s="572">
        <f>ROW(InpC!S59)</f>
        <v>59</v>
      </c>
      <c r="R523" s="572">
        <f>COLUMN(InpC!S59)</f>
        <v>19</v>
      </c>
      <c r="S523" s="572">
        <f ca="1">_xlfn.SHEET(InpC!J59)</f>
        <v>1</v>
      </c>
    </row>
    <row r="524" spans="1:19" x14ac:dyDescent="0.35">
      <c r="A524" s="572" t="s">
        <v>331</v>
      </c>
      <c r="B524" s="572">
        <v>1082</v>
      </c>
      <c r="C524" s="572" t="s">
        <v>1914</v>
      </c>
      <c r="D524" s="572">
        <v>-48</v>
      </c>
      <c r="E524" s="572" t="s">
        <v>335</v>
      </c>
      <c r="F524" s="572">
        <f>InpC!I60</f>
        <v>0</v>
      </c>
      <c r="G524" s="572" t="str">
        <f>InpC!I59</f>
        <v>vw</v>
      </c>
      <c r="H524" s="572" t="s">
        <v>540</v>
      </c>
      <c r="I524" s="572">
        <f>COLUMN(InpC!I59)</f>
        <v>9</v>
      </c>
      <c r="J524" s="572"/>
      <c r="K524" s="572"/>
      <c r="L524" s="572"/>
      <c r="M524" s="572">
        <v>6</v>
      </c>
      <c r="N524" s="572" t="str" cm="1">
        <f t="array" aca="1" ref="N524" ca="1">CELL("format",InpC!I60)</f>
        <v>F0</v>
      </c>
      <c r="O524" s="572">
        <f>ROW(InpC!I60)</f>
        <v>60</v>
      </c>
      <c r="P524" s="572">
        <f>COLUMN(InpC!I60)</f>
        <v>9</v>
      </c>
      <c r="Q524" s="572">
        <f>ROW(InpC!I60)</f>
        <v>60</v>
      </c>
      <c r="R524" s="572">
        <f>COLUMN(InpC!I60)</f>
        <v>9</v>
      </c>
      <c r="S524" s="572">
        <f ca="1">_xlfn.SHEET(InpC!I60)</f>
        <v>1</v>
      </c>
    </row>
    <row r="525" spans="1:19" x14ac:dyDescent="0.35">
      <c r="A525" s="572" t="s">
        <v>331</v>
      </c>
      <c r="B525" s="572">
        <v>1083</v>
      </c>
      <c r="C525" s="572" t="s">
        <v>1914</v>
      </c>
      <c r="D525" s="572">
        <v>-48</v>
      </c>
      <c r="E525" s="572" t="s">
        <v>335</v>
      </c>
      <c r="F525" s="572">
        <f>InpC!I61</f>
        <v>0</v>
      </c>
      <c r="G525" s="572" t="str">
        <f>InpC!I59</f>
        <v>vw</v>
      </c>
      <c r="H525" s="572" t="s">
        <v>540</v>
      </c>
      <c r="I525" s="572">
        <f>COLUMN(InpC!I59)</f>
        <v>9</v>
      </c>
      <c r="J525" s="572"/>
      <c r="K525" s="572"/>
      <c r="L525" s="572"/>
      <c r="M525" s="572">
        <v>6</v>
      </c>
      <c r="N525" s="572" t="str" cm="1">
        <f t="array" aca="1" ref="N525" ca="1">CELL("format",InpC!I61)</f>
        <v>F0</v>
      </c>
      <c r="O525" s="572">
        <f>ROW(InpC!I61)</f>
        <v>61</v>
      </c>
      <c r="P525" s="572">
        <f>COLUMN(InpC!I61)</f>
        <v>9</v>
      </c>
      <c r="Q525" s="572">
        <f>ROW(InpC!I61)</f>
        <v>61</v>
      </c>
      <c r="R525" s="572">
        <f>COLUMN(InpC!I61)</f>
        <v>9</v>
      </c>
      <c r="S525" s="572">
        <f ca="1">_xlfn.SHEET(InpC!I61)</f>
        <v>1</v>
      </c>
    </row>
    <row r="526" spans="1:19" x14ac:dyDescent="0.35">
      <c r="A526" s="572" t="s">
        <v>270</v>
      </c>
      <c r="B526" s="572">
        <v>-49</v>
      </c>
      <c r="C526" s="572" t="s">
        <v>777</v>
      </c>
      <c r="D526" s="572">
        <v>-43</v>
      </c>
      <c r="E526" s="572"/>
      <c r="F526" s="572" t="str">
        <f>InpC!A62</f>
        <v>DIRECT COST ASSUMPTIONS</v>
      </c>
      <c r="G526" s="572" t="str">
        <f>InpC!A62</f>
        <v>DIRECT COST ASSUMPTIONS</v>
      </c>
      <c r="H526" s="572" t="s">
        <v>739</v>
      </c>
      <c r="I526" s="572">
        <f>COLUMN(InpC!A62)</f>
        <v>1</v>
      </c>
      <c r="J526" s="572"/>
      <c r="K526" s="572" t="s">
        <v>777</v>
      </c>
      <c r="L526" s="572"/>
      <c r="M526" s="572"/>
      <c r="N526" s="572" t="str" cm="1">
        <f t="array" aca="1" ref="N526" ca="1">CELL("format",InpC!A62)</f>
        <v>,0</v>
      </c>
      <c r="O526" s="572">
        <f>ROW(InpC!A62)</f>
        <v>62</v>
      </c>
      <c r="P526" s="572">
        <f>COLUMN(InpC!A62)</f>
        <v>1</v>
      </c>
      <c r="Q526" s="572">
        <f>ROW(InpC!A73)</f>
        <v>73</v>
      </c>
      <c r="R526" s="572">
        <f>COLUMN(InpC!A73)</f>
        <v>1</v>
      </c>
      <c r="S526" s="572">
        <f ca="1">_xlfn.SHEET(InpC!A62)</f>
        <v>1</v>
      </c>
    </row>
    <row r="527" spans="1:19" x14ac:dyDescent="0.35">
      <c r="A527" s="572" t="s">
        <v>331</v>
      </c>
      <c r="B527" s="572">
        <v>1084</v>
      </c>
      <c r="C527" s="572" t="s">
        <v>2021</v>
      </c>
      <c r="D527" s="572">
        <v>-49</v>
      </c>
      <c r="E527" s="572" t="s">
        <v>335</v>
      </c>
      <c r="F527" s="572">
        <f>InpC!I62</f>
        <v>0</v>
      </c>
      <c r="G527" s="572" t="str">
        <f>InpC!A62</f>
        <v>DIRECT COST ASSUMPTIONS</v>
      </c>
      <c r="H527" s="572" t="s">
        <v>739</v>
      </c>
      <c r="I527" s="572">
        <f>COLUMN(InpC!A62)</f>
        <v>1</v>
      </c>
      <c r="J527" s="572"/>
      <c r="K527" s="572"/>
      <c r="L527" s="572"/>
      <c r="M527" s="572">
        <v>6</v>
      </c>
      <c r="N527" s="572" t="str" cm="1">
        <f t="array" aca="1" ref="N527" ca="1">CELL("format",InpC!I62)</f>
        <v>F0</v>
      </c>
      <c r="O527" s="572">
        <f>ROW(InpC!I62)</f>
        <v>62</v>
      </c>
      <c r="P527" s="572">
        <f>COLUMN(InpC!I62)</f>
        <v>9</v>
      </c>
      <c r="Q527" s="572">
        <f>ROW(InpC!I62)</f>
        <v>62</v>
      </c>
      <c r="R527" s="572">
        <f>COLUMN(InpC!I62)</f>
        <v>9</v>
      </c>
      <c r="S527" s="572">
        <f ca="1">_xlfn.SHEET(InpC!I62)</f>
        <v>1</v>
      </c>
    </row>
    <row r="528" spans="1:19" x14ac:dyDescent="0.35">
      <c r="A528" s="572" t="s">
        <v>331</v>
      </c>
      <c r="B528" s="572">
        <v>1085</v>
      </c>
      <c r="C528" s="572" t="s">
        <v>332</v>
      </c>
      <c r="D528" s="572">
        <v>-49</v>
      </c>
      <c r="E528" s="572" t="s">
        <v>335</v>
      </c>
      <c r="F528" s="572">
        <f>InpC!I63</f>
        <v>0</v>
      </c>
      <c r="G528" s="572"/>
      <c r="H528" s="572"/>
      <c r="I528" s="572"/>
      <c r="J528" s="572"/>
      <c r="K528" s="572"/>
      <c r="L528" s="572"/>
      <c r="M528" s="572">
        <v>6</v>
      </c>
      <c r="N528" s="572" t="str" cm="1">
        <f t="array" aca="1" ref="N528" ca="1">CELL("format",InpC!I63)</f>
        <v>F0</v>
      </c>
      <c r="O528" s="572">
        <f>ROW(InpC!I63)</f>
        <v>63</v>
      </c>
      <c r="P528" s="572">
        <f>COLUMN(InpC!I63)</f>
        <v>9</v>
      </c>
      <c r="Q528" s="572">
        <f>ROW(InpC!I63)</f>
        <v>63</v>
      </c>
      <c r="R528" s="572">
        <f>COLUMN(InpC!I63)</f>
        <v>9</v>
      </c>
      <c r="S528" s="572">
        <f ca="1">_xlfn.SHEET(InpC!I63)</f>
        <v>1</v>
      </c>
    </row>
    <row r="529" spans="1:19" x14ac:dyDescent="0.35">
      <c r="A529" s="572" t="s">
        <v>277</v>
      </c>
      <c r="B529" s="572">
        <v>935</v>
      </c>
      <c r="C529" s="572" t="s">
        <v>805</v>
      </c>
      <c r="D529" s="572">
        <v>-49</v>
      </c>
      <c r="E529" s="572" t="s">
        <v>806</v>
      </c>
      <c r="F529" s="572">
        <f>InpC!F64</f>
        <v>0.03</v>
      </c>
      <c r="G529" s="572" t="str">
        <f>InpC!E64</f>
        <v>APC residue rate</v>
      </c>
      <c r="H529" s="572" t="s">
        <v>740</v>
      </c>
      <c r="I529" s="572">
        <f>COLUMN(InpC!E64)</f>
        <v>5</v>
      </c>
      <c r="J529" s="572" t="str">
        <f>InpC!G64</f>
        <v>% of feedstock</v>
      </c>
      <c r="K529" s="572" t="s">
        <v>2406</v>
      </c>
      <c r="L529" s="572" t="s">
        <v>2022</v>
      </c>
      <c r="M529" s="572" t="s">
        <v>2023</v>
      </c>
      <c r="N529" s="572" t="str" cm="1">
        <f t="array" aca="1" ref="N529" ca="1">CELL("format",InpC!F64)</f>
        <v>P2</v>
      </c>
      <c r="O529" s="572">
        <f>ROW(InpC!F64)</f>
        <v>64</v>
      </c>
      <c r="P529" s="572">
        <f>COLUMN(InpC!F64)</f>
        <v>6</v>
      </c>
      <c r="Q529" s="572">
        <f>ROW(InpC!F64)</f>
        <v>64</v>
      </c>
      <c r="R529" s="572">
        <f>COLUMN(InpC!F64)</f>
        <v>6</v>
      </c>
      <c r="S529" s="572">
        <f ca="1">_xlfn.SHEET(InpC!F64)</f>
        <v>1</v>
      </c>
    </row>
    <row r="530" spans="1:19" x14ac:dyDescent="0.35">
      <c r="A530" s="572" t="s">
        <v>277</v>
      </c>
      <c r="B530" s="572">
        <v>1086</v>
      </c>
      <c r="C530" s="572" t="s">
        <v>1125</v>
      </c>
      <c r="D530" s="572">
        <v>-49</v>
      </c>
      <c r="E530" s="572" t="s">
        <v>807</v>
      </c>
      <c r="F530" s="572" t="str">
        <f>InpC!I64</f>
        <v>vw</v>
      </c>
      <c r="G530" s="572" t="str">
        <f>InpC!G64</f>
        <v>% of feedstock</v>
      </c>
      <c r="H530" s="572" t="s">
        <v>1074</v>
      </c>
      <c r="I530" s="572">
        <f>COLUMN(InpC!G64)</f>
        <v>7</v>
      </c>
      <c r="J530" s="572" t="str">
        <f>InpC!G64</f>
        <v>% of feedstock</v>
      </c>
      <c r="K530" s="572" t="s">
        <v>2407</v>
      </c>
      <c r="L530" s="572" t="s">
        <v>2024</v>
      </c>
      <c r="M530" s="572">
        <v>6</v>
      </c>
      <c r="N530" s="572" t="str" cm="1">
        <f t="array" aca="1" ref="N530" ca="1">CELL("format",InpC!I64)</f>
        <v>P2</v>
      </c>
      <c r="O530" s="572">
        <f>ROW(InpC!I64)</f>
        <v>64</v>
      </c>
      <c r="P530" s="572">
        <f>COLUMN(InpC!I64)</f>
        <v>9</v>
      </c>
      <c r="Q530" s="572">
        <f>ROW(InpC!I64)</f>
        <v>64</v>
      </c>
      <c r="R530" s="572">
        <f>COLUMN(InpC!I64)</f>
        <v>9</v>
      </c>
      <c r="S530" s="572">
        <f ca="1">_xlfn.SHEET(InpC!I64)</f>
        <v>1</v>
      </c>
    </row>
    <row r="531" spans="1:19" x14ac:dyDescent="0.35">
      <c r="A531" s="572" t="s">
        <v>341</v>
      </c>
      <c r="B531" s="572">
        <v>994</v>
      </c>
      <c r="C531" s="572" t="s">
        <v>808</v>
      </c>
      <c r="D531" s="572">
        <v>-49</v>
      </c>
      <c r="E531" s="572" t="s">
        <v>282</v>
      </c>
      <c r="F531" s="572">
        <f>InpC!J64</f>
        <v>0</v>
      </c>
      <c r="G531" s="572" t="str">
        <f>InpC!E64</f>
        <v>APC residue rate</v>
      </c>
      <c r="H531" s="572" t="s">
        <v>740</v>
      </c>
      <c r="I531" s="572">
        <f>COLUMN(InpC!E64)</f>
        <v>5</v>
      </c>
      <c r="J531" s="572" t="str">
        <f>InpC!G64</f>
        <v>% of feedstock</v>
      </c>
      <c r="K531" s="572" t="s">
        <v>2406</v>
      </c>
      <c r="L531" s="572"/>
      <c r="M531" s="572" t="s">
        <v>2025</v>
      </c>
      <c r="N531" s="572" t="str" cm="1">
        <f t="array" aca="1" ref="N531" ca="1">CELL("format",InpC!J64)</f>
        <v>P2</v>
      </c>
      <c r="O531" s="572">
        <f>ROW(InpC!J64)</f>
        <v>64</v>
      </c>
      <c r="P531" s="572">
        <f>COLUMN(InpC!J64)</f>
        <v>10</v>
      </c>
      <c r="Q531" s="572">
        <f>ROW(InpC!S64)</f>
        <v>64</v>
      </c>
      <c r="R531" s="572">
        <f>COLUMN(InpC!S64)</f>
        <v>19</v>
      </c>
      <c r="S531" s="572">
        <f ca="1">_xlfn.SHEET(InpC!J64)</f>
        <v>1</v>
      </c>
    </row>
    <row r="532" spans="1:19" x14ac:dyDescent="0.35">
      <c r="A532" s="572" t="s">
        <v>277</v>
      </c>
      <c r="B532" s="572">
        <v>936</v>
      </c>
      <c r="C532" s="572" t="s">
        <v>809</v>
      </c>
      <c r="D532" s="572">
        <v>-49</v>
      </c>
      <c r="E532" s="572" t="s">
        <v>810</v>
      </c>
      <c r="F532" s="572">
        <f>InpC!F65</f>
        <v>150</v>
      </c>
      <c r="G532" s="572" t="str">
        <f>InpC!E65</f>
        <v>APC residue contract price (real)</v>
      </c>
      <c r="H532" s="572" t="s">
        <v>741</v>
      </c>
      <c r="I532" s="572">
        <f>COLUMN(InpC!E65)</f>
        <v>5</v>
      </c>
      <c r="J532" s="572" t="str">
        <f>InpC!G65</f>
        <v>$/tonne</v>
      </c>
      <c r="K532" s="572" t="s">
        <v>2408</v>
      </c>
      <c r="L532" s="572" t="s">
        <v>2026</v>
      </c>
      <c r="M532" s="572" t="s">
        <v>2027</v>
      </c>
      <c r="N532" s="572" t="str" cm="1">
        <f t="array" aca="1" ref="N532" ca="1">CELL("format",InpC!F65)</f>
        <v>,0</v>
      </c>
      <c r="O532" s="572">
        <f>ROW(InpC!F65)</f>
        <v>65</v>
      </c>
      <c r="P532" s="572">
        <f>COLUMN(InpC!F65)</f>
        <v>6</v>
      </c>
      <c r="Q532" s="572">
        <f>ROW(InpC!F65)</f>
        <v>65</v>
      </c>
      <c r="R532" s="572">
        <f>COLUMN(InpC!F65)</f>
        <v>6</v>
      </c>
      <c r="S532" s="572">
        <f ca="1">_xlfn.SHEET(InpC!F65)</f>
        <v>1</v>
      </c>
    </row>
    <row r="533" spans="1:19" x14ac:dyDescent="0.35">
      <c r="A533" s="572" t="s">
        <v>277</v>
      </c>
      <c r="B533" s="572">
        <v>1087</v>
      </c>
      <c r="C533" s="572" t="s">
        <v>811</v>
      </c>
      <c r="D533" s="572">
        <v>-49</v>
      </c>
      <c r="E533" s="572" t="s">
        <v>812</v>
      </c>
      <c r="F533" s="572" t="str">
        <f>InpC!I65</f>
        <v>vw</v>
      </c>
      <c r="G533" s="572" t="str">
        <f>InpC!E65</f>
        <v>APC residue contract price (real)</v>
      </c>
      <c r="H533" s="572" t="s">
        <v>741</v>
      </c>
      <c r="I533" s="572">
        <f>COLUMN(InpC!E65)</f>
        <v>5</v>
      </c>
      <c r="J533" s="572" t="str">
        <f>InpC!G65</f>
        <v>$/tonne</v>
      </c>
      <c r="K533" s="572" t="s">
        <v>2408</v>
      </c>
      <c r="L533" s="572" t="s">
        <v>2028</v>
      </c>
      <c r="M533" s="572">
        <v>6</v>
      </c>
      <c r="N533" s="572" t="str" cm="1">
        <f t="array" aca="1" ref="N533" ca="1">CELL("format",InpC!I65)</f>
        <v>,0</v>
      </c>
      <c r="O533" s="572">
        <f>ROW(InpC!I65)</f>
        <v>65</v>
      </c>
      <c r="P533" s="572">
        <f>COLUMN(InpC!I65)</f>
        <v>9</v>
      </c>
      <c r="Q533" s="572">
        <f>ROW(InpC!I65)</f>
        <v>65</v>
      </c>
      <c r="R533" s="572">
        <f>COLUMN(InpC!I65)</f>
        <v>9</v>
      </c>
      <c r="S533" s="572">
        <f ca="1">_xlfn.SHEET(InpC!I65)</f>
        <v>1</v>
      </c>
    </row>
    <row r="534" spans="1:19" x14ac:dyDescent="0.35">
      <c r="A534" s="572" t="s">
        <v>341</v>
      </c>
      <c r="B534" s="572">
        <v>995</v>
      </c>
      <c r="C534" s="572" t="s">
        <v>813</v>
      </c>
      <c r="D534" s="572">
        <v>-49</v>
      </c>
      <c r="E534" s="572" t="s">
        <v>282</v>
      </c>
      <c r="F534" s="572">
        <f>InpC!J65</f>
        <v>0</v>
      </c>
      <c r="G534" s="572" t="str">
        <f>InpC!E65</f>
        <v>APC residue contract price (real)</v>
      </c>
      <c r="H534" s="572" t="s">
        <v>741</v>
      </c>
      <c r="I534" s="572">
        <f>COLUMN(InpC!E65)</f>
        <v>5</v>
      </c>
      <c r="J534" s="572" t="str">
        <f>InpC!G65</f>
        <v>$/tonne</v>
      </c>
      <c r="K534" s="572" t="s">
        <v>2408</v>
      </c>
      <c r="L534" s="572"/>
      <c r="M534" s="572" t="s">
        <v>2029</v>
      </c>
      <c r="N534" s="572" t="str" cm="1">
        <f t="array" aca="1" ref="N534" ca="1">CELL("format",InpC!J65)</f>
        <v>,0</v>
      </c>
      <c r="O534" s="572">
        <f>ROW(InpC!J65)</f>
        <v>65</v>
      </c>
      <c r="P534" s="572">
        <f>COLUMN(InpC!J65)</f>
        <v>10</v>
      </c>
      <c r="Q534" s="572">
        <f>ROW(InpC!S65)</f>
        <v>65</v>
      </c>
      <c r="R534" s="572">
        <f>COLUMN(InpC!S65)</f>
        <v>19</v>
      </c>
      <c r="S534" s="572">
        <f ca="1">_xlfn.SHEET(InpC!J65)</f>
        <v>1</v>
      </c>
    </row>
    <row r="535" spans="1:19" x14ac:dyDescent="0.35">
      <c r="A535" s="572" t="s">
        <v>277</v>
      </c>
      <c r="B535" s="572">
        <v>937</v>
      </c>
      <c r="C535" s="572" t="s">
        <v>814</v>
      </c>
      <c r="D535" s="572">
        <v>-49</v>
      </c>
      <c r="E535" s="572" t="s">
        <v>815</v>
      </c>
      <c r="F535" s="572">
        <f>InpC!F66</f>
        <v>0.2</v>
      </c>
      <c r="G535" s="572" t="str">
        <f>InpC!E66</f>
        <v>Inactive ash rate</v>
      </c>
      <c r="H535" s="572" t="s">
        <v>742</v>
      </c>
      <c r="I535" s="572">
        <f>COLUMN(InpC!E66)</f>
        <v>5</v>
      </c>
      <c r="J535" s="572" t="str">
        <f>InpC!G66</f>
        <v>% of feedstock</v>
      </c>
      <c r="K535" s="572" t="s">
        <v>2409</v>
      </c>
      <c r="L535" s="572" t="s">
        <v>2030</v>
      </c>
      <c r="M535" s="572" t="s">
        <v>2031</v>
      </c>
      <c r="N535" s="572" t="str" cm="1">
        <f t="array" aca="1" ref="N535" ca="1">CELL("format",InpC!F66)</f>
        <v>P2</v>
      </c>
      <c r="O535" s="572">
        <f>ROW(InpC!F66)</f>
        <v>66</v>
      </c>
      <c r="P535" s="572">
        <f>COLUMN(InpC!F66)</f>
        <v>6</v>
      </c>
      <c r="Q535" s="572">
        <f>ROW(InpC!F66)</f>
        <v>66</v>
      </c>
      <c r="R535" s="572">
        <f>COLUMN(InpC!F66)</f>
        <v>6</v>
      </c>
      <c r="S535" s="572">
        <f ca="1">_xlfn.SHEET(InpC!F66)</f>
        <v>1</v>
      </c>
    </row>
    <row r="536" spans="1:19" x14ac:dyDescent="0.35">
      <c r="A536" s="572" t="s">
        <v>277</v>
      </c>
      <c r="B536" s="572">
        <v>1088</v>
      </c>
      <c r="C536" s="572" t="s">
        <v>1126</v>
      </c>
      <c r="D536" s="572">
        <v>-49</v>
      </c>
      <c r="E536" s="572" t="s">
        <v>816</v>
      </c>
      <c r="F536" s="572" t="str">
        <f>InpC!I66</f>
        <v>vw</v>
      </c>
      <c r="G536" s="572" t="str">
        <f>InpC!G66</f>
        <v>% of feedstock</v>
      </c>
      <c r="H536" s="572" t="s">
        <v>1074</v>
      </c>
      <c r="I536" s="572">
        <f>COLUMN(InpC!G66)</f>
        <v>7</v>
      </c>
      <c r="J536" s="572" t="str">
        <f>InpC!G66</f>
        <v>% of feedstock</v>
      </c>
      <c r="K536" s="572" t="s">
        <v>2407</v>
      </c>
      <c r="L536" s="572" t="s">
        <v>2032</v>
      </c>
      <c r="M536" s="572">
        <v>6</v>
      </c>
      <c r="N536" s="572" t="str" cm="1">
        <f t="array" aca="1" ref="N536" ca="1">CELL("format",InpC!I66)</f>
        <v>P2</v>
      </c>
      <c r="O536" s="572">
        <f>ROW(InpC!I66)</f>
        <v>66</v>
      </c>
      <c r="P536" s="572">
        <f>COLUMN(InpC!I66)</f>
        <v>9</v>
      </c>
      <c r="Q536" s="572">
        <f>ROW(InpC!I66)</f>
        <v>66</v>
      </c>
      <c r="R536" s="572">
        <f>COLUMN(InpC!I66)</f>
        <v>9</v>
      </c>
      <c r="S536" s="572">
        <f ca="1">_xlfn.SHEET(InpC!I66)</f>
        <v>1</v>
      </c>
    </row>
    <row r="537" spans="1:19" x14ac:dyDescent="0.35">
      <c r="A537" s="572" t="s">
        <v>341</v>
      </c>
      <c r="B537" s="572">
        <v>996</v>
      </c>
      <c r="C537" s="572" t="s">
        <v>817</v>
      </c>
      <c r="D537" s="572">
        <v>-49</v>
      </c>
      <c r="E537" s="572" t="s">
        <v>282</v>
      </c>
      <c r="F537" s="572">
        <f>InpC!J66</f>
        <v>0</v>
      </c>
      <c r="G537" s="572" t="str">
        <f>InpC!E66</f>
        <v>Inactive ash rate</v>
      </c>
      <c r="H537" s="572" t="s">
        <v>742</v>
      </c>
      <c r="I537" s="572">
        <f>COLUMN(InpC!E66)</f>
        <v>5</v>
      </c>
      <c r="J537" s="572" t="str">
        <f>InpC!G66</f>
        <v>% of feedstock</v>
      </c>
      <c r="K537" s="572" t="s">
        <v>2409</v>
      </c>
      <c r="L537" s="572"/>
      <c r="M537" s="572" t="s">
        <v>2033</v>
      </c>
      <c r="N537" s="572" t="str" cm="1">
        <f t="array" aca="1" ref="N537" ca="1">CELL("format",InpC!J66)</f>
        <v>P2</v>
      </c>
      <c r="O537" s="572">
        <f>ROW(InpC!J66)</f>
        <v>66</v>
      </c>
      <c r="P537" s="572">
        <f>COLUMN(InpC!J66)</f>
        <v>10</v>
      </c>
      <c r="Q537" s="572">
        <f>ROW(InpC!S66)</f>
        <v>66</v>
      </c>
      <c r="R537" s="572">
        <f>COLUMN(InpC!S66)</f>
        <v>19</v>
      </c>
      <c r="S537" s="572">
        <f ca="1">_xlfn.SHEET(InpC!J66)</f>
        <v>1</v>
      </c>
    </row>
    <row r="538" spans="1:19" x14ac:dyDescent="0.35">
      <c r="A538" s="572" t="s">
        <v>277</v>
      </c>
      <c r="B538" s="572">
        <v>938</v>
      </c>
      <c r="C538" s="572" t="s">
        <v>818</v>
      </c>
      <c r="D538" s="572">
        <v>-49</v>
      </c>
      <c r="E538" s="572" t="s">
        <v>819</v>
      </c>
      <c r="F538" s="572">
        <f>InpC!F67</f>
        <v>17</v>
      </c>
      <c r="G538" s="572" t="str">
        <f>InpC!E67</f>
        <v>Inactive ash contract price (real)</v>
      </c>
      <c r="H538" s="572" t="s">
        <v>743</v>
      </c>
      <c r="I538" s="572">
        <f>COLUMN(InpC!E67)</f>
        <v>5</v>
      </c>
      <c r="J538" s="572" t="str">
        <f>InpC!G67</f>
        <v>$/tonne</v>
      </c>
      <c r="K538" s="572" t="s">
        <v>2410</v>
      </c>
      <c r="L538" s="572" t="s">
        <v>2034</v>
      </c>
      <c r="M538" s="572" t="s">
        <v>2035</v>
      </c>
      <c r="N538" s="572" t="str" cm="1">
        <f t="array" aca="1" ref="N538" ca="1">CELL("format",InpC!F67)</f>
        <v>,0</v>
      </c>
      <c r="O538" s="572">
        <f>ROW(InpC!F67)</f>
        <v>67</v>
      </c>
      <c r="P538" s="572">
        <f>COLUMN(InpC!F67)</f>
        <v>6</v>
      </c>
      <c r="Q538" s="572">
        <f>ROW(InpC!F67)</f>
        <v>67</v>
      </c>
      <c r="R538" s="572">
        <f>COLUMN(InpC!F67)</f>
        <v>6</v>
      </c>
      <c r="S538" s="572">
        <f ca="1">_xlfn.SHEET(InpC!F67)</f>
        <v>1</v>
      </c>
    </row>
    <row r="539" spans="1:19" x14ac:dyDescent="0.35">
      <c r="A539" s="572" t="s">
        <v>277</v>
      </c>
      <c r="B539" s="572">
        <v>1089</v>
      </c>
      <c r="C539" s="572" t="s">
        <v>820</v>
      </c>
      <c r="D539" s="572">
        <v>-49</v>
      </c>
      <c r="E539" s="572" t="s">
        <v>821</v>
      </c>
      <c r="F539" s="572" t="str">
        <f>InpC!I67</f>
        <v>vw</v>
      </c>
      <c r="G539" s="572" t="str">
        <f>InpC!E67</f>
        <v>Inactive ash contract price (real)</v>
      </c>
      <c r="H539" s="572" t="s">
        <v>743</v>
      </c>
      <c r="I539" s="572">
        <f>COLUMN(InpC!E67)</f>
        <v>5</v>
      </c>
      <c r="J539" s="572" t="str">
        <f>InpC!G67</f>
        <v>$/tonne</v>
      </c>
      <c r="K539" s="572" t="s">
        <v>2410</v>
      </c>
      <c r="L539" s="572" t="s">
        <v>2036</v>
      </c>
      <c r="M539" s="572">
        <v>6</v>
      </c>
      <c r="N539" s="572" t="str" cm="1">
        <f t="array" aca="1" ref="N539" ca="1">CELL("format",InpC!I67)</f>
        <v>,0</v>
      </c>
      <c r="O539" s="572">
        <f>ROW(InpC!I67)</f>
        <v>67</v>
      </c>
      <c r="P539" s="572">
        <f>COLUMN(InpC!I67)</f>
        <v>9</v>
      </c>
      <c r="Q539" s="572">
        <f>ROW(InpC!I67)</f>
        <v>67</v>
      </c>
      <c r="R539" s="572">
        <f>COLUMN(InpC!I67)</f>
        <v>9</v>
      </c>
      <c r="S539" s="572">
        <f ca="1">_xlfn.SHEET(InpC!I67)</f>
        <v>1</v>
      </c>
    </row>
    <row r="540" spans="1:19" x14ac:dyDescent="0.35">
      <c r="A540" s="572" t="s">
        <v>341</v>
      </c>
      <c r="B540" s="572">
        <v>997</v>
      </c>
      <c r="C540" s="572" t="s">
        <v>822</v>
      </c>
      <c r="D540" s="572">
        <v>-49</v>
      </c>
      <c r="E540" s="572" t="s">
        <v>282</v>
      </c>
      <c r="F540" s="572">
        <f>InpC!J67</f>
        <v>0</v>
      </c>
      <c r="G540" s="572" t="str">
        <f>InpC!E67</f>
        <v>Inactive ash contract price (real)</v>
      </c>
      <c r="H540" s="572" t="s">
        <v>743</v>
      </c>
      <c r="I540" s="572">
        <f>COLUMN(InpC!E67)</f>
        <v>5</v>
      </c>
      <c r="J540" s="572" t="str">
        <f>InpC!G67</f>
        <v>$/tonne</v>
      </c>
      <c r="K540" s="572" t="s">
        <v>2410</v>
      </c>
      <c r="L540" s="572"/>
      <c r="M540" s="572" t="s">
        <v>2037</v>
      </c>
      <c r="N540" s="572" t="str" cm="1">
        <f t="array" aca="1" ref="N540" ca="1">CELL("format",InpC!J67)</f>
        <v>,0</v>
      </c>
      <c r="O540" s="572">
        <f>ROW(InpC!J67)</f>
        <v>67</v>
      </c>
      <c r="P540" s="572">
        <f>COLUMN(InpC!J67)</f>
        <v>10</v>
      </c>
      <c r="Q540" s="572">
        <f>ROW(InpC!S67)</f>
        <v>67</v>
      </c>
      <c r="R540" s="572">
        <f>COLUMN(InpC!S67)</f>
        <v>19</v>
      </c>
      <c r="S540" s="572">
        <f ca="1">_xlfn.SHEET(InpC!J67)</f>
        <v>1</v>
      </c>
    </row>
    <row r="541" spans="1:19" x14ac:dyDescent="0.35">
      <c r="A541" s="572" t="s">
        <v>277</v>
      </c>
      <c r="B541" s="572">
        <v>939</v>
      </c>
      <c r="C541" s="572" t="s">
        <v>1127</v>
      </c>
      <c r="D541" s="572">
        <v>-49</v>
      </c>
      <c r="E541" s="572" t="s">
        <v>1128</v>
      </c>
      <c r="F541" s="572">
        <f>InpC!F68</f>
        <v>1280</v>
      </c>
      <c r="G541" s="572" t="str">
        <f>InpC!E68</f>
        <v>O&amp;M fee per quarter</v>
      </c>
      <c r="H541" s="572" t="s">
        <v>744</v>
      </c>
      <c r="I541" s="572">
        <f>COLUMN(InpC!E68)</f>
        <v>5</v>
      </c>
      <c r="J541" s="572" t="str">
        <f>InpC!G68</f>
        <v>$ 000s</v>
      </c>
      <c r="K541" s="572" t="s">
        <v>2411</v>
      </c>
      <c r="L541" s="572" t="s">
        <v>2038</v>
      </c>
      <c r="M541" s="572" t="s">
        <v>2039</v>
      </c>
      <c r="N541" s="572" t="str" cm="1">
        <f t="array" aca="1" ref="N541" ca="1">CELL("format",InpC!F68)</f>
        <v>,0</v>
      </c>
      <c r="O541" s="572">
        <f>ROW(InpC!F68)</f>
        <v>68</v>
      </c>
      <c r="P541" s="572">
        <f>COLUMN(InpC!F68)</f>
        <v>6</v>
      </c>
      <c r="Q541" s="572">
        <f>ROW(InpC!F68)</f>
        <v>68</v>
      </c>
      <c r="R541" s="572">
        <f>COLUMN(InpC!F68)</f>
        <v>6</v>
      </c>
      <c r="S541" s="572">
        <f ca="1">_xlfn.SHEET(InpC!F68)</f>
        <v>1</v>
      </c>
    </row>
    <row r="542" spans="1:19" x14ac:dyDescent="0.35">
      <c r="A542" s="572" t="s">
        <v>277</v>
      </c>
      <c r="B542" s="572">
        <v>1090</v>
      </c>
      <c r="C542" s="572" t="s">
        <v>1129</v>
      </c>
      <c r="D542" s="572">
        <v>-49</v>
      </c>
      <c r="E542" s="572" t="s">
        <v>1130</v>
      </c>
      <c r="F542" s="572" t="str">
        <f>InpC!I68</f>
        <v>vw</v>
      </c>
      <c r="G542" s="572" t="str">
        <f>InpC!E68</f>
        <v>O&amp;M fee per quarter</v>
      </c>
      <c r="H542" s="572" t="s">
        <v>744</v>
      </c>
      <c r="I542" s="572">
        <f>COLUMN(InpC!E68)</f>
        <v>5</v>
      </c>
      <c r="J542" s="572" t="str">
        <f>InpC!G68</f>
        <v>$ 000s</v>
      </c>
      <c r="K542" s="572" t="s">
        <v>2411</v>
      </c>
      <c r="L542" s="572" t="s">
        <v>2040</v>
      </c>
      <c r="M542" s="572">
        <v>6</v>
      </c>
      <c r="N542" s="572" t="str" cm="1">
        <f t="array" aca="1" ref="N542" ca="1">CELL("format",InpC!I68)</f>
        <v>,0</v>
      </c>
      <c r="O542" s="572">
        <f>ROW(InpC!I68)</f>
        <v>68</v>
      </c>
      <c r="P542" s="572">
        <f>COLUMN(InpC!I68)</f>
        <v>9</v>
      </c>
      <c r="Q542" s="572">
        <f>ROW(InpC!I68)</f>
        <v>68</v>
      </c>
      <c r="R542" s="572">
        <f>COLUMN(InpC!I68)</f>
        <v>9</v>
      </c>
      <c r="S542" s="572">
        <f ca="1">_xlfn.SHEET(InpC!I68)</f>
        <v>1</v>
      </c>
    </row>
    <row r="543" spans="1:19" x14ac:dyDescent="0.35">
      <c r="A543" s="572" t="s">
        <v>341</v>
      </c>
      <c r="B543" s="572">
        <v>998</v>
      </c>
      <c r="C543" s="572" t="s">
        <v>1131</v>
      </c>
      <c r="D543" s="572">
        <v>-49</v>
      </c>
      <c r="E543" s="572" t="s">
        <v>282</v>
      </c>
      <c r="F543" s="572">
        <f>InpC!J68</f>
        <v>0</v>
      </c>
      <c r="G543" s="572" t="str">
        <f>InpC!E68</f>
        <v>O&amp;M fee per quarter</v>
      </c>
      <c r="H543" s="572" t="s">
        <v>744</v>
      </c>
      <c r="I543" s="572">
        <f>COLUMN(InpC!E68)</f>
        <v>5</v>
      </c>
      <c r="J543" s="572" t="str">
        <f>InpC!G68</f>
        <v>$ 000s</v>
      </c>
      <c r="K543" s="572" t="s">
        <v>2411</v>
      </c>
      <c r="L543" s="572"/>
      <c r="M543" s="572" t="s">
        <v>2041</v>
      </c>
      <c r="N543" s="572" t="str" cm="1">
        <f t="array" aca="1" ref="N543" ca="1">CELL("format",InpC!J68)</f>
        <v>,0</v>
      </c>
      <c r="O543" s="572">
        <f>ROW(InpC!J68)</f>
        <v>68</v>
      </c>
      <c r="P543" s="572">
        <f>COLUMN(InpC!J68)</f>
        <v>10</v>
      </c>
      <c r="Q543" s="572">
        <f>ROW(InpC!S68)</f>
        <v>68</v>
      </c>
      <c r="R543" s="572">
        <f>COLUMN(InpC!S68)</f>
        <v>19</v>
      </c>
      <c r="S543" s="572">
        <f ca="1">_xlfn.SHEET(InpC!J68)</f>
        <v>1</v>
      </c>
    </row>
    <row r="544" spans="1:19" x14ac:dyDescent="0.35">
      <c r="A544" s="572" t="s">
        <v>277</v>
      </c>
      <c r="B544" s="572">
        <v>940</v>
      </c>
      <c r="C544" s="572" t="s">
        <v>824</v>
      </c>
      <c r="D544" s="572">
        <v>-49</v>
      </c>
      <c r="E544" s="572" t="s">
        <v>1132</v>
      </c>
      <c r="F544" s="572">
        <f>InpC!F69</f>
        <v>280</v>
      </c>
      <c r="G544" s="572" t="str">
        <f>InpC!E69</f>
        <v>Reimbursable costs per quarter</v>
      </c>
      <c r="H544" s="572" t="s">
        <v>745</v>
      </c>
      <c r="I544" s="572">
        <f>COLUMN(InpC!E69)</f>
        <v>5</v>
      </c>
      <c r="J544" s="572" t="str">
        <f>InpC!G69</f>
        <v>$ 000s</v>
      </c>
      <c r="K544" s="572" t="s">
        <v>2412</v>
      </c>
      <c r="L544" s="572" t="s">
        <v>2042</v>
      </c>
      <c r="M544" s="572" t="s">
        <v>2043</v>
      </c>
      <c r="N544" s="572" t="str" cm="1">
        <f t="array" aca="1" ref="N544" ca="1">CELL("format",InpC!F69)</f>
        <v>,0</v>
      </c>
      <c r="O544" s="572">
        <f>ROW(InpC!F69)</f>
        <v>69</v>
      </c>
      <c r="P544" s="572">
        <f>COLUMN(InpC!F69)</f>
        <v>6</v>
      </c>
      <c r="Q544" s="572">
        <f>ROW(InpC!F69)</f>
        <v>69</v>
      </c>
      <c r="R544" s="572">
        <f>COLUMN(InpC!F69)</f>
        <v>6</v>
      </c>
      <c r="S544" s="572">
        <f ca="1">_xlfn.SHEET(InpC!F69)</f>
        <v>1</v>
      </c>
    </row>
    <row r="545" spans="1:19" x14ac:dyDescent="0.35">
      <c r="A545" s="572" t="s">
        <v>277</v>
      </c>
      <c r="B545" s="572">
        <v>1091</v>
      </c>
      <c r="C545" s="572" t="s">
        <v>825</v>
      </c>
      <c r="D545" s="572">
        <v>-49</v>
      </c>
      <c r="E545" s="572" t="s">
        <v>1133</v>
      </c>
      <c r="F545" s="572" t="str">
        <f>InpC!I69</f>
        <v>vw</v>
      </c>
      <c r="G545" s="572" t="str">
        <f>InpC!E69</f>
        <v>Reimbursable costs per quarter</v>
      </c>
      <c r="H545" s="572" t="s">
        <v>745</v>
      </c>
      <c r="I545" s="572">
        <f>COLUMN(InpC!E69)</f>
        <v>5</v>
      </c>
      <c r="J545" s="572" t="str">
        <f>InpC!G69</f>
        <v>$ 000s</v>
      </c>
      <c r="K545" s="572" t="s">
        <v>2412</v>
      </c>
      <c r="L545" s="572" t="s">
        <v>2044</v>
      </c>
      <c r="M545" s="572">
        <v>6</v>
      </c>
      <c r="N545" s="572" t="str" cm="1">
        <f t="array" aca="1" ref="N545" ca="1">CELL("format",InpC!I69)</f>
        <v>,0</v>
      </c>
      <c r="O545" s="572">
        <f>ROW(InpC!I69)</f>
        <v>69</v>
      </c>
      <c r="P545" s="572">
        <f>COLUMN(InpC!I69)</f>
        <v>9</v>
      </c>
      <c r="Q545" s="572">
        <f>ROW(InpC!I69)</f>
        <v>69</v>
      </c>
      <c r="R545" s="572">
        <f>COLUMN(InpC!I69)</f>
        <v>9</v>
      </c>
      <c r="S545" s="572">
        <f ca="1">_xlfn.SHEET(InpC!I69)</f>
        <v>1</v>
      </c>
    </row>
    <row r="546" spans="1:19" x14ac:dyDescent="0.35">
      <c r="A546" s="572" t="s">
        <v>341</v>
      </c>
      <c r="B546" s="572">
        <v>999</v>
      </c>
      <c r="C546" s="572" t="s">
        <v>823</v>
      </c>
      <c r="D546" s="572">
        <v>-49</v>
      </c>
      <c r="E546" s="572" t="s">
        <v>282</v>
      </c>
      <c r="F546" s="572">
        <f>InpC!J69</f>
        <v>0</v>
      </c>
      <c r="G546" s="572" t="str">
        <f>InpC!E69</f>
        <v>Reimbursable costs per quarter</v>
      </c>
      <c r="H546" s="572" t="s">
        <v>745</v>
      </c>
      <c r="I546" s="572">
        <f>COLUMN(InpC!E69)</f>
        <v>5</v>
      </c>
      <c r="J546" s="572" t="str">
        <f>InpC!G69</f>
        <v>$ 000s</v>
      </c>
      <c r="K546" s="572" t="s">
        <v>2412</v>
      </c>
      <c r="L546" s="572"/>
      <c r="M546" s="572" t="s">
        <v>2045</v>
      </c>
      <c r="N546" s="572" t="str" cm="1">
        <f t="array" aca="1" ref="N546" ca="1">CELL("format",InpC!J69)</f>
        <v>,0</v>
      </c>
      <c r="O546" s="572">
        <f>ROW(InpC!J69)</f>
        <v>69</v>
      </c>
      <c r="P546" s="572">
        <f>COLUMN(InpC!J69)</f>
        <v>10</v>
      </c>
      <c r="Q546" s="572">
        <f>ROW(InpC!S69)</f>
        <v>69</v>
      </c>
      <c r="R546" s="572">
        <f>COLUMN(InpC!S69)</f>
        <v>19</v>
      </c>
      <c r="S546" s="572">
        <f ca="1">_xlfn.SHEET(InpC!J69)</f>
        <v>1</v>
      </c>
    </row>
    <row r="547" spans="1:19" x14ac:dyDescent="0.35">
      <c r="A547" s="572" t="s">
        <v>277</v>
      </c>
      <c r="B547" s="572">
        <v>941</v>
      </c>
      <c r="C547" s="572" t="s">
        <v>1134</v>
      </c>
      <c r="D547" s="572">
        <v>-49</v>
      </c>
      <c r="E547" s="572" t="s">
        <v>1135</v>
      </c>
      <c r="F547" s="572">
        <f>InpC!F70</f>
        <v>0.15</v>
      </c>
      <c r="G547" s="572" t="str">
        <f>InpC!E70</f>
        <v>EPC markup on reimbursables</v>
      </c>
      <c r="H547" s="572" t="s">
        <v>1054</v>
      </c>
      <c r="I547" s="572">
        <f>COLUMN(InpC!E70)</f>
        <v>5</v>
      </c>
      <c r="J547" s="572" t="str">
        <f>InpC!G70</f>
        <v>%</v>
      </c>
      <c r="K547" s="572" t="s">
        <v>2413</v>
      </c>
      <c r="L547" s="572" t="s">
        <v>2046</v>
      </c>
      <c r="M547" s="572" t="s">
        <v>2047</v>
      </c>
      <c r="N547" s="572" t="str" cm="1">
        <f t="array" aca="1" ref="N547" ca="1">CELL("format",InpC!F70)</f>
        <v>P2</v>
      </c>
      <c r="O547" s="572">
        <f>ROW(InpC!F70)</f>
        <v>70</v>
      </c>
      <c r="P547" s="572">
        <f>COLUMN(InpC!F70)</f>
        <v>6</v>
      </c>
      <c r="Q547" s="572">
        <f>ROW(InpC!F70)</f>
        <v>70</v>
      </c>
      <c r="R547" s="572">
        <f>COLUMN(InpC!F70)</f>
        <v>6</v>
      </c>
      <c r="S547" s="572">
        <f ca="1">_xlfn.SHEET(InpC!F70)</f>
        <v>1</v>
      </c>
    </row>
    <row r="548" spans="1:19" x14ac:dyDescent="0.35">
      <c r="A548" s="572" t="s">
        <v>277</v>
      </c>
      <c r="B548" s="572">
        <v>1092</v>
      </c>
      <c r="C548" s="572" t="s">
        <v>1136</v>
      </c>
      <c r="D548" s="572">
        <v>-49</v>
      </c>
      <c r="E548" s="572" t="s">
        <v>1137</v>
      </c>
      <c r="F548" s="572" t="str">
        <f>InpC!I70</f>
        <v>vw</v>
      </c>
      <c r="G548" s="572" t="str">
        <f>InpC!E70</f>
        <v>EPC markup on reimbursables</v>
      </c>
      <c r="H548" s="572" t="s">
        <v>1054</v>
      </c>
      <c r="I548" s="572">
        <f>COLUMN(InpC!E70)</f>
        <v>5</v>
      </c>
      <c r="J548" s="572" t="str">
        <f>InpC!G70</f>
        <v>%</v>
      </c>
      <c r="K548" s="572" t="s">
        <v>2413</v>
      </c>
      <c r="L548" s="572" t="s">
        <v>2048</v>
      </c>
      <c r="M548" s="572">
        <v>6</v>
      </c>
      <c r="N548" s="572" t="str" cm="1">
        <f t="array" aca="1" ref="N548" ca="1">CELL("format",InpC!I70)</f>
        <v>P2</v>
      </c>
      <c r="O548" s="572">
        <f>ROW(InpC!I70)</f>
        <v>70</v>
      </c>
      <c r="P548" s="572">
        <f>COLUMN(InpC!I70)</f>
        <v>9</v>
      </c>
      <c r="Q548" s="572">
        <f>ROW(InpC!I70)</f>
        <v>70</v>
      </c>
      <c r="R548" s="572">
        <f>COLUMN(InpC!I70)</f>
        <v>9</v>
      </c>
      <c r="S548" s="572">
        <f ca="1">_xlfn.SHEET(InpC!I70)</f>
        <v>1</v>
      </c>
    </row>
    <row r="549" spans="1:19" x14ac:dyDescent="0.35">
      <c r="A549" s="572" t="s">
        <v>341</v>
      </c>
      <c r="B549" s="572">
        <v>1000</v>
      </c>
      <c r="C549" s="572" t="s">
        <v>1138</v>
      </c>
      <c r="D549" s="572">
        <v>-49</v>
      </c>
      <c r="E549" s="572" t="s">
        <v>282</v>
      </c>
      <c r="F549" s="572">
        <f>InpC!J70</f>
        <v>0</v>
      </c>
      <c r="G549" s="572" t="str">
        <f>InpC!E70</f>
        <v>EPC markup on reimbursables</v>
      </c>
      <c r="H549" s="572" t="s">
        <v>1054</v>
      </c>
      <c r="I549" s="572">
        <f>COLUMN(InpC!E70)</f>
        <v>5</v>
      </c>
      <c r="J549" s="572" t="str">
        <f>InpC!G70</f>
        <v>%</v>
      </c>
      <c r="K549" s="572" t="s">
        <v>2413</v>
      </c>
      <c r="L549" s="572"/>
      <c r="M549" s="572" t="s">
        <v>2049</v>
      </c>
      <c r="N549" s="572" t="str" cm="1">
        <f t="array" aca="1" ref="N549" ca="1">CELL("format",InpC!J70)</f>
        <v>P2</v>
      </c>
      <c r="O549" s="572">
        <f>ROW(InpC!J70)</f>
        <v>70</v>
      </c>
      <c r="P549" s="572">
        <f>COLUMN(InpC!J70)</f>
        <v>10</v>
      </c>
      <c r="Q549" s="572">
        <f>ROW(InpC!S70)</f>
        <v>70</v>
      </c>
      <c r="R549" s="572">
        <f>COLUMN(InpC!S70)</f>
        <v>19</v>
      </c>
      <c r="S549" s="572">
        <f ca="1">_xlfn.SHEET(InpC!J70)</f>
        <v>1</v>
      </c>
    </row>
    <row r="550" spans="1:19" x14ac:dyDescent="0.35">
      <c r="A550" s="572" t="s">
        <v>277</v>
      </c>
      <c r="B550" s="572">
        <v>942</v>
      </c>
      <c r="C550" s="572" t="s">
        <v>1139</v>
      </c>
      <c r="D550" s="572">
        <v>-49</v>
      </c>
      <c r="E550" s="572" t="s">
        <v>1140</v>
      </c>
      <c r="F550" s="572">
        <f>InpC!F71</f>
        <v>1200</v>
      </c>
      <c r="G550" s="572" t="str">
        <f>InpC!E71</f>
        <v>Contracted consumables</v>
      </c>
      <c r="H550" s="572" t="s">
        <v>754</v>
      </c>
      <c r="I550" s="572">
        <f>COLUMN(InpC!E71)</f>
        <v>5</v>
      </c>
      <c r="J550" s="572" t="str">
        <f>InpC!G71</f>
        <v>$ 000s p.a.</v>
      </c>
      <c r="K550" s="572" t="s">
        <v>902</v>
      </c>
      <c r="L550" s="572" t="s">
        <v>2050</v>
      </c>
      <c r="M550" s="572" t="s">
        <v>2051</v>
      </c>
      <c r="N550" s="572" t="str" cm="1">
        <f t="array" aca="1" ref="N550" ca="1">CELL("format",InpC!F71)</f>
        <v>,0</v>
      </c>
      <c r="O550" s="572">
        <f>ROW(InpC!F71)</f>
        <v>71</v>
      </c>
      <c r="P550" s="572">
        <f>COLUMN(InpC!F71)</f>
        <v>6</v>
      </c>
      <c r="Q550" s="572">
        <f>ROW(InpC!F71)</f>
        <v>71</v>
      </c>
      <c r="R550" s="572">
        <f>COLUMN(InpC!F71)</f>
        <v>6</v>
      </c>
      <c r="S550" s="572">
        <f ca="1">_xlfn.SHEET(InpC!F71)</f>
        <v>1</v>
      </c>
    </row>
    <row r="551" spans="1:19" x14ac:dyDescent="0.35">
      <c r="A551" s="572" t="s">
        <v>277</v>
      </c>
      <c r="B551" s="572">
        <v>1093</v>
      </c>
      <c r="C551" s="572" t="s">
        <v>1141</v>
      </c>
      <c r="D551" s="572">
        <v>-49</v>
      </c>
      <c r="E551" s="572" t="s">
        <v>1142</v>
      </c>
      <c r="F551" s="572" t="str">
        <f>InpC!I71</f>
        <v>vw</v>
      </c>
      <c r="G551" s="572" t="str">
        <f>InpC!E71</f>
        <v>Contracted consumables</v>
      </c>
      <c r="H551" s="572" t="s">
        <v>754</v>
      </c>
      <c r="I551" s="572">
        <f>COLUMN(InpC!E71)</f>
        <v>5</v>
      </c>
      <c r="J551" s="572" t="str">
        <f>InpC!G71</f>
        <v>$ 000s p.a.</v>
      </c>
      <c r="K551" s="572" t="s">
        <v>902</v>
      </c>
      <c r="L551" s="572" t="s">
        <v>2052</v>
      </c>
      <c r="M551" s="572">
        <v>6</v>
      </c>
      <c r="N551" s="572" t="str" cm="1">
        <f t="array" aca="1" ref="N551" ca="1">CELL("format",InpC!I71)</f>
        <v>,0</v>
      </c>
      <c r="O551" s="572">
        <f>ROW(InpC!I71)</f>
        <v>71</v>
      </c>
      <c r="P551" s="572">
        <f>COLUMN(InpC!I71)</f>
        <v>9</v>
      </c>
      <c r="Q551" s="572">
        <f>ROW(InpC!I71)</f>
        <v>71</v>
      </c>
      <c r="R551" s="572">
        <f>COLUMN(InpC!I71)</f>
        <v>9</v>
      </c>
      <c r="S551" s="572">
        <f ca="1">_xlfn.SHEET(InpC!I71)</f>
        <v>1</v>
      </c>
    </row>
    <row r="552" spans="1:19" x14ac:dyDescent="0.35">
      <c r="A552" s="572" t="s">
        <v>341</v>
      </c>
      <c r="B552" s="572">
        <v>1001</v>
      </c>
      <c r="C552" s="572" t="s">
        <v>1143</v>
      </c>
      <c r="D552" s="572">
        <v>-49</v>
      </c>
      <c r="E552" s="572" t="s">
        <v>282</v>
      </c>
      <c r="F552" s="572">
        <f>InpC!J71</f>
        <v>0</v>
      </c>
      <c r="G552" s="572" t="str">
        <f>InpC!E71</f>
        <v>Contracted consumables</v>
      </c>
      <c r="H552" s="572" t="s">
        <v>754</v>
      </c>
      <c r="I552" s="572">
        <f>COLUMN(InpC!E71)</f>
        <v>5</v>
      </c>
      <c r="J552" s="572" t="str">
        <f>InpC!G71</f>
        <v>$ 000s p.a.</v>
      </c>
      <c r="K552" s="572" t="s">
        <v>902</v>
      </c>
      <c r="L552" s="572"/>
      <c r="M552" s="572" t="s">
        <v>2053</v>
      </c>
      <c r="N552" s="572" t="str" cm="1">
        <f t="array" aca="1" ref="N552" ca="1">CELL("format",InpC!J71)</f>
        <v>,0</v>
      </c>
      <c r="O552" s="572">
        <f>ROW(InpC!J71)</f>
        <v>71</v>
      </c>
      <c r="P552" s="572">
        <f>COLUMN(InpC!J71)</f>
        <v>10</v>
      </c>
      <c r="Q552" s="572">
        <f>ROW(InpC!S71)</f>
        <v>71</v>
      </c>
      <c r="R552" s="572">
        <f>COLUMN(InpC!S71)</f>
        <v>19</v>
      </c>
      <c r="S552" s="572">
        <f ca="1">_xlfn.SHEET(InpC!J71)</f>
        <v>1</v>
      </c>
    </row>
    <row r="553" spans="1:19" x14ac:dyDescent="0.35">
      <c r="A553" s="572" t="s">
        <v>331</v>
      </c>
      <c r="B553" s="572">
        <v>1094</v>
      </c>
      <c r="C553" s="572" t="s">
        <v>1914</v>
      </c>
      <c r="D553" s="572">
        <v>-49</v>
      </c>
      <c r="E553" s="572" t="s">
        <v>335</v>
      </c>
      <c r="F553" s="572">
        <f>InpC!I72</f>
        <v>0</v>
      </c>
      <c r="G553" s="572" t="str">
        <f>InpC!I71</f>
        <v>vw</v>
      </c>
      <c r="H553" s="572" t="s">
        <v>540</v>
      </c>
      <c r="I553" s="572">
        <f>COLUMN(InpC!I71)</f>
        <v>9</v>
      </c>
      <c r="J553" s="572"/>
      <c r="K553" s="572"/>
      <c r="L553" s="572"/>
      <c r="M553" s="572">
        <v>6</v>
      </c>
      <c r="N553" s="572" t="str" cm="1">
        <f t="array" aca="1" ref="N553" ca="1">CELL("format",InpC!I72)</f>
        <v>F0</v>
      </c>
      <c r="O553" s="572">
        <f>ROW(InpC!I72)</f>
        <v>72</v>
      </c>
      <c r="P553" s="572">
        <f>COLUMN(InpC!I72)</f>
        <v>9</v>
      </c>
      <c r="Q553" s="572">
        <f>ROW(InpC!I72)</f>
        <v>72</v>
      </c>
      <c r="R553" s="572">
        <f>COLUMN(InpC!I72)</f>
        <v>9</v>
      </c>
      <c r="S553" s="572">
        <f ca="1">_xlfn.SHEET(InpC!I72)</f>
        <v>1</v>
      </c>
    </row>
    <row r="554" spans="1:19" x14ac:dyDescent="0.35">
      <c r="A554" s="572" t="s">
        <v>331</v>
      </c>
      <c r="B554" s="572">
        <v>1095</v>
      </c>
      <c r="C554" s="572" t="s">
        <v>1914</v>
      </c>
      <c r="D554" s="572">
        <v>-49</v>
      </c>
      <c r="E554" s="572" t="s">
        <v>335</v>
      </c>
      <c r="F554" s="572">
        <f>InpC!I73</f>
        <v>0</v>
      </c>
      <c r="G554" s="572" t="str">
        <f>InpC!I71</f>
        <v>vw</v>
      </c>
      <c r="H554" s="572" t="s">
        <v>540</v>
      </c>
      <c r="I554" s="572">
        <f>COLUMN(InpC!I71)</f>
        <v>9</v>
      </c>
      <c r="J554" s="572"/>
      <c r="K554" s="572"/>
      <c r="L554" s="572"/>
      <c r="M554" s="572">
        <v>6</v>
      </c>
      <c r="N554" s="572" t="str" cm="1">
        <f t="array" aca="1" ref="N554" ca="1">CELL("format",InpC!I73)</f>
        <v>F0</v>
      </c>
      <c r="O554" s="572">
        <f>ROW(InpC!I73)</f>
        <v>73</v>
      </c>
      <c r="P554" s="572">
        <f>COLUMN(InpC!I73)</f>
        <v>9</v>
      </c>
      <c r="Q554" s="572">
        <f>ROW(InpC!I73)</f>
        <v>73</v>
      </c>
      <c r="R554" s="572">
        <f>COLUMN(InpC!I73)</f>
        <v>9</v>
      </c>
      <c r="S554" s="572">
        <f ca="1">_xlfn.SHEET(InpC!I73)</f>
        <v>1</v>
      </c>
    </row>
    <row r="555" spans="1:19" x14ac:dyDescent="0.35">
      <c r="A555" s="572" t="s">
        <v>270</v>
      </c>
      <c r="B555" s="572">
        <v>-50</v>
      </c>
      <c r="C555" s="572" t="s">
        <v>1055</v>
      </c>
      <c r="D555" s="572">
        <v>-43</v>
      </c>
      <c r="E555" s="572"/>
      <c r="F555" s="572" t="str">
        <f>InpC!A74</f>
        <v>OVERHEAD ASSUMPTIONS</v>
      </c>
      <c r="G555" s="572" t="str">
        <f>InpC!A74</f>
        <v>OVERHEAD ASSUMPTIONS</v>
      </c>
      <c r="H555" s="572" t="s">
        <v>1056</v>
      </c>
      <c r="I555" s="572">
        <f>COLUMN(InpC!A74)</f>
        <v>1</v>
      </c>
      <c r="J555" s="572"/>
      <c r="K555" s="572" t="s">
        <v>1055</v>
      </c>
      <c r="L555" s="572"/>
      <c r="M555" s="572"/>
      <c r="N555" s="572" t="str" cm="1">
        <f t="array" aca="1" ref="N555" ca="1">CELL("format",InpC!A74)</f>
        <v>,0</v>
      </c>
      <c r="O555" s="572">
        <f>ROW(InpC!A74)</f>
        <v>74</v>
      </c>
      <c r="P555" s="572">
        <f>COLUMN(InpC!A74)</f>
        <v>1</v>
      </c>
      <c r="Q555" s="572">
        <f>ROW(InpC!A91)</f>
        <v>91</v>
      </c>
      <c r="R555" s="572">
        <f>COLUMN(InpC!A91)</f>
        <v>1</v>
      </c>
      <c r="S555" s="572">
        <f ca="1">_xlfn.SHEET(InpC!A74)</f>
        <v>1</v>
      </c>
    </row>
    <row r="556" spans="1:19" x14ac:dyDescent="0.35">
      <c r="A556" s="572" t="s">
        <v>331</v>
      </c>
      <c r="B556" s="572">
        <v>1096</v>
      </c>
      <c r="C556" s="572" t="s">
        <v>2054</v>
      </c>
      <c r="D556" s="572">
        <v>-50</v>
      </c>
      <c r="E556" s="572" t="s">
        <v>335</v>
      </c>
      <c r="F556" s="572">
        <f>InpC!I74</f>
        <v>0</v>
      </c>
      <c r="G556" s="572" t="str">
        <f>InpC!A74</f>
        <v>OVERHEAD ASSUMPTIONS</v>
      </c>
      <c r="H556" s="572" t="s">
        <v>1056</v>
      </c>
      <c r="I556" s="572">
        <f>COLUMN(InpC!A74)</f>
        <v>1</v>
      </c>
      <c r="J556" s="572"/>
      <c r="K556" s="572"/>
      <c r="L556" s="572"/>
      <c r="M556" s="572">
        <v>6</v>
      </c>
      <c r="N556" s="572" t="str" cm="1">
        <f t="array" aca="1" ref="N556" ca="1">CELL("format",InpC!I74)</f>
        <v>F0</v>
      </c>
      <c r="O556" s="572">
        <f>ROW(InpC!I74)</f>
        <v>74</v>
      </c>
      <c r="P556" s="572">
        <f>COLUMN(InpC!I74)</f>
        <v>9</v>
      </c>
      <c r="Q556" s="572">
        <f>ROW(InpC!I74)</f>
        <v>74</v>
      </c>
      <c r="R556" s="572">
        <f>COLUMN(InpC!I74)</f>
        <v>9</v>
      </c>
      <c r="S556" s="572">
        <f ca="1">_xlfn.SHEET(InpC!I74)</f>
        <v>1</v>
      </c>
    </row>
    <row r="557" spans="1:19" x14ac:dyDescent="0.35">
      <c r="A557" s="572" t="s">
        <v>331</v>
      </c>
      <c r="B557" s="572">
        <v>1097</v>
      </c>
      <c r="C557" s="572" t="s">
        <v>332</v>
      </c>
      <c r="D557" s="572">
        <v>-50</v>
      </c>
      <c r="E557" s="572" t="s">
        <v>335</v>
      </c>
      <c r="F557" s="572">
        <f>InpC!I75</f>
        <v>0</v>
      </c>
      <c r="G557" s="572"/>
      <c r="H557" s="572"/>
      <c r="I557" s="572"/>
      <c r="J557" s="572"/>
      <c r="K557" s="572"/>
      <c r="L557" s="572"/>
      <c r="M557" s="572">
        <v>6</v>
      </c>
      <c r="N557" s="572" t="str" cm="1">
        <f t="array" aca="1" ref="N557" ca="1">CELL("format",InpC!I75)</f>
        <v>F0</v>
      </c>
      <c r="O557" s="572">
        <f>ROW(InpC!I75)</f>
        <v>75</v>
      </c>
      <c r="P557" s="572">
        <f>COLUMN(InpC!I75)</f>
        <v>9</v>
      </c>
      <c r="Q557" s="572">
        <f>ROW(InpC!I75)</f>
        <v>75</v>
      </c>
      <c r="R557" s="572">
        <f>COLUMN(InpC!I75)</f>
        <v>9</v>
      </c>
      <c r="S557" s="572">
        <f ca="1">_xlfn.SHEET(InpC!I75)</f>
        <v>1</v>
      </c>
    </row>
    <row r="558" spans="1:19" x14ac:dyDescent="0.35">
      <c r="A558" s="572" t="s">
        <v>277</v>
      </c>
      <c r="B558" s="572">
        <v>943</v>
      </c>
      <c r="C558" s="572" t="s">
        <v>1144</v>
      </c>
      <c r="D558" s="572">
        <v>-50</v>
      </c>
      <c r="E558" s="572" t="s">
        <v>1145</v>
      </c>
      <c r="F558" s="572">
        <f>InpC!F76</f>
        <v>1000</v>
      </c>
      <c r="G558" s="572" t="str">
        <f>InpC!E76</f>
        <v>Rates</v>
      </c>
      <c r="H558" s="572" t="s">
        <v>760</v>
      </c>
      <c r="I558" s="572">
        <f>COLUMN(InpC!E76)</f>
        <v>5</v>
      </c>
      <c r="J558" s="572" t="str">
        <f>InpC!G76</f>
        <v>$ 000s p.a.</v>
      </c>
      <c r="K558" s="572" t="s">
        <v>910</v>
      </c>
      <c r="L558" s="572" t="s">
        <v>2055</v>
      </c>
      <c r="M558" s="572" t="s">
        <v>2056</v>
      </c>
      <c r="N558" s="572" t="str" cm="1">
        <f t="array" aca="1" ref="N558" ca="1">CELL("format",InpC!F76)</f>
        <v>,0</v>
      </c>
      <c r="O558" s="572">
        <f>ROW(InpC!F76)</f>
        <v>76</v>
      </c>
      <c r="P558" s="572">
        <f>COLUMN(InpC!F76)</f>
        <v>6</v>
      </c>
      <c r="Q558" s="572">
        <f>ROW(InpC!F76)</f>
        <v>76</v>
      </c>
      <c r="R558" s="572">
        <f>COLUMN(InpC!F76)</f>
        <v>6</v>
      </c>
      <c r="S558" s="572">
        <f ca="1">_xlfn.SHEET(InpC!F76)</f>
        <v>1</v>
      </c>
    </row>
    <row r="559" spans="1:19" x14ac:dyDescent="0.35">
      <c r="A559" s="572" t="s">
        <v>277</v>
      </c>
      <c r="B559" s="572">
        <v>1098</v>
      </c>
      <c r="C559" s="572" t="s">
        <v>1146</v>
      </c>
      <c r="D559" s="572">
        <v>-50</v>
      </c>
      <c r="E559" s="572" t="s">
        <v>1147</v>
      </c>
      <c r="F559" s="572" t="str">
        <f>InpC!I76</f>
        <v>vw</v>
      </c>
      <c r="G559" s="572" t="str">
        <f>InpC!E76</f>
        <v>Rates</v>
      </c>
      <c r="H559" s="572" t="s">
        <v>760</v>
      </c>
      <c r="I559" s="572">
        <f>COLUMN(InpC!E76)</f>
        <v>5</v>
      </c>
      <c r="J559" s="572" t="str">
        <f>InpC!G76</f>
        <v>$ 000s p.a.</v>
      </c>
      <c r="K559" s="572" t="s">
        <v>910</v>
      </c>
      <c r="L559" s="572" t="s">
        <v>2057</v>
      </c>
      <c r="M559" s="572">
        <v>6</v>
      </c>
      <c r="N559" s="572" t="str" cm="1">
        <f t="array" aca="1" ref="N559" ca="1">CELL("format",InpC!I76)</f>
        <v>,0</v>
      </c>
      <c r="O559" s="572">
        <f>ROW(InpC!I76)</f>
        <v>76</v>
      </c>
      <c r="P559" s="572">
        <f>COLUMN(InpC!I76)</f>
        <v>9</v>
      </c>
      <c r="Q559" s="572">
        <f>ROW(InpC!I76)</f>
        <v>76</v>
      </c>
      <c r="R559" s="572">
        <f>COLUMN(InpC!I76)</f>
        <v>9</v>
      </c>
      <c r="S559" s="572">
        <f ca="1">_xlfn.SHEET(InpC!I76)</f>
        <v>1</v>
      </c>
    </row>
    <row r="560" spans="1:19" x14ac:dyDescent="0.35">
      <c r="A560" s="572" t="s">
        <v>341</v>
      </c>
      <c r="B560" s="572">
        <v>1002</v>
      </c>
      <c r="C560" s="572" t="s">
        <v>1148</v>
      </c>
      <c r="D560" s="572">
        <v>-50</v>
      </c>
      <c r="E560" s="572" t="s">
        <v>282</v>
      </c>
      <c r="F560" s="572">
        <f>InpC!J76</f>
        <v>0</v>
      </c>
      <c r="G560" s="572" t="str">
        <f>InpC!E76</f>
        <v>Rates</v>
      </c>
      <c r="H560" s="572" t="s">
        <v>760</v>
      </c>
      <c r="I560" s="572">
        <f>COLUMN(InpC!E76)</f>
        <v>5</v>
      </c>
      <c r="J560" s="572" t="str">
        <f>InpC!G76</f>
        <v>$ 000s p.a.</v>
      </c>
      <c r="K560" s="572" t="s">
        <v>910</v>
      </c>
      <c r="L560" s="572"/>
      <c r="M560" s="572" t="s">
        <v>2058</v>
      </c>
      <c r="N560" s="572" t="str" cm="1">
        <f t="array" aca="1" ref="N560" ca="1">CELL("format",InpC!J76)</f>
        <v>,0</v>
      </c>
      <c r="O560" s="572">
        <f>ROW(InpC!J76)</f>
        <v>76</v>
      </c>
      <c r="P560" s="572">
        <f>COLUMN(InpC!J76)</f>
        <v>10</v>
      </c>
      <c r="Q560" s="572">
        <f>ROW(InpC!S76)</f>
        <v>76</v>
      </c>
      <c r="R560" s="572">
        <f>COLUMN(InpC!S76)</f>
        <v>19</v>
      </c>
      <c r="S560" s="572">
        <f ca="1">_xlfn.SHEET(InpC!J76)</f>
        <v>1</v>
      </c>
    </row>
    <row r="561" spans="1:19" x14ac:dyDescent="0.35">
      <c r="A561" s="572" t="s">
        <v>277</v>
      </c>
      <c r="B561" s="572">
        <v>944</v>
      </c>
      <c r="C561" s="572" t="s">
        <v>1149</v>
      </c>
      <c r="D561" s="572">
        <v>-50</v>
      </c>
      <c r="E561" s="572" t="s">
        <v>1150</v>
      </c>
      <c r="F561" s="572">
        <f>InpC!F77</f>
        <v>675</v>
      </c>
      <c r="G561" s="572" t="str">
        <f>InpC!E77</f>
        <v>MSA</v>
      </c>
      <c r="H561" s="572" t="s">
        <v>761</v>
      </c>
      <c r="I561" s="572">
        <f>COLUMN(InpC!E77)</f>
        <v>5</v>
      </c>
      <c r="J561" s="572" t="str">
        <f>InpC!G77</f>
        <v>$ 000s p.a.</v>
      </c>
      <c r="K561" s="572" t="s">
        <v>913</v>
      </c>
      <c r="L561" s="572" t="s">
        <v>2059</v>
      </c>
      <c r="M561" s="572" t="s">
        <v>2060</v>
      </c>
      <c r="N561" s="572" t="str" cm="1">
        <f t="array" aca="1" ref="N561" ca="1">CELL("format",InpC!F77)</f>
        <v>,0</v>
      </c>
      <c r="O561" s="572">
        <f>ROW(InpC!F77)</f>
        <v>77</v>
      </c>
      <c r="P561" s="572">
        <f>COLUMN(InpC!F77)</f>
        <v>6</v>
      </c>
      <c r="Q561" s="572">
        <f>ROW(InpC!F77)</f>
        <v>77</v>
      </c>
      <c r="R561" s="572">
        <f>COLUMN(InpC!F77)</f>
        <v>6</v>
      </c>
      <c r="S561" s="572">
        <f ca="1">_xlfn.SHEET(InpC!F77)</f>
        <v>1</v>
      </c>
    </row>
    <row r="562" spans="1:19" x14ac:dyDescent="0.35">
      <c r="A562" s="572" t="s">
        <v>277</v>
      </c>
      <c r="B562" s="572">
        <v>1099</v>
      </c>
      <c r="C562" s="572" t="s">
        <v>1151</v>
      </c>
      <c r="D562" s="572">
        <v>-50</v>
      </c>
      <c r="E562" s="572" t="s">
        <v>1152</v>
      </c>
      <c r="F562" s="572" t="str">
        <f>InpC!I77</f>
        <v>vw</v>
      </c>
      <c r="G562" s="572" t="str">
        <f>InpC!E77</f>
        <v>MSA</v>
      </c>
      <c r="H562" s="572" t="s">
        <v>761</v>
      </c>
      <c r="I562" s="572">
        <f>COLUMN(InpC!E77)</f>
        <v>5</v>
      </c>
      <c r="J562" s="572" t="str">
        <f>InpC!G77</f>
        <v>$ 000s p.a.</v>
      </c>
      <c r="K562" s="572" t="s">
        <v>913</v>
      </c>
      <c r="L562" s="572" t="s">
        <v>2061</v>
      </c>
      <c r="M562" s="572">
        <v>6</v>
      </c>
      <c r="N562" s="572" t="str" cm="1">
        <f t="array" aca="1" ref="N562" ca="1">CELL("format",InpC!I77)</f>
        <v>,0</v>
      </c>
      <c r="O562" s="572">
        <f>ROW(InpC!I77)</f>
        <v>77</v>
      </c>
      <c r="P562" s="572">
        <f>COLUMN(InpC!I77)</f>
        <v>9</v>
      </c>
      <c r="Q562" s="572">
        <f>ROW(InpC!I77)</f>
        <v>77</v>
      </c>
      <c r="R562" s="572">
        <f>COLUMN(InpC!I77)</f>
        <v>9</v>
      </c>
      <c r="S562" s="572">
        <f ca="1">_xlfn.SHEET(InpC!I77)</f>
        <v>1</v>
      </c>
    </row>
    <row r="563" spans="1:19" x14ac:dyDescent="0.35">
      <c r="A563" s="572" t="s">
        <v>341</v>
      </c>
      <c r="B563" s="572">
        <v>1003</v>
      </c>
      <c r="C563" s="572" t="s">
        <v>1153</v>
      </c>
      <c r="D563" s="572">
        <v>-50</v>
      </c>
      <c r="E563" s="572" t="s">
        <v>282</v>
      </c>
      <c r="F563" s="572">
        <f>InpC!J77</f>
        <v>0</v>
      </c>
      <c r="G563" s="572" t="str">
        <f>InpC!E77</f>
        <v>MSA</v>
      </c>
      <c r="H563" s="572" t="s">
        <v>761</v>
      </c>
      <c r="I563" s="572">
        <f>COLUMN(InpC!E77)</f>
        <v>5</v>
      </c>
      <c r="J563" s="572" t="str">
        <f>InpC!G77</f>
        <v>$ 000s p.a.</v>
      </c>
      <c r="K563" s="572" t="s">
        <v>913</v>
      </c>
      <c r="L563" s="572"/>
      <c r="M563" s="572" t="s">
        <v>2062</v>
      </c>
      <c r="N563" s="572" t="str" cm="1">
        <f t="array" aca="1" ref="N563" ca="1">CELL("format",InpC!J77)</f>
        <v>,0</v>
      </c>
      <c r="O563" s="572">
        <f>ROW(InpC!J77)</f>
        <v>77</v>
      </c>
      <c r="P563" s="572">
        <f>COLUMN(InpC!J77)</f>
        <v>10</v>
      </c>
      <c r="Q563" s="572">
        <f>ROW(InpC!S77)</f>
        <v>77</v>
      </c>
      <c r="R563" s="572">
        <f>COLUMN(InpC!S77)</f>
        <v>19</v>
      </c>
      <c r="S563" s="572">
        <f ca="1">_xlfn.SHEET(InpC!J77)</f>
        <v>1</v>
      </c>
    </row>
    <row r="564" spans="1:19" x14ac:dyDescent="0.35">
      <c r="A564" s="572" t="s">
        <v>277</v>
      </c>
      <c r="B564" s="572">
        <v>945</v>
      </c>
      <c r="C564" s="572" t="s">
        <v>1154</v>
      </c>
      <c r="D564" s="572">
        <v>-50</v>
      </c>
      <c r="E564" s="572" t="s">
        <v>1155</v>
      </c>
      <c r="F564" s="572">
        <f>InpC!F78</f>
        <v>1500</v>
      </c>
      <c r="G564" s="572" t="str">
        <f>InpC!E78</f>
        <v>Insurance</v>
      </c>
      <c r="H564" s="572" t="s">
        <v>762</v>
      </c>
      <c r="I564" s="572">
        <f>COLUMN(InpC!E78)</f>
        <v>5</v>
      </c>
      <c r="J564" s="572" t="str">
        <f>InpC!G78</f>
        <v>$ 000s p.a.</v>
      </c>
      <c r="K564" s="572" t="s">
        <v>916</v>
      </c>
      <c r="L564" s="572" t="s">
        <v>2063</v>
      </c>
      <c r="M564" s="572" t="s">
        <v>2064</v>
      </c>
      <c r="N564" s="572" t="str" cm="1">
        <f t="array" aca="1" ref="N564" ca="1">CELL("format",InpC!F78)</f>
        <v>,0</v>
      </c>
      <c r="O564" s="572">
        <f>ROW(InpC!F78)</f>
        <v>78</v>
      </c>
      <c r="P564" s="572">
        <f>COLUMN(InpC!F78)</f>
        <v>6</v>
      </c>
      <c r="Q564" s="572">
        <f>ROW(InpC!F78)</f>
        <v>78</v>
      </c>
      <c r="R564" s="572">
        <f>COLUMN(InpC!F78)</f>
        <v>6</v>
      </c>
      <c r="S564" s="572">
        <f ca="1">_xlfn.SHEET(InpC!F78)</f>
        <v>1</v>
      </c>
    </row>
    <row r="565" spans="1:19" x14ac:dyDescent="0.35">
      <c r="A565" s="572" t="s">
        <v>277</v>
      </c>
      <c r="B565" s="572">
        <v>1100</v>
      </c>
      <c r="C565" s="572" t="s">
        <v>1156</v>
      </c>
      <c r="D565" s="572">
        <v>-50</v>
      </c>
      <c r="E565" s="572" t="s">
        <v>1157</v>
      </c>
      <c r="F565" s="572" t="str">
        <f>InpC!I78</f>
        <v>vw</v>
      </c>
      <c r="G565" s="572" t="str">
        <f>InpC!E78</f>
        <v>Insurance</v>
      </c>
      <c r="H565" s="572" t="s">
        <v>762</v>
      </c>
      <c r="I565" s="572">
        <f>COLUMN(InpC!E78)</f>
        <v>5</v>
      </c>
      <c r="J565" s="572" t="str">
        <f>InpC!G78</f>
        <v>$ 000s p.a.</v>
      </c>
      <c r="K565" s="572" t="s">
        <v>916</v>
      </c>
      <c r="L565" s="572" t="s">
        <v>2065</v>
      </c>
      <c r="M565" s="572">
        <v>6</v>
      </c>
      <c r="N565" s="572" t="str" cm="1">
        <f t="array" aca="1" ref="N565" ca="1">CELL("format",InpC!I78)</f>
        <v>,0</v>
      </c>
      <c r="O565" s="572">
        <f>ROW(InpC!I78)</f>
        <v>78</v>
      </c>
      <c r="P565" s="572">
        <f>COLUMN(InpC!I78)</f>
        <v>9</v>
      </c>
      <c r="Q565" s="572">
        <f>ROW(InpC!I78)</f>
        <v>78</v>
      </c>
      <c r="R565" s="572">
        <f>COLUMN(InpC!I78)</f>
        <v>9</v>
      </c>
      <c r="S565" s="572">
        <f ca="1">_xlfn.SHEET(InpC!I78)</f>
        <v>1</v>
      </c>
    </row>
    <row r="566" spans="1:19" x14ac:dyDescent="0.35">
      <c r="A566" s="572" t="s">
        <v>341</v>
      </c>
      <c r="B566" s="572">
        <v>1004</v>
      </c>
      <c r="C566" s="572" t="s">
        <v>1158</v>
      </c>
      <c r="D566" s="572">
        <v>-50</v>
      </c>
      <c r="E566" s="572" t="s">
        <v>282</v>
      </c>
      <c r="F566" s="572">
        <f>InpC!J78</f>
        <v>0</v>
      </c>
      <c r="G566" s="572" t="str">
        <f>InpC!E78</f>
        <v>Insurance</v>
      </c>
      <c r="H566" s="572" t="s">
        <v>762</v>
      </c>
      <c r="I566" s="572">
        <f>COLUMN(InpC!E78)</f>
        <v>5</v>
      </c>
      <c r="J566" s="572" t="str">
        <f>InpC!G78</f>
        <v>$ 000s p.a.</v>
      </c>
      <c r="K566" s="572" t="s">
        <v>916</v>
      </c>
      <c r="L566" s="572"/>
      <c r="M566" s="572" t="s">
        <v>2066</v>
      </c>
      <c r="N566" s="572" t="str" cm="1">
        <f t="array" aca="1" ref="N566" ca="1">CELL("format",InpC!J78)</f>
        <v>,0</v>
      </c>
      <c r="O566" s="572">
        <f>ROW(InpC!J78)</f>
        <v>78</v>
      </c>
      <c r="P566" s="572">
        <f>COLUMN(InpC!J78)</f>
        <v>10</v>
      </c>
      <c r="Q566" s="572">
        <f>ROW(InpC!S78)</f>
        <v>78</v>
      </c>
      <c r="R566" s="572">
        <f>COLUMN(InpC!S78)</f>
        <v>19</v>
      </c>
      <c r="S566" s="572">
        <f ca="1">_xlfn.SHEET(InpC!J78)</f>
        <v>1</v>
      </c>
    </row>
    <row r="567" spans="1:19" x14ac:dyDescent="0.35">
      <c r="A567" s="572" t="s">
        <v>277</v>
      </c>
      <c r="B567" s="572">
        <v>946</v>
      </c>
      <c r="C567" s="572" t="s">
        <v>1159</v>
      </c>
      <c r="D567" s="572">
        <v>-50</v>
      </c>
      <c r="E567" s="572" t="s">
        <v>1160</v>
      </c>
      <c r="F567" s="572">
        <f>InpC!F79</f>
        <v>100</v>
      </c>
      <c r="G567" s="572" t="str">
        <f>InpC!E79</f>
        <v>Contingency</v>
      </c>
      <c r="H567" s="572" t="s">
        <v>763</v>
      </c>
      <c r="I567" s="572">
        <f>COLUMN(InpC!E79)</f>
        <v>5</v>
      </c>
      <c r="J567" s="572" t="str">
        <f>InpC!G79</f>
        <v>$ 000s p.a.</v>
      </c>
      <c r="K567" s="572" t="s">
        <v>919</v>
      </c>
      <c r="L567" s="572" t="s">
        <v>2067</v>
      </c>
      <c r="M567" s="572" t="s">
        <v>2068</v>
      </c>
      <c r="N567" s="572" t="str" cm="1">
        <f t="array" aca="1" ref="N567" ca="1">CELL("format",InpC!F79)</f>
        <v>,0</v>
      </c>
      <c r="O567" s="572">
        <f>ROW(InpC!F79)</f>
        <v>79</v>
      </c>
      <c r="P567" s="572">
        <f>COLUMN(InpC!F79)</f>
        <v>6</v>
      </c>
      <c r="Q567" s="572">
        <f>ROW(InpC!F79)</f>
        <v>79</v>
      </c>
      <c r="R567" s="572">
        <f>COLUMN(InpC!F79)</f>
        <v>6</v>
      </c>
      <c r="S567" s="572">
        <f ca="1">_xlfn.SHEET(InpC!F79)</f>
        <v>1</v>
      </c>
    </row>
    <row r="568" spans="1:19" x14ac:dyDescent="0.35">
      <c r="A568" s="572" t="s">
        <v>277</v>
      </c>
      <c r="B568" s="572">
        <v>1101</v>
      </c>
      <c r="C568" s="572" t="s">
        <v>1161</v>
      </c>
      <c r="D568" s="572">
        <v>-50</v>
      </c>
      <c r="E568" s="572" t="s">
        <v>1162</v>
      </c>
      <c r="F568" s="572" t="str">
        <f>InpC!I79</f>
        <v>vw</v>
      </c>
      <c r="G568" s="572" t="str">
        <f>InpC!E79</f>
        <v>Contingency</v>
      </c>
      <c r="H568" s="572" t="s">
        <v>763</v>
      </c>
      <c r="I568" s="572">
        <f>COLUMN(InpC!E79)</f>
        <v>5</v>
      </c>
      <c r="J568" s="572" t="str">
        <f>InpC!G79</f>
        <v>$ 000s p.a.</v>
      </c>
      <c r="K568" s="572" t="s">
        <v>919</v>
      </c>
      <c r="L568" s="572" t="s">
        <v>2069</v>
      </c>
      <c r="M568" s="572">
        <v>6</v>
      </c>
      <c r="N568" s="572" t="str" cm="1">
        <f t="array" aca="1" ref="N568" ca="1">CELL("format",InpC!I79)</f>
        <v>,0</v>
      </c>
      <c r="O568" s="572">
        <f>ROW(InpC!I79)</f>
        <v>79</v>
      </c>
      <c r="P568" s="572">
        <f>COLUMN(InpC!I79)</f>
        <v>9</v>
      </c>
      <c r="Q568" s="572">
        <f>ROW(InpC!I79)</f>
        <v>79</v>
      </c>
      <c r="R568" s="572">
        <f>COLUMN(InpC!I79)</f>
        <v>9</v>
      </c>
      <c r="S568" s="572">
        <f ca="1">_xlfn.SHEET(InpC!I79)</f>
        <v>1</v>
      </c>
    </row>
    <row r="569" spans="1:19" x14ac:dyDescent="0.35">
      <c r="A569" s="572" t="s">
        <v>341</v>
      </c>
      <c r="B569" s="572">
        <v>1005</v>
      </c>
      <c r="C569" s="572" t="s">
        <v>1163</v>
      </c>
      <c r="D569" s="572">
        <v>-50</v>
      </c>
      <c r="E569" s="572" t="s">
        <v>282</v>
      </c>
      <c r="F569" s="572">
        <f>InpC!J79</f>
        <v>0</v>
      </c>
      <c r="G569" s="572" t="str">
        <f>InpC!E79</f>
        <v>Contingency</v>
      </c>
      <c r="H569" s="572" t="s">
        <v>763</v>
      </c>
      <c r="I569" s="572">
        <f>COLUMN(InpC!E79)</f>
        <v>5</v>
      </c>
      <c r="J569" s="572" t="str">
        <f>InpC!G79</f>
        <v>$ 000s p.a.</v>
      </c>
      <c r="K569" s="572" t="s">
        <v>919</v>
      </c>
      <c r="L569" s="572"/>
      <c r="M569" s="572" t="s">
        <v>2070</v>
      </c>
      <c r="N569" s="572" t="str" cm="1">
        <f t="array" aca="1" ref="N569" ca="1">CELL("format",InpC!J79)</f>
        <v>,0</v>
      </c>
      <c r="O569" s="572">
        <f>ROW(InpC!J79)</f>
        <v>79</v>
      </c>
      <c r="P569" s="572">
        <f>COLUMN(InpC!J79)</f>
        <v>10</v>
      </c>
      <c r="Q569" s="572">
        <f>ROW(InpC!S79)</f>
        <v>79</v>
      </c>
      <c r="R569" s="572">
        <f>COLUMN(InpC!S79)</f>
        <v>19</v>
      </c>
      <c r="S569" s="572">
        <f ca="1">_xlfn.SHEET(InpC!J79)</f>
        <v>1</v>
      </c>
    </row>
    <row r="570" spans="1:19" x14ac:dyDescent="0.35">
      <c r="A570" s="572" t="s">
        <v>277</v>
      </c>
      <c r="B570" s="572">
        <v>947</v>
      </c>
      <c r="C570" s="572" t="s">
        <v>1164</v>
      </c>
      <c r="D570" s="572">
        <v>-50</v>
      </c>
      <c r="E570" s="572" t="s">
        <v>1165</v>
      </c>
      <c r="F570" s="572">
        <f>InpC!F80</f>
        <v>491</v>
      </c>
      <c r="G570" s="572" t="str">
        <f>InpC!E80</f>
        <v>Rent</v>
      </c>
      <c r="H570" s="572" t="s">
        <v>764</v>
      </c>
      <c r="I570" s="572">
        <f>COLUMN(InpC!E80)</f>
        <v>5</v>
      </c>
      <c r="J570" s="572" t="str">
        <f>InpC!G80</f>
        <v>$ 000s p.a.</v>
      </c>
      <c r="K570" s="572" t="s">
        <v>922</v>
      </c>
      <c r="L570" s="572" t="s">
        <v>2071</v>
      </c>
      <c r="M570" s="572" t="s">
        <v>2072</v>
      </c>
      <c r="N570" s="572" t="str" cm="1">
        <f t="array" aca="1" ref="N570" ca="1">CELL("format",InpC!F80)</f>
        <v>,0</v>
      </c>
      <c r="O570" s="572">
        <f>ROW(InpC!F80)</f>
        <v>80</v>
      </c>
      <c r="P570" s="572">
        <f>COLUMN(InpC!F80)</f>
        <v>6</v>
      </c>
      <c r="Q570" s="572">
        <f>ROW(InpC!F80)</f>
        <v>80</v>
      </c>
      <c r="R570" s="572">
        <f>COLUMN(InpC!F80)</f>
        <v>6</v>
      </c>
      <c r="S570" s="572">
        <f ca="1">_xlfn.SHEET(InpC!F80)</f>
        <v>1</v>
      </c>
    </row>
    <row r="571" spans="1:19" x14ac:dyDescent="0.35">
      <c r="A571" s="572" t="s">
        <v>277</v>
      </c>
      <c r="B571" s="572">
        <v>1102</v>
      </c>
      <c r="C571" s="572" t="s">
        <v>1166</v>
      </c>
      <c r="D571" s="572">
        <v>-50</v>
      </c>
      <c r="E571" s="572" t="s">
        <v>1167</v>
      </c>
      <c r="F571" s="572" t="str">
        <f>InpC!I80</f>
        <v>vw</v>
      </c>
      <c r="G571" s="572" t="str">
        <f>InpC!E80</f>
        <v>Rent</v>
      </c>
      <c r="H571" s="572" t="s">
        <v>764</v>
      </c>
      <c r="I571" s="572">
        <f>COLUMN(InpC!E80)</f>
        <v>5</v>
      </c>
      <c r="J571" s="572" t="str">
        <f>InpC!G80</f>
        <v>$ 000s p.a.</v>
      </c>
      <c r="K571" s="572" t="s">
        <v>922</v>
      </c>
      <c r="L571" s="572" t="s">
        <v>2073</v>
      </c>
      <c r="M571" s="572">
        <v>6</v>
      </c>
      <c r="N571" s="572" t="str" cm="1">
        <f t="array" aca="1" ref="N571" ca="1">CELL("format",InpC!I80)</f>
        <v>,0</v>
      </c>
      <c r="O571" s="572">
        <f>ROW(InpC!I80)</f>
        <v>80</v>
      </c>
      <c r="P571" s="572">
        <f>COLUMN(InpC!I80)</f>
        <v>9</v>
      </c>
      <c r="Q571" s="572">
        <f>ROW(InpC!I80)</f>
        <v>80</v>
      </c>
      <c r="R571" s="572">
        <f>COLUMN(InpC!I80)</f>
        <v>9</v>
      </c>
      <c r="S571" s="572">
        <f ca="1">_xlfn.SHEET(InpC!I80)</f>
        <v>1</v>
      </c>
    </row>
    <row r="572" spans="1:19" x14ac:dyDescent="0.35">
      <c r="A572" s="572" t="s">
        <v>341</v>
      </c>
      <c r="B572" s="572">
        <v>1006</v>
      </c>
      <c r="C572" s="572" t="s">
        <v>1168</v>
      </c>
      <c r="D572" s="572">
        <v>-50</v>
      </c>
      <c r="E572" s="572" t="s">
        <v>282</v>
      </c>
      <c r="F572" s="572">
        <f>InpC!J80</f>
        <v>0</v>
      </c>
      <c r="G572" s="572" t="str">
        <f>InpC!E80</f>
        <v>Rent</v>
      </c>
      <c r="H572" s="572" t="s">
        <v>764</v>
      </c>
      <c r="I572" s="572">
        <f>COLUMN(InpC!E80)</f>
        <v>5</v>
      </c>
      <c r="J572" s="572" t="str">
        <f>InpC!G80</f>
        <v>$ 000s p.a.</v>
      </c>
      <c r="K572" s="572" t="s">
        <v>922</v>
      </c>
      <c r="L572" s="572"/>
      <c r="M572" s="572" t="s">
        <v>2074</v>
      </c>
      <c r="N572" s="572" t="str" cm="1">
        <f t="array" aca="1" ref="N572" ca="1">CELL("format",InpC!J80)</f>
        <v>,0</v>
      </c>
      <c r="O572" s="572">
        <f>ROW(InpC!J80)</f>
        <v>80</v>
      </c>
      <c r="P572" s="572">
        <f>COLUMN(InpC!J80)</f>
        <v>10</v>
      </c>
      <c r="Q572" s="572">
        <f>ROW(InpC!S80)</f>
        <v>80</v>
      </c>
      <c r="R572" s="572">
        <f>COLUMN(InpC!S80)</f>
        <v>19</v>
      </c>
      <c r="S572" s="572">
        <f ca="1">_xlfn.SHEET(InpC!J80)</f>
        <v>1</v>
      </c>
    </row>
    <row r="573" spans="1:19" x14ac:dyDescent="0.35">
      <c r="A573" s="572" t="s">
        <v>277</v>
      </c>
      <c r="B573" s="572">
        <v>948</v>
      </c>
      <c r="C573" s="572" t="s">
        <v>1169</v>
      </c>
      <c r="D573" s="572">
        <v>-50</v>
      </c>
      <c r="E573" s="572" t="s">
        <v>1170</v>
      </c>
      <c r="F573" s="572">
        <f>InpC!F81</f>
        <v>40</v>
      </c>
      <c r="G573" s="572" t="str">
        <f>InpC!E81</f>
        <v>Legals and professional</v>
      </c>
      <c r="H573" s="572" t="s">
        <v>765</v>
      </c>
      <c r="I573" s="572">
        <f>COLUMN(InpC!E81)</f>
        <v>5</v>
      </c>
      <c r="J573" s="572" t="str">
        <f>InpC!G81</f>
        <v>$ 000s p.a.</v>
      </c>
      <c r="K573" s="572" t="s">
        <v>925</v>
      </c>
      <c r="L573" s="572" t="s">
        <v>2075</v>
      </c>
      <c r="M573" s="572" t="s">
        <v>2076</v>
      </c>
      <c r="N573" s="572" t="str" cm="1">
        <f t="array" aca="1" ref="N573" ca="1">CELL("format",InpC!F81)</f>
        <v>,0</v>
      </c>
      <c r="O573" s="572">
        <f>ROW(InpC!F81)</f>
        <v>81</v>
      </c>
      <c r="P573" s="572">
        <f>COLUMN(InpC!F81)</f>
        <v>6</v>
      </c>
      <c r="Q573" s="572">
        <f>ROW(InpC!F81)</f>
        <v>81</v>
      </c>
      <c r="R573" s="572">
        <f>COLUMN(InpC!F81)</f>
        <v>6</v>
      </c>
      <c r="S573" s="572">
        <f ca="1">_xlfn.SHEET(InpC!F81)</f>
        <v>1</v>
      </c>
    </row>
    <row r="574" spans="1:19" x14ac:dyDescent="0.35">
      <c r="A574" s="572" t="s">
        <v>277</v>
      </c>
      <c r="B574" s="572">
        <v>1103</v>
      </c>
      <c r="C574" s="572" t="s">
        <v>1171</v>
      </c>
      <c r="D574" s="572">
        <v>-50</v>
      </c>
      <c r="E574" s="572" t="s">
        <v>1172</v>
      </c>
      <c r="F574" s="572" t="str">
        <f>InpC!I81</f>
        <v>vw</v>
      </c>
      <c r="G574" s="572" t="str">
        <f>InpC!E81</f>
        <v>Legals and professional</v>
      </c>
      <c r="H574" s="572" t="s">
        <v>765</v>
      </c>
      <c r="I574" s="572">
        <f>COLUMN(InpC!E81)</f>
        <v>5</v>
      </c>
      <c r="J574" s="572" t="str">
        <f>InpC!G81</f>
        <v>$ 000s p.a.</v>
      </c>
      <c r="K574" s="572" t="s">
        <v>925</v>
      </c>
      <c r="L574" s="572" t="s">
        <v>2077</v>
      </c>
      <c r="M574" s="572">
        <v>6</v>
      </c>
      <c r="N574" s="572" t="str" cm="1">
        <f t="array" aca="1" ref="N574" ca="1">CELL("format",InpC!I81)</f>
        <v>,0</v>
      </c>
      <c r="O574" s="572">
        <f>ROW(InpC!I81)</f>
        <v>81</v>
      </c>
      <c r="P574" s="572">
        <f>COLUMN(InpC!I81)</f>
        <v>9</v>
      </c>
      <c r="Q574" s="572">
        <f>ROW(InpC!I81)</f>
        <v>81</v>
      </c>
      <c r="R574" s="572">
        <f>COLUMN(InpC!I81)</f>
        <v>9</v>
      </c>
      <c r="S574" s="572">
        <f ca="1">_xlfn.SHEET(InpC!I81)</f>
        <v>1</v>
      </c>
    </row>
    <row r="575" spans="1:19" x14ac:dyDescent="0.35">
      <c r="A575" s="572" t="s">
        <v>341</v>
      </c>
      <c r="B575" s="572">
        <v>1007</v>
      </c>
      <c r="C575" s="572" t="s">
        <v>1173</v>
      </c>
      <c r="D575" s="572">
        <v>-50</v>
      </c>
      <c r="E575" s="572" t="s">
        <v>282</v>
      </c>
      <c r="F575" s="572">
        <f>InpC!J81</f>
        <v>0</v>
      </c>
      <c r="G575" s="572" t="str">
        <f>InpC!E81</f>
        <v>Legals and professional</v>
      </c>
      <c r="H575" s="572" t="s">
        <v>765</v>
      </c>
      <c r="I575" s="572">
        <f>COLUMN(InpC!E81)</f>
        <v>5</v>
      </c>
      <c r="J575" s="572" t="str">
        <f>InpC!G81</f>
        <v>$ 000s p.a.</v>
      </c>
      <c r="K575" s="572" t="s">
        <v>925</v>
      </c>
      <c r="L575" s="572"/>
      <c r="M575" s="572" t="s">
        <v>2078</v>
      </c>
      <c r="N575" s="572" t="str" cm="1">
        <f t="array" aca="1" ref="N575" ca="1">CELL("format",InpC!J81)</f>
        <v>,0</v>
      </c>
      <c r="O575" s="572">
        <f>ROW(InpC!J81)</f>
        <v>81</v>
      </c>
      <c r="P575" s="572">
        <f>COLUMN(InpC!J81)</f>
        <v>10</v>
      </c>
      <c r="Q575" s="572">
        <f>ROW(InpC!S81)</f>
        <v>81</v>
      </c>
      <c r="R575" s="572">
        <f>COLUMN(InpC!S81)</f>
        <v>19</v>
      </c>
      <c r="S575" s="572">
        <f ca="1">_xlfn.SHEET(InpC!J81)</f>
        <v>1</v>
      </c>
    </row>
    <row r="576" spans="1:19" x14ac:dyDescent="0.35">
      <c r="A576" s="572" t="s">
        <v>277</v>
      </c>
      <c r="B576" s="572">
        <v>949</v>
      </c>
      <c r="C576" s="572" t="s">
        <v>1174</v>
      </c>
      <c r="D576" s="572">
        <v>-50</v>
      </c>
      <c r="E576" s="572" t="s">
        <v>1175</v>
      </c>
      <c r="F576" s="572">
        <f>InpC!F82</f>
        <v>35</v>
      </c>
      <c r="G576" s="572" t="str">
        <f>InpC!E82</f>
        <v>Water costs</v>
      </c>
      <c r="H576" s="572" t="s">
        <v>766</v>
      </c>
      <c r="I576" s="572">
        <f>COLUMN(InpC!E82)</f>
        <v>5</v>
      </c>
      <c r="J576" s="572" t="str">
        <f>InpC!G82</f>
        <v>$ 000s p.a.</v>
      </c>
      <c r="K576" s="572" t="s">
        <v>928</v>
      </c>
      <c r="L576" s="572" t="s">
        <v>2079</v>
      </c>
      <c r="M576" s="572" t="s">
        <v>2080</v>
      </c>
      <c r="N576" s="572" t="str" cm="1">
        <f t="array" aca="1" ref="N576" ca="1">CELL("format",InpC!F82)</f>
        <v>,0</v>
      </c>
      <c r="O576" s="572">
        <f>ROW(InpC!F82)</f>
        <v>82</v>
      </c>
      <c r="P576" s="572">
        <f>COLUMN(InpC!F82)</f>
        <v>6</v>
      </c>
      <c r="Q576" s="572">
        <f>ROW(InpC!F82)</f>
        <v>82</v>
      </c>
      <c r="R576" s="572">
        <f>COLUMN(InpC!F82)</f>
        <v>6</v>
      </c>
      <c r="S576" s="572">
        <f ca="1">_xlfn.SHEET(InpC!F82)</f>
        <v>1</v>
      </c>
    </row>
    <row r="577" spans="1:19" x14ac:dyDescent="0.35">
      <c r="A577" s="572" t="s">
        <v>277</v>
      </c>
      <c r="B577" s="572">
        <v>1104</v>
      </c>
      <c r="C577" s="572" t="s">
        <v>1176</v>
      </c>
      <c r="D577" s="572">
        <v>-50</v>
      </c>
      <c r="E577" s="572" t="s">
        <v>1177</v>
      </c>
      <c r="F577" s="572" t="str">
        <f>InpC!I82</f>
        <v>vw</v>
      </c>
      <c r="G577" s="572" t="str">
        <f>InpC!E82</f>
        <v>Water costs</v>
      </c>
      <c r="H577" s="572" t="s">
        <v>766</v>
      </c>
      <c r="I577" s="572">
        <f>COLUMN(InpC!E82)</f>
        <v>5</v>
      </c>
      <c r="J577" s="572" t="str">
        <f>InpC!G82</f>
        <v>$ 000s p.a.</v>
      </c>
      <c r="K577" s="572" t="s">
        <v>928</v>
      </c>
      <c r="L577" s="572" t="s">
        <v>2081</v>
      </c>
      <c r="M577" s="572">
        <v>6</v>
      </c>
      <c r="N577" s="572" t="str" cm="1">
        <f t="array" aca="1" ref="N577" ca="1">CELL("format",InpC!I82)</f>
        <v>,0</v>
      </c>
      <c r="O577" s="572">
        <f>ROW(InpC!I82)</f>
        <v>82</v>
      </c>
      <c r="P577" s="572">
        <f>COLUMN(InpC!I82)</f>
        <v>9</v>
      </c>
      <c r="Q577" s="572">
        <f>ROW(InpC!I82)</f>
        <v>82</v>
      </c>
      <c r="R577" s="572">
        <f>COLUMN(InpC!I82)</f>
        <v>9</v>
      </c>
      <c r="S577" s="572">
        <f ca="1">_xlfn.SHEET(InpC!I82)</f>
        <v>1</v>
      </c>
    </row>
    <row r="578" spans="1:19" x14ac:dyDescent="0.35">
      <c r="A578" s="572" t="s">
        <v>341</v>
      </c>
      <c r="B578" s="572">
        <v>1008</v>
      </c>
      <c r="C578" s="572" t="s">
        <v>1178</v>
      </c>
      <c r="D578" s="572">
        <v>-50</v>
      </c>
      <c r="E578" s="572" t="s">
        <v>282</v>
      </c>
      <c r="F578" s="572">
        <f>InpC!J82</f>
        <v>0</v>
      </c>
      <c r="G578" s="572" t="str">
        <f>InpC!E82</f>
        <v>Water costs</v>
      </c>
      <c r="H578" s="572" t="s">
        <v>766</v>
      </c>
      <c r="I578" s="572">
        <f>COLUMN(InpC!E82)</f>
        <v>5</v>
      </c>
      <c r="J578" s="572" t="str">
        <f>InpC!G82</f>
        <v>$ 000s p.a.</v>
      </c>
      <c r="K578" s="572" t="s">
        <v>928</v>
      </c>
      <c r="L578" s="572"/>
      <c r="M578" s="572" t="s">
        <v>2082</v>
      </c>
      <c r="N578" s="572" t="str" cm="1">
        <f t="array" aca="1" ref="N578" ca="1">CELL("format",InpC!J82)</f>
        <v>,0</v>
      </c>
      <c r="O578" s="572">
        <f>ROW(InpC!J82)</f>
        <v>82</v>
      </c>
      <c r="P578" s="572">
        <f>COLUMN(InpC!J82)</f>
        <v>10</v>
      </c>
      <c r="Q578" s="572">
        <f>ROW(InpC!S82)</f>
        <v>82</v>
      </c>
      <c r="R578" s="572">
        <f>COLUMN(InpC!S82)</f>
        <v>19</v>
      </c>
      <c r="S578" s="572">
        <f ca="1">_xlfn.SHEET(InpC!J82)</f>
        <v>1</v>
      </c>
    </row>
    <row r="579" spans="1:19" x14ac:dyDescent="0.35">
      <c r="A579" s="572" t="s">
        <v>277</v>
      </c>
      <c r="B579" s="572">
        <v>950</v>
      </c>
      <c r="C579" s="572" t="s">
        <v>1179</v>
      </c>
      <c r="D579" s="572">
        <v>-50</v>
      </c>
      <c r="E579" s="572" t="s">
        <v>1180</v>
      </c>
      <c r="F579" s="572">
        <f>InpC!F83</f>
        <v>30</v>
      </c>
      <c r="G579" s="572" t="str">
        <f>InpC!E83</f>
        <v>Fuel testing</v>
      </c>
      <c r="H579" s="572" t="s">
        <v>767</v>
      </c>
      <c r="I579" s="572">
        <f>COLUMN(InpC!E83)</f>
        <v>5</v>
      </c>
      <c r="J579" s="572" t="str">
        <f>InpC!G83</f>
        <v>$ 000s p.a.</v>
      </c>
      <c r="K579" s="572" t="s">
        <v>931</v>
      </c>
      <c r="L579" s="572" t="s">
        <v>2083</v>
      </c>
      <c r="M579" s="572" t="s">
        <v>2084</v>
      </c>
      <c r="N579" s="572" t="str" cm="1">
        <f t="array" aca="1" ref="N579" ca="1">CELL("format",InpC!F83)</f>
        <v>,0</v>
      </c>
      <c r="O579" s="572">
        <f>ROW(InpC!F83)</f>
        <v>83</v>
      </c>
      <c r="P579" s="572">
        <f>COLUMN(InpC!F83)</f>
        <v>6</v>
      </c>
      <c r="Q579" s="572">
        <f>ROW(InpC!F83)</f>
        <v>83</v>
      </c>
      <c r="R579" s="572">
        <f>COLUMN(InpC!F83)</f>
        <v>6</v>
      </c>
      <c r="S579" s="572">
        <f ca="1">_xlfn.SHEET(InpC!F83)</f>
        <v>1</v>
      </c>
    </row>
    <row r="580" spans="1:19" x14ac:dyDescent="0.35">
      <c r="A580" s="572" t="s">
        <v>277</v>
      </c>
      <c r="B580" s="572">
        <v>1105</v>
      </c>
      <c r="C580" s="572" t="s">
        <v>1181</v>
      </c>
      <c r="D580" s="572">
        <v>-50</v>
      </c>
      <c r="E580" s="572" t="s">
        <v>1182</v>
      </c>
      <c r="F580" s="572" t="str">
        <f>InpC!I83</f>
        <v>vw</v>
      </c>
      <c r="G580" s="572" t="str">
        <f>InpC!E83</f>
        <v>Fuel testing</v>
      </c>
      <c r="H580" s="572" t="s">
        <v>767</v>
      </c>
      <c r="I580" s="572">
        <f>COLUMN(InpC!E83)</f>
        <v>5</v>
      </c>
      <c r="J580" s="572" t="str">
        <f>InpC!G83</f>
        <v>$ 000s p.a.</v>
      </c>
      <c r="K580" s="572" t="s">
        <v>931</v>
      </c>
      <c r="L580" s="572" t="s">
        <v>2085</v>
      </c>
      <c r="M580" s="572">
        <v>6</v>
      </c>
      <c r="N580" s="572" t="str" cm="1">
        <f t="array" aca="1" ref="N580" ca="1">CELL("format",InpC!I83)</f>
        <v>,0</v>
      </c>
      <c r="O580" s="572">
        <f>ROW(InpC!I83)</f>
        <v>83</v>
      </c>
      <c r="P580" s="572">
        <f>COLUMN(InpC!I83)</f>
        <v>9</v>
      </c>
      <c r="Q580" s="572">
        <f>ROW(InpC!I83)</f>
        <v>83</v>
      </c>
      <c r="R580" s="572">
        <f>COLUMN(InpC!I83)</f>
        <v>9</v>
      </c>
      <c r="S580" s="572">
        <f ca="1">_xlfn.SHEET(InpC!I83)</f>
        <v>1</v>
      </c>
    </row>
    <row r="581" spans="1:19" x14ac:dyDescent="0.35">
      <c r="A581" s="572" t="s">
        <v>341</v>
      </c>
      <c r="B581" s="572">
        <v>1009</v>
      </c>
      <c r="C581" s="572" t="s">
        <v>1183</v>
      </c>
      <c r="D581" s="572">
        <v>-50</v>
      </c>
      <c r="E581" s="572" t="s">
        <v>282</v>
      </c>
      <c r="F581" s="572">
        <f>InpC!J83</f>
        <v>0</v>
      </c>
      <c r="G581" s="572" t="str">
        <f>InpC!E83</f>
        <v>Fuel testing</v>
      </c>
      <c r="H581" s="572" t="s">
        <v>767</v>
      </c>
      <c r="I581" s="572">
        <f>COLUMN(InpC!E83)</f>
        <v>5</v>
      </c>
      <c r="J581" s="572" t="str">
        <f>InpC!G83</f>
        <v>$ 000s p.a.</v>
      </c>
      <c r="K581" s="572" t="s">
        <v>931</v>
      </c>
      <c r="L581" s="572"/>
      <c r="M581" s="572" t="s">
        <v>2086</v>
      </c>
      <c r="N581" s="572" t="str" cm="1">
        <f t="array" aca="1" ref="N581" ca="1">CELL("format",InpC!J83)</f>
        <v>,0</v>
      </c>
      <c r="O581" s="572">
        <f>ROW(InpC!J83)</f>
        <v>83</v>
      </c>
      <c r="P581" s="572">
        <f>COLUMN(InpC!J83)</f>
        <v>10</v>
      </c>
      <c r="Q581" s="572">
        <f>ROW(InpC!S83)</f>
        <v>83</v>
      </c>
      <c r="R581" s="572">
        <f>COLUMN(InpC!S83)</f>
        <v>19</v>
      </c>
      <c r="S581" s="572">
        <f ca="1">_xlfn.SHEET(InpC!J83)</f>
        <v>1</v>
      </c>
    </row>
    <row r="582" spans="1:19" x14ac:dyDescent="0.35">
      <c r="A582" s="572" t="s">
        <v>277</v>
      </c>
      <c r="B582" s="572">
        <v>951</v>
      </c>
      <c r="C582" s="572" t="s">
        <v>1184</v>
      </c>
      <c r="D582" s="572">
        <v>-50</v>
      </c>
      <c r="E582" s="572" t="s">
        <v>1185</v>
      </c>
      <c r="F582" s="572">
        <f>InpC!F84</f>
        <v>29.77</v>
      </c>
      <c r="G582" s="572" t="str">
        <f>InpC!E84</f>
        <v>EA permit fee</v>
      </c>
      <c r="H582" s="572" t="s">
        <v>768</v>
      </c>
      <c r="I582" s="572">
        <f>COLUMN(InpC!E84)</f>
        <v>5</v>
      </c>
      <c r="J582" s="572" t="str">
        <f>InpC!G84</f>
        <v>$ 000s p.a.</v>
      </c>
      <c r="K582" s="572" t="s">
        <v>934</v>
      </c>
      <c r="L582" s="572" t="s">
        <v>2087</v>
      </c>
      <c r="M582" s="572" t="s">
        <v>2088</v>
      </c>
      <c r="N582" s="572" t="str" cm="1">
        <f t="array" aca="1" ref="N582" ca="1">CELL("format",InpC!F84)</f>
        <v>,0</v>
      </c>
      <c r="O582" s="572">
        <f>ROW(InpC!F84)</f>
        <v>84</v>
      </c>
      <c r="P582" s="572">
        <f>COLUMN(InpC!F84)</f>
        <v>6</v>
      </c>
      <c r="Q582" s="572">
        <f>ROW(InpC!F84)</f>
        <v>84</v>
      </c>
      <c r="R582" s="572">
        <f>COLUMN(InpC!F84)</f>
        <v>6</v>
      </c>
      <c r="S582" s="572">
        <f ca="1">_xlfn.SHEET(InpC!F84)</f>
        <v>1</v>
      </c>
    </row>
    <row r="583" spans="1:19" x14ac:dyDescent="0.35">
      <c r="A583" s="572" t="s">
        <v>277</v>
      </c>
      <c r="B583" s="572">
        <v>1106</v>
      </c>
      <c r="C583" s="572" t="s">
        <v>1186</v>
      </c>
      <c r="D583" s="572">
        <v>-50</v>
      </c>
      <c r="E583" s="572" t="s">
        <v>1187</v>
      </c>
      <c r="F583" s="572" t="str">
        <f>InpC!I84</f>
        <v>vw</v>
      </c>
      <c r="G583" s="572" t="str">
        <f>InpC!E84</f>
        <v>EA permit fee</v>
      </c>
      <c r="H583" s="572" t="s">
        <v>768</v>
      </c>
      <c r="I583" s="572">
        <f>COLUMN(InpC!E84)</f>
        <v>5</v>
      </c>
      <c r="J583" s="572" t="str">
        <f>InpC!G84</f>
        <v>$ 000s p.a.</v>
      </c>
      <c r="K583" s="572" t="s">
        <v>934</v>
      </c>
      <c r="L583" s="572" t="s">
        <v>2089</v>
      </c>
      <c r="M583" s="572">
        <v>6</v>
      </c>
      <c r="N583" s="572" t="str" cm="1">
        <f t="array" aca="1" ref="N583" ca="1">CELL("format",InpC!I84)</f>
        <v>,0</v>
      </c>
      <c r="O583" s="572">
        <f>ROW(InpC!I84)</f>
        <v>84</v>
      </c>
      <c r="P583" s="572">
        <f>COLUMN(InpC!I84)</f>
        <v>9</v>
      </c>
      <c r="Q583" s="572">
        <f>ROW(InpC!I84)</f>
        <v>84</v>
      </c>
      <c r="R583" s="572">
        <f>COLUMN(InpC!I84)</f>
        <v>9</v>
      </c>
      <c r="S583" s="572">
        <f ca="1">_xlfn.SHEET(InpC!I84)</f>
        <v>1</v>
      </c>
    </row>
    <row r="584" spans="1:19" x14ac:dyDescent="0.35">
      <c r="A584" s="572" t="s">
        <v>341</v>
      </c>
      <c r="B584" s="572">
        <v>1010</v>
      </c>
      <c r="C584" s="572" t="s">
        <v>1188</v>
      </c>
      <c r="D584" s="572">
        <v>-50</v>
      </c>
      <c r="E584" s="572" t="s">
        <v>282</v>
      </c>
      <c r="F584" s="572">
        <f>InpC!J84</f>
        <v>0</v>
      </c>
      <c r="G584" s="572" t="str">
        <f>InpC!E84</f>
        <v>EA permit fee</v>
      </c>
      <c r="H584" s="572" t="s">
        <v>768</v>
      </c>
      <c r="I584" s="572">
        <f>COLUMN(InpC!E84)</f>
        <v>5</v>
      </c>
      <c r="J584" s="572" t="str">
        <f>InpC!G84</f>
        <v>$ 000s p.a.</v>
      </c>
      <c r="K584" s="572" t="s">
        <v>934</v>
      </c>
      <c r="L584" s="572"/>
      <c r="M584" s="572" t="s">
        <v>2090</v>
      </c>
      <c r="N584" s="572" t="str" cm="1">
        <f t="array" aca="1" ref="N584" ca="1">CELL("format",InpC!J84)</f>
        <v>,0</v>
      </c>
      <c r="O584" s="572">
        <f>ROW(InpC!J84)</f>
        <v>84</v>
      </c>
      <c r="P584" s="572">
        <f>COLUMN(InpC!J84)</f>
        <v>10</v>
      </c>
      <c r="Q584" s="572">
        <f>ROW(InpC!S84)</f>
        <v>84</v>
      </c>
      <c r="R584" s="572">
        <f>COLUMN(InpC!S84)</f>
        <v>19</v>
      </c>
      <c r="S584" s="572">
        <f ca="1">_xlfn.SHEET(InpC!J84)</f>
        <v>1</v>
      </c>
    </row>
    <row r="585" spans="1:19" x14ac:dyDescent="0.35">
      <c r="A585" s="572" t="s">
        <v>277</v>
      </c>
      <c r="B585" s="572">
        <v>952</v>
      </c>
      <c r="C585" s="572" t="s">
        <v>1189</v>
      </c>
      <c r="D585" s="572">
        <v>-50</v>
      </c>
      <c r="E585" s="572" t="s">
        <v>1190</v>
      </c>
      <c r="F585" s="572">
        <f>InpC!F85</f>
        <v>25</v>
      </c>
      <c r="G585" s="572" t="str">
        <f>InpC!E85</f>
        <v>Annual audit</v>
      </c>
      <c r="H585" s="572" t="s">
        <v>769</v>
      </c>
      <c r="I585" s="572">
        <f>COLUMN(InpC!E85)</f>
        <v>5</v>
      </c>
      <c r="J585" s="572" t="str">
        <f>InpC!G85</f>
        <v>$ 000s p.a.</v>
      </c>
      <c r="K585" s="572" t="s">
        <v>937</v>
      </c>
      <c r="L585" s="572" t="s">
        <v>2091</v>
      </c>
      <c r="M585" s="572" t="s">
        <v>2092</v>
      </c>
      <c r="N585" s="572" t="str" cm="1">
        <f t="array" aca="1" ref="N585" ca="1">CELL("format",InpC!F85)</f>
        <v>,0</v>
      </c>
      <c r="O585" s="572">
        <f>ROW(InpC!F85)</f>
        <v>85</v>
      </c>
      <c r="P585" s="572">
        <f>COLUMN(InpC!F85)</f>
        <v>6</v>
      </c>
      <c r="Q585" s="572">
        <f>ROW(InpC!F85)</f>
        <v>85</v>
      </c>
      <c r="R585" s="572">
        <f>COLUMN(InpC!F85)</f>
        <v>6</v>
      </c>
      <c r="S585" s="572">
        <f ca="1">_xlfn.SHEET(InpC!F85)</f>
        <v>1</v>
      </c>
    </row>
    <row r="586" spans="1:19" x14ac:dyDescent="0.35">
      <c r="A586" s="572" t="s">
        <v>277</v>
      </c>
      <c r="B586" s="572">
        <v>1107</v>
      </c>
      <c r="C586" s="572" t="s">
        <v>1191</v>
      </c>
      <c r="D586" s="572">
        <v>-50</v>
      </c>
      <c r="E586" s="572" t="s">
        <v>1192</v>
      </c>
      <c r="F586" s="572" t="str">
        <f>InpC!I85</f>
        <v>vw</v>
      </c>
      <c r="G586" s="572" t="str">
        <f>InpC!E85</f>
        <v>Annual audit</v>
      </c>
      <c r="H586" s="572" t="s">
        <v>769</v>
      </c>
      <c r="I586" s="572">
        <f>COLUMN(InpC!E85)</f>
        <v>5</v>
      </c>
      <c r="J586" s="572" t="str">
        <f>InpC!G85</f>
        <v>$ 000s p.a.</v>
      </c>
      <c r="K586" s="572" t="s">
        <v>937</v>
      </c>
      <c r="L586" s="572" t="s">
        <v>2093</v>
      </c>
      <c r="M586" s="572">
        <v>6</v>
      </c>
      <c r="N586" s="572" t="str" cm="1">
        <f t="array" aca="1" ref="N586" ca="1">CELL("format",InpC!I85)</f>
        <v>,0</v>
      </c>
      <c r="O586" s="572">
        <f>ROW(InpC!I85)</f>
        <v>85</v>
      </c>
      <c r="P586" s="572">
        <f>COLUMN(InpC!I85)</f>
        <v>9</v>
      </c>
      <c r="Q586" s="572">
        <f>ROW(InpC!I85)</f>
        <v>85</v>
      </c>
      <c r="R586" s="572">
        <f>COLUMN(InpC!I85)</f>
        <v>9</v>
      </c>
      <c r="S586" s="572">
        <f ca="1">_xlfn.SHEET(InpC!I85)</f>
        <v>1</v>
      </c>
    </row>
    <row r="587" spans="1:19" x14ac:dyDescent="0.35">
      <c r="A587" s="572" t="s">
        <v>341</v>
      </c>
      <c r="B587" s="572">
        <v>1011</v>
      </c>
      <c r="C587" s="572" t="s">
        <v>1193</v>
      </c>
      <c r="D587" s="572">
        <v>-50</v>
      </c>
      <c r="E587" s="572" t="s">
        <v>282</v>
      </c>
      <c r="F587" s="572">
        <f>InpC!J85</f>
        <v>0</v>
      </c>
      <c r="G587" s="572" t="str">
        <f>InpC!E85</f>
        <v>Annual audit</v>
      </c>
      <c r="H587" s="572" t="s">
        <v>769</v>
      </c>
      <c r="I587" s="572">
        <f>COLUMN(InpC!E85)</f>
        <v>5</v>
      </c>
      <c r="J587" s="572" t="str">
        <f>InpC!G85</f>
        <v>$ 000s p.a.</v>
      </c>
      <c r="K587" s="572" t="s">
        <v>937</v>
      </c>
      <c r="L587" s="572"/>
      <c r="M587" s="572" t="s">
        <v>2094</v>
      </c>
      <c r="N587" s="572" t="str" cm="1">
        <f t="array" aca="1" ref="N587" ca="1">CELL("format",InpC!J85)</f>
        <v>,0</v>
      </c>
      <c r="O587" s="572">
        <f>ROW(InpC!J85)</f>
        <v>85</v>
      </c>
      <c r="P587" s="572">
        <f>COLUMN(InpC!J85)</f>
        <v>10</v>
      </c>
      <c r="Q587" s="572">
        <f>ROW(InpC!S85)</f>
        <v>85</v>
      </c>
      <c r="R587" s="572">
        <f>COLUMN(InpC!S85)</f>
        <v>19</v>
      </c>
      <c r="S587" s="572">
        <f ca="1">_xlfn.SHEET(InpC!J85)</f>
        <v>1</v>
      </c>
    </row>
    <row r="588" spans="1:19" x14ac:dyDescent="0.35">
      <c r="A588" s="572" t="s">
        <v>277</v>
      </c>
      <c r="B588" s="572">
        <v>953</v>
      </c>
      <c r="C588" s="572" t="s">
        <v>1194</v>
      </c>
      <c r="D588" s="572">
        <v>-50</v>
      </c>
      <c r="E588" s="572" t="s">
        <v>1195</v>
      </c>
      <c r="F588" s="572">
        <f>InpC!F86</f>
        <v>25</v>
      </c>
      <c r="G588" s="572" t="str">
        <f>InpC!E86</f>
        <v>Opex contingency</v>
      </c>
      <c r="H588" s="572" t="s">
        <v>770</v>
      </c>
      <c r="I588" s="572">
        <f>COLUMN(InpC!E86)</f>
        <v>5</v>
      </c>
      <c r="J588" s="572" t="str">
        <f>InpC!G86</f>
        <v>$ 000s p.a.</v>
      </c>
      <c r="K588" s="572" t="s">
        <v>940</v>
      </c>
      <c r="L588" s="572" t="s">
        <v>2095</v>
      </c>
      <c r="M588" s="572" t="s">
        <v>2096</v>
      </c>
      <c r="N588" s="572" t="str" cm="1">
        <f t="array" aca="1" ref="N588" ca="1">CELL("format",InpC!F86)</f>
        <v>,0</v>
      </c>
      <c r="O588" s="572">
        <f>ROW(InpC!F86)</f>
        <v>86</v>
      </c>
      <c r="P588" s="572">
        <f>COLUMN(InpC!F86)</f>
        <v>6</v>
      </c>
      <c r="Q588" s="572">
        <f>ROW(InpC!F86)</f>
        <v>86</v>
      </c>
      <c r="R588" s="572">
        <f>COLUMN(InpC!F86)</f>
        <v>6</v>
      </c>
      <c r="S588" s="572">
        <f ca="1">_xlfn.SHEET(InpC!F86)</f>
        <v>1</v>
      </c>
    </row>
    <row r="589" spans="1:19" x14ac:dyDescent="0.35">
      <c r="A589" s="572" t="s">
        <v>277</v>
      </c>
      <c r="B589" s="572">
        <v>1108</v>
      </c>
      <c r="C589" s="572" t="s">
        <v>1196</v>
      </c>
      <c r="D589" s="572">
        <v>-50</v>
      </c>
      <c r="E589" s="572" t="s">
        <v>1197</v>
      </c>
      <c r="F589" s="572" t="str">
        <f>InpC!I86</f>
        <v>vw</v>
      </c>
      <c r="G589" s="572" t="str">
        <f>InpC!E86</f>
        <v>Opex contingency</v>
      </c>
      <c r="H589" s="572" t="s">
        <v>770</v>
      </c>
      <c r="I589" s="572">
        <f>COLUMN(InpC!E86)</f>
        <v>5</v>
      </c>
      <c r="J589" s="572" t="str">
        <f>InpC!G86</f>
        <v>$ 000s p.a.</v>
      </c>
      <c r="K589" s="572" t="s">
        <v>940</v>
      </c>
      <c r="L589" s="572" t="s">
        <v>2097</v>
      </c>
      <c r="M589" s="572">
        <v>6</v>
      </c>
      <c r="N589" s="572" t="str" cm="1">
        <f t="array" aca="1" ref="N589" ca="1">CELL("format",InpC!I86)</f>
        <v>,0</v>
      </c>
      <c r="O589" s="572">
        <f>ROW(InpC!I86)</f>
        <v>86</v>
      </c>
      <c r="P589" s="572">
        <f>COLUMN(InpC!I86)</f>
        <v>9</v>
      </c>
      <c r="Q589" s="572">
        <f>ROW(InpC!I86)</f>
        <v>86</v>
      </c>
      <c r="R589" s="572">
        <f>COLUMN(InpC!I86)</f>
        <v>9</v>
      </c>
      <c r="S589" s="572">
        <f ca="1">_xlfn.SHEET(InpC!I86)</f>
        <v>1</v>
      </c>
    </row>
    <row r="590" spans="1:19" x14ac:dyDescent="0.35">
      <c r="A590" s="572" t="s">
        <v>341</v>
      </c>
      <c r="B590" s="572">
        <v>1012</v>
      </c>
      <c r="C590" s="572" t="s">
        <v>1198</v>
      </c>
      <c r="D590" s="572">
        <v>-50</v>
      </c>
      <c r="E590" s="572" t="s">
        <v>282</v>
      </c>
      <c r="F590" s="572">
        <f>InpC!J86</f>
        <v>0</v>
      </c>
      <c r="G590" s="572" t="str">
        <f>InpC!E86</f>
        <v>Opex contingency</v>
      </c>
      <c r="H590" s="572" t="s">
        <v>770</v>
      </c>
      <c r="I590" s="572">
        <f>COLUMN(InpC!E86)</f>
        <v>5</v>
      </c>
      <c r="J590" s="572" t="str">
        <f>InpC!G86</f>
        <v>$ 000s p.a.</v>
      </c>
      <c r="K590" s="572" t="s">
        <v>940</v>
      </c>
      <c r="L590" s="572"/>
      <c r="M590" s="572" t="s">
        <v>2098</v>
      </c>
      <c r="N590" s="572" t="str" cm="1">
        <f t="array" aca="1" ref="N590" ca="1">CELL("format",InpC!J86)</f>
        <v>,0</v>
      </c>
      <c r="O590" s="572">
        <f>ROW(InpC!J86)</f>
        <v>86</v>
      </c>
      <c r="P590" s="572">
        <f>COLUMN(InpC!J86)</f>
        <v>10</v>
      </c>
      <c r="Q590" s="572">
        <f>ROW(InpC!S86)</f>
        <v>86</v>
      </c>
      <c r="R590" s="572">
        <f>COLUMN(InpC!S86)</f>
        <v>19</v>
      </c>
      <c r="S590" s="572">
        <f ca="1">_xlfn.SHEET(InpC!J86)</f>
        <v>1</v>
      </c>
    </row>
    <row r="591" spans="1:19" x14ac:dyDescent="0.35">
      <c r="A591" s="572" t="s">
        <v>277</v>
      </c>
      <c r="B591" s="572">
        <v>954</v>
      </c>
      <c r="C591" s="572" t="s">
        <v>1199</v>
      </c>
      <c r="D591" s="572">
        <v>-50</v>
      </c>
      <c r="E591" s="572" t="s">
        <v>1200</v>
      </c>
      <c r="F591" s="572">
        <f>InpC!F87</f>
        <v>6.55</v>
      </c>
      <c r="G591" s="572" t="str">
        <f>InpC!E87</f>
        <v>Rent for surface water drainage</v>
      </c>
      <c r="H591" s="572" t="s">
        <v>771</v>
      </c>
      <c r="I591" s="572">
        <f>COLUMN(InpC!E87)</f>
        <v>5</v>
      </c>
      <c r="J591" s="572" t="str">
        <f>InpC!G87</f>
        <v>$ 000s p.a.</v>
      </c>
      <c r="K591" s="572" t="s">
        <v>943</v>
      </c>
      <c r="L591" s="572" t="s">
        <v>2099</v>
      </c>
      <c r="M591" s="572" t="s">
        <v>2100</v>
      </c>
      <c r="N591" s="572" t="str" cm="1">
        <f t="array" aca="1" ref="N591" ca="1">CELL("format",InpC!F87)</f>
        <v>,0</v>
      </c>
      <c r="O591" s="572">
        <f>ROW(InpC!F87)</f>
        <v>87</v>
      </c>
      <c r="P591" s="572">
        <f>COLUMN(InpC!F87)</f>
        <v>6</v>
      </c>
      <c r="Q591" s="572">
        <f>ROW(InpC!F87)</f>
        <v>87</v>
      </c>
      <c r="R591" s="572">
        <f>COLUMN(InpC!F87)</f>
        <v>6</v>
      </c>
      <c r="S591" s="572">
        <f ca="1">_xlfn.SHEET(InpC!F87)</f>
        <v>1</v>
      </c>
    </row>
    <row r="592" spans="1:19" x14ac:dyDescent="0.35">
      <c r="A592" s="572" t="s">
        <v>277</v>
      </c>
      <c r="B592" s="572">
        <v>1109</v>
      </c>
      <c r="C592" s="572" t="s">
        <v>1201</v>
      </c>
      <c r="D592" s="572">
        <v>-50</v>
      </c>
      <c r="E592" s="572" t="s">
        <v>1202</v>
      </c>
      <c r="F592" s="572" t="str">
        <f>InpC!I87</f>
        <v>vw</v>
      </c>
      <c r="G592" s="572" t="str">
        <f>InpC!E87</f>
        <v>Rent for surface water drainage</v>
      </c>
      <c r="H592" s="572" t="s">
        <v>771</v>
      </c>
      <c r="I592" s="572">
        <f>COLUMN(InpC!E87)</f>
        <v>5</v>
      </c>
      <c r="J592" s="572" t="str">
        <f>InpC!G87</f>
        <v>$ 000s p.a.</v>
      </c>
      <c r="K592" s="572" t="s">
        <v>943</v>
      </c>
      <c r="L592" s="572" t="s">
        <v>2101</v>
      </c>
      <c r="M592" s="572">
        <v>6</v>
      </c>
      <c r="N592" s="572" t="str" cm="1">
        <f t="array" aca="1" ref="N592" ca="1">CELL("format",InpC!I87)</f>
        <v>,0</v>
      </c>
      <c r="O592" s="572">
        <f>ROW(InpC!I87)</f>
        <v>87</v>
      </c>
      <c r="P592" s="572">
        <f>COLUMN(InpC!I87)</f>
        <v>9</v>
      </c>
      <c r="Q592" s="572">
        <f>ROW(InpC!I87)</f>
        <v>87</v>
      </c>
      <c r="R592" s="572">
        <f>COLUMN(InpC!I87)</f>
        <v>9</v>
      </c>
      <c r="S592" s="572">
        <f ca="1">_xlfn.SHEET(InpC!I87)</f>
        <v>1</v>
      </c>
    </row>
    <row r="593" spans="1:19" x14ac:dyDescent="0.35">
      <c r="A593" s="572" t="s">
        <v>341</v>
      </c>
      <c r="B593" s="572">
        <v>1013</v>
      </c>
      <c r="C593" s="572" t="s">
        <v>1203</v>
      </c>
      <c r="D593" s="572">
        <v>-50</v>
      </c>
      <c r="E593" s="572" t="s">
        <v>282</v>
      </c>
      <c r="F593" s="572">
        <f>InpC!J87</f>
        <v>0</v>
      </c>
      <c r="G593" s="572" t="str">
        <f>InpC!E87</f>
        <v>Rent for surface water drainage</v>
      </c>
      <c r="H593" s="572" t="s">
        <v>771</v>
      </c>
      <c r="I593" s="572">
        <f>COLUMN(InpC!E87)</f>
        <v>5</v>
      </c>
      <c r="J593" s="572" t="str">
        <f>InpC!G87</f>
        <v>$ 000s p.a.</v>
      </c>
      <c r="K593" s="572" t="s">
        <v>943</v>
      </c>
      <c r="L593" s="572"/>
      <c r="M593" s="572" t="s">
        <v>2102</v>
      </c>
      <c r="N593" s="572" t="str" cm="1">
        <f t="array" aca="1" ref="N593" ca="1">CELL("format",InpC!J87)</f>
        <v>,0</v>
      </c>
      <c r="O593" s="572">
        <f>ROW(InpC!J87)</f>
        <v>87</v>
      </c>
      <c r="P593" s="572">
        <f>COLUMN(InpC!J87)</f>
        <v>10</v>
      </c>
      <c r="Q593" s="572">
        <f>ROW(InpC!S87)</f>
        <v>87</v>
      </c>
      <c r="R593" s="572">
        <f>COLUMN(InpC!S87)</f>
        <v>19</v>
      </c>
      <c r="S593" s="572">
        <f ca="1">_xlfn.SHEET(InpC!J87)</f>
        <v>1</v>
      </c>
    </row>
    <row r="594" spans="1:19" x14ac:dyDescent="0.35">
      <c r="A594" s="572" t="s">
        <v>277</v>
      </c>
      <c r="B594" s="572">
        <v>955</v>
      </c>
      <c r="C594" s="572" t="s">
        <v>1204</v>
      </c>
      <c r="D594" s="572">
        <v>-50</v>
      </c>
      <c r="E594" s="572" t="s">
        <v>1205</v>
      </c>
      <c r="F594" s="572">
        <f>InpC!F88</f>
        <v>6</v>
      </c>
      <c r="G594" s="572" t="str">
        <f>InpC!E88</f>
        <v>Telephones/bank charges</v>
      </c>
      <c r="H594" s="572" t="s">
        <v>772</v>
      </c>
      <c r="I594" s="572">
        <f>COLUMN(InpC!E88)</f>
        <v>5</v>
      </c>
      <c r="J594" s="572" t="str">
        <f>InpC!G88</f>
        <v>$ 000s p.a.</v>
      </c>
      <c r="K594" s="572" t="s">
        <v>1206</v>
      </c>
      <c r="L594" s="572" t="s">
        <v>2103</v>
      </c>
      <c r="M594" s="572" t="s">
        <v>2104</v>
      </c>
      <c r="N594" s="572" t="str" cm="1">
        <f t="array" aca="1" ref="N594" ca="1">CELL("format",InpC!F88)</f>
        <v>,0</v>
      </c>
      <c r="O594" s="572">
        <f>ROW(InpC!F88)</f>
        <v>88</v>
      </c>
      <c r="P594" s="572">
        <f>COLUMN(InpC!F88)</f>
        <v>6</v>
      </c>
      <c r="Q594" s="572">
        <f>ROW(InpC!F88)</f>
        <v>88</v>
      </c>
      <c r="R594" s="572">
        <f>COLUMN(InpC!F88)</f>
        <v>6</v>
      </c>
      <c r="S594" s="572">
        <f ca="1">_xlfn.SHEET(InpC!F88)</f>
        <v>1</v>
      </c>
    </row>
    <row r="595" spans="1:19" x14ac:dyDescent="0.35">
      <c r="A595" s="572" t="s">
        <v>277</v>
      </c>
      <c r="B595" s="572">
        <v>1110</v>
      </c>
      <c r="C595" s="572" t="s">
        <v>1207</v>
      </c>
      <c r="D595" s="572">
        <v>-50</v>
      </c>
      <c r="E595" s="572" t="s">
        <v>1208</v>
      </c>
      <c r="F595" s="572" t="str">
        <f>InpC!I88</f>
        <v>vw</v>
      </c>
      <c r="G595" s="572" t="str">
        <f>InpC!E88</f>
        <v>Telephones/bank charges</v>
      </c>
      <c r="H595" s="572" t="s">
        <v>772</v>
      </c>
      <c r="I595" s="572">
        <f>COLUMN(InpC!E88)</f>
        <v>5</v>
      </c>
      <c r="J595" s="572" t="str">
        <f>InpC!G88</f>
        <v>$ 000s p.a.</v>
      </c>
      <c r="K595" s="572" t="s">
        <v>1206</v>
      </c>
      <c r="L595" s="572" t="s">
        <v>2105</v>
      </c>
      <c r="M595" s="572">
        <v>6</v>
      </c>
      <c r="N595" s="572" t="str" cm="1">
        <f t="array" aca="1" ref="N595" ca="1">CELL("format",InpC!I88)</f>
        <v>,0</v>
      </c>
      <c r="O595" s="572">
        <f>ROW(InpC!I88)</f>
        <v>88</v>
      </c>
      <c r="P595" s="572">
        <f>COLUMN(InpC!I88)</f>
        <v>9</v>
      </c>
      <c r="Q595" s="572">
        <f>ROW(InpC!I88)</f>
        <v>88</v>
      </c>
      <c r="R595" s="572">
        <f>COLUMN(InpC!I88)</f>
        <v>9</v>
      </c>
      <c r="S595" s="572">
        <f ca="1">_xlfn.SHEET(InpC!I88)</f>
        <v>1</v>
      </c>
    </row>
    <row r="596" spans="1:19" x14ac:dyDescent="0.35">
      <c r="A596" s="572" t="s">
        <v>341</v>
      </c>
      <c r="B596" s="572">
        <v>1014</v>
      </c>
      <c r="C596" s="572" t="s">
        <v>1209</v>
      </c>
      <c r="D596" s="572">
        <v>-50</v>
      </c>
      <c r="E596" s="572" t="s">
        <v>282</v>
      </c>
      <c r="F596" s="572">
        <f>InpC!J88</f>
        <v>0</v>
      </c>
      <c r="G596" s="572" t="str">
        <f>InpC!E88</f>
        <v>Telephones/bank charges</v>
      </c>
      <c r="H596" s="572" t="s">
        <v>772</v>
      </c>
      <c r="I596" s="572">
        <f>COLUMN(InpC!E88)</f>
        <v>5</v>
      </c>
      <c r="J596" s="572" t="str">
        <f>InpC!G88</f>
        <v>$ 000s p.a.</v>
      </c>
      <c r="K596" s="572" t="s">
        <v>1206</v>
      </c>
      <c r="L596" s="572"/>
      <c r="M596" s="572" t="s">
        <v>2106</v>
      </c>
      <c r="N596" s="572" t="str" cm="1">
        <f t="array" aca="1" ref="N596" ca="1">CELL("format",InpC!J88)</f>
        <v>,0</v>
      </c>
      <c r="O596" s="572">
        <f>ROW(InpC!J88)</f>
        <v>88</v>
      </c>
      <c r="P596" s="572">
        <f>COLUMN(InpC!J88)</f>
        <v>10</v>
      </c>
      <c r="Q596" s="572">
        <f>ROW(InpC!S88)</f>
        <v>88</v>
      </c>
      <c r="R596" s="572">
        <f>COLUMN(InpC!S88)</f>
        <v>19</v>
      </c>
      <c r="S596" s="572">
        <f ca="1">_xlfn.SHEET(InpC!J88)</f>
        <v>1</v>
      </c>
    </row>
    <row r="597" spans="1:19" x14ac:dyDescent="0.35">
      <c r="A597" s="572" t="s">
        <v>277</v>
      </c>
      <c r="B597" s="572">
        <v>956</v>
      </c>
      <c r="C597" s="572" t="s">
        <v>1210</v>
      </c>
      <c r="D597" s="572">
        <v>-50</v>
      </c>
      <c r="E597" s="572" t="s">
        <v>1211</v>
      </c>
      <c r="F597" s="572">
        <f>InpC!F89</f>
        <v>2.5</v>
      </c>
      <c r="G597" s="572" t="str">
        <f>InpC!E89</f>
        <v>Bank charges</v>
      </c>
      <c r="H597" s="572" t="s">
        <v>773</v>
      </c>
      <c r="I597" s="572">
        <f>COLUMN(InpC!E89)</f>
        <v>5</v>
      </c>
      <c r="J597" s="572" t="str">
        <f>InpC!G89</f>
        <v>$ 000s p.a.</v>
      </c>
      <c r="K597" s="572" t="s">
        <v>946</v>
      </c>
      <c r="L597" s="572" t="s">
        <v>2107</v>
      </c>
      <c r="M597" s="572" t="s">
        <v>2108</v>
      </c>
      <c r="N597" s="572" t="str" cm="1">
        <f t="array" aca="1" ref="N597" ca="1">CELL("format",InpC!F89)</f>
        <v>,0</v>
      </c>
      <c r="O597" s="572">
        <f>ROW(InpC!F89)</f>
        <v>89</v>
      </c>
      <c r="P597" s="572">
        <f>COLUMN(InpC!F89)</f>
        <v>6</v>
      </c>
      <c r="Q597" s="572">
        <f>ROW(InpC!F89)</f>
        <v>89</v>
      </c>
      <c r="R597" s="572">
        <f>COLUMN(InpC!F89)</f>
        <v>6</v>
      </c>
      <c r="S597" s="572">
        <f ca="1">_xlfn.SHEET(InpC!F89)</f>
        <v>1</v>
      </c>
    </row>
    <row r="598" spans="1:19" x14ac:dyDescent="0.35">
      <c r="A598" s="572" t="s">
        <v>277</v>
      </c>
      <c r="B598" s="572">
        <v>1111</v>
      </c>
      <c r="C598" s="572" t="s">
        <v>1212</v>
      </c>
      <c r="D598" s="572">
        <v>-50</v>
      </c>
      <c r="E598" s="572" t="s">
        <v>1213</v>
      </c>
      <c r="F598" s="572" t="str">
        <f>InpC!I89</f>
        <v>vw</v>
      </c>
      <c r="G598" s="572" t="str">
        <f>InpC!E89</f>
        <v>Bank charges</v>
      </c>
      <c r="H598" s="572" t="s">
        <v>773</v>
      </c>
      <c r="I598" s="572">
        <f>COLUMN(InpC!E89)</f>
        <v>5</v>
      </c>
      <c r="J598" s="572" t="str">
        <f>InpC!G89</f>
        <v>$ 000s p.a.</v>
      </c>
      <c r="K598" s="572" t="s">
        <v>946</v>
      </c>
      <c r="L598" s="572" t="s">
        <v>2109</v>
      </c>
      <c r="M598" s="572">
        <v>6</v>
      </c>
      <c r="N598" s="572" t="str" cm="1">
        <f t="array" aca="1" ref="N598" ca="1">CELL("format",InpC!I89)</f>
        <v>,0</v>
      </c>
      <c r="O598" s="572">
        <f>ROW(InpC!I89)</f>
        <v>89</v>
      </c>
      <c r="P598" s="572">
        <f>COLUMN(InpC!I89)</f>
        <v>9</v>
      </c>
      <c r="Q598" s="572">
        <f>ROW(InpC!I89)</f>
        <v>89</v>
      </c>
      <c r="R598" s="572">
        <f>COLUMN(InpC!I89)</f>
        <v>9</v>
      </c>
      <c r="S598" s="572">
        <f ca="1">_xlfn.SHEET(InpC!I89)</f>
        <v>1</v>
      </c>
    </row>
    <row r="599" spans="1:19" x14ac:dyDescent="0.35">
      <c r="A599" s="572" t="s">
        <v>341</v>
      </c>
      <c r="B599" s="572">
        <v>1015</v>
      </c>
      <c r="C599" s="572" t="s">
        <v>1214</v>
      </c>
      <c r="D599" s="572">
        <v>-50</v>
      </c>
      <c r="E599" s="572" t="s">
        <v>282</v>
      </c>
      <c r="F599" s="572">
        <f>InpC!J89</f>
        <v>0</v>
      </c>
      <c r="G599" s="572" t="str">
        <f>InpC!E89</f>
        <v>Bank charges</v>
      </c>
      <c r="H599" s="572" t="s">
        <v>773</v>
      </c>
      <c r="I599" s="572">
        <f>COLUMN(InpC!E89)</f>
        <v>5</v>
      </c>
      <c r="J599" s="572" t="str">
        <f>InpC!G89</f>
        <v>$ 000s p.a.</v>
      </c>
      <c r="K599" s="572" t="s">
        <v>946</v>
      </c>
      <c r="L599" s="572"/>
      <c r="M599" s="572" t="s">
        <v>2110</v>
      </c>
      <c r="N599" s="572" t="str" cm="1">
        <f t="array" aca="1" ref="N599" ca="1">CELL("format",InpC!J89)</f>
        <v>,0</v>
      </c>
      <c r="O599" s="572">
        <f>ROW(InpC!J89)</f>
        <v>89</v>
      </c>
      <c r="P599" s="572">
        <f>COLUMN(InpC!J89)</f>
        <v>10</v>
      </c>
      <c r="Q599" s="572">
        <f>ROW(InpC!S89)</f>
        <v>89</v>
      </c>
      <c r="R599" s="572">
        <f>COLUMN(InpC!S89)</f>
        <v>19</v>
      </c>
      <c r="S599" s="572">
        <f ca="1">_xlfn.SHEET(InpC!J89)</f>
        <v>1</v>
      </c>
    </row>
    <row r="600" spans="1:19" x14ac:dyDescent="0.35">
      <c r="A600" s="572" t="s">
        <v>331</v>
      </c>
      <c r="B600" s="572">
        <v>1112</v>
      </c>
      <c r="C600" s="572" t="s">
        <v>1914</v>
      </c>
      <c r="D600" s="572">
        <v>-50</v>
      </c>
      <c r="E600" s="572" t="s">
        <v>335</v>
      </c>
      <c r="F600" s="572">
        <f>InpC!I90</f>
        <v>0</v>
      </c>
      <c r="G600" s="572" t="str">
        <f>InpC!I89</f>
        <v>vw</v>
      </c>
      <c r="H600" s="572" t="s">
        <v>540</v>
      </c>
      <c r="I600" s="572">
        <f>COLUMN(InpC!I89)</f>
        <v>9</v>
      </c>
      <c r="J600" s="572"/>
      <c r="K600" s="572"/>
      <c r="L600" s="572"/>
      <c r="M600" s="572">
        <v>6</v>
      </c>
      <c r="N600" s="572" t="str" cm="1">
        <f t="array" aca="1" ref="N600" ca="1">CELL("format",InpC!I90)</f>
        <v>F0</v>
      </c>
      <c r="O600" s="572">
        <f>ROW(InpC!I90)</f>
        <v>90</v>
      </c>
      <c r="P600" s="572">
        <f>COLUMN(InpC!I90)</f>
        <v>9</v>
      </c>
      <c r="Q600" s="572">
        <f>ROW(InpC!I90)</f>
        <v>90</v>
      </c>
      <c r="R600" s="572">
        <f>COLUMN(InpC!I90)</f>
        <v>9</v>
      </c>
      <c r="S600" s="572">
        <f ca="1">_xlfn.SHEET(InpC!I90)</f>
        <v>1</v>
      </c>
    </row>
    <row r="601" spans="1:19" x14ac:dyDescent="0.35">
      <c r="A601" s="572" t="s">
        <v>331</v>
      </c>
      <c r="B601" s="572">
        <v>1113</v>
      </c>
      <c r="C601" s="572" t="s">
        <v>1914</v>
      </c>
      <c r="D601" s="572">
        <v>-50</v>
      </c>
      <c r="E601" s="572" t="s">
        <v>335</v>
      </c>
      <c r="F601" s="572">
        <f>InpC!I91</f>
        <v>0</v>
      </c>
      <c r="G601" s="572" t="str">
        <f>InpC!I89</f>
        <v>vw</v>
      </c>
      <c r="H601" s="572" t="s">
        <v>540</v>
      </c>
      <c r="I601" s="572">
        <f>COLUMN(InpC!I89)</f>
        <v>9</v>
      </c>
      <c r="J601" s="572"/>
      <c r="K601" s="572"/>
      <c r="L601" s="572"/>
      <c r="M601" s="572">
        <v>6</v>
      </c>
      <c r="N601" s="572" t="str" cm="1">
        <f t="array" aca="1" ref="N601" ca="1">CELL("format",InpC!I91)</f>
        <v>F0</v>
      </c>
      <c r="O601" s="572">
        <f>ROW(InpC!I91)</f>
        <v>91</v>
      </c>
      <c r="P601" s="572">
        <f>COLUMN(InpC!I91)</f>
        <v>9</v>
      </c>
      <c r="Q601" s="572">
        <f>ROW(InpC!I91)</f>
        <v>91</v>
      </c>
      <c r="R601" s="572">
        <f>COLUMN(InpC!I91)</f>
        <v>9</v>
      </c>
      <c r="S601" s="572">
        <f ca="1">_xlfn.SHEET(InpC!I91)</f>
        <v>1</v>
      </c>
    </row>
    <row r="602" spans="1:19" x14ac:dyDescent="0.35">
      <c r="A602" s="572" t="s">
        <v>270</v>
      </c>
      <c r="B602" s="572">
        <v>-51</v>
      </c>
      <c r="C602" s="572" t="s">
        <v>1332</v>
      </c>
      <c r="D602" s="572">
        <v>-43</v>
      </c>
      <c r="E602" s="572"/>
      <c r="F602" s="572" t="str">
        <f>InpC!A92</f>
        <v>WORKING CAPITAL ASSUMPTIONS</v>
      </c>
      <c r="G602" s="572" t="str">
        <f>InpC!A92</f>
        <v>WORKING CAPITAL ASSUMPTIONS</v>
      </c>
      <c r="H602" s="572" t="s">
        <v>1304</v>
      </c>
      <c r="I602" s="572">
        <f>COLUMN(InpC!A92)</f>
        <v>1</v>
      </c>
      <c r="J602" s="572"/>
      <c r="K602" s="572" t="s">
        <v>1332</v>
      </c>
      <c r="L602" s="572"/>
      <c r="M602" s="572"/>
      <c r="N602" s="572" t="str" cm="1">
        <f t="array" aca="1" ref="N602" ca="1">CELL("format",InpC!A92)</f>
        <v>,0</v>
      </c>
      <c r="O602" s="572">
        <f>ROW(InpC!A92)</f>
        <v>92</v>
      </c>
      <c r="P602" s="572">
        <f>COLUMN(InpC!A92)</f>
        <v>1</v>
      </c>
      <c r="Q602" s="572">
        <f>ROW(InpC!A97)</f>
        <v>97</v>
      </c>
      <c r="R602" s="572">
        <f>COLUMN(InpC!A97)</f>
        <v>1</v>
      </c>
      <c r="S602" s="572">
        <f ca="1">_xlfn.SHEET(InpC!A92)</f>
        <v>1</v>
      </c>
    </row>
    <row r="603" spans="1:19" x14ac:dyDescent="0.35">
      <c r="A603" s="572" t="s">
        <v>331</v>
      </c>
      <c r="B603" s="572">
        <v>1114</v>
      </c>
      <c r="C603" s="572" t="s">
        <v>2111</v>
      </c>
      <c r="D603" s="572">
        <v>-51</v>
      </c>
      <c r="E603" s="572" t="s">
        <v>335</v>
      </c>
      <c r="F603" s="572">
        <f>InpC!I92</f>
        <v>0</v>
      </c>
      <c r="G603" s="572" t="str">
        <f>InpC!A92</f>
        <v>WORKING CAPITAL ASSUMPTIONS</v>
      </c>
      <c r="H603" s="572" t="s">
        <v>1304</v>
      </c>
      <c r="I603" s="572">
        <f>COLUMN(InpC!A92)</f>
        <v>1</v>
      </c>
      <c r="J603" s="572"/>
      <c r="K603" s="572"/>
      <c r="L603" s="572"/>
      <c r="M603" s="572">
        <v>6</v>
      </c>
      <c r="N603" s="572" t="str" cm="1">
        <f t="array" aca="1" ref="N603" ca="1">CELL("format",InpC!I92)</f>
        <v>F0</v>
      </c>
      <c r="O603" s="572">
        <f>ROW(InpC!I92)</f>
        <v>92</v>
      </c>
      <c r="P603" s="572">
        <f>COLUMN(InpC!I92)</f>
        <v>9</v>
      </c>
      <c r="Q603" s="572">
        <f>ROW(InpC!I92)</f>
        <v>92</v>
      </c>
      <c r="R603" s="572">
        <f>COLUMN(InpC!I92)</f>
        <v>9</v>
      </c>
      <c r="S603" s="572">
        <f ca="1">_xlfn.SHEET(InpC!I92)</f>
        <v>1</v>
      </c>
    </row>
    <row r="604" spans="1:19" x14ac:dyDescent="0.35">
      <c r="A604" s="572" t="s">
        <v>331</v>
      </c>
      <c r="B604" s="572">
        <v>1115</v>
      </c>
      <c r="C604" s="572" t="s">
        <v>332</v>
      </c>
      <c r="D604" s="572">
        <v>-51</v>
      </c>
      <c r="E604" s="572" t="s">
        <v>335</v>
      </c>
      <c r="F604" s="572">
        <f>InpC!I93</f>
        <v>0</v>
      </c>
      <c r="G604" s="572"/>
      <c r="H604" s="572"/>
      <c r="I604" s="572"/>
      <c r="J604" s="572"/>
      <c r="K604" s="572"/>
      <c r="L604" s="572"/>
      <c r="M604" s="572">
        <v>6</v>
      </c>
      <c r="N604" s="572" t="str" cm="1">
        <f t="array" aca="1" ref="N604" ca="1">CELL("format",InpC!I93)</f>
        <v>F0</v>
      </c>
      <c r="O604" s="572">
        <f>ROW(InpC!I93)</f>
        <v>93</v>
      </c>
      <c r="P604" s="572">
        <f>COLUMN(InpC!I93)</f>
        <v>9</v>
      </c>
      <c r="Q604" s="572">
        <f>ROW(InpC!I93)</f>
        <v>93</v>
      </c>
      <c r="R604" s="572">
        <f>COLUMN(InpC!I93)</f>
        <v>9</v>
      </c>
      <c r="S604" s="572">
        <f ca="1">_xlfn.SHEET(InpC!I93)</f>
        <v>1</v>
      </c>
    </row>
    <row r="605" spans="1:19" x14ac:dyDescent="0.35">
      <c r="A605" s="572" t="s">
        <v>277</v>
      </c>
      <c r="B605" s="572">
        <v>1246</v>
      </c>
      <c r="C605" s="572" t="s">
        <v>1325</v>
      </c>
      <c r="D605" s="572">
        <v>-51</v>
      </c>
      <c r="E605" s="572" t="s">
        <v>1337</v>
      </c>
      <c r="F605" s="572">
        <f>InpC!F94</f>
        <v>1</v>
      </c>
      <c r="G605" s="572" t="str">
        <f>InpC!E94</f>
        <v>Accounts receivable lag</v>
      </c>
      <c r="H605" s="572" t="s">
        <v>1305</v>
      </c>
      <c r="I605" s="572">
        <f>COLUMN(InpC!E94)</f>
        <v>5</v>
      </c>
      <c r="J605" s="572" t="str">
        <f>InpC!G94</f>
        <v>months</v>
      </c>
      <c r="K605" s="572" t="s">
        <v>2414</v>
      </c>
      <c r="L605" s="572" t="s">
        <v>2112</v>
      </c>
      <c r="M605" s="572" t="s">
        <v>2113</v>
      </c>
      <c r="N605" s="572" t="str" cm="1">
        <f t="array" aca="1" ref="N605" ca="1">CELL("format",InpC!F94)</f>
        <v>,0</v>
      </c>
      <c r="O605" s="572">
        <f>ROW(InpC!F94)</f>
        <v>94</v>
      </c>
      <c r="P605" s="572">
        <f>COLUMN(InpC!F94)</f>
        <v>6</v>
      </c>
      <c r="Q605" s="572">
        <f>ROW(InpC!F94)</f>
        <v>94</v>
      </c>
      <c r="R605" s="572">
        <f>COLUMN(InpC!F94)</f>
        <v>6</v>
      </c>
      <c r="S605" s="572">
        <f ca="1">_xlfn.SHEET(InpC!F94)</f>
        <v>1</v>
      </c>
    </row>
    <row r="606" spans="1:19" x14ac:dyDescent="0.35">
      <c r="A606" s="572" t="s">
        <v>277</v>
      </c>
      <c r="B606" s="572">
        <v>1116</v>
      </c>
      <c r="C606" s="572" t="s">
        <v>1324</v>
      </c>
      <c r="D606" s="572">
        <v>-51</v>
      </c>
      <c r="E606" s="572" t="s">
        <v>1338</v>
      </c>
      <c r="F606" s="572" t="str">
        <f>InpC!I94</f>
        <v>vw</v>
      </c>
      <c r="G606" s="572" t="str">
        <f>InpC!E94</f>
        <v>Accounts receivable lag</v>
      </c>
      <c r="H606" s="572" t="s">
        <v>1305</v>
      </c>
      <c r="I606" s="572">
        <f>COLUMN(InpC!E94)</f>
        <v>5</v>
      </c>
      <c r="J606" s="572" t="str">
        <f>InpC!G94</f>
        <v>months</v>
      </c>
      <c r="K606" s="572" t="s">
        <v>2414</v>
      </c>
      <c r="L606" s="572" t="s">
        <v>2114</v>
      </c>
      <c r="M606" s="572">
        <v>6</v>
      </c>
      <c r="N606" s="572" t="str" cm="1">
        <f t="array" aca="1" ref="N606" ca="1">CELL("format",InpC!I94)</f>
        <v>,0</v>
      </c>
      <c r="O606" s="572">
        <f>ROW(InpC!I94)</f>
        <v>94</v>
      </c>
      <c r="P606" s="572">
        <f>COLUMN(InpC!I94)</f>
        <v>9</v>
      </c>
      <c r="Q606" s="572">
        <f>ROW(InpC!I94)</f>
        <v>94</v>
      </c>
      <c r="R606" s="572">
        <f>COLUMN(InpC!I94)</f>
        <v>9</v>
      </c>
      <c r="S606" s="572">
        <f ca="1">_xlfn.SHEET(InpC!I94)</f>
        <v>1</v>
      </c>
    </row>
    <row r="607" spans="1:19" x14ac:dyDescent="0.35">
      <c r="A607" s="572" t="s">
        <v>341</v>
      </c>
      <c r="B607" s="572">
        <v>1256</v>
      </c>
      <c r="C607" s="572" t="s">
        <v>1339</v>
      </c>
      <c r="D607" s="572">
        <v>-51</v>
      </c>
      <c r="E607" s="572" t="s">
        <v>282</v>
      </c>
      <c r="F607" s="572">
        <f>InpC!J94</f>
        <v>0</v>
      </c>
      <c r="G607" s="572" t="str">
        <f>InpC!E94</f>
        <v>Accounts receivable lag</v>
      </c>
      <c r="H607" s="572" t="s">
        <v>1305</v>
      </c>
      <c r="I607" s="572">
        <f>COLUMN(InpC!E94)</f>
        <v>5</v>
      </c>
      <c r="J607" s="572" t="str">
        <f>InpC!G94</f>
        <v>months</v>
      </c>
      <c r="K607" s="572" t="s">
        <v>2414</v>
      </c>
      <c r="L607" s="572"/>
      <c r="M607" s="572" t="s">
        <v>2115</v>
      </c>
      <c r="N607" s="572" t="str" cm="1">
        <f t="array" aca="1" ref="N607" ca="1">CELL("format",InpC!J94)</f>
        <v>,0</v>
      </c>
      <c r="O607" s="572">
        <f>ROW(InpC!J94)</f>
        <v>94</v>
      </c>
      <c r="P607" s="572">
        <f>COLUMN(InpC!J94)</f>
        <v>10</v>
      </c>
      <c r="Q607" s="572">
        <f>ROW(InpC!S94)</f>
        <v>94</v>
      </c>
      <c r="R607" s="572">
        <f>COLUMN(InpC!S94)</f>
        <v>19</v>
      </c>
      <c r="S607" s="572">
        <f ca="1">_xlfn.SHEET(InpC!J94)</f>
        <v>1</v>
      </c>
    </row>
    <row r="608" spans="1:19" x14ac:dyDescent="0.35">
      <c r="A608" s="572" t="s">
        <v>277</v>
      </c>
      <c r="B608" s="572">
        <v>1247</v>
      </c>
      <c r="C608" s="572" t="s">
        <v>1327</v>
      </c>
      <c r="D608" s="572">
        <v>-51</v>
      </c>
      <c r="E608" s="572" t="s">
        <v>1340</v>
      </c>
      <c r="F608" s="572">
        <f>InpC!F95</f>
        <v>1</v>
      </c>
      <c r="G608" s="572" t="str">
        <f>InpC!E95</f>
        <v>Accounts payable lag</v>
      </c>
      <c r="H608" s="572" t="s">
        <v>1306</v>
      </c>
      <c r="I608" s="572">
        <f>COLUMN(InpC!E95)</f>
        <v>5</v>
      </c>
      <c r="J608" s="572" t="str">
        <f>InpC!G95</f>
        <v>months</v>
      </c>
      <c r="K608" s="572" t="s">
        <v>2415</v>
      </c>
      <c r="L608" s="572" t="s">
        <v>2116</v>
      </c>
      <c r="M608" s="572" t="s">
        <v>2117</v>
      </c>
      <c r="N608" s="572" t="str" cm="1">
        <f t="array" aca="1" ref="N608" ca="1">CELL("format",InpC!F95)</f>
        <v>,0</v>
      </c>
      <c r="O608" s="572">
        <f>ROW(InpC!F95)</f>
        <v>95</v>
      </c>
      <c r="P608" s="572">
        <f>COLUMN(InpC!F95)</f>
        <v>6</v>
      </c>
      <c r="Q608" s="572">
        <f>ROW(InpC!F95)</f>
        <v>95</v>
      </c>
      <c r="R608" s="572">
        <f>COLUMN(InpC!F95)</f>
        <v>6</v>
      </c>
      <c r="S608" s="572">
        <f ca="1">_xlfn.SHEET(InpC!F95)</f>
        <v>1</v>
      </c>
    </row>
    <row r="609" spans="1:19" x14ac:dyDescent="0.35">
      <c r="A609" s="572" t="s">
        <v>277</v>
      </c>
      <c r="B609" s="572">
        <v>1117</v>
      </c>
      <c r="C609" s="572" t="s">
        <v>1326</v>
      </c>
      <c r="D609" s="572">
        <v>-51</v>
      </c>
      <c r="E609" s="572" t="s">
        <v>1341</v>
      </c>
      <c r="F609" s="572" t="str">
        <f>InpC!I95</f>
        <v>vw</v>
      </c>
      <c r="G609" s="572" t="str">
        <f>InpC!E95</f>
        <v>Accounts payable lag</v>
      </c>
      <c r="H609" s="572" t="s">
        <v>1306</v>
      </c>
      <c r="I609" s="572">
        <f>COLUMN(InpC!E95)</f>
        <v>5</v>
      </c>
      <c r="J609" s="572" t="str">
        <f>InpC!G95</f>
        <v>months</v>
      </c>
      <c r="K609" s="572" t="s">
        <v>2415</v>
      </c>
      <c r="L609" s="572" t="s">
        <v>2118</v>
      </c>
      <c r="M609" s="572">
        <v>6</v>
      </c>
      <c r="N609" s="572" t="str" cm="1">
        <f t="array" aca="1" ref="N609" ca="1">CELL("format",InpC!I95)</f>
        <v>,0</v>
      </c>
      <c r="O609" s="572">
        <f>ROW(InpC!I95)</f>
        <v>95</v>
      </c>
      <c r="P609" s="572">
        <f>COLUMN(InpC!I95)</f>
        <v>9</v>
      </c>
      <c r="Q609" s="572">
        <f>ROW(InpC!I95)</f>
        <v>95</v>
      </c>
      <c r="R609" s="572">
        <f>COLUMN(InpC!I95)</f>
        <v>9</v>
      </c>
      <c r="S609" s="572">
        <f ca="1">_xlfn.SHEET(InpC!I95)</f>
        <v>1</v>
      </c>
    </row>
    <row r="610" spans="1:19" x14ac:dyDescent="0.35">
      <c r="A610" s="572" t="s">
        <v>341</v>
      </c>
      <c r="B610" s="572">
        <v>1257</v>
      </c>
      <c r="C610" s="572" t="s">
        <v>1342</v>
      </c>
      <c r="D610" s="572">
        <v>-51</v>
      </c>
      <c r="E610" s="572" t="s">
        <v>282</v>
      </c>
      <c r="F610" s="572">
        <f>InpC!J95</f>
        <v>0</v>
      </c>
      <c r="G610" s="572" t="str">
        <f>InpC!E95</f>
        <v>Accounts payable lag</v>
      </c>
      <c r="H610" s="572" t="s">
        <v>1306</v>
      </c>
      <c r="I610" s="572">
        <f>COLUMN(InpC!E95)</f>
        <v>5</v>
      </c>
      <c r="J610" s="572" t="str">
        <f>InpC!G95</f>
        <v>months</v>
      </c>
      <c r="K610" s="572" t="s">
        <v>2415</v>
      </c>
      <c r="L610" s="572"/>
      <c r="M610" s="572" t="s">
        <v>2119</v>
      </c>
      <c r="N610" s="572" t="str" cm="1">
        <f t="array" aca="1" ref="N610" ca="1">CELL("format",InpC!J95)</f>
        <v>,0</v>
      </c>
      <c r="O610" s="572">
        <f>ROW(InpC!J95)</f>
        <v>95</v>
      </c>
      <c r="P610" s="572">
        <f>COLUMN(InpC!J95)</f>
        <v>10</v>
      </c>
      <c r="Q610" s="572">
        <f>ROW(InpC!S95)</f>
        <v>95</v>
      </c>
      <c r="R610" s="572">
        <f>COLUMN(InpC!S95)</f>
        <v>19</v>
      </c>
      <c r="S610" s="572">
        <f ca="1">_xlfn.SHEET(InpC!J95)</f>
        <v>1</v>
      </c>
    </row>
    <row r="611" spans="1:19" x14ac:dyDescent="0.35">
      <c r="A611" s="572" t="s">
        <v>331</v>
      </c>
      <c r="B611" s="572">
        <v>1118</v>
      </c>
      <c r="C611" s="572" t="s">
        <v>1914</v>
      </c>
      <c r="D611" s="572">
        <v>-51</v>
      </c>
      <c r="E611" s="572" t="s">
        <v>335</v>
      </c>
      <c r="F611" s="572">
        <f>InpC!I96</f>
        <v>0</v>
      </c>
      <c r="G611" s="572" t="str">
        <f>InpC!I95</f>
        <v>vw</v>
      </c>
      <c r="H611" s="572" t="s">
        <v>540</v>
      </c>
      <c r="I611" s="572">
        <f>COLUMN(InpC!I95)</f>
        <v>9</v>
      </c>
      <c r="J611" s="572"/>
      <c r="K611" s="572"/>
      <c r="L611" s="572"/>
      <c r="M611" s="572">
        <v>6</v>
      </c>
      <c r="N611" s="572" t="str" cm="1">
        <f t="array" aca="1" ref="N611" ca="1">CELL("format",InpC!I96)</f>
        <v>F0</v>
      </c>
      <c r="O611" s="572">
        <f>ROW(InpC!I96)</f>
        <v>96</v>
      </c>
      <c r="P611" s="572">
        <f>COLUMN(InpC!I96)</f>
        <v>9</v>
      </c>
      <c r="Q611" s="572">
        <f>ROW(InpC!I96)</f>
        <v>96</v>
      </c>
      <c r="R611" s="572">
        <f>COLUMN(InpC!I96)</f>
        <v>9</v>
      </c>
      <c r="S611" s="572">
        <f ca="1">_xlfn.SHEET(InpC!I96)</f>
        <v>1</v>
      </c>
    </row>
    <row r="612" spans="1:19" x14ac:dyDescent="0.35">
      <c r="A612" s="572" t="s">
        <v>331</v>
      </c>
      <c r="B612" s="572">
        <v>1119</v>
      </c>
      <c r="C612" s="572" t="s">
        <v>1914</v>
      </c>
      <c r="D612" s="572">
        <v>-51</v>
      </c>
      <c r="E612" s="572" t="s">
        <v>335</v>
      </c>
      <c r="F612" s="572">
        <f>InpC!I97</f>
        <v>0</v>
      </c>
      <c r="G612" s="572" t="str">
        <f>InpC!I95</f>
        <v>vw</v>
      </c>
      <c r="H612" s="572" t="s">
        <v>540</v>
      </c>
      <c r="I612" s="572">
        <f>COLUMN(InpC!I95)</f>
        <v>9</v>
      </c>
      <c r="J612" s="572"/>
      <c r="K612" s="572"/>
      <c r="L612" s="572"/>
      <c r="M612" s="572">
        <v>6</v>
      </c>
      <c r="N612" s="572" t="str" cm="1">
        <f t="array" aca="1" ref="N612" ca="1">CELL("format",InpC!I97)</f>
        <v>F0</v>
      </c>
      <c r="O612" s="572">
        <f>ROW(InpC!I97)</f>
        <v>97</v>
      </c>
      <c r="P612" s="572">
        <f>COLUMN(InpC!I97)</f>
        <v>9</v>
      </c>
      <c r="Q612" s="572">
        <f>ROW(InpC!I97)</f>
        <v>97</v>
      </c>
      <c r="R612" s="572">
        <f>COLUMN(InpC!I97)</f>
        <v>9</v>
      </c>
      <c r="S612" s="572">
        <f ca="1">_xlfn.SHEET(InpC!I97)</f>
        <v>1</v>
      </c>
    </row>
    <row r="613" spans="1:19" x14ac:dyDescent="0.35">
      <c r="A613" s="572" t="s">
        <v>270</v>
      </c>
      <c r="B613" s="572">
        <v>-52</v>
      </c>
      <c r="C613" s="572" t="s">
        <v>259</v>
      </c>
      <c r="D613" s="572">
        <v>-43</v>
      </c>
      <c r="E613" s="572"/>
      <c r="F613" s="572" t="str">
        <f>InpC!A98</f>
        <v>FINANCING</v>
      </c>
      <c r="G613" s="572" t="str">
        <f>InpC!A98</f>
        <v>FINANCING</v>
      </c>
      <c r="H613" s="572" t="s">
        <v>226</v>
      </c>
      <c r="I613" s="572">
        <f>COLUMN(InpC!A98)</f>
        <v>1</v>
      </c>
      <c r="J613" s="572"/>
      <c r="K613" s="572" t="s">
        <v>259</v>
      </c>
      <c r="L613" s="572"/>
      <c r="M613" s="572"/>
      <c r="N613" s="572" t="str" cm="1">
        <f t="array" aca="1" ref="N613" ca="1">CELL("format",InpC!A98)</f>
        <v>,0</v>
      </c>
      <c r="O613" s="572">
        <f>ROW(InpC!A98)</f>
        <v>98</v>
      </c>
      <c r="P613" s="572">
        <f>COLUMN(InpC!A98)</f>
        <v>1</v>
      </c>
      <c r="Q613" s="572">
        <f>ROW(InpC!A118)</f>
        <v>118</v>
      </c>
      <c r="R613" s="572">
        <f>COLUMN(InpC!A118)</f>
        <v>1</v>
      </c>
      <c r="S613" s="572">
        <f ca="1">_xlfn.SHEET(InpC!A98)</f>
        <v>1</v>
      </c>
    </row>
    <row r="614" spans="1:19" x14ac:dyDescent="0.35">
      <c r="A614" s="572" t="s">
        <v>331</v>
      </c>
      <c r="B614" s="572">
        <v>1120</v>
      </c>
      <c r="C614" s="572" t="s">
        <v>2120</v>
      </c>
      <c r="D614" s="572">
        <v>-52</v>
      </c>
      <c r="E614" s="572" t="s">
        <v>335</v>
      </c>
      <c r="F614" s="572">
        <f>InpC!I98</f>
        <v>0</v>
      </c>
      <c r="G614" s="572" t="str">
        <f>InpC!A98</f>
        <v>FINANCING</v>
      </c>
      <c r="H614" s="572" t="s">
        <v>226</v>
      </c>
      <c r="I614" s="572">
        <f>COLUMN(InpC!A98)</f>
        <v>1</v>
      </c>
      <c r="J614" s="572"/>
      <c r="K614" s="572"/>
      <c r="L614" s="572"/>
      <c r="M614" s="572">
        <v>6</v>
      </c>
      <c r="N614" s="572" t="str" cm="1">
        <f t="array" aca="1" ref="N614" ca="1">CELL("format",InpC!I98)</f>
        <v>F0</v>
      </c>
      <c r="O614" s="572">
        <f>ROW(InpC!I98)</f>
        <v>98</v>
      </c>
      <c r="P614" s="572">
        <f>COLUMN(InpC!I98)</f>
        <v>9</v>
      </c>
      <c r="Q614" s="572">
        <f>ROW(InpC!I98)</f>
        <v>98</v>
      </c>
      <c r="R614" s="572">
        <f>COLUMN(InpC!I98)</f>
        <v>9</v>
      </c>
      <c r="S614" s="572">
        <f ca="1">_xlfn.SHEET(InpC!I98)</f>
        <v>1</v>
      </c>
    </row>
    <row r="615" spans="1:19" x14ac:dyDescent="0.35">
      <c r="A615" s="572" t="s">
        <v>331</v>
      </c>
      <c r="B615" s="572">
        <v>1121</v>
      </c>
      <c r="C615" s="572" t="s">
        <v>332</v>
      </c>
      <c r="D615" s="572">
        <v>-52</v>
      </c>
      <c r="E615" s="572" t="s">
        <v>335</v>
      </c>
      <c r="F615" s="572">
        <f>InpC!I99</f>
        <v>0</v>
      </c>
      <c r="G615" s="572"/>
      <c r="H615" s="572"/>
      <c r="I615" s="572"/>
      <c r="J615" s="572"/>
      <c r="K615" s="572"/>
      <c r="L615" s="572"/>
      <c r="M615" s="572">
        <v>6</v>
      </c>
      <c r="N615" s="572" t="str" cm="1">
        <f t="array" aca="1" ref="N615" ca="1">CELL("format",InpC!I99)</f>
        <v>F0</v>
      </c>
      <c r="O615" s="572">
        <f>ROW(InpC!I99)</f>
        <v>99</v>
      </c>
      <c r="P615" s="572">
        <f>COLUMN(InpC!I99)</f>
        <v>9</v>
      </c>
      <c r="Q615" s="572">
        <f>ROW(InpC!I99)</f>
        <v>99</v>
      </c>
      <c r="R615" s="572">
        <f>COLUMN(InpC!I99)</f>
        <v>9</v>
      </c>
      <c r="S615" s="572">
        <f ca="1">_xlfn.SHEET(InpC!I99)</f>
        <v>1</v>
      </c>
    </row>
    <row r="616" spans="1:19" x14ac:dyDescent="0.35">
      <c r="A616" s="572" t="s">
        <v>331</v>
      </c>
      <c r="B616" s="572">
        <v>1122</v>
      </c>
      <c r="C616" s="572" t="s">
        <v>332</v>
      </c>
      <c r="D616" s="572">
        <v>-52</v>
      </c>
      <c r="E616" s="572" t="s">
        <v>335</v>
      </c>
      <c r="F616" s="572">
        <f>InpC!I100</f>
        <v>0</v>
      </c>
      <c r="G616" s="572"/>
      <c r="H616" s="572"/>
      <c r="I616" s="572"/>
      <c r="J616" s="572"/>
      <c r="K616" s="572"/>
      <c r="L616" s="572"/>
      <c r="M616" s="572">
        <v>6</v>
      </c>
      <c r="N616" s="572" t="str" cm="1">
        <f t="array" aca="1" ref="N616" ca="1">CELL("format",InpC!I100)</f>
        <v>F0</v>
      </c>
      <c r="O616" s="572">
        <f>ROW(InpC!I100)</f>
        <v>100</v>
      </c>
      <c r="P616" s="572">
        <f>COLUMN(InpC!I100)</f>
        <v>9</v>
      </c>
      <c r="Q616" s="572">
        <f>ROW(InpC!I100)</f>
        <v>100</v>
      </c>
      <c r="R616" s="572">
        <f>COLUMN(InpC!I100)</f>
        <v>9</v>
      </c>
      <c r="S616" s="572">
        <f ca="1">_xlfn.SHEET(InpC!I100)</f>
        <v>1</v>
      </c>
    </row>
    <row r="617" spans="1:19" x14ac:dyDescent="0.35">
      <c r="A617" s="572" t="s">
        <v>277</v>
      </c>
      <c r="B617" s="572">
        <v>28</v>
      </c>
      <c r="C617" s="572" t="s">
        <v>1012</v>
      </c>
      <c r="D617" s="572">
        <v>-52</v>
      </c>
      <c r="E617" s="572" t="s">
        <v>1014</v>
      </c>
      <c r="F617" s="572">
        <f>InpC!F101</f>
        <v>2</v>
      </c>
      <c r="G617" s="572" t="str">
        <f>InpC!E101</f>
        <v>Equity investment profile switch</v>
      </c>
      <c r="H617" s="572" t="s">
        <v>208</v>
      </c>
      <c r="I617" s="572">
        <f>COLUMN(InpC!E101)</f>
        <v>5</v>
      </c>
      <c r="J617" s="572" t="str">
        <f>InpC!G101</f>
        <v>switch</v>
      </c>
      <c r="K617" s="572" t="s">
        <v>2416</v>
      </c>
      <c r="L617" s="572" t="s">
        <v>2121</v>
      </c>
      <c r="M617" s="572" t="s">
        <v>2122</v>
      </c>
      <c r="N617" s="572" t="str" cm="1">
        <f t="array" aca="1" ref="N617" ca="1">CELL("format",InpC!F101)</f>
        <v>,0</v>
      </c>
      <c r="O617" s="572">
        <f>ROW(InpC!F101)</f>
        <v>101</v>
      </c>
      <c r="P617" s="572">
        <f>COLUMN(InpC!F101)</f>
        <v>6</v>
      </c>
      <c r="Q617" s="572">
        <f>ROW(InpC!F101)</f>
        <v>101</v>
      </c>
      <c r="R617" s="572">
        <f>COLUMN(InpC!F101)</f>
        <v>6</v>
      </c>
      <c r="S617" s="572">
        <f ca="1">_xlfn.SHEET(InpC!F101)</f>
        <v>1</v>
      </c>
    </row>
    <row r="618" spans="1:19" x14ac:dyDescent="0.35">
      <c r="A618" s="572" t="s">
        <v>277</v>
      </c>
      <c r="B618" s="572">
        <v>1123</v>
      </c>
      <c r="C618" s="572" t="s">
        <v>209</v>
      </c>
      <c r="D618" s="572">
        <v>-52</v>
      </c>
      <c r="E618" s="572" t="s">
        <v>1015</v>
      </c>
      <c r="F618" s="572" t="str">
        <f>InpC!I101</f>
        <v>vw</v>
      </c>
      <c r="G618" s="572" t="str">
        <f>InpC!G101</f>
        <v>switch</v>
      </c>
      <c r="H618" s="572" t="s">
        <v>209</v>
      </c>
      <c r="I618" s="572">
        <f>COLUMN(InpC!G101)</f>
        <v>7</v>
      </c>
      <c r="J618" s="572" t="str">
        <f>InpC!G101</f>
        <v>switch</v>
      </c>
      <c r="K618" s="572" t="s">
        <v>209</v>
      </c>
      <c r="L618" s="572" t="s">
        <v>2123</v>
      </c>
      <c r="M618" s="572">
        <v>6</v>
      </c>
      <c r="N618" s="572" t="str" cm="1">
        <f t="array" aca="1" ref="N618" ca="1">CELL("format",InpC!I101)</f>
        <v>F0</v>
      </c>
      <c r="O618" s="572">
        <f>ROW(InpC!I101)</f>
        <v>101</v>
      </c>
      <c r="P618" s="572">
        <f>COLUMN(InpC!I101)</f>
        <v>9</v>
      </c>
      <c r="Q618" s="572">
        <f>ROW(InpC!I101)</f>
        <v>101</v>
      </c>
      <c r="R618" s="572">
        <f>COLUMN(InpC!I101)</f>
        <v>9</v>
      </c>
      <c r="S618" s="572">
        <f ca="1">_xlfn.SHEET(InpC!I101)</f>
        <v>1</v>
      </c>
    </row>
    <row r="619" spans="1:19" x14ac:dyDescent="0.35">
      <c r="A619" s="572" t="s">
        <v>341</v>
      </c>
      <c r="B619" s="572">
        <v>814</v>
      </c>
      <c r="C619" s="572" t="s">
        <v>1016</v>
      </c>
      <c r="D619" s="572">
        <v>-52</v>
      </c>
      <c r="E619" s="572" t="s">
        <v>282</v>
      </c>
      <c r="F619" s="572">
        <f>InpC!J101</f>
        <v>0</v>
      </c>
      <c r="G619" s="572" t="str">
        <f>InpC!E101</f>
        <v>Equity investment profile switch</v>
      </c>
      <c r="H619" s="572" t="s">
        <v>208</v>
      </c>
      <c r="I619" s="572">
        <f>COLUMN(InpC!E101)</f>
        <v>5</v>
      </c>
      <c r="J619" s="572" t="str">
        <f>InpC!G101</f>
        <v>switch</v>
      </c>
      <c r="K619" s="572" t="s">
        <v>2416</v>
      </c>
      <c r="L619" s="572"/>
      <c r="M619" s="572" t="s">
        <v>2124</v>
      </c>
      <c r="N619" s="572" t="str" cm="1">
        <f t="array" aca="1" ref="N619" ca="1">CELL("format",InpC!J101)</f>
        <v>,0</v>
      </c>
      <c r="O619" s="572">
        <f>ROW(InpC!J101)</f>
        <v>101</v>
      </c>
      <c r="P619" s="572">
        <f>COLUMN(InpC!J101)</f>
        <v>10</v>
      </c>
      <c r="Q619" s="572">
        <f>ROW(InpC!S101)</f>
        <v>101</v>
      </c>
      <c r="R619" s="572">
        <f>COLUMN(InpC!S101)</f>
        <v>19</v>
      </c>
      <c r="S619" s="572">
        <f ca="1">_xlfn.SHEET(InpC!J101)</f>
        <v>1</v>
      </c>
    </row>
    <row r="620" spans="1:19" x14ac:dyDescent="0.35">
      <c r="A620" s="572" t="s">
        <v>331</v>
      </c>
      <c r="B620" s="572">
        <v>1124</v>
      </c>
      <c r="C620" s="572" t="s">
        <v>1914</v>
      </c>
      <c r="D620" s="572">
        <v>-52</v>
      </c>
      <c r="E620" s="572" t="s">
        <v>335</v>
      </c>
      <c r="F620" s="572">
        <f>InpC!I102</f>
        <v>0</v>
      </c>
      <c r="G620" s="572" t="str">
        <f>InpC!I101</f>
        <v>vw</v>
      </c>
      <c r="H620" s="572" t="s">
        <v>540</v>
      </c>
      <c r="I620" s="572">
        <f>COLUMN(InpC!I101)</f>
        <v>9</v>
      </c>
      <c r="J620" s="572"/>
      <c r="K620" s="572"/>
      <c r="L620" s="572"/>
      <c r="M620" s="572">
        <v>6</v>
      </c>
      <c r="N620" s="572" t="str" cm="1">
        <f t="array" aca="1" ref="N620" ca="1">CELL("format",InpC!I102)</f>
        <v>F0</v>
      </c>
      <c r="O620" s="572">
        <f>ROW(InpC!I102)</f>
        <v>102</v>
      </c>
      <c r="P620" s="572">
        <f>COLUMN(InpC!I102)</f>
        <v>9</v>
      </c>
      <c r="Q620" s="572">
        <f>ROW(InpC!I102)</f>
        <v>102</v>
      </c>
      <c r="R620" s="572">
        <f>COLUMN(InpC!I102)</f>
        <v>9</v>
      </c>
      <c r="S620" s="572">
        <f ca="1">_xlfn.SHEET(InpC!I102)</f>
        <v>1</v>
      </c>
    </row>
    <row r="621" spans="1:19" x14ac:dyDescent="0.35">
      <c r="A621" s="572" t="s">
        <v>270</v>
      </c>
      <c r="B621" s="572">
        <v>-53</v>
      </c>
      <c r="C621" s="572" t="s">
        <v>1470</v>
      </c>
      <c r="D621" s="572">
        <v>-52</v>
      </c>
      <c r="E621" s="572"/>
      <c r="F621" s="572">
        <f>InpC!A103</f>
        <v>0</v>
      </c>
      <c r="G621" s="572" t="str">
        <f>InpC!B103</f>
        <v>Senior debt facility</v>
      </c>
      <c r="H621" s="572" t="s">
        <v>1465</v>
      </c>
      <c r="I621" s="572">
        <f>COLUMN(InpC!B103)</f>
        <v>2</v>
      </c>
      <c r="J621" s="572"/>
      <c r="K621" s="572" t="s">
        <v>1470</v>
      </c>
      <c r="L621" s="572"/>
      <c r="M621" s="572"/>
      <c r="N621" s="572" t="str" cm="1">
        <f t="array" aca="1" ref="N621" ca="1">CELL("format",InpC!A103)</f>
        <v>,0</v>
      </c>
      <c r="O621" s="572">
        <f>ROW(InpC!A103)</f>
        <v>103</v>
      </c>
      <c r="P621" s="572">
        <f>COLUMN(InpC!A103)</f>
        <v>1</v>
      </c>
      <c r="Q621" s="572">
        <f>ROW(InpC!A112)</f>
        <v>112</v>
      </c>
      <c r="R621" s="572">
        <f>COLUMN(InpC!A112)</f>
        <v>1</v>
      </c>
      <c r="S621" s="572">
        <f ca="1">_xlfn.SHEET(InpC!A103)</f>
        <v>1</v>
      </c>
    </row>
    <row r="622" spans="1:19" x14ac:dyDescent="0.35">
      <c r="A622" s="572" t="s">
        <v>331</v>
      </c>
      <c r="B622" s="572">
        <v>1125</v>
      </c>
      <c r="C622" s="572" t="s">
        <v>2125</v>
      </c>
      <c r="D622" s="572">
        <v>-53</v>
      </c>
      <c r="E622" s="572" t="s">
        <v>335</v>
      </c>
      <c r="F622" s="572">
        <f>InpC!I103</f>
        <v>0</v>
      </c>
      <c r="G622" s="572" t="str">
        <f>InpC!B103</f>
        <v>Senior debt facility</v>
      </c>
      <c r="H622" s="572" t="s">
        <v>1465</v>
      </c>
      <c r="I622" s="572">
        <f>COLUMN(InpC!B103)</f>
        <v>2</v>
      </c>
      <c r="J622" s="572"/>
      <c r="K622" s="572"/>
      <c r="L622" s="572"/>
      <c r="M622" s="572">
        <v>6</v>
      </c>
      <c r="N622" s="572" t="str" cm="1">
        <f t="array" aca="1" ref="N622" ca="1">CELL("format",InpC!I103)</f>
        <v>F0</v>
      </c>
      <c r="O622" s="572">
        <f>ROW(InpC!I103)</f>
        <v>103</v>
      </c>
      <c r="P622" s="572">
        <f>COLUMN(InpC!I103)</f>
        <v>9</v>
      </c>
      <c r="Q622" s="572">
        <f>ROW(InpC!I103)</f>
        <v>103</v>
      </c>
      <c r="R622" s="572">
        <f>COLUMN(InpC!I103)</f>
        <v>9</v>
      </c>
      <c r="S622" s="572">
        <f ca="1">_xlfn.SHEET(InpC!I103)</f>
        <v>1</v>
      </c>
    </row>
    <row r="623" spans="1:19" x14ac:dyDescent="0.35">
      <c r="A623" s="572" t="s">
        <v>277</v>
      </c>
      <c r="B623" s="572">
        <v>957</v>
      </c>
      <c r="C623" s="572" t="s">
        <v>1604</v>
      </c>
      <c r="D623" s="572">
        <v>-53</v>
      </c>
      <c r="E623" s="572" t="s">
        <v>1623</v>
      </c>
      <c r="F623" s="572">
        <f>InpC!F104</f>
        <v>0.75</v>
      </c>
      <c r="G623" s="572" t="str">
        <f>InpC!E104</f>
        <v>Senior debt input leverage</v>
      </c>
      <c r="H623" s="572" t="s">
        <v>1574</v>
      </c>
      <c r="I623" s="572">
        <f>COLUMN(InpC!E104)</f>
        <v>5</v>
      </c>
      <c r="J623" s="572" t="str">
        <f>InpC!G104</f>
        <v>%</v>
      </c>
      <c r="K623" s="572" t="s">
        <v>2417</v>
      </c>
      <c r="L623" s="572" t="s">
        <v>2126</v>
      </c>
      <c r="M623" s="572" t="s">
        <v>2127</v>
      </c>
      <c r="N623" s="572" t="str" cm="1">
        <f t="array" aca="1" ref="N623" ca="1">CELL("format",InpC!F104)</f>
        <v>P2</v>
      </c>
      <c r="O623" s="572">
        <f>ROW(InpC!F104)</f>
        <v>104</v>
      </c>
      <c r="P623" s="572">
        <f>COLUMN(InpC!F104)</f>
        <v>6</v>
      </c>
      <c r="Q623" s="572">
        <f>ROW(InpC!F104)</f>
        <v>104</v>
      </c>
      <c r="R623" s="572">
        <f>COLUMN(InpC!F104)</f>
        <v>6</v>
      </c>
      <c r="S623" s="572">
        <f ca="1">_xlfn.SHEET(InpC!F104)</f>
        <v>1</v>
      </c>
    </row>
    <row r="624" spans="1:19" x14ac:dyDescent="0.35">
      <c r="A624" s="572" t="s">
        <v>277</v>
      </c>
      <c r="B624" s="572">
        <v>1126</v>
      </c>
      <c r="C624" s="572" t="s">
        <v>1624</v>
      </c>
      <c r="D624" s="572">
        <v>-53</v>
      </c>
      <c r="E624" s="572" t="s">
        <v>1625</v>
      </c>
      <c r="F624" s="572" t="str">
        <f>InpC!I104</f>
        <v>vw</v>
      </c>
      <c r="G624" s="572" t="str">
        <f>InpC!E104</f>
        <v>Senior debt input leverage</v>
      </c>
      <c r="H624" s="572" t="s">
        <v>1574</v>
      </c>
      <c r="I624" s="572">
        <f>COLUMN(InpC!E104)</f>
        <v>5</v>
      </c>
      <c r="J624" s="572" t="str">
        <f>InpC!G104</f>
        <v>%</v>
      </c>
      <c r="K624" s="572" t="s">
        <v>2417</v>
      </c>
      <c r="L624" s="572" t="s">
        <v>2128</v>
      </c>
      <c r="M624" s="572">
        <v>6</v>
      </c>
      <c r="N624" s="572" t="str" cm="1">
        <f t="array" aca="1" ref="N624" ca="1">CELL("format",InpC!I104)</f>
        <v>F0</v>
      </c>
      <c r="O624" s="572">
        <f>ROW(InpC!I104)</f>
        <v>104</v>
      </c>
      <c r="P624" s="572">
        <f>COLUMN(InpC!I104)</f>
        <v>9</v>
      </c>
      <c r="Q624" s="572">
        <f>ROW(InpC!I104)</f>
        <v>104</v>
      </c>
      <c r="R624" s="572">
        <f>COLUMN(InpC!I104)</f>
        <v>9</v>
      </c>
      <c r="S624" s="572">
        <f ca="1">_xlfn.SHEET(InpC!I104)</f>
        <v>1</v>
      </c>
    </row>
    <row r="625" spans="1:19" x14ac:dyDescent="0.35">
      <c r="A625" s="572" t="s">
        <v>341</v>
      </c>
      <c r="B625" s="572">
        <v>1016</v>
      </c>
      <c r="C625" s="572" t="s">
        <v>1626</v>
      </c>
      <c r="D625" s="572">
        <v>-53</v>
      </c>
      <c r="E625" s="572" t="s">
        <v>282</v>
      </c>
      <c r="F625" s="572">
        <f>InpC!J104</f>
        <v>0</v>
      </c>
      <c r="G625" s="572" t="str">
        <f>InpC!E104</f>
        <v>Senior debt input leverage</v>
      </c>
      <c r="H625" s="572" t="s">
        <v>1574</v>
      </c>
      <c r="I625" s="572">
        <f>COLUMN(InpC!E104)</f>
        <v>5</v>
      </c>
      <c r="J625" s="572" t="str">
        <f>InpC!G104</f>
        <v>%</v>
      </c>
      <c r="K625" s="572" t="s">
        <v>2417</v>
      </c>
      <c r="L625" s="572"/>
      <c r="M625" s="572" t="s">
        <v>2129</v>
      </c>
      <c r="N625" s="572" t="str" cm="1">
        <f t="array" aca="1" ref="N625" ca="1">CELL("format",InpC!J104)</f>
        <v>P2</v>
      </c>
      <c r="O625" s="572">
        <f>ROW(InpC!J104)</f>
        <v>104</v>
      </c>
      <c r="P625" s="572">
        <f>COLUMN(InpC!J104)</f>
        <v>10</v>
      </c>
      <c r="Q625" s="572">
        <f>ROW(InpC!S104)</f>
        <v>104</v>
      </c>
      <c r="R625" s="572">
        <f>COLUMN(InpC!S104)</f>
        <v>19</v>
      </c>
      <c r="S625" s="572">
        <f ca="1">_xlfn.SHEET(InpC!J104)</f>
        <v>1</v>
      </c>
    </row>
    <row r="626" spans="1:19" x14ac:dyDescent="0.35">
      <c r="A626" s="572" t="s">
        <v>277</v>
      </c>
      <c r="B626" s="572">
        <v>958</v>
      </c>
      <c r="C626" s="572" t="s">
        <v>1601</v>
      </c>
      <c r="D626" s="572">
        <v>-53</v>
      </c>
      <c r="E626" s="572" t="s">
        <v>1627</v>
      </c>
      <c r="F626" s="572">
        <f>InpC!F105</f>
        <v>1</v>
      </c>
      <c r="G626" s="572" t="str">
        <f>InpC!E105</f>
        <v>Senior debt sizing method</v>
      </c>
      <c r="H626" s="572" t="s">
        <v>1575</v>
      </c>
      <c r="I626" s="572">
        <f>COLUMN(InpC!E105)</f>
        <v>5</v>
      </c>
      <c r="J626" s="572" t="str">
        <f>InpC!G105</f>
        <v>1 = DSCR, 2 = leverage</v>
      </c>
      <c r="K626" s="572" t="s">
        <v>2418</v>
      </c>
      <c r="L626" s="572" t="s">
        <v>2130</v>
      </c>
      <c r="M626" s="572" t="s">
        <v>2131</v>
      </c>
      <c r="N626" s="572" t="str" cm="1">
        <f t="array" aca="1" ref="N626" ca="1">CELL("format",InpC!F105)</f>
        <v>,0</v>
      </c>
      <c r="O626" s="572">
        <f>ROW(InpC!F105)</f>
        <v>105</v>
      </c>
      <c r="P626" s="572">
        <f>COLUMN(InpC!F105)</f>
        <v>6</v>
      </c>
      <c r="Q626" s="572">
        <f>ROW(InpC!F105)</f>
        <v>105</v>
      </c>
      <c r="R626" s="572">
        <f>COLUMN(InpC!F105)</f>
        <v>6</v>
      </c>
      <c r="S626" s="572">
        <f ca="1">_xlfn.SHEET(InpC!F105)</f>
        <v>1</v>
      </c>
    </row>
    <row r="627" spans="1:19" x14ac:dyDescent="0.35">
      <c r="A627" s="572" t="s">
        <v>277</v>
      </c>
      <c r="B627" s="572">
        <v>1127</v>
      </c>
      <c r="C627" s="572" t="s">
        <v>1628</v>
      </c>
      <c r="D627" s="572">
        <v>-53</v>
      </c>
      <c r="E627" s="572" t="s">
        <v>1629</v>
      </c>
      <c r="F627" s="572" t="str">
        <f>InpC!I105</f>
        <v>vw</v>
      </c>
      <c r="G627" s="572" t="str">
        <f>InpC!G105</f>
        <v>1 = DSCR, 2 = leverage</v>
      </c>
      <c r="H627" s="572" t="s">
        <v>1576</v>
      </c>
      <c r="I627" s="572">
        <f>COLUMN(InpC!G105)</f>
        <v>7</v>
      </c>
      <c r="J627" s="572" t="str">
        <f>InpC!G105</f>
        <v>1 = DSCR, 2 = leverage</v>
      </c>
      <c r="K627" s="572" t="s">
        <v>1628</v>
      </c>
      <c r="L627" s="572" t="s">
        <v>2132</v>
      </c>
      <c r="M627" s="572">
        <v>6</v>
      </c>
      <c r="N627" s="572" t="str" cm="1">
        <f t="array" aca="1" ref="N627" ca="1">CELL("format",InpC!I105)</f>
        <v>F0</v>
      </c>
      <c r="O627" s="572">
        <f>ROW(InpC!I105)</f>
        <v>105</v>
      </c>
      <c r="P627" s="572">
        <f>COLUMN(InpC!I105)</f>
        <v>9</v>
      </c>
      <c r="Q627" s="572">
        <f>ROW(InpC!I105)</f>
        <v>105</v>
      </c>
      <c r="R627" s="572">
        <f>COLUMN(InpC!I105)</f>
        <v>9</v>
      </c>
      <c r="S627" s="572">
        <f ca="1">_xlfn.SHEET(InpC!I105)</f>
        <v>1</v>
      </c>
    </row>
    <row r="628" spans="1:19" x14ac:dyDescent="0.35">
      <c r="A628" s="572" t="s">
        <v>341</v>
      </c>
      <c r="B628" s="572">
        <v>1017</v>
      </c>
      <c r="C628" s="572" t="s">
        <v>1630</v>
      </c>
      <c r="D628" s="572">
        <v>-53</v>
      </c>
      <c r="E628" s="572" t="s">
        <v>282</v>
      </c>
      <c r="F628" s="572">
        <f>InpC!J105</f>
        <v>0</v>
      </c>
      <c r="G628" s="572" t="str">
        <f>InpC!E105</f>
        <v>Senior debt sizing method</v>
      </c>
      <c r="H628" s="572" t="s">
        <v>1575</v>
      </c>
      <c r="I628" s="572">
        <f>COLUMN(InpC!E105)</f>
        <v>5</v>
      </c>
      <c r="J628" s="572" t="str">
        <f>InpC!G105</f>
        <v>1 = DSCR, 2 = leverage</v>
      </c>
      <c r="K628" s="572" t="s">
        <v>2418</v>
      </c>
      <c r="L628" s="572"/>
      <c r="M628" s="572" t="s">
        <v>2133</v>
      </c>
      <c r="N628" s="572" t="str" cm="1">
        <f t="array" aca="1" ref="N628" ca="1">CELL("format",InpC!J105)</f>
        <v>,0</v>
      </c>
      <c r="O628" s="572">
        <f>ROW(InpC!J105)</f>
        <v>105</v>
      </c>
      <c r="P628" s="572">
        <f>COLUMN(InpC!J105)</f>
        <v>10</v>
      </c>
      <c r="Q628" s="572">
        <f>ROW(InpC!S105)</f>
        <v>105</v>
      </c>
      <c r="R628" s="572">
        <f>COLUMN(InpC!S105)</f>
        <v>19</v>
      </c>
      <c r="S628" s="572">
        <f ca="1">_xlfn.SHEET(InpC!J105)</f>
        <v>1</v>
      </c>
    </row>
    <row r="629" spans="1:19" x14ac:dyDescent="0.35">
      <c r="A629" s="572" t="s">
        <v>277</v>
      </c>
      <c r="B629" s="572">
        <v>959</v>
      </c>
      <c r="C629" s="572" t="s">
        <v>1386</v>
      </c>
      <c r="D629" s="572">
        <v>-53</v>
      </c>
      <c r="E629" s="572" t="s">
        <v>1422</v>
      </c>
      <c r="F629" s="572">
        <f>InpC!F106</f>
        <v>260000</v>
      </c>
      <c r="G629" s="572" t="str">
        <f>InpC!E106</f>
        <v>Senior debt commitment</v>
      </c>
      <c r="H629" s="572" t="s">
        <v>1466</v>
      </c>
      <c r="I629" s="572">
        <f>COLUMN(InpC!E106)</f>
        <v>5</v>
      </c>
      <c r="J629" s="572" t="str">
        <f>InpC!G106</f>
        <v>$ 000s</v>
      </c>
      <c r="K629" s="572" t="s">
        <v>2419</v>
      </c>
      <c r="L629" s="572" t="s">
        <v>2134</v>
      </c>
      <c r="M629" s="572" t="s">
        <v>2135</v>
      </c>
      <c r="N629" s="572" t="str" cm="1">
        <f t="array" aca="1" ref="N629" ca="1">CELL("format",InpC!F106)</f>
        <v>,0</v>
      </c>
      <c r="O629" s="572">
        <f>ROW(InpC!F106)</f>
        <v>106</v>
      </c>
      <c r="P629" s="572">
        <f>COLUMN(InpC!F106)</f>
        <v>6</v>
      </c>
      <c r="Q629" s="572">
        <f>ROW(InpC!F106)</f>
        <v>106</v>
      </c>
      <c r="R629" s="572">
        <f>COLUMN(InpC!F106)</f>
        <v>6</v>
      </c>
      <c r="S629" s="572">
        <f ca="1">_xlfn.SHEET(InpC!F106)</f>
        <v>1</v>
      </c>
    </row>
    <row r="630" spans="1:19" x14ac:dyDescent="0.35">
      <c r="A630" s="572" t="s">
        <v>277</v>
      </c>
      <c r="B630" s="572">
        <v>1128</v>
      </c>
      <c r="C630" s="572" t="s">
        <v>1423</v>
      </c>
      <c r="D630" s="572">
        <v>-53</v>
      </c>
      <c r="E630" s="572" t="s">
        <v>1424</v>
      </c>
      <c r="F630" s="572" t="str">
        <f>InpC!I106</f>
        <v>vw</v>
      </c>
      <c r="G630" s="572" t="str">
        <f>InpC!E106</f>
        <v>Senior debt commitment</v>
      </c>
      <c r="H630" s="572" t="s">
        <v>1466</v>
      </c>
      <c r="I630" s="572">
        <f>COLUMN(InpC!E106)</f>
        <v>5</v>
      </c>
      <c r="J630" s="572" t="str">
        <f>InpC!G106</f>
        <v>$ 000s</v>
      </c>
      <c r="K630" s="572" t="s">
        <v>2419</v>
      </c>
      <c r="L630" s="572" t="s">
        <v>2136</v>
      </c>
      <c r="M630" s="572">
        <v>6</v>
      </c>
      <c r="N630" s="572" t="str" cm="1">
        <f t="array" aca="1" ref="N630" ca="1">CELL("format",InpC!I106)</f>
        <v>F0</v>
      </c>
      <c r="O630" s="572">
        <f>ROW(InpC!I106)</f>
        <v>106</v>
      </c>
      <c r="P630" s="572">
        <f>COLUMN(InpC!I106)</f>
        <v>9</v>
      </c>
      <c r="Q630" s="572">
        <f>ROW(InpC!I106)</f>
        <v>106</v>
      </c>
      <c r="R630" s="572">
        <f>COLUMN(InpC!I106)</f>
        <v>9</v>
      </c>
      <c r="S630" s="572">
        <f ca="1">_xlfn.SHEET(InpC!I106)</f>
        <v>1</v>
      </c>
    </row>
    <row r="631" spans="1:19" x14ac:dyDescent="0.35">
      <c r="A631" s="572" t="s">
        <v>341</v>
      </c>
      <c r="B631" s="572">
        <v>1018</v>
      </c>
      <c r="C631" s="572" t="s">
        <v>1425</v>
      </c>
      <c r="D631" s="572">
        <v>-53</v>
      </c>
      <c r="E631" s="572" t="s">
        <v>282</v>
      </c>
      <c r="F631" s="572">
        <f>InpC!J106</f>
        <v>0</v>
      </c>
      <c r="G631" s="572" t="str">
        <f>InpC!E106</f>
        <v>Senior debt commitment</v>
      </c>
      <c r="H631" s="572" t="s">
        <v>1466</v>
      </c>
      <c r="I631" s="572">
        <f>COLUMN(InpC!E106)</f>
        <v>5</v>
      </c>
      <c r="J631" s="572" t="str">
        <f>InpC!G106</f>
        <v>$ 000s</v>
      </c>
      <c r="K631" s="572" t="s">
        <v>2419</v>
      </c>
      <c r="L631" s="572"/>
      <c r="M631" s="572" t="s">
        <v>2137</v>
      </c>
      <c r="N631" s="572" t="str" cm="1">
        <f t="array" aca="1" ref="N631" ca="1">CELL("format",InpC!J106)</f>
        <v>,0</v>
      </c>
      <c r="O631" s="572">
        <f>ROW(InpC!J106)</f>
        <v>106</v>
      </c>
      <c r="P631" s="572">
        <f>COLUMN(InpC!J106)</f>
        <v>10</v>
      </c>
      <c r="Q631" s="572">
        <f>ROW(InpC!S106)</f>
        <v>106</v>
      </c>
      <c r="R631" s="572">
        <f>COLUMN(InpC!S106)</f>
        <v>19</v>
      </c>
      <c r="S631" s="572">
        <f ca="1">_xlfn.SHEET(InpC!J106)</f>
        <v>1</v>
      </c>
    </row>
    <row r="632" spans="1:19" x14ac:dyDescent="0.35">
      <c r="A632" s="572" t="s">
        <v>277</v>
      </c>
      <c r="B632" s="572">
        <v>960</v>
      </c>
      <c r="C632" s="572" t="s">
        <v>1405</v>
      </c>
      <c r="D632" s="572">
        <v>-53</v>
      </c>
      <c r="E632" s="572" t="s">
        <v>1426</v>
      </c>
      <c r="F632" s="572">
        <f>InpC!F107</f>
        <v>2.5000000000000001E-2</v>
      </c>
      <c r="G632" s="572" t="str">
        <f>InpC!E107</f>
        <v>Construction period margin</v>
      </c>
      <c r="H632" s="572" t="s">
        <v>1373</v>
      </c>
      <c r="I632" s="572">
        <f>COLUMN(InpC!E107)</f>
        <v>5</v>
      </c>
      <c r="J632" s="572" t="str">
        <f>InpC!G107</f>
        <v>%</v>
      </c>
      <c r="K632" s="572" t="s">
        <v>2420</v>
      </c>
      <c r="L632" s="572" t="s">
        <v>2138</v>
      </c>
      <c r="M632" s="572" t="s">
        <v>2139</v>
      </c>
      <c r="N632" s="572" t="str" cm="1">
        <f t="array" aca="1" ref="N632" ca="1">CELL("format",InpC!F107)</f>
        <v>P2</v>
      </c>
      <c r="O632" s="572">
        <f>ROW(InpC!F107)</f>
        <v>107</v>
      </c>
      <c r="P632" s="572">
        <f>COLUMN(InpC!F107)</f>
        <v>6</v>
      </c>
      <c r="Q632" s="572">
        <f>ROW(InpC!F107)</f>
        <v>107</v>
      </c>
      <c r="R632" s="572">
        <f>COLUMN(InpC!F107)</f>
        <v>6</v>
      </c>
      <c r="S632" s="572">
        <f ca="1">_xlfn.SHEET(InpC!F107)</f>
        <v>1</v>
      </c>
    </row>
    <row r="633" spans="1:19" x14ac:dyDescent="0.35">
      <c r="A633" s="572" t="s">
        <v>277</v>
      </c>
      <c r="B633" s="572">
        <v>1129</v>
      </c>
      <c r="C633" s="572" t="s">
        <v>1427</v>
      </c>
      <c r="D633" s="572">
        <v>-53</v>
      </c>
      <c r="E633" s="572" t="s">
        <v>1428</v>
      </c>
      <c r="F633" s="572" t="str">
        <f>InpC!I107</f>
        <v>vw</v>
      </c>
      <c r="G633" s="572" t="str">
        <f>InpC!E107</f>
        <v>Construction period margin</v>
      </c>
      <c r="H633" s="572" t="s">
        <v>1373</v>
      </c>
      <c r="I633" s="572">
        <f>COLUMN(InpC!E107)</f>
        <v>5</v>
      </c>
      <c r="J633" s="572" t="str">
        <f>InpC!G107</f>
        <v>%</v>
      </c>
      <c r="K633" s="572" t="s">
        <v>2420</v>
      </c>
      <c r="L633" s="572" t="s">
        <v>2140</v>
      </c>
      <c r="M633" s="572">
        <v>6</v>
      </c>
      <c r="N633" s="572" t="str" cm="1">
        <f t="array" aca="1" ref="N633" ca="1">CELL("format",InpC!I107)</f>
        <v>F0</v>
      </c>
      <c r="O633" s="572">
        <f>ROW(InpC!I107)</f>
        <v>107</v>
      </c>
      <c r="P633" s="572">
        <f>COLUMN(InpC!I107)</f>
        <v>9</v>
      </c>
      <c r="Q633" s="572">
        <f>ROW(InpC!I107)</f>
        <v>107</v>
      </c>
      <c r="R633" s="572">
        <f>COLUMN(InpC!I107)</f>
        <v>9</v>
      </c>
      <c r="S633" s="572">
        <f ca="1">_xlfn.SHEET(InpC!I107)</f>
        <v>1</v>
      </c>
    </row>
    <row r="634" spans="1:19" x14ac:dyDescent="0.35">
      <c r="A634" s="572" t="s">
        <v>341</v>
      </c>
      <c r="B634" s="572">
        <v>1019</v>
      </c>
      <c r="C634" s="572" t="s">
        <v>1429</v>
      </c>
      <c r="D634" s="572">
        <v>-53</v>
      </c>
      <c r="E634" s="572" t="s">
        <v>282</v>
      </c>
      <c r="F634" s="572">
        <f>InpC!J107</f>
        <v>0</v>
      </c>
      <c r="G634" s="572" t="str">
        <f>InpC!E107</f>
        <v>Construction period margin</v>
      </c>
      <c r="H634" s="572" t="s">
        <v>1373</v>
      </c>
      <c r="I634" s="572">
        <f>COLUMN(InpC!E107)</f>
        <v>5</v>
      </c>
      <c r="J634" s="572" t="str">
        <f>InpC!G107</f>
        <v>%</v>
      </c>
      <c r="K634" s="572" t="s">
        <v>2420</v>
      </c>
      <c r="L634" s="572"/>
      <c r="M634" s="572" t="s">
        <v>2141</v>
      </c>
      <c r="N634" s="572" t="str" cm="1">
        <f t="array" aca="1" ref="N634" ca="1">CELL("format",InpC!J107)</f>
        <v>P2</v>
      </c>
      <c r="O634" s="572">
        <f>ROW(InpC!J107)</f>
        <v>107</v>
      </c>
      <c r="P634" s="572">
        <f>COLUMN(InpC!J107)</f>
        <v>10</v>
      </c>
      <c r="Q634" s="572">
        <f>ROW(InpC!S107)</f>
        <v>107</v>
      </c>
      <c r="R634" s="572">
        <f>COLUMN(InpC!S107)</f>
        <v>19</v>
      </c>
      <c r="S634" s="572">
        <f ca="1">_xlfn.SHEET(InpC!J107)</f>
        <v>1</v>
      </c>
    </row>
    <row r="635" spans="1:19" x14ac:dyDescent="0.35">
      <c r="A635" s="572" t="s">
        <v>277</v>
      </c>
      <c r="B635" s="572">
        <v>961</v>
      </c>
      <c r="C635" s="572" t="s">
        <v>1407</v>
      </c>
      <c r="D635" s="572">
        <v>-53</v>
      </c>
      <c r="E635" s="572" t="s">
        <v>1430</v>
      </c>
      <c r="F635" s="572">
        <f>InpC!F108</f>
        <v>0.02</v>
      </c>
      <c r="G635" s="572" t="str">
        <f>InpC!E108</f>
        <v>Reference rate</v>
      </c>
      <c r="H635" s="572" t="s">
        <v>1374</v>
      </c>
      <c r="I635" s="572">
        <f>COLUMN(InpC!E108)</f>
        <v>5</v>
      </c>
      <c r="J635" s="572" t="str">
        <f>InpC!G108</f>
        <v>%</v>
      </c>
      <c r="K635" s="572" t="s">
        <v>2421</v>
      </c>
      <c r="L635" s="572" t="s">
        <v>2142</v>
      </c>
      <c r="M635" s="572" t="s">
        <v>2143</v>
      </c>
      <c r="N635" s="572" t="str" cm="1">
        <f t="array" aca="1" ref="N635" ca="1">CELL("format",InpC!F108)</f>
        <v>P2</v>
      </c>
      <c r="O635" s="572">
        <f>ROW(InpC!F108)</f>
        <v>108</v>
      </c>
      <c r="P635" s="572">
        <f>COLUMN(InpC!F108)</f>
        <v>6</v>
      </c>
      <c r="Q635" s="572">
        <f>ROW(InpC!F108)</f>
        <v>108</v>
      </c>
      <c r="R635" s="572">
        <f>COLUMN(InpC!F108)</f>
        <v>6</v>
      </c>
      <c r="S635" s="572">
        <f ca="1">_xlfn.SHEET(InpC!F108)</f>
        <v>1</v>
      </c>
    </row>
    <row r="636" spans="1:19" x14ac:dyDescent="0.35">
      <c r="A636" s="572" t="s">
        <v>277</v>
      </c>
      <c r="B636" s="572">
        <v>1130</v>
      </c>
      <c r="C636" s="572" t="s">
        <v>1431</v>
      </c>
      <c r="D636" s="572">
        <v>-53</v>
      </c>
      <c r="E636" s="572" t="s">
        <v>1432</v>
      </c>
      <c r="F636" s="572" t="str">
        <f>InpC!I108</f>
        <v>vw</v>
      </c>
      <c r="G636" s="572" t="str">
        <f>InpC!E108</f>
        <v>Reference rate</v>
      </c>
      <c r="H636" s="572" t="s">
        <v>1374</v>
      </c>
      <c r="I636" s="572">
        <f>COLUMN(InpC!E108)</f>
        <v>5</v>
      </c>
      <c r="J636" s="572" t="str">
        <f>InpC!G108</f>
        <v>%</v>
      </c>
      <c r="K636" s="572" t="s">
        <v>2421</v>
      </c>
      <c r="L636" s="572" t="s">
        <v>2144</v>
      </c>
      <c r="M636" s="572">
        <v>6</v>
      </c>
      <c r="N636" s="572" t="str" cm="1">
        <f t="array" aca="1" ref="N636" ca="1">CELL("format",InpC!I108)</f>
        <v>F0</v>
      </c>
      <c r="O636" s="572">
        <f>ROW(InpC!I108)</f>
        <v>108</v>
      </c>
      <c r="P636" s="572">
        <f>COLUMN(InpC!I108)</f>
        <v>9</v>
      </c>
      <c r="Q636" s="572">
        <f>ROW(InpC!I108)</f>
        <v>108</v>
      </c>
      <c r="R636" s="572">
        <f>COLUMN(InpC!I108)</f>
        <v>9</v>
      </c>
      <c r="S636" s="572">
        <f ca="1">_xlfn.SHEET(InpC!I108)</f>
        <v>1</v>
      </c>
    </row>
    <row r="637" spans="1:19" x14ac:dyDescent="0.35">
      <c r="A637" s="572" t="s">
        <v>341</v>
      </c>
      <c r="B637" s="572">
        <v>1020</v>
      </c>
      <c r="C637" s="572" t="s">
        <v>1433</v>
      </c>
      <c r="D637" s="572">
        <v>-53</v>
      </c>
      <c r="E637" s="572" t="s">
        <v>282</v>
      </c>
      <c r="F637" s="572">
        <f>InpC!J108</f>
        <v>0</v>
      </c>
      <c r="G637" s="572" t="str">
        <f>InpC!E108</f>
        <v>Reference rate</v>
      </c>
      <c r="H637" s="572" t="s">
        <v>1374</v>
      </c>
      <c r="I637" s="572">
        <f>COLUMN(InpC!E108)</f>
        <v>5</v>
      </c>
      <c r="J637" s="572" t="str">
        <f>InpC!G108</f>
        <v>%</v>
      </c>
      <c r="K637" s="572" t="s">
        <v>2421</v>
      </c>
      <c r="L637" s="572"/>
      <c r="M637" s="572" t="s">
        <v>2145</v>
      </c>
      <c r="N637" s="572" t="str" cm="1">
        <f t="array" aca="1" ref="N637" ca="1">CELL("format",InpC!J108)</f>
        <v>P2</v>
      </c>
      <c r="O637" s="572">
        <f>ROW(InpC!J108)</f>
        <v>108</v>
      </c>
      <c r="P637" s="572">
        <f>COLUMN(InpC!J108)</f>
        <v>10</v>
      </c>
      <c r="Q637" s="572">
        <f>ROW(InpC!S108)</f>
        <v>108</v>
      </c>
      <c r="R637" s="572">
        <f>COLUMN(InpC!S108)</f>
        <v>19</v>
      </c>
      <c r="S637" s="572">
        <f ca="1">_xlfn.SHEET(InpC!J108)</f>
        <v>1</v>
      </c>
    </row>
    <row r="638" spans="1:19" x14ac:dyDescent="0.35">
      <c r="A638" s="572" t="s">
        <v>277</v>
      </c>
      <c r="B638" s="572">
        <v>962</v>
      </c>
      <c r="C638" s="572" t="s">
        <v>1396</v>
      </c>
      <c r="D638" s="572">
        <v>-53</v>
      </c>
      <c r="E638" s="572" t="s">
        <v>1434</v>
      </c>
      <c r="F638" s="572">
        <f>InpC!F109</f>
        <v>360</v>
      </c>
      <c r="G638" s="572" t="str">
        <f>InpC!E109</f>
        <v>Day count basis</v>
      </c>
      <c r="H638" s="572" t="s">
        <v>1375</v>
      </c>
      <c r="I638" s="572">
        <f>COLUMN(InpC!E109)</f>
        <v>5</v>
      </c>
      <c r="J638" s="572" t="str">
        <f>InpC!G109</f>
        <v>days</v>
      </c>
      <c r="K638" s="572" t="s">
        <v>2422</v>
      </c>
      <c r="L638" s="572" t="s">
        <v>2146</v>
      </c>
      <c r="M638" s="572" t="s">
        <v>2147</v>
      </c>
      <c r="N638" s="572" t="str" cm="1">
        <f t="array" aca="1" ref="N638" ca="1">CELL("format",InpC!F109)</f>
        <v>,0</v>
      </c>
      <c r="O638" s="572">
        <f>ROW(InpC!F109)</f>
        <v>109</v>
      </c>
      <c r="P638" s="572">
        <f>COLUMN(InpC!F109)</f>
        <v>6</v>
      </c>
      <c r="Q638" s="572">
        <f>ROW(InpC!F109)</f>
        <v>109</v>
      </c>
      <c r="R638" s="572">
        <f>COLUMN(InpC!F109)</f>
        <v>6</v>
      </c>
      <c r="S638" s="572">
        <f ca="1">_xlfn.SHEET(InpC!F109)</f>
        <v>1</v>
      </c>
    </row>
    <row r="639" spans="1:19" x14ac:dyDescent="0.35">
      <c r="A639" s="572" t="s">
        <v>277</v>
      </c>
      <c r="B639" s="572">
        <v>1131</v>
      </c>
      <c r="C639" s="572" t="s">
        <v>1435</v>
      </c>
      <c r="D639" s="572">
        <v>-53</v>
      </c>
      <c r="E639" s="572" t="s">
        <v>1436</v>
      </c>
      <c r="F639" s="572" t="str">
        <f>InpC!I109</f>
        <v>vw</v>
      </c>
      <c r="G639" s="572" t="str">
        <f>InpC!E109</f>
        <v>Day count basis</v>
      </c>
      <c r="H639" s="572" t="s">
        <v>1375</v>
      </c>
      <c r="I639" s="572">
        <f>COLUMN(InpC!E109)</f>
        <v>5</v>
      </c>
      <c r="J639" s="572" t="str">
        <f>InpC!G109</f>
        <v>days</v>
      </c>
      <c r="K639" s="572" t="s">
        <v>2422</v>
      </c>
      <c r="L639" s="572" t="s">
        <v>2148</v>
      </c>
      <c r="M639" s="572">
        <v>6</v>
      </c>
      <c r="N639" s="572" t="str" cm="1">
        <f t="array" aca="1" ref="N639" ca="1">CELL("format",InpC!I109)</f>
        <v>F0</v>
      </c>
      <c r="O639" s="572">
        <f>ROW(InpC!I109)</f>
        <v>109</v>
      </c>
      <c r="P639" s="572">
        <f>COLUMN(InpC!I109)</f>
        <v>9</v>
      </c>
      <c r="Q639" s="572">
        <f>ROW(InpC!I109)</f>
        <v>109</v>
      </c>
      <c r="R639" s="572">
        <f>COLUMN(InpC!I109)</f>
        <v>9</v>
      </c>
      <c r="S639" s="572">
        <f ca="1">_xlfn.SHEET(InpC!I109)</f>
        <v>1</v>
      </c>
    </row>
    <row r="640" spans="1:19" x14ac:dyDescent="0.35">
      <c r="A640" s="572" t="s">
        <v>341</v>
      </c>
      <c r="B640" s="572">
        <v>1021</v>
      </c>
      <c r="C640" s="572" t="s">
        <v>1437</v>
      </c>
      <c r="D640" s="572">
        <v>-53</v>
      </c>
      <c r="E640" s="572" t="s">
        <v>282</v>
      </c>
      <c r="F640" s="572">
        <f>InpC!J109</f>
        <v>0</v>
      </c>
      <c r="G640" s="572" t="str">
        <f>InpC!E109</f>
        <v>Day count basis</v>
      </c>
      <c r="H640" s="572" t="s">
        <v>1375</v>
      </c>
      <c r="I640" s="572">
        <f>COLUMN(InpC!E109)</f>
        <v>5</v>
      </c>
      <c r="J640" s="572" t="str">
        <f>InpC!G109</f>
        <v>days</v>
      </c>
      <c r="K640" s="572" t="s">
        <v>2422</v>
      </c>
      <c r="L640" s="572"/>
      <c r="M640" s="572" t="s">
        <v>2149</v>
      </c>
      <c r="N640" s="572" t="str" cm="1">
        <f t="array" aca="1" ref="N640" ca="1">CELL("format",InpC!J109)</f>
        <v>,0</v>
      </c>
      <c r="O640" s="572">
        <f>ROW(InpC!J109)</f>
        <v>109</v>
      </c>
      <c r="P640" s="572">
        <f>COLUMN(InpC!J109)</f>
        <v>10</v>
      </c>
      <c r="Q640" s="572">
        <f>ROW(InpC!S109)</f>
        <v>109</v>
      </c>
      <c r="R640" s="572">
        <f>COLUMN(InpC!S109)</f>
        <v>19</v>
      </c>
      <c r="S640" s="572">
        <f ca="1">_xlfn.SHEET(InpC!J109)</f>
        <v>1</v>
      </c>
    </row>
    <row r="641" spans="1:19" x14ac:dyDescent="0.35">
      <c r="A641" s="572" t="s">
        <v>277</v>
      </c>
      <c r="B641" s="572">
        <v>963</v>
      </c>
      <c r="C641" s="572" t="s">
        <v>1398</v>
      </c>
      <c r="D641" s="572">
        <v>-53</v>
      </c>
      <c r="E641" s="572" t="s">
        <v>1438</v>
      </c>
      <c r="F641" s="572">
        <f>InpC!F110</f>
        <v>8.7500000000000008E-3</v>
      </c>
      <c r="G641" s="572" t="str">
        <f>InpC!E110</f>
        <v>Commitment fee rate</v>
      </c>
      <c r="H641" s="572" t="s">
        <v>1376</v>
      </c>
      <c r="I641" s="572">
        <f>COLUMN(InpC!E110)</f>
        <v>5</v>
      </c>
      <c r="J641" s="572" t="str">
        <f>InpC!G110</f>
        <v>%</v>
      </c>
      <c r="K641" s="572" t="s">
        <v>2423</v>
      </c>
      <c r="L641" s="572" t="s">
        <v>2150</v>
      </c>
      <c r="M641" s="572" t="s">
        <v>2151</v>
      </c>
      <c r="N641" s="572" t="str" cm="1">
        <f t="array" aca="1" ref="N641" ca="1">CELL("format",InpC!F110)</f>
        <v>P2</v>
      </c>
      <c r="O641" s="572">
        <f>ROW(InpC!F110)</f>
        <v>110</v>
      </c>
      <c r="P641" s="572">
        <f>COLUMN(InpC!F110)</f>
        <v>6</v>
      </c>
      <c r="Q641" s="572">
        <f>ROW(InpC!F110)</f>
        <v>110</v>
      </c>
      <c r="R641" s="572">
        <f>COLUMN(InpC!F110)</f>
        <v>6</v>
      </c>
      <c r="S641" s="572">
        <f ca="1">_xlfn.SHEET(InpC!F110)</f>
        <v>1</v>
      </c>
    </row>
    <row r="642" spans="1:19" x14ac:dyDescent="0.35">
      <c r="A642" s="572" t="s">
        <v>277</v>
      </c>
      <c r="B642" s="572">
        <v>1132</v>
      </c>
      <c r="C642" s="572" t="s">
        <v>1439</v>
      </c>
      <c r="D642" s="572">
        <v>-53</v>
      </c>
      <c r="E642" s="572" t="s">
        <v>1440</v>
      </c>
      <c r="F642" s="572" t="str">
        <f>InpC!I110</f>
        <v>vw</v>
      </c>
      <c r="G642" s="572" t="str">
        <f>InpC!E110</f>
        <v>Commitment fee rate</v>
      </c>
      <c r="H642" s="572" t="s">
        <v>1376</v>
      </c>
      <c r="I642" s="572">
        <f>COLUMN(InpC!E110)</f>
        <v>5</v>
      </c>
      <c r="J642" s="572" t="str">
        <f>InpC!G110</f>
        <v>%</v>
      </c>
      <c r="K642" s="572" t="s">
        <v>2423</v>
      </c>
      <c r="L642" s="572" t="s">
        <v>2152</v>
      </c>
      <c r="M642" s="572">
        <v>6</v>
      </c>
      <c r="N642" s="572" t="str" cm="1">
        <f t="array" aca="1" ref="N642" ca="1">CELL("format",InpC!I110)</f>
        <v>F0</v>
      </c>
      <c r="O642" s="572">
        <f>ROW(InpC!I110)</f>
        <v>110</v>
      </c>
      <c r="P642" s="572">
        <f>COLUMN(InpC!I110)</f>
        <v>9</v>
      </c>
      <c r="Q642" s="572">
        <f>ROW(InpC!I110)</f>
        <v>110</v>
      </c>
      <c r="R642" s="572">
        <f>COLUMN(InpC!I110)</f>
        <v>9</v>
      </c>
      <c r="S642" s="572">
        <f ca="1">_xlfn.SHEET(InpC!I110)</f>
        <v>1</v>
      </c>
    </row>
    <row r="643" spans="1:19" x14ac:dyDescent="0.35">
      <c r="A643" s="572" t="s">
        <v>341</v>
      </c>
      <c r="B643" s="572">
        <v>1022</v>
      </c>
      <c r="C643" s="572" t="s">
        <v>1441</v>
      </c>
      <c r="D643" s="572">
        <v>-53</v>
      </c>
      <c r="E643" s="572" t="s">
        <v>282</v>
      </c>
      <c r="F643" s="572">
        <f>InpC!J110</f>
        <v>0</v>
      </c>
      <c r="G643" s="572" t="str">
        <f>InpC!E110</f>
        <v>Commitment fee rate</v>
      </c>
      <c r="H643" s="572" t="s">
        <v>1376</v>
      </c>
      <c r="I643" s="572">
        <f>COLUMN(InpC!E110)</f>
        <v>5</v>
      </c>
      <c r="J643" s="572" t="str">
        <f>InpC!G110</f>
        <v>%</v>
      </c>
      <c r="K643" s="572" t="s">
        <v>2423</v>
      </c>
      <c r="L643" s="572"/>
      <c r="M643" s="572" t="s">
        <v>2153</v>
      </c>
      <c r="N643" s="572" t="str" cm="1">
        <f t="array" aca="1" ref="N643" ca="1">CELL("format",InpC!J110)</f>
        <v>P2</v>
      </c>
      <c r="O643" s="572">
        <f>ROW(InpC!J110)</f>
        <v>110</v>
      </c>
      <c r="P643" s="572">
        <f>COLUMN(InpC!J110)</f>
        <v>10</v>
      </c>
      <c r="Q643" s="572">
        <f>ROW(InpC!S110)</f>
        <v>110</v>
      </c>
      <c r="R643" s="572">
        <f>COLUMN(InpC!S110)</f>
        <v>19</v>
      </c>
      <c r="S643" s="572">
        <f ca="1">_xlfn.SHEET(InpC!J110)</f>
        <v>1</v>
      </c>
    </row>
    <row r="644" spans="1:19" x14ac:dyDescent="0.35">
      <c r="A644" s="572" t="s">
        <v>277</v>
      </c>
      <c r="B644" s="572">
        <v>964</v>
      </c>
      <c r="C644" s="572" t="s">
        <v>1388</v>
      </c>
      <c r="D644" s="572">
        <v>-53</v>
      </c>
      <c r="E644" s="572" t="s">
        <v>1442</v>
      </c>
      <c r="F644" s="572">
        <f>InpC!F111</f>
        <v>0.01</v>
      </c>
      <c r="G644" s="572" t="str">
        <f>InpC!E111</f>
        <v>Upfront fee rate</v>
      </c>
      <c r="H644" s="572" t="s">
        <v>1377</v>
      </c>
      <c r="I644" s="572">
        <f>COLUMN(InpC!E111)</f>
        <v>5</v>
      </c>
      <c r="J644" s="572" t="str">
        <f>InpC!G111</f>
        <v>%</v>
      </c>
      <c r="K644" s="572" t="s">
        <v>2424</v>
      </c>
      <c r="L644" s="572" t="s">
        <v>2154</v>
      </c>
      <c r="M644" s="572" t="s">
        <v>2155</v>
      </c>
      <c r="N644" s="572" t="str" cm="1">
        <f t="array" aca="1" ref="N644" ca="1">CELL("format",InpC!F111)</f>
        <v>P2</v>
      </c>
      <c r="O644" s="572">
        <f>ROW(InpC!F111)</f>
        <v>111</v>
      </c>
      <c r="P644" s="572">
        <f>COLUMN(InpC!F111)</f>
        <v>6</v>
      </c>
      <c r="Q644" s="572">
        <f>ROW(InpC!F111)</f>
        <v>111</v>
      </c>
      <c r="R644" s="572">
        <f>COLUMN(InpC!F111)</f>
        <v>6</v>
      </c>
      <c r="S644" s="572">
        <f ca="1">_xlfn.SHEET(InpC!F111)</f>
        <v>1</v>
      </c>
    </row>
    <row r="645" spans="1:19" x14ac:dyDescent="0.35">
      <c r="A645" s="572" t="s">
        <v>277</v>
      </c>
      <c r="B645" s="572">
        <v>1133</v>
      </c>
      <c r="C645" s="572" t="s">
        <v>1443</v>
      </c>
      <c r="D645" s="572">
        <v>-53</v>
      </c>
      <c r="E645" s="572" t="s">
        <v>1444</v>
      </c>
      <c r="F645" s="572" t="str">
        <f>InpC!I111</f>
        <v>vw</v>
      </c>
      <c r="G645" s="572" t="str">
        <f>InpC!E111</f>
        <v>Upfront fee rate</v>
      </c>
      <c r="H645" s="572" t="s">
        <v>1377</v>
      </c>
      <c r="I645" s="572">
        <f>COLUMN(InpC!E111)</f>
        <v>5</v>
      </c>
      <c r="J645" s="572" t="str">
        <f>InpC!G111</f>
        <v>%</v>
      </c>
      <c r="K645" s="572" t="s">
        <v>2424</v>
      </c>
      <c r="L645" s="572" t="s">
        <v>2156</v>
      </c>
      <c r="M645" s="572">
        <v>6</v>
      </c>
      <c r="N645" s="572" t="str" cm="1">
        <f t="array" aca="1" ref="N645" ca="1">CELL("format",InpC!I111)</f>
        <v>F0</v>
      </c>
      <c r="O645" s="572">
        <f>ROW(InpC!I111)</f>
        <v>111</v>
      </c>
      <c r="P645" s="572">
        <f>COLUMN(InpC!I111)</f>
        <v>9</v>
      </c>
      <c r="Q645" s="572">
        <f>ROW(InpC!I111)</f>
        <v>111</v>
      </c>
      <c r="R645" s="572">
        <f>COLUMN(InpC!I111)</f>
        <v>9</v>
      </c>
      <c r="S645" s="572">
        <f ca="1">_xlfn.SHEET(InpC!I111)</f>
        <v>1</v>
      </c>
    </row>
    <row r="646" spans="1:19" x14ac:dyDescent="0.35">
      <c r="A646" s="572" t="s">
        <v>341</v>
      </c>
      <c r="B646" s="572">
        <v>1023</v>
      </c>
      <c r="C646" s="572" t="s">
        <v>1445</v>
      </c>
      <c r="D646" s="572">
        <v>-53</v>
      </c>
      <c r="E646" s="572" t="s">
        <v>282</v>
      </c>
      <c r="F646" s="572">
        <f>InpC!J111</f>
        <v>0</v>
      </c>
      <c r="G646" s="572" t="str">
        <f>InpC!E111</f>
        <v>Upfront fee rate</v>
      </c>
      <c r="H646" s="572" t="s">
        <v>1377</v>
      </c>
      <c r="I646" s="572">
        <f>COLUMN(InpC!E111)</f>
        <v>5</v>
      </c>
      <c r="J646" s="572" t="str">
        <f>InpC!G111</f>
        <v>%</v>
      </c>
      <c r="K646" s="572" t="s">
        <v>2424</v>
      </c>
      <c r="L646" s="572"/>
      <c r="M646" s="572" t="s">
        <v>2157</v>
      </c>
      <c r="N646" s="572" t="str" cm="1">
        <f t="array" aca="1" ref="N646" ca="1">CELL("format",InpC!J111)</f>
        <v>P2</v>
      </c>
      <c r="O646" s="572">
        <f>ROW(InpC!J111)</f>
        <v>111</v>
      </c>
      <c r="P646" s="572">
        <f>COLUMN(InpC!J111)</f>
        <v>10</v>
      </c>
      <c r="Q646" s="572">
        <f>ROW(InpC!S111)</f>
        <v>111</v>
      </c>
      <c r="R646" s="572">
        <f>COLUMN(InpC!S111)</f>
        <v>19</v>
      </c>
      <c r="S646" s="572">
        <f ca="1">_xlfn.SHEET(InpC!J111)</f>
        <v>1</v>
      </c>
    </row>
    <row r="647" spans="1:19" x14ac:dyDescent="0.35">
      <c r="A647" s="572" t="s">
        <v>331</v>
      </c>
      <c r="B647" s="572">
        <v>1134</v>
      </c>
      <c r="C647" s="572" t="s">
        <v>1914</v>
      </c>
      <c r="D647" s="572">
        <v>-53</v>
      </c>
      <c r="E647" s="572" t="s">
        <v>335</v>
      </c>
      <c r="F647" s="572">
        <f>InpC!I112</f>
        <v>0</v>
      </c>
      <c r="G647" s="572" t="str">
        <f>InpC!I111</f>
        <v>vw</v>
      </c>
      <c r="H647" s="572" t="s">
        <v>540</v>
      </c>
      <c r="I647" s="572">
        <f>COLUMN(InpC!I111)</f>
        <v>9</v>
      </c>
      <c r="J647" s="572"/>
      <c r="K647" s="572"/>
      <c r="L647" s="572"/>
      <c r="M647" s="572">
        <v>6</v>
      </c>
      <c r="N647" s="572" t="str" cm="1">
        <f t="array" aca="1" ref="N647" ca="1">CELL("format",InpC!I112)</f>
        <v>F0</v>
      </c>
      <c r="O647" s="572">
        <f>ROW(InpC!I112)</f>
        <v>112</v>
      </c>
      <c r="P647" s="572">
        <f>COLUMN(InpC!I112)</f>
        <v>9</v>
      </c>
      <c r="Q647" s="572">
        <f>ROW(InpC!I112)</f>
        <v>112</v>
      </c>
      <c r="R647" s="572">
        <f>COLUMN(InpC!I112)</f>
        <v>9</v>
      </c>
      <c r="S647" s="572">
        <f ca="1">_xlfn.SHEET(InpC!I112)</f>
        <v>1</v>
      </c>
    </row>
    <row r="648" spans="1:19" x14ac:dyDescent="0.35">
      <c r="A648" s="572" t="s">
        <v>270</v>
      </c>
      <c r="B648" s="572">
        <v>-54</v>
      </c>
      <c r="C648" s="572" t="s">
        <v>1578</v>
      </c>
      <c r="D648" s="572">
        <v>-52</v>
      </c>
      <c r="E648" s="572"/>
      <c r="F648" s="572">
        <f>InpC!A113</f>
        <v>0</v>
      </c>
      <c r="G648" s="572" t="str">
        <f>InpC!B113</f>
        <v>Debt capacity assumptions</v>
      </c>
      <c r="H648" s="572" t="s">
        <v>1509</v>
      </c>
      <c r="I648" s="572">
        <f>COLUMN(InpC!B113)</f>
        <v>2</v>
      </c>
      <c r="J648" s="572"/>
      <c r="K648" s="572" t="s">
        <v>1578</v>
      </c>
      <c r="L648" s="572"/>
      <c r="M648" s="572"/>
      <c r="N648" s="572" t="str" cm="1">
        <f t="array" aca="1" ref="N648" ca="1">CELL("format",InpC!A113)</f>
        <v>,0</v>
      </c>
      <c r="O648" s="572">
        <f>ROW(InpC!A113)</f>
        <v>113</v>
      </c>
      <c r="P648" s="572">
        <f>COLUMN(InpC!A113)</f>
        <v>1</v>
      </c>
      <c r="Q648" s="572">
        <f>ROW(InpC!A118)</f>
        <v>118</v>
      </c>
      <c r="R648" s="572">
        <f>COLUMN(InpC!A118)</f>
        <v>1</v>
      </c>
      <c r="S648" s="572">
        <f ca="1">_xlfn.SHEET(InpC!A113)</f>
        <v>1</v>
      </c>
    </row>
    <row r="649" spans="1:19" x14ac:dyDescent="0.35">
      <c r="A649" s="572" t="s">
        <v>331</v>
      </c>
      <c r="B649" s="572">
        <v>1135</v>
      </c>
      <c r="C649" s="572" t="s">
        <v>2158</v>
      </c>
      <c r="D649" s="572">
        <v>-54</v>
      </c>
      <c r="E649" s="572" t="s">
        <v>335</v>
      </c>
      <c r="F649" s="572">
        <f>InpC!I113</f>
        <v>0</v>
      </c>
      <c r="G649" s="572" t="str">
        <f>InpC!B113</f>
        <v>Debt capacity assumptions</v>
      </c>
      <c r="H649" s="572" t="s">
        <v>1509</v>
      </c>
      <c r="I649" s="572">
        <f>COLUMN(InpC!B113)</f>
        <v>2</v>
      </c>
      <c r="J649" s="572"/>
      <c r="K649" s="572"/>
      <c r="L649" s="572"/>
      <c r="M649" s="572">
        <v>6</v>
      </c>
      <c r="N649" s="572" t="str" cm="1">
        <f t="array" aca="1" ref="N649" ca="1">CELL("format",InpC!I113)</f>
        <v>F0</v>
      </c>
      <c r="O649" s="572">
        <f>ROW(InpC!I113)</f>
        <v>113</v>
      </c>
      <c r="P649" s="572">
        <f>COLUMN(InpC!I113)</f>
        <v>9</v>
      </c>
      <c r="Q649" s="572">
        <f>ROW(InpC!I113)</f>
        <v>113</v>
      </c>
      <c r="R649" s="572">
        <f>COLUMN(InpC!I113)</f>
        <v>9</v>
      </c>
      <c r="S649" s="572">
        <f ca="1">_xlfn.SHEET(InpC!I113)</f>
        <v>1</v>
      </c>
    </row>
    <row r="650" spans="1:19" x14ac:dyDescent="0.35">
      <c r="A650" s="572" t="s">
        <v>277</v>
      </c>
      <c r="B650" s="572">
        <v>965</v>
      </c>
      <c r="C650" s="572" t="s">
        <v>1542</v>
      </c>
      <c r="D650" s="572">
        <v>-54</v>
      </c>
      <c r="E650" s="572" t="s">
        <v>1631</v>
      </c>
      <c r="F650" s="572">
        <f>InpC!F114</f>
        <v>1.4</v>
      </c>
      <c r="G650" s="572" t="str">
        <f>InpC!E114</f>
        <v>Target DSCR</v>
      </c>
      <c r="H650" s="572" t="s">
        <v>1510</v>
      </c>
      <c r="I650" s="572">
        <f>COLUMN(InpC!E114)</f>
        <v>5</v>
      </c>
      <c r="J650" s="572" t="str">
        <f>InpC!G114</f>
        <v>x</v>
      </c>
      <c r="K650" s="572" t="s">
        <v>2425</v>
      </c>
      <c r="L650" s="572" t="s">
        <v>2159</v>
      </c>
      <c r="M650" s="572" t="s">
        <v>2160</v>
      </c>
      <c r="N650" s="572" t="str" cm="1">
        <f t="array" aca="1" ref="N650" ca="1">CELL("format",InpC!F114)</f>
        <v>,4</v>
      </c>
      <c r="O650" s="572">
        <f>ROW(InpC!F114)</f>
        <v>114</v>
      </c>
      <c r="P650" s="572">
        <f>COLUMN(InpC!F114)</f>
        <v>6</v>
      </c>
      <c r="Q650" s="572">
        <f>ROW(InpC!F114)</f>
        <v>114</v>
      </c>
      <c r="R650" s="572">
        <f>COLUMN(InpC!F114)</f>
        <v>6</v>
      </c>
      <c r="S650" s="572">
        <f ca="1">_xlfn.SHEET(InpC!F114)</f>
        <v>1</v>
      </c>
    </row>
    <row r="651" spans="1:19" x14ac:dyDescent="0.35">
      <c r="A651" s="572" t="s">
        <v>277</v>
      </c>
      <c r="B651" s="572">
        <v>1136</v>
      </c>
      <c r="C651" s="572" t="s">
        <v>1632</v>
      </c>
      <c r="D651" s="572">
        <v>-54</v>
      </c>
      <c r="E651" s="572" t="s">
        <v>1633</v>
      </c>
      <c r="F651" s="572" t="str">
        <f>InpC!I114</f>
        <v>vw</v>
      </c>
      <c r="G651" s="572" t="str">
        <f>InpC!E114</f>
        <v>Target DSCR</v>
      </c>
      <c r="H651" s="572" t="s">
        <v>1510</v>
      </c>
      <c r="I651" s="572">
        <f>COLUMN(InpC!E114)</f>
        <v>5</v>
      </c>
      <c r="J651" s="572" t="str">
        <f>InpC!G114</f>
        <v>x</v>
      </c>
      <c r="K651" s="572" t="s">
        <v>2425</v>
      </c>
      <c r="L651" s="572" t="s">
        <v>2161</v>
      </c>
      <c r="M651" s="572">
        <v>6</v>
      </c>
      <c r="N651" s="572" t="str" cm="1">
        <f t="array" aca="1" ref="N651" ca="1">CELL("format",InpC!I114)</f>
        <v>,4</v>
      </c>
      <c r="O651" s="572">
        <f>ROW(InpC!I114)</f>
        <v>114</v>
      </c>
      <c r="P651" s="572">
        <f>COLUMN(InpC!I114)</f>
        <v>9</v>
      </c>
      <c r="Q651" s="572">
        <f>ROW(InpC!I114)</f>
        <v>114</v>
      </c>
      <c r="R651" s="572">
        <f>COLUMN(InpC!I114)</f>
        <v>9</v>
      </c>
      <c r="S651" s="572">
        <f ca="1">_xlfn.SHEET(InpC!I114)</f>
        <v>1</v>
      </c>
    </row>
    <row r="652" spans="1:19" x14ac:dyDescent="0.35">
      <c r="A652" s="572" t="s">
        <v>341</v>
      </c>
      <c r="B652" s="572">
        <v>1024</v>
      </c>
      <c r="C652" s="572" t="s">
        <v>1541</v>
      </c>
      <c r="D652" s="572">
        <v>-54</v>
      </c>
      <c r="E652" s="572" t="s">
        <v>282</v>
      </c>
      <c r="F652" s="572">
        <f>InpC!J114</f>
        <v>0</v>
      </c>
      <c r="G652" s="572" t="str">
        <f>InpC!E114</f>
        <v>Target DSCR</v>
      </c>
      <c r="H652" s="572" t="s">
        <v>1510</v>
      </c>
      <c r="I652" s="572">
        <f>COLUMN(InpC!E114)</f>
        <v>5</v>
      </c>
      <c r="J652" s="572" t="str">
        <f>InpC!G114</f>
        <v>x</v>
      </c>
      <c r="K652" s="572" t="s">
        <v>2425</v>
      </c>
      <c r="L652" s="572"/>
      <c r="M652" s="572" t="s">
        <v>2162</v>
      </c>
      <c r="N652" s="572" t="str" cm="1">
        <f t="array" aca="1" ref="N652" ca="1">CELL("format",InpC!J114)</f>
        <v>,4</v>
      </c>
      <c r="O652" s="572">
        <f>ROW(InpC!J114)</f>
        <v>114</v>
      </c>
      <c r="P652" s="572">
        <f>COLUMN(InpC!J114)</f>
        <v>10</v>
      </c>
      <c r="Q652" s="572">
        <f>ROW(InpC!S114)</f>
        <v>114</v>
      </c>
      <c r="R652" s="572">
        <f>COLUMN(InpC!S114)</f>
        <v>19</v>
      </c>
      <c r="S652" s="572">
        <f ca="1">_xlfn.SHEET(InpC!J114)</f>
        <v>1</v>
      </c>
    </row>
    <row r="653" spans="1:19" x14ac:dyDescent="0.35">
      <c r="A653" s="572" t="s">
        <v>277</v>
      </c>
      <c r="B653" s="572">
        <v>966</v>
      </c>
      <c r="C653" s="572" t="s">
        <v>1544</v>
      </c>
      <c r="D653" s="572">
        <v>-54</v>
      </c>
      <c r="E653" s="572" t="s">
        <v>1634</v>
      </c>
      <c r="F653" s="572">
        <f>InpC!F115</f>
        <v>0.02</v>
      </c>
      <c r="G653" s="572" t="str">
        <f>InpC!E115</f>
        <v>Repayment period margin</v>
      </c>
      <c r="H653" s="572" t="s">
        <v>1516</v>
      </c>
      <c r="I653" s="572">
        <f>COLUMN(InpC!E115)</f>
        <v>5</v>
      </c>
      <c r="J653" s="572" t="str">
        <f>InpC!G115</f>
        <v>%</v>
      </c>
      <c r="K653" s="572" t="s">
        <v>2426</v>
      </c>
      <c r="L653" s="572" t="s">
        <v>2163</v>
      </c>
      <c r="M653" s="572" t="s">
        <v>2164</v>
      </c>
      <c r="N653" s="572" t="str" cm="1">
        <f t="array" aca="1" ref="N653" ca="1">CELL("format",InpC!F115)</f>
        <v>P2</v>
      </c>
      <c r="O653" s="572">
        <f>ROW(InpC!F115)</f>
        <v>115</v>
      </c>
      <c r="P653" s="572">
        <f>COLUMN(InpC!F115)</f>
        <v>6</v>
      </c>
      <c r="Q653" s="572">
        <f>ROW(InpC!F115)</f>
        <v>115</v>
      </c>
      <c r="R653" s="572">
        <f>COLUMN(InpC!F115)</f>
        <v>6</v>
      </c>
      <c r="S653" s="572">
        <f ca="1">_xlfn.SHEET(InpC!F115)</f>
        <v>1</v>
      </c>
    </row>
    <row r="654" spans="1:19" x14ac:dyDescent="0.35">
      <c r="A654" s="572" t="s">
        <v>277</v>
      </c>
      <c r="B654" s="572">
        <v>1137</v>
      </c>
      <c r="C654" s="572" t="s">
        <v>1635</v>
      </c>
      <c r="D654" s="572">
        <v>-54</v>
      </c>
      <c r="E654" s="572" t="s">
        <v>1636</v>
      </c>
      <c r="F654" s="572" t="str">
        <f>InpC!I115</f>
        <v>vw</v>
      </c>
      <c r="G654" s="572" t="str">
        <f>InpC!E115</f>
        <v>Repayment period margin</v>
      </c>
      <c r="H654" s="572" t="s">
        <v>1516</v>
      </c>
      <c r="I654" s="572">
        <f>COLUMN(InpC!E115)</f>
        <v>5</v>
      </c>
      <c r="J654" s="572" t="str">
        <f>InpC!G115</f>
        <v>%</v>
      </c>
      <c r="K654" s="572" t="s">
        <v>2426</v>
      </c>
      <c r="L654" s="572" t="s">
        <v>2165</v>
      </c>
      <c r="M654" s="572">
        <v>6</v>
      </c>
      <c r="N654" s="572" t="str" cm="1">
        <f t="array" aca="1" ref="N654" ca="1">CELL("format",InpC!I115)</f>
        <v>P2</v>
      </c>
      <c r="O654" s="572">
        <f>ROW(InpC!I115)</f>
        <v>115</v>
      </c>
      <c r="P654" s="572">
        <f>COLUMN(InpC!I115)</f>
        <v>9</v>
      </c>
      <c r="Q654" s="572">
        <f>ROW(InpC!I115)</f>
        <v>115</v>
      </c>
      <c r="R654" s="572">
        <f>COLUMN(InpC!I115)</f>
        <v>9</v>
      </c>
      <c r="S654" s="572">
        <f ca="1">_xlfn.SHEET(InpC!I115)</f>
        <v>1</v>
      </c>
    </row>
    <row r="655" spans="1:19" x14ac:dyDescent="0.35">
      <c r="A655" s="572" t="s">
        <v>341</v>
      </c>
      <c r="B655" s="572">
        <v>1025</v>
      </c>
      <c r="C655" s="572" t="s">
        <v>1543</v>
      </c>
      <c r="D655" s="572">
        <v>-54</v>
      </c>
      <c r="E655" s="572" t="s">
        <v>282</v>
      </c>
      <c r="F655" s="572">
        <f>InpC!J115</f>
        <v>0</v>
      </c>
      <c r="G655" s="572" t="str">
        <f>InpC!E115</f>
        <v>Repayment period margin</v>
      </c>
      <c r="H655" s="572" t="s">
        <v>1516</v>
      </c>
      <c r="I655" s="572">
        <f>COLUMN(InpC!E115)</f>
        <v>5</v>
      </c>
      <c r="J655" s="572" t="str">
        <f>InpC!G115</f>
        <v>%</v>
      </c>
      <c r="K655" s="572" t="s">
        <v>2426</v>
      </c>
      <c r="L655" s="572"/>
      <c r="M655" s="572" t="s">
        <v>2166</v>
      </c>
      <c r="N655" s="572" t="str" cm="1">
        <f t="array" aca="1" ref="N655" ca="1">CELL("format",InpC!J115)</f>
        <v>P2</v>
      </c>
      <c r="O655" s="572">
        <f>ROW(InpC!J115)</f>
        <v>115</v>
      </c>
      <c r="P655" s="572">
        <f>COLUMN(InpC!J115)</f>
        <v>10</v>
      </c>
      <c r="Q655" s="572">
        <f>ROW(InpC!S115)</f>
        <v>115</v>
      </c>
      <c r="R655" s="572">
        <f>COLUMN(InpC!S115)</f>
        <v>19</v>
      </c>
      <c r="S655" s="572">
        <f ca="1">_xlfn.SHEET(InpC!J115)</f>
        <v>1</v>
      </c>
    </row>
    <row r="656" spans="1:19" x14ac:dyDescent="0.35">
      <c r="A656" s="572" t="s">
        <v>277</v>
      </c>
      <c r="B656" s="572">
        <v>967</v>
      </c>
      <c r="C656" s="572" t="s">
        <v>1546</v>
      </c>
      <c r="D656" s="572">
        <v>-54</v>
      </c>
      <c r="E656" s="572" t="s">
        <v>1637</v>
      </c>
      <c r="F656" s="572">
        <f>InpC!F116</f>
        <v>18</v>
      </c>
      <c r="G656" s="572" t="str">
        <f>InpC!E116</f>
        <v>Loan life</v>
      </c>
      <c r="H656" s="572" t="s">
        <v>1511</v>
      </c>
      <c r="I656" s="572">
        <f>COLUMN(InpC!E116)</f>
        <v>5</v>
      </c>
      <c r="J656" s="572" t="str">
        <f>InpC!G116</f>
        <v>years</v>
      </c>
      <c r="K656" s="572" t="s">
        <v>2427</v>
      </c>
      <c r="L656" s="572" t="s">
        <v>2167</v>
      </c>
      <c r="M656" s="572" t="s">
        <v>2168</v>
      </c>
      <c r="N656" s="572" t="str" cm="1">
        <f t="array" aca="1" ref="N656" ca="1">CELL("format",InpC!F116)</f>
        <v>,0</v>
      </c>
      <c r="O656" s="572">
        <f>ROW(InpC!F116)</f>
        <v>116</v>
      </c>
      <c r="P656" s="572">
        <f>COLUMN(InpC!F116)</f>
        <v>6</v>
      </c>
      <c r="Q656" s="572">
        <f>ROW(InpC!F116)</f>
        <v>116</v>
      </c>
      <c r="R656" s="572">
        <f>COLUMN(InpC!F116)</f>
        <v>6</v>
      </c>
      <c r="S656" s="572">
        <f ca="1">_xlfn.SHEET(InpC!F116)</f>
        <v>1</v>
      </c>
    </row>
    <row r="657" spans="1:19" x14ac:dyDescent="0.35">
      <c r="A657" s="572" t="s">
        <v>277</v>
      </c>
      <c r="B657" s="572">
        <v>1138</v>
      </c>
      <c r="C657" s="572" t="s">
        <v>1638</v>
      </c>
      <c r="D657" s="572">
        <v>-54</v>
      </c>
      <c r="E657" s="572" t="s">
        <v>1639</v>
      </c>
      <c r="F657" s="572" t="str">
        <f>InpC!I116</f>
        <v>vw</v>
      </c>
      <c r="G657" s="572" t="str">
        <f>InpC!E116</f>
        <v>Loan life</v>
      </c>
      <c r="H657" s="572" t="s">
        <v>1511</v>
      </c>
      <c r="I657" s="572">
        <f>COLUMN(InpC!E116)</f>
        <v>5</v>
      </c>
      <c r="J657" s="572" t="str">
        <f>InpC!G116</f>
        <v>years</v>
      </c>
      <c r="K657" s="572" t="s">
        <v>2427</v>
      </c>
      <c r="L657" s="572" t="s">
        <v>2169</v>
      </c>
      <c r="M657" s="572">
        <v>6</v>
      </c>
      <c r="N657" s="572" t="str" cm="1">
        <f t="array" aca="1" ref="N657" ca="1">CELL("format",InpC!I116)</f>
        <v>,0</v>
      </c>
      <c r="O657" s="572">
        <f>ROW(InpC!I116)</f>
        <v>116</v>
      </c>
      <c r="P657" s="572">
        <f>COLUMN(InpC!I116)</f>
        <v>9</v>
      </c>
      <c r="Q657" s="572">
        <f>ROW(InpC!I116)</f>
        <v>116</v>
      </c>
      <c r="R657" s="572">
        <f>COLUMN(InpC!I116)</f>
        <v>9</v>
      </c>
      <c r="S657" s="572">
        <f ca="1">_xlfn.SHEET(InpC!I116)</f>
        <v>1</v>
      </c>
    </row>
    <row r="658" spans="1:19" x14ac:dyDescent="0.35">
      <c r="A658" s="572" t="s">
        <v>341</v>
      </c>
      <c r="B658" s="572">
        <v>1026</v>
      </c>
      <c r="C658" s="572" t="s">
        <v>1545</v>
      </c>
      <c r="D658" s="572">
        <v>-54</v>
      </c>
      <c r="E658" s="572" t="s">
        <v>282</v>
      </c>
      <c r="F658" s="572">
        <f>InpC!J116</f>
        <v>0</v>
      </c>
      <c r="G658" s="572" t="str">
        <f>InpC!E116</f>
        <v>Loan life</v>
      </c>
      <c r="H658" s="572" t="s">
        <v>1511</v>
      </c>
      <c r="I658" s="572">
        <f>COLUMN(InpC!E116)</f>
        <v>5</v>
      </c>
      <c r="J658" s="572" t="str">
        <f>InpC!G116</f>
        <v>years</v>
      </c>
      <c r="K658" s="572" t="s">
        <v>2427</v>
      </c>
      <c r="L658" s="572"/>
      <c r="M658" s="572" t="s">
        <v>2170</v>
      </c>
      <c r="N658" s="572" t="str" cm="1">
        <f t="array" aca="1" ref="N658" ca="1">CELL("format",InpC!J116)</f>
        <v>,0</v>
      </c>
      <c r="O658" s="572">
        <f>ROW(InpC!J116)</f>
        <v>116</v>
      </c>
      <c r="P658" s="572">
        <f>COLUMN(InpC!J116)</f>
        <v>10</v>
      </c>
      <c r="Q658" s="572">
        <f>ROW(InpC!S116)</f>
        <v>116</v>
      </c>
      <c r="R658" s="572">
        <f>COLUMN(InpC!S116)</f>
        <v>19</v>
      </c>
      <c r="S658" s="572">
        <f ca="1">_xlfn.SHEET(InpC!J116)</f>
        <v>1</v>
      </c>
    </row>
    <row r="659" spans="1:19" x14ac:dyDescent="0.35">
      <c r="A659" s="572" t="s">
        <v>331</v>
      </c>
      <c r="B659" s="572">
        <v>1139</v>
      </c>
      <c r="C659" s="572" t="s">
        <v>1914</v>
      </c>
      <c r="D659" s="572">
        <v>-54</v>
      </c>
      <c r="E659" s="572" t="s">
        <v>335</v>
      </c>
      <c r="F659" s="572">
        <f>InpC!I117</f>
        <v>0</v>
      </c>
      <c r="G659" s="572" t="str">
        <f>InpC!I116</f>
        <v>vw</v>
      </c>
      <c r="H659" s="572" t="s">
        <v>540</v>
      </c>
      <c r="I659" s="572">
        <f>COLUMN(InpC!I116)</f>
        <v>9</v>
      </c>
      <c r="J659" s="572"/>
      <c r="K659" s="572"/>
      <c r="L659" s="572"/>
      <c r="M659" s="572">
        <v>6</v>
      </c>
      <c r="N659" s="572" t="str" cm="1">
        <f t="array" aca="1" ref="N659" ca="1">CELL("format",InpC!I117)</f>
        <v>F0</v>
      </c>
      <c r="O659" s="572">
        <f>ROW(InpC!I117)</f>
        <v>117</v>
      </c>
      <c r="P659" s="572">
        <f>COLUMN(InpC!I117)</f>
        <v>9</v>
      </c>
      <c r="Q659" s="572">
        <f>ROW(InpC!I117)</f>
        <v>117</v>
      </c>
      <c r="R659" s="572">
        <f>COLUMN(InpC!I117)</f>
        <v>9</v>
      </c>
      <c r="S659" s="572">
        <f ca="1">_xlfn.SHEET(InpC!I117)</f>
        <v>1</v>
      </c>
    </row>
    <row r="660" spans="1:19" x14ac:dyDescent="0.35">
      <c r="A660" s="572" t="s">
        <v>331</v>
      </c>
      <c r="B660" s="572">
        <v>1140</v>
      </c>
      <c r="C660" s="572" t="s">
        <v>1914</v>
      </c>
      <c r="D660" s="572">
        <v>-54</v>
      </c>
      <c r="E660" s="572" t="s">
        <v>335</v>
      </c>
      <c r="F660" s="572">
        <f>InpC!I118</f>
        <v>0</v>
      </c>
      <c r="G660" s="572" t="str">
        <f>InpC!I116</f>
        <v>vw</v>
      </c>
      <c r="H660" s="572" t="s">
        <v>540</v>
      </c>
      <c r="I660" s="572">
        <f>COLUMN(InpC!I116)</f>
        <v>9</v>
      </c>
      <c r="J660" s="572"/>
      <c r="K660" s="572"/>
      <c r="L660" s="572"/>
      <c r="M660" s="572">
        <v>6</v>
      </c>
      <c r="N660" s="572" t="str" cm="1">
        <f t="array" aca="1" ref="N660" ca="1">CELL("format",InpC!I118)</f>
        <v>F0</v>
      </c>
      <c r="O660" s="572">
        <f>ROW(InpC!I118)</f>
        <v>118</v>
      </c>
      <c r="P660" s="572">
        <f>COLUMN(InpC!I118)</f>
        <v>9</v>
      </c>
      <c r="Q660" s="572">
        <f>ROW(InpC!I118)</f>
        <v>118</v>
      </c>
      <c r="R660" s="572">
        <f>COLUMN(InpC!I118)</f>
        <v>9</v>
      </c>
      <c r="S660" s="572">
        <f ca="1">_xlfn.SHEET(InpC!I118)</f>
        <v>1</v>
      </c>
    </row>
    <row r="661" spans="1:19" x14ac:dyDescent="0.35">
      <c r="A661" s="572" t="s">
        <v>270</v>
      </c>
      <c r="B661" s="572">
        <v>-55</v>
      </c>
      <c r="C661" s="572" t="s">
        <v>260</v>
      </c>
      <c r="D661" s="572">
        <v>-43</v>
      </c>
      <c r="E661" s="572"/>
      <c r="F661" s="572" t="str">
        <f>InpC!A119</f>
        <v>ACCOUNTING</v>
      </c>
      <c r="G661" s="572" t="str">
        <f>InpC!A119</f>
        <v>ACCOUNTING</v>
      </c>
      <c r="H661" s="572" t="s">
        <v>145</v>
      </c>
      <c r="I661" s="572">
        <f>COLUMN(InpC!A119)</f>
        <v>1</v>
      </c>
      <c r="J661" s="572"/>
      <c r="K661" s="572" t="s">
        <v>260</v>
      </c>
      <c r="L661" s="572"/>
      <c r="M661" s="572"/>
      <c r="N661" s="572" t="str" cm="1">
        <f t="array" aca="1" ref="N661" ca="1">CELL("format",InpC!A119)</f>
        <v>,0</v>
      </c>
      <c r="O661" s="572">
        <f>ROW(InpC!A119)</f>
        <v>119</v>
      </c>
      <c r="P661" s="572">
        <f>COLUMN(InpC!A119)</f>
        <v>1</v>
      </c>
      <c r="Q661" s="572">
        <f>ROW(InpC!A126)</f>
        <v>126</v>
      </c>
      <c r="R661" s="572">
        <f>COLUMN(InpC!A126)</f>
        <v>1</v>
      </c>
      <c r="S661" s="572">
        <f ca="1">_xlfn.SHEET(InpC!A119)</f>
        <v>1</v>
      </c>
    </row>
    <row r="662" spans="1:19" x14ac:dyDescent="0.35">
      <c r="A662" s="572" t="s">
        <v>331</v>
      </c>
      <c r="B662" s="572">
        <v>1141</v>
      </c>
      <c r="C662" s="572" t="s">
        <v>2171</v>
      </c>
      <c r="D662" s="572">
        <v>-55</v>
      </c>
      <c r="E662" s="572" t="s">
        <v>335</v>
      </c>
      <c r="F662" s="572">
        <f>InpC!I119</f>
        <v>0</v>
      </c>
      <c r="G662" s="572" t="str">
        <f>InpC!A119</f>
        <v>ACCOUNTING</v>
      </c>
      <c r="H662" s="572" t="s">
        <v>145</v>
      </c>
      <c r="I662" s="572">
        <f>COLUMN(InpC!A119)</f>
        <v>1</v>
      </c>
      <c r="J662" s="572"/>
      <c r="K662" s="572"/>
      <c r="L662" s="572"/>
      <c r="M662" s="572">
        <v>6</v>
      </c>
      <c r="N662" s="572" t="str" cm="1">
        <f t="array" aca="1" ref="N662" ca="1">CELL("format",InpC!I119)</f>
        <v>F0</v>
      </c>
      <c r="O662" s="572">
        <f>ROW(InpC!I119)</f>
        <v>119</v>
      </c>
      <c r="P662" s="572">
        <f>COLUMN(InpC!I119)</f>
        <v>9</v>
      </c>
      <c r="Q662" s="572">
        <f>ROW(InpC!I119)</f>
        <v>119</v>
      </c>
      <c r="R662" s="572">
        <f>COLUMN(InpC!I119)</f>
        <v>9</v>
      </c>
      <c r="S662" s="572">
        <f ca="1">_xlfn.SHEET(InpC!I119)</f>
        <v>1</v>
      </c>
    </row>
    <row r="663" spans="1:19" x14ac:dyDescent="0.35">
      <c r="A663" s="572" t="s">
        <v>331</v>
      </c>
      <c r="B663" s="572">
        <v>1142</v>
      </c>
      <c r="C663" s="572" t="s">
        <v>332</v>
      </c>
      <c r="D663" s="572">
        <v>-55</v>
      </c>
      <c r="E663" s="572" t="s">
        <v>335</v>
      </c>
      <c r="F663" s="572">
        <f>InpC!I120</f>
        <v>0</v>
      </c>
      <c r="G663" s="572"/>
      <c r="H663" s="572"/>
      <c r="I663" s="572"/>
      <c r="J663" s="572"/>
      <c r="K663" s="572"/>
      <c r="L663" s="572"/>
      <c r="M663" s="572">
        <v>6</v>
      </c>
      <c r="N663" s="572" t="str" cm="1">
        <f t="array" aca="1" ref="N663" ca="1">CELL("format",InpC!I120)</f>
        <v>F0</v>
      </c>
      <c r="O663" s="572">
        <f>ROW(InpC!I120)</f>
        <v>120</v>
      </c>
      <c r="P663" s="572">
        <f>COLUMN(InpC!I120)</f>
        <v>9</v>
      </c>
      <c r="Q663" s="572">
        <f>ROW(InpC!I120)</f>
        <v>120</v>
      </c>
      <c r="R663" s="572">
        <f>COLUMN(InpC!I120)</f>
        <v>9</v>
      </c>
      <c r="S663" s="572">
        <f ca="1">_xlfn.SHEET(InpC!I120)</f>
        <v>1</v>
      </c>
    </row>
    <row r="664" spans="1:19" x14ac:dyDescent="0.35">
      <c r="A664" s="572" t="s">
        <v>270</v>
      </c>
      <c r="B664" s="572">
        <v>-56</v>
      </c>
      <c r="C664" s="572" t="s">
        <v>586</v>
      </c>
      <c r="D664" s="572">
        <v>-55</v>
      </c>
      <c r="E664" s="572"/>
      <c r="F664" s="572">
        <f>InpC!A121</f>
        <v>0</v>
      </c>
      <c r="G664" s="572" t="str">
        <f>InpC!B121</f>
        <v>Depreciation</v>
      </c>
      <c r="H664" s="572" t="s">
        <v>146</v>
      </c>
      <c r="I664" s="572">
        <f>COLUMN(InpC!B121)</f>
        <v>2</v>
      </c>
      <c r="J664" s="572"/>
      <c r="K664" s="572" t="s">
        <v>586</v>
      </c>
      <c r="L664" s="572"/>
      <c r="M664" s="572"/>
      <c r="N664" s="572" t="str" cm="1">
        <f t="array" aca="1" ref="N664" ca="1">CELL("format",InpC!A121)</f>
        <v>,0</v>
      </c>
      <c r="O664" s="572">
        <f>ROW(InpC!A121)</f>
        <v>121</v>
      </c>
      <c r="P664" s="572">
        <f>COLUMN(InpC!A121)</f>
        <v>1</v>
      </c>
      <c r="Q664" s="572">
        <f>ROW(InpC!A126)</f>
        <v>126</v>
      </c>
      <c r="R664" s="572">
        <f>COLUMN(InpC!A126)</f>
        <v>1</v>
      </c>
      <c r="S664" s="572">
        <f ca="1">_xlfn.SHEET(InpC!A121)</f>
        <v>1</v>
      </c>
    </row>
    <row r="665" spans="1:19" x14ac:dyDescent="0.35">
      <c r="A665" s="572" t="s">
        <v>331</v>
      </c>
      <c r="B665" s="572">
        <v>1143</v>
      </c>
      <c r="C665" s="572" t="s">
        <v>2172</v>
      </c>
      <c r="D665" s="572">
        <v>-56</v>
      </c>
      <c r="E665" s="572" t="s">
        <v>335</v>
      </c>
      <c r="F665" s="572">
        <f>InpC!I121</f>
        <v>0</v>
      </c>
      <c r="G665" s="572" t="str">
        <f>InpC!B121</f>
        <v>Depreciation</v>
      </c>
      <c r="H665" s="572" t="s">
        <v>146</v>
      </c>
      <c r="I665" s="572">
        <f>COLUMN(InpC!B121)</f>
        <v>2</v>
      </c>
      <c r="J665" s="572"/>
      <c r="K665" s="572"/>
      <c r="L665" s="572"/>
      <c r="M665" s="572">
        <v>6</v>
      </c>
      <c r="N665" s="572" t="str" cm="1">
        <f t="array" aca="1" ref="N665" ca="1">CELL("format",InpC!I121)</f>
        <v>F0</v>
      </c>
      <c r="O665" s="572">
        <f>ROW(InpC!I121)</f>
        <v>121</v>
      </c>
      <c r="P665" s="572">
        <f>COLUMN(InpC!I121)</f>
        <v>9</v>
      </c>
      <c r="Q665" s="572">
        <f>ROW(InpC!I121)</f>
        <v>121</v>
      </c>
      <c r="R665" s="572">
        <f>COLUMN(InpC!I121)</f>
        <v>9</v>
      </c>
      <c r="S665" s="572">
        <f ca="1">_xlfn.SHEET(InpC!I121)</f>
        <v>1</v>
      </c>
    </row>
    <row r="666" spans="1:19" x14ac:dyDescent="0.35">
      <c r="A666" s="572" t="s">
        <v>277</v>
      </c>
      <c r="B666" s="572">
        <v>34</v>
      </c>
      <c r="C666" s="572" t="s">
        <v>2428</v>
      </c>
      <c r="D666" s="572">
        <v>-56</v>
      </c>
      <c r="E666" s="572" t="s">
        <v>2429</v>
      </c>
      <c r="F666" s="572">
        <f>InpC!F122</f>
        <v>25</v>
      </c>
      <c r="G666" s="572" t="str">
        <f>InpC!E122</f>
        <v>Useful life of asset</v>
      </c>
      <c r="H666" s="572" t="s">
        <v>1734</v>
      </c>
      <c r="I666" s="572">
        <f>COLUMN(InpC!E122)</f>
        <v>5</v>
      </c>
      <c r="J666" s="572" t="str">
        <f>InpC!G122</f>
        <v>years</v>
      </c>
      <c r="K666" s="572" t="s">
        <v>2430</v>
      </c>
      <c r="L666" s="572" t="s">
        <v>2173</v>
      </c>
      <c r="M666" s="572" t="s">
        <v>2174</v>
      </c>
      <c r="N666" s="572" t="str" cm="1">
        <f t="array" aca="1" ref="N666" ca="1">CELL("format",InpC!F122)</f>
        <v>,0</v>
      </c>
      <c r="O666" s="572">
        <f>ROW(InpC!F122)</f>
        <v>122</v>
      </c>
      <c r="P666" s="572">
        <f>COLUMN(InpC!F122)</f>
        <v>6</v>
      </c>
      <c r="Q666" s="572">
        <f>ROW(InpC!F122)</f>
        <v>122</v>
      </c>
      <c r="R666" s="572">
        <f>COLUMN(InpC!F122)</f>
        <v>6</v>
      </c>
      <c r="S666" s="572">
        <f ca="1">_xlfn.SHEET(InpC!F122)</f>
        <v>1</v>
      </c>
    </row>
    <row r="667" spans="1:19" x14ac:dyDescent="0.35">
      <c r="A667" s="572" t="s">
        <v>277</v>
      </c>
      <c r="B667" s="572">
        <v>1144</v>
      </c>
      <c r="C667" s="572" t="s">
        <v>2431</v>
      </c>
      <c r="D667" s="572">
        <v>-56</v>
      </c>
      <c r="E667" s="572" t="s">
        <v>2432</v>
      </c>
      <c r="F667" s="572" t="str">
        <f>InpC!I122</f>
        <v>vw</v>
      </c>
      <c r="G667" s="572" t="str">
        <f>InpC!E122</f>
        <v>Useful life of asset</v>
      </c>
      <c r="H667" s="572" t="s">
        <v>1734</v>
      </c>
      <c r="I667" s="572">
        <f>COLUMN(InpC!E122)</f>
        <v>5</v>
      </c>
      <c r="J667" s="572" t="str">
        <f>InpC!G122</f>
        <v>years</v>
      </c>
      <c r="K667" s="572" t="s">
        <v>2430</v>
      </c>
      <c r="L667" s="572" t="s">
        <v>2175</v>
      </c>
      <c r="M667" s="572">
        <v>6</v>
      </c>
      <c r="N667" s="572" t="str" cm="1">
        <f t="array" aca="1" ref="N667" ca="1">CELL("format",InpC!I122)</f>
        <v>F0</v>
      </c>
      <c r="O667" s="572">
        <f>ROW(InpC!I122)</f>
        <v>122</v>
      </c>
      <c r="P667" s="572">
        <f>COLUMN(InpC!I122)</f>
        <v>9</v>
      </c>
      <c r="Q667" s="572">
        <f>ROW(InpC!I122)</f>
        <v>122</v>
      </c>
      <c r="R667" s="572">
        <f>COLUMN(InpC!I122)</f>
        <v>9</v>
      </c>
      <c r="S667" s="572">
        <f ca="1">_xlfn.SHEET(InpC!I122)</f>
        <v>1</v>
      </c>
    </row>
    <row r="668" spans="1:19" x14ac:dyDescent="0.35">
      <c r="A668" s="572" t="s">
        <v>341</v>
      </c>
      <c r="B668" s="572">
        <v>817</v>
      </c>
      <c r="C668" s="572" t="s">
        <v>2433</v>
      </c>
      <c r="D668" s="572">
        <v>-56</v>
      </c>
      <c r="E668" s="572" t="s">
        <v>282</v>
      </c>
      <c r="F668" s="572">
        <f>InpC!J122</f>
        <v>0</v>
      </c>
      <c r="G668" s="572" t="str">
        <f>InpC!E122</f>
        <v>Useful life of asset</v>
      </c>
      <c r="H668" s="572" t="s">
        <v>1734</v>
      </c>
      <c r="I668" s="572">
        <f>COLUMN(InpC!E122)</f>
        <v>5</v>
      </c>
      <c r="J668" s="572" t="str">
        <f>InpC!G122</f>
        <v>years</v>
      </c>
      <c r="K668" s="572" t="s">
        <v>2430</v>
      </c>
      <c r="L668" s="572"/>
      <c r="M668" s="572" t="s">
        <v>2176</v>
      </c>
      <c r="N668" s="572" t="str" cm="1">
        <f t="array" aca="1" ref="N668" ca="1">CELL("format",InpC!J122)</f>
        <v>,0</v>
      </c>
      <c r="O668" s="572">
        <f>ROW(InpC!J122)</f>
        <v>122</v>
      </c>
      <c r="P668" s="572">
        <f>COLUMN(InpC!J122)</f>
        <v>10</v>
      </c>
      <c r="Q668" s="572">
        <f>ROW(InpC!S122)</f>
        <v>122</v>
      </c>
      <c r="R668" s="572">
        <f>COLUMN(InpC!S122)</f>
        <v>19</v>
      </c>
      <c r="S668" s="572">
        <f ca="1">_xlfn.SHEET(InpC!J122)</f>
        <v>1</v>
      </c>
    </row>
    <row r="669" spans="1:19" x14ac:dyDescent="0.35">
      <c r="A669" s="572" t="s">
        <v>331</v>
      </c>
      <c r="B669" s="572">
        <v>1145</v>
      </c>
      <c r="C669" s="572" t="s">
        <v>1914</v>
      </c>
      <c r="D669" s="572">
        <v>-56</v>
      </c>
      <c r="E669" s="572" t="s">
        <v>335</v>
      </c>
      <c r="F669" s="572">
        <f>InpC!I123</f>
        <v>0</v>
      </c>
      <c r="G669" s="572" t="str">
        <f>InpC!I122</f>
        <v>vw</v>
      </c>
      <c r="H669" s="572" t="s">
        <v>540</v>
      </c>
      <c r="I669" s="572">
        <f>COLUMN(InpC!I122)</f>
        <v>9</v>
      </c>
      <c r="J669" s="572"/>
      <c r="K669" s="572"/>
      <c r="L669" s="572"/>
      <c r="M669" s="572">
        <v>6</v>
      </c>
      <c r="N669" s="572" t="str" cm="1">
        <f t="array" aca="1" ref="N669" ca="1">CELL("format",InpC!I123)</f>
        <v>F0</v>
      </c>
      <c r="O669" s="572">
        <f>ROW(InpC!I123)</f>
        <v>123</v>
      </c>
      <c r="P669" s="572">
        <f>COLUMN(InpC!I123)</f>
        <v>9</v>
      </c>
      <c r="Q669" s="572">
        <f>ROW(InpC!I123)</f>
        <v>123</v>
      </c>
      <c r="R669" s="572">
        <f>COLUMN(InpC!I123)</f>
        <v>9</v>
      </c>
      <c r="S669" s="572">
        <f ca="1">_xlfn.SHEET(InpC!I123)</f>
        <v>1</v>
      </c>
    </row>
    <row r="670" spans="1:19" x14ac:dyDescent="0.35">
      <c r="A670" s="572" t="s">
        <v>331</v>
      </c>
      <c r="B670" s="572">
        <v>1146</v>
      </c>
      <c r="C670" s="572" t="s">
        <v>1914</v>
      </c>
      <c r="D670" s="572">
        <v>-56</v>
      </c>
      <c r="E670" s="572" t="s">
        <v>335</v>
      </c>
      <c r="F670" s="572">
        <f>InpC!I124</f>
        <v>0</v>
      </c>
      <c r="G670" s="572" t="str">
        <f>InpC!I122</f>
        <v>vw</v>
      </c>
      <c r="H670" s="572" t="s">
        <v>540</v>
      </c>
      <c r="I670" s="572">
        <f>COLUMN(InpC!I122)</f>
        <v>9</v>
      </c>
      <c r="J670" s="572"/>
      <c r="K670" s="572"/>
      <c r="L670" s="572"/>
      <c r="M670" s="572">
        <v>6</v>
      </c>
      <c r="N670" s="572" t="str" cm="1">
        <f t="array" aca="1" ref="N670" ca="1">CELL("format",InpC!I124)</f>
        <v>F0</v>
      </c>
      <c r="O670" s="572">
        <f>ROW(InpC!I124)</f>
        <v>124</v>
      </c>
      <c r="P670" s="572">
        <f>COLUMN(InpC!I124)</f>
        <v>9</v>
      </c>
      <c r="Q670" s="572">
        <f>ROW(InpC!I124)</f>
        <v>124</v>
      </c>
      <c r="R670" s="572">
        <f>COLUMN(InpC!I124)</f>
        <v>9</v>
      </c>
      <c r="S670" s="572">
        <f ca="1">_xlfn.SHEET(InpC!I124)</f>
        <v>1</v>
      </c>
    </row>
    <row r="671" spans="1:19" x14ac:dyDescent="0.35">
      <c r="A671" s="572" t="s">
        <v>331</v>
      </c>
      <c r="B671" s="572">
        <v>1147</v>
      </c>
      <c r="C671" s="572" t="s">
        <v>332</v>
      </c>
      <c r="D671" s="572">
        <v>-56</v>
      </c>
      <c r="E671" s="572" t="s">
        <v>335</v>
      </c>
      <c r="F671" s="572">
        <f>InpC!I125</f>
        <v>0</v>
      </c>
      <c r="G671" s="572"/>
      <c r="H671" s="572"/>
      <c r="I671" s="572"/>
      <c r="J671" s="572"/>
      <c r="K671" s="572"/>
      <c r="L671" s="572"/>
      <c r="M671" s="572">
        <v>6</v>
      </c>
      <c r="N671" s="572" t="str" cm="1">
        <f t="array" aca="1" ref="N671" ca="1">CELL("format",InpC!I125)</f>
        <v>F0</v>
      </c>
      <c r="O671" s="572">
        <f>ROW(InpC!I125)</f>
        <v>125</v>
      </c>
      <c r="P671" s="572">
        <f>COLUMN(InpC!I125)</f>
        <v>9</v>
      </c>
      <c r="Q671" s="572">
        <f>ROW(InpC!I125)</f>
        <v>125</v>
      </c>
      <c r="R671" s="572">
        <f>COLUMN(InpC!I125)</f>
        <v>9</v>
      </c>
      <c r="S671" s="572">
        <f ca="1">_xlfn.SHEET(InpC!I125)</f>
        <v>1</v>
      </c>
    </row>
    <row r="672" spans="1:19" x14ac:dyDescent="0.35">
      <c r="A672" s="572" t="s">
        <v>331</v>
      </c>
      <c r="B672" s="572">
        <v>1148</v>
      </c>
      <c r="C672" s="572" t="s">
        <v>332</v>
      </c>
      <c r="D672" s="572">
        <v>-56</v>
      </c>
      <c r="E672" s="572" t="s">
        <v>335</v>
      </c>
      <c r="F672" s="572">
        <f>InpC!I126</f>
        <v>0</v>
      </c>
      <c r="G672" s="572"/>
      <c r="H672" s="572"/>
      <c r="I672" s="572"/>
      <c r="J672" s="572"/>
      <c r="K672" s="572"/>
      <c r="L672" s="572"/>
      <c r="M672" s="572">
        <v>6</v>
      </c>
      <c r="N672" s="572" t="str" cm="1">
        <f t="array" aca="1" ref="N672" ca="1">CELL("format",InpC!I126)</f>
        <v>F0</v>
      </c>
      <c r="O672" s="572">
        <f>ROW(InpC!I126)</f>
        <v>126</v>
      </c>
      <c r="P672" s="572">
        <f>COLUMN(InpC!I126)</f>
        <v>9</v>
      </c>
      <c r="Q672" s="572">
        <f>ROW(InpC!I126)</f>
        <v>126</v>
      </c>
      <c r="R672" s="572">
        <f>COLUMN(InpC!I126)</f>
        <v>9</v>
      </c>
      <c r="S672" s="572">
        <f ca="1">_xlfn.SHEET(InpC!I126)</f>
        <v>1</v>
      </c>
    </row>
    <row r="673" spans="1:19" x14ac:dyDescent="0.35">
      <c r="A673" s="572" t="s">
        <v>270</v>
      </c>
      <c r="B673" s="572">
        <v>-57</v>
      </c>
      <c r="C673" s="572" t="s">
        <v>261</v>
      </c>
      <c r="D673" s="572">
        <v>-43</v>
      </c>
      <c r="E673" s="572"/>
      <c r="F673" s="572" t="str">
        <f>InpC!A127</f>
        <v>MODEL TECHNICAL INPUTS - DO NOT CHANGE</v>
      </c>
      <c r="G673" s="572" t="str">
        <f>InpC!A127</f>
        <v>MODEL TECHNICAL INPUTS - DO NOT CHANGE</v>
      </c>
      <c r="H673" s="572" t="s">
        <v>87</v>
      </c>
      <c r="I673" s="572">
        <f>COLUMN(InpC!A127)</f>
        <v>1</v>
      </c>
      <c r="J673" s="572"/>
      <c r="K673" s="572" t="s">
        <v>261</v>
      </c>
      <c r="L673" s="572"/>
      <c r="M673" s="572"/>
      <c r="N673" s="572" t="str" cm="1">
        <f t="array" aca="1" ref="N673" ca="1">CELL("format",InpC!A127)</f>
        <v>,0</v>
      </c>
      <c r="O673" s="572">
        <f>ROW(InpC!A127)</f>
        <v>127</v>
      </c>
      <c r="P673" s="572">
        <f>COLUMN(InpC!A127)</f>
        <v>1</v>
      </c>
      <c r="Q673" s="572">
        <f>ROW(InpC!A151)</f>
        <v>151</v>
      </c>
      <c r="R673" s="572">
        <f>COLUMN(InpC!A151)</f>
        <v>1</v>
      </c>
      <c r="S673" s="572">
        <f ca="1">_xlfn.SHEET(InpC!A127)</f>
        <v>1</v>
      </c>
    </row>
    <row r="674" spans="1:19" x14ac:dyDescent="0.35">
      <c r="A674" s="572" t="s">
        <v>331</v>
      </c>
      <c r="B674" s="572">
        <v>1149</v>
      </c>
      <c r="C674" s="572" t="s">
        <v>2177</v>
      </c>
      <c r="D674" s="572">
        <v>-57</v>
      </c>
      <c r="E674" s="572" t="s">
        <v>335</v>
      </c>
      <c r="F674" s="572">
        <f>InpC!I127</f>
        <v>0</v>
      </c>
      <c r="G674" s="572" t="str">
        <f>InpC!A127</f>
        <v>MODEL TECHNICAL INPUTS - DO NOT CHANGE</v>
      </c>
      <c r="H674" s="572" t="s">
        <v>87</v>
      </c>
      <c r="I674" s="572">
        <f>COLUMN(InpC!A127)</f>
        <v>1</v>
      </c>
      <c r="J674" s="572"/>
      <c r="K674" s="572"/>
      <c r="L674" s="572"/>
      <c r="M674" s="572">
        <v>6</v>
      </c>
      <c r="N674" s="572" t="str" cm="1">
        <f t="array" aca="1" ref="N674" ca="1">CELL("format",InpC!I127)</f>
        <v>F0</v>
      </c>
      <c r="O674" s="572">
        <f>ROW(InpC!I127)</f>
        <v>127</v>
      </c>
      <c r="P674" s="572">
        <f>COLUMN(InpC!I127)</f>
        <v>9</v>
      </c>
      <c r="Q674" s="572">
        <f>ROW(InpC!I127)</f>
        <v>127</v>
      </c>
      <c r="R674" s="572">
        <f>COLUMN(InpC!I127)</f>
        <v>9</v>
      </c>
      <c r="S674" s="572">
        <f ca="1">_xlfn.SHEET(InpC!I127)</f>
        <v>1</v>
      </c>
    </row>
    <row r="675" spans="1:19" x14ac:dyDescent="0.35">
      <c r="A675" s="572" t="s">
        <v>341</v>
      </c>
      <c r="B675" s="572">
        <v>879</v>
      </c>
      <c r="C675" s="572" t="s">
        <v>589</v>
      </c>
      <c r="D675" s="572">
        <v>-57</v>
      </c>
      <c r="E675" s="572" t="s">
        <v>335</v>
      </c>
      <c r="F675" s="572">
        <f>InpC!F130</f>
        <v>1E-3</v>
      </c>
      <c r="G675" s="572" t="str">
        <f>InpC!E130</f>
        <v>Model check tolerance level</v>
      </c>
      <c r="H675" s="572" t="s">
        <v>71</v>
      </c>
      <c r="I675" s="572">
        <f>COLUMN(InpC!E130)</f>
        <v>5</v>
      </c>
      <c r="J675" s="572" t="str">
        <f>InpC!G130</f>
        <v>tolerance</v>
      </c>
      <c r="K675" s="572" t="s">
        <v>589</v>
      </c>
      <c r="L675" s="572"/>
      <c r="M675" s="572">
        <v>779</v>
      </c>
      <c r="N675" s="572" t="str" cm="1">
        <f t="array" aca="1" ref="N675" ca="1">CELL("format",InpC!F130)</f>
        <v>,4</v>
      </c>
      <c r="O675" s="572">
        <f>ROW(InpC!F130)</f>
        <v>130</v>
      </c>
      <c r="P675" s="572">
        <f>COLUMN(InpC!F130)</f>
        <v>6</v>
      </c>
      <c r="Q675" s="572">
        <f>ROW(InpC!F130)</f>
        <v>130</v>
      </c>
      <c r="R675" s="572">
        <f>COLUMN(InpC!F130)</f>
        <v>6</v>
      </c>
      <c r="S675" s="572">
        <f ca="1">_xlfn.SHEET(InpC!F130)</f>
        <v>1</v>
      </c>
    </row>
    <row r="676" spans="1:19" x14ac:dyDescent="0.35">
      <c r="A676" s="572" t="s">
        <v>341</v>
      </c>
      <c r="B676" s="572">
        <v>826</v>
      </c>
      <c r="C676" s="572" t="s">
        <v>297</v>
      </c>
      <c r="D676" s="572">
        <v>-57</v>
      </c>
      <c r="E676" s="572" t="s">
        <v>335</v>
      </c>
      <c r="F676" s="572">
        <f>InpC!F131</f>
        <v>12</v>
      </c>
      <c r="G676" s="572" t="str">
        <f>InpC!E131</f>
        <v>Months in year</v>
      </c>
      <c r="H676" s="572" t="s">
        <v>43</v>
      </c>
      <c r="I676" s="572">
        <f>COLUMN(InpC!E131)</f>
        <v>5</v>
      </c>
      <c r="J676" s="572" t="str">
        <f>InpC!G131</f>
        <v>months</v>
      </c>
      <c r="K676" s="572" t="s">
        <v>297</v>
      </c>
      <c r="L676" s="572"/>
      <c r="M676" s="572" t="s">
        <v>2178</v>
      </c>
      <c r="N676" s="572" t="str" cm="1">
        <f t="array" aca="1" ref="N676" ca="1">CELL("format",InpC!F131)</f>
        <v>,0</v>
      </c>
      <c r="O676" s="572">
        <f>ROW(InpC!F131)</f>
        <v>131</v>
      </c>
      <c r="P676" s="572">
        <f>COLUMN(InpC!F131)</f>
        <v>6</v>
      </c>
      <c r="Q676" s="572">
        <f>ROW(InpC!F131)</f>
        <v>131</v>
      </c>
      <c r="R676" s="572">
        <f>COLUMN(InpC!F131)</f>
        <v>6</v>
      </c>
      <c r="S676" s="572">
        <f ca="1">_xlfn.SHEET(InpC!F131)</f>
        <v>1</v>
      </c>
    </row>
    <row r="677" spans="1:19" x14ac:dyDescent="0.35">
      <c r="A677" s="572" t="s">
        <v>341</v>
      </c>
      <c r="B677" s="572">
        <v>854</v>
      </c>
      <c r="C677" s="572" t="s">
        <v>708</v>
      </c>
      <c r="D677" s="572">
        <v>-57</v>
      </c>
      <c r="E677" s="572" t="s">
        <v>335</v>
      </c>
      <c r="F677" s="572">
        <f>InpC!F133</f>
        <v>24</v>
      </c>
      <c r="G677" s="572" t="str">
        <f>InpC!E133</f>
        <v>Hours in day</v>
      </c>
      <c r="H677" s="572" t="s">
        <v>709</v>
      </c>
      <c r="I677" s="572">
        <f>COLUMN(InpC!E133)</f>
        <v>5</v>
      </c>
      <c r="J677" s="572" t="str">
        <f>InpC!G133</f>
        <v>hours</v>
      </c>
      <c r="K677" s="572" t="s">
        <v>708</v>
      </c>
      <c r="L677" s="572"/>
      <c r="M677" s="572">
        <v>337</v>
      </c>
      <c r="N677" s="572" t="str" cm="1">
        <f t="array" aca="1" ref="N677" ca="1">CELL("format",InpC!F133)</f>
        <v>,0</v>
      </c>
      <c r="O677" s="572">
        <f>ROW(InpC!F133)</f>
        <v>133</v>
      </c>
      <c r="P677" s="572">
        <f>COLUMN(InpC!F133)</f>
        <v>6</v>
      </c>
      <c r="Q677" s="572">
        <f>ROW(InpC!F133)</f>
        <v>133</v>
      </c>
      <c r="R677" s="572">
        <f>COLUMN(InpC!F133)</f>
        <v>6</v>
      </c>
      <c r="S677" s="572">
        <f ca="1">_xlfn.SHEET(InpC!F133)</f>
        <v>1</v>
      </c>
    </row>
    <row r="678" spans="1:19" x14ac:dyDescent="0.35">
      <c r="A678" s="572" t="s">
        <v>341</v>
      </c>
      <c r="B678" s="572">
        <v>845</v>
      </c>
      <c r="C678" s="572" t="s">
        <v>590</v>
      </c>
      <c r="D678" s="572">
        <v>-57</v>
      </c>
      <c r="E678" s="572" t="s">
        <v>335</v>
      </c>
      <c r="F678" s="572">
        <f>InpC!F134</f>
        <v>4</v>
      </c>
      <c r="G678" s="572" t="str">
        <f>InpC!E134</f>
        <v>Number of periods in a year</v>
      </c>
      <c r="H678" s="572" t="s">
        <v>97</v>
      </c>
      <c r="I678" s="572">
        <f>COLUMN(InpC!E134)</f>
        <v>5</v>
      </c>
      <c r="J678" s="572" t="str">
        <f>InpC!G134</f>
        <v>periods</v>
      </c>
      <c r="K678" s="572" t="s">
        <v>590</v>
      </c>
      <c r="L678" s="572"/>
      <c r="M678" s="572" t="s">
        <v>2179</v>
      </c>
      <c r="N678" s="572" t="str" cm="1">
        <f t="array" aca="1" ref="N678" ca="1">CELL("format",InpC!F134)</f>
        <v>,0</v>
      </c>
      <c r="O678" s="572">
        <f>ROW(InpC!F134)</f>
        <v>134</v>
      </c>
      <c r="P678" s="572">
        <f>COLUMN(InpC!F134)</f>
        <v>6</v>
      </c>
      <c r="Q678" s="572">
        <f>ROW(InpC!F134)</f>
        <v>134</v>
      </c>
      <c r="R678" s="572">
        <f>COLUMN(InpC!F134)</f>
        <v>6</v>
      </c>
      <c r="S678" s="572">
        <f ca="1">_xlfn.SHEET(InpC!F134)</f>
        <v>1</v>
      </c>
    </row>
    <row r="679" spans="1:19" x14ac:dyDescent="0.35">
      <c r="A679" s="572" t="s">
        <v>341</v>
      </c>
      <c r="B679" s="572">
        <v>855</v>
      </c>
      <c r="C679" s="572" t="s">
        <v>826</v>
      </c>
      <c r="D679" s="572">
        <v>-57</v>
      </c>
      <c r="E679" s="572" t="s">
        <v>335</v>
      </c>
      <c r="F679" s="572">
        <f>InpC!F138</f>
        <v>1000</v>
      </c>
      <c r="G679" s="572" t="str">
        <f>InpC!E138</f>
        <v>Units in a thousand</v>
      </c>
      <c r="H679" s="572" t="s">
        <v>149</v>
      </c>
      <c r="I679" s="572">
        <f>COLUMN(InpC!E138)</f>
        <v>5</v>
      </c>
      <c r="J679" s="572" t="str">
        <f>InpC!G138</f>
        <v>units</v>
      </c>
      <c r="K679" s="572" t="s">
        <v>826</v>
      </c>
      <c r="L679" s="572"/>
      <c r="M679" s="572" t="s">
        <v>2180</v>
      </c>
      <c r="N679" s="572" t="str" cm="1">
        <f t="array" aca="1" ref="N679" ca="1">CELL("format",InpC!F138)</f>
        <v>,0</v>
      </c>
      <c r="O679" s="572">
        <f>ROW(InpC!F138)</f>
        <v>138</v>
      </c>
      <c r="P679" s="572">
        <f>COLUMN(InpC!F138)</f>
        <v>6</v>
      </c>
      <c r="Q679" s="572">
        <f>ROW(InpC!F138)</f>
        <v>138</v>
      </c>
      <c r="R679" s="572">
        <f>COLUMN(InpC!F138)</f>
        <v>6</v>
      </c>
      <c r="S679" s="572">
        <f ca="1">_xlfn.SHEET(InpC!F138)</f>
        <v>1</v>
      </c>
    </row>
    <row r="680" spans="1:19" x14ac:dyDescent="0.35">
      <c r="A680" s="572" t="s">
        <v>341</v>
      </c>
      <c r="B680" s="572">
        <v>853</v>
      </c>
      <c r="C680" s="572" t="s">
        <v>2372</v>
      </c>
      <c r="D680" s="572">
        <v>-57</v>
      </c>
      <c r="E680" s="572" t="s">
        <v>335</v>
      </c>
      <c r="F680" s="572">
        <f>InpC!F139</f>
        <v>-1.0000000000000001E-9</v>
      </c>
      <c r="G680" s="572" t="str">
        <f>InpC!E139</f>
        <v>Small negative value for IRR</v>
      </c>
      <c r="H680" s="572" t="s">
        <v>139</v>
      </c>
      <c r="I680" s="572">
        <f>COLUMN(InpC!E139)</f>
        <v>5</v>
      </c>
      <c r="J680" s="572" t="str">
        <f>InpC!G139</f>
        <v>$ 000s</v>
      </c>
      <c r="K680" s="572" t="s">
        <v>2372</v>
      </c>
      <c r="L680" s="572"/>
      <c r="M680" s="572" t="s">
        <v>2181</v>
      </c>
      <c r="N680" s="572" t="str" cm="1">
        <f t="array" aca="1" ref="N680" ca="1">CELL("format",InpC!F139)</f>
        <v>,0</v>
      </c>
      <c r="O680" s="572">
        <f>ROW(InpC!F139)</f>
        <v>139</v>
      </c>
      <c r="P680" s="572">
        <f>COLUMN(InpC!F139)</f>
        <v>6</v>
      </c>
      <c r="Q680" s="572">
        <f>ROW(InpC!F139)</f>
        <v>139</v>
      </c>
      <c r="R680" s="572">
        <f>COLUMN(InpC!F139)</f>
        <v>6</v>
      </c>
      <c r="S680" s="572">
        <f ca="1">_xlfn.SHEET(InpC!F139)</f>
        <v>1</v>
      </c>
    </row>
    <row r="681" spans="1:19" x14ac:dyDescent="0.35">
      <c r="A681" s="572" t="s">
        <v>270</v>
      </c>
      <c r="B681" s="572">
        <v>-58</v>
      </c>
      <c r="C681" s="572" t="s">
        <v>591</v>
      </c>
      <c r="D681" s="572">
        <v>-57</v>
      </c>
      <c r="E681" s="572"/>
      <c r="F681" s="572">
        <f>InpC!A141</f>
        <v>0</v>
      </c>
      <c r="G681" s="572" t="str">
        <f>InpC!B141</f>
        <v>Timeline label</v>
      </c>
      <c r="H681" s="572" t="s">
        <v>27</v>
      </c>
      <c r="I681" s="572">
        <f>COLUMN(InpC!B141)</f>
        <v>2</v>
      </c>
      <c r="J681" s="572"/>
      <c r="K681" s="572" t="s">
        <v>591</v>
      </c>
      <c r="L681" s="572"/>
      <c r="M681" s="572"/>
      <c r="N681" s="572" t="str" cm="1">
        <f t="array" aca="1" ref="N681" ca="1">CELL("format",InpC!A141)</f>
        <v>,0</v>
      </c>
      <c r="O681" s="572">
        <f>ROW(InpC!A141)</f>
        <v>141</v>
      </c>
      <c r="P681" s="572">
        <f>COLUMN(InpC!A141)</f>
        <v>1</v>
      </c>
      <c r="Q681" s="572">
        <f>ROW(InpC!A150)</f>
        <v>150</v>
      </c>
      <c r="R681" s="572">
        <f>COLUMN(InpC!A150)</f>
        <v>1</v>
      </c>
      <c r="S681" s="572">
        <f ca="1">_xlfn.SHEET(InpC!A141)</f>
        <v>1</v>
      </c>
    </row>
    <row r="682" spans="1:19" x14ac:dyDescent="0.35">
      <c r="A682" s="572" t="s">
        <v>281</v>
      </c>
      <c r="B682" s="572">
        <v>1027</v>
      </c>
      <c r="C682" s="572">
        <v>1027</v>
      </c>
      <c r="D682" s="572">
        <v>-58</v>
      </c>
      <c r="E682" s="572" t="s">
        <v>335</v>
      </c>
      <c r="F682" s="572" t="str">
        <f>InpC!F142</f>
        <v>Pre-fcst</v>
      </c>
      <c r="G682" s="572" t="str">
        <f>InpC!E142</f>
        <v>Pre-forecast period</v>
      </c>
      <c r="H682" s="572" t="s">
        <v>30</v>
      </c>
      <c r="I682" s="572">
        <f>COLUMN(InpC!E142)</f>
        <v>5</v>
      </c>
      <c r="J682" s="572" t="str">
        <f>InpC!G142</f>
        <v>label</v>
      </c>
      <c r="K682" s="572"/>
      <c r="L682" s="572"/>
      <c r="M682" s="572" t="s">
        <v>2182</v>
      </c>
      <c r="N682" s="572" t="str" cm="1">
        <f t="array" aca="1" ref="N682" ca="1">CELL("format",InpC!F142)</f>
        <v>,0</v>
      </c>
      <c r="O682" s="572">
        <f>ROW(InpC!F142)</f>
        <v>142</v>
      </c>
      <c r="P682" s="572">
        <f>COLUMN(InpC!F142)</f>
        <v>6</v>
      </c>
      <c r="Q682" s="572">
        <f>ROW(InpC!F142)</f>
        <v>142</v>
      </c>
      <c r="R682" s="572">
        <f>COLUMN(InpC!F142)</f>
        <v>6</v>
      </c>
      <c r="S682" s="572">
        <f ca="1">_xlfn.SHEET(InpC!F142)</f>
        <v>1</v>
      </c>
    </row>
    <row r="683" spans="1:19" x14ac:dyDescent="0.35">
      <c r="A683" s="572" t="s">
        <v>281</v>
      </c>
      <c r="B683" s="572">
        <v>1028</v>
      </c>
      <c r="C683" s="572">
        <v>1028</v>
      </c>
      <c r="D683" s="572">
        <v>-58</v>
      </c>
      <c r="E683" s="572" t="s">
        <v>335</v>
      </c>
      <c r="F683" s="572" t="str">
        <f>InpC!F143</f>
        <v>Fin Close</v>
      </c>
      <c r="G683" s="572" t="str">
        <f>InpC!E143</f>
        <v>Financial Close</v>
      </c>
      <c r="H683" s="572" t="s">
        <v>46</v>
      </c>
      <c r="I683" s="572">
        <f>COLUMN(InpC!E143)</f>
        <v>5</v>
      </c>
      <c r="J683" s="572" t="str">
        <f>InpC!G143</f>
        <v>label</v>
      </c>
      <c r="K683" s="572"/>
      <c r="L683" s="572"/>
      <c r="M683" s="572" t="s">
        <v>2183</v>
      </c>
      <c r="N683" s="572" t="str" cm="1">
        <f t="array" aca="1" ref="N683" ca="1">CELL("format",InpC!F143)</f>
        <v>,0</v>
      </c>
      <c r="O683" s="572">
        <f>ROW(InpC!F143)</f>
        <v>143</v>
      </c>
      <c r="P683" s="572">
        <f>COLUMN(InpC!F143)</f>
        <v>6</v>
      </c>
      <c r="Q683" s="572">
        <f>ROW(InpC!F143)</f>
        <v>143</v>
      </c>
      <c r="R683" s="572">
        <f>COLUMN(InpC!F143)</f>
        <v>6</v>
      </c>
      <c r="S683" s="572">
        <f ca="1">_xlfn.SHEET(InpC!F143)</f>
        <v>1</v>
      </c>
    </row>
    <row r="684" spans="1:19" x14ac:dyDescent="0.35">
      <c r="A684" s="572" t="s">
        <v>281</v>
      </c>
      <c r="B684" s="572">
        <v>1029</v>
      </c>
      <c r="C684" s="572">
        <v>1029</v>
      </c>
      <c r="D684" s="572">
        <v>-58</v>
      </c>
      <c r="E684" s="572" t="s">
        <v>335</v>
      </c>
      <c r="F684" s="572" t="str">
        <f>InpC!F144</f>
        <v>Construction</v>
      </c>
      <c r="G684" s="572" t="str">
        <f>InpC!E144</f>
        <v>Construction</v>
      </c>
      <c r="H684" s="572" t="s">
        <v>156</v>
      </c>
      <c r="I684" s="572">
        <f>COLUMN(InpC!E144)</f>
        <v>5</v>
      </c>
      <c r="J684" s="572" t="str">
        <f>InpC!G144</f>
        <v>label</v>
      </c>
      <c r="K684" s="572"/>
      <c r="L684" s="572"/>
      <c r="M684" s="572" t="s">
        <v>2184</v>
      </c>
      <c r="N684" s="572" t="str" cm="1">
        <f t="array" aca="1" ref="N684" ca="1">CELL("format",InpC!F144)</f>
        <v>,0</v>
      </c>
      <c r="O684" s="572">
        <f>ROW(InpC!F144)</f>
        <v>144</v>
      </c>
      <c r="P684" s="572">
        <f>COLUMN(InpC!F144)</f>
        <v>6</v>
      </c>
      <c r="Q684" s="572">
        <f>ROW(InpC!F144)</f>
        <v>144</v>
      </c>
      <c r="R684" s="572">
        <f>COLUMN(InpC!F144)</f>
        <v>6</v>
      </c>
      <c r="S684" s="572">
        <f ca="1">_xlfn.SHEET(InpC!F144)</f>
        <v>1</v>
      </c>
    </row>
    <row r="685" spans="1:19" x14ac:dyDescent="0.35">
      <c r="A685" s="572" t="s">
        <v>281</v>
      </c>
      <c r="B685" s="572">
        <v>1030</v>
      </c>
      <c r="C685" s="572">
        <v>1030</v>
      </c>
      <c r="D685" s="572">
        <v>-58</v>
      </c>
      <c r="E685" s="572" t="s">
        <v>335</v>
      </c>
      <c r="F685" s="572" t="str">
        <f>InpC!F145</f>
        <v>Operations</v>
      </c>
      <c r="G685" s="572" t="str">
        <f>InpC!E145</f>
        <v>Operations</v>
      </c>
      <c r="H685" s="572" t="s">
        <v>48</v>
      </c>
      <c r="I685" s="572">
        <f>COLUMN(InpC!E145)</f>
        <v>5</v>
      </c>
      <c r="J685" s="572" t="str">
        <f>InpC!G145</f>
        <v>label</v>
      </c>
      <c r="K685" s="572"/>
      <c r="L685" s="572"/>
      <c r="M685" s="572" t="s">
        <v>2185</v>
      </c>
      <c r="N685" s="572" t="str" cm="1">
        <f t="array" aca="1" ref="N685" ca="1">CELL("format",InpC!F145)</f>
        <v>,0</v>
      </c>
      <c r="O685" s="572">
        <f>ROW(InpC!F145)</f>
        <v>145</v>
      </c>
      <c r="P685" s="572">
        <f>COLUMN(InpC!F145)</f>
        <v>6</v>
      </c>
      <c r="Q685" s="572">
        <f>ROW(InpC!F145)</f>
        <v>145</v>
      </c>
      <c r="R685" s="572">
        <f>COLUMN(InpC!F145)</f>
        <v>6</v>
      </c>
      <c r="S685" s="572">
        <f ca="1">_xlfn.SHEET(InpC!F145)</f>
        <v>1</v>
      </c>
    </row>
    <row r="686" spans="1:19" x14ac:dyDescent="0.35">
      <c r="A686" s="572" t="s">
        <v>281</v>
      </c>
      <c r="B686" s="572">
        <v>1031</v>
      </c>
      <c r="C686" s="572">
        <v>1031</v>
      </c>
      <c r="D686" s="572">
        <v>-58</v>
      </c>
      <c r="E686" s="572" t="s">
        <v>335</v>
      </c>
      <c r="F686" s="572" t="str">
        <f>InpC!F146</f>
        <v>Post ops</v>
      </c>
      <c r="G686" s="572" t="str">
        <f>InpC!E146</f>
        <v>Post ops</v>
      </c>
      <c r="H686" s="572" t="s">
        <v>49</v>
      </c>
      <c r="I686" s="572">
        <f>COLUMN(InpC!E146)</f>
        <v>5</v>
      </c>
      <c r="J686" s="572" t="str">
        <f>InpC!G146</f>
        <v>label</v>
      </c>
      <c r="K686" s="572"/>
      <c r="L686" s="572"/>
      <c r="M686" s="572" t="s">
        <v>2186</v>
      </c>
      <c r="N686" s="572" t="str" cm="1">
        <f t="array" aca="1" ref="N686" ca="1">CELL("format",InpC!F146)</f>
        <v>,0</v>
      </c>
      <c r="O686" s="572">
        <f>ROW(InpC!F146)</f>
        <v>146</v>
      </c>
      <c r="P686" s="572">
        <f>COLUMN(InpC!F146)</f>
        <v>6</v>
      </c>
      <c r="Q686" s="572">
        <f>ROW(InpC!F146)</f>
        <v>146</v>
      </c>
      <c r="R686" s="572">
        <f>COLUMN(InpC!F146)</f>
        <v>6</v>
      </c>
      <c r="S686" s="572">
        <f ca="1">_xlfn.SHEET(InpC!F146)</f>
        <v>1</v>
      </c>
    </row>
    <row r="687" spans="1:19" x14ac:dyDescent="0.35">
      <c r="A687" s="572" t="s">
        <v>277</v>
      </c>
      <c r="B687" s="572">
        <v>36</v>
      </c>
      <c r="C687" s="572" t="s">
        <v>592</v>
      </c>
      <c r="D687" s="572">
        <v>-58</v>
      </c>
      <c r="E687" s="572" t="s">
        <v>2187</v>
      </c>
      <c r="F687" s="572">
        <f>InpC!F148</f>
        <v>0</v>
      </c>
      <c r="G687" s="572" t="str">
        <f>InpC!E148</f>
        <v>Input row template for relocation macro</v>
      </c>
      <c r="H687" s="572" t="s">
        <v>109</v>
      </c>
      <c r="I687" s="572">
        <f>COLUMN(InpC!E148)</f>
        <v>5</v>
      </c>
      <c r="J687" s="572" t="str">
        <f>InpC!G148</f>
        <v>unit</v>
      </c>
      <c r="K687" s="572" t="s">
        <v>592</v>
      </c>
      <c r="L687" s="572" t="s">
        <v>2188</v>
      </c>
      <c r="M687" s="572">
        <v>37</v>
      </c>
      <c r="N687" s="572" t="str" cm="1">
        <f t="array" aca="1" ref="N687" ca="1">CELL("format",InpC!F148)</f>
        <v>,0</v>
      </c>
      <c r="O687" s="572">
        <f>ROW(InpC!F148)</f>
        <v>148</v>
      </c>
      <c r="P687" s="572">
        <f>COLUMN(InpC!F148)</f>
        <v>6</v>
      </c>
      <c r="Q687" s="572">
        <f>ROW(InpC!F148)</f>
        <v>148</v>
      </c>
      <c r="R687" s="572">
        <f>COLUMN(InpC!F148)</f>
        <v>6</v>
      </c>
      <c r="S687" s="572">
        <f ca="1">_xlfn.SHEET(InpC!F148)</f>
        <v>1</v>
      </c>
    </row>
    <row r="688" spans="1:19" x14ac:dyDescent="0.35">
      <c r="A688" s="572" t="s">
        <v>272</v>
      </c>
      <c r="B688" s="572">
        <v>37</v>
      </c>
      <c r="C688" s="572">
        <v>37</v>
      </c>
      <c r="D688" s="572">
        <v>-58</v>
      </c>
      <c r="E688" s="572" t="s">
        <v>2189</v>
      </c>
      <c r="F688" s="572" t="str">
        <f>InpC!I148</f>
        <v>vw</v>
      </c>
      <c r="G688" s="572" t="str">
        <f>InpC!G148</f>
        <v>unit</v>
      </c>
      <c r="H688" s="572" t="s">
        <v>110</v>
      </c>
      <c r="I688" s="572">
        <f>COLUMN(InpC!G148)</f>
        <v>7</v>
      </c>
      <c r="J688" s="572" t="str">
        <f>InpC!G148</f>
        <v>unit</v>
      </c>
      <c r="K688" s="572"/>
      <c r="L688" s="572" t="s">
        <v>2190</v>
      </c>
      <c r="M688" s="572"/>
      <c r="N688" s="572" t="str" cm="1">
        <f t="array" aca="1" ref="N688" ca="1">CELL("format",InpC!I148)</f>
        <v>F0</v>
      </c>
      <c r="O688" s="572">
        <f>ROW(InpC!I148)</f>
        <v>148</v>
      </c>
      <c r="P688" s="572">
        <f>COLUMN(InpC!I148)</f>
        <v>9</v>
      </c>
      <c r="Q688" s="572">
        <f>ROW(InpC!I148)</f>
        <v>148</v>
      </c>
      <c r="R688" s="572">
        <f>COLUMN(InpC!I148)</f>
        <v>9</v>
      </c>
      <c r="S688" s="572">
        <f ca="1">_xlfn.SHEET(InpC!I148)</f>
        <v>1</v>
      </c>
    </row>
    <row r="689" spans="1:19" x14ac:dyDescent="0.35">
      <c r="A689" s="572" t="s">
        <v>331</v>
      </c>
      <c r="B689" s="572">
        <v>818</v>
      </c>
      <c r="C689" s="572" t="s">
        <v>2191</v>
      </c>
      <c r="D689" s="572">
        <v>-58</v>
      </c>
      <c r="E689" s="572" t="s">
        <v>282</v>
      </c>
      <c r="F689" s="572">
        <f>InpC!J148</f>
        <v>0</v>
      </c>
      <c r="G689" s="572" t="str">
        <f>InpC!E148</f>
        <v>Input row template for relocation macro</v>
      </c>
      <c r="H689" s="572" t="s">
        <v>109</v>
      </c>
      <c r="I689" s="572">
        <f>COLUMN(InpC!E148)</f>
        <v>5</v>
      </c>
      <c r="J689" s="572" t="str">
        <f>InpC!G148</f>
        <v>unit</v>
      </c>
      <c r="K689" s="572"/>
      <c r="L689" s="572"/>
      <c r="M689" s="572" t="s">
        <v>1640</v>
      </c>
      <c r="N689" s="572" t="str" cm="1">
        <f t="array" aca="1" ref="N689" ca="1">CELL("format",InpC!J148)</f>
        <v>,0</v>
      </c>
      <c r="O689" s="572">
        <f>ROW(InpC!J148)</f>
        <v>148</v>
      </c>
      <c r="P689" s="572">
        <f>COLUMN(InpC!J148)</f>
        <v>10</v>
      </c>
      <c r="Q689" s="572">
        <f>ROW(InpC!S148)</f>
        <v>148</v>
      </c>
      <c r="R689" s="572">
        <f>COLUMN(InpC!S148)</f>
        <v>19</v>
      </c>
      <c r="S689" s="572">
        <f ca="1">_xlfn.SHEET(InpC!J148)</f>
        <v>1</v>
      </c>
    </row>
    <row r="690" spans="1:19" x14ac:dyDescent="0.35">
      <c r="A690" s="572" t="s">
        <v>270</v>
      </c>
      <c r="B690" s="572">
        <v>-59</v>
      </c>
      <c r="C690" s="572" t="s">
        <v>2434</v>
      </c>
      <c r="D690" s="572">
        <v>-2</v>
      </c>
      <c r="E690" s="572"/>
      <c r="F690" s="572" t="str">
        <f ca="1">InpS!A1</f>
        <v>InpS - Base case 1</v>
      </c>
      <c r="G690" s="572" t="str">
        <f ca="1">InpS!A1</f>
        <v>InpS - Base case 1</v>
      </c>
      <c r="H690" s="572" t="s">
        <v>990</v>
      </c>
      <c r="I690" s="572">
        <f>COLUMN(InpS!A1)</f>
        <v>1</v>
      </c>
      <c r="J690" s="572"/>
      <c r="K690" s="572" t="s">
        <v>2434</v>
      </c>
      <c r="L690" s="572"/>
      <c r="M690" s="572"/>
      <c r="N690" s="572" t="str" cm="1">
        <f t="array" aca="1" ref="N690" ca="1">CELL("format",InpS!A1)</f>
        <v>,0</v>
      </c>
      <c r="O690" s="572">
        <f>ROW(InpS!A1)</f>
        <v>1</v>
      </c>
      <c r="P690" s="572">
        <f>COLUMN(InpS!A1)</f>
        <v>1</v>
      </c>
      <c r="Q690" s="572">
        <f>ROW(InpS!A18)</f>
        <v>18</v>
      </c>
      <c r="R690" s="572">
        <f>COLUMN(InpS!A18)</f>
        <v>1</v>
      </c>
      <c r="S690" s="572">
        <f ca="1">_xlfn.SHEET(InpS!A1)</f>
        <v>2</v>
      </c>
    </row>
    <row r="691" spans="1:19" x14ac:dyDescent="0.35">
      <c r="A691" s="572" t="s">
        <v>272</v>
      </c>
      <c r="B691" s="572">
        <v>38</v>
      </c>
      <c r="C691" s="572">
        <v>38</v>
      </c>
      <c r="D691" s="572">
        <v>-59</v>
      </c>
      <c r="E691" s="572" t="s">
        <v>1641</v>
      </c>
      <c r="F691" s="572" t="str">
        <f ca="1">InpS!A1</f>
        <v>InpS - Base case 1</v>
      </c>
      <c r="G691" s="572"/>
      <c r="H691" s="572"/>
      <c r="I691" s="572"/>
      <c r="J691" s="572"/>
      <c r="K691" s="572"/>
      <c r="L691" s="572">
        <v>3</v>
      </c>
      <c r="M691" s="572"/>
      <c r="N691" s="572" t="str" cm="1">
        <f t="array" aca="1" ref="N691" ca="1">CELL("format",InpS!A1)</f>
        <v>,0</v>
      </c>
      <c r="O691" s="572">
        <f>ROW(InpS!A1)</f>
        <v>1</v>
      </c>
      <c r="P691" s="572">
        <f>COLUMN(InpS!A1)</f>
        <v>1</v>
      </c>
      <c r="Q691" s="572">
        <f>ROW(InpS!A1)</f>
        <v>1</v>
      </c>
      <c r="R691" s="572">
        <f>COLUMN(InpS!A1)</f>
        <v>1</v>
      </c>
      <c r="S691" s="572">
        <f ca="1">_xlfn.SHEET(InpS!A1)</f>
        <v>2</v>
      </c>
    </row>
    <row r="692" spans="1:19" x14ac:dyDescent="0.35">
      <c r="A692" s="572" t="s">
        <v>270</v>
      </c>
      <c r="B692" s="572">
        <v>-60</v>
      </c>
      <c r="C692" s="572" t="s">
        <v>593</v>
      </c>
      <c r="D692" s="572">
        <v>-59</v>
      </c>
      <c r="E692" s="572"/>
      <c r="F692" s="572" t="str">
        <f>InpS!A8</f>
        <v>EPC profile</v>
      </c>
      <c r="G692" s="572" t="str">
        <f>InpS!A8</f>
        <v>EPC profile</v>
      </c>
      <c r="H692" s="572" t="s">
        <v>169</v>
      </c>
      <c r="I692" s="572">
        <f>COLUMN(InpS!A8)</f>
        <v>1</v>
      </c>
      <c r="J692" s="572"/>
      <c r="K692" s="572" t="s">
        <v>593</v>
      </c>
      <c r="L692" s="572"/>
      <c r="M692" s="572"/>
      <c r="N692" s="572" t="str" cm="1">
        <f t="array" aca="1" ref="N692" ca="1">CELL("format",InpS!A8)</f>
        <v>,0</v>
      </c>
      <c r="O692" s="572">
        <f>ROW(InpS!A8)</f>
        <v>8</v>
      </c>
      <c r="P692" s="572">
        <f>COLUMN(InpS!A8)</f>
        <v>1</v>
      </c>
      <c r="Q692" s="572">
        <f>ROW(InpS!A17)</f>
        <v>17</v>
      </c>
      <c r="R692" s="572">
        <f>COLUMN(InpS!A17)</f>
        <v>1</v>
      </c>
      <c r="S692" s="572">
        <f ca="1">_xlfn.SHEET(InpS!A8)</f>
        <v>2</v>
      </c>
    </row>
    <row r="693" spans="1:19" x14ac:dyDescent="0.35">
      <c r="A693" s="572" t="s">
        <v>274</v>
      </c>
      <c r="B693" s="572">
        <v>39</v>
      </c>
      <c r="C693" s="572" t="s">
        <v>307</v>
      </c>
      <c r="D693" s="572">
        <v>-60</v>
      </c>
      <c r="E693" s="572" t="s">
        <v>308</v>
      </c>
      <c r="F693" s="572">
        <f>InpS!H9</f>
        <v>1.0000000000000007</v>
      </c>
      <c r="G693" s="572" t="str">
        <f>InpS!E9</f>
        <v>Base EPC cost profile</v>
      </c>
      <c r="H693" s="572" t="s">
        <v>968</v>
      </c>
      <c r="I693" s="572">
        <f>COLUMN(InpS!E9)</f>
        <v>5</v>
      </c>
      <c r="J693" s="572" t="str">
        <f>InpS!G9</f>
        <v>%</v>
      </c>
      <c r="K693" s="572" t="s">
        <v>307</v>
      </c>
      <c r="L693" s="572">
        <v>892</v>
      </c>
      <c r="M693" s="572"/>
      <c r="N693" s="572" t="str" cm="1">
        <f t="array" aca="1" ref="N693" ca="1">CELL("format",InpS!H9)</f>
        <v>P2</v>
      </c>
      <c r="O693" s="572">
        <f>ROW(InpS!H9)</f>
        <v>9</v>
      </c>
      <c r="P693" s="572">
        <f>COLUMN(InpS!H9)</f>
        <v>8</v>
      </c>
      <c r="Q693" s="572">
        <f>ROW(InpS!H9)</f>
        <v>9</v>
      </c>
      <c r="R693" s="572">
        <f>COLUMN(InpS!H9)</f>
        <v>8</v>
      </c>
      <c r="S693" s="572">
        <f ca="1">_xlfn.SHEET(InpS!H9)</f>
        <v>2</v>
      </c>
    </row>
    <row r="694" spans="1:19" x14ac:dyDescent="0.35">
      <c r="A694" s="572" t="s">
        <v>277</v>
      </c>
      <c r="B694" s="572">
        <v>892</v>
      </c>
      <c r="C694" s="572" t="s">
        <v>309</v>
      </c>
      <c r="D694" s="572">
        <v>-60</v>
      </c>
      <c r="E694" s="572" t="s">
        <v>991</v>
      </c>
      <c r="F694" s="572">
        <f>InpS!J9</f>
        <v>0</v>
      </c>
      <c r="G694" s="572" t="str">
        <f>InpS!E9</f>
        <v>Base EPC cost profile</v>
      </c>
      <c r="H694" s="572" t="s">
        <v>968</v>
      </c>
      <c r="I694" s="572">
        <f>COLUMN(InpS!E9)</f>
        <v>5</v>
      </c>
      <c r="J694" s="572" t="str">
        <f>InpS!G9</f>
        <v>%</v>
      </c>
      <c r="K694" s="572" t="s">
        <v>309</v>
      </c>
      <c r="L694" s="572"/>
      <c r="M694" s="572" t="s">
        <v>2192</v>
      </c>
      <c r="N694" s="572" t="str" cm="1">
        <f t="array" aca="1" ref="N694" ca="1">CELL("format",InpS!J9)</f>
        <v>P2</v>
      </c>
      <c r="O694" s="572">
        <f>ROW(InpS!J9)</f>
        <v>9</v>
      </c>
      <c r="P694" s="572">
        <f>COLUMN(InpS!J9)</f>
        <v>10</v>
      </c>
      <c r="Q694" s="572">
        <f>ROW(InpS!GJ9)</f>
        <v>9</v>
      </c>
      <c r="R694" s="572">
        <f>COLUMN(InpS!GJ9)</f>
        <v>192</v>
      </c>
      <c r="S694" s="572">
        <f ca="1">_xlfn.SHEET(InpS!J9)</f>
        <v>2</v>
      </c>
    </row>
    <row r="695" spans="1:19" x14ac:dyDescent="0.35">
      <c r="A695" s="572" t="s">
        <v>280</v>
      </c>
      <c r="B695" s="572"/>
      <c r="C695" s="572"/>
      <c r="D695" s="572">
        <v>892</v>
      </c>
      <c r="E695" s="572"/>
      <c r="F695" s="572"/>
      <c r="G695" s="572"/>
      <c r="H695" s="572"/>
      <c r="I695" s="572"/>
      <c r="J695" s="572"/>
      <c r="K695" s="572"/>
      <c r="L695" s="572"/>
      <c r="M695" s="572"/>
      <c r="N695" s="572"/>
      <c r="O695" s="572">
        <f>ROW(InpS!J9)</f>
        <v>9</v>
      </c>
      <c r="P695" s="572">
        <f>COLUMN(InpS!J9)</f>
        <v>10</v>
      </c>
      <c r="Q695" s="572">
        <f>ROW(InpS!P9)</f>
        <v>9</v>
      </c>
      <c r="R695" s="572">
        <f>COLUMN(InpS!P9)</f>
        <v>16</v>
      </c>
      <c r="S695" s="572">
        <f ca="1">_xlfn.SHEET(InpS!J9)</f>
        <v>2</v>
      </c>
    </row>
    <row r="696" spans="1:19" x14ac:dyDescent="0.35">
      <c r="A696" s="572" t="s">
        <v>280</v>
      </c>
      <c r="B696" s="572"/>
      <c r="C696" s="572"/>
      <c r="D696" s="572">
        <v>892</v>
      </c>
      <c r="E696" s="572"/>
      <c r="F696" s="572"/>
      <c r="G696" s="572"/>
      <c r="H696" s="572"/>
      <c r="I696" s="572"/>
      <c r="J696" s="572"/>
      <c r="K696" s="572"/>
      <c r="L696" s="572"/>
      <c r="M696" s="572"/>
      <c r="N696" s="572"/>
      <c r="O696" s="572">
        <f>ROW(InpS!Q9)</f>
        <v>9</v>
      </c>
      <c r="P696" s="572">
        <f>COLUMN(InpS!Q9)</f>
        <v>17</v>
      </c>
      <c r="Q696" s="572">
        <f>ROW(InpS!BE9)</f>
        <v>9</v>
      </c>
      <c r="R696" s="572">
        <f>COLUMN(InpS!BE9)</f>
        <v>57</v>
      </c>
      <c r="S696" s="572">
        <f ca="1">_xlfn.SHEET(InpS!Q9)</f>
        <v>2</v>
      </c>
    </row>
    <row r="697" spans="1:19" x14ac:dyDescent="0.35">
      <c r="A697" s="572" t="s">
        <v>280</v>
      </c>
      <c r="B697" s="572"/>
      <c r="C697" s="572"/>
      <c r="D697" s="572">
        <v>892</v>
      </c>
      <c r="E697" s="572"/>
      <c r="F697" s="572"/>
      <c r="G697" s="572"/>
      <c r="H697" s="572"/>
      <c r="I697" s="572"/>
      <c r="J697" s="572"/>
      <c r="K697" s="572"/>
      <c r="L697" s="572"/>
      <c r="M697" s="572"/>
      <c r="N697" s="572"/>
      <c r="O697" s="572">
        <f>ROW(InpS!BF9)</f>
        <v>9</v>
      </c>
      <c r="P697" s="572">
        <f>COLUMN(InpS!BF9)</f>
        <v>58</v>
      </c>
      <c r="Q697" s="572">
        <f>ROW(InpS!GJ9)</f>
        <v>9</v>
      </c>
      <c r="R697" s="572">
        <f>COLUMN(InpS!GJ9)</f>
        <v>192</v>
      </c>
      <c r="S697" s="572">
        <f ca="1">_xlfn.SHEET(InpS!BF9)</f>
        <v>2</v>
      </c>
    </row>
    <row r="698" spans="1:19" x14ac:dyDescent="0.35">
      <c r="A698" s="572" t="s">
        <v>270</v>
      </c>
      <c r="B698" s="572">
        <v>-152</v>
      </c>
      <c r="C698" s="572" t="s">
        <v>2435</v>
      </c>
      <c r="D698" s="572">
        <v>-13</v>
      </c>
      <c r="E698" s="572"/>
      <c r="F698" s="572" t="str">
        <f ca="1">Metrics!A1</f>
        <v>Metrics - Base case 1</v>
      </c>
      <c r="G698" s="572" t="str">
        <f ca="1">Metrics!A1</f>
        <v>Metrics - Base case 1</v>
      </c>
      <c r="H698" s="572" t="s">
        <v>2193</v>
      </c>
      <c r="I698" s="572">
        <f>COLUMN(Metrics!A1)</f>
        <v>1</v>
      </c>
      <c r="J698" s="572"/>
      <c r="K698" s="572" t="s">
        <v>2435</v>
      </c>
      <c r="L698" s="572"/>
      <c r="M698" s="572"/>
      <c r="N698" s="572" t="str" cm="1">
        <f t="array" aca="1" ref="N698" ca="1">CELL("format",Metrics!A1)</f>
        <v>,0</v>
      </c>
      <c r="O698" s="572">
        <f>ROW(Metrics!A1)</f>
        <v>1</v>
      </c>
      <c r="P698" s="572">
        <f>COLUMN(Metrics!A1)</f>
        <v>1</v>
      </c>
      <c r="Q698" s="572">
        <f>ROW(Metrics!A93)</f>
        <v>93</v>
      </c>
      <c r="R698" s="572">
        <f>COLUMN(Metrics!A93)</f>
        <v>1</v>
      </c>
      <c r="S698" s="572">
        <f ca="1">_xlfn.SHEET(Metrics!A1)</f>
        <v>13</v>
      </c>
    </row>
    <row r="699" spans="1:19" x14ac:dyDescent="0.35">
      <c r="A699" s="572" t="s">
        <v>272</v>
      </c>
      <c r="B699" s="572">
        <v>638</v>
      </c>
      <c r="C699" s="572">
        <v>638</v>
      </c>
      <c r="D699" s="572">
        <v>-152</v>
      </c>
      <c r="E699" s="572" t="s">
        <v>2194</v>
      </c>
      <c r="F699" s="572" t="str">
        <f ca="1">Metrics!A1</f>
        <v>Metrics - Base case 1</v>
      </c>
      <c r="G699" s="572"/>
      <c r="H699" s="572"/>
      <c r="I699" s="572"/>
      <c r="J699" s="572"/>
      <c r="K699" s="572"/>
      <c r="L699" s="572">
        <v>3</v>
      </c>
      <c r="M699" s="572"/>
      <c r="N699" s="572" t="str" cm="1">
        <f t="array" aca="1" ref="N699" ca="1">CELL("format",Metrics!A1)</f>
        <v>,0</v>
      </c>
      <c r="O699" s="572">
        <f>ROW(Metrics!A1)</f>
        <v>1</v>
      </c>
      <c r="P699" s="572">
        <f>COLUMN(Metrics!A1)</f>
        <v>1</v>
      </c>
      <c r="Q699" s="572">
        <f>ROW(Metrics!A1)</f>
        <v>1</v>
      </c>
      <c r="R699" s="572">
        <f>COLUMN(Metrics!A1)</f>
        <v>1</v>
      </c>
      <c r="S699" s="572">
        <f ca="1">_xlfn.SHEET(Metrics!A1)</f>
        <v>13</v>
      </c>
    </row>
    <row r="700" spans="1:19" x14ac:dyDescent="0.35">
      <c r="A700" s="572" t="s">
        <v>270</v>
      </c>
      <c r="B700" s="572">
        <v>-153</v>
      </c>
      <c r="C700" s="572" t="s">
        <v>2358</v>
      </c>
      <c r="D700" s="572">
        <v>-152</v>
      </c>
      <c r="E700" s="572"/>
      <c r="F700" s="572" t="str">
        <f>Metrics!A7</f>
        <v>AVERAGE COST OF DEBT</v>
      </c>
      <c r="G700" s="572" t="str">
        <f>Metrics!A7</f>
        <v>AVERAGE COST OF DEBT</v>
      </c>
      <c r="H700" s="572" t="s">
        <v>1700</v>
      </c>
      <c r="I700" s="572">
        <f>COLUMN(Metrics!A7)</f>
        <v>1</v>
      </c>
      <c r="J700" s="572"/>
      <c r="K700" s="572" t="s">
        <v>2358</v>
      </c>
      <c r="L700" s="572"/>
      <c r="M700" s="572"/>
      <c r="N700" s="572" t="str" cm="1">
        <f t="array" aca="1" ref="N700" ca="1">CELL("format",Metrics!A7)</f>
        <v>,0</v>
      </c>
      <c r="O700" s="572">
        <f>ROW(Metrics!A7)</f>
        <v>7</v>
      </c>
      <c r="P700" s="572">
        <f>COLUMN(Metrics!A7)</f>
        <v>1</v>
      </c>
      <c r="Q700" s="572">
        <f>ROW(Metrics!A30)</f>
        <v>30</v>
      </c>
      <c r="R700" s="572">
        <f>COLUMN(Metrics!A30)</f>
        <v>1</v>
      </c>
      <c r="S700" s="572">
        <f ca="1">_xlfn.SHEET(Metrics!A7)</f>
        <v>13</v>
      </c>
    </row>
    <row r="701" spans="1:19" x14ac:dyDescent="0.35">
      <c r="A701" s="572" t="s">
        <v>270</v>
      </c>
      <c r="B701" s="572">
        <v>-154</v>
      </c>
      <c r="C701" s="572" t="s">
        <v>2436</v>
      </c>
      <c r="D701" s="572">
        <v>-153</v>
      </c>
      <c r="E701" s="572"/>
      <c r="F701" s="572">
        <f>Metrics!A9</f>
        <v>0</v>
      </c>
      <c r="G701" s="572" t="str">
        <f>Metrics!B9</f>
        <v>Senior debt cashflows during construction</v>
      </c>
      <c r="H701" s="572" t="s">
        <v>1701</v>
      </c>
      <c r="I701" s="572">
        <f>COLUMN(Metrics!B9)</f>
        <v>2</v>
      </c>
      <c r="J701" s="572"/>
      <c r="K701" s="572" t="s">
        <v>2436</v>
      </c>
      <c r="L701" s="572"/>
      <c r="M701" s="572"/>
      <c r="N701" s="572" t="str" cm="1">
        <f t="array" aca="1" ref="N701" ca="1">CELL("format",Metrics!A9)</f>
        <v>,0</v>
      </c>
      <c r="O701" s="572">
        <f>ROW(Metrics!A9)</f>
        <v>9</v>
      </c>
      <c r="P701" s="572">
        <f>COLUMN(Metrics!A9)</f>
        <v>1</v>
      </c>
      <c r="Q701" s="572">
        <f>ROW(Metrics!A15)</f>
        <v>15</v>
      </c>
      <c r="R701" s="572">
        <f>COLUMN(Metrics!A15)</f>
        <v>1</v>
      </c>
      <c r="S701" s="572">
        <f ca="1">_xlfn.SHEET(Metrics!A9)</f>
        <v>13</v>
      </c>
    </row>
    <row r="702" spans="1:19" x14ac:dyDescent="0.35">
      <c r="A702" s="572" t="s">
        <v>283</v>
      </c>
      <c r="B702" s="572">
        <v>639</v>
      </c>
      <c r="C702" s="572" t="s">
        <v>2372</v>
      </c>
      <c r="D702" s="572">
        <v>-154</v>
      </c>
      <c r="E702" s="572" t="s">
        <v>2373</v>
      </c>
      <c r="F702" s="572">
        <f>Metrics!F10</f>
        <v>-1.0000000000000001E-9</v>
      </c>
      <c r="G702" s="572" t="str">
        <f>Metrics!E10</f>
        <v>Small negative value for IRR</v>
      </c>
      <c r="H702" s="572" t="s">
        <v>139</v>
      </c>
      <c r="I702" s="572">
        <f>COLUMN(Metrics!E10)</f>
        <v>5</v>
      </c>
      <c r="J702" s="572" t="str">
        <f>Metrics!G10</f>
        <v>$ 000s</v>
      </c>
      <c r="K702" s="572"/>
      <c r="L702" s="572">
        <v>853</v>
      </c>
      <c r="M702" s="572">
        <v>644</v>
      </c>
      <c r="N702" s="572" t="str" cm="1">
        <f t="array" aca="1" ref="N702" ca="1">CELL("format",Metrics!F10)</f>
        <v>,0</v>
      </c>
      <c r="O702" s="572">
        <f>ROW(Metrics!F10)</f>
        <v>10</v>
      </c>
      <c r="P702" s="572">
        <f>COLUMN(Metrics!F10)</f>
        <v>6</v>
      </c>
      <c r="Q702" s="572">
        <f>ROW(Metrics!F10)</f>
        <v>10</v>
      </c>
      <c r="R702" s="572">
        <f>COLUMN(Metrics!F10)</f>
        <v>6</v>
      </c>
      <c r="S702" s="572">
        <f ca="1">_xlfn.SHEET(Metrics!F10)</f>
        <v>13</v>
      </c>
    </row>
    <row r="703" spans="1:19" x14ac:dyDescent="0.35">
      <c r="A703" s="572" t="s">
        <v>283</v>
      </c>
      <c r="B703" s="572">
        <v>640</v>
      </c>
      <c r="C703" s="572" t="s">
        <v>1482</v>
      </c>
      <c r="D703" s="572">
        <v>-154</v>
      </c>
      <c r="E703" s="572" t="s">
        <v>1484</v>
      </c>
      <c r="F703" s="572">
        <f>Metrics!J11</f>
        <v>0</v>
      </c>
      <c r="G703" s="572" t="str">
        <f>Metrics!E11</f>
        <v>Senior debt drawdown</v>
      </c>
      <c r="H703" s="572" t="s">
        <v>1462</v>
      </c>
      <c r="I703" s="572">
        <f>COLUMN(Metrics!E11)</f>
        <v>5</v>
      </c>
      <c r="J703" s="572" t="str">
        <f>Metrics!G11</f>
        <v>$ 000s</v>
      </c>
      <c r="K703" s="572"/>
      <c r="L703" s="572">
        <v>265</v>
      </c>
      <c r="M703" s="572">
        <v>644</v>
      </c>
      <c r="N703" s="572" t="str" cm="1">
        <f t="array" aca="1" ref="N703" ca="1">CELL("format",Metrics!J11)</f>
        <v>,0</v>
      </c>
      <c r="O703" s="572">
        <f>ROW(Metrics!J11)</f>
        <v>11</v>
      </c>
      <c r="P703" s="572">
        <f>COLUMN(Metrics!J11)</f>
        <v>10</v>
      </c>
      <c r="Q703" s="572">
        <f>ROW(Metrics!GJ11)</f>
        <v>11</v>
      </c>
      <c r="R703" s="572">
        <f>COLUMN(Metrics!GJ11)</f>
        <v>192</v>
      </c>
      <c r="S703" s="572">
        <f ca="1">_xlfn.SHEET(Metrics!J11)</f>
        <v>13</v>
      </c>
    </row>
    <row r="704" spans="1:19" x14ac:dyDescent="0.35">
      <c r="A704" s="572" t="s">
        <v>283</v>
      </c>
      <c r="B704" s="572">
        <v>641</v>
      </c>
      <c r="C704" s="572" t="s">
        <v>1477</v>
      </c>
      <c r="D704" s="572">
        <v>-154</v>
      </c>
      <c r="E704" s="572" t="s">
        <v>1478</v>
      </c>
      <c r="F704" s="572">
        <f>Metrics!J12</f>
        <v>0</v>
      </c>
      <c r="G704" s="572" t="str">
        <f>Metrics!E12</f>
        <v>Financing costs POS</v>
      </c>
      <c r="H704" s="572" t="s">
        <v>1455</v>
      </c>
      <c r="I704" s="572">
        <f>COLUMN(Metrics!E12)</f>
        <v>5</v>
      </c>
      <c r="J704" s="572" t="str">
        <f>Metrics!G12</f>
        <v>$ 000s</v>
      </c>
      <c r="K704" s="572"/>
      <c r="L704" s="572">
        <v>310</v>
      </c>
      <c r="M704" s="572">
        <v>644</v>
      </c>
      <c r="N704" s="572" t="str" cm="1">
        <f t="array" aca="1" ref="N704" ca="1">CELL("format",Metrics!J12)</f>
        <v>,0</v>
      </c>
      <c r="O704" s="572">
        <f>ROW(Metrics!J12)</f>
        <v>12</v>
      </c>
      <c r="P704" s="572">
        <f>COLUMN(Metrics!J12)</f>
        <v>10</v>
      </c>
      <c r="Q704" s="572">
        <f>ROW(Metrics!GJ12)</f>
        <v>12</v>
      </c>
      <c r="R704" s="572">
        <f>COLUMN(Metrics!GJ12)</f>
        <v>192</v>
      </c>
      <c r="S704" s="572">
        <f ca="1">_xlfn.SHEET(Metrics!J12)</f>
        <v>13</v>
      </c>
    </row>
    <row r="705" spans="1:19" x14ac:dyDescent="0.35">
      <c r="A705" s="572" t="s">
        <v>283</v>
      </c>
      <c r="B705" s="572">
        <v>642</v>
      </c>
      <c r="C705" s="572" t="s">
        <v>5</v>
      </c>
      <c r="D705" s="572">
        <v>-154</v>
      </c>
      <c r="E705" s="572" t="s">
        <v>632</v>
      </c>
      <c r="F705" s="572">
        <f>Metrics!J13</f>
        <v>1</v>
      </c>
      <c r="G705" s="572" t="str">
        <f>Metrics!E13</f>
        <v>First model column flag</v>
      </c>
      <c r="H705" s="572" t="s">
        <v>1</v>
      </c>
      <c r="I705" s="572">
        <f>COLUMN(Metrics!E13)</f>
        <v>5</v>
      </c>
      <c r="J705" s="572" t="str">
        <f>Metrics!G13</f>
        <v>flag</v>
      </c>
      <c r="K705" s="572"/>
      <c r="L705" s="572">
        <v>53</v>
      </c>
      <c r="M705" s="572">
        <v>644</v>
      </c>
      <c r="N705" s="572" t="str" cm="1">
        <f t="array" aca="1" ref="N705" ca="1">CELL("format",Metrics!J13)</f>
        <v>,0</v>
      </c>
      <c r="O705" s="572">
        <f>ROW(Metrics!J13)</f>
        <v>13</v>
      </c>
      <c r="P705" s="572">
        <f>COLUMN(Metrics!J13)</f>
        <v>10</v>
      </c>
      <c r="Q705" s="572">
        <f>ROW(Metrics!GJ13)</f>
        <v>13</v>
      </c>
      <c r="R705" s="572">
        <f>COLUMN(Metrics!GJ13)</f>
        <v>192</v>
      </c>
      <c r="S705" s="572">
        <f ca="1">_xlfn.SHEET(Metrics!J13)</f>
        <v>13</v>
      </c>
    </row>
    <row r="706" spans="1:19" x14ac:dyDescent="0.35">
      <c r="A706" s="572" t="s">
        <v>274</v>
      </c>
      <c r="B706" s="572">
        <v>643</v>
      </c>
      <c r="C706" s="572" t="s">
        <v>2437</v>
      </c>
      <c r="D706" s="572">
        <v>-154</v>
      </c>
      <c r="E706" s="572" t="s">
        <v>2438</v>
      </c>
      <c r="F706" s="572">
        <f>Metrics!H14</f>
        <v>-197312.30992130001</v>
      </c>
      <c r="G706" s="572" t="str">
        <f>Metrics!E14</f>
        <v>Senior debt cashflows DC</v>
      </c>
      <c r="H706" s="572" t="s">
        <v>1702</v>
      </c>
      <c r="I706" s="572">
        <f>COLUMN(Metrics!E14)</f>
        <v>5</v>
      </c>
      <c r="J706" s="572" t="str">
        <f>Metrics!G14</f>
        <v>$ 000s</v>
      </c>
      <c r="K706" s="572" t="s">
        <v>2437</v>
      </c>
      <c r="L706" s="572">
        <v>644</v>
      </c>
      <c r="M706" s="572"/>
      <c r="N706" s="572" t="str" cm="1">
        <f t="array" aca="1" ref="N706" ca="1">CELL("format",Metrics!H14)</f>
        <v>,0</v>
      </c>
      <c r="O706" s="572">
        <f>ROW(Metrics!H14)</f>
        <v>14</v>
      </c>
      <c r="P706" s="572">
        <f>COLUMN(Metrics!H14)</f>
        <v>8</v>
      </c>
      <c r="Q706" s="572">
        <f>ROW(Metrics!H14)</f>
        <v>14</v>
      </c>
      <c r="R706" s="572">
        <f>COLUMN(Metrics!H14)</f>
        <v>8</v>
      </c>
      <c r="S706" s="572">
        <f ca="1">_xlfn.SHEET(Metrics!H14)</f>
        <v>13</v>
      </c>
    </row>
    <row r="707" spans="1:19" x14ac:dyDescent="0.35">
      <c r="A707" s="572" t="s">
        <v>277</v>
      </c>
      <c r="B707" s="572">
        <v>644</v>
      </c>
      <c r="C707" s="572" t="s">
        <v>2439</v>
      </c>
      <c r="D707" s="572">
        <v>-154</v>
      </c>
      <c r="E707" s="572" t="s">
        <v>2440</v>
      </c>
      <c r="F707" s="572">
        <f>Metrics!J14</f>
        <v>-1.0000000000000001E-9</v>
      </c>
      <c r="G707" s="572" t="str">
        <f>Metrics!E14</f>
        <v>Senior debt cashflows DC</v>
      </c>
      <c r="H707" s="572" t="s">
        <v>1702</v>
      </c>
      <c r="I707" s="572">
        <f>COLUMN(Metrics!E14)</f>
        <v>5</v>
      </c>
      <c r="J707" s="572" t="str">
        <f>Metrics!G14</f>
        <v>$ 000s</v>
      </c>
      <c r="K707" s="572" t="s">
        <v>2439</v>
      </c>
      <c r="L707" s="572" t="s">
        <v>2195</v>
      </c>
      <c r="M707" s="572" t="s">
        <v>2196</v>
      </c>
      <c r="N707" s="572" t="str" cm="1">
        <f t="array" aca="1" ref="N707" ca="1">CELL("format",Metrics!J14)</f>
        <v>,0</v>
      </c>
      <c r="O707" s="572">
        <f>ROW(Metrics!J14)</f>
        <v>14</v>
      </c>
      <c r="P707" s="572">
        <f>COLUMN(Metrics!J14)</f>
        <v>10</v>
      </c>
      <c r="Q707" s="572">
        <f>ROW(Metrics!GJ14)</f>
        <v>14</v>
      </c>
      <c r="R707" s="572">
        <f>COLUMN(Metrics!GJ14)</f>
        <v>192</v>
      </c>
      <c r="S707" s="572">
        <f ca="1">_xlfn.SHEET(Metrics!J14)</f>
        <v>13</v>
      </c>
    </row>
    <row r="708" spans="1:19" x14ac:dyDescent="0.35">
      <c r="A708" s="572" t="s">
        <v>270</v>
      </c>
      <c r="B708" s="572">
        <v>-155</v>
      </c>
      <c r="C708" s="572" t="s">
        <v>2441</v>
      </c>
      <c r="D708" s="572">
        <v>-153</v>
      </c>
      <c r="E708" s="572"/>
      <c r="F708" s="572">
        <f>Metrics!A16</f>
        <v>0</v>
      </c>
      <c r="G708" s="572" t="str">
        <f>Metrics!B16</f>
        <v>Senior debt service</v>
      </c>
      <c r="H708" s="572" t="s">
        <v>1703</v>
      </c>
      <c r="I708" s="572">
        <f>COLUMN(Metrics!B16)</f>
        <v>2</v>
      </c>
      <c r="J708" s="572"/>
      <c r="K708" s="572" t="s">
        <v>2441</v>
      </c>
      <c r="L708" s="572"/>
      <c r="M708" s="572"/>
      <c r="N708" s="572" t="str" cm="1">
        <f t="array" aca="1" ref="N708" ca="1">CELL("format",Metrics!A16)</f>
        <v>,0</v>
      </c>
      <c r="O708" s="572">
        <f>ROW(Metrics!A16)</f>
        <v>16</v>
      </c>
      <c r="P708" s="572">
        <f>COLUMN(Metrics!A16)</f>
        <v>1</v>
      </c>
      <c r="Q708" s="572">
        <f>ROW(Metrics!A20)</f>
        <v>20</v>
      </c>
      <c r="R708" s="572">
        <f>COLUMN(Metrics!A20)</f>
        <v>1</v>
      </c>
      <c r="S708" s="572">
        <f ca="1">_xlfn.SHEET(Metrics!A16)</f>
        <v>13</v>
      </c>
    </row>
    <row r="709" spans="1:19" x14ac:dyDescent="0.35">
      <c r="A709" s="572" t="s">
        <v>283</v>
      </c>
      <c r="B709" s="572">
        <v>645</v>
      </c>
      <c r="C709" s="572" t="s">
        <v>1609</v>
      </c>
      <c r="D709" s="572">
        <v>-155</v>
      </c>
      <c r="E709" s="572" t="s">
        <v>1615</v>
      </c>
      <c r="F709" s="572">
        <f>Metrics!J17</f>
        <v>0</v>
      </c>
      <c r="G709" s="572" t="str">
        <f>Metrics!E17</f>
        <v>Senior debt repayment period interest POS</v>
      </c>
      <c r="H709" s="572" t="s">
        <v>1549</v>
      </c>
      <c r="I709" s="572">
        <f>COLUMN(Metrics!E17)</f>
        <v>5</v>
      </c>
      <c r="J709" s="572" t="str">
        <f>Metrics!G17</f>
        <v>$ 000s</v>
      </c>
      <c r="K709" s="572"/>
      <c r="L709" s="572">
        <v>276</v>
      </c>
      <c r="M709" s="572">
        <v>648</v>
      </c>
      <c r="N709" s="572" t="str" cm="1">
        <f t="array" aca="1" ref="N709" ca="1">CELL("format",Metrics!J17)</f>
        <v>,0</v>
      </c>
      <c r="O709" s="572">
        <f>ROW(Metrics!J17)</f>
        <v>17</v>
      </c>
      <c r="P709" s="572">
        <f>COLUMN(Metrics!J17)</f>
        <v>10</v>
      </c>
      <c r="Q709" s="572">
        <f>ROW(Metrics!GJ17)</f>
        <v>17</v>
      </c>
      <c r="R709" s="572">
        <f>COLUMN(Metrics!GJ17)</f>
        <v>192</v>
      </c>
      <c r="S709" s="572">
        <f ca="1">_xlfn.SHEET(Metrics!J17)</f>
        <v>13</v>
      </c>
    </row>
    <row r="710" spans="1:19" x14ac:dyDescent="0.35">
      <c r="A710" s="572" t="s">
        <v>283</v>
      </c>
      <c r="B710" s="572">
        <v>646</v>
      </c>
      <c r="C710" s="572" t="s">
        <v>1560</v>
      </c>
      <c r="D710" s="572">
        <v>-155</v>
      </c>
      <c r="E710" s="572" t="s">
        <v>1561</v>
      </c>
      <c r="F710" s="572">
        <f>Metrics!J18</f>
        <v>0</v>
      </c>
      <c r="G710" s="572" t="str">
        <f>Metrics!E18</f>
        <v>Senior debt sculpted repayment POS</v>
      </c>
      <c r="H710" s="572" t="s">
        <v>1553</v>
      </c>
      <c r="I710" s="572">
        <f>COLUMN(Metrics!E18)</f>
        <v>5</v>
      </c>
      <c r="J710" s="572" t="str">
        <f>Metrics!G18</f>
        <v>$ 000s</v>
      </c>
      <c r="K710" s="572"/>
      <c r="L710" s="572">
        <v>281</v>
      </c>
      <c r="M710" s="572">
        <v>648</v>
      </c>
      <c r="N710" s="572" t="str" cm="1">
        <f t="array" aca="1" ref="N710" ca="1">CELL("format",Metrics!J18)</f>
        <v>,0</v>
      </c>
      <c r="O710" s="572">
        <f>ROW(Metrics!J18)</f>
        <v>18</v>
      </c>
      <c r="P710" s="572">
        <f>COLUMN(Metrics!J18)</f>
        <v>10</v>
      </c>
      <c r="Q710" s="572">
        <f>ROW(Metrics!GJ18)</f>
        <v>18</v>
      </c>
      <c r="R710" s="572">
        <f>COLUMN(Metrics!GJ18)</f>
        <v>192</v>
      </c>
      <c r="S710" s="572">
        <f ca="1">_xlfn.SHEET(Metrics!J18)</f>
        <v>13</v>
      </c>
    </row>
    <row r="711" spans="1:19" x14ac:dyDescent="0.35">
      <c r="A711" s="572" t="s">
        <v>274</v>
      </c>
      <c r="B711" s="572">
        <v>647</v>
      </c>
      <c r="C711" s="572" t="s">
        <v>2442</v>
      </c>
      <c r="D711" s="572">
        <v>-155</v>
      </c>
      <c r="E711" s="572" t="s">
        <v>2443</v>
      </c>
      <c r="F711" s="572">
        <f>Metrics!H19</f>
        <v>325472.56206800463</v>
      </c>
      <c r="G711" s="572" t="str">
        <f>Metrics!E19</f>
        <v>Senior debt service</v>
      </c>
      <c r="H711" s="572" t="s">
        <v>1703</v>
      </c>
      <c r="I711" s="572">
        <f>COLUMN(Metrics!E19)</f>
        <v>5</v>
      </c>
      <c r="J711" s="572" t="str">
        <f>Metrics!G19</f>
        <v>$ 000s</v>
      </c>
      <c r="K711" s="572" t="s">
        <v>2442</v>
      </c>
      <c r="L711" s="572">
        <v>648</v>
      </c>
      <c r="M711" s="572"/>
      <c r="N711" s="572" t="str" cm="1">
        <f t="array" aca="1" ref="N711" ca="1">CELL("format",Metrics!H19)</f>
        <v>,0</v>
      </c>
      <c r="O711" s="572">
        <f>ROW(Metrics!H19)</f>
        <v>19</v>
      </c>
      <c r="P711" s="572">
        <f>COLUMN(Metrics!H19)</f>
        <v>8</v>
      </c>
      <c r="Q711" s="572">
        <f>ROW(Metrics!H19)</f>
        <v>19</v>
      </c>
      <c r="R711" s="572">
        <f>COLUMN(Metrics!H19)</f>
        <v>8</v>
      </c>
      <c r="S711" s="572">
        <f ca="1">_xlfn.SHEET(Metrics!H19)</f>
        <v>13</v>
      </c>
    </row>
    <row r="712" spans="1:19" x14ac:dyDescent="0.35">
      <c r="A712" s="572" t="s">
        <v>277</v>
      </c>
      <c r="B712" s="572">
        <v>648</v>
      </c>
      <c r="C712" s="572" t="s">
        <v>2444</v>
      </c>
      <c r="D712" s="572">
        <v>-155</v>
      </c>
      <c r="E712" s="572" t="s">
        <v>2197</v>
      </c>
      <c r="F712" s="572">
        <f>Metrics!J19</f>
        <v>0</v>
      </c>
      <c r="G712" s="572" t="str">
        <f>Metrics!E19</f>
        <v>Senior debt service</v>
      </c>
      <c r="H712" s="572" t="s">
        <v>1703</v>
      </c>
      <c r="I712" s="572">
        <f>COLUMN(Metrics!E19)</f>
        <v>5</v>
      </c>
      <c r="J712" s="572" t="str">
        <f>Metrics!G19</f>
        <v>$ 000s</v>
      </c>
      <c r="K712" s="572" t="s">
        <v>2444</v>
      </c>
      <c r="L712" s="572" t="s">
        <v>2198</v>
      </c>
      <c r="M712" s="572" t="s">
        <v>2199</v>
      </c>
      <c r="N712" s="572" t="str" cm="1">
        <f t="array" aca="1" ref="N712" ca="1">CELL("format",Metrics!J19)</f>
        <v>,0</v>
      </c>
      <c r="O712" s="572">
        <f>ROW(Metrics!J19)</f>
        <v>19</v>
      </c>
      <c r="P712" s="572">
        <f>COLUMN(Metrics!J19)</f>
        <v>10</v>
      </c>
      <c r="Q712" s="572">
        <f>ROW(Metrics!GJ19)</f>
        <v>19</v>
      </c>
      <c r="R712" s="572">
        <f>COLUMN(Metrics!GJ19)</f>
        <v>192</v>
      </c>
      <c r="S712" s="572">
        <f ca="1">_xlfn.SHEET(Metrics!J19)</f>
        <v>13</v>
      </c>
    </row>
    <row r="713" spans="1:19" x14ac:dyDescent="0.35">
      <c r="A713" s="572" t="s">
        <v>270</v>
      </c>
      <c r="B713" s="572">
        <v>-156</v>
      </c>
      <c r="C713" s="572" t="s">
        <v>2445</v>
      </c>
      <c r="D713" s="572">
        <v>-153</v>
      </c>
      <c r="E713" s="572"/>
      <c r="F713" s="572">
        <f>Metrics!A21</f>
        <v>0</v>
      </c>
      <c r="G713" s="572" t="str">
        <f>Metrics!B21</f>
        <v>Average cost of debt</v>
      </c>
      <c r="H713" s="572" t="s">
        <v>1704</v>
      </c>
      <c r="I713" s="572">
        <f>COLUMN(Metrics!B21)</f>
        <v>2</v>
      </c>
      <c r="J713" s="572"/>
      <c r="K713" s="572" t="s">
        <v>2358</v>
      </c>
      <c r="L713" s="572"/>
      <c r="M713" s="572"/>
      <c r="N713" s="572" t="str" cm="1">
        <f t="array" aca="1" ref="N713" ca="1">CELL("format",Metrics!A21)</f>
        <v>,0</v>
      </c>
      <c r="O713" s="572">
        <f>ROW(Metrics!A21)</f>
        <v>21</v>
      </c>
      <c r="P713" s="572">
        <f>COLUMN(Metrics!A21)</f>
        <v>1</v>
      </c>
      <c r="Q713" s="572">
        <f>ROW(Metrics!A30)</f>
        <v>30</v>
      </c>
      <c r="R713" s="572">
        <f>COLUMN(Metrics!A30)</f>
        <v>1</v>
      </c>
      <c r="S713" s="572">
        <f ca="1">_xlfn.SHEET(Metrics!A21)</f>
        <v>13</v>
      </c>
    </row>
    <row r="714" spans="1:19" x14ac:dyDescent="0.35">
      <c r="A714" s="572" t="s">
        <v>283</v>
      </c>
      <c r="B714" s="572">
        <v>649</v>
      </c>
      <c r="C714" s="572" t="s">
        <v>2439</v>
      </c>
      <c r="D714" s="572">
        <v>-156</v>
      </c>
      <c r="E714" s="572" t="s">
        <v>2446</v>
      </c>
      <c r="F714" s="572">
        <f>Metrics!J22</f>
        <v>-1.0000000000000001E-9</v>
      </c>
      <c r="G714" s="572" t="str">
        <f>Metrics!E22</f>
        <v>Senior debt cashflows DC</v>
      </c>
      <c r="H714" s="572" t="s">
        <v>1702</v>
      </c>
      <c r="I714" s="572">
        <f>COLUMN(Metrics!E22)</f>
        <v>5</v>
      </c>
      <c r="J714" s="572" t="str">
        <f>Metrics!G22</f>
        <v>$ 000s</v>
      </c>
      <c r="K714" s="572"/>
      <c r="L714" s="572">
        <v>644</v>
      </c>
      <c r="M714" s="572">
        <v>652</v>
      </c>
      <c r="N714" s="572" t="str" cm="1">
        <f t="array" aca="1" ref="N714" ca="1">CELL("format",Metrics!J22)</f>
        <v>,0</v>
      </c>
      <c r="O714" s="572">
        <f>ROW(Metrics!J22)</f>
        <v>22</v>
      </c>
      <c r="P714" s="572">
        <f>COLUMN(Metrics!J22)</f>
        <v>10</v>
      </c>
      <c r="Q714" s="572">
        <f>ROW(Metrics!GJ22)</f>
        <v>22</v>
      </c>
      <c r="R714" s="572">
        <f>COLUMN(Metrics!GJ22)</f>
        <v>192</v>
      </c>
      <c r="S714" s="572">
        <f ca="1">_xlfn.SHEET(Metrics!J22)</f>
        <v>13</v>
      </c>
    </row>
    <row r="715" spans="1:19" x14ac:dyDescent="0.35">
      <c r="A715" s="572" t="s">
        <v>283</v>
      </c>
      <c r="B715" s="572">
        <v>650</v>
      </c>
      <c r="C715" s="572" t="s">
        <v>2444</v>
      </c>
      <c r="D715" s="572">
        <v>-156</v>
      </c>
      <c r="E715" s="572" t="s">
        <v>2447</v>
      </c>
      <c r="F715" s="572">
        <f>Metrics!J23</f>
        <v>0</v>
      </c>
      <c r="G715" s="572" t="str">
        <f>Metrics!E23</f>
        <v>Senior debt service</v>
      </c>
      <c r="H715" s="572" t="s">
        <v>1703</v>
      </c>
      <c r="I715" s="572">
        <f>COLUMN(Metrics!E23)</f>
        <v>5</v>
      </c>
      <c r="J715" s="572" t="str">
        <f>Metrics!G23</f>
        <v>$ 000s</v>
      </c>
      <c r="K715" s="572"/>
      <c r="L715" s="572">
        <v>648</v>
      </c>
      <c r="M715" s="572">
        <v>652</v>
      </c>
      <c r="N715" s="572" t="str" cm="1">
        <f t="array" aca="1" ref="N715" ca="1">CELL("format",Metrics!J23)</f>
        <v>,0</v>
      </c>
      <c r="O715" s="572">
        <f>ROW(Metrics!J23)</f>
        <v>23</v>
      </c>
      <c r="P715" s="572">
        <f>COLUMN(Metrics!J23)</f>
        <v>10</v>
      </c>
      <c r="Q715" s="572">
        <f>ROW(Metrics!GJ23)</f>
        <v>23</v>
      </c>
      <c r="R715" s="572">
        <f>COLUMN(Metrics!GJ23)</f>
        <v>192</v>
      </c>
      <c r="S715" s="572">
        <f ca="1">_xlfn.SHEET(Metrics!J23)</f>
        <v>13</v>
      </c>
    </row>
    <row r="716" spans="1:19" x14ac:dyDescent="0.35">
      <c r="A716" s="572" t="s">
        <v>274</v>
      </c>
      <c r="B716" s="572">
        <v>651</v>
      </c>
      <c r="C716" s="572" t="s">
        <v>2448</v>
      </c>
      <c r="D716" s="572">
        <v>-156</v>
      </c>
      <c r="E716" s="572" t="s">
        <v>2449</v>
      </c>
      <c r="F716" s="572">
        <f>Metrics!H24</f>
        <v>128160.25214670463</v>
      </c>
      <c r="G716" s="572" t="str">
        <f>Metrics!E24</f>
        <v>Senior debt total cashflows</v>
      </c>
      <c r="H716" s="572" t="s">
        <v>1705</v>
      </c>
      <c r="I716" s="572">
        <f>COLUMN(Metrics!E24)</f>
        <v>5</v>
      </c>
      <c r="J716" s="572" t="str">
        <f>Metrics!G24</f>
        <v>$ 000s</v>
      </c>
      <c r="K716" s="572" t="s">
        <v>2448</v>
      </c>
      <c r="L716" s="572">
        <v>652</v>
      </c>
      <c r="M716" s="572"/>
      <c r="N716" s="572" t="str" cm="1">
        <f t="array" aca="1" ref="N716" ca="1">CELL("format",Metrics!H24)</f>
        <v>,0</v>
      </c>
      <c r="O716" s="572">
        <f>ROW(Metrics!H24)</f>
        <v>24</v>
      </c>
      <c r="P716" s="572">
        <f>COLUMN(Metrics!H24)</f>
        <v>8</v>
      </c>
      <c r="Q716" s="572">
        <f>ROW(Metrics!H24)</f>
        <v>24</v>
      </c>
      <c r="R716" s="572">
        <f>COLUMN(Metrics!H24)</f>
        <v>8</v>
      </c>
      <c r="S716" s="572">
        <f ca="1">_xlfn.SHEET(Metrics!H24)</f>
        <v>13</v>
      </c>
    </row>
    <row r="717" spans="1:19" x14ac:dyDescent="0.35">
      <c r="A717" s="572" t="s">
        <v>277</v>
      </c>
      <c r="B717" s="572">
        <v>652</v>
      </c>
      <c r="C717" s="572" t="s">
        <v>2450</v>
      </c>
      <c r="D717" s="572">
        <v>-156</v>
      </c>
      <c r="E717" s="572" t="s">
        <v>2451</v>
      </c>
      <c r="F717" s="572">
        <f>Metrics!J24</f>
        <v>-1.0000000000000001E-9</v>
      </c>
      <c r="G717" s="572" t="str">
        <f>Metrics!E24</f>
        <v>Senior debt total cashflows</v>
      </c>
      <c r="H717" s="572" t="s">
        <v>1705</v>
      </c>
      <c r="I717" s="572">
        <f>COLUMN(Metrics!E24)</f>
        <v>5</v>
      </c>
      <c r="J717" s="572" t="str">
        <f>Metrics!G24</f>
        <v>$ 000s</v>
      </c>
      <c r="K717" s="572" t="s">
        <v>2450</v>
      </c>
      <c r="L717" s="572" t="s">
        <v>1656</v>
      </c>
      <c r="M717" s="572" t="s">
        <v>2200</v>
      </c>
      <c r="N717" s="572" t="str" cm="1">
        <f t="array" aca="1" ref="N717" ca="1">CELL("format",Metrics!J24)</f>
        <v>,0</v>
      </c>
      <c r="O717" s="572">
        <f>ROW(Metrics!J24)</f>
        <v>24</v>
      </c>
      <c r="P717" s="572">
        <f>COLUMN(Metrics!J24)</f>
        <v>10</v>
      </c>
      <c r="Q717" s="572">
        <f>ROW(Metrics!GJ24)</f>
        <v>24</v>
      </c>
      <c r="R717" s="572">
        <f>COLUMN(Metrics!GJ24)</f>
        <v>192</v>
      </c>
      <c r="S717" s="572">
        <f ca="1">_xlfn.SHEET(Metrics!J24)</f>
        <v>13</v>
      </c>
    </row>
    <row r="718" spans="1:19" x14ac:dyDescent="0.35">
      <c r="A718" s="572" t="s">
        <v>283</v>
      </c>
      <c r="B718" s="572">
        <v>653</v>
      </c>
      <c r="C718" s="572" t="s">
        <v>660</v>
      </c>
      <c r="D718" s="572">
        <v>-156</v>
      </c>
      <c r="E718" s="572" t="s">
        <v>1029</v>
      </c>
      <c r="F718" s="572">
        <f>Metrics!J26</f>
        <v>46053</v>
      </c>
      <c r="G718" s="572" t="str">
        <f>Metrics!E26</f>
        <v>Model period ending</v>
      </c>
      <c r="H718" s="572" t="s">
        <v>11</v>
      </c>
      <c r="I718" s="572">
        <f>COLUMN(Metrics!E26)</f>
        <v>5</v>
      </c>
      <c r="J718" s="572" t="str">
        <f>Metrics!G26</f>
        <v>date</v>
      </c>
      <c r="K718" s="572"/>
      <c r="L718" s="572">
        <v>75</v>
      </c>
      <c r="M718" s="572">
        <v>655</v>
      </c>
      <c r="N718" s="572" t="str" cm="1">
        <f t="array" aca="1" ref="N718" ca="1">CELL("format",Metrics!J26)</f>
        <v>D1</v>
      </c>
      <c r="O718" s="572">
        <f>ROW(Metrics!J26)</f>
        <v>26</v>
      </c>
      <c r="P718" s="572">
        <f>COLUMN(Metrics!J26)</f>
        <v>10</v>
      </c>
      <c r="Q718" s="572">
        <f>ROW(Metrics!GJ26)</f>
        <v>26</v>
      </c>
      <c r="R718" s="572">
        <f>COLUMN(Metrics!GJ26)</f>
        <v>192</v>
      </c>
      <c r="S718" s="572">
        <f ca="1">_xlfn.SHEET(Metrics!J26)</f>
        <v>13</v>
      </c>
    </row>
    <row r="719" spans="1:19" x14ac:dyDescent="0.35">
      <c r="A719" s="572" t="s">
        <v>283</v>
      </c>
      <c r="B719" s="572">
        <v>654</v>
      </c>
      <c r="C719" s="572" t="s">
        <v>2450</v>
      </c>
      <c r="D719" s="572">
        <v>-156</v>
      </c>
      <c r="E719" s="572" t="s">
        <v>2452</v>
      </c>
      <c r="F719" s="572">
        <f>Metrics!J27</f>
        <v>-1.0000000000000001E-9</v>
      </c>
      <c r="G719" s="572" t="str">
        <f>Metrics!E27</f>
        <v>Senior debt total cashflows</v>
      </c>
      <c r="H719" s="572" t="s">
        <v>1705</v>
      </c>
      <c r="I719" s="572">
        <f>COLUMN(Metrics!E27)</f>
        <v>5</v>
      </c>
      <c r="J719" s="572" t="str">
        <f>Metrics!G27</f>
        <v>$ 000s</v>
      </c>
      <c r="K719" s="572"/>
      <c r="L719" s="572">
        <v>652</v>
      </c>
      <c r="M719" s="572">
        <v>655</v>
      </c>
      <c r="N719" s="572" t="str" cm="1">
        <f t="array" aca="1" ref="N719" ca="1">CELL("format",Metrics!J27)</f>
        <v>,0</v>
      </c>
      <c r="O719" s="572">
        <f>ROW(Metrics!J27)</f>
        <v>27</v>
      </c>
      <c r="P719" s="572">
        <f>COLUMN(Metrics!J27)</f>
        <v>10</v>
      </c>
      <c r="Q719" s="572">
        <f>ROW(Metrics!GJ27)</f>
        <v>27</v>
      </c>
      <c r="R719" s="572">
        <f>COLUMN(Metrics!GJ27)</f>
        <v>192</v>
      </c>
      <c r="S719" s="572">
        <f ca="1">_xlfn.SHEET(Metrics!J27)</f>
        <v>13</v>
      </c>
    </row>
    <row r="720" spans="1:19" x14ac:dyDescent="0.35">
      <c r="A720" s="572" t="s">
        <v>277</v>
      </c>
      <c r="B720" s="572">
        <v>655</v>
      </c>
      <c r="C720" s="572" t="s">
        <v>2453</v>
      </c>
      <c r="D720" s="572">
        <v>-156</v>
      </c>
      <c r="E720" s="572" t="s">
        <v>2454</v>
      </c>
      <c r="F720" s="572">
        <f>Metrics!F28</f>
        <v>4.5607832074165341E-2</v>
      </c>
      <c r="G720" s="572" t="str">
        <f>Metrics!E28</f>
        <v>Average cost of debt</v>
      </c>
      <c r="H720" s="572" t="s">
        <v>1704</v>
      </c>
      <c r="I720" s="572">
        <f>COLUMN(Metrics!E28)</f>
        <v>5</v>
      </c>
      <c r="J720" s="572" t="str">
        <f>Metrics!G28</f>
        <v>%</v>
      </c>
      <c r="K720" s="572" t="s">
        <v>2453</v>
      </c>
      <c r="L720" s="572" t="s">
        <v>2201</v>
      </c>
      <c r="M720" s="572"/>
      <c r="N720" s="572" t="str" cm="1">
        <f t="array" aca="1" ref="N720" ca="1">CELL("format",Metrics!F28)</f>
        <v>P2</v>
      </c>
      <c r="O720" s="572">
        <f>ROW(Metrics!F28)</f>
        <v>28</v>
      </c>
      <c r="P720" s="572">
        <f>COLUMN(Metrics!F28)</f>
        <v>6</v>
      </c>
      <c r="Q720" s="572">
        <f>ROW(Metrics!F28)</f>
        <v>28</v>
      </c>
      <c r="R720" s="572">
        <f>COLUMN(Metrics!F28)</f>
        <v>6</v>
      </c>
      <c r="S720" s="572">
        <f ca="1">_xlfn.SHEET(Metrics!F28)</f>
        <v>13</v>
      </c>
    </row>
    <row r="721" spans="1:19" x14ac:dyDescent="0.35">
      <c r="A721" s="572" t="s">
        <v>270</v>
      </c>
      <c r="B721" s="572">
        <v>-157</v>
      </c>
      <c r="C721" s="572" t="s">
        <v>2359</v>
      </c>
      <c r="D721" s="572">
        <v>-152</v>
      </c>
      <c r="E721" s="572"/>
      <c r="F721" s="572" t="str">
        <f>Metrics!A31</f>
        <v>DEBT SERVICE COVER RATIO</v>
      </c>
      <c r="G721" s="572" t="str">
        <f>Metrics!A31</f>
        <v>DEBT SERVICE COVER RATIO</v>
      </c>
      <c r="H721" s="572" t="s">
        <v>1714</v>
      </c>
      <c r="I721" s="572">
        <f>COLUMN(Metrics!A31)</f>
        <v>1</v>
      </c>
      <c r="J721" s="572"/>
      <c r="K721" s="572" t="s">
        <v>2359</v>
      </c>
      <c r="L721" s="572"/>
      <c r="M721" s="572"/>
      <c r="N721" s="572" t="str" cm="1">
        <f t="array" aca="1" ref="N721" ca="1">CELL("format",Metrics!A31)</f>
        <v>,0</v>
      </c>
      <c r="O721" s="572">
        <f>ROW(Metrics!A31)</f>
        <v>31</v>
      </c>
      <c r="P721" s="572">
        <f>COLUMN(Metrics!A31)</f>
        <v>1</v>
      </c>
      <c r="Q721" s="572">
        <f>ROW(Metrics!A46)</f>
        <v>46</v>
      </c>
      <c r="R721" s="572">
        <f>COLUMN(Metrics!A46)</f>
        <v>1</v>
      </c>
      <c r="S721" s="572">
        <f ca="1">_xlfn.SHEET(Metrics!A31)</f>
        <v>13</v>
      </c>
    </row>
    <row r="722" spans="1:19" x14ac:dyDescent="0.35">
      <c r="A722" s="572" t="s">
        <v>270</v>
      </c>
      <c r="B722" s="572">
        <v>-158</v>
      </c>
      <c r="C722" s="572" t="s">
        <v>2455</v>
      </c>
      <c r="D722" s="572">
        <v>-157</v>
      </c>
      <c r="E722" s="572"/>
      <c r="F722" s="572">
        <f>Metrics!A33</f>
        <v>0</v>
      </c>
      <c r="G722" s="572" t="str">
        <f>Metrics!B33</f>
        <v>3 month historic DSCR</v>
      </c>
      <c r="H722" s="572" t="s">
        <v>1715</v>
      </c>
      <c r="I722" s="572">
        <f>COLUMN(Metrics!B33)</f>
        <v>2</v>
      </c>
      <c r="J722" s="572"/>
      <c r="K722" s="572" t="s">
        <v>2455</v>
      </c>
      <c r="L722" s="572"/>
      <c r="M722" s="572"/>
      <c r="N722" s="572" t="str" cm="1">
        <f t="array" aca="1" ref="N722" ca="1">CELL("format",Metrics!A33)</f>
        <v>,0</v>
      </c>
      <c r="O722" s="572">
        <f>ROW(Metrics!A33)</f>
        <v>33</v>
      </c>
      <c r="P722" s="572">
        <f>COLUMN(Metrics!A33)</f>
        <v>1</v>
      </c>
      <c r="Q722" s="572">
        <f>ROW(Metrics!A46)</f>
        <v>46</v>
      </c>
      <c r="R722" s="572">
        <f>COLUMN(Metrics!A46)</f>
        <v>1</v>
      </c>
      <c r="S722" s="572">
        <f ca="1">_xlfn.SHEET(Metrics!A33)</f>
        <v>13</v>
      </c>
    </row>
    <row r="723" spans="1:19" x14ac:dyDescent="0.35">
      <c r="A723" s="572" t="s">
        <v>283</v>
      </c>
      <c r="B723" s="572">
        <v>656</v>
      </c>
      <c r="C723" s="572" t="s">
        <v>1619</v>
      </c>
      <c r="D723" s="572">
        <v>-158</v>
      </c>
      <c r="E723" s="572" t="s">
        <v>1658</v>
      </c>
      <c r="F723" s="572">
        <f>Metrics!J34</f>
        <v>0</v>
      </c>
      <c r="G723" s="572" t="str">
        <f>Metrics!E34</f>
        <v>Cashflow available for senior debt</v>
      </c>
      <c r="H723" s="572" t="s">
        <v>200</v>
      </c>
      <c r="I723" s="572">
        <f>COLUMN(Metrics!E34)</f>
        <v>5</v>
      </c>
      <c r="J723" s="572" t="str">
        <f>Metrics!G34</f>
        <v>$ 000s</v>
      </c>
      <c r="K723" s="572"/>
      <c r="L723" s="572">
        <v>741</v>
      </c>
      <c r="M723" s="572">
        <v>660</v>
      </c>
      <c r="N723" s="572" t="str" cm="1">
        <f t="array" aca="1" ref="N723" ca="1">CELL("format",Metrics!J34)</f>
        <v>,0</v>
      </c>
      <c r="O723" s="572">
        <f>ROW(Metrics!J34)</f>
        <v>34</v>
      </c>
      <c r="P723" s="572">
        <f>COLUMN(Metrics!J34)</f>
        <v>10</v>
      </c>
      <c r="Q723" s="572">
        <f>ROW(Metrics!GJ34)</f>
        <v>34</v>
      </c>
      <c r="R723" s="572">
        <f>COLUMN(Metrics!GJ34)</f>
        <v>192</v>
      </c>
      <c r="S723" s="572">
        <f ca="1">_xlfn.SHEET(Metrics!J34)</f>
        <v>13</v>
      </c>
    </row>
    <row r="724" spans="1:19" x14ac:dyDescent="0.35">
      <c r="A724" s="572" t="s">
        <v>283</v>
      </c>
      <c r="B724" s="572">
        <v>657</v>
      </c>
      <c r="C724" s="572" t="s">
        <v>1593</v>
      </c>
      <c r="D724" s="572">
        <v>-158</v>
      </c>
      <c r="E724" s="572" t="s">
        <v>1594</v>
      </c>
      <c r="F724" s="572">
        <f>Metrics!J35</f>
        <v>0</v>
      </c>
      <c r="G724" s="572" t="str">
        <f>Metrics!E35</f>
        <v>Senior debt loan life flag</v>
      </c>
      <c r="H724" s="572" t="s">
        <v>1518</v>
      </c>
      <c r="I724" s="572">
        <f>COLUMN(Metrics!E35)</f>
        <v>5</v>
      </c>
      <c r="J724" s="572" t="str">
        <f>Metrics!G35</f>
        <v>flag</v>
      </c>
      <c r="K724" s="572"/>
      <c r="L724" s="572">
        <v>122</v>
      </c>
      <c r="M724" s="572">
        <v>660</v>
      </c>
      <c r="N724" s="572" t="str" cm="1">
        <f t="array" aca="1" ref="N724" ca="1">CELL("format",Metrics!J35)</f>
        <v>,0</v>
      </c>
      <c r="O724" s="572">
        <f>ROW(Metrics!J35)</f>
        <v>35</v>
      </c>
      <c r="P724" s="572">
        <f>COLUMN(Metrics!J35)</f>
        <v>10</v>
      </c>
      <c r="Q724" s="572">
        <f>ROW(Metrics!GJ35)</f>
        <v>35</v>
      </c>
      <c r="R724" s="572">
        <f>COLUMN(Metrics!GJ35)</f>
        <v>192</v>
      </c>
      <c r="S724" s="572">
        <f ca="1">_xlfn.SHEET(Metrics!J35)</f>
        <v>13</v>
      </c>
    </row>
    <row r="725" spans="1:19" x14ac:dyDescent="0.35">
      <c r="A725" s="572" t="s">
        <v>283</v>
      </c>
      <c r="B725" s="572">
        <v>658</v>
      </c>
      <c r="C725" s="572" t="s">
        <v>2444</v>
      </c>
      <c r="D725" s="572">
        <v>-158</v>
      </c>
      <c r="E725" s="572" t="s">
        <v>2447</v>
      </c>
      <c r="F725" s="572">
        <f>Metrics!J36</f>
        <v>0</v>
      </c>
      <c r="G725" s="572" t="str">
        <f>Metrics!E36</f>
        <v>Senior debt service</v>
      </c>
      <c r="H725" s="572" t="s">
        <v>1703</v>
      </c>
      <c r="I725" s="572">
        <f>COLUMN(Metrics!E36)</f>
        <v>5</v>
      </c>
      <c r="J725" s="572" t="str">
        <f>Metrics!G36</f>
        <v>$ 000s</v>
      </c>
      <c r="K725" s="572"/>
      <c r="L725" s="572">
        <v>648</v>
      </c>
      <c r="M725" s="572">
        <v>660</v>
      </c>
      <c r="N725" s="572" t="str" cm="1">
        <f t="array" aca="1" ref="N725" ca="1">CELL("format",Metrics!J36)</f>
        <v>,0</v>
      </c>
      <c r="O725" s="572">
        <f>ROW(Metrics!J36)</f>
        <v>36</v>
      </c>
      <c r="P725" s="572">
        <f>COLUMN(Metrics!J36)</f>
        <v>10</v>
      </c>
      <c r="Q725" s="572">
        <f>ROW(Metrics!GJ36)</f>
        <v>36</v>
      </c>
      <c r="R725" s="572">
        <f>COLUMN(Metrics!GJ36)</f>
        <v>192</v>
      </c>
      <c r="S725" s="572">
        <f ca="1">_xlfn.SHEET(Metrics!J36)</f>
        <v>13</v>
      </c>
    </row>
    <row r="726" spans="1:19" x14ac:dyDescent="0.35">
      <c r="A726" s="572" t="s">
        <v>274</v>
      </c>
      <c r="B726" s="572">
        <v>659</v>
      </c>
      <c r="C726" s="572" t="s">
        <v>2456</v>
      </c>
      <c r="D726" s="572">
        <v>-158</v>
      </c>
      <c r="E726" s="572" t="s">
        <v>2457</v>
      </c>
      <c r="F726" s="572">
        <f>Metrics!H37</f>
        <v>100.80000000000011</v>
      </c>
      <c r="G726" s="572" t="str">
        <f>Metrics!E37</f>
        <v>3 month historic DSCR</v>
      </c>
      <c r="H726" s="572" t="s">
        <v>1715</v>
      </c>
      <c r="I726" s="572">
        <f>COLUMN(Metrics!E37)</f>
        <v>5</v>
      </c>
      <c r="J726" s="572" t="str">
        <f>Metrics!G37</f>
        <v>x</v>
      </c>
      <c r="K726" s="572" t="s">
        <v>2456</v>
      </c>
      <c r="L726" s="572">
        <v>660</v>
      </c>
      <c r="M726" s="572"/>
      <c r="N726" s="572" t="str" cm="1">
        <f t="array" aca="1" ref="N726" ca="1">CELL("format",Metrics!H37)</f>
        <v>,4</v>
      </c>
      <c r="O726" s="572">
        <f>ROW(Metrics!H37)</f>
        <v>37</v>
      </c>
      <c r="P726" s="572">
        <f>COLUMN(Metrics!H37)</f>
        <v>8</v>
      </c>
      <c r="Q726" s="572">
        <f>ROW(Metrics!H37)</f>
        <v>37</v>
      </c>
      <c r="R726" s="572">
        <f>COLUMN(Metrics!H37)</f>
        <v>8</v>
      </c>
      <c r="S726" s="572">
        <f ca="1">_xlfn.SHEET(Metrics!H37)</f>
        <v>13</v>
      </c>
    </row>
    <row r="727" spans="1:19" x14ac:dyDescent="0.35">
      <c r="A727" s="572" t="s">
        <v>277</v>
      </c>
      <c r="B727" s="572">
        <v>660</v>
      </c>
      <c r="C727" s="572" t="s">
        <v>2458</v>
      </c>
      <c r="D727" s="572">
        <v>-158</v>
      </c>
      <c r="E727" s="572" t="s">
        <v>2459</v>
      </c>
      <c r="F727" s="572" t="str">
        <f>Metrics!J37</f>
        <v>na</v>
      </c>
      <c r="G727" s="572" t="str">
        <f>Metrics!E37</f>
        <v>3 month historic DSCR</v>
      </c>
      <c r="H727" s="572" t="s">
        <v>1715</v>
      </c>
      <c r="I727" s="572">
        <f>COLUMN(Metrics!E37)</f>
        <v>5</v>
      </c>
      <c r="J727" s="572" t="str">
        <f>Metrics!G37</f>
        <v>x</v>
      </c>
      <c r="K727" s="572" t="s">
        <v>2458</v>
      </c>
      <c r="L727" s="572" t="s">
        <v>2202</v>
      </c>
      <c r="M727" s="572" t="s">
        <v>2203</v>
      </c>
      <c r="N727" s="572" t="str" cm="1">
        <f t="array" aca="1" ref="N727" ca="1">CELL("format",Metrics!J37)</f>
        <v>,4</v>
      </c>
      <c r="O727" s="572">
        <f>ROW(Metrics!J37)</f>
        <v>37</v>
      </c>
      <c r="P727" s="572">
        <f>COLUMN(Metrics!J37)</f>
        <v>10</v>
      </c>
      <c r="Q727" s="572">
        <f>ROW(Metrics!GJ37)</f>
        <v>37</v>
      </c>
      <c r="R727" s="572">
        <f>COLUMN(Metrics!GJ37)</f>
        <v>192</v>
      </c>
      <c r="S727" s="572">
        <f ca="1">_xlfn.SHEET(Metrics!J37)</f>
        <v>13</v>
      </c>
    </row>
    <row r="728" spans="1:19" x14ac:dyDescent="0.35">
      <c r="A728" s="572" t="s">
        <v>283</v>
      </c>
      <c r="B728" s="572">
        <v>661</v>
      </c>
      <c r="C728" s="572" t="s">
        <v>2458</v>
      </c>
      <c r="D728" s="572">
        <v>-158</v>
      </c>
      <c r="E728" s="572" t="s">
        <v>2460</v>
      </c>
      <c r="F728" s="572" t="str">
        <f>Metrics!J39</f>
        <v>na</v>
      </c>
      <c r="G728" s="572" t="str">
        <f>Metrics!E39</f>
        <v>3 month historic DSCR</v>
      </c>
      <c r="H728" s="572" t="s">
        <v>1715</v>
      </c>
      <c r="I728" s="572">
        <f>COLUMN(Metrics!E39)</f>
        <v>5</v>
      </c>
      <c r="J728" s="572" t="str">
        <f>Metrics!G39</f>
        <v>x</v>
      </c>
      <c r="K728" s="572"/>
      <c r="L728" s="572">
        <v>660</v>
      </c>
      <c r="M728" s="572">
        <v>662</v>
      </c>
      <c r="N728" s="572" t="str" cm="1">
        <f t="array" aca="1" ref="N728" ca="1">CELL("format",Metrics!J39)</f>
        <v>,4</v>
      </c>
      <c r="O728" s="572">
        <f>ROW(Metrics!J39)</f>
        <v>39</v>
      </c>
      <c r="P728" s="572">
        <f>COLUMN(Metrics!J39)</f>
        <v>10</v>
      </c>
      <c r="Q728" s="572">
        <f>ROW(Metrics!GJ39)</f>
        <v>39</v>
      </c>
      <c r="R728" s="572">
        <f>COLUMN(Metrics!GJ39)</f>
        <v>192</v>
      </c>
      <c r="S728" s="572">
        <f ca="1">_xlfn.SHEET(Metrics!J39)</f>
        <v>13</v>
      </c>
    </row>
    <row r="729" spans="1:19" x14ac:dyDescent="0.35">
      <c r="A729" s="572" t="s">
        <v>277</v>
      </c>
      <c r="B729" s="572">
        <v>662</v>
      </c>
      <c r="C729" s="572" t="s">
        <v>2461</v>
      </c>
      <c r="D729" s="572">
        <v>-158</v>
      </c>
      <c r="E729" s="572" t="s">
        <v>2462</v>
      </c>
      <c r="F729" s="572">
        <f>Metrics!F40</f>
        <v>1.3999999999999997</v>
      </c>
      <c r="G729" s="572" t="str">
        <f>Metrics!E40</f>
        <v>Minimum historic 3 month DSCR</v>
      </c>
      <c r="H729" s="572" t="s">
        <v>1716</v>
      </c>
      <c r="I729" s="572">
        <f>COLUMN(Metrics!E40)</f>
        <v>5</v>
      </c>
      <c r="J729" s="572" t="str">
        <f>Metrics!G40</f>
        <v>x</v>
      </c>
      <c r="K729" s="572" t="s">
        <v>2461</v>
      </c>
      <c r="L729" s="572">
        <v>661</v>
      </c>
      <c r="M729" s="572"/>
      <c r="N729" s="572" t="str" cm="1">
        <f t="array" aca="1" ref="N729" ca="1">CELL("format",Metrics!F40)</f>
        <v>,4</v>
      </c>
      <c r="O729" s="572">
        <f>ROW(Metrics!F40)</f>
        <v>40</v>
      </c>
      <c r="P729" s="572">
        <f>COLUMN(Metrics!F40)</f>
        <v>6</v>
      </c>
      <c r="Q729" s="572">
        <f>ROW(Metrics!F40)</f>
        <v>40</v>
      </c>
      <c r="R729" s="572">
        <f>COLUMN(Metrics!F40)</f>
        <v>6</v>
      </c>
      <c r="S729" s="572">
        <f ca="1">_xlfn.SHEET(Metrics!F40)</f>
        <v>13</v>
      </c>
    </row>
    <row r="730" spans="1:19" x14ac:dyDescent="0.35">
      <c r="A730" s="572" t="s">
        <v>283</v>
      </c>
      <c r="B730" s="572">
        <v>663</v>
      </c>
      <c r="C730" s="572" t="s">
        <v>1593</v>
      </c>
      <c r="D730" s="572">
        <v>-158</v>
      </c>
      <c r="E730" s="572" t="s">
        <v>1594</v>
      </c>
      <c r="F730" s="572">
        <f>Metrics!J42</f>
        <v>0</v>
      </c>
      <c r="G730" s="572" t="str">
        <f>Metrics!E42</f>
        <v>Senior debt loan life flag</v>
      </c>
      <c r="H730" s="572" t="s">
        <v>1518</v>
      </c>
      <c r="I730" s="572">
        <f>COLUMN(Metrics!E42)</f>
        <v>5</v>
      </c>
      <c r="J730" s="572" t="str">
        <f>Metrics!G42</f>
        <v>flag</v>
      </c>
      <c r="K730" s="572"/>
      <c r="L730" s="572">
        <v>122</v>
      </c>
      <c r="M730" s="572">
        <v>665</v>
      </c>
      <c r="N730" s="572" t="str" cm="1">
        <f t="array" aca="1" ref="N730" ca="1">CELL("format",Metrics!J42)</f>
        <v>,0</v>
      </c>
      <c r="O730" s="572">
        <f>ROW(Metrics!J42)</f>
        <v>42</v>
      </c>
      <c r="P730" s="572">
        <f>COLUMN(Metrics!J42)</f>
        <v>10</v>
      </c>
      <c r="Q730" s="572">
        <f>ROW(Metrics!GJ42)</f>
        <v>42</v>
      </c>
      <c r="R730" s="572">
        <f>COLUMN(Metrics!GJ42)</f>
        <v>192</v>
      </c>
      <c r="S730" s="572">
        <f ca="1">_xlfn.SHEET(Metrics!J42)</f>
        <v>13</v>
      </c>
    </row>
    <row r="731" spans="1:19" x14ac:dyDescent="0.35">
      <c r="A731" s="572" t="s">
        <v>283</v>
      </c>
      <c r="B731" s="572">
        <v>664</v>
      </c>
      <c r="C731" s="572" t="s">
        <v>2458</v>
      </c>
      <c r="D731" s="572">
        <v>-158</v>
      </c>
      <c r="E731" s="572" t="s">
        <v>2460</v>
      </c>
      <c r="F731" s="572" t="str">
        <f>Metrics!J43</f>
        <v>na</v>
      </c>
      <c r="G731" s="572" t="str">
        <f>Metrics!E43</f>
        <v>3 month historic DSCR</v>
      </c>
      <c r="H731" s="572" t="s">
        <v>1715</v>
      </c>
      <c r="I731" s="572">
        <f>COLUMN(Metrics!E43)</f>
        <v>5</v>
      </c>
      <c r="J731" s="572" t="str">
        <f>Metrics!G43</f>
        <v>x</v>
      </c>
      <c r="K731" s="572"/>
      <c r="L731" s="572">
        <v>660</v>
      </c>
      <c r="M731" s="572">
        <v>665</v>
      </c>
      <c r="N731" s="572" t="str" cm="1">
        <f t="array" aca="1" ref="N731" ca="1">CELL("format",Metrics!J43)</f>
        <v>,4</v>
      </c>
      <c r="O731" s="572">
        <f>ROW(Metrics!J43)</f>
        <v>43</v>
      </c>
      <c r="P731" s="572">
        <f>COLUMN(Metrics!J43)</f>
        <v>10</v>
      </c>
      <c r="Q731" s="572">
        <f>ROW(Metrics!GJ43)</f>
        <v>43</v>
      </c>
      <c r="R731" s="572">
        <f>COLUMN(Metrics!GJ43)</f>
        <v>192</v>
      </c>
      <c r="S731" s="572">
        <f ca="1">_xlfn.SHEET(Metrics!J43)</f>
        <v>13</v>
      </c>
    </row>
    <row r="732" spans="1:19" x14ac:dyDescent="0.35">
      <c r="A732" s="572" t="s">
        <v>277</v>
      </c>
      <c r="B732" s="572">
        <v>665</v>
      </c>
      <c r="C732" s="572" t="s">
        <v>2463</v>
      </c>
      <c r="D732" s="572">
        <v>-158</v>
      </c>
      <c r="E732" s="572" t="s">
        <v>2464</v>
      </c>
      <c r="F732" s="572">
        <f>Metrics!F44</f>
        <v>1.4000000000000015</v>
      </c>
      <c r="G732" s="572" t="str">
        <f>Metrics!E44</f>
        <v>Average historic 3 month DSCR</v>
      </c>
      <c r="H732" s="572" t="s">
        <v>1717</v>
      </c>
      <c r="I732" s="572">
        <f>COLUMN(Metrics!E44)</f>
        <v>5</v>
      </c>
      <c r="J732" s="572" t="str">
        <f>Metrics!G44</f>
        <v>x</v>
      </c>
      <c r="K732" s="572" t="s">
        <v>2463</v>
      </c>
      <c r="L732" s="572" t="s">
        <v>2204</v>
      </c>
      <c r="M732" s="572"/>
      <c r="N732" s="572" t="str" cm="1">
        <f t="array" aca="1" ref="N732" ca="1">CELL("format",Metrics!F44)</f>
        <v>,4</v>
      </c>
      <c r="O732" s="572">
        <f>ROW(Metrics!F44)</f>
        <v>44</v>
      </c>
      <c r="P732" s="572">
        <f>COLUMN(Metrics!F44)</f>
        <v>6</v>
      </c>
      <c r="Q732" s="572">
        <f>ROW(Metrics!F44)</f>
        <v>44</v>
      </c>
      <c r="R732" s="572">
        <f>COLUMN(Metrics!F44)</f>
        <v>6</v>
      </c>
      <c r="S732" s="572">
        <f ca="1">_xlfn.SHEET(Metrics!F44)</f>
        <v>13</v>
      </c>
    </row>
    <row r="733" spans="1:19" x14ac:dyDescent="0.35">
      <c r="A733" s="572" t="s">
        <v>270</v>
      </c>
      <c r="B733" s="572">
        <v>-159</v>
      </c>
      <c r="C733" s="572" t="s">
        <v>1719</v>
      </c>
      <c r="D733" s="572">
        <v>-152</v>
      </c>
      <c r="E733" s="572"/>
      <c r="F733" s="572" t="str">
        <f>Metrics!A47</f>
        <v>LLCR</v>
      </c>
      <c r="G733" s="572" t="str">
        <f>Metrics!A47</f>
        <v>LLCR</v>
      </c>
      <c r="H733" s="572" t="s">
        <v>1720</v>
      </c>
      <c r="I733" s="572">
        <f>COLUMN(Metrics!A47)</f>
        <v>1</v>
      </c>
      <c r="J733" s="572"/>
      <c r="K733" s="572" t="s">
        <v>1719</v>
      </c>
      <c r="L733" s="572"/>
      <c r="M733" s="572"/>
      <c r="N733" s="572" t="str" cm="1">
        <f t="array" aca="1" ref="N733" ca="1">CELL("format",Metrics!A47)</f>
        <v>,0</v>
      </c>
      <c r="O733" s="572">
        <f>ROW(Metrics!A47)</f>
        <v>47</v>
      </c>
      <c r="P733" s="572">
        <f>COLUMN(Metrics!A47)</f>
        <v>1</v>
      </c>
      <c r="Q733" s="572">
        <f>ROW(Metrics!A68)</f>
        <v>68</v>
      </c>
      <c r="R733" s="572">
        <f>COLUMN(Metrics!A68)</f>
        <v>1</v>
      </c>
      <c r="S733" s="572">
        <f ca="1">_xlfn.SHEET(Metrics!A47)</f>
        <v>13</v>
      </c>
    </row>
    <row r="734" spans="1:19" x14ac:dyDescent="0.35">
      <c r="A734" s="572" t="s">
        <v>270</v>
      </c>
      <c r="B734" s="572">
        <v>-160</v>
      </c>
      <c r="C734" s="572" t="s">
        <v>2465</v>
      </c>
      <c r="D734" s="572">
        <v>-159</v>
      </c>
      <c r="E734" s="572"/>
      <c r="F734" s="572">
        <f>Metrics!A49</f>
        <v>0</v>
      </c>
      <c r="G734" s="572" t="str">
        <f>Metrics!B49</f>
        <v>CFADS over senior debt term</v>
      </c>
      <c r="H734" s="572" t="s">
        <v>1721</v>
      </c>
      <c r="I734" s="572">
        <f>COLUMN(Metrics!B49)</f>
        <v>2</v>
      </c>
      <c r="J734" s="572"/>
      <c r="K734" s="572" t="s">
        <v>2465</v>
      </c>
      <c r="L734" s="572"/>
      <c r="M734" s="572"/>
      <c r="N734" s="572" t="str" cm="1">
        <f t="array" aca="1" ref="N734" ca="1">CELL("format",Metrics!A49)</f>
        <v>,0</v>
      </c>
      <c r="O734" s="572">
        <f>ROW(Metrics!A49)</f>
        <v>49</v>
      </c>
      <c r="P734" s="572">
        <f>COLUMN(Metrics!A49)</f>
        <v>1</v>
      </c>
      <c r="Q734" s="572">
        <f>ROW(Metrics!A53)</f>
        <v>53</v>
      </c>
      <c r="R734" s="572">
        <f>COLUMN(Metrics!A53)</f>
        <v>1</v>
      </c>
      <c r="S734" s="572">
        <f ca="1">_xlfn.SHEET(Metrics!A49)</f>
        <v>13</v>
      </c>
    </row>
    <row r="735" spans="1:19" x14ac:dyDescent="0.35">
      <c r="A735" s="572" t="s">
        <v>283</v>
      </c>
      <c r="B735" s="572">
        <v>666</v>
      </c>
      <c r="C735" s="572" t="s">
        <v>1563</v>
      </c>
      <c r="D735" s="572">
        <v>-160</v>
      </c>
      <c r="E735" s="572" t="s">
        <v>1564</v>
      </c>
      <c r="F735" s="572">
        <f>Metrics!J50</f>
        <v>0</v>
      </c>
      <c r="G735" s="572" t="str">
        <f>Metrics!E50</f>
        <v>Cashflow available for senior debt - paste</v>
      </c>
      <c r="H735" s="572" t="s">
        <v>1555</v>
      </c>
      <c r="I735" s="572">
        <f>COLUMN(Metrics!E50)</f>
        <v>5</v>
      </c>
      <c r="J735" s="572" t="str">
        <f>Metrics!G50</f>
        <v>$ 000s</v>
      </c>
      <c r="K735" s="572"/>
      <c r="L735" s="572">
        <v>1254</v>
      </c>
      <c r="M735" s="572">
        <v>669</v>
      </c>
      <c r="N735" s="572" t="str" cm="1">
        <f t="array" aca="1" ref="N735" ca="1">CELL("format",Metrics!J50)</f>
        <v>,0</v>
      </c>
      <c r="O735" s="572">
        <f>ROW(Metrics!J50)</f>
        <v>50</v>
      </c>
      <c r="P735" s="572">
        <f>COLUMN(Metrics!J50)</f>
        <v>10</v>
      </c>
      <c r="Q735" s="572">
        <f>ROW(Metrics!GJ50)</f>
        <v>50</v>
      </c>
      <c r="R735" s="572">
        <f>COLUMN(Metrics!GJ50)</f>
        <v>192</v>
      </c>
      <c r="S735" s="572">
        <f ca="1">_xlfn.SHEET(Metrics!J50)</f>
        <v>13</v>
      </c>
    </row>
    <row r="736" spans="1:19" x14ac:dyDescent="0.35">
      <c r="A736" s="572" t="s">
        <v>283</v>
      </c>
      <c r="B736" s="572">
        <v>667</v>
      </c>
      <c r="C736" s="572" t="s">
        <v>1593</v>
      </c>
      <c r="D736" s="572">
        <v>-160</v>
      </c>
      <c r="E736" s="572" t="s">
        <v>1594</v>
      </c>
      <c r="F736" s="572">
        <f>Metrics!J51</f>
        <v>0</v>
      </c>
      <c r="G736" s="572" t="str">
        <f>Metrics!E51</f>
        <v>Senior debt loan life flag</v>
      </c>
      <c r="H736" s="572" t="s">
        <v>1518</v>
      </c>
      <c r="I736" s="572">
        <f>COLUMN(Metrics!E51)</f>
        <v>5</v>
      </c>
      <c r="J736" s="572" t="str">
        <f>Metrics!G51</f>
        <v>flag</v>
      </c>
      <c r="K736" s="572"/>
      <c r="L736" s="572">
        <v>122</v>
      </c>
      <c r="M736" s="572">
        <v>669</v>
      </c>
      <c r="N736" s="572" t="str" cm="1">
        <f t="array" aca="1" ref="N736" ca="1">CELL("format",Metrics!J51)</f>
        <v>,0</v>
      </c>
      <c r="O736" s="572">
        <f>ROW(Metrics!J51)</f>
        <v>51</v>
      </c>
      <c r="P736" s="572">
        <f>COLUMN(Metrics!J51)</f>
        <v>10</v>
      </c>
      <c r="Q736" s="572">
        <f>ROW(Metrics!GJ51)</f>
        <v>51</v>
      </c>
      <c r="R736" s="572">
        <f>COLUMN(Metrics!GJ51)</f>
        <v>192</v>
      </c>
      <c r="S736" s="572">
        <f ca="1">_xlfn.SHEET(Metrics!J51)</f>
        <v>13</v>
      </c>
    </row>
    <row r="737" spans="1:19" x14ac:dyDescent="0.35">
      <c r="A737" s="572" t="s">
        <v>274</v>
      </c>
      <c r="B737" s="572">
        <v>668</v>
      </c>
      <c r="C737" s="572" t="s">
        <v>2466</v>
      </c>
      <c r="D737" s="572">
        <v>-160</v>
      </c>
      <c r="E737" s="572" t="s">
        <v>2467</v>
      </c>
      <c r="F737" s="572">
        <f>Metrics!H52</f>
        <v>455661.58689520642</v>
      </c>
      <c r="G737" s="572" t="str">
        <f>Metrics!E52</f>
        <v>CFADS restricted to senior debt term</v>
      </c>
      <c r="H737" s="572" t="s">
        <v>1722</v>
      </c>
      <c r="I737" s="572">
        <f>COLUMN(Metrics!E52)</f>
        <v>5</v>
      </c>
      <c r="J737" s="572" t="str">
        <f>Metrics!G52</f>
        <v>$ 000s</v>
      </c>
      <c r="K737" s="572" t="s">
        <v>2466</v>
      </c>
      <c r="L737" s="572">
        <v>669</v>
      </c>
      <c r="M737" s="572"/>
      <c r="N737" s="572" t="str" cm="1">
        <f t="array" aca="1" ref="N737" ca="1">CELL("format",Metrics!H52)</f>
        <v>,0</v>
      </c>
      <c r="O737" s="572">
        <f>ROW(Metrics!H52)</f>
        <v>52</v>
      </c>
      <c r="P737" s="572">
        <f>COLUMN(Metrics!H52)</f>
        <v>8</v>
      </c>
      <c r="Q737" s="572">
        <f>ROW(Metrics!H52)</f>
        <v>52</v>
      </c>
      <c r="R737" s="572">
        <f>COLUMN(Metrics!H52)</f>
        <v>8</v>
      </c>
      <c r="S737" s="572">
        <f ca="1">_xlfn.SHEET(Metrics!H52)</f>
        <v>13</v>
      </c>
    </row>
    <row r="738" spans="1:19" x14ac:dyDescent="0.35">
      <c r="A738" s="572" t="s">
        <v>277</v>
      </c>
      <c r="B738" s="572">
        <v>669</v>
      </c>
      <c r="C738" s="572" t="s">
        <v>2468</v>
      </c>
      <c r="D738" s="572">
        <v>-160</v>
      </c>
      <c r="E738" s="572" t="s">
        <v>2205</v>
      </c>
      <c r="F738" s="572">
        <f>Metrics!J52</f>
        <v>0</v>
      </c>
      <c r="G738" s="572" t="str">
        <f>Metrics!E52</f>
        <v>CFADS restricted to senior debt term</v>
      </c>
      <c r="H738" s="572" t="s">
        <v>1722</v>
      </c>
      <c r="I738" s="572">
        <f>COLUMN(Metrics!E52)</f>
        <v>5</v>
      </c>
      <c r="J738" s="572" t="str">
        <f>Metrics!G52</f>
        <v>$ 000s</v>
      </c>
      <c r="K738" s="572" t="s">
        <v>2468</v>
      </c>
      <c r="L738" s="572" t="s">
        <v>2206</v>
      </c>
      <c r="M738" s="572" t="s">
        <v>2207</v>
      </c>
      <c r="N738" s="572" t="str" cm="1">
        <f t="array" aca="1" ref="N738" ca="1">CELL("format",Metrics!J52)</f>
        <v>,0</v>
      </c>
      <c r="O738" s="572">
        <f>ROW(Metrics!J52)</f>
        <v>52</v>
      </c>
      <c r="P738" s="572">
        <f>COLUMN(Metrics!J52)</f>
        <v>10</v>
      </c>
      <c r="Q738" s="572">
        <f>ROW(Metrics!GJ52)</f>
        <v>52</v>
      </c>
      <c r="R738" s="572">
        <f>COLUMN(Metrics!GJ52)</f>
        <v>192</v>
      </c>
      <c r="S738" s="572">
        <f ca="1">_xlfn.SHEET(Metrics!J52)</f>
        <v>13</v>
      </c>
    </row>
    <row r="739" spans="1:19" x14ac:dyDescent="0.35">
      <c r="A739" s="572" t="s">
        <v>270</v>
      </c>
      <c r="B739" s="572">
        <v>-161</v>
      </c>
      <c r="C739" s="572" t="s">
        <v>2469</v>
      </c>
      <c r="D739" s="572">
        <v>-159</v>
      </c>
      <c r="E739" s="572"/>
      <c r="F739" s="572">
        <f>Metrics!A54</f>
        <v>0</v>
      </c>
      <c r="G739" s="572" t="str">
        <f>Metrics!B54</f>
        <v>PV of CFADS</v>
      </c>
      <c r="H739" s="572" t="s">
        <v>1723</v>
      </c>
      <c r="I739" s="572">
        <f>COLUMN(Metrics!B54)</f>
        <v>2</v>
      </c>
      <c r="J739" s="572"/>
      <c r="K739" s="572" t="s">
        <v>2469</v>
      </c>
      <c r="L739" s="572"/>
      <c r="M739" s="572"/>
      <c r="N739" s="572" t="str" cm="1">
        <f t="array" aca="1" ref="N739" ca="1">CELL("format",Metrics!A54)</f>
        <v>,0</v>
      </c>
      <c r="O739" s="572">
        <f>ROW(Metrics!A54)</f>
        <v>54</v>
      </c>
      <c r="P739" s="572">
        <f>COLUMN(Metrics!A54)</f>
        <v>1</v>
      </c>
      <c r="Q739" s="572">
        <f>ROW(Metrics!A58)</f>
        <v>58</v>
      </c>
      <c r="R739" s="572">
        <f>COLUMN(Metrics!A58)</f>
        <v>1</v>
      </c>
      <c r="S739" s="572">
        <f ca="1">_xlfn.SHEET(Metrics!A54)</f>
        <v>13</v>
      </c>
    </row>
    <row r="740" spans="1:19" x14ac:dyDescent="0.35">
      <c r="A740" s="572" t="s">
        <v>283</v>
      </c>
      <c r="B740" s="572">
        <v>670</v>
      </c>
      <c r="C740" s="572" t="s">
        <v>1523</v>
      </c>
      <c r="D740" s="572">
        <v>-161</v>
      </c>
      <c r="E740" s="572" t="s">
        <v>1532</v>
      </c>
      <c r="F740" s="572">
        <f>Metrics!K55</f>
        <v>3.1111111111111114E-3</v>
      </c>
      <c r="G740" s="572" t="str">
        <f>Metrics!E55</f>
        <v>Period senior debt discount rate</v>
      </c>
      <c r="H740" s="572" t="s">
        <v>1517</v>
      </c>
      <c r="I740" s="572">
        <f>COLUMN(Metrics!E55)</f>
        <v>5</v>
      </c>
      <c r="J740" s="572" t="str">
        <f>Metrics!G55</f>
        <v>rate</v>
      </c>
      <c r="K740" s="572"/>
      <c r="L740" s="572">
        <v>242</v>
      </c>
      <c r="M740" s="572">
        <v>673</v>
      </c>
      <c r="N740" s="572" t="str" cm="1">
        <f t="array" aca="1" ref="N740" ca="1">CELL("format",Metrics!K55)</f>
        <v>P2</v>
      </c>
      <c r="O740" s="572">
        <f>ROW(Metrics!K55)</f>
        <v>55</v>
      </c>
      <c r="P740" s="572">
        <f>COLUMN(Metrics!K55)</f>
        <v>11</v>
      </c>
      <c r="Q740" s="572">
        <f>ROW(Metrics!GJ55)</f>
        <v>55</v>
      </c>
      <c r="R740" s="572">
        <f>COLUMN(Metrics!GJ55)</f>
        <v>192</v>
      </c>
      <c r="S740" s="572">
        <f ca="1">_xlfn.SHEET(Metrics!K55)</f>
        <v>13</v>
      </c>
    </row>
    <row r="741" spans="1:19" x14ac:dyDescent="0.35">
      <c r="A741" s="572" t="s">
        <v>281</v>
      </c>
      <c r="B741" s="572">
        <v>867</v>
      </c>
      <c r="C741" s="572">
        <v>867</v>
      </c>
      <c r="D741" s="572">
        <v>-161</v>
      </c>
      <c r="E741" s="572" t="s">
        <v>335</v>
      </c>
      <c r="F741" s="572">
        <f>Metrics!GK55</f>
        <v>0</v>
      </c>
      <c r="G741" s="572" t="str">
        <f>Metrics!G55</f>
        <v>rate</v>
      </c>
      <c r="H741" s="572" t="s">
        <v>1522</v>
      </c>
      <c r="I741" s="572">
        <f>COLUMN(Metrics!G55)</f>
        <v>7</v>
      </c>
      <c r="J741" s="572" t="str">
        <f>Metrics!G55</f>
        <v>rate</v>
      </c>
      <c r="K741" s="572"/>
      <c r="L741" s="572"/>
      <c r="M741" s="572"/>
      <c r="N741" s="572" t="str" cm="1">
        <f t="array" aca="1" ref="N741" ca="1">CELL("format",Metrics!GK55)</f>
        <v>P2</v>
      </c>
      <c r="O741" s="572">
        <f>ROW(Metrics!GK55)</f>
        <v>55</v>
      </c>
      <c r="P741" s="572">
        <f>COLUMN(Metrics!GK55)</f>
        <v>193</v>
      </c>
      <c r="Q741" s="572">
        <f>ROW(Metrics!GK55)</f>
        <v>55</v>
      </c>
      <c r="R741" s="572">
        <f>COLUMN(Metrics!GK55)</f>
        <v>193</v>
      </c>
      <c r="S741" s="572">
        <f ca="1">_xlfn.SHEET(Metrics!GK55)</f>
        <v>13</v>
      </c>
    </row>
    <row r="742" spans="1:19" x14ac:dyDescent="0.35">
      <c r="A742" s="572" t="s">
        <v>283</v>
      </c>
      <c r="B742" s="572">
        <v>671</v>
      </c>
      <c r="C742" s="572" t="s">
        <v>2468</v>
      </c>
      <c r="D742" s="572">
        <v>-161</v>
      </c>
      <c r="E742" s="572" t="s">
        <v>2470</v>
      </c>
      <c r="F742" s="572">
        <f>Metrics!K56</f>
        <v>0</v>
      </c>
      <c r="G742" s="572" t="str">
        <f>Metrics!E56</f>
        <v>CFADS restricted to senior debt term</v>
      </c>
      <c r="H742" s="572" t="s">
        <v>1722</v>
      </c>
      <c r="I742" s="572">
        <f>COLUMN(Metrics!E56)</f>
        <v>5</v>
      </c>
      <c r="J742" s="572" t="str">
        <f>Metrics!G56</f>
        <v>$ 000s</v>
      </c>
      <c r="K742" s="572"/>
      <c r="L742" s="572">
        <v>669</v>
      </c>
      <c r="M742" s="572">
        <v>673</v>
      </c>
      <c r="N742" s="572" t="str" cm="1">
        <f t="array" aca="1" ref="N742" ca="1">CELL("format",Metrics!K56)</f>
        <v>,0</v>
      </c>
      <c r="O742" s="572">
        <f>ROW(Metrics!K56)</f>
        <v>56</v>
      </c>
      <c r="P742" s="572">
        <f>COLUMN(Metrics!K56)</f>
        <v>11</v>
      </c>
      <c r="Q742" s="572">
        <f>ROW(Metrics!GJ56)</f>
        <v>56</v>
      </c>
      <c r="R742" s="572">
        <f>COLUMN(Metrics!GJ56)</f>
        <v>192</v>
      </c>
      <c r="S742" s="572">
        <f ca="1">_xlfn.SHEET(Metrics!K56)</f>
        <v>13</v>
      </c>
    </row>
    <row r="743" spans="1:19" x14ac:dyDescent="0.35">
      <c r="A743" s="572" t="s">
        <v>281</v>
      </c>
      <c r="B743" s="572">
        <v>865</v>
      </c>
      <c r="C743" s="572">
        <v>865</v>
      </c>
      <c r="D743" s="572">
        <v>-161</v>
      </c>
      <c r="E743" s="572" t="s">
        <v>335</v>
      </c>
      <c r="F743" s="572">
        <f>Metrics!GK56</f>
        <v>0</v>
      </c>
      <c r="G743" s="572" t="str">
        <f>Metrics!E56</f>
        <v>CFADS restricted to senior debt term</v>
      </c>
      <c r="H743" s="572" t="s">
        <v>1722</v>
      </c>
      <c r="I743" s="572">
        <f>COLUMN(Metrics!E56)</f>
        <v>5</v>
      </c>
      <c r="J743" s="572" t="str">
        <f>Metrics!G56</f>
        <v>$ 000s</v>
      </c>
      <c r="K743" s="572"/>
      <c r="L743" s="572"/>
      <c r="M743" s="572"/>
      <c r="N743" s="572" t="str" cm="1">
        <f t="array" aca="1" ref="N743" ca="1">CELL("format",Metrics!GK56)</f>
        <v>,0</v>
      </c>
      <c r="O743" s="572">
        <f>ROW(Metrics!GK56)</f>
        <v>56</v>
      </c>
      <c r="P743" s="572">
        <f>COLUMN(Metrics!GK56)</f>
        <v>193</v>
      </c>
      <c r="Q743" s="572">
        <f>ROW(Metrics!GK56)</f>
        <v>56</v>
      </c>
      <c r="R743" s="572">
        <f>COLUMN(Metrics!GK56)</f>
        <v>193</v>
      </c>
      <c r="S743" s="572">
        <f ca="1">_xlfn.SHEET(Metrics!GK56)</f>
        <v>13</v>
      </c>
    </row>
    <row r="744" spans="1:19" x14ac:dyDescent="0.35">
      <c r="A744" s="572" t="s">
        <v>274</v>
      </c>
      <c r="B744" s="572">
        <v>672</v>
      </c>
      <c r="C744" s="572" t="s">
        <v>2471</v>
      </c>
      <c r="D744" s="572">
        <v>-161</v>
      </c>
      <c r="E744" s="572" t="s">
        <v>2472</v>
      </c>
      <c r="F744" s="572">
        <f>Metrics!H57</f>
        <v>27587608.424749285</v>
      </c>
      <c r="G744" s="572" t="str">
        <f>Metrics!E57</f>
        <v>Rolling PV of CFADS over senior debt term</v>
      </c>
      <c r="H744" s="572" t="s">
        <v>1724</v>
      </c>
      <c r="I744" s="572">
        <f>COLUMN(Metrics!E57)</f>
        <v>5</v>
      </c>
      <c r="J744" s="572" t="str">
        <f>Metrics!G57</f>
        <v>$ 000s</v>
      </c>
      <c r="K744" s="572" t="s">
        <v>2471</v>
      </c>
      <c r="L744" s="572">
        <v>673</v>
      </c>
      <c r="M744" s="572"/>
      <c r="N744" s="572" t="str" cm="1">
        <f t="array" aca="1" ref="N744" ca="1">CELL("format",Metrics!H57)</f>
        <v>,0</v>
      </c>
      <c r="O744" s="572">
        <f>ROW(Metrics!H57)</f>
        <v>57</v>
      </c>
      <c r="P744" s="572">
        <f>COLUMN(Metrics!H57)</f>
        <v>8</v>
      </c>
      <c r="Q744" s="572">
        <f>ROW(Metrics!H57)</f>
        <v>57</v>
      </c>
      <c r="R744" s="572">
        <f>COLUMN(Metrics!H57)</f>
        <v>8</v>
      </c>
      <c r="S744" s="572">
        <f ca="1">_xlfn.SHEET(Metrics!H57)</f>
        <v>13</v>
      </c>
    </row>
    <row r="745" spans="1:19" x14ac:dyDescent="0.35">
      <c r="A745" s="572" t="s">
        <v>277</v>
      </c>
      <c r="B745" s="572">
        <v>673</v>
      </c>
      <c r="C745" s="572" t="s">
        <v>2473</v>
      </c>
      <c r="D745" s="572">
        <v>-161</v>
      </c>
      <c r="E745" s="572" t="s">
        <v>2474</v>
      </c>
      <c r="F745" s="572">
        <f>Metrics!J57</f>
        <v>267949.78041475272</v>
      </c>
      <c r="G745" s="572" t="str">
        <f>Metrics!E57</f>
        <v>Rolling PV of CFADS over senior debt term</v>
      </c>
      <c r="H745" s="572" t="s">
        <v>1724</v>
      </c>
      <c r="I745" s="572">
        <f>COLUMN(Metrics!E57)</f>
        <v>5</v>
      </c>
      <c r="J745" s="572" t="str">
        <f>Metrics!G57</f>
        <v>$ 000s</v>
      </c>
      <c r="K745" s="572" t="s">
        <v>2473</v>
      </c>
      <c r="L745" s="572" t="s">
        <v>2208</v>
      </c>
      <c r="M745" s="572" t="s">
        <v>2209</v>
      </c>
      <c r="N745" s="572" t="str" cm="1">
        <f t="array" aca="1" ref="N745" ca="1">CELL("format",Metrics!J57)</f>
        <v>,0</v>
      </c>
      <c r="O745" s="572">
        <f>ROW(Metrics!J57)</f>
        <v>57</v>
      </c>
      <c r="P745" s="572">
        <f>COLUMN(Metrics!J57)</f>
        <v>10</v>
      </c>
      <c r="Q745" s="572">
        <f>ROW(Metrics!GJ57)</f>
        <v>57</v>
      </c>
      <c r="R745" s="572">
        <f>COLUMN(Metrics!GJ57)</f>
        <v>192</v>
      </c>
      <c r="S745" s="572">
        <f ca="1">_xlfn.SHEET(Metrics!J57)</f>
        <v>13</v>
      </c>
    </row>
    <row r="746" spans="1:19" x14ac:dyDescent="0.35">
      <c r="A746" s="572" t="s">
        <v>281</v>
      </c>
      <c r="B746" s="572">
        <v>866</v>
      </c>
      <c r="C746" s="572">
        <v>866</v>
      </c>
      <c r="D746" s="572">
        <v>-161</v>
      </c>
      <c r="E746" s="572" t="s">
        <v>335</v>
      </c>
      <c r="F746" s="572">
        <f>Metrics!GK57</f>
        <v>0</v>
      </c>
      <c r="G746" s="572" t="str">
        <f>Metrics!E57</f>
        <v>Rolling PV of CFADS over senior debt term</v>
      </c>
      <c r="H746" s="572" t="s">
        <v>1724</v>
      </c>
      <c r="I746" s="572">
        <f>COLUMN(Metrics!E57)</f>
        <v>5</v>
      </c>
      <c r="J746" s="572" t="str">
        <f>Metrics!G57</f>
        <v>$ 000s</v>
      </c>
      <c r="K746" s="572"/>
      <c r="L746" s="572"/>
      <c r="M746" s="572"/>
      <c r="N746" s="572" t="str" cm="1">
        <f t="array" aca="1" ref="N746" ca="1">CELL("format",Metrics!GK57)</f>
        <v>,0</v>
      </c>
      <c r="O746" s="572">
        <f>ROW(Metrics!GK57)</f>
        <v>57</v>
      </c>
      <c r="P746" s="572">
        <f>COLUMN(Metrics!GK57)</f>
        <v>193</v>
      </c>
      <c r="Q746" s="572">
        <f>ROW(Metrics!GK57)</f>
        <v>57</v>
      </c>
      <c r="R746" s="572">
        <f>COLUMN(Metrics!GK57)</f>
        <v>193</v>
      </c>
      <c r="S746" s="572">
        <f ca="1">_xlfn.SHEET(Metrics!GK57)</f>
        <v>13</v>
      </c>
    </row>
    <row r="747" spans="1:19" x14ac:dyDescent="0.35">
      <c r="A747" s="572" t="s">
        <v>270</v>
      </c>
      <c r="B747" s="572">
        <v>-162</v>
      </c>
      <c r="C747" s="572" t="s">
        <v>1725</v>
      </c>
      <c r="D747" s="572">
        <v>-159</v>
      </c>
      <c r="E747" s="572"/>
      <c r="F747" s="572">
        <f>Metrics!A59</f>
        <v>0</v>
      </c>
      <c r="G747" s="572" t="str">
        <f>Metrics!B59</f>
        <v>LLCR ratio</v>
      </c>
      <c r="H747" s="572" t="s">
        <v>1726</v>
      </c>
      <c r="I747" s="572">
        <f>COLUMN(Metrics!B59)</f>
        <v>2</v>
      </c>
      <c r="J747" s="572"/>
      <c r="K747" s="572" t="s">
        <v>1725</v>
      </c>
      <c r="L747" s="572"/>
      <c r="M747" s="572"/>
      <c r="N747" s="572" t="str" cm="1">
        <f t="array" aca="1" ref="N747" ca="1">CELL("format",Metrics!A59)</f>
        <v>,0</v>
      </c>
      <c r="O747" s="572">
        <f>ROW(Metrics!A59)</f>
        <v>59</v>
      </c>
      <c r="P747" s="572">
        <f>COLUMN(Metrics!A59)</f>
        <v>1</v>
      </c>
      <c r="Q747" s="572">
        <f>ROW(Metrics!A68)</f>
        <v>68</v>
      </c>
      <c r="R747" s="572">
        <f>COLUMN(Metrics!A68)</f>
        <v>1</v>
      </c>
      <c r="S747" s="572">
        <f ca="1">_xlfn.SHEET(Metrics!A59)</f>
        <v>13</v>
      </c>
    </row>
    <row r="748" spans="1:19" x14ac:dyDescent="0.35">
      <c r="A748" s="572" t="s">
        <v>283</v>
      </c>
      <c r="B748" s="572">
        <v>674</v>
      </c>
      <c r="C748" s="572" t="s">
        <v>407</v>
      </c>
      <c r="D748" s="572">
        <v>-162</v>
      </c>
      <c r="E748" s="572" t="s">
        <v>487</v>
      </c>
      <c r="F748" s="572">
        <f>Metrics!J60</f>
        <v>0</v>
      </c>
      <c r="G748" s="572" t="str">
        <f>Metrics!E60</f>
        <v>Senior debt balance</v>
      </c>
      <c r="H748" s="572" t="s">
        <v>1464</v>
      </c>
      <c r="I748" s="572">
        <f>COLUMN(Metrics!E60)</f>
        <v>5</v>
      </c>
      <c r="J748" s="572" t="str">
        <f>Metrics!G60</f>
        <v>$ 000s</v>
      </c>
      <c r="K748" s="572"/>
      <c r="L748" s="572">
        <v>269</v>
      </c>
      <c r="M748" s="572">
        <v>678</v>
      </c>
      <c r="N748" s="572" t="str" cm="1">
        <f t="array" aca="1" ref="N748" ca="1">CELL("format",Metrics!J60)</f>
        <v>,0</v>
      </c>
      <c r="O748" s="572">
        <f>ROW(Metrics!J60)</f>
        <v>60</v>
      </c>
      <c r="P748" s="572">
        <f>COLUMN(Metrics!J60)</f>
        <v>10</v>
      </c>
      <c r="Q748" s="572">
        <f>ROW(Metrics!GJ60)</f>
        <v>60</v>
      </c>
      <c r="R748" s="572">
        <f>COLUMN(Metrics!GJ60)</f>
        <v>192</v>
      </c>
      <c r="S748" s="572">
        <f ca="1">_xlfn.SHEET(Metrics!J60)</f>
        <v>13</v>
      </c>
    </row>
    <row r="749" spans="1:19" x14ac:dyDescent="0.35">
      <c r="A749" s="572" t="s">
        <v>283</v>
      </c>
      <c r="B749" s="572">
        <v>675</v>
      </c>
      <c r="C749" s="572" t="s">
        <v>1732</v>
      </c>
      <c r="D749" s="572">
        <v>-162</v>
      </c>
      <c r="E749" s="572" t="s">
        <v>2210</v>
      </c>
      <c r="F749" s="572">
        <f>Metrics!J61</f>
        <v>0</v>
      </c>
      <c r="G749" s="572" t="str">
        <f>Metrics!E61</f>
        <v>LLCR date flag</v>
      </c>
      <c r="H749" s="572" t="s">
        <v>1731</v>
      </c>
      <c r="I749" s="572">
        <f>COLUMN(Metrics!E61)</f>
        <v>5</v>
      </c>
      <c r="J749" s="572" t="str">
        <f>Metrics!G61</f>
        <v>flag</v>
      </c>
      <c r="K749" s="572"/>
      <c r="L749" s="572">
        <v>125</v>
      </c>
      <c r="M749" s="572">
        <v>678</v>
      </c>
      <c r="N749" s="572" t="str" cm="1">
        <f t="array" aca="1" ref="N749" ca="1">CELL("format",Metrics!J61)</f>
        <v>,0</v>
      </c>
      <c r="O749" s="572">
        <f>ROW(Metrics!J61)</f>
        <v>61</v>
      </c>
      <c r="P749" s="572">
        <f>COLUMN(Metrics!J61)</f>
        <v>10</v>
      </c>
      <c r="Q749" s="572">
        <f>ROW(Metrics!GJ61)</f>
        <v>61</v>
      </c>
      <c r="R749" s="572">
        <f>COLUMN(Metrics!GJ61)</f>
        <v>192</v>
      </c>
      <c r="S749" s="572">
        <f ca="1">_xlfn.SHEET(Metrics!J61)</f>
        <v>13</v>
      </c>
    </row>
    <row r="750" spans="1:19" x14ac:dyDescent="0.35">
      <c r="A750" s="572" t="s">
        <v>283</v>
      </c>
      <c r="B750" s="572">
        <v>676</v>
      </c>
      <c r="C750" s="572" t="s">
        <v>2473</v>
      </c>
      <c r="D750" s="572">
        <v>-162</v>
      </c>
      <c r="E750" s="572" t="s">
        <v>2475</v>
      </c>
      <c r="F750" s="572">
        <f>Metrics!J62</f>
        <v>267949.78041475272</v>
      </c>
      <c r="G750" s="572" t="str">
        <f>Metrics!E62</f>
        <v>Rolling PV of CFADS over senior debt term</v>
      </c>
      <c r="H750" s="572" t="s">
        <v>1724</v>
      </c>
      <c r="I750" s="572">
        <f>COLUMN(Metrics!E62)</f>
        <v>5</v>
      </c>
      <c r="J750" s="572" t="str">
        <f>Metrics!G62</f>
        <v>$ 000s</v>
      </c>
      <c r="K750" s="572"/>
      <c r="L750" s="572">
        <v>673</v>
      </c>
      <c r="M750" s="572">
        <v>678</v>
      </c>
      <c r="N750" s="572" t="str" cm="1">
        <f t="array" aca="1" ref="N750" ca="1">CELL("format",Metrics!J62)</f>
        <v>,0</v>
      </c>
      <c r="O750" s="572">
        <f>ROW(Metrics!J62)</f>
        <v>62</v>
      </c>
      <c r="P750" s="572">
        <f>COLUMN(Metrics!J62)</f>
        <v>10</v>
      </c>
      <c r="Q750" s="572">
        <f>ROW(Metrics!GJ62)</f>
        <v>62</v>
      </c>
      <c r="R750" s="572">
        <f>COLUMN(Metrics!GJ62)</f>
        <v>192</v>
      </c>
      <c r="S750" s="572">
        <f ca="1">_xlfn.SHEET(Metrics!J62)</f>
        <v>13</v>
      </c>
    </row>
    <row r="751" spans="1:19" x14ac:dyDescent="0.35">
      <c r="A751" s="572" t="s">
        <v>274</v>
      </c>
      <c r="B751" s="572">
        <v>677</v>
      </c>
      <c r="C751" s="572" t="s">
        <v>2211</v>
      </c>
      <c r="D751" s="572">
        <v>-162</v>
      </c>
      <c r="E751" s="572" t="s">
        <v>2212</v>
      </c>
      <c r="F751" s="572">
        <f>Metrics!H63</f>
        <v>100.79999999999951</v>
      </c>
      <c r="G751" s="572" t="str">
        <f>Metrics!E63</f>
        <v>Rolling LLCR</v>
      </c>
      <c r="H751" s="572" t="s">
        <v>1728</v>
      </c>
      <c r="I751" s="572">
        <f>COLUMN(Metrics!E63)</f>
        <v>5</v>
      </c>
      <c r="J751" s="572" t="str">
        <f>Metrics!G63</f>
        <v>x</v>
      </c>
      <c r="K751" s="572" t="s">
        <v>2211</v>
      </c>
      <c r="L751" s="572">
        <v>678</v>
      </c>
      <c r="M751" s="572"/>
      <c r="N751" s="572" t="str" cm="1">
        <f t="array" aca="1" ref="N751" ca="1">CELL("format",Metrics!H63)</f>
        <v>,4</v>
      </c>
      <c r="O751" s="572">
        <f>ROW(Metrics!H63)</f>
        <v>63</v>
      </c>
      <c r="P751" s="572">
        <f>COLUMN(Metrics!H63)</f>
        <v>8</v>
      </c>
      <c r="Q751" s="572">
        <f>ROW(Metrics!H63)</f>
        <v>63</v>
      </c>
      <c r="R751" s="572">
        <f>COLUMN(Metrics!H63)</f>
        <v>8</v>
      </c>
      <c r="S751" s="572">
        <f ca="1">_xlfn.SHEET(Metrics!H63)</f>
        <v>13</v>
      </c>
    </row>
    <row r="752" spans="1:19" x14ac:dyDescent="0.35">
      <c r="A752" s="572" t="s">
        <v>277</v>
      </c>
      <c r="B752" s="572">
        <v>678</v>
      </c>
      <c r="C752" s="572" t="s">
        <v>1727</v>
      </c>
      <c r="D752" s="572">
        <v>-162</v>
      </c>
      <c r="E752" s="572" t="s">
        <v>2476</v>
      </c>
      <c r="F752" s="572" t="str">
        <f>Metrics!J63</f>
        <v>na</v>
      </c>
      <c r="G752" s="572" t="str">
        <f>Metrics!E63</f>
        <v>Rolling LLCR</v>
      </c>
      <c r="H752" s="572" t="s">
        <v>1728</v>
      </c>
      <c r="I752" s="572">
        <f>COLUMN(Metrics!E63)</f>
        <v>5</v>
      </c>
      <c r="J752" s="572" t="str">
        <f>Metrics!G63</f>
        <v>x</v>
      </c>
      <c r="K752" s="572" t="s">
        <v>1727</v>
      </c>
      <c r="L752" s="572" t="s">
        <v>2213</v>
      </c>
      <c r="M752" s="572" t="s">
        <v>2214</v>
      </c>
      <c r="N752" s="572" t="str" cm="1">
        <f t="array" aca="1" ref="N752" ca="1">CELL("format",Metrics!J63)</f>
        <v>,4</v>
      </c>
      <c r="O752" s="572">
        <f>ROW(Metrics!J63)</f>
        <v>63</v>
      </c>
      <c r="P752" s="572">
        <f>COLUMN(Metrics!J63)</f>
        <v>10</v>
      </c>
      <c r="Q752" s="572">
        <f>ROW(Metrics!GJ63)</f>
        <v>63</v>
      </c>
      <c r="R752" s="572">
        <f>COLUMN(Metrics!GJ63)</f>
        <v>192</v>
      </c>
      <c r="S752" s="572">
        <f ca="1">_xlfn.SHEET(Metrics!J63)</f>
        <v>13</v>
      </c>
    </row>
    <row r="753" spans="1:19" x14ac:dyDescent="0.35">
      <c r="A753" s="572" t="s">
        <v>283</v>
      </c>
      <c r="B753" s="572">
        <v>679</v>
      </c>
      <c r="C753" s="572" t="s">
        <v>1727</v>
      </c>
      <c r="D753" s="572">
        <v>-162</v>
      </c>
      <c r="E753" s="572" t="s">
        <v>2215</v>
      </c>
      <c r="F753" s="572" t="str">
        <f>Metrics!J65</f>
        <v>na</v>
      </c>
      <c r="G753" s="572" t="str">
        <f>Metrics!E65</f>
        <v>Rolling LLCR</v>
      </c>
      <c r="H753" s="572" t="s">
        <v>1728</v>
      </c>
      <c r="I753" s="572">
        <f>COLUMN(Metrics!E65)</f>
        <v>5</v>
      </c>
      <c r="J753" s="572" t="str">
        <f>Metrics!G65</f>
        <v>x</v>
      </c>
      <c r="K753" s="572"/>
      <c r="L753" s="572">
        <v>678</v>
      </c>
      <c r="M753" s="572">
        <v>680</v>
      </c>
      <c r="N753" s="572" t="str" cm="1">
        <f t="array" aca="1" ref="N753" ca="1">CELL("format",Metrics!J65)</f>
        <v>,4</v>
      </c>
      <c r="O753" s="572">
        <f>ROW(Metrics!J65)</f>
        <v>65</v>
      </c>
      <c r="P753" s="572">
        <f>COLUMN(Metrics!J65)</f>
        <v>10</v>
      </c>
      <c r="Q753" s="572">
        <f>ROW(Metrics!GJ65)</f>
        <v>65</v>
      </c>
      <c r="R753" s="572">
        <f>COLUMN(Metrics!GJ65)</f>
        <v>192</v>
      </c>
      <c r="S753" s="572">
        <f ca="1">_xlfn.SHEET(Metrics!J65)</f>
        <v>13</v>
      </c>
    </row>
    <row r="754" spans="1:19" x14ac:dyDescent="0.35">
      <c r="A754" s="572" t="s">
        <v>277</v>
      </c>
      <c r="B754" s="572">
        <v>680</v>
      </c>
      <c r="C754" s="572" t="s">
        <v>2477</v>
      </c>
      <c r="D754" s="572">
        <v>-162</v>
      </c>
      <c r="E754" s="572" t="s">
        <v>2216</v>
      </c>
      <c r="F754" s="572">
        <f>Metrics!F66</f>
        <v>1.3999999999998927</v>
      </c>
      <c r="G754" s="572" t="str">
        <f>Metrics!E66</f>
        <v>Minimum LLCR</v>
      </c>
      <c r="H754" s="572" t="s">
        <v>1729</v>
      </c>
      <c r="I754" s="572">
        <f>COLUMN(Metrics!E66)</f>
        <v>5</v>
      </c>
      <c r="J754" s="572" t="str">
        <f>Metrics!G66</f>
        <v>x</v>
      </c>
      <c r="K754" s="572" t="s">
        <v>2477</v>
      </c>
      <c r="L754" s="572">
        <v>679</v>
      </c>
      <c r="M754" s="572"/>
      <c r="N754" s="572" t="str" cm="1">
        <f t="array" aca="1" ref="N754" ca="1">CELL("format",Metrics!F66)</f>
        <v>,4</v>
      </c>
      <c r="O754" s="572">
        <f>ROW(Metrics!F66)</f>
        <v>66</v>
      </c>
      <c r="P754" s="572">
        <f>COLUMN(Metrics!F66)</f>
        <v>6</v>
      </c>
      <c r="Q754" s="572">
        <f>ROW(Metrics!F66)</f>
        <v>66</v>
      </c>
      <c r="R754" s="572">
        <f>COLUMN(Metrics!F66)</f>
        <v>6</v>
      </c>
      <c r="S754" s="572">
        <f ca="1">_xlfn.SHEET(Metrics!F66)</f>
        <v>13</v>
      </c>
    </row>
    <row r="755" spans="1:19" x14ac:dyDescent="0.35">
      <c r="A755" s="572" t="s">
        <v>270</v>
      </c>
      <c r="B755" s="572">
        <v>-163</v>
      </c>
      <c r="C755" s="572" t="s">
        <v>1708</v>
      </c>
      <c r="D755" s="572">
        <v>-152</v>
      </c>
      <c r="E755" s="572"/>
      <c r="F755" s="572" t="str">
        <f>Metrics!A69</f>
        <v>EQUITY IRR</v>
      </c>
      <c r="G755" s="572" t="str">
        <f>Metrics!A69</f>
        <v>EQUITY IRR</v>
      </c>
      <c r="H755" s="572" t="s">
        <v>1709</v>
      </c>
      <c r="I755" s="572">
        <f>COLUMN(Metrics!A69)</f>
        <v>1</v>
      </c>
      <c r="J755" s="572"/>
      <c r="K755" s="572" t="s">
        <v>1708</v>
      </c>
      <c r="L755" s="572"/>
      <c r="M755" s="572"/>
      <c r="N755" s="572" t="str" cm="1">
        <f t="array" aca="1" ref="N755" ca="1">CELL("format",Metrics!A69)</f>
        <v>,0</v>
      </c>
      <c r="O755" s="572">
        <f>ROW(Metrics!A69)</f>
        <v>69</v>
      </c>
      <c r="P755" s="572">
        <f>COLUMN(Metrics!A69)</f>
        <v>1</v>
      </c>
      <c r="Q755" s="572">
        <f>ROW(Metrics!A92)</f>
        <v>92</v>
      </c>
      <c r="R755" s="572">
        <f>COLUMN(Metrics!A92)</f>
        <v>1</v>
      </c>
      <c r="S755" s="572">
        <f ca="1">_xlfn.SHEET(Metrics!A69)</f>
        <v>13</v>
      </c>
    </row>
    <row r="756" spans="1:19" x14ac:dyDescent="0.35">
      <c r="A756" s="572" t="s">
        <v>283</v>
      </c>
      <c r="B756" s="572">
        <v>1175</v>
      </c>
      <c r="C756" s="572" t="s">
        <v>405</v>
      </c>
      <c r="D756" s="572">
        <v>-163</v>
      </c>
      <c r="E756" s="572" t="s">
        <v>406</v>
      </c>
      <c r="F756" s="572">
        <f>Metrics!J71</f>
        <v>0</v>
      </c>
      <c r="G756" s="572" t="str">
        <f>Metrics!E71</f>
        <v>Dividends paid POS</v>
      </c>
      <c r="H756" s="572" t="s">
        <v>138</v>
      </c>
      <c r="I756" s="572">
        <f>COLUMN(Metrics!E71)</f>
        <v>5</v>
      </c>
      <c r="J756" s="572" t="str">
        <f>Metrics!G71</f>
        <v>$ 000s</v>
      </c>
      <c r="K756" s="572"/>
      <c r="L756" s="572">
        <v>634</v>
      </c>
      <c r="M756" s="572">
        <v>684</v>
      </c>
      <c r="N756" s="572" t="str" cm="1">
        <f t="array" aca="1" ref="N756" ca="1">CELL("format",Metrics!J71)</f>
        <v>,0</v>
      </c>
      <c r="O756" s="572">
        <f>ROW(Metrics!J71)</f>
        <v>71</v>
      </c>
      <c r="P756" s="572">
        <f>COLUMN(Metrics!J71)</f>
        <v>10</v>
      </c>
      <c r="Q756" s="572">
        <f>ROW(Metrics!GJ71)</f>
        <v>71</v>
      </c>
      <c r="R756" s="572">
        <f>COLUMN(Metrics!GJ71)</f>
        <v>192</v>
      </c>
      <c r="S756" s="572">
        <f ca="1">_xlfn.SHEET(Metrics!J71)</f>
        <v>13</v>
      </c>
    </row>
    <row r="757" spans="1:19" x14ac:dyDescent="0.35">
      <c r="A757" s="572" t="s">
        <v>283</v>
      </c>
      <c r="B757" s="572">
        <v>1176</v>
      </c>
      <c r="C757" s="572" t="s">
        <v>390</v>
      </c>
      <c r="D757" s="572">
        <v>-163</v>
      </c>
      <c r="E757" s="572" t="s">
        <v>398</v>
      </c>
      <c r="F757" s="572">
        <f>Metrics!J72</f>
        <v>0</v>
      </c>
      <c r="G757" s="572" t="str">
        <f>Metrics!E72</f>
        <v>Share capital redemption POS</v>
      </c>
      <c r="H757" s="572" t="s">
        <v>134</v>
      </c>
      <c r="I757" s="572">
        <f>COLUMN(Metrics!E72)</f>
        <v>5</v>
      </c>
      <c r="J757" s="572" t="str">
        <f>Metrics!G72</f>
        <v>$ 000s</v>
      </c>
      <c r="K757" s="572"/>
      <c r="L757" s="572">
        <v>610</v>
      </c>
      <c r="M757" s="572">
        <v>684</v>
      </c>
      <c r="N757" s="572" t="str" cm="1">
        <f t="array" aca="1" ref="N757" ca="1">CELL("format",Metrics!J72)</f>
        <v>,0</v>
      </c>
      <c r="O757" s="572">
        <f>ROW(Metrics!J72)</f>
        <v>72</v>
      </c>
      <c r="P757" s="572">
        <f>COLUMN(Metrics!J72)</f>
        <v>10</v>
      </c>
      <c r="Q757" s="572">
        <f>ROW(Metrics!GJ72)</f>
        <v>72</v>
      </c>
      <c r="R757" s="572">
        <f>COLUMN(Metrics!GJ72)</f>
        <v>192</v>
      </c>
      <c r="S757" s="572">
        <f ca="1">_xlfn.SHEET(Metrics!J72)</f>
        <v>13</v>
      </c>
    </row>
    <row r="758" spans="1:19" x14ac:dyDescent="0.35">
      <c r="A758" s="572" t="s">
        <v>274</v>
      </c>
      <c r="B758" s="572">
        <v>683</v>
      </c>
      <c r="C758" s="572" t="s">
        <v>2478</v>
      </c>
      <c r="D758" s="572">
        <v>-163</v>
      </c>
      <c r="E758" s="572" t="s">
        <v>2479</v>
      </c>
      <c r="F758" s="572">
        <f>Metrics!H73</f>
        <v>372414.02671710175</v>
      </c>
      <c r="G758" s="572" t="str">
        <f>Metrics!E73</f>
        <v>Blended returns to equity</v>
      </c>
      <c r="H758" s="572" t="s">
        <v>1710</v>
      </c>
      <c r="I758" s="572">
        <f>COLUMN(Metrics!E73)</f>
        <v>5</v>
      </c>
      <c r="J758" s="572" t="str">
        <f>Metrics!G73</f>
        <v>$ 000s</v>
      </c>
      <c r="K758" s="572" t="s">
        <v>2478</v>
      </c>
      <c r="L758" s="572">
        <v>684</v>
      </c>
      <c r="M758" s="572"/>
      <c r="N758" s="572" t="str" cm="1">
        <f t="array" aca="1" ref="N758" ca="1">CELL("format",Metrics!H73)</f>
        <v>,0</v>
      </c>
      <c r="O758" s="572">
        <f>ROW(Metrics!H73)</f>
        <v>73</v>
      </c>
      <c r="P758" s="572">
        <f>COLUMN(Metrics!H73)</f>
        <v>8</v>
      </c>
      <c r="Q758" s="572">
        <f>ROW(Metrics!H73)</f>
        <v>73</v>
      </c>
      <c r="R758" s="572">
        <f>COLUMN(Metrics!H73)</f>
        <v>8</v>
      </c>
      <c r="S758" s="572">
        <f ca="1">_xlfn.SHEET(Metrics!H73)</f>
        <v>13</v>
      </c>
    </row>
    <row r="759" spans="1:19" x14ac:dyDescent="0.35">
      <c r="A759" s="572" t="s">
        <v>277</v>
      </c>
      <c r="B759" s="572">
        <v>684</v>
      </c>
      <c r="C759" s="572" t="s">
        <v>2480</v>
      </c>
      <c r="D759" s="572">
        <v>-163</v>
      </c>
      <c r="E759" s="572" t="s">
        <v>2217</v>
      </c>
      <c r="F759" s="572">
        <f>Metrics!J73</f>
        <v>0</v>
      </c>
      <c r="G759" s="572" t="str">
        <f>Metrics!E73</f>
        <v>Blended returns to equity</v>
      </c>
      <c r="H759" s="572" t="s">
        <v>1710</v>
      </c>
      <c r="I759" s="572">
        <f>COLUMN(Metrics!E73)</f>
        <v>5</v>
      </c>
      <c r="J759" s="572" t="str">
        <f>Metrics!G73</f>
        <v>$ 000s</v>
      </c>
      <c r="K759" s="572" t="s">
        <v>2480</v>
      </c>
      <c r="L759" s="572" t="s">
        <v>2218</v>
      </c>
      <c r="M759" s="572" t="s">
        <v>1622</v>
      </c>
      <c r="N759" s="572" t="str" cm="1">
        <f t="array" aca="1" ref="N759" ca="1">CELL("format",Metrics!J73)</f>
        <v>,0</v>
      </c>
      <c r="O759" s="572">
        <f>ROW(Metrics!J73)</f>
        <v>73</v>
      </c>
      <c r="P759" s="572">
        <f>COLUMN(Metrics!J73)</f>
        <v>10</v>
      </c>
      <c r="Q759" s="572">
        <f>ROW(Metrics!GJ73)</f>
        <v>73</v>
      </c>
      <c r="R759" s="572">
        <f>COLUMN(Metrics!GJ73)</f>
        <v>192</v>
      </c>
      <c r="S759" s="572">
        <f ca="1">_xlfn.SHEET(Metrics!J73)</f>
        <v>13</v>
      </c>
    </row>
    <row r="760" spans="1:19" x14ac:dyDescent="0.35">
      <c r="A760" s="572" t="s">
        <v>283</v>
      </c>
      <c r="B760" s="572">
        <v>685</v>
      </c>
      <c r="C760" s="572" t="s">
        <v>2376</v>
      </c>
      <c r="D760" s="572">
        <v>-163</v>
      </c>
      <c r="E760" s="572" t="s">
        <v>2481</v>
      </c>
      <c r="F760" s="572">
        <f>Metrics!J75</f>
        <v>-1.0000000000000001E-9</v>
      </c>
      <c r="G760" s="572" t="str">
        <f>Metrics!E75</f>
        <v>Equity investment for IRR calc</v>
      </c>
      <c r="H760" s="572" t="s">
        <v>1699</v>
      </c>
      <c r="I760" s="572">
        <f>COLUMN(Metrics!E75)</f>
        <v>5</v>
      </c>
      <c r="J760" s="572" t="str">
        <f>Metrics!G75</f>
        <v>$ 000s</v>
      </c>
      <c r="K760" s="572"/>
      <c r="L760" s="572">
        <v>316</v>
      </c>
      <c r="M760" s="572">
        <v>688</v>
      </c>
      <c r="N760" s="572" t="str" cm="1">
        <f t="array" aca="1" ref="N760" ca="1">CELL("format",Metrics!J75)</f>
        <v>,0</v>
      </c>
      <c r="O760" s="572">
        <f>ROW(Metrics!J75)</f>
        <v>75</v>
      </c>
      <c r="P760" s="572">
        <f>COLUMN(Metrics!J75)</f>
        <v>10</v>
      </c>
      <c r="Q760" s="572">
        <f>ROW(Metrics!GJ75)</f>
        <v>75</v>
      </c>
      <c r="R760" s="572">
        <f>COLUMN(Metrics!GJ75)</f>
        <v>192</v>
      </c>
      <c r="S760" s="572">
        <f ca="1">_xlfn.SHEET(Metrics!J75)</f>
        <v>13</v>
      </c>
    </row>
    <row r="761" spans="1:19" x14ac:dyDescent="0.35">
      <c r="A761" s="572" t="s">
        <v>283</v>
      </c>
      <c r="B761" s="572">
        <v>686</v>
      </c>
      <c r="C761" s="572" t="s">
        <v>2480</v>
      </c>
      <c r="D761" s="572">
        <v>-163</v>
      </c>
      <c r="E761" s="572" t="s">
        <v>2482</v>
      </c>
      <c r="F761" s="572">
        <f>Metrics!J76</f>
        <v>0</v>
      </c>
      <c r="G761" s="572" t="str">
        <f>Metrics!E76</f>
        <v>Blended returns to equity</v>
      </c>
      <c r="H761" s="572" t="s">
        <v>1710</v>
      </c>
      <c r="I761" s="572">
        <f>COLUMN(Metrics!E76)</f>
        <v>5</v>
      </c>
      <c r="J761" s="572" t="str">
        <f>Metrics!G76</f>
        <v>$ 000s</v>
      </c>
      <c r="K761" s="572"/>
      <c r="L761" s="572">
        <v>684</v>
      </c>
      <c r="M761" s="572">
        <v>688</v>
      </c>
      <c r="N761" s="572" t="str" cm="1">
        <f t="array" aca="1" ref="N761" ca="1">CELL("format",Metrics!J76)</f>
        <v>,0</v>
      </c>
      <c r="O761" s="572">
        <f>ROW(Metrics!J76)</f>
        <v>76</v>
      </c>
      <c r="P761" s="572">
        <f>COLUMN(Metrics!J76)</f>
        <v>10</v>
      </c>
      <c r="Q761" s="572">
        <f>ROW(Metrics!GJ76)</f>
        <v>76</v>
      </c>
      <c r="R761" s="572">
        <f>COLUMN(Metrics!GJ76)</f>
        <v>192</v>
      </c>
      <c r="S761" s="572">
        <f ca="1">_xlfn.SHEET(Metrics!J76)</f>
        <v>13</v>
      </c>
    </row>
    <row r="762" spans="1:19" x14ac:dyDescent="0.35">
      <c r="A762" s="572" t="s">
        <v>274</v>
      </c>
      <c r="B762" s="572">
        <v>687</v>
      </c>
      <c r="C762" s="572" t="s">
        <v>2483</v>
      </c>
      <c r="D762" s="572">
        <v>-163</v>
      </c>
      <c r="E762" s="572" t="s">
        <v>2484</v>
      </c>
      <c r="F762" s="572">
        <f>Metrics!H77</f>
        <v>285360.00151790353</v>
      </c>
      <c r="G762" s="572" t="str">
        <f>Metrics!E77</f>
        <v>Equity total cashflows for IRR</v>
      </c>
      <c r="H762" s="572" t="s">
        <v>1711</v>
      </c>
      <c r="I762" s="572">
        <f>COLUMN(Metrics!E77)</f>
        <v>5</v>
      </c>
      <c r="J762" s="572" t="str">
        <f>Metrics!G77</f>
        <v>$ 000s</v>
      </c>
      <c r="K762" s="572" t="s">
        <v>2483</v>
      </c>
      <c r="L762" s="572">
        <v>688</v>
      </c>
      <c r="M762" s="572"/>
      <c r="N762" s="572" t="str" cm="1">
        <f t="array" aca="1" ref="N762" ca="1">CELL("format",Metrics!H77)</f>
        <v>,0</v>
      </c>
      <c r="O762" s="572">
        <f>ROW(Metrics!H77)</f>
        <v>77</v>
      </c>
      <c r="P762" s="572">
        <f>COLUMN(Metrics!H77)</f>
        <v>8</v>
      </c>
      <c r="Q762" s="572">
        <f>ROW(Metrics!H77)</f>
        <v>77</v>
      </c>
      <c r="R762" s="572">
        <f>COLUMN(Metrics!H77)</f>
        <v>8</v>
      </c>
      <c r="S762" s="572">
        <f ca="1">_xlfn.SHEET(Metrics!H77)</f>
        <v>13</v>
      </c>
    </row>
    <row r="763" spans="1:19" x14ac:dyDescent="0.35">
      <c r="A763" s="572" t="s">
        <v>277</v>
      </c>
      <c r="B763" s="572">
        <v>688</v>
      </c>
      <c r="C763" s="572" t="s">
        <v>2485</v>
      </c>
      <c r="D763" s="572">
        <v>-163</v>
      </c>
      <c r="E763" s="572" t="s">
        <v>2486</v>
      </c>
      <c r="F763" s="572">
        <f>Metrics!J77</f>
        <v>-1.0000000000000001E-9</v>
      </c>
      <c r="G763" s="572" t="str">
        <f>Metrics!E77</f>
        <v>Equity total cashflows for IRR</v>
      </c>
      <c r="H763" s="572" t="s">
        <v>1711</v>
      </c>
      <c r="I763" s="572">
        <f>COLUMN(Metrics!E77)</f>
        <v>5</v>
      </c>
      <c r="J763" s="572" t="str">
        <f>Metrics!G77</f>
        <v>$ 000s</v>
      </c>
      <c r="K763" s="572" t="s">
        <v>2485</v>
      </c>
      <c r="L763" s="572" t="s">
        <v>2219</v>
      </c>
      <c r="M763" s="572" t="s">
        <v>2220</v>
      </c>
      <c r="N763" s="572" t="str" cm="1">
        <f t="array" aca="1" ref="N763" ca="1">CELL("format",Metrics!J77)</f>
        <v>,0</v>
      </c>
      <c r="O763" s="572">
        <f>ROW(Metrics!J77)</f>
        <v>77</v>
      </c>
      <c r="P763" s="572">
        <f>COLUMN(Metrics!J77)</f>
        <v>10</v>
      </c>
      <c r="Q763" s="572">
        <f>ROW(Metrics!GJ77)</f>
        <v>77</v>
      </c>
      <c r="R763" s="572">
        <f>COLUMN(Metrics!GJ77)</f>
        <v>192</v>
      </c>
      <c r="S763" s="572">
        <f ca="1">_xlfn.SHEET(Metrics!J77)</f>
        <v>13</v>
      </c>
    </row>
    <row r="764" spans="1:19" x14ac:dyDescent="0.35">
      <c r="A764" s="572" t="s">
        <v>283</v>
      </c>
      <c r="B764" s="572">
        <v>689</v>
      </c>
      <c r="C764" s="572" t="s">
        <v>660</v>
      </c>
      <c r="D764" s="572">
        <v>-163</v>
      </c>
      <c r="E764" s="572" t="s">
        <v>1029</v>
      </c>
      <c r="F764" s="572">
        <f>Metrics!J79</f>
        <v>46053</v>
      </c>
      <c r="G764" s="572" t="str">
        <f>Metrics!E79</f>
        <v>Model period ending</v>
      </c>
      <c r="H764" s="572" t="s">
        <v>11</v>
      </c>
      <c r="I764" s="572">
        <f>COLUMN(Metrics!E79)</f>
        <v>5</v>
      </c>
      <c r="J764" s="572" t="str">
        <f>Metrics!G79</f>
        <v>date</v>
      </c>
      <c r="K764" s="572"/>
      <c r="L764" s="572">
        <v>75</v>
      </c>
      <c r="M764" s="572">
        <v>691</v>
      </c>
      <c r="N764" s="572" t="str" cm="1">
        <f t="array" aca="1" ref="N764" ca="1">CELL("format",Metrics!J79)</f>
        <v>D1</v>
      </c>
      <c r="O764" s="572">
        <f>ROW(Metrics!J79)</f>
        <v>79</v>
      </c>
      <c r="P764" s="572">
        <f>COLUMN(Metrics!J79)</f>
        <v>10</v>
      </c>
      <c r="Q764" s="572">
        <f>ROW(Metrics!GJ79)</f>
        <v>79</v>
      </c>
      <c r="R764" s="572">
        <f>COLUMN(Metrics!GJ79)</f>
        <v>192</v>
      </c>
      <c r="S764" s="572">
        <f ca="1">_xlfn.SHEET(Metrics!J79)</f>
        <v>13</v>
      </c>
    </row>
    <row r="765" spans="1:19" x14ac:dyDescent="0.35">
      <c r="A765" s="572" t="s">
        <v>283</v>
      </c>
      <c r="B765" s="572">
        <v>690</v>
      </c>
      <c r="C765" s="572" t="s">
        <v>2485</v>
      </c>
      <c r="D765" s="572">
        <v>-163</v>
      </c>
      <c r="E765" s="572" t="s">
        <v>2487</v>
      </c>
      <c r="F765" s="572">
        <f>Metrics!J80</f>
        <v>-1.0000000000000001E-9</v>
      </c>
      <c r="G765" s="572" t="str">
        <f>Metrics!E80</f>
        <v>Equity total cashflows for IRR</v>
      </c>
      <c r="H765" s="572" t="s">
        <v>1711</v>
      </c>
      <c r="I765" s="572">
        <f>COLUMN(Metrics!E80)</f>
        <v>5</v>
      </c>
      <c r="J765" s="572" t="str">
        <f>Metrics!G80</f>
        <v>$ 000s</v>
      </c>
      <c r="K765" s="572"/>
      <c r="L765" s="572">
        <v>688</v>
      </c>
      <c r="M765" s="572">
        <v>691</v>
      </c>
      <c r="N765" s="572" t="str" cm="1">
        <f t="array" aca="1" ref="N765" ca="1">CELL("format",Metrics!J80)</f>
        <v>,0</v>
      </c>
      <c r="O765" s="572">
        <f>ROW(Metrics!J80)</f>
        <v>80</v>
      </c>
      <c r="P765" s="572">
        <f>COLUMN(Metrics!J80)</f>
        <v>10</v>
      </c>
      <c r="Q765" s="572">
        <f>ROW(Metrics!GJ80)</f>
        <v>80</v>
      </c>
      <c r="R765" s="572">
        <f>COLUMN(Metrics!GJ80)</f>
        <v>192</v>
      </c>
      <c r="S765" s="572">
        <f ca="1">_xlfn.SHEET(Metrics!J80)</f>
        <v>13</v>
      </c>
    </row>
    <row r="766" spans="1:19" x14ac:dyDescent="0.35">
      <c r="A766" s="572" t="s">
        <v>277</v>
      </c>
      <c r="B766" s="572">
        <v>691</v>
      </c>
      <c r="C766" s="572" t="s">
        <v>2488</v>
      </c>
      <c r="D766" s="572">
        <v>-163</v>
      </c>
      <c r="E766" s="572" t="s">
        <v>2489</v>
      </c>
      <c r="F766" s="572">
        <f>Metrics!F81</f>
        <v>8.3024963736534119E-2</v>
      </c>
      <c r="G766" s="572" t="str">
        <f>Metrics!E81</f>
        <v>Blended equity IRR</v>
      </c>
      <c r="H766" s="572" t="s">
        <v>214</v>
      </c>
      <c r="I766" s="572">
        <f>COLUMN(Metrics!E81)</f>
        <v>5</v>
      </c>
      <c r="J766" s="572" t="str">
        <f>Metrics!G81</f>
        <v>%</v>
      </c>
      <c r="K766" s="572" t="s">
        <v>2488</v>
      </c>
      <c r="L766" s="572" t="s">
        <v>2221</v>
      </c>
      <c r="M766" s="572"/>
      <c r="N766" s="572" t="str" cm="1">
        <f t="array" aca="1" ref="N766" ca="1">CELL("format",Metrics!F81)</f>
        <v>P2</v>
      </c>
      <c r="O766" s="572">
        <f>ROW(Metrics!F81)</f>
        <v>81</v>
      </c>
      <c r="P766" s="572">
        <f>COLUMN(Metrics!F81)</f>
        <v>6</v>
      </c>
      <c r="Q766" s="572">
        <f>ROW(Metrics!F81)</f>
        <v>81</v>
      </c>
      <c r="R766" s="572">
        <f>COLUMN(Metrics!F81)</f>
        <v>6</v>
      </c>
      <c r="S766" s="572">
        <f ca="1">_xlfn.SHEET(Metrics!F81)</f>
        <v>13</v>
      </c>
    </row>
    <row r="767" spans="1:19" x14ac:dyDescent="0.35">
      <c r="A767" s="572" t="s">
        <v>270</v>
      </c>
      <c r="B767" s="572">
        <v>-143</v>
      </c>
      <c r="C767" s="572" t="s">
        <v>2360</v>
      </c>
      <c r="D767" s="572">
        <v>-9</v>
      </c>
      <c r="E767" s="572"/>
      <c r="F767" s="572" t="str">
        <f ca="1">NCA!A1</f>
        <v>NCA - Base case 1</v>
      </c>
      <c r="G767" s="572" t="str">
        <f ca="1">NCA!A1</f>
        <v>NCA - Base case 1</v>
      </c>
      <c r="H767" s="572" t="s">
        <v>594</v>
      </c>
      <c r="I767" s="572">
        <f>COLUMN(NCA!A1)</f>
        <v>1</v>
      </c>
      <c r="J767" s="572"/>
      <c r="K767" s="572" t="s">
        <v>2360</v>
      </c>
      <c r="L767" s="572"/>
      <c r="M767" s="572"/>
      <c r="N767" s="572" t="str" cm="1">
        <f t="array" aca="1" ref="N767" ca="1">CELL("format",NCA!A1)</f>
        <v>,0</v>
      </c>
      <c r="O767" s="572">
        <f>ROW(NCA!A1)</f>
        <v>1</v>
      </c>
      <c r="P767" s="572">
        <f>COLUMN(NCA!A1)</f>
        <v>1</v>
      </c>
      <c r="Q767" s="572">
        <f>ROW(NCA!A38)</f>
        <v>38</v>
      </c>
      <c r="R767" s="572">
        <f>COLUMN(NCA!A38)</f>
        <v>1</v>
      </c>
      <c r="S767" s="572">
        <f ca="1">_xlfn.SHEET(NCA!A1)</f>
        <v>9</v>
      </c>
    </row>
    <row r="768" spans="1:19" x14ac:dyDescent="0.35">
      <c r="A768" s="572" t="s">
        <v>272</v>
      </c>
      <c r="B768" s="572">
        <v>586</v>
      </c>
      <c r="C768" s="572">
        <v>586</v>
      </c>
      <c r="D768" s="572">
        <v>-143</v>
      </c>
      <c r="E768" s="572" t="s">
        <v>2222</v>
      </c>
      <c r="F768" s="572" t="str">
        <f ca="1">NCA!A1</f>
        <v>NCA - Base case 1</v>
      </c>
      <c r="G768" s="572"/>
      <c r="H768" s="572"/>
      <c r="I768" s="572"/>
      <c r="J768" s="572"/>
      <c r="K768" s="572"/>
      <c r="L768" s="572">
        <v>3</v>
      </c>
      <c r="M768" s="572"/>
      <c r="N768" s="572" t="str" cm="1">
        <f t="array" aca="1" ref="N768" ca="1">CELL("format",NCA!A1)</f>
        <v>,0</v>
      </c>
      <c r="O768" s="572">
        <f>ROW(NCA!A1)</f>
        <v>1</v>
      </c>
      <c r="P768" s="572">
        <f>COLUMN(NCA!A1)</f>
        <v>1</v>
      </c>
      <c r="Q768" s="572">
        <f>ROW(NCA!A1)</f>
        <v>1</v>
      </c>
      <c r="R768" s="572">
        <f>COLUMN(NCA!A1)</f>
        <v>1</v>
      </c>
      <c r="S768" s="572">
        <f ca="1">_xlfn.SHEET(NCA!A1)</f>
        <v>9</v>
      </c>
    </row>
    <row r="769" spans="1:19" x14ac:dyDescent="0.35">
      <c r="A769" s="572" t="s">
        <v>270</v>
      </c>
      <c r="B769" s="572">
        <v>-144</v>
      </c>
      <c r="C769" s="572" t="s">
        <v>1499</v>
      </c>
      <c r="D769" s="572">
        <v>-143</v>
      </c>
      <c r="E769" s="572"/>
      <c r="F769" s="572" t="str">
        <f>NCA!A7</f>
        <v>CAPITALIZED FINANCING COSTS</v>
      </c>
      <c r="G769" s="572" t="str">
        <f>NCA!A7</f>
        <v>CAPITALIZED FINANCING COSTS</v>
      </c>
      <c r="H769" s="572" t="s">
        <v>1494</v>
      </c>
      <c r="I769" s="572">
        <f>COLUMN(NCA!A7)</f>
        <v>1</v>
      </c>
      <c r="J769" s="572"/>
      <c r="K769" s="572" t="s">
        <v>1499</v>
      </c>
      <c r="L769" s="572"/>
      <c r="M769" s="572"/>
      <c r="N769" s="572" t="str" cm="1">
        <f t="array" aca="1" ref="N769" ca="1">CELL("format",NCA!A7)</f>
        <v>,0</v>
      </c>
      <c r="O769" s="572">
        <f>ROW(NCA!A7)</f>
        <v>7</v>
      </c>
      <c r="P769" s="572">
        <f>COLUMN(NCA!A7)</f>
        <v>1</v>
      </c>
      <c r="Q769" s="572">
        <f>ROW(NCA!A11)</f>
        <v>11</v>
      </c>
      <c r="R769" s="572">
        <f>COLUMN(NCA!A11)</f>
        <v>1</v>
      </c>
      <c r="S769" s="572">
        <f ca="1">_xlfn.SHEET(NCA!A7)</f>
        <v>9</v>
      </c>
    </row>
    <row r="770" spans="1:19" x14ac:dyDescent="0.35">
      <c r="A770" s="572" t="s">
        <v>283</v>
      </c>
      <c r="B770" s="572">
        <v>587</v>
      </c>
      <c r="C770" s="572" t="s">
        <v>1477</v>
      </c>
      <c r="D770" s="572">
        <v>-144</v>
      </c>
      <c r="E770" s="572" t="s">
        <v>1478</v>
      </c>
      <c r="F770" s="572">
        <f>NCA!J9</f>
        <v>0</v>
      </c>
      <c r="G770" s="572" t="str">
        <f>NCA!E9</f>
        <v>Financing costs POS</v>
      </c>
      <c r="H770" s="572" t="s">
        <v>1455</v>
      </c>
      <c r="I770" s="572">
        <f>COLUMN(NCA!E9)</f>
        <v>5</v>
      </c>
      <c r="J770" s="572" t="str">
        <f>NCA!G9</f>
        <v>$ 000s</v>
      </c>
      <c r="K770" s="572"/>
      <c r="L770" s="572">
        <v>310</v>
      </c>
      <c r="M770" s="572">
        <v>588</v>
      </c>
      <c r="N770" s="572" t="str" cm="1">
        <f t="array" aca="1" ref="N770" ca="1">CELL("format",NCA!J9)</f>
        <v>,0</v>
      </c>
      <c r="O770" s="572">
        <f>ROW(NCA!J9)</f>
        <v>9</v>
      </c>
      <c r="P770" s="572">
        <f>COLUMN(NCA!J9)</f>
        <v>10</v>
      </c>
      <c r="Q770" s="572">
        <f>ROW(NCA!GJ9)</f>
        <v>9</v>
      </c>
      <c r="R770" s="572">
        <f>COLUMN(NCA!GJ9)</f>
        <v>192</v>
      </c>
      <c r="S770" s="572">
        <f ca="1">_xlfn.SHEET(NCA!J9)</f>
        <v>9</v>
      </c>
    </row>
    <row r="771" spans="1:19" x14ac:dyDescent="0.35">
      <c r="A771" s="572" t="s">
        <v>277</v>
      </c>
      <c r="B771" s="572">
        <v>588</v>
      </c>
      <c r="C771" s="572" t="s">
        <v>1500</v>
      </c>
      <c r="D771" s="572">
        <v>-144</v>
      </c>
      <c r="E771" s="572" t="s">
        <v>1488</v>
      </c>
      <c r="F771" s="572">
        <f>NCA!F10</f>
        <v>26979.531717728649</v>
      </c>
      <c r="G771" s="572" t="str">
        <f>NCA!E10</f>
        <v>Total capitalized financing costs</v>
      </c>
      <c r="H771" s="572" t="s">
        <v>1495</v>
      </c>
      <c r="I771" s="572">
        <f>COLUMN(NCA!E10)</f>
        <v>5</v>
      </c>
      <c r="J771" s="572" t="str">
        <f>NCA!G10</f>
        <v>$ 000s</v>
      </c>
      <c r="K771" s="572" t="s">
        <v>344</v>
      </c>
      <c r="L771" s="572">
        <v>587</v>
      </c>
      <c r="M771" s="572">
        <v>590</v>
      </c>
      <c r="N771" s="572" t="str" cm="1">
        <f t="array" aca="1" ref="N771" ca="1">CELL("format",NCA!F10)</f>
        <v>,0</v>
      </c>
      <c r="O771" s="572">
        <f>ROW(NCA!F10)</f>
        <v>10</v>
      </c>
      <c r="P771" s="572">
        <f>COLUMN(NCA!F10)</f>
        <v>6</v>
      </c>
      <c r="Q771" s="572">
        <f>ROW(NCA!F10)</f>
        <v>10</v>
      </c>
      <c r="R771" s="572">
        <f>COLUMN(NCA!F10)</f>
        <v>6</v>
      </c>
      <c r="S771" s="572">
        <f ca="1">_xlfn.SHEET(NCA!F10)</f>
        <v>9</v>
      </c>
    </row>
    <row r="772" spans="1:19" x14ac:dyDescent="0.35">
      <c r="A772" s="572" t="s">
        <v>270</v>
      </c>
      <c r="B772" s="572">
        <v>-145</v>
      </c>
      <c r="C772" s="572" t="s">
        <v>595</v>
      </c>
      <c r="D772" s="572">
        <v>-143</v>
      </c>
      <c r="E772" s="572"/>
      <c r="F772" s="572" t="str">
        <f>NCA!A12</f>
        <v>DEPRECIATION OF FIXED ASSET</v>
      </c>
      <c r="G772" s="572" t="str">
        <f>NCA!A12</f>
        <v>DEPRECIATION OF FIXED ASSET</v>
      </c>
      <c r="H772" s="572" t="s">
        <v>203</v>
      </c>
      <c r="I772" s="572">
        <f>COLUMN(NCA!A12)</f>
        <v>1</v>
      </c>
      <c r="J772" s="572"/>
      <c r="K772" s="572" t="s">
        <v>595</v>
      </c>
      <c r="L772" s="572"/>
      <c r="M772" s="572"/>
      <c r="N772" s="572" t="str" cm="1">
        <f t="array" aca="1" ref="N772" ca="1">CELL("format",NCA!A12)</f>
        <v>,0</v>
      </c>
      <c r="O772" s="572">
        <f>ROW(NCA!A12)</f>
        <v>12</v>
      </c>
      <c r="P772" s="572">
        <f>COLUMN(NCA!A12)</f>
        <v>1</v>
      </c>
      <c r="Q772" s="572">
        <f>ROW(NCA!A24)</f>
        <v>24</v>
      </c>
      <c r="R772" s="572">
        <f>COLUMN(NCA!A24)</f>
        <v>1</v>
      </c>
      <c r="S772" s="572">
        <f ca="1">_xlfn.SHEET(NCA!A12)</f>
        <v>9</v>
      </c>
    </row>
    <row r="773" spans="1:19" x14ac:dyDescent="0.35">
      <c r="A773" s="572" t="s">
        <v>283</v>
      </c>
      <c r="B773" s="572">
        <v>589</v>
      </c>
      <c r="C773" s="572" t="s">
        <v>987</v>
      </c>
      <c r="D773" s="572">
        <v>-145</v>
      </c>
      <c r="E773" s="572" t="s">
        <v>992</v>
      </c>
      <c r="F773" s="572">
        <f>NCA!F14</f>
        <v>322900.00000000017</v>
      </c>
      <c r="G773" s="572" t="str">
        <f>NCA!E14</f>
        <v>Sum of Construction costs POS</v>
      </c>
      <c r="H773" s="572" t="s">
        <v>969</v>
      </c>
      <c r="I773" s="572">
        <f>COLUMN(NCA!E14)</f>
        <v>5</v>
      </c>
      <c r="J773" s="572" t="str">
        <f>NCA!G14</f>
        <v>$ 000s</v>
      </c>
      <c r="K773" s="572"/>
      <c r="L773" s="572">
        <v>218</v>
      </c>
      <c r="M773" s="572">
        <v>591</v>
      </c>
      <c r="N773" s="572" t="str" cm="1">
        <f t="array" aca="1" ref="N773" ca="1">CELL("format",NCA!F14)</f>
        <v>,0</v>
      </c>
      <c r="O773" s="572">
        <f>ROW(NCA!F14)</f>
        <v>14</v>
      </c>
      <c r="P773" s="572">
        <f>COLUMN(NCA!F14)</f>
        <v>6</v>
      </c>
      <c r="Q773" s="572">
        <f>ROW(NCA!F14)</f>
        <v>14</v>
      </c>
      <c r="R773" s="572">
        <f>COLUMN(NCA!F14)</f>
        <v>6</v>
      </c>
      <c r="S773" s="572">
        <f ca="1">_xlfn.SHEET(NCA!F14)</f>
        <v>9</v>
      </c>
    </row>
    <row r="774" spans="1:19" x14ac:dyDescent="0.35">
      <c r="A774" s="572" t="s">
        <v>283</v>
      </c>
      <c r="B774" s="572">
        <v>590</v>
      </c>
      <c r="C774" s="572" t="s">
        <v>1500</v>
      </c>
      <c r="D774" s="572">
        <v>-145</v>
      </c>
      <c r="E774" s="572" t="s">
        <v>1501</v>
      </c>
      <c r="F774" s="572">
        <f>NCA!F15</f>
        <v>26979.531717728649</v>
      </c>
      <c r="G774" s="572" t="str">
        <f>NCA!E15</f>
        <v>Total capitalized financing costs</v>
      </c>
      <c r="H774" s="572" t="s">
        <v>1495</v>
      </c>
      <c r="I774" s="572">
        <f>COLUMN(NCA!E15)</f>
        <v>5</v>
      </c>
      <c r="J774" s="572" t="str">
        <f>NCA!G15</f>
        <v>$ 000s</v>
      </c>
      <c r="K774" s="572"/>
      <c r="L774" s="572">
        <v>588</v>
      </c>
      <c r="M774" s="572">
        <v>591</v>
      </c>
      <c r="N774" s="572" t="str" cm="1">
        <f t="array" aca="1" ref="N774" ca="1">CELL("format",NCA!F15)</f>
        <v>,0</v>
      </c>
      <c r="O774" s="572">
        <f>ROW(NCA!F15)</f>
        <v>15</v>
      </c>
      <c r="P774" s="572">
        <f>COLUMN(NCA!F15)</f>
        <v>6</v>
      </c>
      <c r="Q774" s="572">
        <f>ROW(NCA!F15)</f>
        <v>15</v>
      </c>
      <c r="R774" s="572">
        <f>COLUMN(NCA!F15)</f>
        <v>6</v>
      </c>
      <c r="S774" s="572">
        <f ca="1">_xlfn.SHEET(NCA!F15)</f>
        <v>9</v>
      </c>
    </row>
    <row r="775" spans="1:19" x14ac:dyDescent="0.35">
      <c r="A775" s="572" t="s">
        <v>277</v>
      </c>
      <c r="B775" s="572">
        <v>591</v>
      </c>
      <c r="C775" s="572" t="s">
        <v>1502</v>
      </c>
      <c r="D775" s="572">
        <v>-145</v>
      </c>
      <c r="E775" s="572" t="s">
        <v>1503</v>
      </c>
      <c r="F775" s="572">
        <f>NCA!F16</f>
        <v>349879.53171772882</v>
      </c>
      <c r="G775" s="572" t="str">
        <f>NCA!E16</f>
        <v>Total asset cost</v>
      </c>
      <c r="H775" s="572" t="s">
        <v>1496</v>
      </c>
      <c r="I775" s="572">
        <f>COLUMN(NCA!E16)</f>
        <v>5</v>
      </c>
      <c r="J775" s="572" t="str">
        <f>NCA!G16</f>
        <v>$ 000s</v>
      </c>
      <c r="K775" s="572" t="s">
        <v>1502</v>
      </c>
      <c r="L775" s="572" t="s">
        <v>2223</v>
      </c>
      <c r="M775" s="572">
        <v>592</v>
      </c>
      <c r="N775" s="572" t="str" cm="1">
        <f t="array" aca="1" ref="N775" ca="1">CELL("format",NCA!F16)</f>
        <v>,0</v>
      </c>
      <c r="O775" s="572">
        <f>ROW(NCA!F16)</f>
        <v>16</v>
      </c>
      <c r="P775" s="572">
        <f>COLUMN(NCA!F16)</f>
        <v>6</v>
      </c>
      <c r="Q775" s="572">
        <f>ROW(NCA!F16)</f>
        <v>16</v>
      </c>
      <c r="R775" s="572">
        <f>COLUMN(NCA!F16)</f>
        <v>6</v>
      </c>
      <c r="S775" s="572">
        <f ca="1">_xlfn.SHEET(NCA!F16)</f>
        <v>9</v>
      </c>
    </row>
    <row r="776" spans="1:19" x14ac:dyDescent="0.35">
      <c r="A776" s="572" t="s">
        <v>283</v>
      </c>
      <c r="B776" s="572">
        <v>592</v>
      </c>
      <c r="C776" s="572" t="s">
        <v>1502</v>
      </c>
      <c r="D776" s="572">
        <v>-145</v>
      </c>
      <c r="E776" s="572" t="s">
        <v>1504</v>
      </c>
      <c r="F776" s="572">
        <f>NCA!F18</f>
        <v>349879.53171772882</v>
      </c>
      <c r="G776" s="572" t="str">
        <f>NCA!E18</f>
        <v>Total asset cost</v>
      </c>
      <c r="H776" s="572" t="s">
        <v>1496</v>
      </c>
      <c r="I776" s="572">
        <f>COLUMN(NCA!E18)</f>
        <v>5</v>
      </c>
      <c r="J776" s="572" t="str">
        <f>NCA!G18</f>
        <v>$ 000s</v>
      </c>
      <c r="K776" s="572"/>
      <c r="L776" s="572">
        <v>591</v>
      </c>
      <c r="M776" s="572">
        <v>597</v>
      </c>
      <c r="N776" s="572" t="str" cm="1">
        <f t="array" aca="1" ref="N776" ca="1">CELL("format",NCA!F18)</f>
        <v>,0</v>
      </c>
      <c r="O776" s="572">
        <f>ROW(NCA!F18)</f>
        <v>18</v>
      </c>
      <c r="P776" s="572">
        <f>COLUMN(NCA!F18)</f>
        <v>6</v>
      </c>
      <c r="Q776" s="572">
        <f>ROW(NCA!F18)</f>
        <v>18</v>
      </c>
      <c r="R776" s="572">
        <f>COLUMN(NCA!F18)</f>
        <v>6</v>
      </c>
      <c r="S776" s="572">
        <f ca="1">_xlfn.SHEET(NCA!F18)</f>
        <v>9</v>
      </c>
    </row>
    <row r="777" spans="1:19" x14ac:dyDescent="0.35">
      <c r="A777" s="572" t="s">
        <v>283</v>
      </c>
      <c r="B777" s="572">
        <v>593</v>
      </c>
      <c r="C777" s="572" t="s">
        <v>2428</v>
      </c>
      <c r="D777" s="572">
        <v>-145</v>
      </c>
      <c r="E777" s="572" t="s">
        <v>2490</v>
      </c>
      <c r="F777" s="572">
        <f>NCA!F19</f>
        <v>25</v>
      </c>
      <c r="G777" s="572" t="str">
        <f>NCA!E19</f>
        <v>Useful life of asset</v>
      </c>
      <c r="H777" s="572" t="s">
        <v>1734</v>
      </c>
      <c r="I777" s="572">
        <f>COLUMN(NCA!E19)</f>
        <v>5</v>
      </c>
      <c r="J777" s="572" t="str">
        <f>NCA!G19</f>
        <v>years</v>
      </c>
      <c r="K777" s="572"/>
      <c r="L777" s="572">
        <v>34</v>
      </c>
      <c r="M777" s="572">
        <v>597</v>
      </c>
      <c r="N777" s="572" t="str" cm="1">
        <f t="array" aca="1" ref="N777" ca="1">CELL("format",NCA!F19)</f>
        <v>,0</v>
      </c>
      <c r="O777" s="572">
        <f>ROW(NCA!F19)</f>
        <v>19</v>
      </c>
      <c r="P777" s="572">
        <f>COLUMN(NCA!F19)</f>
        <v>6</v>
      </c>
      <c r="Q777" s="572">
        <f>ROW(NCA!F19)</f>
        <v>19</v>
      </c>
      <c r="R777" s="572">
        <f>COLUMN(NCA!F19)</f>
        <v>6</v>
      </c>
      <c r="S777" s="572">
        <f ca="1">_xlfn.SHEET(NCA!F19)</f>
        <v>9</v>
      </c>
    </row>
    <row r="778" spans="1:19" x14ac:dyDescent="0.35">
      <c r="A778" s="572" t="s">
        <v>283</v>
      </c>
      <c r="B778" s="572">
        <v>594</v>
      </c>
      <c r="C778" s="572" t="s">
        <v>590</v>
      </c>
      <c r="D778" s="572">
        <v>-145</v>
      </c>
      <c r="E778" s="572" t="s">
        <v>596</v>
      </c>
      <c r="F778" s="572">
        <f>NCA!F20</f>
        <v>4</v>
      </c>
      <c r="G778" s="572" t="str">
        <f>NCA!E20</f>
        <v>Number of periods in a year</v>
      </c>
      <c r="H778" s="572" t="s">
        <v>97</v>
      </c>
      <c r="I778" s="572">
        <f>COLUMN(NCA!E20)</f>
        <v>5</v>
      </c>
      <c r="J778" s="572" t="str">
        <f>NCA!G20</f>
        <v>periods</v>
      </c>
      <c r="K778" s="572"/>
      <c r="L778" s="572">
        <v>845</v>
      </c>
      <c r="M778" s="572">
        <v>597</v>
      </c>
      <c r="N778" s="572" t="str" cm="1">
        <f t="array" aca="1" ref="N778" ca="1">CELL("format",NCA!F20)</f>
        <v>,0</v>
      </c>
      <c r="O778" s="572">
        <f>ROW(NCA!F20)</f>
        <v>20</v>
      </c>
      <c r="P778" s="572">
        <f>COLUMN(NCA!F20)</f>
        <v>6</v>
      </c>
      <c r="Q778" s="572">
        <f>ROW(NCA!F20)</f>
        <v>20</v>
      </c>
      <c r="R778" s="572">
        <f>COLUMN(NCA!F20)</f>
        <v>6</v>
      </c>
      <c r="S778" s="572">
        <f ca="1">_xlfn.SHEET(NCA!F20)</f>
        <v>9</v>
      </c>
    </row>
    <row r="779" spans="1:19" x14ac:dyDescent="0.35">
      <c r="A779" s="572" t="s">
        <v>283</v>
      </c>
      <c r="B779" s="572">
        <v>595</v>
      </c>
      <c r="C779" s="572" t="s">
        <v>2491</v>
      </c>
      <c r="D779" s="572">
        <v>-145</v>
      </c>
      <c r="E779" s="572" t="s">
        <v>2492</v>
      </c>
      <c r="F779" s="572">
        <f>NCA!J21</f>
        <v>0</v>
      </c>
      <c r="G779" s="572" t="str">
        <f>NCA!E21</f>
        <v>Useful life of asset flag</v>
      </c>
      <c r="H779" s="572" t="s">
        <v>2353</v>
      </c>
      <c r="I779" s="572">
        <f>COLUMN(NCA!E21)</f>
        <v>5</v>
      </c>
      <c r="J779" s="572" t="str">
        <f>NCA!G21</f>
        <v>flag</v>
      </c>
      <c r="K779" s="572"/>
      <c r="L779" s="572">
        <v>137</v>
      </c>
      <c r="M779" s="572">
        <v>597</v>
      </c>
      <c r="N779" s="572" t="str" cm="1">
        <f t="array" aca="1" ref="N779" ca="1">CELL("format",NCA!J21)</f>
        <v>,0</v>
      </c>
      <c r="O779" s="572">
        <f>ROW(NCA!J21)</f>
        <v>21</v>
      </c>
      <c r="P779" s="572">
        <f>COLUMN(NCA!J21)</f>
        <v>10</v>
      </c>
      <c r="Q779" s="572">
        <f>ROW(NCA!GJ21)</f>
        <v>21</v>
      </c>
      <c r="R779" s="572">
        <f>COLUMN(NCA!GJ21)</f>
        <v>192</v>
      </c>
      <c r="S779" s="572">
        <f ca="1">_xlfn.SHEET(NCA!J21)</f>
        <v>9</v>
      </c>
    </row>
    <row r="780" spans="1:19" x14ac:dyDescent="0.35">
      <c r="A780" s="572" t="s">
        <v>281</v>
      </c>
      <c r="B780" s="572">
        <v>858</v>
      </c>
      <c r="C780" s="572">
        <v>858</v>
      </c>
      <c r="D780" s="572">
        <v>-145</v>
      </c>
      <c r="E780" s="572" t="s">
        <v>335</v>
      </c>
      <c r="F780" s="572" t="str">
        <f>NCA!E22</f>
        <v>Fixed asset depreciation POS</v>
      </c>
      <c r="G780" s="572" t="str">
        <f>NCA!E21</f>
        <v>Useful life of asset flag</v>
      </c>
      <c r="H780" s="572" t="s">
        <v>2353</v>
      </c>
      <c r="I780" s="572">
        <f>COLUMN(NCA!E21)</f>
        <v>5</v>
      </c>
      <c r="J780" s="572" t="str">
        <f>NCA!G22</f>
        <v>$ 000s</v>
      </c>
      <c r="K780" s="572"/>
      <c r="L780" s="572"/>
      <c r="M780" s="572">
        <v>598</v>
      </c>
      <c r="N780" s="572" t="str" cm="1">
        <f t="array" aca="1" ref="N780" ca="1">CELL("format",NCA!E22)</f>
        <v>,0</v>
      </c>
      <c r="O780" s="572">
        <f>ROW(NCA!E22)</f>
        <v>22</v>
      </c>
      <c r="P780" s="572">
        <f>COLUMN(NCA!E22)</f>
        <v>5</v>
      </c>
      <c r="Q780" s="572">
        <f>ROW(NCA!E22)</f>
        <v>22</v>
      </c>
      <c r="R780" s="572">
        <f>COLUMN(NCA!E22)</f>
        <v>5</v>
      </c>
      <c r="S780" s="572">
        <f ca="1">_xlfn.SHEET(NCA!E22)</f>
        <v>9</v>
      </c>
    </row>
    <row r="781" spans="1:19" x14ac:dyDescent="0.35">
      <c r="A781" s="572" t="s">
        <v>274</v>
      </c>
      <c r="B781" s="572">
        <v>1275</v>
      </c>
      <c r="C781" s="572" t="s">
        <v>2493</v>
      </c>
      <c r="D781" s="572">
        <v>-145</v>
      </c>
      <c r="E781" s="572" t="s">
        <v>1017</v>
      </c>
      <c r="F781" s="572">
        <f>NCA!H22</f>
        <v>349879.53171772911</v>
      </c>
      <c r="G781" s="572" t="str">
        <f>NCA!E22</f>
        <v>Fixed asset depreciation POS</v>
      </c>
      <c r="H781" s="572" t="s">
        <v>222</v>
      </c>
      <c r="I781" s="572">
        <f>COLUMN(NCA!E22)</f>
        <v>5</v>
      </c>
      <c r="J781" s="572" t="str">
        <f>NCA!G22</f>
        <v>$ 000s</v>
      </c>
      <c r="K781" s="572" t="s">
        <v>597</v>
      </c>
      <c r="L781" s="572">
        <v>597</v>
      </c>
      <c r="M781" s="572"/>
      <c r="N781" s="572" t="str" cm="1">
        <f t="array" aca="1" ref="N781" ca="1">CELL("format",NCA!H22)</f>
        <v>,0</v>
      </c>
      <c r="O781" s="572">
        <f>ROW(NCA!H22)</f>
        <v>22</v>
      </c>
      <c r="P781" s="572">
        <f>COLUMN(NCA!H22)</f>
        <v>8</v>
      </c>
      <c r="Q781" s="572">
        <f>ROW(NCA!H22)</f>
        <v>22</v>
      </c>
      <c r="R781" s="572">
        <f>COLUMN(NCA!H22)</f>
        <v>8</v>
      </c>
      <c r="S781" s="572">
        <f ca="1">_xlfn.SHEET(NCA!H22)</f>
        <v>9</v>
      </c>
    </row>
    <row r="782" spans="1:19" x14ac:dyDescent="0.35">
      <c r="A782" s="572" t="s">
        <v>277</v>
      </c>
      <c r="B782" s="572">
        <v>597</v>
      </c>
      <c r="C782" s="572" t="s">
        <v>1018</v>
      </c>
      <c r="D782" s="572">
        <v>-145</v>
      </c>
      <c r="E782" s="572" t="s">
        <v>2494</v>
      </c>
      <c r="F782" s="572">
        <f>NCA!J22</f>
        <v>0</v>
      </c>
      <c r="G782" s="572" t="str">
        <f>NCA!E22</f>
        <v>Fixed asset depreciation POS</v>
      </c>
      <c r="H782" s="572" t="s">
        <v>222</v>
      </c>
      <c r="I782" s="572">
        <f>COLUMN(NCA!E22)</f>
        <v>5</v>
      </c>
      <c r="J782" s="572" t="str">
        <f>NCA!G22</f>
        <v>$ 000s</v>
      </c>
      <c r="K782" s="572" t="s">
        <v>599</v>
      </c>
      <c r="L782" s="572" t="s">
        <v>1642</v>
      </c>
      <c r="M782" s="572" t="s">
        <v>2224</v>
      </c>
      <c r="N782" s="572" t="str" cm="1">
        <f t="array" aca="1" ref="N782" ca="1">CELL("format",NCA!J22)</f>
        <v>,0</v>
      </c>
      <c r="O782" s="572">
        <f>ROW(NCA!J22)</f>
        <v>22</v>
      </c>
      <c r="P782" s="572">
        <f>COLUMN(NCA!J22)</f>
        <v>10</v>
      </c>
      <c r="Q782" s="572">
        <f>ROW(NCA!GJ22)</f>
        <v>22</v>
      </c>
      <c r="R782" s="572">
        <f>COLUMN(NCA!GJ22)</f>
        <v>192</v>
      </c>
      <c r="S782" s="572">
        <f ca="1">_xlfn.SHEET(NCA!J22)</f>
        <v>9</v>
      </c>
    </row>
    <row r="783" spans="1:19" x14ac:dyDescent="0.35">
      <c r="A783" s="572" t="s">
        <v>272</v>
      </c>
      <c r="B783" s="572">
        <v>598</v>
      </c>
      <c r="C783" s="572">
        <v>598</v>
      </c>
      <c r="D783" s="572">
        <v>-145</v>
      </c>
      <c r="E783" s="572" t="s">
        <v>2225</v>
      </c>
      <c r="F783" s="572" t="str">
        <f>NCA!E23</f>
        <v>Fixed asset depreciation</v>
      </c>
      <c r="G783" s="572" t="str">
        <f>NCA!E22</f>
        <v>Fixed asset depreciation POS</v>
      </c>
      <c r="H783" s="572" t="s">
        <v>222</v>
      </c>
      <c r="I783" s="572">
        <f>COLUMN(NCA!E22)</f>
        <v>5</v>
      </c>
      <c r="J783" s="572" t="str">
        <f>NCA!G23</f>
        <v>$ 000s</v>
      </c>
      <c r="K783" s="572"/>
      <c r="L783" s="572">
        <v>858</v>
      </c>
      <c r="M783" s="572"/>
      <c r="N783" s="572" t="str" cm="1">
        <f t="array" aca="1" ref="N783" ca="1">CELL("format",NCA!E23)</f>
        <v>,0</v>
      </c>
      <c r="O783" s="572">
        <f>ROW(NCA!E23)</f>
        <v>23</v>
      </c>
      <c r="P783" s="572">
        <f>COLUMN(NCA!E23)</f>
        <v>5</v>
      </c>
      <c r="Q783" s="572">
        <f>ROW(NCA!E23)</f>
        <v>23</v>
      </c>
      <c r="R783" s="572">
        <f>COLUMN(NCA!E23)</f>
        <v>5</v>
      </c>
      <c r="S783" s="572">
        <f ca="1">_xlfn.SHEET(NCA!E23)</f>
        <v>9</v>
      </c>
    </row>
    <row r="784" spans="1:19" x14ac:dyDescent="0.35">
      <c r="A784" s="572" t="s">
        <v>274</v>
      </c>
      <c r="B784" s="572">
        <v>1276</v>
      </c>
      <c r="C784" s="572" t="s">
        <v>600</v>
      </c>
      <c r="D784" s="572">
        <v>-145</v>
      </c>
      <c r="E784" s="572" t="s">
        <v>601</v>
      </c>
      <c r="F784" s="572">
        <f>NCA!H23</f>
        <v>-349879.53171772911</v>
      </c>
      <c r="G784" s="572" t="str">
        <f>NCA!E23</f>
        <v>Fixed asset depreciation</v>
      </c>
      <c r="H784" s="572" t="s">
        <v>437</v>
      </c>
      <c r="I784" s="572">
        <f>COLUMN(NCA!E23)</f>
        <v>5</v>
      </c>
      <c r="J784" s="572" t="str">
        <f>NCA!G23</f>
        <v>$ 000s</v>
      </c>
      <c r="K784" s="572" t="s">
        <v>600</v>
      </c>
      <c r="L784" s="572">
        <v>599</v>
      </c>
      <c r="M784" s="572"/>
      <c r="N784" s="572" t="str" cm="1">
        <f t="array" aca="1" ref="N784" ca="1">CELL("format",NCA!H23)</f>
        <v>,0</v>
      </c>
      <c r="O784" s="572">
        <f>ROW(NCA!H23)</f>
        <v>23</v>
      </c>
      <c r="P784" s="572">
        <f>COLUMN(NCA!H23)</f>
        <v>8</v>
      </c>
      <c r="Q784" s="572">
        <f>ROW(NCA!H23)</f>
        <v>23</v>
      </c>
      <c r="R784" s="572">
        <f>COLUMN(NCA!H23)</f>
        <v>8</v>
      </c>
      <c r="S784" s="572">
        <f ca="1">_xlfn.SHEET(NCA!H23)</f>
        <v>9</v>
      </c>
    </row>
    <row r="785" spans="1:19" x14ac:dyDescent="0.35">
      <c r="A785" s="572" t="s">
        <v>277</v>
      </c>
      <c r="B785" s="572">
        <v>599</v>
      </c>
      <c r="C785" s="572" t="s">
        <v>435</v>
      </c>
      <c r="D785" s="572">
        <v>-145</v>
      </c>
      <c r="E785" s="572" t="s">
        <v>1019</v>
      </c>
      <c r="F785" s="572">
        <f>NCA!J23</f>
        <v>0</v>
      </c>
      <c r="G785" s="572" t="str">
        <f>NCA!E23</f>
        <v>Fixed asset depreciation</v>
      </c>
      <c r="H785" s="572" t="s">
        <v>437</v>
      </c>
      <c r="I785" s="572">
        <f>COLUMN(NCA!E23)</f>
        <v>5</v>
      </c>
      <c r="J785" s="572" t="str">
        <f>NCA!G23</f>
        <v>$ 000s</v>
      </c>
      <c r="K785" s="572" t="s">
        <v>435</v>
      </c>
      <c r="L785" s="572">
        <v>597</v>
      </c>
      <c r="M785" s="572" t="s">
        <v>2226</v>
      </c>
      <c r="N785" s="572" t="str" cm="1">
        <f t="array" aca="1" ref="N785" ca="1">CELL("format",NCA!J23)</f>
        <v>,0</v>
      </c>
      <c r="O785" s="572">
        <f>ROW(NCA!J23)</f>
        <v>23</v>
      </c>
      <c r="P785" s="572">
        <f>COLUMN(NCA!J23)</f>
        <v>10</v>
      </c>
      <c r="Q785" s="572">
        <f>ROW(NCA!GJ23)</f>
        <v>23</v>
      </c>
      <c r="R785" s="572">
        <f>COLUMN(NCA!GJ23)</f>
        <v>192</v>
      </c>
      <c r="S785" s="572">
        <f ca="1">_xlfn.SHEET(NCA!J23)</f>
        <v>9</v>
      </c>
    </row>
    <row r="786" spans="1:19" x14ac:dyDescent="0.35">
      <c r="A786" s="572" t="s">
        <v>270</v>
      </c>
      <c r="B786" s="572">
        <v>-146</v>
      </c>
      <c r="C786" s="572" t="s">
        <v>603</v>
      </c>
      <c r="D786" s="572">
        <v>-143</v>
      </c>
      <c r="E786" s="572"/>
      <c r="F786" s="572" t="str">
        <f>NCA!A25</f>
        <v>FIXED ASSET BALANCE</v>
      </c>
      <c r="G786" s="572" t="str">
        <f>NCA!A25</f>
        <v>FIXED ASSET BALANCE</v>
      </c>
      <c r="H786" s="572" t="s">
        <v>202</v>
      </c>
      <c r="I786" s="572">
        <f>COLUMN(NCA!A25)</f>
        <v>1</v>
      </c>
      <c r="J786" s="572"/>
      <c r="K786" s="572" t="s">
        <v>603</v>
      </c>
      <c r="L786" s="572"/>
      <c r="M786" s="572"/>
      <c r="N786" s="572" t="str" cm="1">
        <f t="array" aca="1" ref="N786" ca="1">CELL("format",NCA!A25)</f>
        <v>,0</v>
      </c>
      <c r="O786" s="572">
        <f>ROW(NCA!A25)</f>
        <v>25</v>
      </c>
      <c r="P786" s="572">
        <f>COLUMN(NCA!A25)</f>
        <v>1</v>
      </c>
      <c r="Q786" s="572">
        <f>ROW(NCA!A37)</f>
        <v>37</v>
      </c>
      <c r="R786" s="572">
        <f>COLUMN(NCA!A37)</f>
        <v>1</v>
      </c>
      <c r="S786" s="572">
        <f ca="1">_xlfn.SHEET(NCA!A25)</f>
        <v>9</v>
      </c>
    </row>
    <row r="787" spans="1:19" x14ac:dyDescent="0.35">
      <c r="A787" s="572" t="s">
        <v>277</v>
      </c>
      <c r="B787" s="572">
        <v>600</v>
      </c>
      <c r="C787" s="572" t="s">
        <v>1020</v>
      </c>
      <c r="D787" s="572">
        <v>-146</v>
      </c>
      <c r="E787" s="572" t="s">
        <v>605</v>
      </c>
      <c r="F787" s="572">
        <f>NCA!J27</f>
        <v>0</v>
      </c>
      <c r="G787" s="572" t="str">
        <f>NCA!E27</f>
        <v>Fixed asset balance BEG</v>
      </c>
      <c r="H787" s="572" t="s">
        <v>204</v>
      </c>
      <c r="I787" s="572">
        <f>COLUMN(NCA!E27)</f>
        <v>5</v>
      </c>
      <c r="J787" s="572" t="str">
        <f>NCA!G27</f>
        <v>$ 000s</v>
      </c>
      <c r="K787" s="572" t="s">
        <v>604</v>
      </c>
      <c r="L787" s="572">
        <v>604</v>
      </c>
      <c r="M787" s="572">
        <v>604</v>
      </c>
      <c r="N787" s="572" t="str" cm="1">
        <f t="array" aca="1" ref="N787" ca="1">CELL("format",NCA!J27)</f>
        <v>,0</v>
      </c>
      <c r="O787" s="572">
        <f>ROW(NCA!J27)</f>
        <v>27</v>
      </c>
      <c r="P787" s="572">
        <f>COLUMN(NCA!J27)</f>
        <v>10</v>
      </c>
      <c r="Q787" s="572">
        <f>ROW(NCA!GJ27)</f>
        <v>27</v>
      </c>
      <c r="R787" s="572">
        <f>COLUMN(NCA!GJ27)</f>
        <v>192</v>
      </c>
      <c r="S787" s="572">
        <f ca="1">_xlfn.SHEET(NCA!J27)</f>
        <v>9</v>
      </c>
    </row>
    <row r="788" spans="1:19" x14ac:dyDescent="0.35">
      <c r="A788" s="572" t="s">
        <v>283</v>
      </c>
      <c r="B788" s="572">
        <v>601</v>
      </c>
      <c r="C788" s="572" t="s">
        <v>599</v>
      </c>
      <c r="D788" s="572">
        <v>-146</v>
      </c>
      <c r="E788" s="572" t="s">
        <v>606</v>
      </c>
      <c r="F788" s="572">
        <f>NCA!J28</f>
        <v>0</v>
      </c>
      <c r="G788" s="572" t="str">
        <f>NCA!E28</f>
        <v>Construction costs POS</v>
      </c>
      <c r="H788" s="572" t="s">
        <v>220</v>
      </c>
      <c r="I788" s="572">
        <f>COLUMN(NCA!E28)</f>
        <v>5</v>
      </c>
      <c r="J788" s="572" t="str">
        <f>NCA!G28</f>
        <v>$ 000s</v>
      </c>
      <c r="K788" s="572"/>
      <c r="L788" s="572">
        <v>213</v>
      </c>
      <c r="M788" s="572">
        <v>604</v>
      </c>
      <c r="N788" s="572" t="str" cm="1">
        <f t="array" aca="1" ref="N788" ca="1">CELL("format",NCA!J28)</f>
        <v>,0</v>
      </c>
      <c r="O788" s="572">
        <f>ROW(NCA!J28)</f>
        <v>28</v>
      </c>
      <c r="P788" s="572">
        <f>COLUMN(NCA!J28)</f>
        <v>10</v>
      </c>
      <c r="Q788" s="572">
        <f>ROW(NCA!GJ28)</f>
        <v>28</v>
      </c>
      <c r="R788" s="572">
        <f>COLUMN(NCA!GJ28)</f>
        <v>192</v>
      </c>
      <c r="S788" s="572">
        <f ca="1">_xlfn.SHEET(NCA!J28)</f>
        <v>9</v>
      </c>
    </row>
    <row r="789" spans="1:19" x14ac:dyDescent="0.35">
      <c r="A789" s="572" t="s">
        <v>283</v>
      </c>
      <c r="B789" s="572">
        <v>602</v>
      </c>
      <c r="C789" s="572" t="s">
        <v>1477</v>
      </c>
      <c r="D789" s="572">
        <v>-146</v>
      </c>
      <c r="E789" s="572" t="s">
        <v>1478</v>
      </c>
      <c r="F789" s="572">
        <f>NCA!J29</f>
        <v>0</v>
      </c>
      <c r="G789" s="572" t="str">
        <f>NCA!E29</f>
        <v>Financing costs POS</v>
      </c>
      <c r="H789" s="572" t="s">
        <v>1455</v>
      </c>
      <c r="I789" s="572">
        <f>COLUMN(NCA!E29)</f>
        <v>5</v>
      </c>
      <c r="J789" s="572" t="str">
        <f>NCA!G29</f>
        <v>$ 000s</v>
      </c>
      <c r="K789" s="572"/>
      <c r="L789" s="572">
        <v>310</v>
      </c>
      <c r="M789" s="572">
        <v>604</v>
      </c>
      <c r="N789" s="572" t="str" cm="1">
        <f t="array" aca="1" ref="N789" ca="1">CELL("format",NCA!J29)</f>
        <v>,0</v>
      </c>
      <c r="O789" s="572">
        <f>ROW(NCA!J29)</f>
        <v>29</v>
      </c>
      <c r="P789" s="572">
        <f>COLUMN(NCA!J29)</f>
        <v>10</v>
      </c>
      <c r="Q789" s="572">
        <f>ROW(NCA!GJ29)</f>
        <v>29</v>
      </c>
      <c r="R789" s="572">
        <f>COLUMN(NCA!GJ29)</f>
        <v>192</v>
      </c>
      <c r="S789" s="572">
        <f ca="1">_xlfn.SHEET(NCA!J29)</f>
        <v>9</v>
      </c>
    </row>
    <row r="790" spans="1:19" x14ac:dyDescent="0.35">
      <c r="A790" s="572" t="s">
        <v>283</v>
      </c>
      <c r="B790" s="572">
        <v>603</v>
      </c>
      <c r="C790" s="572" t="s">
        <v>1018</v>
      </c>
      <c r="D790" s="572">
        <v>-146</v>
      </c>
      <c r="E790" s="572" t="s">
        <v>1021</v>
      </c>
      <c r="F790" s="572">
        <f>NCA!J30</f>
        <v>0</v>
      </c>
      <c r="G790" s="572" t="str">
        <f>NCA!E30</f>
        <v>Fixed asset depreciation POS</v>
      </c>
      <c r="H790" s="572" t="s">
        <v>222</v>
      </c>
      <c r="I790" s="572">
        <f>COLUMN(NCA!E30)</f>
        <v>5</v>
      </c>
      <c r="J790" s="572" t="str">
        <f>NCA!G30</f>
        <v>$ 000s</v>
      </c>
      <c r="K790" s="572"/>
      <c r="L790" s="572">
        <v>597</v>
      </c>
      <c r="M790" s="572">
        <v>604</v>
      </c>
      <c r="N790" s="572" t="str" cm="1">
        <f t="array" aca="1" ref="N790" ca="1">CELL("format",NCA!J30)</f>
        <v>,0</v>
      </c>
      <c r="O790" s="572">
        <f>ROW(NCA!J30)</f>
        <v>30</v>
      </c>
      <c r="P790" s="572">
        <f>COLUMN(NCA!J30)</f>
        <v>10</v>
      </c>
      <c r="Q790" s="572">
        <f>ROW(NCA!GJ30)</f>
        <v>30</v>
      </c>
      <c r="R790" s="572">
        <f>COLUMN(NCA!GJ30)</f>
        <v>192</v>
      </c>
      <c r="S790" s="572">
        <f ca="1">_xlfn.SHEET(NCA!J30)</f>
        <v>9</v>
      </c>
    </row>
    <row r="791" spans="1:19" x14ac:dyDescent="0.35">
      <c r="A791" s="572" t="s">
        <v>281</v>
      </c>
      <c r="B791" s="572">
        <v>859</v>
      </c>
      <c r="C791" s="572">
        <v>859</v>
      </c>
      <c r="D791" s="572">
        <v>-146</v>
      </c>
      <c r="E791" s="572" t="s">
        <v>335</v>
      </c>
      <c r="F791" s="572">
        <f>NCA!I31</f>
        <v>0</v>
      </c>
      <c r="G791" s="572" t="str">
        <f>NCA!E31</f>
        <v>Fixed asset balance</v>
      </c>
      <c r="H791" s="572" t="s">
        <v>205</v>
      </c>
      <c r="I791" s="572">
        <f>COLUMN(NCA!E31)</f>
        <v>5</v>
      </c>
      <c r="J791" s="572" t="str">
        <f>NCA!G31</f>
        <v>$ 000s</v>
      </c>
      <c r="K791" s="572"/>
      <c r="L791" s="572"/>
      <c r="M791" s="572"/>
      <c r="N791" s="572" t="str" cm="1">
        <f t="array" aca="1" ref="N791" ca="1">CELL("format",NCA!I31)</f>
        <v>,0</v>
      </c>
      <c r="O791" s="572">
        <f>ROW(NCA!I31)</f>
        <v>31</v>
      </c>
      <c r="P791" s="572">
        <f>COLUMN(NCA!I31)</f>
        <v>9</v>
      </c>
      <c r="Q791" s="572">
        <f>ROW(NCA!I31)</f>
        <v>31</v>
      </c>
      <c r="R791" s="572">
        <f>COLUMN(NCA!I31)</f>
        <v>9</v>
      </c>
      <c r="S791" s="572">
        <f ca="1">_xlfn.SHEET(NCA!I31)</f>
        <v>9</v>
      </c>
    </row>
    <row r="792" spans="1:19" x14ac:dyDescent="0.35">
      <c r="A792" s="572" t="s">
        <v>277</v>
      </c>
      <c r="B792" s="572">
        <v>604</v>
      </c>
      <c r="C792" s="572" t="s">
        <v>477</v>
      </c>
      <c r="D792" s="572">
        <v>-146</v>
      </c>
      <c r="E792" s="572" t="s">
        <v>1505</v>
      </c>
      <c r="F792" s="572">
        <f>NCA!J31</f>
        <v>0</v>
      </c>
      <c r="G792" s="572" t="str">
        <f>NCA!E31</f>
        <v>Fixed asset balance</v>
      </c>
      <c r="H792" s="572" t="s">
        <v>205</v>
      </c>
      <c r="I792" s="572">
        <f>COLUMN(NCA!E31)</f>
        <v>5</v>
      </c>
      <c r="J792" s="572" t="str">
        <f>NCA!G31</f>
        <v>$ 000s</v>
      </c>
      <c r="K792" s="572" t="s">
        <v>477</v>
      </c>
      <c r="L792" s="572" t="s">
        <v>2227</v>
      </c>
      <c r="M792" s="572" t="s">
        <v>2228</v>
      </c>
      <c r="N792" s="572" t="str" cm="1">
        <f t="array" aca="1" ref="N792" ca="1">CELL("format",NCA!J31)</f>
        <v>,0</v>
      </c>
      <c r="O792" s="572">
        <f>ROW(NCA!J31)</f>
        <v>31</v>
      </c>
      <c r="P792" s="572">
        <f>COLUMN(NCA!J31)</f>
        <v>10</v>
      </c>
      <c r="Q792" s="572">
        <f>ROW(NCA!GJ31)</f>
        <v>31</v>
      </c>
      <c r="R792" s="572">
        <f>COLUMN(NCA!GJ31)</f>
        <v>192</v>
      </c>
      <c r="S792" s="572">
        <f ca="1">_xlfn.SHEET(NCA!J31)</f>
        <v>9</v>
      </c>
    </row>
    <row r="793" spans="1:19" x14ac:dyDescent="0.35">
      <c r="A793" s="572" t="s">
        <v>270</v>
      </c>
      <c r="B793" s="572">
        <v>-118</v>
      </c>
      <c r="C793" s="572" t="s">
        <v>2495</v>
      </c>
      <c r="D793" s="572">
        <v>-8</v>
      </c>
      <c r="E793" s="572"/>
      <c r="F793" s="572" t="str">
        <f ca="1">Ops!A1</f>
        <v>Ops - Base case 1</v>
      </c>
      <c r="G793" s="572" t="str">
        <f ca="1">Ops!A1</f>
        <v>Ops - Base case 1</v>
      </c>
      <c r="H793" s="572" t="s">
        <v>827</v>
      </c>
      <c r="I793" s="572">
        <f>COLUMN(Ops!A1)</f>
        <v>1</v>
      </c>
      <c r="J793" s="572"/>
      <c r="K793" s="572" t="s">
        <v>2495</v>
      </c>
      <c r="L793" s="572"/>
      <c r="M793" s="572"/>
      <c r="N793" s="572" t="str" cm="1">
        <f t="array" aca="1" ref="N793" ca="1">CELL("format",Ops!A1)</f>
        <v>,0</v>
      </c>
      <c r="O793" s="572">
        <f>ROW(Ops!A1)</f>
        <v>1</v>
      </c>
      <c r="P793" s="572">
        <f>COLUMN(Ops!A1)</f>
        <v>1</v>
      </c>
      <c r="Q793" s="572">
        <f>ROW(Ops!A333)</f>
        <v>333</v>
      </c>
      <c r="R793" s="572">
        <f>COLUMN(Ops!A333)</f>
        <v>1</v>
      </c>
      <c r="S793" s="572">
        <f ca="1">_xlfn.SHEET(Ops!A1)</f>
        <v>8</v>
      </c>
    </row>
    <row r="794" spans="1:19" x14ac:dyDescent="0.35">
      <c r="A794" s="572" t="s">
        <v>272</v>
      </c>
      <c r="B794" s="572">
        <v>323</v>
      </c>
      <c r="C794" s="572">
        <v>323</v>
      </c>
      <c r="D794" s="572">
        <v>-118</v>
      </c>
      <c r="E794" s="572" t="s">
        <v>2229</v>
      </c>
      <c r="F794" s="572" t="str">
        <f ca="1">Ops!A1</f>
        <v>Ops - Base case 1</v>
      </c>
      <c r="G794" s="572"/>
      <c r="H794" s="572"/>
      <c r="I794" s="572"/>
      <c r="J794" s="572"/>
      <c r="K794" s="572"/>
      <c r="L794" s="572">
        <v>3</v>
      </c>
      <c r="M794" s="572"/>
      <c r="N794" s="572" t="str" cm="1">
        <f t="array" aca="1" ref="N794" ca="1">CELL("format",Ops!A1)</f>
        <v>,0</v>
      </c>
      <c r="O794" s="572">
        <f>ROW(Ops!A1)</f>
        <v>1</v>
      </c>
      <c r="P794" s="572">
        <f>COLUMN(Ops!A1)</f>
        <v>1</v>
      </c>
      <c r="Q794" s="572">
        <f>ROW(Ops!A1)</f>
        <v>1</v>
      </c>
      <c r="R794" s="572">
        <f>COLUMN(Ops!A1)</f>
        <v>1</v>
      </c>
      <c r="S794" s="572">
        <f ca="1">_xlfn.SHEET(Ops!A1)</f>
        <v>8</v>
      </c>
    </row>
    <row r="795" spans="1:19" x14ac:dyDescent="0.35">
      <c r="A795" s="572" t="s">
        <v>270</v>
      </c>
      <c r="B795" s="572">
        <v>-119</v>
      </c>
      <c r="C795" s="572" t="s">
        <v>1057</v>
      </c>
      <c r="D795" s="572">
        <v>-118</v>
      </c>
      <c r="E795" s="572"/>
      <c r="F795" s="572" t="str">
        <f>Ops!A7</f>
        <v>RAMP-UP</v>
      </c>
      <c r="G795" s="572" t="str">
        <f>Ops!A7</f>
        <v>RAMP-UP</v>
      </c>
      <c r="H795" s="572" t="s">
        <v>1058</v>
      </c>
      <c r="I795" s="572">
        <f>COLUMN(Ops!A7)</f>
        <v>1</v>
      </c>
      <c r="J795" s="572"/>
      <c r="K795" s="572" t="s">
        <v>1057</v>
      </c>
      <c r="L795" s="572"/>
      <c r="M795" s="572"/>
      <c r="N795" s="572" t="str" cm="1">
        <f t="array" aca="1" ref="N795" ca="1">CELL("format",Ops!A7)</f>
        <v>,0</v>
      </c>
      <c r="O795" s="572">
        <f>ROW(Ops!A7)</f>
        <v>7</v>
      </c>
      <c r="P795" s="572">
        <f>COLUMN(Ops!A7)</f>
        <v>1</v>
      </c>
      <c r="Q795" s="572">
        <f>ROW(Ops!A24)</f>
        <v>24</v>
      </c>
      <c r="R795" s="572">
        <f>COLUMN(Ops!A24)</f>
        <v>1</v>
      </c>
      <c r="S795" s="572">
        <f ca="1">_xlfn.SHEET(Ops!A7)</f>
        <v>8</v>
      </c>
    </row>
    <row r="796" spans="1:19" x14ac:dyDescent="0.35">
      <c r="A796" s="572" t="s">
        <v>283</v>
      </c>
      <c r="B796" s="572">
        <v>324</v>
      </c>
      <c r="C796" s="572" t="s">
        <v>367</v>
      </c>
      <c r="D796" s="572">
        <v>-119</v>
      </c>
      <c r="E796" s="572" t="s">
        <v>368</v>
      </c>
      <c r="F796" s="572">
        <f>Ops!F9</f>
        <v>3</v>
      </c>
      <c r="G796" s="572" t="str">
        <f>Ops!E9</f>
        <v>Length of operating period</v>
      </c>
      <c r="H796" s="572" t="s">
        <v>83</v>
      </c>
      <c r="I796" s="572">
        <f>COLUMN(Ops!E9)</f>
        <v>5</v>
      </c>
      <c r="J796" s="572" t="str">
        <f>Ops!G9</f>
        <v>months</v>
      </c>
      <c r="K796" s="572"/>
      <c r="L796" s="572">
        <v>912</v>
      </c>
      <c r="M796" s="572">
        <v>326</v>
      </c>
      <c r="N796" s="572" t="str" cm="1">
        <f t="array" aca="1" ref="N796" ca="1">CELL("format",Ops!F9)</f>
        <v>,0</v>
      </c>
      <c r="O796" s="572">
        <f>ROW(Ops!F9)</f>
        <v>9</v>
      </c>
      <c r="P796" s="572">
        <f>COLUMN(Ops!F9)</f>
        <v>6</v>
      </c>
      <c r="Q796" s="572">
        <f>ROW(Ops!F9)</f>
        <v>9</v>
      </c>
      <c r="R796" s="572">
        <f>COLUMN(Ops!F9)</f>
        <v>6</v>
      </c>
      <c r="S796" s="572">
        <f ca="1">_xlfn.SHEET(Ops!F9)</f>
        <v>8</v>
      </c>
    </row>
    <row r="797" spans="1:19" x14ac:dyDescent="0.35">
      <c r="A797" s="572" t="s">
        <v>283</v>
      </c>
      <c r="B797" s="572">
        <v>325</v>
      </c>
      <c r="C797" s="572" t="s">
        <v>783</v>
      </c>
      <c r="D797" s="572">
        <v>-119</v>
      </c>
      <c r="E797" s="572" t="s">
        <v>828</v>
      </c>
      <c r="F797" s="572">
        <f>Ops!F10</f>
        <v>6</v>
      </c>
      <c r="G797" s="572" t="str">
        <f>Ops!E10</f>
        <v>Ramp-up start quarter (construction)</v>
      </c>
      <c r="H797" s="572" t="s">
        <v>702</v>
      </c>
      <c r="I797" s="572">
        <f>COLUMN(Ops!E10)</f>
        <v>5</v>
      </c>
      <c r="J797" s="572" t="str">
        <f>Ops!G10</f>
        <v>quarter</v>
      </c>
      <c r="K797" s="572"/>
      <c r="L797" s="572">
        <v>927</v>
      </c>
      <c r="M797" s="572">
        <v>326</v>
      </c>
      <c r="N797" s="572" t="str" cm="1">
        <f t="array" aca="1" ref="N797" ca="1">CELL("format",Ops!F10)</f>
        <v>,0</v>
      </c>
      <c r="O797" s="572">
        <f>ROW(Ops!F10)</f>
        <v>10</v>
      </c>
      <c r="P797" s="572">
        <f>COLUMN(Ops!F10)</f>
        <v>6</v>
      </c>
      <c r="Q797" s="572">
        <f>ROW(Ops!F10)</f>
        <v>10</v>
      </c>
      <c r="R797" s="572">
        <f>COLUMN(Ops!F10)</f>
        <v>6</v>
      </c>
      <c r="S797" s="572">
        <f ca="1">_xlfn.SHEET(Ops!F10)</f>
        <v>8</v>
      </c>
    </row>
    <row r="798" spans="1:19" x14ac:dyDescent="0.35">
      <c r="A798" s="572" t="s">
        <v>277</v>
      </c>
      <c r="B798" s="572">
        <v>326</v>
      </c>
      <c r="C798" s="572" t="s">
        <v>1217</v>
      </c>
      <c r="D798" s="572">
        <v>-119</v>
      </c>
      <c r="E798" s="572" t="s">
        <v>1218</v>
      </c>
      <c r="F798" s="572">
        <f>Ops!F11</f>
        <v>16</v>
      </c>
      <c r="G798" s="572" t="str">
        <f>Ops!E11</f>
        <v>Ramp-up start month</v>
      </c>
      <c r="H798" s="572" t="s">
        <v>1059</v>
      </c>
      <c r="I798" s="572">
        <f>COLUMN(Ops!E11)</f>
        <v>5</v>
      </c>
      <c r="J798" s="572" t="str">
        <f>Ops!G11</f>
        <v>month</v>
      </c>
      <c r="K798" s="572" t="s">
        <v>1217</v>
      </c>
      <c r="L798" s="572" t="s">
        <v>2230</v>
      </c>
      <c r="M798" s="572">
        <v>330</v>
      </c>
      <c r="N798" s="572" t="str" cm="1">
        <f t="array" aca="1" ref="N798" ca="1">CELL("format",Ops!F11)</f>
        <v>,0</v>
      </c>
      <c r="O798" s="572">
        <f>ROW(Ops!F11)</f>
        <v>11</v>
      </c>
      <c r="P798" s="572">
        <f>COLUMN(Ops!F11)</f>
        <v>6</v>
      </c>
      <c r="Q798" s="572">
        <f>ROW(Ops!F11)</f>
        <v>11</v>
      </c>
      <c r="R798" s="572">
        <f>COLUMN(Ops!F11)</f>
        <v>6</v>
      </c>
      <c r="S798" s="572">
        <f ca="1">_xlfn.SHEET(Ops!F11)</f>
        <v>8</v>
      </c>
    </row>
    <row r="799" spans="1:19" x14ac:dyDescent="0.35">
      <c r="A799" s="572" t="s">
        <v>283</v>
      </c>
      <c r="B799" s="572">
        <v>327</v>
      </c>
      <c r="C799" s="572" t="s">
        <v>367</v>
      </c>
      <c r="D799" s="572">
        <v>-119</v>
      </c>
      <c r="E799" s="572" t="s">
        <v>368</v>
      </c>
      <c r="F799" s="572">
        <f>Ops!F13</f>
        <v>3</v>
      </c>
      <c r="G799" s="572" t="str">
        <f>Ops!E13</f>
        <v>Length of operating period</v>
      </c>
      <c r="H799" s="572" t="s">
        <v>83</v>
      </c>
      <c r="I799" s="572">
        <f>COLUMN(Ops!E13)</f>
        <v>5</v>
      </c>
      <c r="J799" s="572" t="str">
        <f>Ops!G13</f>
        <v>months</v>
      </c>
      <c r="K799" s="572"/>
      <c r="L799" s="572">
        <v>912</v>
      </c>
      <c r="M799" s="572">
        <v>329</v>
      </c>
      <c r="N799" s="572" t="str" cm="1">
        <f t="array" aca="1" ref="N799" ca="1">CELL("format",Ops!F13)</f>
        <v>,0</v>
      </c>
      <c r="O799" s="572">
        <f>ROW(Ops!F13)</f>
        <v>13</v>
      </c>
      <c r="P799" s="572">
        <f>COLUMN(Ops!F13)</f>
        <v>6</v>
      </c>
      <c r="Q799" s="572">
        <f>ROW(Ops!F13)</f>
        <v>13</v>
      </c>
      <c r="R799" s="572">
        <f>COLUMN(Ops!F13)</f>
        <v>6</v>
      </c>
      <c r="S799" s="572">
        <f ca="1">_xlfn.SHEET(Ops!F13)</f>
        <v>8</v>
      </c>
    </row>
    <row r="800" spans="1:19" x14ac:dyDescent="0.35">
      <c r="A800" s="572" t="s">
        <v>283</v>
      </c>
      <c r="B800" s="572">
        <v>328</v>
      </c>
      <c r="C800" s="572" t="s">
        <v>787</v>
      </c>
      <c r="D800" s="572">
        <v>-119</v>
      </c>
      <c r="E800" s="572" t="s">
        <v>829</v>
      </c>
      <c r="F800" s="572">
        <f>Ops!F14</f>
        <v>8</v>
      </c>
      <c r="G800" s="572" t="str">
        <f>Ops!E14</f>
        <v>Ramp-up duration</v>
      </c>
      <c r="H800" s="572" t="s">
        <v>703</v>
      </c>
      <c r="I800" s="572">
        <f>COLUMN(Ops!E14)</f>
        <v>5</v>
      </c>
      <c r="J800" s="572" t="str">
        <f>Ops!G14</f>
        <v>quarters</v>
      </c>
      <c r="K800" s="572"/>
      <c r="L800" s="572">
        <v>928</v>
      </c>
      <c r="M800" s="572">
        <v>329</v>
      </c>
      <c r="N800" s="572" t="str" cm="1">
        <f t="array" aca="1" ref="N800" ca="1">CELL("format",Ops!F14)</f>
        <v>,0</v>
      </c>
      <c r="O800" s="572">
        <f>ROW(Ops!F14)</f>
        <v>14</v>
      </c>
      <c r="P800" s="572">
        <f>COLUMN(Ops!F14)</f>
        <v>6</v>
      </c>
      <c r="Q800" s="572">
        <f>ROW(Ops!F14)</f>
        <v>14</v>
      </c>
      <c r="R800" s="572">
        <f>COLUMN(Ops!F14)</f>
        <v>6</v>
      </c>
      <c r="S800" s="572">
        <f ca="1">_xlfn.SHEET(Ops!F14)</f>
        <v>8</v>
      </c>
    </row>
    <row r="801" spans="1:19" x14ac:dyDescent="0.35">
      <c r="A801" s="572" t="s">
        <v>277</v>
      </c>
      <c r="B801" s="572">
        <v>329</v>
      </c>
      <c r="C801" s="572" t="s">
        <v>1219</v>
      </c>
      <c r="D801" s="572">
        <v>-119</v>
      </c>
      <c r="E801" s="572" t="s">
        <v>1220</v>
      </c>
      <c r="F801" s="572">
        <f>Ops!F15</f>
        <v>24</v>
      </c>
      <c r="G801" s="572" t="str">
        <f>Ops!E15</f>
        <v>Ramp-up duration in months</v>
      </c>
      <c r="H801" s="572" t="s">
        <v>1060</v>
      </c>
      <c r="I801" s="572">
        <f>COLUMN(Ops!E15)</f>
        <v>5</v>
      </c>
      <c r="J801" s="572" t="str">
        <f>Ops!G15</f>
        <v>months</v>
      </c>
      <c r="K801" s="572" t="s">
        <v>1219</v>
      </c>
      <c r="L801" s="572" t="s">
        <v>2231</v>
      </c>
      <c r="M801" s="572">
        <v>331</v>
      </c>
      <c r="N801" s="572" t="str" cm="1">
        <f t="array" aca="1" ref="N801" ca="1">CELL("format",Ops!F15)</f>
        <v>,0</v>
      </c>
      <c r="O801" s="572">
        <f>ROW(Ops!F15)</f>
        <v>15</v>
      </c>
      <c r="P801" s="572">
        <f>COLUMN(Ops!F15)</f>
        <v>6</v>
      </c>
      <c r="Q801" s="572">
        <f>ROW(Ops!F15)</f>
        <v>15</v>
      </c>
      <c r="R801" s="572">
        <f>COLUMN(Ops!F15)</f>
        <v>6</v>
      </c>
      <c r="S801" s="572">
        <f ca="1">_xlfn.SHEET(Ops!F15)</f>
        <v>8</v>
      </c>
    </row>
    <row r="802" spans="1:19" x14ac:dyDescent="0.35">
      <c r="A802" s="572" t="s">
        <v>283</v>
      </c>
      <c r="B802" s="572">
        <v>330</v>
      </c>
      <c r="C802" s="572" t="s">
        <v>1217</v>
      </c>
      <c r="D802" s="572">
        <v>-119</v>
      </c>
      <c r="E802" s="572" t="s">
        <v>1221</v>
      </c>
      <c r="F802" s="572">
        <f>Ops!F17</f>
        <v>16</v>
      </c>
      <c r="G802" s="572" t="str">
        <f>Ops!E17</f>
        <v>Ramp-up start month</v>
      </c>
      <c r="H802" s="572" t="s">
        <v>1059</v>
      </c>
      <c r="I802" s="572">
        <f>COLUMN(Ops!E17)</f>
        <v>5</v>
      </c>
      <c r="J802" s="572" t="str">
        <f>Ops!G17</f>
        <v>month</v>
      </c>
      <c r="K802" s="572"/>
      <c r="L802" s="572">
        <v>326</v>
      </c>
      <c r="M802" s="572">
        <v>336</v>
      </c>
      <c r="N802" s="572" t="str" cm="1">
        <f t="array" aca="1" ref="N802" ca="1">CELL("format",Ops!F17)</f>
        <v>,0</v>
      </c>
      <c r="O802" s="572">
        <f>ROW(Ops!F17)</f>
        <v>17</v>
      </c>
      <c r="P802" s="572">
        <f>COLUMN(Ops!F17)</f>
        <v>6</v>
      </c>
      <c r="Q802" s="572">
        <f>ROW(Ops!F17)</f>
        <v>17</v>
      </c>
      <c r="R802" s="572">
        <f>COLUMN(Ops!F17)</f>
        <v>6</v>
      </c>
      <c r="S802" s="572">
        <f ca="1">_xlfn.SHEET(Ops!F17)</f>
        <v>8</v>
      </c>
    </row>
    <row r="803" spans="1:19" x14ac:dyDescent="0.35">
      <c r="A803" s="572" t="s">
        <v>283</v>
      </c>
      <c r="B803" s="572">
        <v>331</v>
      </c>
      <c r="C803" s="572" t="s">
        <v>1219</v>
      </c>
      <c r="D803" s="572">
        <v>-119</v>
      </c>
      <c r="E803" s="572" t="s">
        <v>1222</v>
      </c>
      <c r="F803" s="572">
        <f>Ops!F18</f>
        <v>24</v>
      </c>
      <c r="G803" s="572" t="str">
        <f>Ops!E18</f>
        <v>Ramp-up duration in months</v>
      </c>
      <c r="H803" s="572" t="s">
        <v>1060</v>
      </c>
      <c r="I803" s="572">
        <f>COLUMN(Ops!E18)</f>
        <v>5</v>
      </c>
      <c r="J803" s="572" t="str">
        <f>Ops!G18</f>
        <v>months</v>
      </c>
      <c r="K803" s="572"/>
      <c r="L803" s="572">
        <v>329</v>
      </c>
      <c r="M803" s="572">
        <v>336</v>
      </c>
      <c r="N803" s="572" t="str" cm="1">
        <f t="array" aca="1" ref="N803" ca="1">CELL("format",Ops!F18)</f>
        <v>,0</v>
      </c>
      <c r="O803" s="572">
        <f>ROW(Ops!F18)</f>
        <v>18</v>
      </c>
      <c r="P803" s="572">
        <f>COLUMN(Ops!F18)</f>
        <v>6</v>
      </c>
      <c r="Q803" s="572">
        <f>ROW(Ops!F18)</f>
        <v>18</v>
      </c>
      <c r="R803" s="572">
        <f>COLUMN(Ops!F18)</f>
        <v>6</v>
      </c>
      <c r="S803" s="572">
        <f ca="1">_xlfn.SHEET(Ops!F18)</f>
        <v>8</v>
      </c>
    </row>
    <row r="804" spans="1:19" x14ac:dyDescent="0.35">
      <c r="A804" s="572" t="s">
        <v>283</v>
      </c>
      <c r="B804" s="572">
        <v>332</v>
      </c>
      <c r="C804" s="572" t="s">
        <v>299</v>
      </c>
      <c r="D804" s="572">
        <v>-119</v>
      </c>
      <c r="E804" s="572" t="s">
        <v>300</v>
      </c>
      <c r="F804" s="572">
        <f>Ops!J19</f>
        <v>0</v>
      </c>
      <c r="G804" s="572" t="str">
        <f>Ops!E19</f>
        <v>Construction period flag</v>
      </c>
      <c r="H804" s="572" t="s">
        <v>153</v>
      </c>
      <c r="I804" s="572">
        <f>COLUMN(Ops!E19)</f>
        <v>5</v>
      </c>
      <c r="J804" s="572" t="str">
        <f>Ops!G19</f>
        <v>flag</v>
      </c>
      <c r="K804" s="572"/>
      <c r="L804" s="572">
        <v>92</v>
      </c>
      <c r="M804" s="572">
        <v>336</v>
      </c>
      <c r="N804" s="572" t="str" cm="1">
        <f t="array" aca="1" ref="N804" ca="1">CELL("format",Ops!J19)</f>
        <v>,0</v>
      </c>
      <c r="O804" s="572">
        <f>ROW(Ops!J19)</f>
        <v>19</v>
      </c>
      <c r="P804" s="572">
        <f>COLUMN(Ops!J19)</f>
        <v>10</v>
      </c>
      <c r="Q804" s="572">
        <f>ROW(Ops!GJ19)</f>
        <v>19</v>
      </c>
      <c r="R804" s="572">
        <f>COLUMN(Ops!GJ19)</f>
        <v>192</v>
      </c>
      <c r="S804" s="572">
        <f ca="1">_xlfn.SHEET(Ops!J19)</f>
        <v>8</v>
      </c>
    </row>
    <row r="805" spans="1:19" x14ac:dyDescent="0.35">
      <c r="A805" s="572" t="s">
        <v>283</v>
      </c>
      <c r="B805" s="572">
        <v>333</v>
      </c>
      <c r="C805" s="572" t="s">
        <v>666</v>
      </c>
      <c r="D805" s="572">
        <v>-119</v>
      </c>
      <c r="E805" s="572" t="s">
        <v>678</v>
      </c>
      <c r="F805" s="572">
        <f>Ops!J20</f>
        <v>0</v>
      </c>
      <c r="G805" s="572" t="str">
        <f>Ops!E20</f>
        <v>Operating period flag</v>
      </c>
      <c r="H805" s="572" t="s">
        <v>111</v>
      </c>
      <c r="I805" s="572">
        <f>COLUMN(Ops!E20)</f>
        <v>5</v>
      </c>
      <c r="J805" s="572" t="str">
        <f>Ops!G20</f>
        <v>flag</v>
      </c>
      <c r="K805" s="572"/>
      <c r="L805" s="572">
        <v>108</v>
      </c>
      <c r="M805" s="572">
        <v>336</v>
      </c>
      <c r="N805" s="572" t="str" cm="1">
        <f t="array" aca="1" ref="N805" ca="1">CELL("format",Ops!J20)</f>
        <v>,0</v>
      </c>
      <c r="O805" s="572">
        <f>ROW(Ops!J20)</f>
        <v>20</v>
      </c>
      <c r="P805" s="572">
        <f>COLUMN(Ops!J20)</f>
        <v>10</v>
      </c>
      <c r="Q805" s="572">
        <f>ROW(Ops!GJ20)</f>
        <v>20</v>
      </c>
      <c r="R805" s="572">
        <f>COLUMN(Ops!GJ20)</f>
        <v>192</v>
      </c>
      <c r="S805" s="572">
        <f ca="1">_xlfn.SHEET(Ops!J20)</f>
        <v>8</v>
      </c>
    </row>
    <row r="806" spans="1:19" x14ac:dyDescent="0.35">
      <c r="A806" s="572" t="s">
        <v>283</v>
      </c>
      <c r="B806" s="572">
        <v>334</v>
      </c>
      <c r="C806" s="572" t="s">
        <v>830</v>
      </c>
      <c r="D806" s="572">
        <v>-119</v>
      </c>
      <c r="E806" s="572" t="s">
        <v>831</v>
      </c>
      <c r="F806" s="572">
        <f>Ops!J21</f>
        <v>0</v>
      </c>
      <c r="G806" s="572" t="str">
        <f>Ops!E21</f>
        <v>Construction quarter counter</v>
      </c>
      <c r="H806" s="572" t="s">
        <v>727</v>
      </c>
      <c r="I806" s="572">
        <f>COLUMN(Ops!E21)</f>
        <v>5</v>
      </c>
      <c r="J806" s="572" t="str">
        <f>Ops!G21</f>
        <v>counter</v>
      </c>
      <c r="K806" s="572"/>
      <c r="L806" s="572">
        <v>171</v>
      </c>
      <c r="M806" s="572">
        <v>336</v>
      </c>
      <c r="N806" s="572" t="str" cm="1">
        <f t="array" aca="1" ref="N806" ca="1">CELL("format",Ops!J21)</f>
        <v>,0</v>
      </c>
      <c r="O806" s="572">
        <f>ROW(Ops!J21)</f>
        <v>21</v>
      </c>
      <c r="P806" s="572">
        <f>COLUMN(Ops!J21)</f>
        <v>10</v>
      </c>
      <c r="Q806" s="572">
        <f>ROW(Ops!GJ21)</f>
        <v>21</v>
      </c>
      <c r="R806" s="572">
        <f>COLUMN(Ops!GJ21)</f>
        <v>192</v>
      </c>
      <c r="S806" s="572">
        <f ca="1">_xlfn.SHEET(Ops!J21)</f>
        <v>8</v>
      </c>
    </row>
    <row r="807" spans="1:19" x14ac:dyDescent="0.35">
      <c r="A807" s="572" t="s">
        <v>274</v>
      </c>
      <c r="B807" s="572">
        <v>335</v>
      </c>
      <c r="C807" s="572" t="s">
        <v>2496</v>
      </c>
      <c r="D807" s="572">
        <v>-119</v>
      </c>
      <c r="E807" s="572" t="s">
        <v>1223</v>
      </c>
      <c r="F807" s="572">
        <f>Ops!H22</f>
        <v>115.5</v>
      </c>
      <c r="G807" s="572" t="str">
        <f>Ops!E22</f>
        <v>Ramp-up factor</v>
      </c>
      <c r="H807" s="572" t="s">
        <v>1061</v>
      </c>
      <c r="I807" s="572">
        <f>COLUMN(Ops!E22)</f>
        <v>5</v>
      </c>
      <c r="J807" s="572" t="str">
        <f>Ops!G22</f>
        <v>factor</v>
      </c>
      <c r="K807" s="572" t="s">
        <v>1215</v>
      </c>
      <c r="L807" s="572">
        <v>336</v>
      </c>
      <c r="M807" s="572"/>
      <c r="N807" s="572" t="str" cm="1">
        <f t="array" aca="1" ref="N807" ca="1">CELL("format",Ops!H22)</f>
        <v>,4</v>
      </c>
      <c r="O807" s="572">
        <f>ROW(Ops!H22)</f>
        <v>22</v>
      </c>
      <c r="P807" s="572">
        <f>COLUMN(Ops!H22)</f>
        <v>8</v>
      </c>
      <c r="Q807" s="572">
        <f>ROW(Ops!H22)</f>
        <v>22</v>
      </c>
      <c r="R807" s="572">
        <f>COLUMN(Ops!H22)</f>
        <v>8</v>
      </c>
      <c r="S807" s="572">
        <f ca="1">_xlfn.SHEET(Ops!H22)</f>
        <v>8</v>
      </c>
    </row>
    <row r="808" spans="1:19" x14ac:dyDescent="0.35">
      <c r="A808" s="572" t="s">
        <v>277</v>
      </c>
      <c r="B808" s="572">
        <v>336</v>
      </c>
      <c r="C808" s="572" t="s">
        <v>1224</v>
      </c>
      <c r="D808" s="572">
        <v>-119</v>
      </c>
      <c r="E808" s="572" t="s">
        <v>1225</v>
      </c>
      <c r="F808" s="572">
        <f>Ops!J22</f>
        <v>0</v>
      </c>
      <c r="G808" s="572" t="str">
        <f>Ops!E22</f>
        <v>Ramp-up factor</v>
      </c>
      <c r="H808" s="572" t="s">
        <v>1061</v>
      </c>
      <c r="I808" s="572">
        <f>COLUMN(Ops!E22)</f>
        <v>5</v>
      </c>
      <c r="J808" s="572" t="str">
        <f>Ops!G22</f>
        <v>factor</v>
      </c>
      <c r="K808" s="572" t="s">
        <v>1216</v>
      </c>
      <c r="L808" s="572" t="s">
        <v>2232</v>
      </c>
      <c r="M808" s="572" t="s">
        <v>2233</v>
      </c>
      <c r="N808" s="572" t="str" cm="1">
        <f t="array" aca="1" ref="N808" ca="1">CELL("format",Ops!J22)</f>
        <v>,4</v>
      </c>
      <c r="O808" s="572">
        <f>ROW(Ops!J22)</f>
        <v>22</v>
      </c>
      <c r="P808" s="572">
        <f>COLUMN(Ops!J22)</f>
        <v>10</v>
      </c>
      <c r="Q808" s="572">
        <f>ROW(Ops!GJ22)</f>
        <v>22</v>
      </c>
      <c r="R808" s="572">
        <f>COLUMN(Ops!GJ22)</f>
        <v>192</v>
      </c>
      <c r="S808" s="572">
        <f ca="1">_xlfn.SHEET(Ops!J22)</f>
        <v>8</v>
      </c>
    </row>
    <row r="809" spans="1:19" x14ac:dyDescent="0.35">
      <c r="A809" s="572" t="s">
        <v>270</v>
      </c>
      <c r="B809" s="572">
        <v>-120</v>
      </c>
      <c r="C809" s="572" t="s">
        <v>710</v>
      </c>
      <c r="D809" s="572">
        <v>-118</v>
      </c>
      <c r="E809" s="572"/>
      <c r="F809" s="572" t="str">
        <f>Ops!A25</f>
        <v>GENERATION</v>
      </c>
      <c r="G809" s="572" t="str">
        <f>Ops!A25</f>
        <v>GENERATION</v>
      </c>
      <c r="H809" s="572" t="s">
        <v>711</v>
      </c>
      <c r="I809" s="572">
        <f>COLUMN(Ops!A25)</f>
        <v>1</v>
      </c>
      <c r="J809" s="572"/>
      <c r="K809" s="572" t="s">
        <v>710</v>
      </c>
      <c r="L809" s="572"/>
      <c r="M809" s="572"/>
      <c r="N809" s="572" t="str" cm="1">
        <f t="array" aca="1" ref="N809" ca="1">CELL("format",Ops!A25)</f>
        <v>,0</v>
      </c>
      <c r="O809" s="572">
        <f>ROW(Ops!A25)</f>
        <v>25</v>
      </c>
      <c r="P809" s="572">
        <f>COLUMN(Ops!A25)</f>
        <v>1</v>
      </c>
      <c r="Q809" s="572">
        <f>ROW(Ops!A43)</f>
        <v>43</v>
      </c>
      <c r="R809" s="572">
        <f>COLUMN(Ops!A43)</f>
        <v>1</v>
      </c>
      <c r="S809" s="572">
        <f ca="1">_xlfn.SHEET(Ops!A25)</f>
        <v>8</v>
      </c>
    </row>
    <row r="810" spans="1:19" x14ac:dyDescent="0.35">
      <c r="A810" s="572" t="s">
        <v>283</v>
      </c>
      <c r="B810" s="572">
        <v>337</v>
      </c>
      <c r="C810" s="572" t="s">
        <v>708</v>
      </c>
      <c r="D810" s="572">
        <v>-120</v>
      </c>
      <c r="E810" s="572" t="s">
        <v>1226</v>
      </c>
      <c r="F810" s="572">
        <f>Ops!F27</f>
        <v>24</v>
      </c>
      <c r="G810" s="572" t="str">
        <f>Ops!E27</f>
        <v>Hours in day</v>
      </c>
      <c r="H810" s="572" t="s">
        <v>709</v>
      </c>
      <c r="I810" s="572">
        <f>COLUMN(Ops!E27)</f>
        <v>5</v>
      </c>
      <c r="J810" s="572" t="str">
        <f>Ops!G27</f>
        <v>hours</v>
      </c>
      <c r="K810" s="572"/>
      <c r="L810" s="572">
        <v>854</v>
      </c>
      <c r="M810" s="572">
        <v>340</v>
      </c>
      <c r="N810" s="572" t="str" cm="1">
        <f t="array" aca="1" ref="N810" ca="1">CELL("format",Ops!F27)</f>
        <v>,0</v>
      </c>
      <c r="O810" s="572">
        <f>ROW(Ops!F27)</f>
        <v>27</v>
      </c>
      <c r="P810" s="572">
        <f>COLUMN(Ops!F27)</f>
        <v>6</v>
      </c>
      <c r="Q810" s="572">
        <f>ROW(Ops!F27)</f>
        <v>27</v>
      </c>
      <c r="R810" s="572">
        <f>COLUMN(Ops!F27)</f>
        <v>6</v>
      </c>
      <c r="S810" s="572">
        <f ca="1">_xlfn.SHEET(Ops!F27)</f>
        <v>8</v>
      </c>
    </row>
    <row r="811" spans="1:19" x14ac:dyDescent="0.35">
      <c r="A811" s="572" t="s">
        <v>283</v>
      </c>
      <c r="B811" s="572">
        <v>338</v>
      </c>
      <c r="C811" s="572" t="s">
        <v>686</v>
      </c>
      <c r="D811" s="572">
        <v>-120</v>
      </c>
      <c r="E811" s="572" t="s">
        <v>832</v>
      </c>
      <c r="F811" s="572">
        <f>Ops!J28</f>
        <v>31</v>
      </c>
      <c r="G811" s="572" t="str">
        <f>Ops!E28</f>
        <v>Days in period</v>
      </c>
      <c r="H811" s="572" t="s">
        <v>143</v>
      </c>
      <c r="I811" s="572">
        <f>COLUMN(Ops!E28)</f>
        <v>5</v>
      </c>
      <c r="J811" s="572" t="str">
        <f>Ops!G28</f>
        <v>days</v>
      </c>
      <c r="K811" s="572"/>
      <c r="L811" s="572">
        <v>174</v>
      </c>
      <c r="M811" s="572">
        <v>340</v>
      </c>
      <c r="N811" s="572" t="str" cm="1">
        <f t="array" aca="1" ref="N811" ca="1">CELL("format",Ops!J28)</f>
        <v>,0</v>
      </c>
      <c r="O811" s="572">
        <f>ROW(Ops!J28)</f>
        <v>28</v>
      </c>
      <c r="P811" s="572">
        <f>COLUMN(Ops!J28)</f>
        <v>10</v>
      </c>
      <c r="Q811" s="572">
        <f>ROW(Ops!GJ28)</f>
        <v>28</v>
      </c>
      <c r="R811" s="572">
        <f>COLUMN(Ops!GJ28)</f>
        <v>192</v>
      </c>
      <c r="S811" s="572">
        <f ca="1">_xlfn.SHEET(Ops!J28)</f>
        <v>8</v>
      </c>
    </row>
    <row r="812" spans="1:19" x14ac:dyDescent="0.35">
      <c r="A812" s="572" t="s">
        <v>274</v>
      </c>
      <c r="B812" s="572">
        <v>339</v>
      </c>
      <c r="C812" s="572" t="s">
        <v>833</v>
      </c>
      <c r="D812" s="572">
        <v>-120</v>
      </c>
      <c r="E812" s="572" t="s">
        <v>834</v>
      </c>
      <c r="F812" s="572">
        <f>Ops!H29</f>
        <v>330888</v>
      </c>
      <c r="G812" s="572" t="str">
        <f>Ops!E29</f>
        <v>Hours in period</v>
      </c>
      <c r="H812" s="572" t="s">
        <v>712</v>
      </c>
      <c r="I812" s="572">
        <f>COLUMN(Ops!E29)</f>
        <v>5</v>
      </c>
      <c r="J812" s="572" t="str">
        <f>Ops!G29</f>
        <v>hours</v>
      </c>
      <c r="K812" s="572" t="s">
        <v>833</v>
      </c>
      <c r="L812" s="572">
        <v>340</v>
      </c>
      <c r="M812" s="572"/>
      <c r="N812" s="572" t="str" cm="1">
        <f t="array" aca="1" ref="N812" ca="1">CELL("format",Ops!H29)</f>
        <v>,0</v>
      </c>
      <c r="O812" s="572">
        <f>ROW(Ops!H29)</f>
        <v>29</v>
      </c>
      <c r="P812" s="572">
        <f>COLUMN(Ops!H29)</f>
        <v>8</v>
      </c>
      <c r="Q812" s="572">
        <f>ROW(Ops!H29)</f>
        <v>29</v>
      </c>
      <c r="R812" s="572">
        <f>COLUMN(Ops!H29)</f>
        <v>8</v>
      </c>
      <c r="S812" s="572">
        <f ca="1">_xlfn.SHEET(Ops!H29)</f>
        <v>8</v>
      </c>
    </row>
    <row r="813" spans="1:19" x14ac:dyDescent="0.35">
      <c r="A813" s="572" t="s">
        <v>277</v>
      </c>
      <c r="B813" s="572">
        <v>340</v>
      </c>
      <c r="C813" s="572" t="s">
        <v>835</v>
      </c>
      <c r="D813" s="572">
        <v>-120</v>
      </c>
      <c r="E813" s="572" t="s">
        <v>1227</v>
      </c>
      <c r="F813" s="572">
        <f>Ops!J29</f>
        <v>744</v>
      </c>
      <c r="G813" s="572" t="str">
        <f>Ops!E29</f>
        <v>Hours in period</v>
      </c>
      <c r="H813" s="572" t="s">
        <v>712</v>
      </c>
      <c r="I813" s="572">
        <f>COLUMN(Ops!E29)</f>
        <v>5</v>
      </c>
      <c r="J813" s="572" t="str">
        <f>Ops!G29</f>
        <v>hours</v>
      </c>
      <c r="K813" s="572" t="s">
        <v>835</v>
      </c>
      <c r="L813" s="572" t="s">
        <v>2234</v>
      </c>
      <c r="M813" s="572" t="s">
        <v>2235</v>
      </c>
      <c r="N813" s="572" t="str" cm="1">
        <f t="array" aca="1" ref="N813" ca="1">CELL("format",Ops!J29)</f>
        <v>,0</v>
      </c>
      <c r="O813" s="572">
        <f>ROW(Ops!J29)</f>
        <v>29</v>
      </c>
      <c r="P813" s="572">
        <f>COLUMN(Ops!J29)</f>
        <v>10</v>
      </c>
      <c r="Q813" s="572">
        <f>ROW(Ops!GJ29)</f>
        <v>29</v>
      </c>
      <c r="R813" s="572">
        <f>COLUMN(Ops!GJ29)</f>
        <v>192</v>
      </c>
      <c r="S813" s="572">
        <f ca="1">_xlfn.SHEET(Ops!J29)</f>
        <v>8</v>
      </c>
    </row>
    <row r="814" spans="1:19" x14ac:dyDescent="0.35">
      <c r="A814" s="572" t="s">
        <v>283</v>
      </c>
      <c r="B814" s="572">
        <v>341</v>
      </c>
      <c r="C814" s="572" t="s">
        <v>1091</v>
      </c>
      <c r="D814" s="572">
        <v>-120</v>
      </c>
      <c r="E814" s="572" t="s">
        <v>1228</v>
      </c>
      <c r="F814" s="572">
        <f>Ops!F31</f>
        <v>28.5</v>
      </c>
      <c r="G814" s="572" t="str">
        <f>Ops!E31</f>
        <v>Plant net capacity</v>
      </c>
      <c r="H814" s="572" t="s">
        <v>699</v>
      </c>
      <c r="I814" s="572">
        <f>COLUMN(Ops!E31)</f>
        <v>5</v>
      </c>
      <c r="J814" s="572" t="str">
        <f>Ops!G31</f>
        <v>MW</v>
      </c>
      <c r="K814" s="572"/>
      <c r="L814" s="572">
        <v>924</v>
      </c>
      <c r="M814" s="572">
        <v>346</v>
      </c>
      <c r="N814" s="572" t="str" cm="1">
        <f t="array" aca="1" ref="N814" ca="1">CELL("format",Ops!F31)</f>
        <v>,0</v>
      </c>
      <c r="O814" s="572">
        <f>ROW(Ops!F31)</f>
        <v>31</v>
      </c>
      <c r="P814" s="572">
        <f>COLUMN(Ops!F31)</f>
        <v>6</v>
      </c>
      <c r="Q814" s="572">
        <f>ROW(Ops!F31)</f>
        <v>31</v>
      </c>
      <c r="R814" s="572">
        <f>COLUMN(Ops!F31)</f>
        <v>6</v>
      </c>
      <c r="S814" s="572">
        <f ca="1">_xlfn.SHEET(Ops!F31)</f>
        <v>8</v>
      </c>
    </row>
    <row r="815" spans="1:19" x14ac:dyDescent="0.35">
      <c r="A815" s="572" t="s">
        <v>283</v>
      </c>
      <c r="B815" s="572">
        <v>342</v>
      </c>
      <c r="C815" s="572" t="s">
        <v>1100</v>
      </c>
      <c r="D815" s="572">
        <v>-120</v>
      </c>
      <c r="E815" s="572" t="s">
        <v>1229</v>
      </c>
      <c r="F815" s="572">
        <f>Ops!F32</f>
        <v>0.89</v>
      </c>
      <c r="G815" s="572" t="str">
        <f>Ops!E32</f>
        <v>Plant availability</v>
      </c>
      <c r="H815" s="572" t="s">
        <v>701</v>
      </c>
      <c r="I815" s="572">
        <f>COLUMN(Ops!E32)</f>
        <v>5</v>
      </c>
      <c r="J815" s="572" t="str">
        <f>Ops!G32</f>
        <v>%</v>
      </c>
      <c r="K815" s="572"/>
      <c r="L815" s="572">
        <v>926</v>
      </c>
      <c r="M815" s="572">
        <v>346</v>
      </c>
      <c r="N815" s="572" t="str" cm="1">
        <f t="array" aca="1" ref="N815" ca="1">CELL("format",Ops!F32)</f>
        <v>P2</v>
      </c>
      <c r="O815" s="572">
        <f>ROW(Ops!F32)</f>
        <v>32</v>
      </c>
      <c r="P815" s="572">
        <f>COLUMN(Ops!F32)</f>
        <v>6</v>
      </c>
      <c r="Q815" s="572">
        <f>ROW(Ops!F32)</f>
        <v>32</v>
      </c>
      <c r="R815" s="572">
        <f>COLUMN(Ops!F32)</f>
        <v>6</v>
      </c>
      <c r="S815" s="572">
        <f ca="1">_xlfn.SHEET(Ops!F32)</f>
        <v>8</v>
      </c>
    </row>
    <row r="816" spans="1:19" x14ac:dyDescent="0.35">
      <c r="A816" s="572" t="s">
        <v>283</v>
      </c>
      <c r="B816" s="572">
        <v>343</v>
      </c>
      <c r="C816" s="572" t="s">
        <v>1224</v>
      </c>
      <c r="D816" s="572">
        <v>-120</v>
      </c>
      <c r="E816" s="572" t="s">
        <v>1230</v>
      </c>
      <c r="F816" s="572">
        <f>Ops!J33</f>
        <v>0</v>
      </c>
      <c r="G816" s="572" t="str">
        <f>Ops!E33</f>
        <v>Ramp-up factor</v>
      </c>
      <c r="H816" s="572" t="s">
        <v>1061</v>
      </c>
      <c r="I816" s="572">
        <f>COLUMN(Ops!E33)</f>
        <v>5</v>
      </c>
      <c r="J816" s="572" t="str">
        <f>Ops!G33</f>
        <v>factor</v>
      </c>
      <c r="K816" s="572"/>
      <c r="L816" s="572">
        <v>336</v>
      </c>
      <c r="M816" s="572">
        <v>346</v>
      </c>
      <c r="N816" s="572" t="str" cm="1">
        <f t="array" aca="1" ref="N816" ca="1">CELL("format",Ops!J33)</f>
        <v>,4</v>
      </c>
      <c r="O816" s="572">
        <f>ROW(Ops!J33)</f>
        <v>33</v>
      </c>
      <c r="P816" s="572">
        <f>COLUMN(Ops!J33)</f>
        <v>10</v>
      </c>
      <c r="Q816" s="572">
        <f>ROW(Ops!GJ33)</f>
        <v>33</v>
      </c>
      <c r="R816" s="572">
        <f>COLUMN(Ops!GJ33)</f>
        <v>192</v>
      </c>
      <c r="S816" s="572">
        <f ca="1">_xlfn.SHEET(Ops!J33)</f>
        <v>8</v>
      </c>
    </row>
    <row r="817" spans="1:19" x14ac:dyDescent="0.35">
      <c r="A817" s="572" t="s">
        <v>283</v>
      </c>
      <c r="B817" s="572">
        <v>344</v>
      </c>
      <c r="C817" s="572" t="s">
        <v>835</v>
      </c>
      <c r="D817" s="572">
        <v>-120</v>
      </c>
      <c r="E817" s="572" t="s">
        <v>836</v>
      </c>
      <c r="F817" s="572">
        <f>Ops!J34</f>
        <v>744</v>
      </c>
      <c r="G817" s="572" t="str">
        <f>Ops!E34</f>
        <v>Hours in period</v>
      </c>
      <c r="H817" s="572" t="s">
        <v>712</v>
      </c>
      <c r="I817" s="572">
        <f>COLUMN(Ops!E34)</f>
        <v>5</v>
      </c>
      <c r="J817" s="572" t="str">
        <f>Ops!G34</f>
        <v>hours</v>
      </c>
      <c r="K817" s="572"/>
      <c r="L817" s="572">
        <v>340</v>
      </c>
      <c r="M817" s="572">
        <v>346</v>
      </c>
      <c r="N817" s="572" t="str" cm="1">
        <f t="array" aca="1" ref="N817" ca="1">CELL("format",Ops!J34)</f>
        <v>,0</v>
      </c>
      <c r="O817" s="572">
        <f>ROW(Ops!J34)</f>
        <v>34</v>
      </c>
      <c r="P817" s="572">
        <f>COLUMN(Ops!J34)</f>
        <v>10</v>
      </c>
      <c r="Q817" s="572">
        <f>ROW(Ops!GJ34)</f>
        <v>34</v>
      </c>
      <c r="R817" s="572">
        <f>COLUMN(Ops!GJ34)</f>
        <v>192</v>
      </c>
      <c r="S817" s="572">
        <f ca="1">_xlfn.SHEET(Ops!J34)</f>
        <v>8</v>
      </c>
    </row>
    <row r="818" spans="1:19" x14ac:dyDescent="0.35">
      <c r="A818" s="572" t="s">
        <v>274</v>
      </c>
      <c r="B818" s="572">
        <v>345</v>
      </c>
      <c r="C818" s="572" t="s">
        <v>840</v>
      </c>
      <c r="D818" s="572">
        <v>-120</v>
      </c>
      <c r="E818" s="572" t="s">
        <v>841</v>
      </c>
      <c r="F818" s="572">
        <f>Ops!H35</f>
        <v>5846201.2950000009</v>
      </c>
      <c r="G818" s="572" t="str">
        <f>Ops!E35</f>
        <v>Net generation</v>
      </c>
      <c r="H818" s="572" t="s">
        <v>714</v>
      </c>
      <c r="I818" s="572">
        <f>COLUMN(Ops!E35)</f>
        <v>5</v>
      </c>
      <c r="J818" s="572" t="str">
        <f>Ops!G35</f>
        <v>MWh</v>
      </c>
      <c r="K818" s="572" t="s">
        <v>840</v>
      </c>
      <c r="L818" s="572">
        <v>346</v>
      </c>
      <c r="M818" s="572"/>
      <c r="N818" s="572" t="str" cm="1">
        <f t="array" aca="1" ref="N818" ca="1">CELL("format",Ops!H35)</f>
        <v>,0</v>
      </c>
      <c r="O818" s="572">
        <f>ROW(Ops!H35)</f>
        <v>35</v>
      </c>
      <c r="P818" s="572">
        <f>COLUMN(Ops!H35)</f>
        <v>8</v>
      </c>
      <c r="Q818" s="572">
        <f>ROW(Ops!H35)</f>
        <v>35</v>
      </c>
      <c r="R818" s="572">
        <f>COLUMN(Ops!H35)</f>
        <v>8</v>
      </c>
      <c r="S818" s="572">
        <f ca="1">_xlfn.SHEET(Ops!H35)</f>
        <v>8</v>
      </c>
    </row>
    <row r="819" spans="1:19" x14ac:dyDescent="0.35">
      <c r="A819" s="572" t="s">
        <v>277</v>
      </c>
      <c r="B819" s="572">
        <v>346</v>
      </c>
      <c r="C819" s="572" t="s">
        <v>842</v>
      </c>
      <c r="D819" s="572">
        <v>-120</v>
      </c>
      <c r="E819" s="572" t="s">
        <v>1231</v>
      </c>
      <c r="F819" s="572">
        <f>Ops!J35</f>
        <v>0</v>
      </c>
      <c r="G819" s="572" t="str">
        <f>Ops!E35</f>
        <v>Net generation</v>
      </c>
      <c r="H819" s="572" t="s">
        <v>714</v>
      </c>
      <c r="I819" s="572">
        <f>COLUMN(Ops!E35)</f>
        <v>5</v>
      </c>
      <c r="J819" s="572" t="str">
        <f>Ops!G35</f>
        <v>MWh</v>
      </c>
      <c r="K819" s="572" t="s">
        <v>842</v>
      </c>
      <c r="L819" s="572" t="s">
        <v>2236</v>
      </c>
      <c r="M819" s="572" t="s">
        <v>2237</v>
      </c>
      <c r="N819" s="572" t="str" cm="1">
        <f t="array" aca="1" ref="N819" ca="1">CELL("format",Ops!J35)</f>
        <v>,0</v>
      </c>
      <c r="O819" s="572">
        <f>ROW(Ops!J35)</f>
        <v>35</v>
      </c>
      <c r="P819" s="572">
        <f>COLUMN(Ops!J35)</f>
        <v>10</v>
      </c>
      <c r="Q819" s="572">
        <f>ROW(Ops!GJ35)</f>
        <v>35</v>
      </c>
      <c r="R819" s="572">
        <f>COLUMN(Ops!GJ35)</f>
        <v>192</v>
      </c>
      <c r="S819" s="572">
        <f ca="1">_xlfn.SHEET(Ops!J35)</f>
        <v>8</v>
      </c>
    </row>
    <row r="820" spans="1:19" x14ac:dyDescent="0.35">
      <c r="A820" s="572" t="s">
        <v>283</v>
      </c>
      <c r="B820" s="572">
        <v>1242</v>
      </c>
      <c r="C820" s="572" t="s">
        <v>1096</v>
      </c>
      <c r="D820" s="572">
        <v>-120</v>
      </c>
      <c r="E820" s="572" t="s">
        <v>1232</v>
      </c>
      <c r="F820" s="572">
        <f>Ops!F37</f>
        <v>31</v>
      </c>
      <c r="G820" s="572" t="str">
        <f>Ops!E37</f>
        <v>Plant throughput</v>
      </c>
      <c r="H820" s="572" t="s">
        <v>700</v>
      </c>
      <c r="I820" s="572">
        <f>COLUMN(Ops!E37)</f>
        <v>5</v>
      </c>
      <c r="J820" s="572" t="str">
        <f>Ops!G37</f>
        <v>tonnes/hr</v>
      </c>
      <c r="K820" s="572"/>
      <c r="L820" s="572">
        <v>925</v>
      </c>
      <c r="M820" s="572">
        <v>351</v>
      </c>
      <c r="N820" s="572" t="str" cm="1">
        <f t="array" aca="1" ref="N820" ca="1">CELL("format",Ops!F37)</f>
        <v>,0</v>
      </c>
      <c r="O820" s="572">
        <f>ROW(Ops!F37)</f>
        <v>37</v>
      </c>
      <c r="P820" s="572">
        <f>COLUMN(Ops!F37)</f>
        <v>6</v>
      </c>
      <c r="Q820" s="572">
        <f>ROW(Ops!F37)</f>
        <v>37</v>
      </c>
      <c r="R820" s="572">
        <f>COLUMN(Ops!F37)</f>
        <v>6</v>
      </c>
      <c r="S820" s="572">
        <f ca="1">_xlfn.SHEET(Ops!F37)</f>
        <v>8</v>
      </c>
    </row>
    <row r="821" spans="1:19" x14ac:dyDescent="0.35">
      <c r="A821" s="572" t="s">
        <v>283</v>
      </c>
      <c r="B821" s="572">
        <v>1243</v>
      </c>
      <c r="C821" s="572" t="s">
        <v>1100</v>
      </c>
      <c r="D821" s="572">
        <v>-120</v>
      </c>
      <c r="E821" s="572" t="s">
        <v>1229</v>
      </c>
      <c r="F821" s="572">
        <f>Ops!F38</f>
        <v>0.89</v>
      </c>
      <c r="G821" s="572" t="str">
        <f>Ops!E38</f>
        <v>Plant availability</v>
      </c>
      <c r="H821" s="572" t="s">
        <v>701</v>
      </c>
      <c r="I821" s="572">
        <f>COLUMN(Ops!E38)</f>
        <v>5</v>
      </c>
      <c r="J821" s="572" t="str">
        <f>Ops!G38</f>
        <v>%</v>
      </c>
      <c r="K821" s="572"/>
      <c r="L821" s="572">
        <v>926</v>
      </c>
      <c r="M821" s="572">
        <v>351</v>
      </c>
      <c r="N821" s="572" t="str" cm="1">
        <f t="array" aca="1" ref="N821" ca="1">CELL("format",Ops!F38)</f>
        <v>P2</v>
      </c>
      <c r="O821" s="572">
        <f>ROW(Ops!F38)</f>
        <v>38</v>
      </c>
      <c r="P821" s="572">
        <f>COLUMN(Ops!F38)</f>
        <v>6</v>
      </c>
      <c r="Q821" s="572">
        <f>ROW(Ops!F38)</f>
        <v>38</v>
      </c>
      <c r="R821" s="572">
        <f>COLUMN(Ops!F38)</f>
        <v>6</v>
      </c>
      <c r="S821" s="572">
        <f ca="1">_xlfn.SHEET(Ops!F38)</f>
        <v>8</v>
      </c>
    </row>
    <row r="822" spans="1:19" x14ac:dyDescent="0.35">
      <c r="A822" s="572" t="s">
        <v>283</v>
      </c>
      <c r="B822" s="572">
        <v>348</v>
      </c>
      <c r="C822" s="572" t="s">
        <v>1224</v>
      </c>
      <c r="D822" s="572">
        <v>-120</v>
      </c>
      <c r="E822" s="572" t="s">
        <v>1230</v>
      </c>
      <c r="F822" s="572">
        <f>Ops!J39</f>
        <v>0</v>
      </c>
      <c r="G822" s="572" t="str">
        <f>Ops!E39</f>
        <v>Ramp-up factor</v>
      </c>
      <c r="H822" s="572" t="s">
        <v>1061</v>
      </c>
      <c r="I822" s="572">
        <f>COLUMN(Ops!E39)</f>
        <v>5</v>
      </c>
      <c r="J822" s="572" t="str">
        <f>Ops!G39</f>
        <v>factor</v>
      </c>
      <c r="K822" s="572"/>
      <c r="L822" s="572">
        <v>336</v>
      </c>
      <c r="M822" s="572">
        <v>351</v>
      </c>
      <c r="N822" s="572" t="str" cm="1">
        <f t="array" aca="1" ref="N822" ca="1">CELL("format",Ops!J39)</f>
        <v>,4</v>
      </c>
      <c r="O822" s="572">
        <f>ROW(Ops!J39)</f>
        <v>39</v>
      </c>
      <c r="P822" s="572">
        <f>COLUMN(Ops!J39)</f>
        <v>10</v>
      </c>
      <c r="Q822" s="572">
        <f>ROW(Ops!GJ39)</f>
        <v>39</v>
      </c>
      <c r="R822" s="572">
        <f>COLUMN(Ops!GJ39)</f>
        <v>192</v>
      </c>
      <c r="S822" s="572">
        <f ca="1">_xlfn.SHEET(Ops!J39)</f>
        <v>8</v>
      </c>
    </row>
    <row r="823" spans="1:19" x14ac:dyDescent="0.35">
      <c r="A823" s="572" t="s">
        <v>283</v>
      </c>
      <c r="B823" s="572">
        <v>349</v>
      </c>
      <c r="C823" s="572" t="s">
        <v>835</v>
      </c>
      <c r="D823" s="572">
        <v>-120</v>
      </c>
      <c r="E823" s="572" t="s">
        <v>836</v>
      </c>
      <c r="F823" s="572">
        <f>Ops!J40</f>
        <v>744</v>
      </c>
      <c r="G823" s="572" t="str">
        <f>Ops!E40</f>
        <v>Hours in period</v>
      </c>
      <c r="H823" s="572" t="s">
        <v>712</v>
      </c>
      <c r="I823" s="572">
        <f>COLUMN(Ops!E40)</f>
        <v>5</v>
      </c>
      <c r="J823" s="572" t="str">
        <f>Ops!G40</f>
        <v>hours</v>
      </c>
      <c r="K823" s="572"/>
      <c r="L823" s="572">
        <v>340</v>
      </c>
      <c r="M823" s="572">
        <v>351</v>
      </c>
      <c r="N823" s="572" t="str" cm="1">
        <f t="array" aca="1" ref="N823" ca="1">CELL("format",Ops!J40)</f>
        <v>,0</v>
      </c>
      <c r="O823" s="572">
        <f>ROW(Ops!J40)</f>
        <v>40</v>
      </c>
      <c r="P823" s="572">
        <f>COLUMN(Ops!J40)</f>
        <v>10</v>
      </c>
      <c r="Q823" s="572">
        <f>ROW(Ops!GJ40)</f>
        <v>40</v>
      </c>
      <c r="R823" s="572">
        <f>COLUMN(Ops!GJ40)</f>
        <v>192</v>
      </c>
      <c r="S823" s="572">
        <f ca="1">_xlfn.SHEET(Ops!J40)</f>
        <v>8</v>
      </c>
    </row>
    <row r="824" spans="1:19" x14ac:dyDescent="0.35">
      <c r="A824" s="572" t="s">
        <v>274</v>
      </c>
      <c r="B824" s="572">
        <v>350</v>
      </c>
      <c r="C824" s="572" t="s">
        <v>837</v>
      </c>
      <c r="D824" s="572">
        <v>-120</v>
      </c>
      <c r="E824" s="572" t="s">
        <v>838</v>
      </c>
      <c r="F824" s="572">
        <f>Ops!H41</f>
        <v>6359025.9699999969</v>
      </c>
      <c r="G824" s="572" t="str">
        <f>Ops!E41</f>
        <v>Waste throughput</v>
      </c>
      <c r="H824" s="572" t="s">
        <v>713</v>
      </c>
      <c r="I824" s="572">
        <f>COLUMN(Ops!E41)</f>
        <v>5</v>
      </c>
      <c r="J824" s="572" t="str">
        <f>Ops!G41</f>
        <v>tonnes</v>
      </c>
      <c r="K824" s="572" t="s">
        <v>837</v>
      </c>
      <c r="L824" s="572">
        <v>351</v>
      </c>
      <c r="M824" s="572"/>
      <c r="N824" s="572" t="str" cm="1">
        <f t="array" aca="1" ref="N824" ca="1">CELL("format",Ops!H41)</f>
        <v>,0</v>
      </c>
      <c r="O824" s="572">
        <f>ROW(Ops!H41)</f>
        <v>41</v>
      </c>
      <c r="P824" s="572">
        <f>COLUMN(Ops!H41)</f>
        <v>8</v>
      </c>
      <c r="Q824" s="572">
        <f>ROW(Ops!H41)</f>
        <v>41</v>
      </c>
      <c r="R824" s="572">
        <f>COLUMN(Ops!H41)</f>
        <v>8</v>
      </c>
      <c r="S824" s="572">
        <f ca="1">_xlfn.SHEET(Ops!H41)</f>
        <v>8</v>
      </c>
    </row>
    <row r="825" spans="1:19" x14ac:dyDescent="0.35">
      <c r="A825" s="572" t="s">
        <v>277</v>
      </c>
      <c r="B825" s="572">
        <v>351</v>
      </c>
      <c r="C825" s="572" t="s">
        <v>839</v>
      </c>
      <c r="D825" s="572">
        <v>-120</v>
      </c>
      <c r="E825" s="572" t="s">
        <v>1233</v>
      </c>
      <c r="F825" s="572">
        <f>Ops!J41</f>
        <v>0</v>
      </c>
      <c r="G825" s="572" t="str">
        <f>Ops!E41</f>
        <v>Waste throughput</v>
      </c>
      <c r="H825" s="572" t="s">
        <v>713</v>
      </c>
      <c r="I825" s="572">
        <f>COLUMN(Ops!E41)</f>
        <v>5</v>
      </c>
      <c r="J825" s="572" t="str">
        <f>Ops!G41</f>
        <v>tonnes</v>
      </c>
      <c r="K825" s="572" t="s">
        <v>839</v>
      </c>
      <c r="L825" s="572" t="s">
        <v>2238</v>
      </c>
      <c r="M825" s="572" t="s">
        <v>2239</v>
      </c>
      <c r="N825" s="572" t="str" cm="1">
        <f t="array" aca="1" ref="N825" ca="1">CELL("format",Ops!J41)</f>
        <v>,0</v>
      </c>
      <c r="O825" s="572">
        <f>ROW(Ops!J41)</f>
        <v>41</v>
      </c>
      <c r="P825" s="572">
        <f>COLUMN(Ops!J41)</f>
        <v>10</v>
      </c>
      <c r="Q825" s="572">
        <f>ROW(Ops!GJ41)</f>
        <v>41</v>
      </c>
      <c r="R825" s="572">
        <f>COLUMN(Ops!GJ41)</f>
        <v>192</v>
      </c>
      <c r="S825" s="572">
        <f ca="1">_xlfn.SHEET(Ops!J41)</f>
        <v>8</v>
      </c>
    </row>
    <row r="826" spans="1:19" x14ac:dyDescent="0.35">
      <c r="A826" s="572" t="s">
        <v>270</v>
      </c>
      <c r="B826" s="572">
        <v>-121</v>
      </c>
      <c r="C826" s="572" t="s">
        <v>715</v>
      </c>
      <c r="D826" s="572">
        <v>-118</v>
      </c>
      <c r="E826" s="572"/>
      <c r="F826" s="572" t="str">
        <f>Ops!A44</f>
        <v>REVENUE</v>
      </c>
      <c r="G826" s="572" t="str">
        <f>Ops!A44</f>
        <v>REVENUE</v>
      </c>
      <c r="H826" s="572" t="s">
        <v>716</v>
      </c>
      <c r="I826" s="572">
        <f>COLUMN(Ops!A44)</f>
        <v>1</v>
      </c>
      <c r="J826" s="572"/>
      <c r="K826" s="572" t="s">
        <v>715</v>
      </c>
      <c r="L826" s="572"/>
      <c r="M826" s="572"/>
      <c r="N826" s="572" t="str" cm="1">
        <f t="array" aca="1" ref="N826" ca="1">CELL("format",Ops!A44)</f>
        <v>,0</v>
      </c>
      <c r="O826" s="572">
        <f>ROW(Ops!A44)</f>
        <v>44</v>
      </c>
      <c r="P826" s="572">
        <f>COLUMN(Ops!A44)</f>
        <v>1</v>
      </c>
      <c r="Q826" s="572">
        <f>ROW(Ops!A90)</f>
        <v>90</v>
      </c>
      <c r="R826" s="572">
        <f>COLUMN(Ops!A90)</f>
        <v>1</v>
      </c>
      <c r="S826" s="572">
        <f ca="1">_xlfn.SHEET(Ops!A44)</f>
        <v>8</v>
      </c>
    </row>
    <row r="827" spans="1:19" x14ac:dyDescent="0.35">
      <c r="A827" s="572" t="s">
        <v>270</v>
      </c>
      <c r="B827" s="572">
        <v>-122</v>
      </c>
      <c r="C827" s="572" t="s">
        <v>843</v>
      </c>
      <c r="D827" s="572">
        <v>-121</v>
      </c>
      <c r="E827" s="572"/>
      <c r="F827" s="572">
        <f>Ops!A46</f>
        <v>0</v>
      </c>
      <c r="G827" s="572" t="str">
        <f>Ops!B46</f>
        <v>Gate fee revenue</v>
      </c>
      <c r="H827" s="572" t="s">
        <v>717</v>
      </c>
      <c r="I827" s="572">
        <f>COLUMN(Ops!B46)</f>
        <v>2</v>
      </c>
      <c r="J827" s="572"/>
      <c r="K827" s="572" t="s">
        <v>843</v>
      </c>
      <c r="L827" s="572"/>
      <c r="M827" s="572"/>
      <c r="N827" s="572" t="str" cm="1">
        <f t="array" aca="1" ref="N827" ca="1">CELL("format",Ops!A46)</f>
        <v>,0</v>
      </c>
      <c r="O827" s="572">
        <f>ROW(Ops!A46)</f>
        <v>46</v>
      </c>
      <c r="P827" s="572">
        <f>COLUMN(Ops!A46)</f>
        <v>1</v>
      </c>
      <c r="Q827" s="572">
        <f>ROW(Ops!A52)</f>
        <v>52</v>
      </c>
      <c r="R827" s="572">
        <f>COLUMN(Ops!A52)</f>
        <v>1</v>
      </c>
      <c r="S827" s="572">
        <f ca="1">_xlfn.SHEET(Ops!A46)</f>
        <v>8</v>
      </c>
    </row>
    <row r="828" spans="1:19" x14ac:dyDescent="0.35">
      <c r="A828" s="572" t="s">
        <v>283</v>
      </c>
      <c r="B828" s="572">
        <v>352</v>
      </c>
      <c r="C828" s="572" t="s">
        <v>1105</v>
      </c>
      <c r="D828" s="572">
        <v>-122</v>
      </c>
      <c r="E828" s="572" t="s">
        <v>1234</v>
      </c>
      <c r="F828" s="572">
        <f>Ops!F47</f>
        <v>70</v>
      </c>
      <c r="G828" s="572" t="str">
        <f>Ops!E47</f>
        <v>Gate fee rate (real)</v>
      </c>
      <c r="H828" s="572" t="s">
        <v>1050</v>
      </c>
      <c r="I828" s="572">
        <f>COLUMN(Ops!E47)</f>
        <v>5</v>
      </c>
      <c r="J828" s="572" t="str">
        <f>Ops!G47</f>
        <v>$/tonne</v>
      </c>
      <c r="K828" s="572"/>
      <c r="L828" s="572">
        <v>929</v>
      </c>
      <c r="M828" s="572">
        <v>357</v>
      </c>
      <c r="N828" s="572" t="str" cm="1">
        <f t="array" aca="1" ref="N828" ca="1">CELL("format",Ops!F47)</f>
        <v>,0</v>
      </c>
      <c r="O828" s="572">
        <f>ROW(Ops!F47)</f>
        <v>47</v>
      </c>
      <c r="P828" s="572">
        <f>COLUMN(Ops!F47)</f>
        <v>6</v>
      </c>
      <c r="Q828" s="572">
        <f>ROW(Ops!F47)</f>
        <v>47</v>
      </c>
      <c r="R828" s="572">
        <f>COLUMN(Ops!F47)</f>
        <v>6</v>
      </c>
      <c r="S828" s="572">
        <f ca="1">_xlfn.SHEET(Ops!F47)</f>
        <v>8</v>
      </c>
    </row>
    <row r="829" spans="1:19" x14ac:dyDescent="0.35">
      <c r="A829" s="572" t="s">
        <v>283</v>
      </c>
      <c r="B829" s="572">
        <v>353</v>
      </c>
      <c r="C829" s="572" t="s">
        <v>826</v>
      </c>
      <c r="D829" s="572">
        <v>-122</v>
      </c>
      <c r="E829" s="572" t="s">
        <v>844</v>
      </c>
      <c r="F829" s="572">
        <f>Ops!F48</f>
        <v>1000</v>
      </c>
      <c r="G829" s="572" t="str">
        <f>Ops!E48</f>
        <v>Units in a thousand</v>
      </c>
      <c r="H829" s="572" t="s">
        <v>149</v>
      </c>
      <c r="I829" s="572">
        <f>COLUMN(Ops!E48)</f>
        <v>5</v>
      </c>
      <c r="J829" s="572" t="str">
        <f>Ops!G48</f>
        <v>units</v>
      </c>
      <c r="K829" s="572"/>
      <c r="L829" s="572">
        <v>855</v>
      </c>
      <c r="M829" s="572">
        <v>357</v>
      </c>
      <c r="N829" s="572" t="str" cm="1">
        <f t="array" aca="1" ref="N829" ca="1">CELL("format",Ops!F48)</f>
        <v>,0</v>
      </c>
      <c r="O829" s="572">
        <f>ROW(Ops!F48)</f>
        <v>48</v>
      </c>
      <c r="P829" s="572">
        <f>COLUMN(Ops!F48)</f>
        <v>6</v>
      </c>
      <c r="Q829" s="572">
        <f>ROW(Ops!F48)</f>
        <v>48</v>
      </c>
      <c r="R829" s="572">
        <f>COLUMN(Ops!F48)</f>
        <v>6</v>
      </c>
      <c r="S829" s="572">
        <f ca="1">_xlfn.SHEET(Ops!F48)</f>
        <v>8</v>
      </c>
    </row>
    <row r="830" spans="1:19" x14ac:dyDescent="0.35">
      <c r="A830" s="572" t="s">
        <v>283</v>
      </c>
      <c r="B830" s="572">
        <v>354</v>
      </c>
      <c r="C830" s="572" t="s">
        <v>1216</v>
      </c>
      <c r="D830" s="572">
        <v>-122</v>
      </c>
      <c r="E830" s="572" t="s">
        <v>1235</v>
      </c>
      <c r="F830" s="572">
        <f>Ops!J49</f>
        <v>1</v>
      </c>
      <c r="G830" s="572" t="str">
        <f>Ops!E49</f>
        <v>CPI escalation factor</v>
      </c>
      <c r="H830" s="572" t="s">
        <v>698</v>
      </c>
      <c r="I830" s="572">
        <f>COLUMN(Ops!E49)</f>
        <v>5</v>
      </c>
      <c r="J830" s="572" t="str">
        <f>Ops!G49</f>
        <v>factor</v>
      </c>
      <c r="K830" s="572"/>
      <c r="L830" s="572">
        <v>322</v>
      </c>
      <c r="M830" s="572">
        <v>357</v>
      </c>
      <c r="N830" s="572" t="str" cm="1">
        <f t="array" aca="1" ref="N830" ca="1">CELL("format",Ops!J49)</f>
        <v>,4</v>
      </c>
      <c r="O830" s="572">
        <f>ROW(Ops!J49)</f>
        <v>49</v>
      </c>
      <c r="P830" s="572">
        <f>COLUMN(Ops!J49)</f>
        <v>10</v>
      </c>
      <c r="Q830" s="572">
        <f>ROW(Ops!GJ49)</f>
        <v>49</v>
      </c>
      <c r="R830" s="572">
        <f>COLUMN(Ops!GJ49)</f>
        <v>192</v>
      </c>
      <c r="S830" s="572">
        <f ca="1">_xlfn.SHEET(Ops!J49)</f>
        <v>8</v>
      </c>
    </row>
    <row r="831" spans="1:19" x14ac:dyDescent="0.35">
      <c r="A831" s="572" t="s">
        <v>283</v>
      </c>
      <c r="B831" s="572">
        <v>355</v>
      </c>
      <c r="C831" s="572" t="s">
        <v>839</v>
      </c>
      <c r="D831" s="572">
        <v>-122</v>
      </c>
      <c r="E831" s="572" t="s">
        <v>845</v>
      </c>
      <c r="F831" s="572">
        <f>Ops!J50</f>
        <v>0</v>
      </c>
      <c r="G831" s="572" t="str">
        <f>Ops!E50</f>
        <v>Waste throughput</v>
      </c>
      <c r="H831" s="572" t="s">
        <v>713</v>
      </c>
      <c r="I831" s="572">
        <f>COLUMN(Ops!E50)</f>
        <v>5</v>
      </c>
      <c r="J831" s="572" t="str">
        <f>Ops!G50</f>
        <v>tonnes</v>
      </c>
      <c r="K831" s="572"/>
      <c r="L831" s="572">
        <v>351</v>
      </c>
      <c r="M831" s="572">
        <v>357</v>
      </c>
      <c r="N831" s="572" t="str" cm="1">
        <f t="array" aca="1" ref="N831" ca="1">CELL("format",Ops!J50)</f>
        <v>,0</v>
      </c>
      <c r="O831" s="572">
        <f>ROW(Ops!J50)</f>
        <v>50</v>
      </c>
      <c r="P831" s="572">
        <f>COLUMN(Ops!J50)</f>
        <v>10</v>
      </c>
      <c r="Q831" s="572">
        <f>ROW(Ops!GJ50)</f>
        <v>50</v>
      </c>
      <c r="R831" s="572">
        <f>COLUMN(Ops!GJ50)</f>
        <v>192</v>
      </c>
      <c r="S831" s="572">
        <f ca="1">_xlfn.SHEET(Ops!J50)</f>
        <v>8</v>
      </c>
    </row>
    <row r="832" spans="1:19" x14ac:dyDescent="0.35">
      <c r="A832" s="572" t="s">
        <v>274</v>
      </c>
      <c r="B832" s="572">
        <v>356</v>
      </c>
      <c r="C832" s="572" t="s">
        <v>846</v>
      </c>
      <c r="D832" s="572">
        <v>-122</v>
      </c>
      <c r="E832" s="572" t="s">
        <v>847</v>
      </c>
      <c r="F832" s="572">
        <f>Ops!H51</f>
        <v>657656.55572369567</v>
      </c>
      <c r="G832" s="572" t="str">
        <f>Ops!E51</f>
        <v>Gate fee revenue</v>
      </c>
      <c r="H832" s="572" t="s">
        <v>717</v>
      </c>
      <c r="I832" s="572">
        <f>COLUMN(Ops!E51)</f>
        <v>5</v>
      </c>
      <c r="J832" s="572" t="str">
        <f>Ops!G51</f>
        <v>$ 000s</v>
      </c>
      <c r="K832" s="572" t="s">
        <v>846</v>
      </c>
      <c r="L832" s="572">
        <v>357</v>
      </c>
      <c r="M832" s="572"/>
      <c r="N832" s="572" t="str" cm="1">
        <f t="array" aca="1" ref="N832" ca="1">CELL("format",Ops!H51)</f>
        <v>,0</v>
      </c>
      <c r="O832" s="572">
        <f>ROW(Ops!H51)</f>
        <v>51</v>
      </c>
      <c r="P832" s="572">
        <f>COLUMN(Ops!H51)</f>
        <v>8</v>
      </c>
      <c r="Q832" s="572">
        <f>ROW(Ops!H51)</f>
        <v>51</v>
      </c>
      <c r="R832" s="572">
        <f>COLUMN(Ops!H51)</f>
        <v>8</v>
      </c>
      <c r="S832" s="572">
        <f ca="1">_xlfn.SHEET(Ops!H51)</f>
        <v>8</v>
      </c>
    </row>
    <row r="833" spans="1:19" x14ac:dyDescent="0.35">
      <c r="A833" s="572" t="s">
        <v>277</v>
      </c>
      <c r="B833" s="572">
        <v>357</v>
      </c>
      <c r="C833" s="572" t="s">
        <v>848</v>
      </c>
      <c r="D833" s="572">
        <v>-122</v>
      </c>
      <c r="E833" s="572" t="s">
        <v>1236</v>
      </c>
      <c r="F833" s="572">
        <f>Ops!J51</f>
        <v>0</v>
      </c>
      <c r="G833" s="572" t="str">
        <f>Ops!E51</f>
        <v>Gate fee revenue</v>
      </c>
      <c r="H833" s="572" t="s">
        <v>717</v>
      </c>
      <c r="I833" s="572">
        <f>COLUMN(Ops!E51)</f>
        <v>5</v>
      </c>
      <c r="J833" s="572" t="str">
        <f>Ops!G51</f>
        <v>$ 000s</v>
      </c>
      <c r="K833" s="572" t="s">
        <v>848</v>
      </c>
      <c r="L833" s="572" t="s">
        <v>2240</v>
      </c>
      <c r="M833" s="572" t="s">
        <v>2241</v>
      </c>
      <c r="N833" s="572" t="str" cm="1">
        <f t="array" aca="1" ref="N833" ca="1">CELL("format",Ops!J51)</f>
        <v>,0</v>
      </c>
      <c r="O833" s="572">
        <f>ROW(Ops!J51)</f>
        <v>51</v>
      </c>
      <c r="P833" s="572">
        <f>COLUMN(Ops!J51)</f>
        <v>10</v>
      </c>
      <c r="Q833" s="572">
        <f>ROW(Ops!GJ51)</f>
        <v>51</v>
      </c>
      <c r="R833" s="572">
        <f>COLUMN(Ops!GJ51)</f>
        <v>192</v>
      </c>
      <c r="S833" s="572">
        <f ca="1">_xlfn.SHEET(Ops!J51)</f>
        <v>8</v>
      </c>
    </row>
    <row r="834" spans="1:19" x14ac:dyDescent="0.35">
      <c r="A834" s="572" t="s">
        <v>270</v>
      </c>
      <c r="B834" s="572">
        <v>-123</v>
      </c>
      <c r="C834" s="572" t="s">
        <v>849</v>
      </c>
      <c r="D834" s="572">
        <v>-121</v>
      </c>
      <c r="E834" s="572"/>
      <c r="F834" s="572">
        <f>Ops!A53</f>
        <v>0</v>
      </c>
      <c r="G834" s="572" t="str">
        <f>Ops!B53</f>
        <v>Grid sales revenue</v>
      </c>
      <c r="H834" s="572" t="s">
        <v>718</v>
      </c>
      <c r="I834" s="572">
        <f>COLUMN(Ops!B53)</f>
        <v>2</v>
      </c>
      <c r="J834" s="572"/>
      <c r="K834" s="572" t="s">
        <v>849</v>
      </c>
      <c r="L834" s="572"/>
      <c r="M834" s="572"/>
      <c r="N834" s="572" t="str" cm="1">
        <f t="array" aca="1" ref="N834" ca="1">CELL("format",Ops!A53)</f>
        <v>,0</v>
      </c>
      <c r="O834" s="572">
        <f>ROW(Ops!A53)</f>
        <v>53</v>
      </c>
      <c r="P834" s="572">
        <f>COLUMN(Ops!A53)</f>
        <v>1</v>
      </c>
      <c r="Q834" s="572">
        <f>ROW(Ops!A67)</f>
        <v>67</v>
      </c>
      <c r="R834" s="572">
        <f>COLUMN(Ops!A67)</f>
        <v>1</v>
      </c>
      <c r="S834" s="572">
        <f ca="1">_xlfn.SHEET(Ops!A53)</f>
        <v>8</v>
      </c>
    </row>
    <row r="835" spans="1:19" x14ac:dyDescent="0.35">
      <c r="A835" s="572" t="s">
        <v>283</v>
      </c>
      <c r="B835" s="572">
        <v>358</v>
      </c>
      <c r="C835" s="572" t="s">
        <v>1110</v>
      </c>
      <c r="D835" s="572">
        <v>-123</v>
      </c>
      <c r="E835" s="572" t="s">
        <v>1237</v>
      </c>
      <c r="F835" s="572">
        <f>Ops!F54</f>
        <v>65</v>
      </c>
      <c r="G835" s="572" t="str">
        <f>Ops!E54</f>
        <v>Grid sales rate (real)</v>
      </c>
      <c r="H835" s="572" t="s">
        <v>1051</v>
      </c>
      <c r="I835" s="572">
        <f>COLUMN(Ops!E54)</f>
        <v>5</v>
      </c>
      <c r="J835" s="572" t="str">
        <f>Ops!G54</f>
        <v>$/MWh</v>
      </c>
      <c r="K835" s="572"/>
      <c r="L835" s="572">
        <v>930</v>
      </c>
      <c r="M835" s="572">
        <v>363</v>
      </c>
      <c r="N835" s="572" t="str" cm="1">
        <f t="array" aca="1" ref="N835" ca="1">CELL("format",Ops!F54)</f>
        <v>,0</v>
      </c>
      <c r="O835" s="572">
        <f>ROW(Ops!F54)</f>
        <v>54</v>
      </c>
      <c r="P835" s="572">
        <f>COLUMN(Ops!F54)</f>
        <v>6</v>
      </c>
      <c r="Q835" s="572">
        <f>ROW(Ops!F54)</f>
        <v>54</v>
      </c>
      <c r="R835" s="572">
        <f>COLUMN(Ops!F54)</f>
        <v>6</v>
      </c>
      <c r="S835" s="572">
        <f ca="1">_xlfn.SHEET(Ops!F54)</f>
        <v>8</v>
      </c>
    </row>
    <row r="836" spans="1:19" x14ac:dyDescent="0.35">
      <c r="A836" s="572" t="s">
        <v>283</v>
      </c>
      <c r="B836" s="572">
        <v>359</v>
      </c>
      <c r="C836" s="572" t="s">
        <v>826</v>
      </c>
      <c r="D836" s="572">
        <v>-123</v>
      </c>
      <c r="E836" s="572" t="s">
        <v>844</v>
      </c>
      <c r="F836" s="572">
        <f>Ops!F55</f>
        <v>1000</v>
      </c>
      <c r="G836" s="572" t="str">
        <f>Ops!E55</f>
        <v>Units in a thousand</v>
      </c>
      <c r="H836" s="572" t="s">
        <v>149</v>
      </c>
      <c r="I836" s="572">
        <f>COLUMN(Ops!E55)</f>
        <v>5</v>
      </c>
      <c r="J836" s="572" t="str">
        <f>Ops!G55</f>
        <v>units</v>
      </c>
      <c r="K836" s="572"/>
      <c r="L836" s="572">
        <v>855</v>
      </c>
      <c r="M836" s="572">
        <v>363</v>
      </c>
      <c r="N836" s="572" t="str" cm="1">
        <f t="array" aca="1" ref="N836" ca="1">CELL("format",Ops!F55)</f>
        <v>,0</v>
      </c>
      <c r="O836" s="572">
        <f>ROW(Ops!F55)</f>
        <v>55</v>
      </c>
      <c r="P836" s="572">
        <f>COLUMN(Ops!F55)</f>
        <v>6</v>
      </c>
      <c r="Q836" s="572">
        <f>ROW(Ops!F55)</f>
        <v>55</v>
      </c>
      <c r="R836" s="572">
        <f>COLUMN(Ops!F55)</f>
        <v>6</v>
      </c>
      <c r="S836" s="572">
        <f ca="1">_xlfn.SHEET(Ops!F55)</f>
        <v>8</v>
      </c>
    </row>
    <row r="837" spans="1:19" x14ac:dyDescent="0.35">
      <c r="A837" s="572" t="s">
        <v>283</v>
      </c>
      <c r="B837" s="572">
        <v>360</v>
      </c>
      <c r="C837" s="572" t="s">
        <v>1216</v>
      </c>
      <c r="D837" s="572">
        <v>-123</v>
      </c>
      <c r="E837" s="572" t="s">
        <v>1235</v>
      </c>
      <c r="F837" s="572">
        <f>Ops!J56</f>
        <v>1</v>
      </c>
      <c r="G837" s="572" t="str">
        <f>Ops!E56</f>
        <v>CPI escalation factor</v>
      </c>
      <c r="H837" s="572" t="s">
        <v>698</v>
      </c>
      <c r="I837" s="572">
        <f>COLUMN(Ops!E56)</f>
        <v>5</v>
      </c>
      <c r="J837" s="572" t="str">
        <f>Ops!G56</f>
        <v>factor</v>
      </c>
      <c r="K837" s="572"/>
      <c r="L837" s="572">
        <v>322</v>
      </c>
      <c r="M837" s="572">
        <v>363</v>
      </c>
      <c r="N837" s="572" t="str" cm="1">
        <f t="array" aca="1" ref="N837" ca="1">CELL("format",Ops!J56)</f>
        <v>,4</v>
      </c>
      <c r="O837" s="572">
        <f>ROW(Ops!J56)</f>
        <v>56</v>
      </c>
      <c r="P837" s="572">
        <f>COLUMN(Ops!J56)</f>
        <v>10</v>
      </c>
      <c r="Q837" s="572">
        <f>ROW(Ops!GJ56)</f>
        <v>56</v>
      </c>
      <c r="R837" s="572">
        <f>COLUMN(Ops!GJ56)</f>
        <v>192</v>
      </c>
      <c r="S837" s="572">
        <f ca="1">_xlfn.SHEET(Ops!J56)</f>
        <v>8</v>
      </c>
    </row>
    <row r="838" spans="1:19" x14ac:dyDescent="0.35">
      <c r="A838" s="572" t="s">
        <v>283</v>
      </c>
      <c r="B838" s="572">
        <v>361</v>
      </c>
      <c r="C838" s="572" t="s">
        <v>842</v>
      </c>
      <c r="D838" s="572">
        <v>-123</v>
      </c>
      <c r="E838" s="572" t="s">
        <v>850</v>
      </c>
      <c r="F838" s="572">
        <f>Ops!J57</f>
        <v>0</v>
      </c>
      <c r="G838" s="572" t="str">
        <f>Ops!E57</f>
        <v>Net generation</v>
      </c>
      <c r="H838" s="572" t="s">
        <v>714</v>
      </c>
      <c r="I838" s="572">
        <f>COLUMN(Ops!E57)</f>
        <v>5</v>
      </c>
      <c r="J838" s="572" t="str">
        <f>Ops!G57</f>
        <v>MWh</v>
      </c>
      <c r="K838" s="572"/>
      <c r="L838" s="572">
        <v>346</v>
      </c>
      <c r="M838" s="572">
        <v>363</v>
      </c>
      <c r="N838" s="572" t="str" cm="1">
        <f t="array" aca="1" ref="N838" ca="1">CELL("format",Ops!J57)</f>
        <v>,0</v>
      </c>
      <c r="O838" s="572">
        <f>ROW(Ops!J57)</f>
        <v>57</v>
      </c>
      <c r="P838" s="572">
        <f>COLUMN(Ops!J57)</f>
        <v>10</v>
      </c>
      <c r="Q838" s="572">
        <f>ROW(Ops!GJ57)</f>
        <v>57</v>
      </c>
      <c r="R838" s="572">
        <f>COLUMN(Ops!GJ57)</f>
        <v>192</v>
      </c>
      <c r="S838" s="572">
        <f ca="1">_xlfn.SHEET(Ops!J57)</f>
        <v>8</v>
      </c>
    </row>
    <row r="839" spans="1:19" x14ac:dyDescent="0.35">
      <c r="A839" s="572" t="s">
        <v>274</v>
      </c>
      <c r="B839" s="572">
        <v>362</v>
      </c>
      <c r="C839" s="572" t="s">
        <v>851</v>
      </c>
      <c r="D839" s="572">
        <v>-123</v>
      </c>
      <c r="E839" s="572" t="s">
        <v>852</v>
      </c>
      <c r="F839" s="572">
        <f>Ops!H58</f>
        <v>561432.61266274017</v>
      </c>
      <c r="G839" s="572" t="str">
        <f>Ops!E58</f>
        <v>Gross grid sales revenue</v>
      </c>
      <c r="H839" s="572" t="s">
        <v>719</v>
      </c>
      <c r="I839" s="572">
        <f>COLUMN(Ops!E58)</f>
        <v>5</v>
      </c>
      <c r="J839" s="572" t="str">
        <f>Ops!G58</f>
        <v>$ 000s</v>
      </c>
      <c r="K839" s="572" t="s">
        <v>851</v>
      </c>
      <c r="L839" s="572">
        <v>363</v>
      </c>
      <c r="M839" s="572"/>
      <c r="N839" s="572" t="str" cm="1">
        <f t="array" aca="1" ref="N839" ca="1">CELL("format",Ops!H58)</f>
        <v>,0</v>
      </c>
      <c r="O839" s="572">
        <f>ROW(Ops!H58)</f>
        <v>58</v>
      </c>
      <c r="P839" s="572">
        <f>COLUMN(Ops!H58)</f>
        <v>8</v>
      </c>
      <c r="Q839" s="572">
        <f>ROW(Ops!H58)</f>
        <v>58</v>
      </c>
      <c r="R839" s="572">
        <f>COLUMN(Ops!H58)</f>
        <v>8</v>
      </c>
      <c r="S839" s="572">
        <f ca="1">_xlfn.SHEET(Ops!H58)</f>
        <v>8</v>
      </c>
    </row>
    <row r="840" spans="1:19" x14ac:dyDescent="0.35">
      <c r="A840" s="572" t="s">
        <v>277</v>
      </c>
      <c r="B840" s="572">
        <v>363</v>
      </c>
      <c r="C840" s="572" t="s">
        <v>853</v>
      </c>
      <c r="D840" s="572">
        <v>-123</v>
      </c>
      <c r="E840" s="572" t="s">
        <v>1238</v>
      </c>
      <c r="F840" s="572">
        <f>Ops!J58</f>
        <v>0</v>
      </c>
      <c r="G840" s="572" t="str">
        <f>Ops!E58</f>
        <v>Gross grid sales revenue</v>
      </c>
      <c r="H840" s="572" t="s">
        <v>719</v>
      </c>
      <c r="I840" s="572">
        <f>COLUMN(Ops!E58)</f>
        <v>5</v>
      </c>
      <c r="J840" s="572" t="str">
        <f>Ops!G58</f>
        <v>$ 000s</v>
      </c>
      <c r="K840" s="572" t="s">
        <v>853</v>
      </c>
      <c r="L840" s="572" t="s">
        <v>2242</v>
      </c>
      <c r="M840" s="572" t="s">
        <v>2243</v>
      </c>
      <c r="N840" s="572" t="str" cm="1">
        <f t="array" aca="1" ref="N840" ca="1">CELL("format",Ops!J58)</f>
        <v>,0</v>
      </c>
      <c r="O840" s="572">
        <f>ROW(Ops!J58)</f>
        <v>58</v>
      </c>
      <c r="P840" s="572">
        <f>COLUMN(Ops!J58)</f>
        <v>10</v>
      </c>
      <c r="Q840" s="572">
        <f>ROW(Ops!GJ58)</f>
        <v>58</v>
      </c>
      <c r="R840" s="572">
        <f>COLUMN(Ops!GJ58)</f>
        <v>192</v>
      </c>
      <c r="S840" s="572">
        <f ca="1">_xlfn.SHEET(Ops!J58)</f>
        <v>8</v>
      </c>
    </row>
    <row r="841" spans="1:19" x14ac:dyDescent="0.35">
      <c r="A841" s="572" t="s">
        <v>283</v>
      </c>
      <c r="B841" s="572">
        <v>364</v>
      </c>
      <c r="C841" s="572" t="s">
        <v>791</v>
      </c>
      <c r="D841" s="572">
        <v>-123</v>
      </c>
      <c r="E841" s="572" t="s">
        <v>854</v>
      </c>
      <c r="F841" s="572">
        <f>Ops!F60</f>
        <v>0.05</v>
      </c>
      <c r="G841" s="572" t="str">
        <f>Ops!E60</f>
        <v>PPA cost percentage</v>
      </c>
      <c r="H841" s="572" t="s">
        <v>705</v>
      </c>
      <c r="I841" s="572">
        <f>COLUMN(Ops!E60)</f>
        <v>5</v>
      </c>
      <c r="J841" s="572" t="str">
        <f>Ops!G60</f>
        <v>%</v>
      </c>
      <c r="K841" s="572"/>
      <c r="L841" s="572">
        <v>931</v>
      </c>
      <c r="M841" s="572">
        <v>367</v>
      </c>
      <c r="N841" s="572" t="str" cm="1">
        <f t="array" aca="1" ref="N841" ca="1">CELL("format",Ops!F60)</f>
        <v>P2</v>
      </c>
      <c r="O841" s="572">
        <f>ROW(Ops!F60)</f>
        <v>60</v>
      </c>
      <c r="P841" s="572">
        <f>COLUMN(Ops!F60)</f>
        <v>6</v>
      </c>
      <c r="Q841" s="572">
        <f>ROW(Ops!F60)</f>
        <v>60</v>
      </c>
      <c r="R841" s="572">
        <f>COLUMN(Ops!F60)</f>
        <v>6</v>
      </c>
      <c r="S841" s="572">
        <f ca="1">_xlfn.SHEET(Ops!F60)</f>
        <v>8</v>
      </c>
    </row>
    <row r="842" spans="1:19" x14ac:dyDescent="0.35">
      <c r="A842" s="572" t="s">
        <v>283</v>
      </c>
      <c r="B842" s="572">
        <v>365</v>
      </c>
      <c r="C842" s="572" t="s">
        <v>853</v>
      </c>
      <c r="D842" s="572">
        <v>-123</v>
      </c>
      <c r="E842" s="572" t="s">
        <v>855</v>
      </c>
      <c r="F842" s="572">
        <f>Ops!J61</f>
        <v>0</v>
      </c>
      <c r="G842" s="572" t="str">
        <f>Ops!E61</f>
        <v>Gross grid sales revenue</v>
      </c>
      <c r="H842" s="572" t="s">
        <v>719</v>
      </c>
      <c r="I842" s="572">
        <f>COLUMN(Ops!E61)</f>
        <v>5</v>
      </c>
      <c r="J842" s="572" t="str">
        <f>Ops!G61</f>
        <v>$ 000s</v>
      </c>
      <c r="K842" s="572"/>
      <c r="L842" s="572">
        <v>363</v>
      </c>
      <c r="M842" s="572">
        <v>367</v>
      </c>
      <c r="N842" s="572" t="str" cm="1">
        <f t="array" aca="1" ref="N842" ca="1">CELL("format",Ops!J61)</f>
        <v>,0</v>
      </c>
      <c r="O842" s="572">
        <f>ROW(Ops!J61)</f>
        <v>61</v>
      </c>
      <c r="P842" s="572">
        <f>COLUMN(Ops!J61)</f>
        <v>10</v>
      </c>
      <c r="Q842" s="572">
        <f>ROW(Ops!GJ61)</f>
        <v>61</v>
      </c>
      <c r="R842" s="572">
        <f>COLUMN(Ops!GJ61)</f>
        <v>192</v>
      </c>
      <c r="S842" s="572">
        <f ca="1">_xlfn.SHEET(Ops!J61)</f>
        <v>8</v>
      </c>
    </row>
    <row r="843" spans="1:19" x14ac:dyDescent="0.35">
      <c r="A843" s="572" t="s">
        <v>274</v>
      </c>
      <c r="B843" s="572">
        <v>366</v>
      </c>
      <c r="C843" s="572" t="s">
        <v>856</v>
      </c>
      <c r="D843" s="572">
        <v>-123</v>
      </c>
      <c r="E843" s="572" t="s">
        <v>857</v>
      </c>
      <c r="F843" s="572">
        <f>Ops!H62</f>
        <v>28071.630633137007</v>
      </c>
      <c r="G843" s="572" t="str">
        <f>Ops!E62</f>
        <v>PPA cost</v>
      </c>
      <c r="H843" s="572" t="s">
        <v>721</v>
      </c>
      <c r="I843" s="572">
        <f>COLUMN(Ops!E62)</f>
        <v>5</v>
      </c>
      <c r="J843" s="572" t="str">
        <f>Ops!G62</f>
        <v>$ 000s</v>
      </c>
      <c r="K843" s="572" t="s">
        <v>856</v>
      </c>
      <c r="L843" s="572">
        <v>367</v>
      </c>
      <c r="M843" s="572"/>
      <c r="N843" s="572" t="str" cm="1">
        <f t="array" aca="1" ref="N843" ca="1">CELL("format",Ops!H62)</f>
        <v>,0</v>
      </c>
      <c r="O843" s="572">
        <f>ROW(Ops!H62)</f>
        <v>62</v>
      </c>
      <c r="P843" s="572">
        <f>COLUMN(Ops!H62)</f>
        <v>8</v>
      </c>
      <c r="Q843" s="572">
        <f>ROW(Ops!H62)</f>
        <v>62</v>
      </c>
      <c r="R843" s="572">
        <f>COLUMN(Ops!H62)</f>
        <v>8</v>
      </c>
      <c r="S843" s="572">
        <f ca="1">_xlfn.SHEET(Ops!H62)</f>
        <v>8</v>
      </c>
    </row>
    <row r="844" spans="1:19" x14ac:dyDescent="0.35">
      <c r="A844" s="572" t="s">
        <v>277</v>
      </c>
      <c r="B844" s="572">
        <v>367</v>
      </c>
      <c r="C844" s="572" t="s">
        <v>720</v>
      </c>
      <c r="D844" s="572">
        <v>-123</v>
      </c>
      <c r="E844" s="572" t="s">
        <v>858</v>
      </c>
      <c r="F844" s="572">
        <f>Ops!J62</f>
        <v>0</v>
      </c>
      <c r="G844" s="572" t="str">
        <f>Ops!E62</f>
        <v>PPA cost</v>
      </c>
      <c r="H844" s="572" t="s">
        <v>721</v>
      </c>
      <c r="I844" s="572">
        <f>COLUMN(Ops!E62)</f>
        <v>5</v>
      </c>
      <c r="J844" s="572" t="str">
        <f>Ops!G62</f>
        <v>$ 000s</v>
      </c>
      <c r="K844" s="572" t="s">
        <v>720</v>
      </c>
      <c r="L844" s="572" t="s">
        <v>2244</v>
      </c>
      <c r="M844" s="572" t="s">
        <v>2245</v>
      </c>
      <c r="N844" s="572" t="str" cm="1">
        <f t="array" aca="1" ref="N844" ca="1">CELL("format",Ops!J62)</f>
        <v>,0</v>
      </c>
      <c r="O844" s="572">
        <f>ROW(Ops!J62)</f>
        <v>62</v>
      </c>
      <c r="P844" s="572">
        <f>COLUMN(Ops!J62)</f>
        <v>10</v>
      </c>
      <c r="Q844" s="572">
        <f>ROW(Ops!GJ62)</f>
        <v>62</v>
      </c>
      <c r="R844" s="572">
        <f>COLUMN(Ops!GJ62)</f>
        <v>192</v>
      </c>
      <c r="S844" s="572">
        <f ca="1">_xlfn.SHEET(Ops!J62)</f>
        <v>8</v>
      </c>
    </row>
    <row r="845" spans="1:19" x14ac:dyDescent="0.35">
      <c r="A845" s="572" t="s">
        <v>283</v>
      </c>
      <c r="B845" s="572">
        <v>368</v>
      </c>
      <c r="C845" s="572" t="s">
        <v>853</v>
      </c>
      <c r="D845" s="572">
        <v>-123</v>
      </c>
      <c r="E845" s="572" t="s">
        <v>855</v>
      </c>
      <c r="F845" s="572">
        <f>Ops!J64</f>
        <v>0</v>
      </c>
      <c r="G845" s="572" t="str">
        <f>Ops!E64</f>
        <v>Gross grid sales revenue</v>
      </c>
      <c r="H845" s="572" t="s">
        <v>719</v>
      </c>
      <c r="I845" s="572">
        <f>COLUMN(Ops!E64)</f>
        <v>5</v>
      </c>
      <c r="J845" s="572" t="str">
        <f>Ops!G64</f>
        <v>$ 000s</v>
      </c>
      <c r="K845" s="572"/>
      <c r="L845" s="572">
        <v>363</v>
      </c>
      <c r="M845" s="572">
        <v>371</v>
      </c>
      <c r="N845" s="572" t="str" cm="1">
        <f t="array" aca="1" ref="N845" ca="1">CELL("format",Ops!J64)</f>
        <v>,0</v>
      </c>
      <c r="O845" s="572">
        <f>ROW(Ops!J64)</f>
        <v>64</v>
      </c>
      <c r="P845" s="572">
        <f>COLUMN(Ops!J64)</f>
        <v>10</v>
      </c>
      <c r="Q845" s="572">
        <f>ROW(Ops!GJ64)</f>
        <v>64</v>
      </c>
      <c r="R845" s="572">
        <f>COLUMN(Ops!GJ64)</f>
        <v>192</v>
      </c>
      <c r="S845" s="572">
        <f ca="1">_xlfn.SHEET(Ops!J64)</f>
        <v>8</v>
      </c>
    </row>
    <row r="846" spans="1:19" x14ac:dyDescent="0.35">
      <c r="A846" s="572" t="s">
        <v>283</v>
      </c>
      <c r="B846" s="572">
        <v>369</v>
      </c>
      <c r="C846" s="572" t="s">
        <v>720</v>
      </c>
      <c r="D846" s="572">
        <v>-123</v>
      </c>
      <c r="E846" s="572" t="s">
        <v>859</v>
      </c>
      <c r="F846" s="572">
        <f>Ops!J65</f>
        <v>0</v>
      </c>
      <c r="G846" s="572" t="str">
        <f>Ops!E65</f>
        <v>PPA cost</v>
      </c>
      <c r="H846" s="572" t="s">
        <v>721</v>
      </c>
      <c r="I846" s="572">
        <f>COLUMN(Ops!E65)</f>
        <v>5</v>
      </c>
      <c r="J846" s="572" t="str">
        <f>Ops!G65</f>
        <v>$ 000s</v>
      </c>
      <c r="K846" s="572"/>
      <c r="L846" s="572">
        <v>367</v>
      </c>
      <c r="M846" s="572">
        <v>371</v>
      </c>
      <c r="N846" s="572" t="str" cm="1">
        <f t="array" aca="1" ref="N846" ca="1">CELL("format",Ops!J65)</f>
        <v>,0</v>
      </c>
      <c r="O846" s="572">
        <f>ROW(Ops!J65)</f>
        <v>65</v>
      </c>
      <c r="P846" s="572">
        <f>COLUMN(Ops!J65)</f>
        <v>10</v>
      </c>
      <c r="Q846" s="572">
        <f>ROW(Ops!GJ65)</f>
        <v>65</v>
      </c>
      <c r="R846" s="572">
        <f>COLUMN(Ops!GJ65)</f>
        <v>192</v>
      </c>
      <c r="S846" s="572">
        <f ca="1">_xlfn.SHEET(Ops!J65)</f>
        <v>8</v>
      </c>
    </row>
    <row r="847" spans="1:19" x14ac:dyDescent="0.35">
      <c r="A847" s="572" t="s">
        <v>274</v>
      </c>
      <c r="B847" s="572">
        <v>370</v>
      </c>
      <c r="C847" s="572" t="s">
        <v>860</v>
      </c>
      <c r="D847" s="572">
        <v>-123</v>
      </c>
      <c r="E847" s="572" t="s">
        <v>861</v>
      </c>
      <c r="F847" s="572">
        <f>Ops!H66</f>
        <v>533360.98202960356</v>
      </c>
      <c r="G847" s="572" t="str">
        <f>Ops!E66</f>
        <v>Net grid sales revenue</v>
      </c>
      <c r="H847" s="572" t="s">
        <v>722</v>
      </c>
      <c r="I847" s="572">
        <f>COLUMN(Ops!E66)</f>
        <v>5</v>
      </c>
      <c r="J847" s="572" t="str">
        <f>Ops!G66</f>
        <v>$ 000s</v>
      </c>
      <c r="K847" s="572" t="s">
        <v>860</v>
      </c>
      <c r="L847" s="572">
        <v>371</v>
      </c>
      <c r="M847" s="572"/>
      <c r="N847" s="572" t="str" cm="1">
        <f t="array" aca="1" ref="N847" ca="1">CELL("format",Ops!H66)</f>
        <v>,0</v>
      </c>
      <c r="O847" s="572">
        <f>ROW(Ops!H66)</f>
        <v>66</v>
      </c>
      <c r="P847" s="572">
        <f>COLUMN(Ops!H66)</f>
        <v>8</v>
      </c>
      <c r="Q847" s="572">
        <f>ROW(Ops!H66)</f>
        <v>66</v>
      </c>
      <c r="R847" s="572">
        <f>COLUMN(Ops!H66)</f>
        <v>8</v>
      </c>
      <c r="S847" s="572">
        <f ca="1">_xlfn.SHEET(Ops!H66)</f>
        <v>8</v>
      </c>
    </row>
    <row r="848" spans="1:19" x14ac:dyDescent="0.35">
      <c r="A848" s="572" t="s">
        <v>277</v>
      </c>
      <c r="B848" s="572">
        <v>371</v>
      </c>
      <c r="C848" s="572" t="s">
        <v>862</v>
      </c>
      <c r="D848" s="572">
        <v>-123</v>
      </c>
      <c r="E848" s="572" t="s">
        <v>863</v>
      </c>
      <c r="F848" s="572">
        <f>Ops!J66</f>
        <v>0</v>
      </c>
      <c r="G848" s="572" t="str">
        <f>Ops!E66</f>
        <v>Net grid sales revenue</v>
      </c>
      <c r="H848" s="572" t="s">
        <v>722</v>
      </c>
      <c r="I848" s="572">
        <f>COLUMN(Ops!E66)</f>
        <v>5</v>
      </c>
      <c r="J848" s="572" t="str">
        <f>Ops!G66</f>
        <v>$ 000s</v>
      </c>
      <c r="K848" s="572" t="s">
        <v>862</v>
      </c>
      <c r="L848" s="572" t="s">
        <v>2246</v>
      </c>
      <c r="M848" s="572" t="s">
        <v>2247</v>
      </c>
      <c r="N848" s="572" t="str" cm="1">
        <f t="array" aca="1" ref="N848" ca="1">CELL("format",Ops!J66)</f>
        <v>,0</v>
      </c>
      <c r="O848" s="572">
        <f>ROW(Ops!J66)</f>
        <v>66</v>
      </c>
      <c r="P848" s="572">
        <f>COLUMN(Ops!J66)</f>
        <v>10</v>
      </c>
      <c r="Q848" s="572">
        <f>ROW(Ops!GJ66)</f>
        <v>66</v>
      </c>
      <c r="R848" s="572">
        <f>COLUMN(Ops!GJ66)</f>
        <v>192</v>
      </c>
      <c r="S848" s="572">
        <f ca="1">_xlfn.SHEET(Ops!J66)</f>
        <v>8</v>
      </c>
    </row>
    <row r="849" spans="1:19" x14ac:dyDescent="0.35">
      <c r="A849" s="572" t="s">
        <v>270</v>
      </c>
      <c r="B849" s="572">
        <v>-124</v>
      </c>
      <c r="C849" s="572" t="s">
        <v>864</v>
      </c>
      <c r="D849" s="572">
        <v>-121</v>
      </c>
      <c r="E849" s="572"/>
      <c r="F849" s="572">
        <f>Ops!A68</f>
        <v>0</v>
      </c>
      <c r="G849" s="572" t="str">
        <f>Ops!B68</f>
        <v>Embedded benefits revenue</v>
      </c>
      <c r="H849" s="572" t="s">
        <v>723</v>
      </c>
      <c r="I849" s="572">
        <f>COLUMN(Ops!B68)</f>
        <v>2</v>
      </c>
      <c r="J849" s="572"/>
      <c r="K849" s="572" t="s">
        <v>864</v>
      </c>
      <c r="L849" s="572"/>
      <c r="M849" s="572"/>
      <c r="N849" s="572" t="str" cm="1">
        <f t="array" aca="1" ref="N849" ca="1">CELL("format",Ops!A68)</f>
        <v>,0</v>
      </c>
      <c r="O849" s="572">
        <f>ROW(Ops!A68)</f>
        <v>68</v>
      </c>
      <c r="P849" s="572">
        <f>COLUMN(Ops!A68)</f>
        <v>1</v>
      </c>
      <c r="Q849" s="572">
        <f>ROW(Ops!A74)</f>
        <v>74</v>
      </c>
      <c r="R849" s="572">
        <f>COLUMN(Ops!A74)</f>
        <v>1</v>
      </c>
      <c r="S849" s="572">
        <f ca="1">_xlfn.SHEET(Ops!A68)</f>
        <v>8</v>
      </c>
    </row>
    <row r="850" spans="1:19" x14ac:dyDescent="0.35">
      <c r="A850" s="572" t="s">
        <v>283</v>
      </c>
      <c r="B850" s="572">
        <v>372</v>
      </c>
      <c r="C850" s="572" t="s">
        <v>1115</v>
      </c>
      <c r="D850" s="572">
        <v>-124</v>
      </c>
      <c r="E850" s="572" t="s">
        <v>1239</v>
      </c>
      <c r="F850" s="572">
        <f>Ops!F69</f>
        <v>4</v>
      </c>
      <c r="G850" s="572" t="str">
        <f>Ops!E69</f>
        <v>Embedded benefits rate (real)</v>
      </c>
      <c r="H850" s="572" t="s">
        <v>1052</v>
      </c>
      <c r="I850" s="572">
        <f>COLUMN(Ops!E69)</f>
        <v>5</v>
      </c>
      <c r="J850" s="572" t="str">
        <f>Ops!G69</f>
        <v>$/MWh</v>
      </c>
      <c r="K850" s="572"/>
      <c r="L850" s="572">
        <v>932</v>
      </c>
      <c r="M850" s="572">
        <v>377</v>
      </c>
      <c r="N850" s="572" t="str" cm="1">
        <f t="array" aca="1" ref="N850" ca="1">CELL("format",Ops!F69)</f>
        <v>,0</v>
      </c>
      <c r="O850" s="572">
        <f>ROW(Ops!F69)</f>
        <v>69</v>
      </c>
      <c r="P850" s="572">
        <f>COLUMN(Ops!F69)</f>
        <v>6</v>
      </c>
      <c r="Q850" s="572">
        <f>ROW(Ops!F69)</f>
        <v>69</v>
      </c>
      <c r="R850" s="572">
        <f>COLUMN(Ops!F69)</f>
        <v>6</v>
      </c>
      <c r="S850" s="572">
        <f ca="1">_xlfn.SHEET(Ops!F69)</f>
        <v>8</v>
      </c>
    </row>
    <row r="851" spans="1:19" x14ac:dyDescent="0.35">
      <c r="A851" s="572" t="s">
        <v>283</v>
      </c>
      <c r="B851" s="572">
        <v>373</v>
      </c>
      <c r="C851" s="572" t="s">
        <v>826</v>
      </c>
      <c r="D851" s="572">
        <v>-124</v>
      </c>
      <c r="E851" s="572" t="s">
        <v>844</v>
      </c>
      <c r="F851" s="572">
        <f>Ops!F70</f>
        <v>1000</v>
      </c>
      <c r="G851" s="572" t="str">
        <f>Ops!E70</f>
        <v>Units in a thousand</v>
      </c>
      <c r="H851" s="572" t="s">
        <v>149</v>
      </c>
      <c r="I851" s="572">
        <f>COLUMN(Ops!E70)</f>
        <v>5</v>
      </c>
      <c r="J851" s="572" t="str">
        <f>Ops!G70</f>
        <v>units</v>
      </c>
      <c r="K851" s="572"/>
      <c r="L851" s="572">
        <v>855</v>
      </c>
      <c r="M851" s="572">
        <v>377</v>
      </c>
      <c r="N851" s="572" t="str" cm="1">
        <f t="array" aca="1" ref="N851" ca="1">CELL("format",Ops!F70)</f>
        <v>,0</v>
      </c>
      <c r="O851" s="572">
        <f>ROW(Ops!F70)</f>
        <v>70</v>
      </c>
      <c r="P851" s="572">
        <f>COLUMN(Ops!F70)</f>
        <v>6</v>
      </c>
      <c r="Q851" s="572">
        <f>ROW(Ops!F70)</f>
        <v>70</v>
      </c>
      <c r="R851" s="572">
        <f>COLUMN(Ops!F70)</f>
        <v>6</v>
      </c>
      <c r="S851" s="572">
        <f ca="1">_xlfn.SHEET(Ops!F70)</f>
        <v>8</v>
      </c>
    </row>
    <row r="852" spans="1:19" x14ac:dyDescent="0.35">
      <c r="A852" s="572" t="s">
        <v>283</v>
      </c>
      <c r="B852" s="572">
        <v>374</v>
      </c>
      <c r="C852" s="572" t="s">
        <v>1216</v>
      </c>
      <c r="D852" s="572">
        <v>-124</v>
      </c>
      <c r="E852" s="572" t="s">
        <v>1235</v>
      </c>
      <c r="F852" s="572">
        <f>Ops!J71</f>
        <v>1</v>
      </c>
      <c r="G852" s="572" t="str">
        <f>Ops!E71</f>
        <v>CPI escalation factor</v>
      </c>
      <c r="H852" s="572" t="s">
        <v>698</v>
      </c>
      <c r="I852" s="572">
        <f>COLUMN(Ops!E71)</f>
        <v>5</v>
      </c>
      <c r="J852" s="572" t="str">
        <f>Ops!G71</f>
        <v>factor</v>
      </c>
      <c r="K852" s="572"/>
      <c r="L852" s="572">
        <v>322</v>
      </c>
      <c r="M852" s="572">
        <v>377</v>
      </c>
      <c r="N852" s="572" t="str" cm="1">
        <f t="array" aca="1" ref="N852" ca="1">CELL("format",Ops!J71)</f>
        <v>,4</v>
      </c>
      <c r="O852" s="572">
        <f>ROW(Ops!J71)</f>
        <v>71</v>
      </c>
      <c r="P852" s="572">
        <f>COLUMN(Ops!J71)</f>
        <v>10</v>
      </c>
      <c r="Q852" s="572">
        <f>ROW(Ops!GJ71)</f>
        <v>71</v>
      </c>
      <c r="R852" s="572">
        <f>COLUMN(Ops!GJ71)</f>
        <v>192</v>
      </c>
      <c r="S852" s="572">
        <f ca="1">_xlfn.SHEET(Ops!J71)</f>
        <v>8</v>
      </c>
    </row>
    <row r="853" spans="1:19" x14ac:dyDescent="0.35">
      <c r="A853" s="572" t="s">
        <v>283</v>
      </c>
      <c r="B853" s="572">
        <v>375</v>
      </c>
      <c r="C853" s="572" t="s">
        <v>842</v>
      </c>
      <c r="D853" s="572">
        <v>-124</v>
      </c>
      <c r="E853" s="572" t="s">
        <v>850</v>
      </c>
      <c r="F853" s="572">
        <f>Ops!J72</f>
        <v>0</v>
      </c>
      <c r="G853" s="572" t="str">
        <f>Ops!E72</f>
        <v>Net generation</v>
      </c>
      <c r="H853" s="572" t="s">
        <v>714</v>
      </c>
      <c r="I853" s="572">
        <f>COLUMN(Ops!E72)</f>
        <v>5</v>
      </c>
      <c r="J853" s="572" t="str">
        <f>Ops!G72</f>
        <v>MWh</v>
      </c>
      <c r="K853" s="572"/>
      <c r="L853" s="572">
        <v>346</v>
      </c>
      <c r="M853" s="572">
        <v>377</v>
      </c>
      <c r="N853" s="572" t="str" cm="1">
        <f t="array" aca="1" ref="N853" ca="1">CELL("format",Ops!J72)</f>
        <v>,0</v>
      </c>
      <c r="O853" s="572">
        <f>ROW(Ops!J72)</f>
        <v>72</v>
      </c>
      <c r="P853" s="572">
        <f>COLUMN(Ops!J72)</f>
        <v>10</v>
      </c>
      <c r="Q853" s="572">
        <f>ROW(Ops!GJ72)</f>
        <v>72</v>
      </c>
      <c r="R853" s="572">
        <f>COLUMN(Ops!GJ72)</f>
        <v>192</v>
      </c>
      <c r="S853" s="572">
        <f ca="1">_xlfn.SHEET(Ops!J72)</f>
        <v>8</v>
      </c>
    </row>
    <row r="854" spans="1:19" x14ac:dyDescent="0.35">
      <c r="A854" s="572" t="s">
        <v>274</v>
      </c>
      <c r="B854" s="572">
        <v>376</v>
      </c>
      <c r="C854" s="572" t="s">
        <v>865</v>
      </c>
      <c r="D854" s="572">
        <v>-124</v>
      </c>
      <c r="E854" s="572" t="s">
        <v>866</v>
      </c>
      <c r="F854" s="572">
        <f>Ops!H73</f>
        <v>34549.699240784023</v>
      </c>
      <c r="G854" s="572" t="str">
        <f>Ops!E73</f>
        <v>Embedded benefits revenue</v>
      </c>
      <c r="H854" s="572" t="s">
        <v>723</v>
      </c>
      <c r="I854" s="572">
        <f>COLUMN(Ops!E73)</f>
        <v>5</v>
      </c>
      <c r="J854" s="572" t="str">
        <f>Ops!G73</f>
        <v>$ 000s</v>
      </c>
      <c r="K854" s="572" t="s">
        <v>865</v>
      </c>
      <c r="L854" s="572">
        <v>377</v>
      </c>
      <c r="M854" s="572"/>
      <c r="N854" s="572" t="str" cm="1">
        <f t="array" aca="1" ref="N854" ca="1">CELL("format",Ops!H73)</f>
        <v>,0</v>
      </c>
      <c r="O854" s="572">
        <f>ROW(Ops!H73)</f>
        <v>73</v>
      </c>
      <c r="P854" s="572">
        <f>COLUMN(Ops!H73)</f>
        <v>8</v>
      </c>
      <c r="Q854" s="572">
        <f>ROW(Ops!H73)</f>
        <v>73</v>
      </c>
      <c r="R854" s="572">
        <f>COLUMN(Ops!H73)</f>
        <v>8</v>
      </c>
      <c r="S854" s="572">
        <f ca="1">_xlfn.SHEET(Ops!H73)</f>
        <v>8</v>
      </c>
    </row>
    <row r="855" spans="1:19" x14ac:dyDescent="0.35">
      <c r="A855" s="572" t="s">
        <v>277</v>
      </c>
      <c r="B855" s="572">
        <v>377</v>
      </c>
      <c r="C855" s="572" t="s">
        <v>867</v>
      </c>
      <c r="D855" s="572">
        <v>-124</v>
      </c>
      <c r="E855" s="572" t="s">
        <v>1240</v>
      </c>
      <c r="F855" s="572">
        <f>Ops!J73</f>
        <v>0</v>
      </c>
      <c r="G855" s="572" t="str">
        <f>Ops!E73</f>
        <v>Embedded benefits revenue</v>
      </c>
      <c r="H855" s="572" t="s">
        <v>723</v>
      </c>
      <c r="I855" s="572">
        <f>COLUMN(Ops!E73)</f>
        <v>5</v>
      </c>
      <c r="J855" s="572" t="str">
        <f>Ops!G73</f>
        <v>$ 000s</v>
      </c>
      <c r="K855" s="572" t="s">
        <v>867</v>
      </c>
      <c r="L855" s="572" t="s">
        <v>2248</v>
      </c>
      <c r="M855" s="572" t="s">
        <v>2249</v>
      </c>
      <c r="N855" s="572" t="str" cm="1">
        <f t="array" aca="1" ref="N855" ca="1">CELL("format",Ops!J73)</f>
        <v>,0</v>
      </c>
      <c r="O855" s="572">
        <f>ROW(Ops!J73)</f>
        <v>73</v>
      </c>
      <c r="P855" s="572">
        <f>COLUMN(Ops!J73)</f>
        <v>10</v>
      </c>
      <c r="Q855" s="572">
        <f>ROW(Ops!GJ73)</f>
        <v>73</v>
      </c>
      <c r="R855" s="572">
        <f>COLUMN(Ops!GJ73)</f>
        <v>192</v>
      </c>
      <c r="S855" s="572">
        <f ca="1">_xlfn.SHEET(Ops!J73)</f>
        <v>8</v>
      </c>
    </row>
    <row r="856" spans="1:19" x14ac:dyDescent="0.35">
      <c r="A856" s="572" t="s">
        <v>270</v>
      </c>
      <c r="B856" s="572">
        <v>-125</v>
      </c>
      <c r="C856" s="572" t="s">
        <v>868</v>
      </c>
      <c r="D856" s="572">
        <v>-121</v>
      </c>
      <c r="E856" s="572"/>
      <c r="F856" s="572">
        <f>Ops!A75</f>
        <v>0</v>
      </c>
      <c r="G856" s="572" t="str">
        <f>Ops!B75</f>
        <v>Recovered materials revenue</v>
      </c>
      <c r="H856" s="572" t="s">
        <v>724</v>
      </c>
      <c r="I856" s="572">
        <f>COLUMN(Ops!B75)</f>
        <v>2</v>
      </c>
      <c r="J856" s="572"/>
      <c r="K856" s="572" t="s">
        <v>868</v>
      </c>
      <c r="L856" s="572"/>
      <c r="M856" s="572"/>
      <c r="N856" s="572" t="str" cm="1">
        <f t="array" aca="1" ref="N856" ca="1">CELL("format",Ops!A75)</f>
        <v>,0</v>
      </c>
      <c r="O856" s="572">
        <f>ROW(Ops!A75)</f>
        <v>75</v>
      </c>
      <c r="P856" s="572">
        <f>COLUMN(Ops!A75)</f>
        <v>1</v>
      </c>
      <c r="Q856" s="572">
        <f>ROW(Ops!A82)</f>
        <v>82</v>
      </c>
      <c r="R856" s="572">
        <f>COLUMN(Ops!A82)</f>
        <v>1</v>
      </c>
      <c r="S856" s="572">
        <f ca="1">_xlfn.SHEET(Ops!A75)</f>
        <v>8</v>
      </c>
    </row>
    <row r="857" spans="1:19" x14ac:dyDescent="0.35">
      <c r="A857" s="572" t="s">
        <v>283</v>
      </c>
      <c r="B857" s="572">
        <v>1240</v>
      </c>
      <c r="C857" s="572" t="s">
        <v>1120</v>
      </c>
      <c r="D857" s="572">
        <v>-125</v>
      </c>
      <c r="E857" s="572" t="s">
        <v>1241</v>
      </c>
      <c r="F857" s="572">
        <f>Ops!F76</f>
        <v>100</v>
      </c>
      <c r="G857" s="572" t="str">
        <f>Ops!E76</f>
        <v>Recovered materials rate (real)</v>
      </c>
      <c r="H857" s="572" t="s">
        <v>1053</v>
      </c>
      <c r="I857" s="572">
        <f>COLUMN(Ops!E76)</f>
        <v>5</v>
      </c>
      <c r="J857" s="572" t="str">
        <f>Ops!G76</f>
        <v>$/tonne</v>
      </c>
      <c r="K857" s="572"/>
      <c r="L857" s="572">
        <v>933</v>
      </c>
      <c r="M857" s="572">
        <v>383</v>
      </c>
      <c r="N857" s="572" t="str" cm="1">
        <f t="array" aca="1" ref="N857" ca="1">CELL("format",Ops!F76)</f>
        <v>,0</v>
      </c>
      <c r="O857" s="572">
        <f>ROW(Ops!F76)</f>
        <v>76</v>
      </c>
      <c r="P857" s="572">
        <f>COLUMN(Ops!F76)</f>
        <v>6</v>
      </c>
      <c r="Q857" s="572">
        <f>ROW(Ops!F76)</f>
        <v>76</v>
      </c>
      <c r="R857" s="572">
        <f>COLUMN(Ops!F76)</f>
        <v>6</v>
      </c>
      <c r="S857" s="572">
        <f ca="1">_xlfn.SHEET(Ops!F76)</f>
        <v>8</v>
      </c>
    </row>
    <row r="858" spans="1:19" x14ac:dyDescent="0.35">
      <c r="A858" s="572" t="s">
        <v>283</v>
      </c>
      <c r="B858" s="572">
        <v>1241</v>
      </c>
      <c r="C858" s="572" t="s">
        <v>796</v>
      </c>
      <c r="D858" s="572">
        <v>-125</v>
      </c>
      <c r="E858" s="572" t="s">
        <v>869</v>
      </c>
      <c r="F858" s="572">
        <f>Ops!F77</f>
        <v>0.02</v>
      </c>
      <c r="G858" s="572" t="str">
        <f>Ops!E77</f>
        <v>Recovery rate</v>
      </c>
      <c r="H858" s="572" t="s">
        <v>706</v>
      </c>
      <c r="I858" s="572">
        <f>COLUMN(Ops!E77)</f>
        <v>5</v>
      </c>
      <c r="J858" s="572" t="str">
        <f>Ops!G77</f>
        <v>%</v>
      </c>
      <c r="K858" s="572"/>
      <c r="L858" s="572">
        <v>934</v>
      </c>
      <c r="M858" s="572">
        <v>383</v>
      </c>
      <c r="N858" s="572" t="str" cm="1">
        <f t="array" aca="1" ref="N858" ca="1">CELL("format",Ops!F77)</f>
        <v>P2</v>
      </c>
      <c r="O858" s="572">
        <f>ROW(Ops!F77)</f>
        <v>77</v>
      </c>
      <c r="P858" s="572">
        <f>COLUMN(Ops!F77)</f>
        <v>6</v>
      </c>
      <c r="Q858" s="572">
        <f>ROW(Ops!F77)</f>
        <v>77</v>
      </c>
      <c r="R858" s="572">
        <f>COLUMN(Ops!F77)</f>
        <v>6</v>
      </c>
      <c r="S858" s="572">
        <f ca="1">_xlfn.SHEET(Ops!F77)</f>
        <v>8</v>
      </c>
    </row>
    <row r="859" spans="1:19" x14ac:dyDescent="0.35">
      <c r="A859" s="572" t="s">
        <v>283</v>
      </c>
      <c r="B859" s="572">
        <v>379</v>
      </c>
      <c r="C859" s="572" t="s">
        <v>826</v>
      </c>
      <c r="D859" s="572">
        <v>-125</v>
      </c>
      <c r="E859" s="572" t="s">
        <v>844</v>
      </c>
      <c r="F859" s="572">
        <f>Ops!F78</f>
        <v>1000</v>
      </c>
      <c r="G859" s="572" t="str">
        <f>Ops!E78</f>
        <v>Units in a thousand</v>
      </c>
      <c r="H859" s="572" t="s">
        <v>149</v>
      </c>
      <c r="I859" s="572">
        <f>COLUMN(Ops!E78)</f>
        <v>5</v>
      </c>
      <c r="J859" s="572" t="str">
        <f>Ops!G78</f>
        <v>units</v>
      </c>
      <c r="K859" s="572"/>
      <c r="L859" s="572">
        <v>855</v>
      </c>
      <c r="M859" s="572">
        <v>383</v>
      </c>
      <c r="N859" s="572" t="str" cm="1">
        <f t="array" aca="1" ref="N859" ca="1">CELL("format",Ops!F78)</f>
        <v>,0</v>
      </c>
      <c r="O859" s="572">
        <f>ROW(Ops!F78)</f>
        <v>78</v>
      </c>
      <c r="P859" s="572">
        <f>COLUMN(Ops!F78)</f>
        <v>6</v>
      </c>
      <c r="Q859" s="572">
        <f>ROW(Ops!F78)</f>
        <v>78</v>
      </c>
      <c r="R859" s="572">
        <f>COLUMN(Ops!F78)</f>
        <v>6</v>
      </c>
      <c r="S859" s="572">
        <f ca="1">_xlfn.SHEET(Ops!F78)</f>
        <v>8</v>
      </c>
    </row>
    <row r="860" spans="1:19" x14ac:dyDescent="0.35">
      <c r="A860" s="572" t="s">
        <v>283</v>
      </c>
      <c r="B860" s="572">
        <v>380</v>
      </c>
      <c r="C860" s="572" t="s">
        <v>1216</v>
      </c>
      <c r="D860" s="572">
        <v>-125</v>
      </c>
      <c r="E860" s="572" t="s">
        <v>1235</v>
      </c>
      <c r="F860" s="572">
        <f>Ops!J79</f>
        <v>1</v>
      </c>
      <c r="G860" s="572" t="str">
        <f>Ops!E79</f>
        <v>CPI escalation factor</v>
      </c>
      <c r="H860" s="572" t="s">
        <v>698</v>
      </c>
      <c r="I860" s="572">
        <f>COLUMN(Ops!E79)</f>
        <v>5</v>
      </c>
      <c r="J860" s="572" t="str">
        <f>Ops!G79</f>
        <v>factor</v>
      </c>
      <c r="K860" s="572"/>
      <c r="L860" s="572">
        <v>322</v>
      </c>
      <c r="M860" s="572">
        <v>383</v>
      </c>
      <c r="N860" s="572" t="str" cm="1">
        <f t="array" aca="1" ref="N860" ca="1">CELL("format",Ops!J79)</f>
        <v>,4</v>
      </c>
      <c r="O860" s="572">
        <f>ROW(Ops!J79)</f>
        <v>79</v>
      </c>
      <c r="P860" s="572">
        <f>COLUMN(Ops!J79)</f>
        <v>10</v>
      </c>
      <c r="Q860" s="572">
        <f>ROW(Ops!GJ79)</f>
        <v>79</v>
      </c>
      <c r="R860" s="572">
        <f>COLUMN(Ops!GJ79)</f>
        <v>192</v>
      </c>
      <c r="S860" s="572">
        <f ca="1">_xlfn.SHEET(Ops!J79)</f>
        <v>8</v>
      </c>
    </row>
    <row r="861" spans="1:19" x14ac:dyDescent="0.35">
      <c r="A861" s="572" t="s">
        <v>283</v>
      </c>
      <c r="B861" s="572">
        <v>381</v>
      </c>
      <c r="C861" s="572" t="s">
        <v>839</v>
      </c>
      <c r="D861" s="572">
        <v>-125</v>
      </c>
      <c r="E861" s="572" t="s">
        <v>845</v>
      </c>
      <c r="F861" s="572">
        <f>Ops!J80</f>
        <v>0</v>
      </c>
      <c r="G861" s="572" t="str">
        <f>Ops!E80</f>
        <v>Waste throughput</v>
      </c>
      <c r="H861" s="572" t="s">
        <v>713</v>
      </c>
      <c r="I861" s="572">
        <f>COLUMN(Ops!E80)</f>
        <v>5</v>
      </c>
      <c r="J861" s="572" t="str">
        <f>Ops!G80</f>
        <v>tonnes</v>
      </c>
      <c r="K861" s="572"/>
      <c r="L861" s="572">
        <v>351</v>
      </c>
      <c r="M861" s="572">
        <v>383</v>
      </c>
      <c r="N861" s="572" t="str" cm="1">
        <f t="array" aca="1" ref="N861" ca="1">CELL("format",Ops!J80)</f>
        <v>,0</v>
      </c>
      <c r="O861" s="572">
        <f>ROW(Ops!J80)</f>
        <v>80</v>
      </c>
      <c r="P861" s="572">
        <f>COLUMN(Ops!J80)</f>
        <v>10</v>
      </c>
      <c r="Q861" s="572">
        <f>ROW(Ops!GJ80)</f>
        <v>80</v>
      </c>
      <c r="R861" s="572">
        <f>COLUMN(Ops!GJ80)</f>
        <v>192</v>
      </c>
      <c r="S861" s="572">
        <f ca="1">_xlfn.SHEET(Ops!J80)</f>
        <v>8</v>
      </c>
    </row>
    <row r="862" spans="1:19" x14ac:dyDescent="0.35">
      <c r="A862" s="572" t="s">
        <v>274</v>
      </c>
      <c r="B862" s="572">
        <v>382</v>
      </c>
      <c r="C862" s="572" t="s">
        <v>870</v>
      </c>
      <c r="D862" s="572">
        <v>-125</v>
      </c>
      <c r="E862" s="572" t="s">
        <v>871</v>
      </c>
      <c r="F862" s="572">
        <f>Ops!H81</f>
        <v>18790.187306391301</v>
      </c>
      <c r="G862" s="572" t="str">
        <f>Ops!E81</f>
        <v>Recovered materials revenue</v>
      </c>
      <c r="H862" s="572" t="s">
        <v>724</v>
      </c>
      <c r="I862" s="572">
        <f>COLUMN(Ops!E81)</f>
        <v>5</v>
      </c>
      <c r="J862" s="572" t="str">
        <f>Ops!G81</f>
        <v>$ 000s</v>
      </c>
      <c r="K862" s="572" t="s">
        <v>870</v>
      </c>
      <c r="L862" s="572">
        <v>383</v>
      </c>
      <c r="M862" s="572"/>
      <c r="N862" s="572" t="str" cm="1">
        <f t="array" aca="1" ref="N862" ca="1">CELL("format",Ops!H81)</f>
        <v>,0</v>
      </c>
      <c r="O862" s="572">
        <f>ROW(Ops!H81)</f>
        <v>81</v>
      </c>
      <c r="P862" s="572">
        <f>COLUMN(Ops!H81)</f>
        <v>8</v>
      </c>
      <c r="Q862" s="572">
        <f>ROW(Ops!H81)</f>
        <v>81</v>
      </c>
      <c r="R862" s="572">
        <f>COLUMN(Ops!H81)</f>
        <v>8</v>
      </c>
      <c r="S862" s="572">
        <f ca="1">_xlfn.SHEET(Ops!H81)</f>
        <v>8</v>
      </c>
    </row>
    <row r="863" spans="1:19" x14ac:dyDescent="0.35">
      <c r="A863" s="572" t="s">
        <v>277</v>
      </c>
      <c r="B863" s="572">
        <v>383</v>
      </c>
      <c r="C863" s="572" t="s">
        <v>872</v>
      </c>
      <c r="D863" s="572">
        <v>-125</v>
      </c>
      <c r="E863" s="572" t="s">
        <v>1242</v>
      </c>
      <c r="F863" s="572">
        <f>Ops!J81</f>
        <v>0</v>
      </c>
      <c r="G863" s="572" t="str">
        <f>Ops!E81</f>
        <v>Recovered materials revenue</v>
      </c>
      <c r="H863" s="572" t="s">
        <v>724</v>
      </c>
      <c r="I863" s="572">
        <f>COLUMN(Ops!E81)</f>
        <v>5</v>
      </c>
      <c r="J863" s="572" t="str">
        <f>Ops!G81</f>
        <v>$ 000s</v>
      </c>
      <c r="K863" s="572" t="s">
        <v>872</v>
      </c>
      <c r="L863" s="572" t="s">
        <v>2250</v>
      </c>
      <c r="M863" s="572" t="s">
        <v>2251</v>
      </c>
      <c r="N863" s="572" t="str" cm="1">
        <f t="array" aca="1" ref="N863" ca="1">CELL("format",Ops!J81)</f>
        <v>,0</v>
      </c>
      <c r="O863" s="572">
        <f>ROW(Ops!J81)</f>
        <v>81</v>
      </c>
      <c r="P863" s="572">
        <f>COLUMN(Ops!J81)</f>
        <v>10</v>
      </c>
      <c r="Q863" s="572">
        <f>ROW(Ops!GJ81)</f>
        <v>81</v>
      </c>
      <c r="R863" s="572">
        <f>COLUMN(Ops!GJ81)</f>
        <v>192</v>
      </c>
      <c r="S863" s="572">
        <f ca="1">_xlfn.SHEET(Ops!J81)</f>
        <v>8</v>
      </c>
    </row>
    <row r="864" spans="1:19" x14ac:dyDescent="0.35">
      <c r="A864" s="572" t="s">
        <v>270</v>
      </c>
      <c r="B864" s="572">
        <v>-126</v>
      </c>
      <c r="C864" s="572" t="s">
        <v>873</v>
      </c>
      <c r="D864" s="572">
        <v>-121</v>
      </c>
      <c r="E864" s="572"/>
      <c r="F864" s="572">
        <f>Ops!A83</f>
        <v>0</v>
      </c>
      <c r="G864" s="572" t="str">
        <f>Ops!B83</f>
        <v>Total revenue</v>
      </c>
      <c r="H864" s="572" t="s">
        <v>725</v>
      </c>
      <c r="I864" s="572">
        <f>COLUMN(Ops!B83)</f>
        <v>2</v>
      </c>
      <c r="J864" s="572"/>
      <c r="K864" s="572" t="s">
        <v>873</v>
      </c>
      <c r="L864" s="572"/>
      <c r="M864" s="572"/>
      <c r="N864" s="572" t="str" cm="1">
        <f t="array" aca="1" ref="N864" ca="1">CELL("format",Ops!A83)</f>
        <v>,0</v>
      </c>
      <c r="O864" s="572">
        <f>ROW(Ops!A83)</f>
        <v>83</v>
      </c>
      <c r="P864" s="572">
        <f>COLUMN(Ops!A83)</f>
        <v>1</v>
      </c>
      <c r="Q864" s="572">
        <f>ROW(Ops!A90)</f>
        <v>90</v>
      </c>
      <c r="R864" s="572">
        <f>COLUMN(Ops!A90)</f>
        <v>1</v>
      </c>
      <c r="S864" s="572">
        <f ca="1">_xlfn.SHEET(Ops!A83)</f>
        <v>8</v>
      </c>
    </row>
    <row r="865" spans="1:19" x14ac:dyDescent="0.35">
      <c r="A865" s="572" t="s">
        <v>283</v>
      </c>
      <c r="B865" s="572">
        <v>1193</v>
      </c>
      <c r="C865" s="572" t="s">
        <v>848</v>
      </c>
      <c r="D865" s="572">
        <v>-126</v>
      </c>
      <c r="E865" s="572" t="s">
        <v>874</v>
      </c>
      <c r="F865" s="572">
        <f>Ops!J84</f>
        <v>0</v>
      </c>
      <c r="G865" s="572" t="str">
        <f>Ops!E84</f>
        <v>Gate fee revenue</v>
      </c>
      <c r="H865" s="572" t="s">
        <v>717</v>
      </c>
      <c r="I865" s="572">
        <f>COLUMN(Ops!E84)</f>
        <v>5</v>
      </c>
      <c r="J865" s="572" t="str">
        <f>Ops!G84</f>
        <v>$ 000s</v>
      </c>
      <c r="K865" s="572"/>
      <c r="L865" s="572">
        <v>357</v>
      </c>
      <c r="M865" s="572">
        <v>389</v>
      </c>
      <c r="N865" s="572" t="str" cm="1">
        <f t="array" aca="1" ref="N865" ca="1">CELL("format",Ops!J84)</f>
        <v>,0</v>
      </c>
      <c r="O865" s="572">
        <f>ROW(Ops!J84)</f>
        <v>84</v>
      </c>
      <c r="P865" s="572">
        <f>COLUMN(Ops!J84)</f>
        <v>10</v>
      </c>
      <c r="Q865" s="572">
        <f>ROW(Ops!GJ84)</f>
        <v>84</v>
      </c>
      <c r="R865" s="572">
        <f>COLUMN(Ops!GJ84)</f>
        <v>192</v>
      </c>
      <c r="S865" s="572">
        <f ca="1">_xlfn.SHEET(Ops!J84)</f>
        <v>8</v>
      </c>
    </row>
    <row r="866" spans="1:19" x14ac:dyDescent="0.35">
      <c r="A866" s="572" t="s">
        <v>283</v>
      </c>
      <c r="B866" s="572">
        <v>1194</v>
      </c>
      <c r="C866" s="572" t="s">
        <v>862</v>
      </c>
      <c r="D866" s="572">
        <v>-126</v>
      </c>
      <c r="E866" s="572" t="s">
        <v>875</v>
      </c>
      <c r="F866" s="572">
        <f>Ops!J85</f>
        <v>0</v>
      </c>
      <c r="G866" s="572" t="str">
        <f>Ops!E85</f>
        <v>Net grid sales revenue</v>
      </c>
      <c r="H866" s="572" t="s">
        <v>722</v>
      </c>
      <c r="I866" s="572">
        <f>COLUMN(Ops!E85)</f>
        <v>5</v>
      </c>
      <c r="J866" s="572" t="str">
        <f>Ops!G85</f>
        <v>$ 000s</v>
      </c>
      <c r="K866" s="572"/>
      <c r="L866" s="572">
        <v>371</v>
      </c>
      <c r="M866" s="572">
        <v>389</v>
      </c>
      <c r="N866" s="572" t="str" cm="1">
        <f t="array" aca="1" ref="N866" ca="1">CELL("format",Ops!J85)</f>
        <v>,0</v>
      </c>
      <c r="O866" s="572">
        <f>ROW(Ops!J85)</f>
        <v>85</v>
      </c>
      <c r="P866" s="572">
        <f>COLUMN(Ops!J85)</f>
        <v>10</v>
      </c>
      <c r="Q866" s="572">
        <f>ROW(Ops!GJ85)</f>
        <v>85</v>
      </c>
      <c r="R866" s="572">
        <f>COLUMN(Ops!GJ85)</f>
        <v>192</v>
      </c>
      <c r="S866" s="572">
        <f ca="1">_xlfn.SHEET(Ops!J85)</f>
        <v>8</v>
      </c>
    </row>
    <row r="867" spans="1:19" x14ac:dyDescent="0.35">
      <c r="A867" s="572" t="s">
        <v>283</v>
      </c>
      <c r="B867" s="572">
        <v>1195</v>
      </c>
      <c r="C867" s="572" t="s">
        <v>867</v>
      </c>
      <c r="D867" s="572">
        <v>-126</v>
      </c>
      <c r="E867" s="572" t="s">
        <v>876</v>
      </c>
      <c r="F867" s="572">
        <f>Ops!J86</f>
        <v>0</v>
      </c>
      <c r="G867" s="572" t="str">
        <f>Ops!E86</f>
        <v>Embedded benefits revenue</v>
      </c>
      <c r="H867" s="572" t="s">
        <v>723</v>
      </c>
      <c r="I867" s="572">
        <f>COLUMN(Ops!E86)</f>
        <v>5</v>
      </c>
      <c r="J867" s="572" t="str">
        <f>Ops!G86</f>
        <v>$ 000s</v>
      </c>
      <c r="K867" s="572"/>
      <c r="L867" s="572">
        <v>377</v>
      </c>
      <c r="M867" s="572">
        <v>389</v>
      </c>
      <c r="N867" s="572" t="str" cm="1">
        <f t="array" aca="1" ref="N867" ca="1">CELL("format",Ops!J86)</f>
        <v>,0</v>
      </c>
      <c r="O867" s="572">
        <f>ROW(Ops!J86)</f>
        <v>86</v>
      </c>
      <c r="P867" s="572">
        <f>COLUMN(Ops!J86)</f>
        <v>10</v>
      </c>
      <c r="Q867" s="572">
        <f>ROW(Ops!GJ86)</f>
        <v>86</v>
      </c>
      <c r="R867" s="572">
        <f>COLUMN(Ops!GJ86)</f>
        <v>192</v>
      </c>
      <c r="S867" s="572">
        <f ca="1">_xlfn.SHEET(Ops!J86)</f>
        <v>8</v>
      </c>
    </row>
    <row r="868" spans="1:19" x14ac:dyDescent="0.35">
      <c r="A868" s="572" t="s">
        <v>283</v>
      </c>
      <c r="B868" s="572">
        <v>1196</v>
      </c>
      <c r="C868" s="572" t="s">
        <v>872</v>
      </c>
      <c r="D868" s="572">
        <v>-126</v>
      </c>
      <c r="E868" s="572" t="s">
        <v>877</v>
      </c>
      <c r="F868" s="572">
        <f>Ops!J87</f>
        <v>0</v>
      </c>
      <c r="G868" s="572" t="str">
        <f>Ops!E87</f>
        <v>Recovered materials revenue</v>
      </c>
      <c r="H868" s="572" t="s">
        <v>724</v>
      </c>
      <c r="I868" s="572">
        <f>COLUMN(Ops!E87)</f>
        <v>5</v>
      </c>
      <c r="J868" s="572" t="str">
        <f>Ops!G87</f>
        <v>$ 000s</v>
      </c>
      <c r="K868" s="572"/>
      <c r="L868" s="572">
        <v>383</v>
      </c>
      <c r="M868" s="572">
        <v>389</v>
      </c>
      <c r="N868" s="572" t="str" cm="1">
        <f t="array" aca="1" ref="N868" ca="1">CELL("format",Ops!J87)</f>
        <v>,0</v>
      </c>
      <c r="O868" s="572">
        <f>ROW(Ops!J87)</f>
        <v>87</v>
      </c>
      <c r="P868" s="572">
        <f>COLUMN(Ops!J87)</f>
        <v>10</v>
      </c>
      <c r="Q868" s="572">
        <f>ROW(Ops!GJ87)</f>
        <v>87</v>
      </c>
      <c r="R868" s="572">
        <f>COLUMN(Ops!GJ87)</f>
        <v>192</v>
      </c>
      <c r="S868" s="572">
        <f ca="1">_xlfn.SHEET(Ops!J87)</f>
        <v>8</v>
      </c>
    </row>
    <row r="869" spans="1:19" x14ac:dyDescent="0.35">
      <c r="A869" s="572" t="s">
        <v>274</v>
      </c>
      <c r="B869" s="572">
        <v>388</v>
      </c>
      <c r="C869" s="572" t="s">
        <v>878</v>
      </c>
      <c r="D869" s="572">
        <v>-126</v>
      </c>
      <c r="E869" s="572" t="s">
        <v>879</v>
      </c>
      <c r="F869" s="572">
        <f>Ops!H88</f>
        <v>1244357.4243004739</v>
      </c>
      <c r="G869" s="572" t="str">
        <f>Ops!E88</f>
        <v>Revenue</v>
      </c>
      <c r="H869" s="572" t="s">
        <v>738</v>
      </c>
      <c r="I869" s="572">
        <f>COLUMN(Ops!E88)</f>
        <v>5</v>
      </c>
      <c r="J869" s="572" t="str">
        <f>Ops!G88</f>
        <v>$ 000s</v>
      </c>
      <c r="K869" s="572" t="s">
        <v>878</v>
      </c>
      <c r="L869" s="572">
        <v>389</v>
      </c>
      <c r="M869" s="572"/>
      <c r="N869" s="572" t="str" cm="1">
        <f t="array" aca="1" ref="N869" ca="1">CELL("format",Ops!H88)</f>
        <v>,0</v>
      </c>
      <c r="O869" s="572">
        <f>ROW(Ops!H88)</f>
        <v>88</v>
      </c>
      <c r="P869" s="572">
        <f>COLUMN(Ops!H88)</f>
        <v>8</v>
      </c>
      <c r="Q869" s="572">
        <f>ROW(Ops!H88)</f>
        <v>88</v>
      </c>
      <c r="R869" s="572">
        <f>COLUMN(Ops!H88)</f>
        <v>8</v>
      </c>
      <c r="S869" s="572">
        <f ca="1">_xlfn.SHEET(Ops!H88)</f>
        <v>8</v>
      </c>
    </row>
    <row r="870" spans="1:19" x14ac:dyDescent="0.35">
      <c r="A870" s="572" t="s">
        <v>277</v>
      </c>
      <c r="B870" s="572">
        <v>389</v>
      </c>
      <c r="C870" s="572" t="s">
        <v>880</v>
      </c>
      <c r="D870" s="572">
        <v>-126</v>
      </c>
      <c r="E870" s="572" t="s">
        <v>881</v>
      </c>
      <c r="F870" s="572">
        <f>Ops!J88</f>
        <v>0</v>
      </c>
      <c r="G870" s="572" t="str">
        <f>Ops!E88</f>
        <v>Revenue</v>
      </c>
      <c r="H870" s="572" t="s">
        <v>738</v>
      </c>
      <c r="I870" s="572">
        <f>COLUMN(Ops!E88)</f>
        <v>5</v>
      </c>
      <c r="J870" s="572" t="str">
        <f>Ops!G88</f>
        <v>$ 000s</v>
      </c>
      <c r="K870" s="572" t="s">
        <v>880</v>
      </c>
      <c r="L870" s="572" t="s">
        <v>2252</v>
      </c>
      <c r="M870" s="572" t="s">
        <v>2253</v>
      </c>
      <c r="N870" s="572" t="str" cm="1">
        <f t="array" aca="1" ref="N870" ca="1">CELL("format",Ops!J88)</f>
        <v>,0</v>
      </c>
      <c r="O870" s="572">
        <f>ROW(Ops!J88)</f>
        <v>88</v>
      </c>
      <c r="P870" s="572">
        <f>COLUMN(Ops!J88)</f>
        <v>10</v>
      </c>
      <c r="Q870" s="572">
        <f>ROW(Ops!GJ88)</f>
        <v>88</v>
      </c>
      <c r="R870" s="572">
        <f>COLUMN(Ops!GJ88)</f>
        <v>192</v>
      </c>
      <c r="S870" s="572">
        <f ca="1">_xlfn.SHEET(Ops!J88)</f>
        <v>8</v>
      </c>
    </row>
    <row r="871" spans="1:19" x14ac:dyDescent="0.35">
      <c r="A871" s="572" t="s">
        <v>270</v>
      </c>
      <c r="B871" s="572">
        <v>-127</v>
      </c>
      <c r="C871" s="572" t="s">
        <v>746</v>
      </c>
      <c r="D871" s="572">
        <v>-118</v>
      </c>
      <c r="E871" s="572"/>
      <c r="F871" s="572" t="str">
        <f>Ops!A91</f>
        <v>DIRECT COSTS</v>
      </c>
      <c r="G871" s="572" t="str">
        <f>Ops!A91</f>
        <v>DIRECT COSTS</v>
      </c>
      <c r="H871" s="572" t="s">
        <v>747</v>
      </c>
      <c r="I871" s="572">
        <f>COLUMN(Ops!A91)</f>
        <v>1</v>
      </c>
      <c r="J871" s="572"/>
      <c r="K871" s="572" t="s">
        <v>746</v>
      </c>
      <c r="L871" s="572"/>
      <c r="M871" s="572"/>
      <c r="N871" s="572" t="str" cm="1">
        <f t="array" aca="1" ref="N871" ca="1">CELL("format",Ops!A91)</f>
        <v>,0</v>
      </c>
      <c r="O871" s="572">
        <f>ROW(Ops!A91)</f>
        <v>91</v>
      </c>
      <c r="P871" s="572">
        <f>COLUMN(Ops!A91)</f>
        <v>1</v>
      </c>
      <c r="Q871" s="572">
        <f>ROW(Ops!A143)</f>
        <v>143</v>
      </c>
      <c r="R871" s="572">
        <f>COLUMN(Ops!A143)</f>
        <v>1</v>
      </c>
      <c r="S871" s="572">
        <f ca="1">_xlfn.SHEET(Ops!A91)</f>
        <v>8</v>
      </c>
    </row>
    <row r="872" spans="1:19" x14ac:dyDescent="0.35">
      <c r="A872" s="572" t="s">
        <v>270</v>
      </c>
      <c r="B872" s="572">
        <v>-128</v>
      </c>
      <c r="C872" s="572" t="s">
        <v>882</v>
      </c>
      <c r="D872" s="572">
        <v>-127</v>
      </c>
      <c r="E872" s="572"/>
      <c r="F872" s="572">
        <f>Ops!A93</f>
        <v>0</v>
      </c>
      <c r="G872" s="572" t="str">
        <f>Ops!B93</f>
        <v>APC residue disposal</v>
      </c>
      <c r="H872" s="572" t="s">
        <v>748</v>
      </c>
      <c r="I872" s="572">
        <f>COLUMN(Ops!B93)</f>
        <v>2</v>
      </c>
      <c r="J872" s="572"/>
      <c r="K872" s="572" t="s">
        <v>882</v>
      </c>
      <c r="L872" s="572"/>
      <c r="M872" s="572"/>
      <c r="N872" s="572" t="str" cm="1">
        <f t="array" aca="1" ref="N872" ca="1">CELL("format",Ops!A93)</f>
        <v>,0</v>
      </c>
      <c r="O872" s="572">
        <f>ROW(Ops!A93)</f>
        <v>93</v>
      </c>
      <c r="P872" s="572">
        <f>COLUMN(Ops!A93)</f>
        <v>1</v>
      </c>
      <c r="Q872" s="572">
        <f>ROW(Ops!A100)</f>
        <v>100</v>
      </c>
      <c r="R872" s="572">
        <f>COLUMN(Ops!A100)</f>
        <v>1</v>
      </c>
      <c r="S872" s="572">
        <f ca="1">_xlfn.SHEET(Ops!A93)</f>
        <v>8</v>
      </c>
    </row>
    <row r="873" spans="1:19" x14ac:dyDescent="0.35">
      <c r="A873" s="572" t="s">
        <v>283</v>
      </c>
      <c r="B873" s="572">
        <v>1238</v>
      </c>
      <c r="C873" s="572" t="s">
        <v>805</v>
      </c>
      <c r="D873" s="572">
        <v>-128</v>
      </c>
      <c r="E873" s="572" t="s">
        <v>883</v>
      </c>
      <c r="F873" s="572">
        <f>Ops!F94</f>
        <v>0.03</v>
      </c>
      <c r="G873" s="572" t="str">
        <f>Ops!E94</f>
        <v>APC residue rate</v>
      </c>
      <c r="H873" s="572" t="s">
        <v>740</v>
      </c>
      <c r="I873" s="572">
        <f>COLUMN(Ops!E94)</f>
        <v>5</v>
      </c>
      <c r="J873" s="572" t="str">
        <f>Ops!G94</f>
        <v>% of feedstock</v>
      </c>
      <c r="K873" s="572"/>
      <c r="L873" s="572">
        <v>935</v>
      </c>
      <c r="M873" s="572">
        <v>395</v>
      </c>
      <c r="N873" s="572" t="str" cm="1">
        <f t="array" aca="1" ref="N873" ca="1">CELL("format",Ops!F94)</f>
        <v>P2</v>
      </c>
      <c r="O873" s="572">
        <f>ROW(Ops!F94)</f>
        <v>94</v>
      </c>
      <c r="P873" s="572">
        <f>COLUMN(Ops!F94)</f>
        <v>6</v>
      </c>
      <c r="Q873" s="572">
        <f>ROW(Ops!F94)</f>
        <v>94</v>
      </c>
      <c r="R873" s="572">
        <f>COLUMN(Ops!F94)</f>
        <v>6</v>
      </c>
      <c r="S873" s="572">
        <f ca="1">_xlfn.SHEET(Ops!F94)</f>
        <v>8</v>
      </c>
    </row>
    <row r="874" spans="1:19" x14ac:dyDescent="0.35">
      <c r="A874" s="572" t="s">
        <v>283</v>
      </c>
      <c r="B874" s="572">
        <v>1239</v>
      </c>
      <c r="C874" s="572" t="s">
        <v>809</v>
      </c>
      <c r="D874" s="572">
        <v>-128</v>
      </c>
      <c r="E874" s="572" t="s">
        <v>884</v>
      </c>
      <c r="F874" s="572">
        <f>Ops!F95</f>
        <v>150</v>
      </c>
      <c r="G874" s="572" t="str">
        <f>Ops!E95</f>
        <v>APC residue contract price (real)</v>
      </c>
      <c r="H874" s="572" t="s">
        <v>741</v>
      </c>
      <c r="I874" s="572">
        <f>COLUMN(Ops!E95)</f>
        <v>5</v>
      </c>
      <c r="J874" s="572" t="str">
        <f>Ops!G95</f>
        <v>$/tonne</v>
      </c>
      <c r="K874" s="572"/>
      <c r="L874" s="572">
        <v>936</v>
      </c>
      <c r="M874" s="572">
        <v>395</v>
      </c>
      <c r="N874" s="572" t="str" cm="1">
        <f t="array" aca="1" ref="N874" ca="1">CELL("format",Ops!F95)</f>
        <v>,0</v>
      </c>
      <c r="O874" s="572">
        <f>ROW(Ops!F95)</f>
        <v>95</v>
      </c>
      <c r="P874" s="572">
        <f>COLUMN(Ops!F95)</f>
        <v>6</v>
      </c>
      <c r="Q874" s="572">
        <f>ROW(Ops!F95)</f>
        <v>95</v>
      </c>
      <c r="R874" s="572">
        <f>COLUMN(Ops!F95)</f>
        <v>6</v>
      </c>
      <c r="S874" s="572">
        <f ca="1">_xlfn.SHEET(Ops!F95)</f>
        <v>8</v>
      </c>
    </row>
    <row r="875" spans="1:19" x14ac:dyDescent="0.35">
      <c r="A875" s="572" t="s">
        <v>283</v>
      </c>
      <c r="B875" s="572">
        <v>391</v>
      </c>
      <c r="C875" s="572" t="s">
        <v>826</v>
      </c>
      <c r="D875" s="572">
        <v>-128</v>
      </c>
      <c r="E875" s="572" t="s">
        <v>844</v>
      </c>
      <c r="F875" s="572">
        <f>Ops!F96</f>
        <v>1000</v>
      </c>
      <c r="G875" s="572" t="str">
        <f>Ops!E96</f>
        <v>Units in a thousand</v>
      </c>
      <c r="H875" s="572" t="s">
        <v>149</v>
      </c>
      <c r="I875" s="572">
        <f>COLUMN(Ops!E96)</f>
        <v>5</v>
      </c>
      <c r="J875" s="572" t="str">
        <f>Ops!G96</f>
        <v>units</v>
      </c>
      <c r="K875" s="572"/>
      <c r="L875" s="572">
        <v>855</v>
      </c>
      <c r="M875" s="572">
        <v>395</v>
      </c>
      <c r="N875" s="572" t="str" cm="1">
        <f t="array" aca="1" ref="N875" ca="1">CELL("format",Ops!F96)</f>
        <v>,0</v>
      </c>
      <c r="O875" s="572">
        <f>ROW(Ops!F96)</f>
        <v>96</v>
      </c>
      <c r="P875" s="572">
        <f>COLUMN(Ops!F96)</f>
        <v>6</v>
      </c>
      <c r="Q875" s="572">
        <f>ROW(Ops!F96)</f>
        <v>96</v>
      </c>
      <c r="R875" s="572">
        <f>COLUMN(Ops!F96)</f>
        <v>6</v>
      </c>
      <c r="S875" s="572">
        <f ca="1">_xlfn.SHEET(Ops!F96)</f>
        <v>8</v>
      </c>
    </row>
    <row r="876" spans="1:19" x14ac:dyDescent="0.35">
      <c r="A876" s="572" t="s">
        <v>283</v>
      </c>
      <c r="B876" s="572">
        <v>392</v>
      </c>
      <c r="C876" s="572" t="s">
        <v>1216</v>
      </c>
      <c r="D876" s="572">
        <v>-128</v>
      </c>
      <c r="E876" s="572" t="s">
        <v>1235</v>
      </c>
      <c r="F876" s="572">
        <f>Ops!J97</f>
        <v>1</v>
      </c>
      <c r="G876" s="572" t="str">
        <f>Ops!E97</f>
        <v>CPI escalation factor</v>
      </c>
      <c r="H876" s="572" t="s">
        <v>698</v>
      </c>
      <c r="I876" s="572">
        <f>COLUMN(Ops!E97)</f>
        <v>5</v>
      </c>
      <c r="J876" s="572" t="str">
        <f>Ops!G97</f>
        <v>factor</v>
      </c>
      <c r="K876" s="572"/>
      <c r="L876" s="572">
        <v>322</v>
      </c>
      <c r="M876" s="572">
        <v>395</v>
      </c>
      <c r="N876" s="572" t="str" cm="1">
        <f t="array" aca="1" ref="N876" ca="1">CELL("format",Ops!J97)</f>
        <v>,4</v>
      </c>
      <c r="O876" s="572">
        <f>ROW(Ops!J97)</f>
        <v>97</v>
      </c>
      <c r="P876" s="572">
        <f>COLUMN(Ops!J97)</f>
        <v>10</v>
      </c>
      <c r="Q876" s="572">
        <f>ROW(Ops!GJ97)</f>
        <v>97</v>
      </c>
      <c r="R876" s="572">
        <f>COLUMN(Ops!GJ97)</f>
        <v>192</v>
      </c>
      <c r="S876" s="572">
        <f ca="1">_xlfn.SHEET(Ops!J97)</f>
        <v>8</v>
      </c>
    </row>
    <row r="877" spans="1:19" x14ac:dyDescent="0.35">
      <c r="A877" s="572" t="s">
        <v>283</v>
      </c>
      <c r="B877" s="572">
        <v>393</v>
      </c>
      <c r="C877" s="572" t="s">
        <v>839</v>
      </c>
      <c r="D877" s="572">
        <v>-128</v>
      </c>
      <c r="E877" s="572" t="s">
        <v>845</v>
      </c>
      <c r="F877" s="572">
        <f>Ops!J98</f>
        <v>0</v>
      </c>
      <c r="G877" s="572" t="str">
        <f>Ops!E98</f>
        <v>Waste throughput</v>
      </c>
      <c r="H877" s="572" t="s">
        <v>713</v>
      </c>
      <c r="I877" s="572">
        <f>COLUMN(Ops!E98)</f>
        <v>5</v>
      </c>
      <c r="J877" s="572" t="str">
        <f>Ops!G98</f>
        <v>tonnes</v>
      </c>
      <c r="K877" s="572"/>
      <c r="L877" s="572">
        <v>351</v>
      </c>
      <c r="M877" s="572">
        <v>395</v>
      </c>
      <c r="N877" s="572" t="str" cm="1">
        <f t="array" aca="1" ref="N877" ca="1">CELL("format",Ops!J98)</f>
        <v>,0</v>
      </c>
      <c r="O877" s="572">
        <f>ROW(Ops!J98)</f>
        <v>98</v>
      </c>
      <c r="P877" s="572">
        <f>COLUMN(Ops!J98)</f>
        <v>10</v>
      </c>
      <c r="Q877" s="572">
        <f>ROW(Ops!GJ98)</f>
        <v>98</v>
      </c>
      <c r="R877" s="572">
        <f>COLUMN(Ops!GJ98)</f>
        <v>192</v>
      </c>
      <c r="S877" s="572">
        <f ca="1">_xlfn.SHEET(Ops!J98)</f>
        <v>8</v>
      </c>
    </row>
    <row r="878" spans="1:19" x14ac:dyDescent="0.35">
      <c r="A878" s="572" t="s">
        <v>274</v>
      </c>
      <c r="B878" s="572">
        <v>394</v>
      </c>
      <c r="C878" s="572" t="s">
        <v>885</v>
      </c>
      <c r="D878" s="572">
        <v>-128</v>
      </c>
      <c r="E878" s="572" t="s">
        <v>886</v>
      </c>
      <c r="F878" s="572">
        <f>Ops!H99</f>
        <v>42277.9214393804</v>
      </c>
      <c r="G878" s="572" t="str">
        <f>Ops!E99</f>
        <v>APC residue cost</v>
      </c>
      <c r="H878" s="572" t="s">
        <v>749</v>
      </c>
      <c r="I878" s="572">
        <f>COLUMN(Ops!E99)</f>
        <v>5</v>
      </c>
      <c r="J878" s="572" t="str">
        <f>Ops!G99</f>
        <v>$ 000s</v>
      </c>
      <c r="K878" s="572" t="s">
        <v>885</v>
      </c>
      <c r="L878" s="572">
        <v>395</v>
      </c>
      <c r="M878" s="572"/>
      <c r="N878" s="572" t="str" cm="1">
        <f t="array" aca="1" ref="N878" ca="1">CELL("format",Ops!H99)</f>
        <v>,0</v>
      </c>
      <c r="O878" s="572">
        <f>ROW(Ops!H99)</f>
        <v>99</v>
      </c>
      <c r="P878" s="572">
        <f>COLUMN(Ops!H99)</f>
        <v>8</v>
      </c>
      <c r="Q878" s="572">
        <f>ROW(Ops!H99)</f>
        <v>99</v>
      </c>
      <c r="R878" s="572">
        <f>COLUMN(Ops!H99)</f>
        <v>8</v>
      </c>
      <c r="S878" s="572">
        <f ca="1">_xlfn.SHEET(Ops!H99)</f>
        <v>8</v>
      </c>
    </row>
    <row r="879" spans="1:19" x14ac:dyDescent="0.35">
      <c r="A879" s="572" t="s">
        <v>277</v>
      </c>
      <c r="B879" s="572">
        <v>395</v>
      </c>
      <c r="C879" s="572" t="s">
        <v>887</v>
      </c>
      <c r="D879" s="572">
        <v>-128</v>
      </c>
      <c r="E879" s="572" t="s">
        <v>1243</v>
      </c>
      <c r="F879" s="572">
        <f>Ops!J99</f>
        <v>0</v>
      </c>
      <c r="G879" s="572" t="str">
        <f>Ops!E99</f>
        <v>APC residue cost</v>
      </c>
      <c r="H879" s="572" t="s">
        <v>749</v>
      </c>
      <c r="I879" s="572">
        <f>COLUMN(Ops!E99)</f>
        <v>5</v>
      </c>
      <c r="J879" s="572" t="str">
        <f>Ops!G99</f>
        <v>$ 000s</v>
      </c>
      <c r="K879" s="572" t="s">
        <v>887</v>
      </c>
      <c r="L879" s="572" t="s">
        <v>2254</v>
      </c>
      <c r="M879" s="572" t="s">
        <v>2255</v>
      </c>
      <c r="N879" s="572" t="str" cm="1">
        <f t="array" aca="1" ref="N879" ca="1">CELL("format",Ops!J99)</f>
        <v>,0</v>
      </c>
      <c r="O879" s="572">
        <f>ROW(Ops!J99)</f>
        <v>99</v>
      </c>
      <c r="P879" s="572">
        <f>COLUMN(Ops!J99)</f>
        <v>10</v>
      </c>
      <c r="Q879" s="572">
        <f>ROW(Ops!GJ99)</f>
        <v>99</v>
      </c>
      <c r="R879" s="572">
        <f>COLUMN(Ops!GJ99)</f>
        <v>192</v>
      </c>
      <c r="S879" s="572">
        <f ca="1">_xlfn.SHEET(Ops!J99)</f>
        <v>8</v>
      </c>
    </row>
    <row r="880" spans="1:19" x14ac:dyDescent="0.35">
      <c r="A880" s="572" t="s">
        <v>270</v>
      </c>
      <c r="B880" s="572">
        <v>-129</v>
      </c>
      <c r="C880" s="572" t="s">
        <v>888</v>
      </c>
      <c r="D880" s="572">
        <v>-127</v>
      </c>
      <c r="E880" s="572"/>
      <c r="F880" s="572">
        <f>Ops!A101</f>
        <v>0</v>
      </c>
      <c r="G880" s="572" t="str">
        <f>Ops!B101</f>
        <v>Inactive ash disposal</v>
      </c>
      <c r="H880" s="572" t="s">
        <v>750</v>
      </c>
      <c r="I880" s="572">
        <f>COLUMN(Ops!B101)</f>
        <v>2</v>
      </c>
      <c r="J880" s="572"/>
      <c r="K880" s="572" t="s">
        <v>888</v>
      </c>
      <c r="L880" s="572"/>
      <c r="M880" s="572"/>
      <c r="N880" s="572" t="str" cm="1">
        <f t="array" aca="1" ref="N880" ca="1">CELL("format",Ops!A101)</f>
        <v>,0</v>
      </c>
      <c r="O880" s="572">
        <f>ROW(Ops!A101)</f>
        <v>101</v>
      </c>
      <c r="P880" s="572">
        <f>COLUMN(Ops!A101)</f>
        <v>1</v>
      </c>
      <c r="Q880" s="572">
        <f>ROW(Ops!A108)</f>
        <v>108</v>
      </c>
      <c r="R880" s="572">
        <f>COLUMN(Ops!A108)</f>
        <v>1</v>
      </c>
      <c r="S880" s="572">
        <f ca="1">_xlfn.SHEET(Ops!A101)</f>
        <v>8</v>
      </c>
    </row>
    <row r="881" spans="1:19" x14ac:dyDescent="0.35">
      <c r="A881" s="572" t="s">
        <v>283</v>
      </c>
      <c r="B881" s="572">
        <v>1236</v>
      </c>
      <c r="C881" s="572" t="s">
        <v>814</v>
      </c>
      <c r="D881" s="572">
        <v>-129</v>
      </c>
      <c r="E881" s="572" t="s">
        <v>889</v>
      </c>
      <c r="F881" s="572">
        <f>Ops!F102</f>
        <v>0.2</v>
      </c>
      <c r="G881" s="572" t="str">
        <f>Ops!E102</f>
        <v>Inactive ash rate</v>
      </c>
      <c r="H881" s="572" t="s">
        <v>742</v>
      </c>
      <c r="I881" s="572">
        <f>COLUMN(Ops!E102)</f>
        <v>5</v>
      </c>
      <c r="J881" s="572" t="str">
        <f>Ops!G102</f>
        <v>% of feedstock</v>
      </c>
      <c r="K881" s="572"/>
      <c r="L881" s="572">
        <v>937</v>
      </c>
      <c r="M881" s="572">
        <v>401</v>
      </c>
      <c r="N881" s="572" t="str" cm="1">
        <f t="array" aca="1" ref="N881" ca="1">CELL("format",Ops!F102)</f>
        <v>P2</v>
      </c>
      <c r="O881" s="572">
        <f>ROW(Ops!F102)</f>
        <v>102</v>
      </c>
      <c r="P881" s="572">
        <f>COLUMN(Ops!F102)</f>
        <v>6</v>
      </c>
      <c r="Q881" s="572">
        <f>ROW(Ops!F102)</f>
        <v>102</v>
      </c>
      <c r="R881" s="572">
        <f>COLUMN(Ops!F102)</f>
        <v>6</v>
      </c>
      <c r="S881" s="572">
        <f ca="1">_xlfn.SHEET(Ops!F102)</f>
        <v>8</v>
      </c>
    </row>
    <row r="882" spans="1:19" x14ac:dyDescent="0.35">
      <c r="A882" s="572" t="s">
        <v>283</v>
      </c>
      <c r="B882" s="572">
        <v>1237</v>
      </c>
      <c r="C882" s="572" t="s">
        <v>818</v>
      </c>
      <c r="D882" s="572">
        <v>-129</v>
      </c>
      <c r="E882" s="572" t="s">
        <v>890</v>
      </c>
      <c r="F882" s="572">
        <f>Ops!F103</f>
        <v>17</v>
      </c>
      <c r="G882" s="572" t="str">
        <f>Ops!E103</f>
        <v>Inactive ash contract price (real)</v>
      </c>
      <c r="H882" s="572" t="s">
        <v>743</v>
      </c>
      <c r="I882" s="572">
        <f>COLUMN(Ops!E103)</f>
        <v>5</v>
      </c>
      <c r="J882" s="572" t="str">
        <f>Ops!G103</f>
        <v>$/tonne</v>
      </c>
      <c r="K882" s="572"/>
      <c r="L882" s="572">
        <v>938</v>
      </c>
      <c r="M882" s="572">
        <v>401</v>
      </c>
      <c r="N882" s="572" t="str" cm="1">
        <f t="array" aca="1" ref="N882" ca="1">CELL("format",Ops!F103)</f>
        <v>,0</v>
      </c>
      <c r="O882" s="572">
        <f>ROW(Ops!F103)</f>
        <v>103</v>
      </c>
      <c r="P882" s="572">
        <f>COLUMN(Ops!F103)</f>
        <v>6</v>
      </c>
      <c r="Q882" s="572">
        <f>ROW(Ops!F103)</f>
        <v>103</v>
      </c>
      <c r="R882" s="572">
        <f>COLUMN(Ops!F103)</f>
        <v>6</v>
      </c>
      <c r="S882" s="572">
        <f ca="1">_xlfn.SHEET(Ops!F103)</f>
        <v>8</v>
      </c>
    </row>
    <row r="883" spans="1:19" x14ac:dyDescent="0.35">
      <c r="A883" s="572" t="s">
        <v>283</v>
      </c>
      <c r="B883" s="572">
        <v>397</v>
      </c>
      <c r="C883" s="572" t="s">
        <v>826</v>
      </c>
      <c r="D883" s="572">
        <v>-129</v>
      </c>
      <c r="E883" s="572" t="s">
        <v>844</v>
      </c>
      <c r="F883" s="572">
        <f>Ops!F104</f>
        <v>1000</v>
      </c>
      <c r="G883" s="572" t="str">
        <f>Ops!E104</f>
        <v>Units in a thousand</v>
      </c>
      <c r="H883" s="572" t="s">
        <v>149</v>
      </c>
      <c r="I883" s="572">
        <f>COLUMN(Ops!E104)</f>
        <v>5</v>
      </c>
      <c r="J883" s="572" t="str">
        <f>Ops!G104</f>
        <v>units</v>
      </c>
      <c r="K883" s="572"/>
      <c r="L883" s="572">
        <v>855</v>
      </c>
      <c r="M883" s="572">
        <v>401</v>
      </c>
      <c r="N883" s="572" t="str" cm="1">
        <f t="array" aca="1" ref="N883" ca="1">CELL("format",Ops!F104)</f>
        <v>,0</v>
      </c>
      <c r="O883" s="572">
        <f>ROW(Ops!F104)</f>
        <v>104</v>
      </c>
      <c r="P883" s="572">
        <f>COLUMN(Ops!F104)</f>
        <v>6</v>
      </c>
      <c r="Q883" s="572">
        <f>ROW(Ops!F104)</f>
        <v>104</v>
      </c>
      <c r="R883" s="572">
        <f>COLUMN(Ops!F104)</f>
        <v>6</v>
      </c>
      <c r="S883" s="572">
        <f ca="1">_xlfn.SHEET(Ops!F104)</f>
        <v>8</v>
      </c>
    </row>
    <row r="884" spans="1:19" x14ac:dyDescent="0.35">
      <c r="A884" s="572" t="s">
        <v>283</v>
      </c>
      <c r="B884" s="572">
        <v>398</v>
      </c>
      <c r="C884" s="572" t="s">
        <v>1216</v>
      </c>
      <c r="D884" s="572">
        <v>-129</v>
      </c>
      <c r="E884" s="572" t="s">
        <v>1235</v>
      </c>
      <c r="F884" s="572">
        <f>Ops!J105</f>
        <v>1</v>
      </c>
      <c r="G884" s="572" t="str">
        <f>Ops!E105</f>
        <v>CPI escalation factor</v>
      </c>
      <c r="H884" s="572" t="s">
        <v>698</v>
      </c>
      <c r="I884" s="572">
        <f>COLUMN(Ops!E105)</f>
        <v>5</v>
      </c>
      <c r="J884" s="572" t="str">
        <f>Ops!G105</f>
        <v>factor</v>
      </c>
      <c r="K884" s="572"/>
      <c r="L884" s="572">
        <v>322</v>
      </c>
      <c r="M884" s="572">
        <v>401</v>
      </c>
      <c r="N884" s="572" t="str" cm="1">
        <f t="array" aca="1" ref="N884" ca="1">CELL("format",Ops!J105)</f>
        <v>,4</v>
      </c>
      <c r="O884" s="572">
        <f>ROW(Ops!J105)</f>
        <v>105</v>
      </c>
      <c r="P884" s="572">
        <f>COLUMN(Ops!J105)</f>
        <v>10</v>
      </c>
      <c r="Q884" s="572">
        <f>ROW(Ops!GJ105)</f>
        <v>105</v>
      </c>
      <c r="R884" s="572">
        <f>COLUMN(Ops!GJ105)</f>
        <v>192</v>
      </c>
      <c r="S884" s="572">
        <f ca="1">_xlfn.SHEET(Ops!J105)</f>
        <v>8</v>
      </c>
    </row>
    <row r="885" spans="1:19" x14ac:dyDescent="0.35">
      <c r="A885" s="572" t="s">
        <v>283</v>
      </c>
      <c r="B885" s="572">
        <v>399</v>
      </c>
      <c r="C885" s="572" t="s">
        <v>839</v>
      </c>
      <c r="D885" s="572">
        <v>-129</v>
      </c>
      <c r="E885" s="572" t="s">
        <v>845</v>
      </c>
      <c r="F885" s="572">
        <f>Ops!J106</f>
        <v>0</v>
      </c>
      <c r="G885" s="572" t="str">
        <f>Ops!E106</f>
        <v>Waste throughput</v>
      </c>
      <c r="H885" s="572" t="s">
        <v>713</v>
      </c>
      <c r="I885" s="572">
        <f>COLUMN(Ops!E106)</f>
        <v>5</v>
      </c>
      <c r="J885" s="572" t="str">
        <f>Ops!G106</f>
        <v>tonnes</v>
      </c>
      <c r="K885" s="572"/>
      <c r="L885" s="572">
        <v>351</v>
      </c>
      <c r="M885" s="572">
        <v>401</v>
      </c>
      <c r="N885" s="572" t="str" cm="1">
        <f t="array" aca="1" ref="N885" ca="1">CELL("format",Ops!J106)</f>
        <v>,0</v>
      </c>
      <c r="O885" s="572">
        <f>ROW(Ops!J106)</f>
        <v>106</v>
      </c>
      <c r="P885" s="572">
        <f>COLUMN(Ops!J106)</f>
        <v>10</v>
      </c>
      <c r="Q885" s="572">
        <f>ROW(Ops!GJ106)</f>
        <v>106</v>
      </c>
      <c r="R885" s="572">
        <f>COLUMN(Ops!GJ106)</f>
        <v>192</v>
      </c>
      <c r="S885" s="572">
        <f ca="1">_xlfn.SHEET(Ops!J106)</f>
        <v>8</v>
      </c>
    </row>
    <row r="886" spans="1:19" x14ac:dyDescent="0.35">
      <c r="A886" s="572" t="s">
        <v>274</v>
      </c>
      <c r="B886" s="572">
        <v>400</v>
      </c>
      <c r="C886" s="572" t="s">
        <v>891</v>
      </c>
      <c r="D886" s="572">
        <v>-129</v>
      </c>
      <c r="E886" s="572" t="s">
        <v>892</v>
      </c>
      <c r="F886" s="572">
        <f>Ops!H107</f>
        <v>31943.318420865224</v>
      </c>
      <c r="G886" s="572" t="str">
        <f>Ops!E107</f>
        <v>Inactive ash cost</v>
      </c>
      <c r="H886" s="572" t="s">
        <v>751</v>
      </c>
      <c r="I886" s="572">
        <f>COLUMN(Ops!E107)</f>
        <v>5</v>
      </c>
      <c r="J886" s="572" t="str">
        <f>Ops!G107</f>
        <v>$ 000s</v>
      </c>
      <c r="K886" s="572" t="s">
        <v>891</v>
      </c>
      <c r="L886" s="572">
        <v>401</v>
      </c>
      <c r="M886" s="572"/>
      <c r="N886" s="572" t="str" cm="1">
        <f t="array" aca="1" ref="N886" ca="1">CELL("format",Ops!H107)</f>
        <v>,0</v>
      </c>
      <c r="O886" s="572">
        <f>ROW(Ops!H107)</f>
        <v>107</v>
      </c>
      <c r="P886" s="572">
        <f>COLUMN(Ops!H107)</f>
        <v>8</v>
      </c>
      <c r="Q886" s="572">
        <f>ROW(Ops!H107)</f>
        <v>107</v>
      </c>
      <c r="R886" s="572">
        <f>COLUMN(Ops!H107)</f>
        <v>8</v>
      </c>
      <c r="S886" s="572">
        <f ca="1">_xlfn.SHEET(Ops!H107)</f>
        <v>8</v>
      </c>
    </row>
    <row r="887" spans="1:19" x14ac:dyDescent="0.35">
      <c r="A887" s="572" t="s">
        <v>277</v>
      </c>
      <c r="B887" s="572">
        <v>401</v>
      </c>
      <c r="C887" s="572" t="s">
        <v>893</v>
      </c>
      <c r="D887" s="572">
        <v>-129</v>
      </c>
      <c r="E887" s="572" t="s">
        <v>1244</v>
      </c>
      <c r="F887" s="572">
        <f>Ops!J107</f>
        <v>0</v>
      </c>
      <c r="G887" s="572" t="str">
        <f>Ops!E107</f>
        <v>Inactive ash cost</v>
      </c>
      <c r="H887" s="572" t="s">
        <v>751</v>
      </c>
      <c r="I887" s="572">
        <f>COLUMN(Ops!E107)</f>
        <v>5</v>
      </c>
      <c r="J887" s="572" t="str">
        <f>Ops!G107</f>
        <v>$ 000s</v>
      </c>
      <c r="K887" s="572" t="s">
        <v>893</v>
      </c>
      <c r="L887" s="572" t="s">
        <v>2256</v>
      </c>
      <c r="M887" s="572" t="s">
        <v>2257</v>
      </c>
      <c r="N887" s="572" t="str" cm="1">
        <f t="array" aca="1" ref="N887" ca="1">CELL("format",Ops!J107)</f>
        <v>,0</v>
      </c>
      <c r="O887" s="572">
        <f>ROW(Ops!J107)</f>
        <v>107</v>
      </c>
      <c r="P887" s="572">
        <f>COLUMN(Ops!J107)</f>
        <v>10</v>
      </c>
      <c r="Q887" s="572">
        <f>ROW(Ops!GJ107)</f>
        <v>107</v>
      </c>
      <c r="R887" s="572">
        <f>COLUMN(Ops!GJ107)</f>
        <v>192</v>
      </c>
      <c r="S887" s="572">
        <f ca="1">_xlfn.SHEET(Ops!J107)</f>
        <v>8</v>
      </c>
    </row>
    <row r="888" spans="1:19" x14ac:dyDescent="0.35">
      <c r="A888" s="572" t="s">
        <v>270</v>
      </c>
      <c r="B888" s="572">
        <v>-130</v>
      </c>
      <c r="C888" s="572" t="s">
        <v>894</v>
      </c>
      <c r="D888" s="572">
        <v>-127</v>
      </c>
      <c r="E888" s="572"/>
      <c r="F888" s="572">
        <f>Ops!A109</f>
        <v>0</v>
      </c>
      <c r="G888" s="572" t="str">
        <f>Ops!B109</f>
        <v>O&amp;M fee</v>
      </c>
      <c r="H888" s="572" t="s">
        <v>752</v>
      </c>
      <c r="I888" s="572">
        <f>COLUMN(Ops!B109)</f>
        <v>2</v>
      </c>
      <c r="J888" s="572"/>
      <c r="K888" s="572" t="s">
        <v>894</v>
      </c>
      <c r="L888" s="572"/>
      <c r="M888" s="572"/>
      <c r="N888" s="572" t="str" cm="1">
        <f t="array" aca="1" ref="N888" ca="1">CELL("format",Ops!A109)</f>
        <v>,0</v>
      </c>
      <c r="O888" s="572">
        <f>ROW(Ops!A109)</f>
        <v>109</v>
      </c>
      <c r="P888" s="572">
        <f>COLUMN(Ops!A109)</f>
        <v>1</v>
      </c>
      <c r="Q888" s="572">
        <f>ROW(Ops!A116)</f>
        <v>116</v>
      </c>
      <c r="R888" s="572">
        <f>COLUMN(Ops!A116)</f>
        <v>1</v>
      </c>
      <c r="S888" s="572">
        <f ca="1">_xlfn.SHEET(Ops!A109)</f>
        <v>8</v>
      </c>
    </row>
    <row r="889" spans="1:19" x14ac:dyDescent="0.35">
      <c r="A889" s="572" t="s">
        <v>283</v>
      </c>
      <c r="B889" s="572">
        <v>402</v>
      </c>
      <c r="C889" s="572" t="s">
        <v>367</v>
      </c>
      <c r="D889" s="572">
        <v>-130</v>
      </c>
      <c r="E889" s="572" t="s">
        <v>368</v>
      </c>
      <c r="F889" s="572">
        <f>Ops!F110</f>
        <v>3</v>
      </c>
      <c r="G889" s="572" t="str">
        <f>Ops!E110</f>
        <v>Length of operating period</v>
      </c>
      <c r="H889" s="572" t="s">
        <v>83</v>
      </c>
      <c r="I889" s="572">
        <f>COLUMN(Ops!E110)</f>
        <v>5</v>
      </c>
      <c r="J889" s="572" t="str">
        <f>Ops!G110</f>
        <v>months</v>
      </c>
      <c r="K889" s="572"/>
      <c r="L889" s="572">
        <v>912</v>
      </c>
      <c r="M889" s="572">
        <v>408</v>
      </c>
      <c r="N889" s="572" t="str" cm="1">
        <f t="array" aca="1" ref="N889" ca="1">CELL("format",Ops!F110)</f>
        <v>,0</v>
      </c>
      <c r="O889" s="572">
        <f>ROW(Ops!F110)</f>
        <v>110</v>
      </c>
      <c r="P889" s="572">
        <f>COLUMN(Ops!F110)</f>
        <v>6</v>
      </c>
      <c r="Q889" s="572">
        <f>ROW(Ops!F110)</f>
        <v>110</v>
      </c>
      <c r="R889" s="572">
        <f>COLUMN(Ops!F110)</f>
        <v>6</v>
      </c>
      <c r="S889" s="572">
        <f ca="1">_xlfn.SHEET(Ops!F110)</f>
        <v>8</v>
      </c>
    </row>
    <row r="890" spans="1:19" x14ac:dyDescent="0.35">
      <c r="A890" s="572" t="s">
        <v>283</v>
      </c>
      <c r="B890" s="572">
        <v>403</v>
      </c>
      <c r="C890" s="572" t="s">
        <v>1127</v>
      </c>
      <c r="D890" s="572">
        <v>-130</v>
      </c>
      <c r="E890" s="572" t="s">
        <v>1245</v>
      </c>
      <c r="F890" s="572">
        <f>Ops!F111</f>
        <v>1280</v>
      </c>
      <c r="G890" s="572" t="str">
        <f>Ops!E111</f>
        <v>O&amp;M fee per quarter</v>
      </c>
      <c r="H890" s="572" t="s">
        <v>744</v>
      </c>
      <c r="I890" s="572">
        <f>COLUMN(Ops!E111)</f>
        <v>5</v>
      </c>
      <c r="J890" s="572" t="str">
        <f>Ops!G111</f>
        <v>$ 000s</v>
      </c>
      <c r="K890" s="572"/>
      <c r="L890" s="572">
        <v>939</v>
      </c>
      <c r="M890" s="572">
        <v>408</v>
      </c>
      <c r="N890" s="572" t="str" cm="1">
        <f t="array" aca="1" ref="N890" ca="1">CELL("format",Ops!F111)</f>
        <v>,0</v>
      </c>
      <c r="O890" s="572">
        <f>ROW(Ops!F111)</f>
        <v>111</v>
      </c>
      <c r="P890" s="572">
        <f>COLUMN(Ops!F111)</f>
        <v>6</v>
      </c>
      <c r="Q890" s="572">
        <f>ROW(Ops!F111)</f>
        <v>111</v>
      </c>
      <c r="R890" s="572">
        <f>COLUMN(Ops!F111)</f>
        <v>6</v>
      </c>
      <c r="S890" s="572">
        <f ca="1">_xlfn.SHEET(Ops!F111)</f>
        <v>8</v>
      </c>
    </row>
    <row r="891" spans="1:19" x14ac:dyDescent="0.35">
      <c r="A891" s="572" t="s">
        <v>283</v>
      </c>
      <c r="B891" s="572">
        <v>404</v>
      </c>
      <c r="C891" s="572" t="s">
        <v>1005</v>
      </c>
      <c r="D891" s="572">
        <v>-130</v>
      </c>
      <c r="E891" s="572" t="s">
        <v>1008</v>
      </c>
      <c r="F891" s="572">
        <f>Ops!J112</f>
        <v>1</v>
      </c>
      <c r="G891" s="572" t="str">
        <f>Ops!E112</f>
        <v>Months per model period</v>
      </c>
      <c r="H891" s="572" t="s">
        <v>965</v>
      </c>
      <c r="I891" s="572">
        <f>COLUMN(Ops!E112)</f>
        <v>5</v>
      </c>
      <c r="J891" s="572" t="str">
        <f>Ops!G112</f>
        <v>months</v>
      </c>
      <c r="K891" s="572"/>
      <c r="L891" s="572">
        <v>68</v>
      </c>
      <c r="M891" s="572">
        <v>408</v>
      </c>
      <c r="N891" s="572" t="str" cm="1">
        <f t="array" aca="1" ref="N891" ca="1">CELL("format",Ops!J112)</f>
        <v>,0</v>
      </c>
      <c r="O891" s="572">
        <f>ROW(Ops!J112)</f>
        <v>112</v>
      </c>
      <c r="P891" s="572">
        <f>COLUMN(Ops!J112)</f>
        <v>10</v>
      </c>
      <c r="Q891" s="572">
        <f>ROW(Ops!GJ112)</f>
        <v>112</v>
      </c>
      <c r="R891" s="572">
        <f>COLUMN(Ops!GJ112)</f>
        <v>192</v>
      </c>
      <c r="S891" s="572">
        <f ca="1">_xlfn.SHEET(Ops!J112)</f>
        <v>8</v>
      </c>
    </row>
    <row r="892" spans="1:19" x14ac:dyDescent="0.35">
      <c r="A892" s="572" t="s">
        <v>283</v>
      </c>
      <c r="B892" s="572">
        <v>405</v>
      </c>
      <c r="C892" s="572" t="s">
        <v>666</v>
      </c>
      <c r="D892" s="572">
        <v>-130</v>
      </c>
      <c r="E892" s="572" t="s">
        <v>678</v>
      </c>
      <c r="F892" s="572">
        <f>Ops!J113</f>
        <v>0</v>
      </c>
      <c r="G892" s="572" t="str">
        <f>Ops!E113</f>
        <v>Operating period flag</v>
      </c>
      <c r="H892" s="572" t="s">
        <v>111</v>
      </c>
      <c r="I892" s="572">
        <f>COLUMN(Ops!E113)</f>
        <v>5</v>
      </c>
      <c r="J892" s="572" t="str">
        <f>Ops!G113</f>
        <v>flag</v>
      </c>
      <c r="K892" s="572"/>
      <c r="L892" s="572">
        <v>108</v>
      </c>
      <c r="M892" s="572">
        <v>408</v>
      </c>
      <c r="N892" s="572" t="str" cm="1">
        <f t="array" aca="1" ref="N892" ca="1">CELL("format",Ops!J113)</f>
        <v>,0</v>
      </c>
      <c r="O892" s="572">
        <f>ROW(Ops!J113)</f>
        <v>113</v>
      </c>
      <c r="P892" s="572">
        <f>COLUMN(Ops!J113)</f>
        <v>10</v>
      </c>
      <c r="Q892" s="572">
        <f>ROW(Ops!GJ113)</f>
        <v>113</v>
      </c>
      <c r="R892" s="572">
        <f>COLUMN(Ops!GJ113)</f>
        <v>192</v>
      </c>
      <c r="S892" s="572">
        <f ca="1">_xlfn.SHEET(Ops!J113)</f>
        <v>8</v>
      </c>
    </row>
    <row r="893" spans="1:19" x14ac:dyDescent="0.35">
      <c r="A893" s="572" t="s">
        <v>283</v>
      </c>
      <c r="B893" s="572">
        <v>406</v>
      </c>
      <c r="C893" s="572" t="s">
        <v>1216</v>
      </c>
      <c r="D893" s="572">
        <v>-130</v>
      </c>
      <c r="E893" s="572" t="s">
        <v>1235</v>
      </c>
      <c r="F893" s="572">
        <f>Ops!J114</f>
        <v>1</v>
      </c>
      <c r="G893" s="572" t="str">
        <f>Ops!E114</f>
        <v>CPI escalation factor</v>
      </c>
      <c r="H893" s="572" t="s">
        <v>698</v>
      </c>
      <c r="I893" s="572">
        <f>COLUMN(Ops!E114)</f>
        <v>5</v>
      </c>
      <c r="J893" s="572" t="str">
        <f>Ops!G114</f>
        <v>factor</v>
      </c>
      <c r="K893" s="572"/>
      <c r="L893" s="572">
        <v>322</v>
      </c>
      <c r="M893" s="572">
        <v>408</v>
      </c>
      <c r="N893" s="572" t="str" cm="1">
        <f t="array" aca="1" ref="N893" ca="1">CELL("format",Ops!J114)</f>
        <v>,4</v>
      </c>
      <c r="O893" s="572">
        <f>ROW(Ops!J114)</f>
        <v>114</v>
      </c>
      <c r="P893" s="572">
        <f>COLUMN(Ops!J114)</f>
        <v>10</v>
      </c>
      <c r="Q893" s="572">
        <f>ROW(Ops!GJ114)</f>
        <v>114</v>
      </c>
      <c r="R893" s="572">
        <f>COLUMN(Ops!GJ114)</f>
        <v>192</v>
      </c>
      <c r="S893" s="572">
        <f ca="1">_xlfn.SHEET(Ops!J114)</f>
        <v>8</v>
      </c>
    </row>
    <row r="894" spans="1:19" x14ac:dyDescent="0.35">
      <c r="A894" s="572" t="s">
        <v>274</v>
      </c>
      <c r="B894" s="572">
        <v>407</v>
      </c>
      <c r="C894" s="572" t="s">
        <v>895</v>
      </c>
      <c r="D894" s="572">
        <v>-130</v>
      </c>
      <c r="E894" s="572" t="s">
        <v>896</v>
      </c>
      <c r="F894" s="572">
        <f>Ops!H115</f>
        <v>191866.2607135039</v>
      </c>
      <c r="G894" s="572" t="str">
        <f>Ops!E115</f>
        <v>O&amp;M fee</v>
      </c>
      <c r="H894" s="572" t="s">
        <v>752</v>
      </c>
      <c r="I894" s="572">
        <f>COLUMN(Ops!E115)</f>
        <v>5</v>
      </c>
      <c r="J894" s="572" t="str">
        <f>Ops!G115</f>
        <v>$ 000s</v>
      </c>
      <c r="K894" s="572" t="s">
        <v>895</v>
      </c>
      <c r="L894" s="572">
        <v>408</v>
      </c>
      <c r="M894" s="572"/>
      <c r="N894" s="572" t="str" cm="1">
        <f t="array" aca="1" ref="N894" ca="1">CELL("format",Ops!H115)</f>
        <v>,0</v>
      </c>
      <c r="O894" s="572">
        <f>ROW(Ops!H115)</f>
        <v>115</v>
      </c>
      <c r="P894" s="572">
        <f>COLUMN(Ops!H115)</f>
        <v>8</v>
      </c>
      <c r="Q894" s="572">
        <f>ROW(Ops!H115)</f>
        <v>115</v>
      </c>
      <c r="R894" s="572">
        <f>COLUMN(Ops!H115)</f>
        <v>8</v>
      </c>
      <c r="S894" s="572">
        <f ca="1">_xlfn.SHEET(Ops!H115)</f>
        <v>8</v>
      </c>
    </row>
    <row r="895" spans="1:19" x14ac:dyDescent="0.35">
      <c r="A895" s="572" t="s">
        <v>277</v>
      </c>
      <c r="B895" s="572">
        <v>408</v>
      </c>
      <c r="C895" s="572" t="s">
        <v>897</v>
      </c>
      <c r="D895" s="572">
        <v>-130</v>
      </c>
      <c r="E895" s="572" t="s">
        <v>1246</v>
      </c>
      <c r="F895" s="572">
        <f>Ops!J115</f>
        <v>0</v>
      </c>
      <c r="G895" s="572" t="str">
        <f>Ops!E115</f>
        <v>O&amp;M fee</v>
      </c>
      <c r="H895" s="572" t="s">
        <v>752</v>
      </c>
      <c r="I895" s="572">
        <f>COLUMN(Ops!E115)</f>
        <v>5</v>
      </c>
      <c r="J895" s="572" t="str">
        <f>Ops!G115</f>
        <v>$ 000s</v>
      </c>
      <c r="K895" s="572" t="s">
        <v>897</v>
      </c>
      <c r="L895" s="572" t="s">
        <v>2258</v>
      </c>
      <c r="M895" s="572" t="s">
        <v>2259</v>
      </c>
      <c r="N895" s="572" t="str" cm="1">
        <f t="array" aca="1" ref="N895" ca="1">CELL("format",Ops!J115)</f>
        <v>,0</v>
      </c>
      <c r="O895" s="572">
        <f>ROW(Ops!J115)</f>
        <v>115</v>
      </c>
      <c r="P895" s="572">
        <f>COLUMN(Ops!J115)</f>
        <v>10</v>
      </c>
      <c r="Q895" s="572">
        <f>ROW(Ops!GJ115)</f>
        <v>115</v>
      </c>
      <c r="R895" s="572">
        <f>COLUMN(Ops!GJ115)</f>
        <v>192</v>
      </c>
      <c r="S895" s="572">
        <f ca="1">_xlfn.SHEET(Ops!J115)</f>
        <v>8</v>
      </c>
    </row>
    <row r="896" spans="1:19" x14ac:dyDescent="0.35">
      <c r="A896" s="572" t="s">
        <v>270</v>
      </c>
      <c r="B896" s="572">
        <v>-131</v>
      </c>
      <c r="C896" s="572" t="s">
        <v>898</v>
      </c>
      <c r="D896" s="572">
        <v>-127</v>
      </c>
      <c r="E896" s="572"/>
      <c r="F896" s="572">
        <f>Ops!A117</f>
        <v>0</v>
      </c>
      <c r="G896" s="572" t="str">
        <f>Ops!B117</f>
        <v>Reimbursable costs</v>
      </c>
      <c r="H896" s="572" t="s">
        <v>753</v>
      </c>
      <c r="I896" s="572">
        <f>COLUMN(Ops!B117)</f>
        <v>2</v>
      </c>
      <c r="J896" s="572"/>
      <c r="K896" s="572" t="s">
        <v>898</v>
      </c>
      <c r="L896" s="572"/>
      <c r="M896" s="572"/>
      <c r="N896" s="572" t="str" cm="1">
        <f t="array" aca="1" ref="N896" ca="1">CELL("format",Ops!A117)</f>
        <v>,0</v>
      </c>
      <c r="O896" s="572">
        <f>ROW(Ops!A117)</f>
        <v>117</v>
      </c>
      <c r="P896" s="572">
        <f>COLUMN(Ops!A117)</f>
        <v>1</v>
      </c>
      <c r="Q896" s="572">
        <f>ROW(Ops!A125)</f>
        <v>125</v>
      </c>
      <c r="R896" s="572">
        <f>COLUMN(Ops!A125)</f>
        <v>1</v>
      </c>
      <c r="S896" s="572">
        <f ca="1">_xlfn.SHEET(Ops!A117)</f>
        <v>8</v>
      </c>
    </row>
    <row r="897" spans="1:19" x14ac:dyDescent="0.35">
      <c r="A897" s="572" t="s">
        <v>283</v>
      </c>
      <c r="B897" s="572">
        <v>409</v>
      </c>
      <c r="C897" s="572" t="s">
        <v>367</v>
      </c>
      <c r="D897" s="572">
        <v>-131</v>
      </c>
      <c r="E897" s="572" t="s">
        <v>368</v>
      </c>
      <c r="F897" s="572">
        <f>Ops!F118</f>
        <v>3</v>
      </c>
      <c r="G897" s="572" t="str">
        <f>Ops!E118</f>
        <v>Length of operating period</v>
      </c>
      <c r="H897" s="572" t="s">
        <v>83</v>
      </c>
      <c r="I897" s="572">
        <f>COLUMN(Ops!E118)</f>
        <v>5</v>
      </c>
      <c r="J897" s="572" t="str">
        <f>Ops!G118</f>
        <v>months</v>
      </c>
      <c r="K897" s="572"/>
      <c r="L897" s="572">
        <v>912</v>
      </c>
      <c r="M897" s="572">
        <v>415</v>
      </c>
      <c r="N897" s="572" t="str" cm="1">
        <f t="array" aca="1" ref="N897" ca="1">CELL("format",Ops!F118)</f>
        <v>,0</v>
      </c>
      <c r="O897" s="572">
        <f>ROW(Ops!F118)</f>
        <v>118</v>
      </c>
      <c r="P897" s="572">
        <f>COLUMN(Ops!F118)</f>
        <v>6</v>
      </c>
      <c r="Q897" s="572">
        <f>ROW(Ops!F118)</f>
        <v>118</v>
      </c>
      <c r="R897" s="572">
        <f>COLUMN(Ops!F118)</f>
        <v>6</v>
      </c>
      <c r="S897" s="572">
        <f ca="1">_xlfn.SHEET(Ops!F118)</f>
        <v>8</v>
      </c>
    </row>
    <row r="898" spans="1:19" x14ac:dyDescent="0.35">
      <c r="A898" s="572" t="s">
        <v>283</v>
      </c>
      <c r="B898" s="572">
        <v>1234</v>
      </c>
      <c r="C898" s="572" t="s">
        <v>824</v>
      </c>
      <c r="D898" s="572">
        <v>-131</v>
      </c>
      <c r="E898" s="572" t="s">
        <v>1247</v>
      </c>
      <c r="F898" s="572">
        <f>Ops!F119</f>
        <v>280</v>
      </c>
      <c r="G898" s="572" t="str">
        <f>Ops!E119</f>
        <v>Reimbursable costs per quarter</v>
      </c>
      <c r="H898" s="572" t="s">
        <v>745</v>
      </c>
      <c r="I898" s="572">
        <f>COLUMN(Ops!E119)</f>
        <v>5</v>
      </c>
      <c r="J898" s="572" t="str">
        <f>Ops!G119</f>
        <v>$ 000s</v>
      </c>
      <c r="K898" s="572"/>
      <c r="L898" s="572">
        <v>940</v>
      </c>
      <c r="M898" s="572">
        <v>415</v>
      </c>
      <c r="N898" s="572" t="str" cm="1">
        <f t="array" aca="1" ref="N898" ca="1">CELL("format",Ops!F119)</f>
        <v>,0</v>
      </c>
      <c r="O898" s="572">
        <f>ROW(Ops!F119)</f>
        <v>119</v>
      </c>
      <c r="P898" s="572">
        <f>COLUMN(Ops!F119)</f>
        <v>6</v>
      </c>
      <c r="Q898" s="572">
        <f>ROW(Ops!F119)</f>
        <v>119</v>
      </c>
      <c r="R898" s="572">
        <f>COLUMN(Ops!F119)</f>
        <v>6</v>
      </c>
      <c r="S898" s="572">
        <f ca="1">_xlfn.SHEET(Ops!F119)</f>
        <v>8</v>
      </c>
    </row>
    <row r="899" spans="1:19" x14ac:dyDescent="0.35">
      <c r="A899" s="572" t="s">
        <v>283</v>
      </c>
      <c r="B899" s="572">
        <v>1235</v>
      </c>
      <c r="C899" s="572" t="s">
        <v>1134</v>
      </c>
      <c r="D899" s="572">
        <v>-131</v>
      </c>
      <c r="E899" s="572" t="s">
        <v>1248</v>
      </c>
      <c r="F899" s="572">
        <f>Ops!F120</f>
        <v>0.15</v>
      </c>
      <c r="G899" s="572" t="str">
        <f>Ops!E120</f>
        <v>EPC markup on reimbursables</v>
      </c>
      <c r="H899" s="572" t="s">
        <v>1054</v>
      </c>
      <c r="I899" s="572">
        <f>COLUMN(Ops!E120)</f>
        <v>5</v>
      </c>
      <c r="J899" s="572" t="str">
        <f>Ops!G120</f>
        <v>%</v>
      </c>
      <c r="K899" s="572"/>
      <c r="L899" s="572">
        <v>941</v>
      </c>
      <c r="M899" s="572">
        <v>415</v>
      </c>
      <c r="N899" s="572" t="str" cm="1">
        <f t="array" aca="1" ref="N899" ca="1">CELL("format",Ops!F120)</f>
        <v>P2</v>
      </c>
      <c r="O899" s="572">
        <f>ROW(Ops!F120)</f>
        <v>120</v>
      </c>
      <c r="P899" s="572">
        <f>COLUMN(Ops!F120)</f>
        <v>6</v>
      </c>
      <c r="Q899" s="572">
        <f>ROW(Ops!F120)</f>
        <v>120</v>
      </c>
      <c r="R899" s="572">
        <f>COLUMN(Ops!F120)</f>
        <v>6</v>
      </c>
      <c r="S899" s="572">
        <f ca="1">_xlfn.SHEET(Ops!F120)</f>
        <v>8</v>
      </c>
    </row>
    <row r="900" spans="1:19" x14ac:dyDescent="0.35">
      <c r="A900" s="572" t="s">
        <v>283</v>
      </c>
      <c r="B900" s="572">
        <v>411</v>
      </c>
      <c r="C900" s="572" t="s">
        <v>1005</v>
      </c>
      <c r="D900" s="572">
        <v>-131</v>
      </c>
      <c r="E900" s="572" t="s">
        <v>1008</v>
      </c>
      <c r="F900" s="572">
        <f>Ops!J121</f>
        <v>1</v>
      </c>
      <c r="G900" s="572" t="str">
        <f>Ops!E121</f>
        <v>Months per model period</v>
      </c>
      <c r="H900" s="572" t="s">
        <v>965</v>
      </c>
      <c r="I900" s="572">
        <f>COLUMN(Ops!E121)</f>
        <v>5</v>
      </c>
      <c r="J900" s="572" t="str">
        <f>Ops!G121</f>
        <v>months</v>
      </c>
      <c r="K900" s="572"/>
      <c r="L900" s="572">
        <v>68</v>
      </c>
      <c r="M900" s="572">
        <v>415</v>
      </c>
      <c r="N900" s="572" t="str" cm="1">
        <f t="array" aca="1" ref="N900" ca="1">CELL("format",Ops!J121)</f>
        <v>,0</v>
      </c>
      <c r="O900" s="572">
        <f>ROW(Ops!J121)</f>
        <v>121</v>
      </c>
      <c r="P900" s="572">
        <f>COLUMN(Ops!J121)</f>
        <v>10</v>
      </c>
      <c r="Q900" s="572">
        <f>ROW(Ops!GJ121)</f>
        <v>121</v>
      </c>
      <c r="R900" s="572">
        <f>COLUMN(Ops!GJ121)</f>
        <v>192</v>
      </c>
      <c r="S900" s="572">
        <f ca="1">_xlfn.SHEET(Ops!J121)</f>
        <v>8</v>
      </c>
    </row>
    <row r="901" spans="1:19" x14ac:dyDescent="0.35">
      <c r="A901" s="572" t="s">
        <v>283</v>
      </c>
      <c r="B901" s="572">
        <v>412</v>
      </c>
      <c r="C901" s="572" t="s">
        <v>666</v>
      </c>
      <c r="D901" s="572">
        <v>-131</v>
      </c>
      <c r="E901" s="572" t="s">
        <v>678</v>
      </c>
      <c r="F901" s="572">
        <f>Ops!J122</f>
        <v>0</v>
      </c>
      <c r="G901" s="572" t="str">
        <f>Ops!E122</f>
        <v>Operating period flag</v>
      </c>
      <c r="H901" s="572" t="s">
        <v>111</v>
      </c>
      <c r="I901" s="572">
        <f>COLUMN(Ops!E122)</f>
        <v>5</v>
      </c>
      <c r="J901" s="572" t="str">
        <f>Ops!G122</f>
        <v>flag</v>
      </c>
      <c r="K901" s="572"/>
      <c r="L901" s="572">
        <v>108</v>
      </c>
      <c r="M901" s="572">
        <v>415</v>
      </c>
      <c r="N901" s="572" t="str" cm="1">
        <f t="array" aca="1" ref="N901" ca="1">CELL("format",Ops!J122)</f>
        <v>,0</v>
      </c>
      <c r="O901" s="572">
        <f>ROW(Ops!J122)</f>
        <v>122</v>
      </c>
      <c r="P901" s="572">
        <f>COLUMN(Ops!J122)</f>
        <v>10</v>
      </c>
      <c r="Q901" s="572">
        <f>ROW(Ops!GJ122)</f>
        <v>122</v>
      </c>
      <c r="R901" s="572">
        <f>COLUMN(Ops!GJ122)</f>
        <v>192</v>
      </c>
      <c r="S901" s="572">
        <f ca="1">_xlfn.SHEET(Ops!J122)</f>
        <v>8</v>
      </c>
    </row>
    <row r="902" spans="1:19" x14ac:dyDescent="0.35">
      <c r="A902" s="572" t="s">
        <v>283</v>
      </c>
      <c r="B902" s="572">
        <v>413</v>
      </c>
      <c r="C902" s="572" t="s">
        <v>1216</v>
      </c>
      <c r="D902" s="572">
        <v>-131</v>
      </c>
      <c r="E902" s="572" t="s">
        <v>1235</v>
      </c>
      <c r="F902" s="572">
        <f>Ops!J123</f>
        <v>1</v>
      </c>
      <c r="G902" s="572" t="str">
        <f>Ops!E123</f>
        <v>CPI escalation factor</v>
      </c>
      <c r="H902" s="572" t="s">
        <v>698</v>
      </c>
      <c r="I902" s="572">
        <f>COLUMN(Ops!E123)</f>
        <v>5</v>
      </c>
      <c r="J902" s="572" t="str">
        <f>Ops!G123</f>
        <v>factor</v>
      </c>
      <c r="K902" s="572"/>
      <c r="L902" s="572">
        <v>322</v>
      </c>
      <c r="M902" s="572">
        <v>415</v>
      </c>
      <c r="N902" s="572" t="str" cm="1">
        <f t="array" aca="1" ref="N902" ca="1">CELL("format",Ops!J123)</f>
        <v>,4</v>
      </c>
      <c r="O902" s="572">
        <f>ROW(Ops!J123)</f>
        <v>123</v>
      </c>
      <c r="P902" s="572">
        <f>COLUMN(Ops!J123)</f>
        <v>10</v>
      </c>
      <c r="Q902" s="572">
        <f>ROW(Ops!GJ123)</f>
        <v>123</v>
      </c>
      <c r="R902" s="572">
        <f>COLUMN(Ops!GJ123)</f>
        <v>192</v>
      </c>
      <c r="S902" s="572">
        <f ca="1">_xlfn.SHEET(Ops!J123)</f>
        <v>8</v>
      </c>
    </row>
    <row r="903" spans="1:19" x14ac:dyDescent="0.35">
      <c r="A903" s="572" t="s">
        <v>274</v>
      </c>
      <c r="B903" s="572">
        <v>414</v>
      </c>
      <c r="C903" s="572" t="s">
        <v>1249</v>
      </c>
      <c r="D903" s="572">
        <v>-131</v>
      </c>
      <c r="E903" s="572" t="s">
        <v>1250</v>
      </c>
      <c r="F903" s="572">
        <f>Ops!H124</f>
        <v>48266.356210740749</v>
      </c>
      <c r="G903" s="572" t="str">
        <f>Ops!E124</f>
        <v>Reimbursable costs (incl. EPC markup)</v>
      </c>
      <c r="H903" s="572" t="s">
        <v>1062</v>
      </c>
      <c r="I903" s="572">
        <f>COLUMN(Ops!E124)</f>
        <v>5</v>
      </c>
      <c r="J903" s="572" t="str">
        <f>Ops!G124</f>
        <v>$ 000s</v>
      </c>
      <c r="K903" s="572" t="s">
        <v>1249</v>
      </c>
      <c r="L903" s="572">
        <v>415</v>
      </c>
      <c r="M903" s="572"/>
      <c r="N903" s="572" t="str" cm="1">
        <f t="array" aca="1" ref="N903" ca="1">CELL("format",Ops!H124)</f>
        <v>,0</v>
      </c>
      <c r="O903" s="572">
        <f>ROW(Ops!H124)</f>
        <v>124</v>
      </c>
      <c r="P903" s="572">
        <f>COLUMN(Ops!H124)</f>
        <v>8</v>
      </c>
      <c r="Q903" s="572">
        <f>ROW(Ops!H124)</f>
        <v>124</v>
      </c>
      <c r="R903" s="572">
        <f>COLUMN(Ops!H124)</f>
        <v>8</v>
      </c>
      <c r="S903" s="572">
        <f ca="1">_xlfn.SHEET(Ops!H124)</f>
        <v>8</v>
      </c>
    </row>
    <row r="904" spans="1:19" x14ac:dyDescent="0.35">
      <c r="A904" s="572" t="s">
        <v>277</v>
      </c>
      <c r="B904" s="572">
        <v>415</v>
      </c>
      <c r="C904" s="572" t="s">
        <v>1251</v>
      </c>
      <c r="D904" s="572">
        <v>-131</v>
      </c>
      <c r="E904" s="572" t="s">
        <v>1252</v>
      </c>
      <c r="F904" s="572">
        <f>Ops!J124</f>
        <v>0</v>
      </c>
      <c r="G904" s="572" t="str">
        <f>Ops!E124</f>
        <v>Reimbursable costs (incl. EPC markup)</v>
      </c>
      <c r="H904" s="572" t="s">
        <v>1062</v>
      </c>
      <c r="I904" s="572">
        <f>COLUMN(Ops!E124)</f>
        <v>5</v>
      </c>
      <c r="J904" s="572" t="str">
        <f>Ops!G124</f>
        <v>$ 000s</v>
      </c>
      <c r="K904" s="572" t="s">
        <v>1251</v>
      </c>
      <c r="L904" s="572" t="s">
        <v>2260</v>
      </c>
      <c r="M904" s="572" t="s">
        <v>2261</v>
      </c>
      <c r="N904" s="572" t="str" cm="1">
        <f t="array" aca="1" ref="N904" ca="1">CELL("format",Ops!J124)</f>
        <v>,0</v>
      </c>
      <c r="O904" s="572">
        <f>ROW(Ops!J124)</f>
        <v>124</v>
      </c>
      <c r="P904" s="572">
        <f>COLUMN(Ops!J124)</f>
        <v>10</v>
      </c>
      <c r="Q904" s="572">
        <f>ROW(Ops!GJ124)</f>
        <v>124</v>
      </c>
      <c r="R904" s="572">
        <f>COLUMN(Ops!GJ124)</f>
        <v>192</v>
      </c>
      <c r="S904" s="572">
        <f ca="1">_xlfn.SHEET(Ops!J124)</f>
        <v>8</v>
      </c>
    </row>
    <row r="905" spans="1:19" x14ac:dyDescent="0.35">
      <c r="A905" s="572" t="s">
        <v>270</v>
      </c>
      <c r="B905" s="572">
        <v>-132</v>
      </c>
      <c r="C905" s="572" t="s">
        <v>899</v>
      </c>
      <c r="D905" s="572">
        <v>-127</v>
      </c>
      <c r="E905" s="572"/>
      <c r="F905" s="572">
        <f>Ops!A126</f>
        <v>0</v>
      </c>
      <c r="G905" s="572" t="str">
        <f>Ops!B126</f>
        <v>Contracted consumables</v>
      </c>
      <c r="H905" s="572" t="s">
        <v>754</v>
      </c>
      <c r="I905" s="572">
        <f>COLUMN(Ops!B126)</f>
        <v>2</v>
      </c>
      <c r="J905" s="572"/>
      <c r="K905" s="572" t="s">
        <v>899</v>
      </c>
      <c r="L905" s="572"/>
      <c r="M905" s="572"/>
      <c r="N905" s="572" t="str" cm="1">
        <f t="array" aca="1" ref="N905" ca="1">CELL("format",Ops!A126)</f>
        <v>,0</v>
      </c>
      <c r="O905" s="572">
        <f>ROW(Ops!A126)</f>
        <v>126</v>
      </c>
      <c r="P905" s="572">
        <f>COLUMN(Ops!A126)</f>
        <v>1</v>
      </c>
      <c r="Q905" s="572">
        <f>ROW(Ops!A134)</f>
        <v>134</v>
      </c>
      <c r="R905" s="572">
        <f>COLUMN(Ops!A134)</f>
        <v>1</v>
      </c>
      <c r="S905" s="572">
        <f ca="1">_xlfn.SHEET(Ops!A126)</f>
        <v>8</v>
      </c>
    </row>
    <row r="906" spans="1:19" x14ac:dyDescent="0.35">
      <c r="A906" s="572" t="s">
        <v>283</v>
      </c>
      <c r="B906" s="572">
        <v>416</v>
      </c>
      <c r="C906" s="572" t="s">
        <v>367</v>
      </c>
      <c r="D906" s="572">
        <v>-132</v>
      </c>
      <c r="E906" s="572" t="s">
        <v>368</v>
      </c>
      <c r="F906" s="572">
        <f>Ops!F127</f>
        <v>3</v>
      </c>
      <c r="G906" s="572" t="str">
        <f>Ops!E127</f>
        <v>Length of operating period</v>
      </c>
      <c r="H906" s="572" t="s">
        <v>83</v>
      </c>
      <c r="I906" s="572">
        <f>COLUMN(Ops!E127)</f>
        <v>5</v>
      </c>
      <c r="J906" s="572" t="str">
        <f>Ops!G127</f>
        <v>months</v>
      </c>
      <c r="K906" s="572"/>
      <c r="L906" s="572">
        <v>912</v>
      </c>
      <c r="M906" s="572">
        <v>423</v>
      </c>
      <c r="N906" s="572" t="str" cm="1">
        <f t="array" aca="1" ref="N906" ca="1">CELL("format",Ops!F127)</f>
        <v>,0</v>
      </c>
      <c r="O906" s="572">
        <f>ROW(Ops!F127)</f>
        <v>127</v>
      </c>
      <c r="P906" s="572">
        <f>COLUMN(Ops!F127)</f>
        <v>6</v>
      </c>
      <c r="Q906" s="572">
        <f>ROW(Ops!F127)</f>
        <v>127</v>
      </c>
      <c r="R906" s="572">
        <f>COLUMN(Ops!F127)</f>
        <v>6</v>
      </c>
      <c r="S906" s="572">
        <f ca="1">_xlfn.SHEET(Ops!F127)</f>
        <v>8</v>
      </c>
    </row>
    <row r="907" spans="1:19" x14ac:dyDescent="0.35">
      <c r="A907" s="572" t="s">
        <v>283</v>
      </c>
      <c r="B907" s="572">
        <v>417</v>
      </c>
      <c r="C907" s="572" t="s">
        <v>1139</v>
      </c>
      <c r="D907" s="572">
        <v>-132</v>
      </c>
      <c r="E907" s="572" t="s">
        <v>1253</v>
      </c>
      <c r="F907" s="572">
        <f>Ops!F128</f>
        <v>1200</v>
      </c>
      <c r="G907" s="572" t="str">
        <f>Ops!E128</f>
        <v>Contracted consumables</v>
      </c>
      <c r="H907" s="572" t="s">
        <v>754</v>
      </c>
      <c r="I907" s="572">
        <f>COLUMN(Ops!E128)</f>
        <v>5</v>
      </c>
      <c r="J907" s="572" t="str">
        <f>Ops!G128</f>
        <v>$ 000s p.a.</v>
      </c>
      <c r="K907" s="572"/>
      <c r="L907" s="572">
        <v>942</v>
      </c>
      <c r="M907" s="572">
        <v>423</v>
      </c>
      <c r="N907" s="572" t="str" cm="1">
        <f t="array" aca="1" ref="N907" ca="1">CELL("format",Ops!F128)</f>
        <v>,0</v>
      </c>
      <c r="O907" s="572">
        <f>ROW(Ops!F128)</f>
        <v>128</v>
      </c>
      <c r="P907" s="572">
        <f>COLUMN(Ops!F128)</f>
        <v>6</v>
      </c>
      <c r="Q907" s="572">
        <f>ROW(Ops!F128)</f>
        <v>128</v>
      </c>
      <c r="R907" s="572">
        <f>COLUMN(Ops!F128)</f>
        <v>6</v>
      </c>
      <c r="S907" s="572">
        <f ca="1">_xlfn.SHEET(Ops!F128)</f>
        <v>8</v>
      </c>
    </row>
    <row r="908" spans="1:19" x14ac:dyDescent="0.35">
      <c r="A908" s="572" t="s">
        <v>283</v>
      </c>
      <c r="B908" s="572">
        <v>418</v>
      </c>
      <c r="C908" s="572" t="s">
        <v>590</v>
      </c>
      <c r="D908" s="572">
        <v>-132</v>
      </c>
      <c r="E908" s="572" t="s">
        <v>596</v>
      </c>
      <c r="F908" s="572">
        <f>Ops!F129</f>
        <v>4</v>
      </c>
      <c r="G908" s="572" t="str">
        <f>Ops!E129</f>
        <v>Number of periods in a year</v>
      </c>
      <c r="H908" s="572" t="s">
        <v>97</v>
      </c>
      <c r="I908" s="572">
        <f>COLUMN(Ops!E129)</f>
        <v>5</v>
      </c>
      <c r="J908" s="572" t="str">
        <f>Ops!G129</f>
        <v>periods</v>
      </c>
      <c r="K908" s="572"/>
      <c r="L908" s="572">
        <v>845</v>
      </c>
      <c r="M908" s="572">
        <v>423</v>
      </c>
      <c r="N908" s="572" t="str" cm="1">
        <f t="array" aca="1" ref="N908" ca="1">CELL("format",Ops!F129)</f>
        <v>,0</v>
      </c>
      <c r="O908" s="572">
        <f>ROW(Ops!F129)</f>
        <v>129</v>
      </c>
      <c r="P908" s="572">
        <f>COLUMN(Ops!F129)</f>
        <v>6</v>
      </c>
      <c r="Q908" s="572">
        <f>ROW(Ops!F129)</f>
        <v>129</v>
      </c>
      <c r="R908" s="572">
        <f>COLUMN(Ops!F129)</f>
        <v>6</v>
      </c>
      <c r="S908" s="572">
        <f ca="1">_xlfn.SHEET(Ops!F129)</f>
        <v>8</v>
      </c>
    </row>
    <row r="909" spans="1:19" x14ac:dyDescent="0.35">
      <c r="A909" s="572" t="s">
        <v>283</v>
      </c>
      <c r="B909" s="572">
        <v>419</v>
      </c>
      <c r="C909" s="572" t="s">
        <v>1005</v>
      </c>
      <c r="D909" s="572">
        <v>-132</v>
      </c>
      <c r="E909" s="572" t="s">
        <v>1008</v>
      </c>
      <c r="F909" s="572">
        <f>Ops!J130</f>
        <v>1</v>
      </c>
      <c r="G909" s="572" t="str">
        <f>Ops!E130</f>
        <v>Months per model period</v>
      </c>
      <c r="H909" s="572" t="s">
        <v>965</v>
      </c>
      <c r="I909" s="572">
        <f>COLUMN(Ops!E130)</f>
        <v>5</v>
      </c>
      <c r="J909" s="572" t="str">
        <f>Ops!G130</f>
        <v>months</v>
      </c>
      <c r="K909" s="572"/>
      <c r="L909" s="572">
        <v>68</v>
      </c>
      <c r="M909" s="572">
        <v>423</v>
      </c>
      <c r="N909" s="572" t="str" cm="1">
        <f t="array" aca="1" ref="N909" ca="1">CELL("format",Ops!J130)</f>
        <v>,0</v>
      </c>
      <c r="O909" s="572">
        <f>ROW(Ops!J130)</f>
        <v>130</v>
      </c>
      <c r="P909" s="572">
        <f>COLUMN(Ops!J130)</f>
        <v>10</v>
      </c>
      <c r="Q909" s="572">
        <f>ROW(Ops!GJ130)</f>
        <v>130</v>
      </c>
      <c r="R909" s="572">
        <f>COLUMN(Ops!GJ130)</f>
        <v>192</v>
      </c>
      <c r="S909" s="572">
        <f ca="1">_xlfn.SHEET(Ops!J130)</f>
        <v>8</v>
      </c>
    </row>
    <row r="910" spans="1:19" x14ac:dyDescent="0.35">
      <c r="A910" s="572" t="s">
        <v>283</v>
      </c>
      <c r="B910" s="572">
        <v>420</v>
      </c>
      <c r="C910" s="572" t="s">
        <v>666</v>
      </c>
      <c r="D910" s="572">
        <v>-132</v>
      </c>
      <c r="E910" s="572" t="s">
        <v>678</v>
      </c>
      <c r="F910" s="572">
        <f>Ops!J131</f>
        <v>0</v>
      </c>
      <c r="G910" s="572" t="str">
        <f>Ops!E131</f>
        <v>Operating period flag</v>
      </c>
      <c r="H910" s="572" t="s">
        <v>111</v>
      </c>
      <c r="I910" s="572">
        <f>COLUMN(Ops!E131)</f>
        <v>5</v>
      </c>
      <c r="J910" s="572" t="str">
        <f>Ops!G131</f>
        <v>flag</v>
      </c>
      <c r="K910" s="572"/>
      <c r="L910" s="572">
        <v>108</v>
      </c>
      <c r="M910" s="572">
        <v>423</v>
      </c>
      <c r="N910" s="572" t="str" cm="1">
        <f t="array" aca="1" ref="N910" ca="1">CELL("format",Ops!J131)</f>
        <v>,0</v>
      </c>
      <c r="O910" s="572">
        <f>ROW(Ops!J131)</f>
        <v>131</v>
      </c>
      <c r="P910" s="572">
        <f>COLUMN(Ops!J131)</f>
        <v>10</v>
      </c>
      <c r="Q910" s="572">
        <f>ROW(Ops!GJ131)</f>
        <v>131</v>
      </c>
      <c r="R910" s="572">
        <f>COLUMN(Ops!GJ131)</f>
        <v>192</v>
      </c>
      <c r="S910" s="572">
        <f ca="1">_xlfn.SHEET(Ops!J131)</f>
        <v>8</v>
      </c>
    </row>
    <row r="911" spans="1:19" x14ac:dyDescent="0.35">
      <c r="A911" s="572" t="s">
        <v>283</v>
      </c>
      <c r="B911" s="572">
        <v>421</v>
      </c>
      <c r="C911" s="572" t="s">
        <v>1216</v>
      </c>
      <c r="D911" s="572">
        <v>-132</v>
      </c>
      <c r="E911" s="572" t="s">
        <v>1235</v>
      </c>
      <c r="F911" s="572">
        <f>Ops!J132</f>
        <v>1</v>
      </c>
      <c r="G911" s="572" t="str">
        <f>Ops!E132</f>
        <v>CPI escalation factor</v>
      </c>
      <c r="H911" s="572" t="s">
        <v>698</v>
      </c>
      <c r="I911" s="572">
        <f>COLUMN(Ops!E132)</f>
        <v>5</v>
      </c>
      <c r="J911" s="572" t="str">
        <f>Ops!G132</f>
        <v>factor</v>
      </c>
      <c r="K911" s="572"/>
      <c r="L911" s="572">
        <v>322</v>
      </c>
      <c r="M911" s="572">
        <v>423</v>
      </c>
      <c r="N911" s="572" t="str" cm="1">
        <f t="array" aca="1" ref="N911" ca="1">CELL("format",Ops!J132)</f>
        <v>,4</v>
      </c>
      <c r="O911" s="572">
        <f>ROW(Ops!J132)</f>
        <v>132</v>
      </c>
      <c r="P911" s="572">
        <f>COLUMN(Ops!J132)</f>
        <v>10</v>
      </c>
      <c r="Q911" s="572">
        <f>ROW(Ops!GJ132)</f>
        <v>132</v>
      </c>
      <c r="R911" s="572">
        <f>COLUMN(Ops!GJ132)</f>
        <v>192</v>
      </c>
      <c r="S911" s="572">
        <f ca="1">_xlfn.SHEET(Ops!J132)</f>
        <v>8</v>
      </c>
    </row>
    <row r="912" spans="1:19" x14ac:dyDescent="0.35">
      <c r="A912" s="572" t="s">
        <v>274</v>
      </c>
      <c r="B912" s="572">
        <v>422</v>
      </c>
      <c r="C912" s="572" t="s">
        <v>900</v>
      </c>
      <c r="D912" s="572">
        <v>-132</v>
      </c>
      <c r="E912" s="572" t="s">
        <v>901</v>
      </c>
      <c r="F912" s="572">
        <f>Ops!H133</f>
        <v>44968.6548547274</v>
      </c>
      <c r="G912" s="572" t="str">
        <f>Ops!E133</f>
        <v>Contracted consumables</v>
      </c>
      <c r="H912" s="572" t="s">
        <v>754</v>
      </c>
      <c r="I912" s="572">
        <f>COLUMN(Ops!E133)</f>
        <v>5</v>
      </c>
      <c r="J912" s="572" t="str">
        <f>Ops!G133</f>
        <v>$ 000s</v>
      </c>
      <c r="K912" s="572" t="s">
        <v>900</v>
      </c>
      <c r="L912" s="572">
        <v>423</v>
      </c>
      <c r="M912" s="572"/>
      <c r="N912" s="572" t="str" cm="1">
        <f t="array" aca="1" ref="N912" ca="1">CELL("format",Ops!H133)</f>
        <v>,0</v>
      </c>
      <c r="O912" s="572">
        <f>ROW(Ops!H133)</f>
        <v>133</v>
      </c>
      <c r="P912" s="572">
        <f>COLUMN(Ops!H133)</f>
        <v>8</v>
      </c>
      <c r="Q912" s="572">
        <f>ROW(Ops!H133)</f>
        <v>133</v>
      </c>
      <c r="R912" s="572">
        <f>COLUMN(Ops!H133)</f>
        <v>8</v>
      </c>
      <c r="S912" s="572">
        <f ca="1">_xlfn.SHEET(Ops!H133)</f>
        <v>8</v>
      </c>
    </row>
    <row r="913" spans="1:19" x14ac:dyDescent="0.35">
      <c r="A913" s="572" t="s">
        <v>277</v>
      </c>
      <c r="B913" s="572">
        <v>423</v>
      </c>
      <c r="C913" s="572" t="s">
        <v>902</v>
      </c>
      <c r="D913" s="572">
        <v>-132</v>
      </c>
      <c r="E913" s="572" t="s">
        <v>1254</v>
      </c>
      <c r="F913" s="572">
        <f>Ops!J133</f>
        <v>0</v>
      </c>
      <c r="G913" s="572" t="str">
        <f>Ops!E133</f>
        <v>Contracted consumables</v>
      </c>
      <c r="H913" s="572" t="s">
        <v>754</v>
      </c>
      <c r="I913" s="572">
        <f>COLUMN(Ops!E133)</f>
        <v>5</v>
      </c>
      <c r="J913" s="572" t="str">
        <f>Ops!G133</f>
        <v>$ 000s</v>
      </c>
      <c r="K913" s="572" t="s">
        <v>902</v>
      </c>
      <c r="L913" s="572" t="s">
        <v>2262</v>
      </c>
      <c r="M913" s="572" t="s">
        <v>2263</v>
      </c>
      <c r="N913" s="572" t="str" cm="1">
        <f t="array" aca="1" ref="N913" ca="1">CELL("format",Ops!J133)</f>
        <v>,0</v>
      </c>
      <c r="O913" s="572">
        <f>ROW(Ops!J133)</f>
        <v>133</v>
      </c>
      <c r="P913" s="572">
        <f>COLUMN(Ops!J133)</f>
        <v>10</v>
      </c>
      <c r="Q913" s="572">
        <f>ROW(Ops!GJ133)</f>
        <v>133</v>
      </c>
      <c r="R913" s="572">
        <f>COLUMN(Ops!GJ133)</f>
        <v>192</v>
      </c>
      <c r="S913" s="572">
        <f ca="1">_xlfn.SHEET(Ops!J133)</f>
        <v>8</v>
      </c>
    </row>
    <row r="914" spans="1:19" x14ac:dyDescent="0.35">
      <c r="A914" s="572" t="s">
        <v>270</v>
      </c>
      <c r="B914" s="572">
        <v>-133</v>
      </c>
      <c r="C914" s="572" t="s">
        <v>903</v>
      </c>
      <c r="D914" s="572">
        <v>-127</v>
      </c>
      <c r="E914" s="572"/>
      <c r="F914" s="572">
        <f>Ops!A135</f>
        <v>0</v>
      </c>
      <c r="G914" s="572" t="str">
        <f>Ops!B135</f>
        <v>Total direct costs</v>
      </c>
      <c r="H914" s="572" t="s">
        <v>755</v>
      </c>
      <c r="I914" s="572">
        <f>COLUMN(Ops!B135)</f>
        <v>2</v>
      </c>
      <c r="J914" s="572"/>
      <c r="K914" s="572" t="s">
        <v>903</v>
      </c>
      <c r="L914" s="572"/>
      <c r="M914" s="572"/>
      <c r="N914" s="572" t="str" cm="1">
        <f t="array" aca="1" ref="N914" ca="1">CELL("format",Ops!A135)</f>
        <v>,0</v>
      </c>
      <c r="O914" s="572">
        <f>ROW(Ops!A135)</f>
        <v>135</v>
      </c>
      <c r="P914" s="572">
        <f>COLUMN(Ops!A135)</f>
        <v>1</v>
      </c>
      <c r="Q914" s="572">
        <f>ROW(Ops!A143)</f>
        <v>143</v>
      </c>
      <c r="R914" s="572">
        <f>COLUMN(Ops!A143)</f>
        <v>1</v>
      </c>
      <c r="S914" s="572">
        <f ca="1">_xlfn.SHEET(Ops!A135)</f>
        <v>8</v>
      </c>
    </row>
    <row r="915" spans="1:19" x14ac:dyDescent="0.35">
      <c r="A915" s="572" t="s">
        <v>283</v>
      </c>
      <c r="B915" s="572">
        <v>1199</v>
      </c>
      <c r="C915" s="572" t="s">
        <v>887</v>
      </c>
      <c r="D915" s="572">
        <v>-133</v>
      </c>
      <c r="E915" s="572" t="s">
        <v>904</v>
      </c>
      <c r="F915" s="572">
        <f>Ops!J136</f>
        <v>0</v>
      </c>
      <c r="G915" s="572" t="str">
        <f>Ops!E136</f>
        <v>APC residue cost</v>
      </c>
      <c r="H915" s="572" t="s">
        <v>749</v>
      </c>
      <c r="I915" s="572">
        <f>COLUMN(Ops!E136)</f>
        <v>5</v>
      </c>
      <c r="J915" s="572" t="str">
        <f>Ops!G136</f>
        <v>$ 000s</v>
      </c>
      <c r="K915" s="572"/>
      <c r="L915" s="572">
        <v>395</v>
      </c>
      <c r="M915" s="572">
        <v>430</v>
      </c>
      <c r="N915" s="572" t="str" cm="1">
        <f t="array" aca="1" ref="N915" ca="1">CELL("format",Ops!J136)</f>
        <v>,0</v>
      </c>
      <c r="O915" s="572">
        <f>ROW(Ops!J136)</f>
        <v>136</v>
      </c>
      <c r="P915" s="572">
        <f>COLUMN(Ops!J136)</f>
        <v>10</v>
      </c>
      <c r="Q915" s="572">
        <f>ROW(Ops!GJ136)</f>
        <v>136</v>
      </c>
      <c r="R915" s="572">
        <f>COLUMN(Ops!GJ136)</f>
        <v>192</v>
      </c>
      <c r="S915" s="572">
        <f ca="1">_xlfn.SHEET(Ops!J136)</f>
        <v>8</v>
      </c>
    </row>
    <row r="916" spans="1:19" x14ac:dyDescent="0.35">
      <c r="A916" s="572" t="s">
        <v>283</v>
      </c>
      <c r="B916" s="572">
        <v>1200</v>
      </c>
      <c r="C916" s="572" t="s">
        <v>893</v>
      </c>
      <c r="D916" s="572">
        <v>-133</v>
      </c>
      <c r="E916" s="572" t="s">
        <v>905</v>
      </c>
      <c r="F916" s="572">
        <f>Ops!J137</f>
        <v>0</v>
      </c>
      <c r="G916" s="572" t="str">
        <f>Ops!E137</f>
        <v>Inactive ash cost</v>
      </c>
      <c r="H916" s="572" t="s">
        <v>751</v>
      </c>
      <c r="I916" s="572">
        <f>COLUMN(Ops!E137)</f>
        <v>5</v>
      </c>
      <c r="J916" s="572" t="str">
        <f>Ops!G137</f>
        <v>$ 000s</v>
      </c>
      <c r="K916" s="572"/>
      <c r="L916" s="572">
        <v>401</v>
      </c>
      <c r="M916" s="572">
        <v>430</v>
      </c>
      <c r="N916" s="572" t="str" cm="1">
        <f t="array" aca="1" ref="N916" ca="1">CELL("format",Ops!J137)</f>
        <v>,0</v>
      </c>
      <c r="O916" s="572">
        <f>ROW(Ops!J137)</f>
        <v>137</v>
      </c>
      <c r="P916" s="572">
        <f>COLUMN(Ops!J137)</f>
        <v>10</v>
      </c>
      <c r="Q916" s="572">
        <f>ROW(Ops!GJ137)</f>
        <v>137</v>
      </c>
      <c r="R916" s="572">
        <f>COLUMN(Ops!GJ137)</f>
        <v>192</v>
      </c>
      <c r="S916" s="572">
        <f ca="1">_xlfn.SHEET(Ops!J137)</f>
        <v>8</v>
      </c>
    </row>
    <row r="917" spans="1:19" x14ac:dyDescent="0.35">
      <c r="A917" s="572" t="s">
        <v>283</v>
      </c>
      <c r="B917" s="572">
        <v>1201</v>
      </c>
      <c r="C917" s="572" t="s">
        <v>897</v>
      </c>
      <c r="D917" s="572">
        <v>-133</v>
      </c>
      <c r="E917" s="572" t="s">
        <v>906</v>
      </c>
      <c r="F917" s="572">
        <f>Ops!J138</f>
        <v>0</v>
      </c>
      <c r="G917" s="572" t="str">
        <f>Ops!E138</f>
        <v>O&amp;M fee</v>
      </c>
      <c r="H917" s="572" t="s">
        <v>752</v>
      </c>
      <c r="I917" s="572">
        <f>COLUMN(Ops!E138)</f>
        <v>5</v>
      </c>
      <c r="J917" s="572" t="str">
        <f>Ops!G138</f>
        <v>$ 000s</v>
      </c>
      <c r="K917" s="572"/>
      <c r="L917" s="572">
        <v>408</v>
      </c>
      <c r="M917" s="572">
        <v>430</v>
      </c>
      <c r="N917" s="572" t="str" cm="1">
        <f t="array" aca="1" ref="N917" ca="1">CELL("format",Ops!J138)</f>
        <v>,0</v>
      </c>
      <c r="O917" s="572">
        <f>ROW(Ops!J138)</f>
        <v>138</v>
      </c>
      <c r="P917" s="572">
        <f>COLUMN(Ops!J138)</f>
        <v>10</v>
      </c>
      <c r="Q917" s="572">
        <f>ROW(Ops!GJ138)</f>
        <v>138</v>
      </c>
      <c r="R917" s="572">
        <f>COLUMN(Ops!GJ138)</f>
        <v>192</v>
      </c>
      <c r="S917" s="572">
        <f ca="1">_xlfn.SHEET(Ops!J138)</f>
        <v>8</v>
      </c>
    </row>
    <row r="918" spans="1:19" x14ac:dyDescent="0.35">
      <c r="A918" s="572" t="s">
        <v>283</v>
      </c>
      <c r="B918" s="572">
        <v>1202</v>
      </c>
      <c r="C918" s="572" t="s">
        <v>1251</v>
      </c>
      <c r="D918" s="572">
        <v>-133</v>
      </c>
      <c r="E918" s="572" t="s">
        <v>1255</v>
      </c>
      <c r="F918" s="572">
        <f>Ops!J139</f>
        <v>0</v>
      </c>
      <c r="G918" s="572" t="str">
        <f>Ops!E139</f>
        <v>Reimbursable costs (incl. EPC markup)</v>
      </c>
      <c r="H918" s="572" t="s">
        <v>1062</v>
      </c>
      <c r="I918" s="572">
        <f>COLUMN(Ops!E139)</f>
        <v>5</v>
      </c>
      <c r="J918" s="572" t="str">
        <f>Ops!G139</f>
        <v>$ 000s</v>
      </c>
      <c r="K918" s="572"/>
      <c r="L918" s="572">
        <v>415</v>
      </c>
      <c r="M918" s="572">
        <v>430</v>
      </c>
      <c r="N918" s="572" t="str" cm="1">
        <f t="array" aca="1" ref="N918" ca="1">CELL("format",Ops!J139)</f>
        <v>,0</v>
      </c>
      <c r="O918" s="572">
        <f>ROW(Ops!J139)</f>
        <v>139</v>
      </c>
      <c r="P918" s="572">
        <f>COLUMN(Ops!J139)</f>
        <v>10</v>
      </c>
      <c r="Q918" s="572">
        <f>ROW(Ops!GJ139)</f>
        <v>139</v>
      </c>
      <c r="R918" s="572">
        <f>COLUMN(Ops!GJ139)</f>
        <v>192</v>
      </c>
      <c r="S918" s="572">
        <f ca="1">_xlfn.SHEET(Ops!J139)</f>
        <v>8</v>
      </c>
    </row>
    <row r="919" spans="1:19" x14ac:dyDescent="0.35">
      <c r="A919" s="572" t="s">
        <v>283</v>
      </c>
      <c r="B919" s="572">
        <v>1203</v>
      </c>
      <c r="C919" s="572" t="s">
        <v>902</v>
      </c>
      <c r="D919" s="572">
        <v>-133</v>
      </c>
      <c r="E919" s="572" t="s">
        <v>907</v>
      </c>
      <c r="F919" s="572">
        <f>Ops!J140</f>
        <v>0</v>
      </c>
      <c r="G919" s="572" t="str">
        <f>Ops!E140</f>
        <v>Contracted consumables</v>
      </c>
      <c r="H919" s="572" t="s">
        <v>754</v>
      </c>
      <c r="I919" s="572">
        <f>COLUMN(Ops!E140)</f>
        <v>5</v>
      </c>
      <c r="J919" s="572" t="str">
        <f>Ops!G140</f>
        <v>$ 000s</v>
      </c>
      <c r="K919" s="572"/>
      <c r="L919" s="572">
        <v>423</v>
      </c>
      <c r="M919" s="572">
        <v>430</v>
      </c>
      <c r="N919" s="572" t="str" cm="1">
        <f t="array" aca="1" ref="N919" ca="1">CELL("format",Ops!J140)</f>
        <v>,0</v>
      </c>
      <c r="O919" s="572">
        <f>ROW(Ops!J140)</f>
        <v>140</v>
      </c>
      <c r="P919" s="572">
        <f>COLUMN(Ops!J140)</f>
        <v>10</v>
      </c>
      <c r="Q919" s="572">
        <f>ROW(Ops!GJ140)</f>
        <v>140</v>
      </c>
      <c r="R919" s="572">
        <f>COLUMN(Ops!GJ140)</f>
        <v>192</v>
      </c>
      <c r="S919" s="572">
        <f ca="1">_xlfn.SHEET(Ops!J140)</f>
        <v>8</v>
      </c>
    </row>
    <row r="920" spans="1:19" x14ac:dyDescent="0.35">
      <c r="A920" s="572" t="s">
        <v>274</v>
      </c>
      <c r="B920" s="572">
        <v>429</v>
      </c>
      <c r="C920" s="572" t="s">
        <v>1256</v>
      </c>
      <c r="D920" s="572">
        <v>-133</v>
      </c>
      <c r="E920" s="572" t="s">
        <v>1257</v>
      </c>
      <c r="F920" s="572">
        <f>Ops!H141</f>
        <v>359322.5116392175</v>
      </c>
      <c r="G920" s="572" t="str">
        <f>Ops!E141</f>
        <v>Direct costs</v>
      </c>
      <c r="H920" s="572" t="s">
        <v>1080</v>
      </c>
      <c r="I920" s="572">
        <f>COLUMN(Ops!E141)</f>
        <v>5</v>
      </c>
      <c r="J920" s="572" t="str">
        <f>Ops!G141</f>
        <v>$ 000s</v>
      </c>
      <c r="K920" s="572" t="s">
        <v>1256</v>
      </c>
      <c r="L920" s="572">
        <v>430</v>
      </c>
      <c r="M920" s="572"/>
      <c r="N920" s="572" t="str" cm="1">
        <f t="array" aca="1" ref="N920" ca="1">CELL("format",Ops!H141)</f>
        <v>,0</v>
      </c>
      <c r="O920" s="572">
        <f>ROW(Ops!H141)</f>
        <v>141</v>
      </c>
      <c r="P920" s="572">
        <f>COLUMN(Ops!H141)</f>
        <v>8</v>
      </c>
      <c r="Q920" s="572">
        <f>ROW(Ops!H141)</f>
        <v>141</v>
      </c>
      <c r="R920" s="572">
        <f>COLUMN(Ops!H141)</f>
        <v>8</v>
      </c>
      <c r="S920" s="572">
        <f ca="1">_xlfn.SHEET(Ops!H141)</f>
        <v>8</v>
      </c>
    </row>
    <row r="921" spans="1:19" x14ac:dyDescent="0.35">
      <c r="A921" s="572" t="s">
        <v>277</v>
      </c>
      <c r="B921" s="572">
        <v>430</v>
      </c>
      <c r="C921" s="572" t="s">
        <v>1258</v>
      </c>
      <c r="D921" s="572">
        <v>-133</v>
      </c>
      <c r="E921" s="572" t="s">
        <v>1259</v>
      </c>
      <c r="F921" s="572">
        <f>Ops!J141</f>
        <v>0</v>
      </c>
      <c r="G921" s="572" t="str">
        <f>Ops!E141</f>
        <v>Direct costs</v>
      </c>
      <c r="H921" s="572" t="s">
        <v>1080</v>
      </c>
      <c r="I921" s="572">
        <f>COLUMN(Ops!E141)</f>
        <v>5</v>
      </c>
      <c r="J921" s="572" t="str">
        <f>Ops!G141</f>
        <v>$ 000s</v>
      </c>
      <c r="K921" s="572" t="s">
        <v>1258</v>
      </c>
      <c r="L921" s="572" t="s">
        <v>2264</v>
      </c>
      <c r="M921" s="572" t="s">
        <v>2265</v>
      </c>
      <c r="N921" s="572" t="str" cm="1">
        <f t="array" aca="1" ref="N921" ca="1">CELL("format",Ops!J141)</f>
        <v>,0</v>
      </c>
      <c r="O921" s="572">
        <f>ROW(Ops!J141)</f>
        <v>141</v>
      </c>
      <c r="P921" s="572">
        <f>COLUMN(Ops!J141)</f>
        <v>10</v>
      </c>
      <c r="Q921" s="572">
        <f>ROW(Ops!GJ141)</f>
        <v>141</v>
      </c>
      <c r="R921" s="572">
        <f>COLUMN(Ops!GJ141)</f>
        <v>192</v>
      </c>
      <c r="S921" s="572">
        <f ca="1">_xlfn.SHEET(Ops!J141)</f>
        <v>8</v>
      </c>
    </row>
    <row r="922" spans="1:19" x14ac:dyDescent="0.35">
      <c r="A922" s="572" t="s">
        <v>270</v>
      </c>
      <c r="B922" s="572">
        <v>-134</v>
      </c>
      <c r="C922" s="572" t="s">
        <v>758</v>
      </c>
      <c r="D922" s="572">
        <v>-118</v>
      </c>
      <c r="E922" s="572"/>
      <c r="F922" s="572" t="str">
        <f>Ops!A144</f>
        <v>OVERHEADS</v>
      </c>
      <c r="G922" s="572" t="str">
        <f>Ops!A144</f>
        <v>OVERHEADS</v>
      </c>
      <c r="H922" s="572" t="s">
        <v>759</v>
      </c>
      <c r="I922" s="572">
        <f>COLUMN(Ops!A144)</f>
        <v>1</v>
      </c>
      <c r="J922" s="572"/>
      <c r="K922" s="572" t="s">
        <v>758</v>
      </c>
      <c r="L922" s="572"/>
      <c r="M922" s="572"/>
      <c r="N922" s="572" t="str" cm="1">
        <f t="array" aca="1" ref="N922" ca="1">CELL("format",Ops!A144)</f>
        <v>,0</v>
      </c>
      <c r="O922" s="572">
        <f>ROW(Ops!A144)</f>
        <v>144</v>
      </c>
      <c r="P922" s="572">
        <f>COLUMN(Ops!A144)</f>
        <v>1</v>
      </c>
      <c r="Q922" s="572">
        <f>ROW(Ops!A276)</f>
        <v>276</v>
      </c>
      <c r="R922" s="572">
        <f>COLUMN(Ops!A276)</f>
        <v>1</v>
      </c>
      <c r="S922" s="572">
        <f ca="1">_xlfn.SHEET(Ops!A144)</f>
        <v>8</v>
      </c>
    </row>
    <row r="923" spans="1:19" x14ac:dyDescent="0.35">
      <c r="A923" s="572" t="s">
        <v>270</v>
      </c>
      <c r="B923" s="572">
        <v>-135</v>
      </c>
      <c r="C923" s="572" t="s">
        <v>1260</v>
      </c>
      <c r="D923" s="572">
        <v>-134</v>
      </c>
      <c r="E923" s="572"/>
      <c r="F923" s="572">
        <f>Ops!A146</f>
        <v>0</v>
      </c>
      <c r="G923" s="572" t="str">
        <f>Ops!B146</f>
        <v>Overhead items</v>
      </c>
      <c r="H923" s="572" t="s">
        <v>1063</v>
      </c>
      <c r="I923" s="572">
        <f>COLUMN(Ops!B146)</f>
        <v>2</v>
      </c>
      <c r="J923" s="572"/>
      <c r="K923" s="572" t="s">
        <v>1260</v>
      </c>
      <c r="L923" s="572"/>
      <c r="M923" s="572"/>
      <c r="N923" s="572" t="str" cm="1">
        <f t="array" aca="1" ref="N923" ca="1">CELL("format",Ops!A146)</f>
        <v>,0</v>
      </c>
      <c r="O923" s="572">
        <f>ROW(Ops!A146)</f>
        <v>146</v>
      </c>
      <c r="P923" s="572">
        <f>COLUMN(Ops!A146)</f>
        <v>1</v>
      </c>
      <c r="Q923" s="572">
        <f>ROW(Ops!A258)</f>
        <v>258</v>
      </c>
      <c r="R923" s="572">
        <f>COLUMN(Ops!A258)</f>
        <v>1</v>
      </c>
      <c r="S923" s="572">
        <f ca="1">_xlfn.SHEET(Ops!A146)</f>
        <v>8</v>
      </c>
    </row>
    <row r="924" spans="1:19" x14ac:dyDescent="0.35">
      <c r="A924" s="572" t="s">
        <v>283</v>
      </c>
      <c r="B924" s="572">
        <v>431</v>
      </c>
      <c r="C924" s="572" t="s">
        <v>367</v>
      </c>
      <c r="D924" s="572">
        <v>-135</v>
      </c>
      <c r="E924" s="572" t="s">
        <v>368</v>
      </c>
      <c r="F924" s="572">
        <f>Ops!F147</f>
        <v>3</v>
      </c>
      <c r="G924" s="572" t="str">
        <f>Ops!E147</f>
        <v>Length of operating period</v>
      </c>
      <c r="H924" s="572" t="s">
        <v>83</v>
      </c>
      <c r="I924" s="572">
        <f>COLUMN(Ops!E147)</f>
        <v>5</v>
      </c>
      <c r="J924" s="572" t="str">
        <f>Ops!G147</f>
        <v>months</v>
      </c>
      <c r="K924" s="572"/>
      <c r="L924" s="572">
        <v>912</v>
      </c>
      <c r="M924" s="572">
        <v>438</v>
      </c>
      <c r="N924" s="572" t="str" cm="1">
        <f t="array" aca="1" ref="N924" ca="1">CELL("format",Ops!F147)</f>
        <v>,0</v>
      </c>
      <c r="O924" s="572">
        <f>ROW(Ops!F147)</f>
        <v>147</v>
      </c>
      <c r="P924" s="572">
        <f>COLUMN(Ops!F147)</f>
        <v>6</v>
      </c>
      <c r="Q924" s="572">
        <f>ROW(Ops!F147)</f>
        <v>147</v>
      </c>
      <c r="R924" s="572">
        <f>COLUMN(Ops!F147)</f>
        <v>6</v>
      </c>
      <c r="S924" s="572">
        <f ca="1">_xlfn.SHEET(Ops!F147)</f>
        <v>8</v>
      </c>
    </row>
    <row r="925" spans="1:19" x14ac:dyDescent="0.35">
      <c r="A925" s="572" t="s">
        <v>283</v>
      </c>
      <c r="B925" s="572">
        <v>432</v>
      </c>
      <c r="C925" s="572" t="s">
        <v>1144</v>
      </c>
      <c r="D925" s="572">
        <v>-135</v>
      </c>
      <c r="E925" s="572" t="s">
        <v>1261</v>
      </c>
      <c r="F925" s="572">
        <f>Ops!F148</f>
        <v>1000</v>
      </c>
      <c r="G925" s="572" t="str">
        <f>Ops!E148</f>
        <v>Rates</v>
      </c>
      <c r="H925" s="572" t="s">
        <v>760</v>
      </c>
      <c r="I925" s="572">
        <f>COLUMN(Ops!E148)</f>
        <v>5</v>
      </c>
      <c r="J925" s="572" t="str">
        <f>Ops!G148</f>
        <v>$ 000s p.a.</v>
      </c>
      <c r="K925" s="572"/>
      <c r="L925" s="572">
        <v>943</v>
      </c>
      <c r="M925" s="572">
        <v>438</v>
      </c>
      <c r="N925" s="572" t="str" cm="1">
        <f t="array" aca="1" ref="N925" ca="1">CELL("format",Ops!F148)</f>
        <v>,0</v>
      </c>
      <c r="O925" s="572">
        <f>ROW(Ops!F148)</f>
        <v>148</v>
      </c>
      <c r="P925" s="572">
        <f>COLUMN(Ops!F148)</f>
        <v>6</v>
      </c>
      <c r="Q925" s="572">
        <f>ROW(Ops!F148)</f>
        <v>148</v>
      </c>
      <c r="R925" s="572">
        <f>COLUMN(Ops!F148)</f>
        <v>6</v>
      </c>
      <c r="S925" s="572">
        <f ca="1">_xlfn.SHEET(Ops!F148)</f>
        <v>8</v>
      </c>
    </row>
    <row r="926" spans="1:19" x14ac:dyDescent="0.35">
      <c r="A926" s="572" t="s">
        <v>283</v>
      </c>
      <c r="B926" s="572">
        <v>433</v>
      </c>
      <c r="C926" s="572" t="s">
        <v>590</v>
      </c>
      <c r="D926" s="572">
        <v>-135</v>
      </c>
      <c r="E926" s="572" t="s">
        <v>596</v>
      </c>
      <c r="F926" s="572">
        <f>Ops!F149</f>
        <v>4</v>
      </c>
      <c r="G926" s="572" t="str">
        <f>Ops!E149</f>
        <v>Number of periods in a year</v>
      </c>
      <c r="H926" s="572" t="s">
        <v>97</v>
      </c>
      <c r="I926" s="572">
        <f>COLUMN(Ops!E149)</f>
        <v>5</v>
      </c>
      <c r="J926" s="572" t="str">
        <f>Ops!G149</f>
        <v>periods</v>
      </c>
      <c r="K926" s="572"/>
      <c r="L926" s="572">
        <v>845</v>
      </c>
      <c r="M926" s="572">
        <v>438</v>
      </c>
      <c r="N926" s="572" t="str" cm="1">
        <f t="array" aca="1" ref="N926" ca="1">CELL("format",Ops!F149)</f>
        <v>,0</v>
      </c>
      <c r="O926" s="572">
        <f>ROW(Ops!F149)</f>
        <v>149</v>
      </c>
      <c r="P926" s="572">
        <f>COLUMN(Ops!F149)</f>
        <v>6</v>
      </c>
      <c r="Q926" s="572">
        <f>ROW(Ops!F149)</f>
        <v>149</v>
      </c>
      <c r="R926" s="572">
        <f>COLUMN(Ops!F149)</f>
        <v>6</v>
      </c>
      <c r="S926" s="572">
        <f ca="1">_xlfn.SHEET(Ops!F149)</f>
        <v>8</v>
      </c>
    </row>
    <row r="927" spans="1:19" x14ac:dyDescent="0.35">
      <c r="A927" s="572" t="s">
        <v>283</v>
      </c>
      <c r="B927" s="572">
        <v>434</v>
      </c>
      <c r="C927" s="572" t="s">
        <v>1005</v>
      </c>
      <c r="D927" s="572">
        <v>-135</v>
      </c>
      <c r="E927" s="572" t="s">
        <v>1008</v>
      </c>
      <c r="F927" s="572">
        <f>Ops!J150</f>
        <v>1</v>
      </c>
      <c r="G927" s="572" t="str">
        <f>Ops!E150</f>
        <v>Months per model period</v>
      </c>
      <c r="H927" s="572" t="s">
        <v>965</v>
      </c>
      <c r="I927" s="572">
        <f>COLUMN(Ops!E150)</f>
        <v>5</v>
      </c>
      <c r="J927" s="572" t="str">
        <f>Ops!G150</f>
        <v>months</v>
      </c>
      <c r="K927" s="572"/>
      <c r="L927" s="572">
        <v>68</v>
      </c>
      <c r="M927" s="572">
        <v>438</v>
      </c>
      <c r="N927" s="572" t="str" cm="1">
        <f t="array" aca="1" ref="N927" ca="1">CELL("format",Ops!J150)</f>
        <v>,0</v>
      </c>
      <c r="O927" s="572">
        <f>ROW(Ops!J150)</f>
        <v>150</v>
      </c>
      <c r="P927" s="572">
        <f>COLUMN(Ops!J150)</f>
        <v>10</v>
      </c>
      <c r="Q927" s="572">
        <f>ROW(Ops!GJ150)</f>
        <v>150</v>
      </c>
      <c r="R927" s="572">
        <f>COLUMN(Ops!GJ150)</f>
        <v>192</v>
      </c>
      <c r="S927" s="572">
        <f ca="1">_xlfn.SHEET(Ops!J150)</f>
        <v>8</v>
      </c>
    </row>
    <row r="928" spans="1:19" x14ac:dyDescent="0.35">
      <c r="A928" s="572" t="s">
        <v>283</v>
      </c>
      <c r="B928" s="572">
        <v>435</v>
      </c>
      <c r="C928" s="572" t="s">
        <v>666</v>
      </c>
      <c r="D928" s="572">
        <v>-135</v>
      </c>
      <c r="E928" s="572" t="s">
        <v>678</v>
      </c>
      <c r="F928" s="572">
        <f>Ops!J151</f>
        <v>0</v>
      </c>
      <c r="G928" s="572" t="str">
        <f>Ops!E151</f>
        <v>Operating period flag</v>
      </c>
      <c r="H928" s="572" t="s">
        <v>111</v>
      </c>
      <c r="I928" s="572">
        <f>COLUMN(Ops!E151)</f>
        <v>5</v>
      </c>
      <c r="J928" s="572" t="str">
        <f>Ops!G151</f>
        <v>flag</v>
      </c>
      <c r="K928" s="572"/>
      <c r="L928" s="572">
        <v>108</v>
      </c>
      <c r="M928" s="572">
        <v>438</v>
      </c>
      <c r="N928" s="572" t="str" cm="1">
        <f t="array" aca="1" ref="N928" ca="1">CELL("format",Ops!J151)</f>
        <v>,0</v>
      </c>
      <c r="O928" s="572">
        <f>ROW(Ops!J151)</f>
        <v>151</v>
      </c>
      <c r="P928" s="572">
        <f>COLUMN(Ops!J151)</f>
        <v>10</v>
      </c>
      <c r="Q928" s="572">
        <f>ROW(Ops!GJ151)</f>
        <v>151</v>
      </c>
      <c r="R928" s="572">
        <f>COLUMN(Ops!GJ151)</f>
        <v>192</v>
      </c>
      <c r="S928" s="572">
        <f ca="1">_xlfn.SHEET(Ops!J151)</f>
        <v>8</v>
      </c>
    </row>
    <row r="929" spans="1:19" x14ac:dyDescent="0.35">
      <c r="A929" s="572" t="s">
        <v>283</v>
      </c>
      <c r="B929" s="572">
        <v>436</v>
      </c>
      <c r="C929" s="572" t="s">
        <v>1216</v>
      </c>
      <c r="D929" s="572">
        <v>-135</v>
      </c>
      <c r="E929" s="572" t="s">
        <v>1235</v>
      </c>
      <c r="F929" s="572">
        <f>Ops!J152</f>
        <v>1</v>
      </c>
      <c r="G929" s="572" t="str">
        <f>Ops!E152</f>
        <v>CPI escalation factor</v>
      </c>
      <c r="H929" s="572" t="s">
        <v>698</v>
      </c>
      <c r="I929" s="572">
        <f>COLUMN(Ops!E152)</f>
        <v>5</v>
      </c>
      <c r="J929" s="572" t="str">
        <f>Ops!G152</f>
        <v>factor</v>
      </c>
      <c r="K929" s="572"/>
      <c r="L929" s="572">
        <v>322</v>
      </c>
      <c r="M929" s="572">
        <v>438</v>
      </c>
      <c r="N929" s="572" t="str" cm="1">
        <f t="array" aca="1" ref="N929" ca="1">CELL("format",Ops!J152)</f>
        <v>,4</v>
      </c>
      <c r="O929" s="572">
        <f>ROW(Ops!J152)</f>
        <v>152</v>
      </c>
      <c r="P929" s="572">
        <f>COLUMN(Ops!J152)</f>
        <v>10</v>
      </c>
      <c r="Q929" s="572">
        <f>ROW(Ops!GJ152)</f>
        <v>152</v>
      </c>
      <c r="R929" s="572">
        <f>COLUMN(Ops!GJ152)</f>
        <v>192</v>
      </c>
      <c r="S929" s="572">
        <f ca="1">_xlfn.SHEET(Ops!J152)</f>
        <v>8</v>
      </c>
    </row>
    <row r="930" spans="1:19" x14ac:dyDescent="0.35">
      <c r="A930" s="572" t="s">
        <v>274</v>
      </c>
      <c r="B930" s="572">
        <v>437</v>
      </c>
      <c r="C930" s="572" t="s">
        <v>908</v>
      </c>
      <c r="D930" s="572">
        <v>-135</v>
      </c>
      <c r="E930" s="572" t="s">
        <v>909</v>
      </c>
      <c r="F930" s="572">
        <f>Ops!H153</f>
        <v>37473.879045606212</v>
      </c>
      <c r="G930" s="572" t="str">
        <f>Ops!E153</f>
        <v>Rates</v>
      </c>
      <c r="H930" s="572" t="s">
        <v>760</v>
      </c>
      <c r="I930" s="572">
        <f>COLUMN(Ops!E153)</f>
        <v>5</v>
      </c>
      <c r="J930" s="572" t="str">
        <f>Ops!G153</f>
        <v>$ 000s</v>
      </c>
      <c r="K930" s="572" t="s">
        <v>908</v>
      </c>
      <c r="L930" s="572">
        <v>438</v>
      </c>
      <c r="M930" s="572"/>
      <c r="N930" s="572" t="str" cm="1">
        <f t="array" aca="1" ref="N930" ca="1">CELL("format",Ops!H153)</f>
        <v>,0</v>
      </c>
      <c r="O930" s="572">
        <f>ROW(Ops!H153)</f>
        <v>153</v>
      </c>
      <c r="P930" s="572">
        <f>COLUMN(Ops!H153)</f>
        <v>8</v>
      </c>
      <c r="Q930" s="572">
        <f>ROW(Ops!H153)</f>
        <v>153</v>
      </c>
      <c r="R930" s="572">
        <f>COLUMN(Ops!H153)</f>
        <v>8</v>
      </c>
      <c r="S930" s="572">
        <f ca="1">_xlfn.SHEET(Ops!H153)</f>
        <v>8</v>
      </c>
    </row>
    <row r="931" spans="1:19" x14ac:dyDescent="0.35">
      <c r="A931" s="572" t="s">
        <v>277</v>
      </c>
      <c r="B931" s="572">
        <v>438</v>
      </c>
      <c r="C931" s="572" t="s">
        <v>910</v>
      </c>
      <c r="D931" s="572">
        <v>-135</v>
      </c>
      <c r="E931" s="572" t="s">
        <v>1262</v>
      </c>
      <c r="F931" s="572">
        <f>Ops!J153</f>
        <v>0</v>
      </c>
      <c r="G931" s="572" t="str">
        <f>Ops!E153</f>
        <v>Rates</v>
      </c>
      <c r="H931" s="572" t="s">
        <v>760</v>
      </c>
      <c r="I931" s="572">
        <f>COLUMN(Ops!E153)</f>
        <v>5</v>
      </c>
      <c r="J931" s="572" t="str">
        <f>Ops!G153</f>
        <v>$ 000s</v>
      </c>
      <c r="K931" s="572" t="s">
        <v>910</v>
      </c>
      <c r="L931" s="572" t="s">
        <v>1643</v>
      </c>
      <c r="M931" s="572" t="s">
        <v>2266</v>
      </c>
      <c r="N931" s="572" t="str" cm="1">
        <f t="array" aca="1" ref="N931" ca="1">CELL("format",Ops!J153)</f>
        <v>,0</v>
      </c>
      <c r="O931" s="572">
        <f>ROW(Ops!J153)</f>
        <v>153</v>
      </c>
      <c r="P931" s="572">
        <f>COLUMN(Ops!J153)</f>
        <v>10</v>
      </c>
      <c r="Q931" s="572">
        <f>ROW(Ops!GJ153)</f>
        <v>153</v>
      </c>
      <c r="R931" s="572">
        <f>COLUMN(Ops!GJ153)</f>
        <v>192</v>
      </c>
      <c r="S931" s="572">
        <f ca="1">_xlfn.SHEET(Ops!J153)</f>
        <v>8</v>
      </c>
    </row>
    <row r="932" spans="1:19" x14ac:dyDescent="0.35">
      <c r="A932" s="572" t="s">
        <v>283</v>
      </c>
      <c r="B932" s="572">
        <v>439</v>
      </c>
      <c r="C932" s="572" t="s">
        <v>367</v>
      </c>
      <c r="D932" s="572">
        <v>-135</v>
      </c>
      <c r="E932" s="572" t="s">
        <v>368</v>
      </c>
      <c r="F932" s="572">
        <f>Ops!F155</f>
        <v>3</v>
      </c>
      <c r="G932" s="572" t="str">
        <f>Ops!E155</f>
        <v>Length of operating period</v>
      </c>
      <c r="H932" s="572" t="s">
        <v>83</v>
      </c>
      <c r="I932" s="572">
        <f>COLUMN(Ops!E155)</f>
        <v>5</v>
      </c>
      <c r="J932" s="572" t="str">
        <f>Ops!G155</f>
        <v>months</v>
      </c>
      <c r="K932" s="572"/>
      <c r="L932" s="572">
        <v>912</v>
      </c>
      <c r="M932" s="572">
        <v>446</v>
      </c>
      <c r="N932" s="572" t="str" cm="1">
        <f t="array" aca="1" ref="N932" ca="1">CELL("format",Ops!F155)</f>
        <v>,0</v>
      </c>
      <c r="O932" s="572">
        <f>ROW(Ops!F155)</f>
        <v>155</v>
      </c>
      <c r="P932" s="572">
        <f>COLUMN(Ops!F155)</f>
        <v>6</v>
      </c>
      <c r="Q932" s="572">
        <f>ROW(Ops!F155)</f>
        <v>155</v>
      </c>
      <c r="R932" s="572">
        <f>COLUMN(Ops!F155)</f>
        <v>6</v>
      </c>
      <c r="S932" s="572">
        <f ca="1">_xlfn.SHEET(Ops!F155)</f>
        <v>8</v>
      </c>
    </row>
    <row r="933" spans="1:19" x14ac:dyDescent="0.35">
      <c r="A933" s="572" t="s">
        <v>283</v>
      </c>
      <c r="B933" s="572">
        <v>440</v>
      </c>
      <c r="C933" s="572" t="s">
        <v>1149</v>
      </c>
      <c r="D933" s="572">
        <v>-135</v>
      </c>
      <c r="E933" s="572" t="s">
        <v>1263</v>
      </c>
      <c r="F933" s="572">
        <f>Ops!F156</f>
        <v>675</v>
      </c>
      <c r="G933" s="572" t="str">
        <f>Ops!E156</f>
        <v>MSA</v>
      </c>
      <c r="H933" s="572" t="s">
        <v>761</v>
      </c>
      <c r="I933" s="572">
        <f>COLUMN(Ops!E156)</f>
        <v>5</v>
      </c>
      <c r="J933" s="572" t="str">
        <f>Ops!G156</f>
        <v>$ 000s p.a.</v>
      </c>
      <c r="K933" s="572"/>
      <c r="L933" s="572">
        <v>944</v>
      </c>
      <c r="M933" s="572">
        <v>446</v>
      </c>
      <c r="N933" s="572" t="str" cm="1">
        <f t="array" aca="1" ref="N933" ca="1">CELL("format",Ops!F156)</f>
        <v>,0</v>
      </c>
      <c r="O933" s="572">
        <f>ROW(Ops!F156)</f>
        <v>156</v>
      </c>
      <c r="P933" s="572">
        <f>COLUMN(Ops!F156)</f>
        <v>6</v>
      </c>
      <c r="Q933" s="572">
        <f>ROW(Ops!F156)</f>
        <v>156</v>
      </c>
      <c r="R933" s="572">
        <f>COLUMN(Ops!F156)</f>
        <v>6</v>
      </c>
      <c r="S933" s="572">
        <f ca="1">_xlfn.SHEET(Ops!F156)</f>
        <v>8</v>
      </c>
    </row>
    <row r="934" spans="1:19" x14ac:dyDescent="0.35">
      <c r="A934" s="572" t="s">
        <v>283</v>
      </c>
      <c r="B934" s="572">
        <v>441</v>
      </c>
      <c r="C934" s="572" t="s">
        <v>590</v>
      </c>
      <c r="D934" s="572">
        <v>-135</v>
      </c>
      <c r="E934" s="572" t="s">
        <v>596</v>
      </c>
      <c r="F934" s="572">
        <f>Ops!F157</f>
        <v>4</v>
      </c>
      <c r="G934" s="572" t="str">
        <f>Ops!E157</f>
        <v>Number of periods in a year</v>
      </c>
      <c r="H934" s="572" t="s">
        <v>97</v>
      </c>
      <c r="I934" s="572">
        <f>COLUMN(Ops!E157)</f>
        <v>5</v>
      </c>
      <c r="J934" s="572" t="str">
        <f>Ops!G157</f>
        <v>periods</v>
      </c>
      <c r="K934" s="572"/>
      <c r="L934" s="572">
        <v>845</v>
      </c>
      <c r="M934" s="572">
        <v>446</v>
      </c>
      <c r="N934" s="572" t="str" cm="1">
        <f t="array" aca="1" ref="N934" ca="1">CELL("format",Ops!F157)</f>
        <v>,0</v>
      </c>
      <c r="O934" s="572">
        <f>ROW(Ops!F157)</f>
        <v>157</v>
      </c>
      <c r="P934" s="572">
        <f>COLUMN(Ops!F157)</f>
        <v>6</v>
      </c>
      <c r="Q934" s="572">
        <f>ROW(Ops!F157)</f>
        <v>157</v>
      </c>
      <c r="R934" s="572">
        <f>COLUMN(Ops!F157)</f>
        <v>6</v>
      </c>
      <c r="S934" s="572">
        <f ca="1">_xlfn.SHEET(Ops!F157)</f>
        <v>8</v>
      </c>
    </row>
    <row r="935" spans="1:19" x14ac:dyDescent="0.35">
      <c r="A935" s="572" t="s">
        <v>283</v>
      </c>
      <c r="B935" s="572">
        <v>442</v>
      </c>
      <c r="C935" s="572" t="s">
        <v>1005</v>
      </c>
      <c r="D935" s="572">
        <v>-135</v>
      </c>
      <c r="E935" s="572" t="s">
        <v>1008</v>
      </c>
      <c r="F935" s="572">
        <f>Ops!J158</f>
        <v>1</v>
      </c>
      <c r="G935" s="572" t="str">
        <f>Ops!E158</f>
        <v>Months per model period</v>
      </c>
      <c r="H935" s="572" t="s">
        <v>965</v>
      </c>
      <c r="I935" s="572">
        <f>COLUMN(Ops!E158)</f>
        <v>5</v>
      </c>
      <c r="J935" s="572" t="str">
        <f>Ops!G158</f>
        <v>months</v>
      </c>
      <c r="K935" s="572"/>
      <c r="L935" s="572">
        <v>68</v>
      </c>
      <c r="M935" s="572">
        <v>446</v>
      </c>
      <c r="N935" s="572" t="str" cm="1">
        <f t="array" aca="1" ref="N935" ca="1">CELL("format",Ops!J158)</f>
        <v>,0</v>
      </c>
      <c r="O935" s="572">
        <f>ROW(Ops!J158)</f>
        <v>158</v>
      </c>
      <c r="P935" s="572">
        <f>COLUMN(Ops!J158)</f>
        <v>10</v>
      </c>
      <c r="Q935" s="572">
        <f>ROW(Ops!GJ158)</f>
        <v>158</v>
      </c>
      <c r="R935" s="572">
        <f>COLUMN(Ops!GJ158)</f>
        <v>192</v>
      </c>
      <c r="S935" s="572">
        <f ca="1">_xlfn.SHEET(Ops!J158)</f>
        <v>8</v>
      </c>
    </row>
    <row r="936" spans="1:19" x14ac:dyDescent="0.35">
      <c r="A936" s="572" t="s">
        <v>283</v>
      </c>
      <c r="B936" s="572">
        <v>443</v>
      </c>
      <c r="C936" s="572" t="s">
        <v>666</v>
      </c>
      <c r="D936" s="572">
        <v>-135</v>
      </c>
      <c r="E936" s="572" t="s">
        <v>678</v>
      </c>
      <c r="F936" s="572">
        <f>Ops!J159</f>
        <v>0</v>
      </c>
      <c r="G936" s="572" t="str">
        <f>Ops!E159</f>
        <v>Operating period flag</v>
      </c>
      <c r="H936" s="572" t="s">
        <v>111</v>
      </c>
      <c r="I936" s="572">
        <f>COLUMN(Ops!E159)</f>
        <v>5</v>
      </c>
      <c r="J936" s="572" t="str">
        <f>Ops!G159</f>
        <v>flag</v>
      </c>
      <c r="K936" s="572"/>
      <c r="L936" s="572">
        <v>108</v>
      </c>
      <c r="M936" s="572">
        <v>446</v>
      </c>
      <c r="N936" s="572" t="str" cm="1">
        <f t="array" aca="1" ref="N936" ca="1">CELL("format",Ops!J159)</f>
        <v>,0</v>
      </c>
      <c r="O936" s="572">
        <f>ROW(Ops!J159)</f>
        <v>159</v>
      </c>
      <c r="P936" s="572">
        <f>COLUMN(Ops!J159)</f>
        <v>10</v>
      </c>
      <c r="Q936" s="572">
        <f>ROW(Ops!GJ159)</f>
        <v>159</v>
      </c>
      <c r="R936" s="572">
        <f>COLUMN(Ops!GJ159)</f>
        <v>192</v>
      </c>
      <c r="S936" s="572">
        <f ca="1">_xlfn.SHEET(Ops!J159)</f>
        <v>8</v>
      </c>
    </row>
    <row r="937" spans="1:19" x14ac:dyDescent="0.35">
      <c r="A937" s="572" t="s">
        <v>283</v>
      </c>
      <c r="B937" s="572">
        <v>444</v>
      </c>
      <c r="C937" s="572" t="s">
        <v>1216</v>
      </c>
      <c r="D937" s="572">
        <v>-135</v>
      </c>
      <c r="E937" s="572" t="s">
        <v>1235</v>
      </c>
      <c r="F937" s="572">
        <f>Ops!J160</f>
        <v>1</v>
      </c>
      <c r="G937" s="572" t="str">
        <f>Ops!E160</f>
        <v>CPI escalation factor</v>
      </c>
      <c r="H937" s="572" t="s">
        <v>698</v>
      </c>
      <c r="I937" s="572">
        <f>COLUMN(Ops!E160)</f>
        <v>5</v>
      </c>
      <c r="J937" s="572" t="str">
        <f>Ops!G160</f>
        <v>factor</v>
      </c>
      <c r="K937" s="572"/>
      <c r="L937" s="572">
        <v>322</v>
      </c>
      <c r="M937" s="572">
        <v>446</v>
      </c>
      <c r="N937" s="572" t="str" cm="1">
        <f t="array" aca="1" ref="N937" ca="1">CELL("format",Ops!J160)</f>
        <v>,4</v>
      </c>
      <c r="O937" s="572">
        <f>ROW(Ops!J160)</f>
        <v>160</v>
      </c>
      <c r="P937" s="572">
        <f>COLUMN(Ops!J160)</f>
        <v>10</v>
      </c>
      <c r="Q937" s="572">
        <f>ROW(Ops!GJ160)</f>
        <v>160</v>
      </c>
      <c r="R937" s="572">
        <f>COLUMN(Ops!GJ160)</f>
        <v>192</v>
      </c>
      <c r="S937" s="572">
        <f ca="1">_xlfn.SHEET(Ops!J160)</f>
        <v>8</v>
      </c>
    </row>
    <row r="938" spans="1:19" x14ac:dyDescent="0.35">
      <c r="A938" s="572" t="s">
        <v>274</v>
      </c>
      <c r="B938" s="572">
        <v>445</v>
      </c>
      <c r="C938" s="572" t="s">
        <v>911</v>
      </c>
      <c r="D938" s="572">
        <v>-135</v>
      </c>
      <c r="E938" s="572" t="s">
        <v>912</v>
      </c>
      <c r="F938" s="572">
        <f>Ops!H161</f>
        <v>25294.868355784172</v>
      </c>
      <c r="G938" s="572" t="str">
        <f>Ops!E161</f>
        <v>MSA</v>
      </c>
      <c r="H938" s="572" t="s">
        <v>761</v>
      </c>
      <c r="I938" s="572">
        <f>COLUMN(Ops!E161)</f>
        <v>5</v>
      </c>
      <c r="J938" s="572" t="str">
        <f>Ops!G161</f>
        <v>$ 000s</v>
      </c>
      <c r="K938" s="572" t="s">
        <v>911</v>
      </c>
      <c r="L938" s="572">
        <v>446</v>
      </c>
      <c r="M938" s="572"/>
      <c r="N938" s="572" t="str" cm="1">
        <f t="array" aca="1" ref="N938" ca="1">CELL("format",Ops!H161)</f>
        <v>,0</v>
      </c>
      <c r="O938" s="572">
        <f>ROW(Ops!H161)</f>
        <v>161</v>
      </c>
      <c r="P938" s="572">
        <f>COLUMN(Ops!H161)</f>
        <v>8</v>
      </c>
      <c r="Q938" s="572">
        <f>ROW(Ops!H161)</f>
        <v>161</v>
      </c>
      <c r="R938" s="572">
        <f>COLUMN(Ops!H161)</f>
        <v>8</v>
      </c>
      <c r="S938" s="572">
        <f ca="1">_xlfn.SHEET(Ops!H161)</f>
        <v>8</v>
      </c>
    </row>
    <row r="939" spans="1:19" x14ac:dyDescent="0.35">
      <c r="A939" s="572" t="s">
        <v>277</v>
      </c>
      <c r="B939" s="572">
        <v>446</v>
      </c>
      <c r="C939" s="572" t="s">
        <v>913</v>
      </c>
      <c r="D939" s="572">
        <v>-135</v>
      </c>
      <c r="E939" s="572" t="s">
        <v>1264</v>
      </c>
      <c r="F939" s="572">
        <f>Ops!J161</f>
        <v>0</v>
      </c>
      <c r="G939" s="572" t="str">
        <f>Ops!E161</f>
        <v>MSA</v>
      </c>
      <c r="H939" s="572" t="s">
        <v>761</v>
      </c>
      <c r="I939" s="572">
        <f>COLUMN(Ops!E161)</f>
        <v>5</v>
      </c>
      <c r="J939" s="572" t="str">
        <f>Ops!G161</f>
        <v>$ 000s</v>
      </c>
      <c r="K939" s="572" t="s">
        <v>913</v>
      </c>
      <c r="L939" s="572" t="s">
        <v>1644</v>
      </c>
      <c r="M939" s="572" t="s">
        <v>2267</v>
      </c>
      <c r="N939" s="572" t="str" cm="1">
        <f t="array" aca="1" ref="N939" ca="1">CELL("format",Ops!J161)</f>
        <v>,0</v>
      </c>
      <c r="O939" s="572">
        <f>ROW(Ops!J161)</f>
        <v>161</v>
      </c>
      <c r="P939" s="572">
        <f>COLUMN(Ops!J161)</f>
        <v>10</v>
      </c>
      <c r="Q939" s="572">
        <f>ROW(Ops!GJ161)</f>
        <v>161</v>
      </c>
      <c r="R939" s="572">
        <f>COLUMN(Ops!GJ161)</f>
        <v>192</v>
      </c>
      <c r="S939" s="572">
        <f ca="1">_xlfn.SHEET(Ops!J161)</f>
        <v>8</v>
      </c>
    </row>
    <row r="940" spans="1:19" x14ac:dyDescent="0.35">
      <c r="A940" s="572" t="s">
        <v>283</v>
      </c>
      <c r="B940" s="572">
        <v>447</v>
      </c>
      <c r="C940" s="572" t="s">
        <v>367</v>
      </c>
      <c r="D940" s="572">
        <v>-135</v>
      </c>
      <c r="E940" s="572" t="s">
        <v>368</v>
      </c>
      <c r="F940" s="572">
        <f>Ops!F163</f>
        <v>3</v>
      </c>
      <c r="G940" s="572" t="str">
        <f>Ops!E163</f>
        <v>Length of operating period</v>
      </c>
      <c r="H940" s="572" t="s">
        <v>83</v>
      </c>
      <c r="I940" s="572">
        <f>COLUMN(Ops!E163)</f>
        <v>5</v>
      </c>
      <c r="J940" s="572" t="str">
        <f>Ops!G163</f>
        <v>months</v>
      </c>
      <c r="K940" s="572"/>
      <c r="L940" s="572">
        <v>912</v>
      </c>
      <c r="M940" s="572">
        <v>454</v>
      </c>
      <c r="N940" s="572" t="str" cm="1">
        <f t="array" aca="1" ref="N940" ca="1">CELL("format",Ops!F163)</f>
        <v>,0</v>
      </c>
      <c r="O940" s="572">
        <f>ROW(Ops!F163)</f>
        <v>163</v>
      </c>
      <c r="P940" s="572">
        <f>COLUMN(Ops!F163)</f>
        <v>6</v>
      </c>
      <c r="Q940" s="572">
        <f>ROW(Ops!F163)</f>
        <v>163</v>
      </c>
      <c r="R940" s="572">
        <f>COLUMN(Ops!F163)</f>
        <v>6</v>
      </c>
      <c r="S940" s="572">
        <f ca="1">_xlfn.SHEET(Ops!F163)</f>
        <v>8</v>
      </c>
    </row>
    <row r="941" spans="1:19" x14ac:dyDescent="0.35">
      <c r="A941" s="572" t="s">
        <v>283</v>
      </c>
      <c r="B941" s="572">
        <v>448</v>
      </c>
      <c r="C941" s="572" t="s">
        <v>1154</v>
      </c>
      <c r="D941" s="572">
        <v>-135</v>
      </c>
      <c r="E941" s="572" t="s">
        <v>1265</v>
      </c>
      <c r="F941" s="572">
        <f>Ops!F164</f>
        <v>1500</v>
      </c>
      <c r="G941" s="572" t="str">
        <f>Ops!E164</f>
        <v>Insurance</v>
      </c>
      <c r="H941" s="572" t="s">
        <v>762</v>
      </c>
      <c r="I941" s="572">
        <f>COLUMN(Ops!E164)</f>
        <v>5</v>
      </c>
      <c r="J941" s="572" t="str">
        <f>Ops!G164</f>
        <v>$ 000s p.a.</v>
      </c>
      <c r="K941" s="572"/>
      <c r="L941" s="572">
        <v>945</v>
      </c>
      <c r="M941" s="572">
        <v>454</v>
      </c>
      <c r="N941" s="572" t="str" cm="1">
        <f t="array" aca="1" ref="N941" ca="1">CELL("format",Ops!F164)</f>
        <v>,0</v>
      </c>
      <c r="O941" s="572">
        <f>ROW(Ops!F164)</f>
        <v>164</v>
      </c>
      <c r="P941" s="572">
        <f>COLUMN(Ops!F164)</f>
        <v>6</v>
      </c>
      <c r="Q941" s="572">
        <f>ROW(Ops!F164)</f>
        <v>164</v>
      </c>
      <c r="R941" s="572">
        <f>COLUMN(Ops!F164)</f>
        <v>6</v>
      </c>
      <c r="S941" s="572">
        <f ca="1">_xlfn.SHEET(Ops!F164)</f>
        <v>8</v>
      </c>
    </row>
    <row r="942" spans="1:19" x14ac:dyDescent="0.35">
      <c r="A942" s="572" t="s">
        <v>283</v>
      </c>
      <c r="B942" s="572">
        <v>449</v>
      </c>
      <c r="C942" s="572" t="s">
        <v>590</v>
      </c>
      <c r="D942" s="572">
        <v>-135</v>
      </c>
      <c r="E942" s="572" t="s">
        <v>596</v>
      </c>
      <c r="F942" s="572">
        <f>Ops!F165</f>
        <v>4</v>
      </c>
      <c r="G942" s="572" t="str">
        <f>Ops!E165</f>
        <v>Number of periods in a year</v>
      </c>
      <c r="H942" s="572" t="s">
        <v>97</v>
      </c>
      <c r="I942" s="572">
        <f>COLUMN(Ops!E165)</f>
        <v>5</v>
      </c>
      <c r="J942" s="572" t="str">
        <f>Ops!G165</f>
        <v>periods</v>
      </c>
      <c r="K942" s="572"/>
      <c r="L942" s="572">
        <v>845</v>
      </c>
      <c r="M942" s="572">
        <v>454</v>
      </c>
      <c r="N942" s="572" t="str" cm="1">
        <f t="array" aca="1" ref="N942" ca="1">CELL("format",Ops!F165)</f>
        <v>,0</v>
      </c>
      <c r="O942" s="572">
        <f>ROW(Ops!F165)</f>
        <v>165</v>
      </c>
      <c r="P942" s="572">
        <f>COLUMN(Ops!F165)</f>
        <v>6</v>
      </c>
      <c r="Q942" s="572">
        <f>ROW(Ops!F165)</f>
        <v>165</v>
      </c>
      <c r="R942" s="572">
        <f>COLUMN(Ops!F165)</f>
        <v>6</v>
      </c>
      <c r="S942" s="572">
        <f ca="1">_xlfn.SHEET(Ops!F165)</f>
        <v>8</v>
      </c>
    </row>
    <row r="943" spans="1:19" x14ac:dyDescent="0.35">
      <c r="A943" s="572" t="s">
        <v>283</v>
      </c>
      <c r="B943" s="572">
        <v>450</v>
      </c>
      <c r="C943" s="572" t="s">
        <v>1005</v>
      </c>
      <c r="D943" s="572">
        <v>-135</v>
      </c>
      <c r="E943" s="572" t="s">
        <v>1008</v>
      </c>
      <c r="F943" s="572">
        <f>Ops!J166</f>
        <v>1</v>
      </c>
      <c r="G943" s="572" t="str">
        <f>Ops!E166</f>
        <v>Months per model period</v>
      </c>
      <c r="H943" s="572" t="s">
        <v>965</v>
      </c>
      <c r="I943" s="572">
        <f>COLUMN(Ops!E166)</f>
        <v>5</v>
      </c>
      <c r="J943" s="572" t="str">
        <f>Ops!G166</f>
        <v>months</v>
      </c>
      <c r="K943" s="572"/>
      <c r="L943" s="572">
        <v>68</v>
      </c>
      <c r="M943" s="572">
        <v>454</v>
      </c>
      <c r="N943" s="572" t="str" cm="1">
        <f t="array" aca="1" ref="N943" ca="1">CELL("format",Ops!J166)</f>
        <v>,0</v>
      </c>
      <c r="O943" s="572">
        <f>ROW(Ops!J166)</f>
        <v>166</v>
      </c>
      <c r="P943" s="572">
        <f>COLUMN(Ops!J166)</f>
        <v>10</v>
      </c>
      <c r="Q943" s="572">
        <f>ROW(Ops!GJ166)</f>
        <v>166</v>
      </c>
      <c r="R943" s="572">
        <f>COLUMN(Ops!GJ166)</f>
        <v>192</v>
      </c>
      <c r="S943" s="572">
        <f ca="1">_xlfn.SHEET(Ops!J166)</f>
        <v>8</v>
      </c>
    </row>
    <row r="944" spans="1:19" x14ac:dyDescent="0.35">
      <c r="A944" s="572" t="s">
        <v>283</v>
      </c>
      <c r="B944" s="572">
        <v>451</v>
      </c>
      <c r="C944" s="572" t="s">
        <v>666</v>
      </c>
      <c r="D944" s="572">
        <v>-135</v>
      </c>
      <c r="E944" s="572" t="s">
        <v>678</v>
      </c>
      <c r="F944" s="572">
        <f>Ops!J167</f>
        <v>0</v>
      </c>
      <c r="G944" s="572" t="str">
        <f>Ops!E167</f>
        <v>Operating period flag</v>
      </c>
      <c r="H944" s="572" t="s">
        <v>111</v>
      </c>
      <c r="I944" s="572">
        <f>COLUMN(Ops!E167)</f>
        <v>5</v>
      </c>
      <c r="J944" s="572" t="str">
        <f>Ops!G167</f>
        <v>flag</v>
      </c>
      <c r="K944" s="572"/>
      <c r="L944" s="572">
        <v>108</v>
      </c>
      <c r="M944" s="572">
        <v>454</v>
      </c>
      <c r="N944" s="572" t="str" cm="1">
        <f t="array" aca="1" ref="N944" ca="1">CELL("format",Ops!J167)</f>
        <v>,0</v>
      </c>
      <c r="O944" s="572">
        <f>ROW(Ops!J167)</f>
        <v>167</v>
      </c>
      <c r="P944" s="572">
        <f>COLUMN(Ops!J167)</f>
        <v>10</v>
      </c>
      <c r="Q944" s="572">
        <f>ROW(Ops!GJ167)</f>
        <v>167</v>
      </c>
      <c r="R944" s="572">
        <f>COLUMN(Ops!GJ167)</f>
        <v>192</v>
      </c>
      <c r="S944" s="572">
        <f ca="1">_xlfn.SHEET(Ops!J167)</f>
        <v>8</v>
      </c>
    </row>
    <row r="945" spans="1:19" x14ac:dyDescent="0.35">
      <c r="A945" s="572" t="s">
        <v>283</v>
      </c>
      <c r="B945" s="572">
        <v>452</v>
      </c>
      <c r="C945" s="572" t="s">
        <v>1216</v>
      </c>
      <c r="D945" s="572">
        <v>-135</v>
      </c>
      <c r="E945" s="572" t="s">
        <v>1235</v>
      </c>
      <c r="F945" s="572">
        <f>Ops!J168</f>
        <v>1</v>
      </c>
      <c r="G945" s="572" t="str">
        <f>Ops!E168</f>
        <v>CPI escalation factor</v>
      </c>
      <c r="H945" s="572" t="s">
        <v>698</v>
      </c>
      <c r="I945" s="572">
        <f>COLUMN(Ops!E168)</f>
        <v>5</v>
      </c>
      <c r="J945" s="572" t="str">
        <f>Ops!G168</f>
        <v>factor</v>
      </c>
      <c r="K945" s="572"/>
      <c r="L945" s="572">
        <v>322</v>
      </c>
      <c r="M945" s="572">
        <v>454</v>
      </c>
      <c r="N945" s="572" t="str" cm="1">
        <f t="array" aca="1" ref="N945" ca="1">CELL("format",Ops!J168)</f>
        <v>,4</v>
      </c>
      <c r="O945" s="572">
        <f>ROW(Ops!J168)</f>
        <v>168</v>
      </c>
      <c r="P945" s="572">
        <f>COLUMN(Ops!J168)</f>
        <v>10</v>
      </c>
      <c r="Q945" s="572">
        <f>ROW(Ops!GJ168)</f>
        <v>168</v>
      </c>
      <c r="R945" s="572">
        <f>COLUMN(Ops!GJ168)</f>
        <v>192</v>
      </c>
      <c r="S945" s="572">
        <f ca="1">_xlfn.SHEET(Ops!J168)</f>
        <v>8</v>
      </c>
    </row>
    <row r="946" spans="1:19" x14ac:dyDescent="0.35">
      <c r="A946" s="572" t="s">
        <v>274</v>
      </c>
      <c r="B946" s="572">
        <v>453</v>
      </c>
      <c r="C946" s="572" t="s">
        <v>914</v>
      </c>
      <c r="D946" s="572">
        <v>-135</v>
      </c>
      <c r="E946" s="572" t="s">
        <v>915</v>
      </c>
      <c r="F946" s="572">
        <f>Ops!H169</f>
        <v>56210.818568409268</v>
      </c>
      <c r="G946" s="572" t="str">
        <f>Ops!E169</f>
        <v>Insurance</v>
      </c>
      <c r="H946" s="572" t="s">
        <v>762</v>
      </c>
      <c r="I946" s="572">
        <f>COLUMN(Ops!E169)</f>
        <v>5</v>
      </c>
      <c r="J946" s="572" t="str">
        <f>Ops!G169</f>
        <v>$ 000s</v>
      </c>
      <c r="K946" s="572" t="s">
        <v>914</v>
      </c>
      <c r="L946" s="572">
        <v>454</v>
      </c>
      <c r="M946" s="572"/>
      <c r="N946" s="572" t="str" cm="1">
        <f t="array" aca="1" ref="N946" ca="1">CELL("format",Ops!H169)</f>
        <v>,0</v>
      </c>
      <c r="O946" s="572">
        <f>ROW(Ops!H169)</f>
        <v>169</v>
      </c>
      <c r="P946" s="572">
        <f>COLUMN(Ops!H169)</f>
        <v>8</v>
      </c>
      <c r="Q946" s="572">
        <f>ROW(Ops!H169)</f>
        <v>169</v>
      </c>
      <c r="R946" s="572">
        <f>COLUMN(Ops!H169)</f>
        <v>8</v>
      </c>
      <c r="S946" s="572">
        <f ca="1">_xlfn.SHEET(Ops!H169)</f>
        <v>8</v>
      </c>
    </row>
    <row r="947" spans="1:19" x14ac:dyDescent="0.35">
      <c r="A947" s="572" t="s">
        <v>277</v>
      </c>
      <c r="B947" s="572">
        <v>454</v>
      </c>
      <c r="C947" s="572" t="s">
        <v>916</v>
      </c>
      <c r="D947" s="572">
        <v>-135</v>
      </c>
      <c r="E947" s="572" t="s">
        <v>1266</v>
      </c>
      <c r="F947" s="572">
        <f>Ops!J169</f>
        <v>0</v>
      </c>
      <c r="G947" s="572" t="str">
        <f>Ops!E169</f>
        <v>Insurance</v>
      </c>
      <c r="H947" s="572" t="s">
        <v>762</v>
      </c>
      <c r="I947" s="572">
        <f>COLUMN(Ops!E169)</f>
        <v>5</v>
      </c>
      <c r="J947" s="572" t="str">
        <f>Ops!G169</f>
        <v>$ 000s</v>
      </c>
      <c r="K947" s="572" t="s">
        <v>916</v>
      </c>
      <c r="L947" s="572" t="s">
        <v>1645</v>
      </c>
      <c r="M947" s="572" t="s">
        <v>2268</v>
      </c>
      <c r="N947" s="572" t="str" cm="1">
        <f t="array" aca="1" ref="N947" ca="1">CELL("format",Ops!J169)</f>
        <v>,0</v>
      </c>
      <c r="O947" s="572">
        <f>ROW(Ops!J169)</f>
        <v>169</v>
      </c>
      <c r="P947" s="572">
        <f>COLUMN(Ops!J169)</f>
        <v>10</v>
      </c>
      <c r="Q947" s="572">
        <f>ROW(Ops!GJ169)</f>
        <v>169</v>
      </c>
      <c r="R947" s="572">
        <f>COLUMN(Ops!GJ169)</f>
        <v>192</v>
      </c>
      <c r="S947" s="572">
        <f ca="1">_xlfn.SHEET(Ops!J169)</f>
        <v>8</v>
      </c>
    </row>
    <row r="948" spans="1:19" x14ac:dyDescent="0.35">
      <c r="A948" s="572" t="s">
        <v>283</v>
      </c>
      <c r="B948" s="572">
        <v>455</v>
      </c>
      <c r="C948" s="572" t="s">
        <v>367</v>
      </c>
      <c r="D948" s="572">
        <v>-135</v>
      </c>
      <c r="E948" s="572" t="s">
        <v>368</v>
      </c>
      <c r="F948" s="572">
        <f>Ops!F171</f>
        <v>3</v>
      </c>
      <c r="G948" s="572" t="str">
        <f>Ops!E171</f>
        <v>Length of operating period</v>
      </c>
      <c r="H948" s="572" t="s">
        <v>83</v>
      </c>
      <c r="I948" s="572">
        <f>COLUMN(Ops!E171)</f>
        <v>5</v>
      </c>
      <c r="J948" s="572" t="str">
        <f>Ops!G171</f>
        <v>months</v>
      </c>
      <c r="K948" s="572"/>
      <c r="L948" s="572">
        <v>912</v>
      </c>
      <c r="M948" s="572">
        <v>462</v>
      </c>
      <c r="N948" s="572" t="str" cm="1">
        <f t="array" aca="1" ref="N948" ca="1">CELL("format",Ops!F171)</f>
        <v>,0</v>
      </c>
      <c r="O948" s="572">
        <f>ROW(Ops!F171)</f>
        <v>171</v>
      </c>
      <c r="P948" s="572">
        <f>COLUMN(Ops!F171)</f>
        <v>6</v>
      </c>
      <c r="Q948" s="572">
        <f>ROW(Ops!F171)</f>
        <v>171</v>
      </c>
      <c r="R948" s="572">
        <f>COLUMN(Ops!F171)</f>
        <v>6</v>
      </c>
      <c r="S948" s="572">
        <f ca="1">_xlfn.SHEET(Ops!F171)</f>
        <v>8</v>
      </c>
    </row>
    <row r="949" spans="1:19" x14ac:dyDescent="0.35">
      <c r="A949" s="572" t="s">
        <v>283</v>
      </c>
      <c r="B949" s="572">
        <v>456</v>
      </c>
      <c r="C949" s="572" t="s">
        <v>1159</v>
      </c>
      <c r="D949" s="572">
        <v>-135</v>
      </c>
      <c r="E949" s="572" t="s">
        <v>1267</v>
      </c>
      <c r="F949" s="572">
        <f>Ops!F172</f>
        <v>100</v>
      </c>
      <c r="G949" s="572" t="str">
        <f>Ops!E172</f>
        <v>Contingency</v>
      </c>
      <c r="H949" s="572" t="s">
        <v>763</v>
      </c>
      <c r="I949" s="572">
        <f>COLUMN(Ops!E172)</f>
        <v>5</v>
      </c>
      <c r="J949" s="572" t="str">
        <f>Ops!G172</f>
        <v>$ 000s p.a.</v>
      </c>
      <c r="K949" s="572"/>
      <c r="L949" s="572">
        <v>946</v>
      </c>
      <c r="M949" s="572">
        <v>462</v>
      </c>
      <c r="N949" s="572" t="str" cm="1">
        <f t="array" aca="1" ref="N949" ca="1">CELL("format",Ops!F172)</f>
        <v>,0</v>
      </c>
      <c r="O949" s="572">
        <f>ROW(Ops!F172)</f>
        <v>172</v>
      </c>
      <c r="P949" s="572">
        <f>COLUMN(Ops!F172)</f>
        <v>6</v>
      </c>
      <c r="Q949" s="572">
        <f>ROW(Ops!F172)</f>
        <v>172</v>
      </c>
      <c r="R949" s="572">
        <f>COLUMN(Ops!F172)</f>
        <v>6</v>
      </c>
      <c r="S949" s="572">
        <f ca="1">_xlfn.SHEET(Ops!F172)</f>
        <v>8</v>
      </c>
    </row>
    <row r="950" spans="1:19" x14ac:dyDescent="0.35">
      <c r="A950" s="572" t="s">
        <v>283</v>
      </c>
      <c r="B950" s="572">
        <v>457</v>
      </c>
      <c r="C950" s="572" t="s">
        <v>590</v>
      </c>
      <c r="D950" s="572">
        <v>-135</v>
      </c>
      <c r="E950" s="572" t="s">
        <v>596</v>
      </c>
      <c r="F950" s="572">
        <f>Ops!F173</f>
        <v>4</v>
      </c>
      <c r="G950" s="572" t="str">
        <f>Ops!E173</f>
        <v>Number of periods in a year</v>
      </c>
      <c r="H950" s="572" t="s">
        <v>97</v>
      </c>
      <c r="I950" s="572">
        <f>COLUMN(Ops!E173)</f>
        <v>5</v>
      </c>
      <c r="J950" s="572" t="str">
        <f>Ops!G173</f>
        <v>periods</v>
      </c>
      <c r="K950" s="572"/>
      <c r="L950" s="572">
        <v>845</v>
      </c>
      <c r="M950" s="572">
        <v>462</v>
      </c>
      <c r="N950" s="572" t="str" cm="1">
        <f t="array" aca="1" ref="N950" ca="1">CELL("format",Ops!F173)</f>
        <v>,0</v>
      </c>
      <c r="O950" s="572">
        <f>ROW(Ops!F173)</f>
        <v>173</v>
      </c>
      <c r="P950" s="572">
        <f>COLUMN(Ops!F173)</f>
        <v>6</v>
      </c>
      <c r="Q950" s="572">
        <f>ROW(Ops!F173)</f>
        <v>173</v>
      </c>
      <c r="R950" s="572">
        <f>COLUMN(Ops!F173)</f>
        <v>6</v>
      </c>
      <c r="S950" s="572">
        <f ca="1">_xlfn.SHEET(Ops!F173)</f>
        <v>8</v>
      </c>
    </row>
    <row r="951" spans="1:19" x14ac:dyDescent="0.35">
      <c r="A951" s="572" t="s">
        <v>283</v>
      </c>
      <c r="B951" s="572">
        <v>458</v>
      </c>
      <c r="C951" s="572" t="s">
        <v>1005</v>
      </c>
      <c r="D951" s="572">
        <v>-135</v>
      </c>
      <c r="E951" s="572" t="s">
        <v>1008</v>
      </c>
      <c r="F951" s="572">
        <f>Ops!J174</f>
        <v>1</v>
      </c>
      <c r="G951" s="572" t="str">
        <f>Ops!E174</f>
        <v>Months per model period</v>
      </c>
      <c r="H951" s="572" t="s">
        <v>965</v>
      </c>
      <c r="I951" s="572">
        <f>COLUMN(Ops!E174)</f>
        <v>5</v>
      </c>
      <c r="J951" s="572" t="str">
        <f>Ops!G174</f>
        <v>months</v>
      </c>
      <c r="K951" s="572"/>
      <c r="L951" s="572">
        <v>68</v>
      </c>
      <c r="M951" s="572">
        <v>462</v>
      </c>
      <c r="N951" s="572" t="str" cm="1">
        <f t="array" aca="1" ref="N951" ca="1">CELL("format",Ops!J174)</f>
        <v>,0</v>
      </c>
      <c r="O951" s="572">
        <f>ROW(Ops!J174)</f>
        <v>174</v>
      </c>
      <c r="P951" s="572">
        <f>COLUMN(Ops!J174)</f>
        <v>10</v>
      </c>
      <c r="Q951" s="572">
        <f>ROW(Ops!GJ174)</f>
        <v>174</v>
      </c>
      <c r="R951" s="572">
        <f>COLUMN(Ops!GJ174)</f>
        <v>192</v>
      </c>
      <c r="S951" s="572">
        <f ca="1">_xlfn.SHEET(Ops!J174)</f>
        <v>8</v>
      </c>
    </row>
    <row r="952" spans="1:19" x14ac:dyDescent="0.35">
      <c r="A952" s="572" t="s">
        <v>283</v>
      </c>
      <c r="B952" s="572">
        <v>459</v>
      </c>
      <c r="C952" s="572" t="s">
        <v>666</v>
      </c>
      <c r="D952" s="572">
        <v>-135</v>
      </c>
      <c r="E952" s="572" t="s">
        <v>678</v>
      </c>
      <c r="F952" s="572">
        <f>Ops!J175</f>
        <v>0</v>
      </c>
      <c r="G952" s="572" t="str">
        <f>Ops!E175</f>
        <v>Operating period flag</v>
      </c>
      <c r="H952" s="572" t="s">
        <v>111</v>
      </c>
      <c r="I952" s="572">
        <f>COLUMN(Ops!E175)</f>
        <v>5</v>
      </c>
      <c r="J952" s="572" t="str">
        <f>Ops!G175</f>
        <v>flag</v>
      </c>
      <c r="K952" s="572"/>
      <c r="L952" s="572">
        <v>108</v>
      </c>
      <c r="M952" s="572">
        <v>462</v>
      </c>
      <c r="N952" s="572" t="str" cm="1">
        <f t="array" aca="1" ref="N952" ca="1">CELL("format",Ops!J175)</f>
        <v>,0</v>
      </c>
      <c r="O952" s="572">
        <f>ROW(Ops!J175)</f>
        <v>175</v>
      </c>
      <c r="P952" s="572">
        <f>COLUMN(Ops!J175)</f>
        <v>10</v>
      </c>
      <c r="Q952" s="572">
        <f>ROW(Ops!GJ175)</f>
        <v>175</v>
      </c>
      <c r="R952" s="572">
        <f>COLUMN(Ops!GJ175)</f>
        <v>192</v>
      </c>
      <c r="S952" s="572">
        <f ca="1">_xlfn.SHEET(Ops!J175)</f>
        <v>8</v>
      </c>
    </row>
    <row r="953" spans="1:19" x14ac:dyDescent="0.35">
      <c r="A953" s="572" t="s">
        <v>283</v>
      </c>
      <c r="B953" s="572">
        <v>460</v>
      </c>
      <c r="C953" s="572" t="s">
        <v>1216</v>
      </c>
      <c r="D953" s="572">
        <v>-135</v>
      </c>
      <c r="E953" s="572" t="s">
        <v>1235</v>
      </c>
      <c r="F953" s="572">
        <f>Ops!J176</f>
        <v>1</v>
      </c>
      <c r="G953" s="572" t="str">
        <f>Ops!E176</f>
        <v>CPI escalation factor</v>
      </c>
      <c r="H953" s="572" t="s">
        <v>698</v>
      </c>
      <c r="I953" s="572">
        <f>COLUMN(Ops!E176)</f>
        <v>5</v>
      </c>
      <c r="J953" s="572" t="str">
        <f>Ops!G176</f>
        <v>factor</v>
      </c>
      <c r="K953" s="572"/>
      <c r="L953" s="572">
        <v>322</v>
      </c>
      <c r="M953" s="572">
        <v>462</v>
      </c>
      <c r="N953" s="572" t="str" cm="1">
        <f t="array" aca="1" ref="N953" ca="1">CELL("format",Ops!J176)</f>
        <v>,4</v>
      </c>
      <c r="O953" s="572">
        <f>ROW(Ops!J176)</f>
        <v>176</v>
      </c>
      <c r="P953" s="572">
        <f>COLUMN(Ops!J176)</f>
        <v>10</v>
      </c>
      <c r="Q953" s="572">
        <f>ROW(Ops!GJ176)</f>
        <v>176</v>
      </c>
      <c r="R953" s="572">
        <f>COLUMN(Ops!GJ176)</f>
        <v>192</v>
      </c>
      <c r="S953" s="572">
        <f ca="1">_xlfn.SHEET(Ops!J176)</f>
        <v>8</v>
      </c>
    </row>
    <row r="954" spans="1:19" x14ac:dyDescent="0.35">
      <c r="A954" s="572" t="s">
        <v>274</v>
      </c>
      <c r="B954" s="572">
        <v>461</v>
      </c>
      <c r="C954" s="572" t="s">
        <v>917</v>
      </c>
      <c r="D954" s="572">
        <v>-135</v>
      </c>
      <c r="E954" s="572" t="s">
        <v>918</v>
      </c>
      <c r="F954" s="572">
        <f>Ops!H177</f>
        <v>3747.3879045606182</v>
      </c>
      <c r="G954" s="572" t="str">
        <f>Ops!E177</f>
        <v>Contingency</v>
      </c>
      <c r="H954" s="572" t="s">
        <v>763</v>
      </c>
      <c r="I954" s="572">
        <f>COLUMN(Ops!E177)</f>
        <v>5</v>
      </c>
      <c r="J954" s="572" t="str">
        <f>Ops!G177</f>
        <v>$ 000s</v>
      </c>
      <c r="K954" s="572" t="s">
        <v>917</v>
      </c>
      <c r="L954" s="572">
        <v>462</v>
      </c>
      <c r="M954" s="572"/>
      <c r="N954" s="572" t="str" cm="1">
        <f t="array" aca="1" ref="N954" ca="1">CELL("format",Ops!H177)</f>
        <v>,0</v>
      </c>
      <c r="O954" s="572">
        <f>ROW(Ops!H177)</f>
        <v>177</v>
      </c>
      <c r="P954" s="572">
        <f>COLUMN(Ops!H177)</f>
        <v>8</v>
      </c>
      <c r="Q954" s="572">
        <f>ROW(Ops!H177)</f>
        <v>177</v>
      </c>
      <c r="R954" s="572">
        <f>COLUMN(Ops!H177)</f>
        <v>8</v>
      </c>
      <c r="S954" s="572">
        <f ca="1">_xlfn.SHEET(Ops!H177)</f>
        <v>8</v>
      </c>
    </row>
    <row r="955" spans="1:19" x14ac:dyDescent="0.35">
      <c r="A955" s="572" t="s">
        <v>277</v>
      </c>
      <c r="B955" s="572">
        <v>462</v>
      </c>
      <c r="C955" s="572" t="s">
        <v>919</v>
      </c>
      <c r="D955" s="572">
        <v>-135</v>
      </c>
      <c r="E955" s="572" t="s">
        <v>1268</v>
      </c>
      <c r="F955" s="572">
        <f>Ops!J177</f>
        <v>0</v>
      </c>
      <c r="G955" s="572" t="str">
        <f>Ops!E177</f>
        <v>Contingency</v>
      </c>
      <c r="H955" s="572" t="s">
        <v>763</v>
      </c>
      <c r="I955" s="572">
        <f>COLUMN(Ops!E177)</f>
        <v>5</v>
      </c>
      <c r="J955" s="572" t="str">
        <f>Ops!G177</f>
        <v>$ 000s</v>
      </c>
      <c r="K955" s="572" t="s">
        <v>919</v>
      </c>
      <c r="L955" s="572" t="s">
        <v>1646</v>
      </c>
      <c r="M955" s="572" t="s">
        <v>2269</v>
      </c>
      <c r="N955" s="572" t="str" cm="1">
        <f t="array" aca="1" ref="N955" ca="1">CELL("format",Ops!J177)</f>
        <v>,0</v>
      </c>
      <c r="O955" s="572">
        <f>ROW(Ops!J177)</f>
        <v>177</v>
      </c>
      <c r="P955" s="572">
        <f>COLUMN(Ops!J177)</f>
        <v>10</v>
      </c>
      <c r="Q955" s="572">
        <f>ROW(Ops!GJ177)</f>
        <v>177</v>
      </c>
      <c r="R955" s="572">
        <f>COLUMN(Ops!GJ177)</f>
        <v>192</v>
      </c>
      <c r="S955" s="572">
        <f ca="1">_xlfn.SHEET(Ops!J177)</f>
        <v>8</v>
      </c>
    </row>
    <row r="956" spans="1:19" x14ac:dyDescent="0.35">
      <c r="A956" s="572" t="s">
        <v>283</v>
      </c>
      <c r="B956" s="572">
        <v>463</v>
      </c>
      <c r="C956" s="572" t="s">
        <v>367</v>
      </c>
      <c r="D956" s="572">
        <v>-135</v>
      </c>
      <c r="E956" s="572" t="s">
        <v>368</v>
      </c>
      <c r="F956" s="572">
        <f>Ops!F179</f>
        <v>3</v>
      </c>
      <c r="G956" s="572" t="str">
        <f>Ops!E179</f>
        <v>Length of operating period</v>
      </c>
      <c r="H956" s="572" t="s">
        <v>83</v>
      </c>
      <c r="I956" s="572">
        <f>COLUMN(Ops!E179)</f>
        <v>5</v>
      </c>
      <c r="J956" s="572" t="str">
        <f>Ops!G179</f>
        <v>months</v>
      </c>
      <c r="K956" s="572"/>
      <c r="L956" s="572">
        <v>912</v>
      </c>
      <c r="M956" s="572">
        <v>470</v>
      </c>
      <c r="N956" s="572" t="str" cm="1">
        <f t="array" aca="1" ref="N956" ca="1">CELL("format",Ops!F179)</f>
        <v>,0</v>
      </c>
      <c r="O956" s="572">
        <f>ROW(Ops!F179)</f>
        <v>179</v>
      </c>
      <c r="P956" s="572">
        <f>COLUMN(Ops!F179)</f>
        <v>6</v>
      </c>
      <c r="Q956" s="572">
        <f>ROW(Ops!F179)</f>
        <v>179</v>
      </c>
      <c r="R956" s="572">
        <f>COLUMN(Ops!F179)</f>
        <v>6</v>
      </c>
      <c r="S956" s="572">
        <f ca="1">_xlfn.SHEET(Ops!F179)</f>
        <v>8</v>
      </c>
    </row>
    <row r="957" spans="1:19" x14ac:dyDescent="0.35">
      <c r="A957" s="572" t="s">
        <v>283</v>
      </c>
      <c r="B957" s="572">
        <v>464</v>
      </c>
      <c r="C957" s="572" t="s">
        <v>1164</v>
      </c>
      <c r="D957" s="572">
        <v>-135</v>
      </c>
      <c r="E957" s="572" t="s">
        <v>1269</v>
      </c>
      <c r="F957" s="572">
        <f>Ops!F180</f>
        <v>491</v>
      </c>
      <c r="G957" s="572" t="str">
        <f>Ops!E180</f>
        <v>Rent</v>
      </c>
      <c r="H957" s="572" t="s">
        <v>764</v>
      </c>
      <c r="I957" s="572">
        <f>COLUMN(Ops!E180)</f>
        <v>5</v>
      </c>
      <c r="J957" s="572" t="str">
        <f>Ops!G180</f>
        <v>$ 000s p.a.</v>
      </c>
      <c r="K957" s="572"/>
      <c r="L957" s="572">
        <v>947</v>
      </c>
      <c r="M957" s="572">
        <v>470</v>
      </c>
      <c r="N957" s="572" t="str" cm="1">
        <f t="array" aca="1" ref="N957" ca="1">CELL("format",Ops!F180)</f>
        <v>,0</v>
      </c>
      <c r="O957" s="572">
        <f>ROW(Ops!F180)</f>
        <v>180</v>
      </c>
      <c r="P957" s="572">
        <f>COLUMN(Ops!F180)</f>
        <v>6</v>
      </c>
      <c r="Q957" s="572">
        <f>ROW(Ops!F180)</f>
        <v>180</v>
      </c>
      <c r="R957" s="572">
        <f>COLUMN(Ops!F180)</f>
        <v>6</v>
      </c>
      <c r="S957" s="572">
        <f ca="1">_xlfn.SHEET(Ops!F180)</f>
        <v>8</v>
      </c>
    </row>
    <row r="958" spans="1:19" x14ac:dyDescent="0.35">
      <c r="A958" s="572" t="s">
        <v>283</v>
      </c>
      <c r="B958" s="572">
        <v>465</v>
      </c>
      <c r="C958" s="572" t="s">
        <v>590</v>
      </c>
      <c r="D958" s="572">
        <v>-135</v>
      </c>
      <c r="E958" s="572" t="s">
        <v>596</v>
      </c>
      <c r="F958" s="572">
        <f>Ops!F181</f>
        <v>4</v>
      </c>
      <c r="G958" s="572" t="str">
        <f>Ops!E181</f>
        <v>Number of periods in a year</v>
      </c>
      <c r="H958" s="572" t="s">
        <v>97</v>
      </c>
      <c r="I958" s="572">
        <f>COLUMN(Ops!E181)</f>
        <v>5</v>
      </c>
      <c r="J958" s="572" t="str">
        <f>Ops!G181</f>
        <v>periods</v>
      </c>
      <c r="K958" s="572"/>
      <c r="L958" s="572">
        <v>845</v>
      </c>
      <c r="M958" s="572">
        <v>470</v>
      </c>
      <c r="N958" s="572" t="str" cm="1">
        <f t="array" aca="1" ref="N958" ca="1">CELL("format",Ops!F181)</f>
        <v>,0</v>
      </c>
      <c r="O958" s="572">
        <f>ROW(Ops!F181)</f>
        <v>181</v>
      </c>
      <c r="P958" s="572">
        <f>COLUMN(Ops!F181)</f>
        <v>6</v>
      </c>
      <c r="Q958" s="572">
        <f>ROW(Ops!F181)</f>
        <v>181</v>
      </c>
      <c r="R958" s="572">
        <f>COLUMN(Ops!F181)</f>
        <v>6</v>
      </c>
      <c r="S958" s="572">
        <f ca="1">_xlfn.SHEET(Ops!F181)</f>
        <v>8</v>
      </c>
    </row>
    <row r="959" spans="1:19" x14ac:dyDescent="0.35">
      <c r="A959" s="572" t="s">
        <v>283</v>
      </c>
      <c r="B959" s="572">
        <v>466</v>
      </c>
      <c r="C959" s="572" t="s">
        <v>1005</v>
      </c>
      <c r="D959" s="572">
        <v>-135</v>
      </c>
      <c r="E959" s="572" t="s">
        <v>1008</v>
      </c>
      <c r="F959" s="572">
        <f>Ops!J182</f>
        <v>1</v>
      </c>
      <c r="G959" s="572" t="str">
        <f>Ops!E182</f>
        <v>Months per model period</v>
      </c>
      <c r="H959" s="572" t="s">
        <v>965</v>
      </c>
      <c r="I959" s="572">
        <f>COLUMN(Ops!E182)</f>
        <v>5</v>
      </c>
      <c r="J959" s="572" t="str">
        <f>Ops!G182</f>
        <v>months</v>
      </c>
      <c r="K959" s="572"/>
      <c r="L959" s="572">
        <v>68</v>
      </c>
      <c r="M959" s="572">
        <v>470</v>
      </c>
      <c r="N959" s="572" t="str" cm="1">
        <f t="array" aca="1" ref="N959" ca="1">CELL("format",Ops!J182)</f>
        <v>,0</v>
      </c>
      <c r="O959" s="572">
        <f>ROW(Ops!J182)</f>
        <v>182</v>
      </c>
      <c r="P959" s="572">
        <f>COLUMN(Ops!J182)</f>
        <v>10</v>
      </c>
      <c r="Q959" s="572">
        <f>ROW(Ops!GJ182)</f>
        <v>182</v>
      </c>
      <c r="R959" s="572">
        <f>COLUMN(Ops!GJ182)</f>
        <v>192</v>
      </c>
      <c r="S959" s="572">
        <f ca="1">_xlfn.SHEET(Ops!J182)</f>
        <v>8</v>
      </c>
    </row>
    <row r="960" spans="1:19" x14ac:dyDescent="0.35">
      <c r="A960" s="572" t="s">
        <v>283</v>
      </c>
      <c r="B960" s="572">
        <v>467</v>
      </c>
      <c r="C960" s="572" t="s">
        <v>666</v>
      </c>
      <c r="D960" s="572">
        <v>-135</v>
      </c>
      <c r="E960" s="572" t="s">
        <v>678</v>
      </c>
      <c r="F960" s="572">
        <f>Ops!J183</f>
        <v>0</v>
      </c>
      <c r="G960" s="572" t="str">
        <f>Ops!E183</f>
        <v>Operating period flag</v>
      </c>
      <c r="H960" s="572" t="s">
        <v>111</v>
      </c>
      <c r="I960" s="572">
        <f>COLUMN(Ops!E183)</f>
        <v>5</v>
      </c>
      <c r="J960" s="572" t="str">
        <f>Ops!G183</f>
        <v>flag</v>
      </c>
      <c r="K960" s="572"/>
      <c r="L960" s="572">
        <v>108</v>
      </c>
      <c r="M960" s="572">
        <v>470</v>
      </c>
      <c r="N960" s="572" t="str" cm="1">
        <f t="array" aca="1" ref="N960" ca="1">CELL("format",Ops!J183)</f>
        <v>,0</v>
      </c>
      <c r="O960" s="572">
        <f>ROW(Ops!J183)</f>
        <v>183</v>
      </c>
      <c r="P960" s="572">
        <f>COLUMN(Ops!J183)</f>
        <v>10</v>
      </c>
      <c r="Q960" s="572">
        <f>ROW(Ops!GJ183)</f>
        <v>183</v>
      </c>
      <c r="R960" s="572">
        <f>COLUMN(Ops!GJ183)</f>
        <v>192</v>
      </c>
      <c r="S960" s="572">
        <f ca="1">_xlfn.SHEET(Ops!J183)</f>
        <v>8</v>
      </c>
    </row>
    <row r="961" spans="1:19" x14ac:dyDescent="0.35">
      <c r="A961" s="572" t="s">
        <v>283</v>
      </c>
      <c r="B961" s="572">
        <v>468</v>
      </c>
      <c r="C961" s="572" t="s">
        <v>1216</v>
      </c>
      <c r="D961" s="572">
        <v>-135</v>
      </c>
      <c r="E961" s="572" t="s">
        <v>1235</v>
      </c>
      <c r="F961" s="572">
        <f>Ops!J184</f>
        <v>1</v>
      </c>
      <c r="G961" s="572" t="str">
        <f>Ops!E184</f>
        <v>CPI escalation factor</v>
      </c>
      <c r="H961" s="572" t="s">
        <v>698</v>
      </c>
      <c r="I961" s="572">
        <f>COLUMN(Ops!E184)</f>
        <v>5</v>
      </c>
      <c r="J961" s="572" t="str">
        <f>Ops!G184</f>
        <v>factor</v>
      </c>
      <c r="K961" s="572"/>
      <c r="L961" s="572">
        <v>322</v>
      </c>
      <c r="M961" s="572">
        <v>470</v>
      </c>
      <c r="N961" s="572" t="str" cm="1">
        <f t="array" aca="1" ref="N961" ca="1">CELL("format",Ops!J184)</f>
        <v>,4</v>
      </c>
      <c r="O961" s="572">
        <f>ROW(Ops!J184)</f>
        <v>184</v>
      </c>
      <c r="P961" s="572">
        <f>COLUMN(Ops!J184)</f>
        <v>10</v>
      </c>
      <c r="Q961" s="572">
        <f>ROW(Ops!GJ184)</f>
        <v>184</v>
      </c>
      <c r="R961" s="572">
        <f>COLUMN(Ops!GJ184)</f>
        <v>192</v>
      </c>
      <c r="S961" s="572">
        <f ca="1">_xlfn.SHEET(Ops!J184)</f>
        <v>8</v>
      </c>
    </row>
    <row r="962" spans="1:19" x14ac:dyDescent="0.35">
      <c r="A962" s="572" t="s">
        <v>274</v>
      </c>
      <c r="B962" s="572">
        <v>469</v>
      </c>
      <c r="C962" s="572" t="s">
        <v>920</v>
      </c>
      <c r="D962" s="572">
        <v>-135</v>
      </c>
      <c r="E962" s="572" t="s">
        <v>921</v>
      </c>
      <c r="F962" s="572">
        <f>Ops!H185</f>
        <v>18399.674611392642</v>
      </c>
      <c r="G962" s="572" t="str">
        <f>Ops!E185</f>
        <v>Rent</v>
      </c>
      <c r="H962" s="572" t="s">
        <v>764</v>
      </c>
      <c r="I962" s="572">
        <f>COLUMN(Ops!E185)</f>
        <v>5</v>
      </c>
      <c r="J962" s="572" t="str">
        <f>Ops!G185</f>
        <v>$ 000s</v>
      </c>
      <c r="K962" s="572" t="s">
        <v>920</v>
      </c>
      <c r="L962" s="572">
        <v>470</v>
      </c>
      <c r="M962" s="572"/>
      <c r="N962" s="572" t="str" cm="1">
        <f t="array" aca="1" ref="N962" ca="1">CELL("format",Ops!H185)</f>
        <v>,0</v>
      </c>
      <c r="O962" s="572">
        <f>ROW(Ops!H185)</f>
        <v>185</v>
      </c>
      <c r="P962" s="572">
        <f>COLUMN(Ops!H185)</f>
        <v>8</v>
      </c>
      <c r="Q962" s="572">
        <f>ROW(Ops!H185)</f>
        <v>185</v>
      </c>
      <c r="R962" s="572">
        <f>COLUMN(Ops!H185)</f>
        <v>8</v>
      </c>
      <c r="S962" s="572">
        <f ca="1">_xlfn.SHEET(Ops!H185)</f>
        <v>8</v>
      </c>
    </row>
    <row r="963" spans="1:19" x14ac:dyDescent="0.35">
      <c r="A963" s="572" t="s">
        <v>277</v>
      </c>
      <c r="B963" s="572">
        <v>470</v>
      </c>
      <c r="C963" s="572" t="s">
        <v>922</v>
      </c>
      <c r="D963" s="572">
        <v>-135</v>
      </c>
      <c r="E963" s="572" t="s">
        <v>1270</v>
      </c>
      <c r="F963" s="572">
        <f>Ops!J185</f>
        <v>0</v>
      </c>
      <c r="G963" s="572" t="str">
        <f>Ops!E185</f>
        <v>Rent</v>
      </c>
      <c r="H963" s="572" t="s">
        <v>764</v>
      </c>
      <c r="I963" s="572">
        <f>COLUMN(Ops!E185)</f>
        <v>5</v>
      </c>
      <c r="J963" s="572" t="str">
        <f>Ops!G185</f>
        <v>$ 000s</v>
      </c>
      <c r="K963" s="572" t="s">
        <v>922</v>
      </c>
      <c r="L963" s="572" t="s">
        <v>1647</v>
      </c>
      <c r="M963" s="572" t="s">
        <v>2270</v>
      </c>
      <c r="N963" s="572" t="str" cm="1">
        <f t="array" aca="1" ref="N963" ca="1">CELL("format",Ops!J185)</f>
        <v>,0</v>
      </c>
      <c r="O963" s="572">
        <f>ROW(Ops!J185)</f>
        <v>185</v>
      </c>
      <c r="P963" s="572">
        <f>COLUMN(Ops!J185)</f>
        <v>10</v>
      </c>
      <c r="Q963" s="572">
        <f>ROW(Ops!GJ185)</f>
        <v>185</v>
      </c>
      <c r="R963" s="572">
        <f>COLUMN(Ops!GJ185)</f>
        <v>192</v>
      </c>
      <c r="S963" s="572">
        <f ca="1">_xlfn.SHEET(Ops!J185)</f>
        <v>8</v>
      </c>
    </row>
    <row r="964" spans="1:19" x14ac:dyDescent="0.35">
      <c r="A964" s="572" t="s">
        <v>283</v>
      </c>
      <c r="B964" s="572">
        <v>471</v>
      </c>
      <c r="C964" s="572" t="s">
        <v>367</v>
      </c>
      <c r="D964" s="572">
        <v>-135</v>
      </c>
      <c r="E964" s="572" t="s">
        <v>368</v>
      </c>
      <c r="F964" s="572">
        <f>Ops!F187</f>
        <v>3</v>
      </c>
      <c r="G964" s="572" t="str">
        <f>Ops!E187</f>
        <v>Length of operating period</v>
      </c>
      <c r="H964" s="572" t="s">
        <v>83</v>
      </c>
      <c r="I964" s="572">
        <f>COLUMN(Ops!E187)</f>
        <v>5</v>
      </c>
      <c r="J964" s="572" t="str">
        <f>Ops!G187</f>
        <v>months</v>
      </c>
      <c r="K964" s="572"/>
      <c r="L964" s="572">
        <v>912</v>
      </c>
      <c r="M964" s="572">
        <v>478</v>
      </c>
      <c r="N964" s="572" t="str" cm="1">
        <f t="array" aca="1" ref="N964" ca="1">CELL("format",Ops!F187)</f>
        <v>,0</v>
      </c>
      <c r="O964" s="572">
        <f>ROW(Ops!F187)</f>
        <v>187</v>
      </c>
      <c r="P964" s="572">
        <f>COLUMN(Ops!F187)</f>
        <v>6</v>
      </c>
      <c r="Q964" s="572">
        <f>ROW(Ops!F187)</f>
        <v>187</v>
      </c>
      <c r="R964" s="572">
        <f>COLUMN(Ops!F187)</f>
        <v>6</v>
      </c>
      <c r="S964" s="572">
        <f ca="1">_xlfn.SHEET(Ops!F187)</f>
        <v>8</v>
      </c>
    </row>
    <row r="965" spans="1:19" x14ac:dyDescent="0.35">
      <c r="A965" s="572" t="s">
        <v>283</v>
      </c>
      <c r="B965" s="572">
        <v>472</v>
      </c>
      <c r="C965" s="572" t="s">
        <v>1169</v>
      </c>
      <c r="D965" s="572">
        <v>-135</v>
      </c>
      <c r="E965" s="572" t="s">
        <v>1271</v>
      </c>
      <c r="F965" s="572">
        <f>Ops!F188</f>
        <v>40</v>
      </c>
      <c r="G965" s="572" t="str">
        <f>Ops!E188</f>
        <v>Legals and professional</v>
      </c>
      <c r="H965" s="572" t="s">
        <v>765</v>
      </c>
      <c r="I965" s="572">
        <f>COLUMN(Ops!E188)</f>
        <v>5</v>
      </c>
      <c r="J965" s="572" t="str">
        <f>Ops!G188</f>
        <v>$ 000s p.a.</v>
      </c>
      <c r="K965" s="572"/>
      <c r="L965" s="572">
        <v>948</v>
      </c>
      <c r="M965" s="572">
        <v>478</v>
      </c>
      <c r="N965" s="572" t="str" cm="1">
        <f t="array" aca="1" ref="N965" ca="1">CELL("format",Ops!F188)</f>
        <v>,0</v>
      </c>
      <c r="O965" s="572">
        <f>ROW(Ops!F188)</f>
        <v>188</v>
      </c>
      <c r="P965" s="572">
        <f>COLUMN(Ops!F188)</f>
        <v>6</v>
      </c>
      <c r="Q965" s="572">
        <f>ROW(Ops!F188)</f>
        <v>188</v>
      </c>
      <c r="R965" s="572">
        <f>COLUMN(Ops!F188)</f>
        <v>6</v>
      </c>
      <c r="S965" s="572">
        <f ca="1">_xlfn.SHEET(Ops!F188)</f>
        <v>8</v>
      </c>
    </row>
    <row r="966" spans="1:19" x14ac:dyDescent="0.35">
      <c r="A966" s="572" t="s">
        <v>283</v>
      </c>
      <c r="B966" s="572">
        <v>473</v>
      </c>
      <c r="C966" s="572" t="s">
        <v>590</v>
      </c>
      <c r="D966" s="572">
        <v>-135</v>
      </c>
      <c r="E966" s="572" t="s">
        <v>596</v>
      </c>
      <c r="F966" s="572">
        <f>Ops!F189</f>
        <v>4</v>
      </c>
      <c r="G966" s="572" t="str">
        <f>Ops!E189</f>
        <v>Number of periods in a year</v>
      </c>
      <c r="H966" s="572" t="s">
        <v>97</v>
      </c>
      <c r="I966" s="572">
        <f>COLUMN(Ops!E189)</f>
        <v>5</v>
      </c>
      <c r="J966" s="572" t="str">
        <f>Ops!G189</f>
        <v>periods</v>
      </c>
      <c r="K966" s="572"/>
      <c r="L966" s="572">
        <v>845</v>
      </c>
      <c r="M966" s="572">
        <v>478</v>
      </c>
      <c r="N966" s="572" t="str" cm="1">
        <f t="array" aca="1" ref="N966" ca="1">CELL("format",Ops!F189)</f>
        <v>,0</v>
      </c>
      <c r="O966" s="572">
        <f>ROW(Ops!F189)</f>
        <v>189</v>
      </c>
      <c r="P966" s="572">
        <f>COLUMN(Ops!F189)</f>
        <v>6</v>
      </c>
      <c r="Q966" s="572">
        <f>ROW(Ops!F189)</f>
        <v>189</v>
      </c>
      <c r="R966" s="572">
        <f>COLUMN(Ops!F189)</f>
        <v>6</v>
      </c>
      <c r="S966" s="572">
        <f ca="1">_xlfn.SHEET(Ops!F189)</f>
        <v>8</v>
      </c>
    </row>
    <row r="967" spans="1:19" x14ac:dyDescent="0.35">
      <c r="A967" s="572" t="s">
        <v>283</v>
      </c>
      <c r="B967" s="572">
        <v>474</v>
      </c>
      <c r="C967" s="572" t="s">
        <v>1005</v>
      </c>
      <c r="D967" s="572">
        <v>-135</v>
      </c>
      <c r="E967" s="572" t="s">
        <v>1008</v>
      </c>
      <c r="F967" s="572">
        <f>Ops!J190</f>
        <v>1</v>
      </c>
      <c r="G967" s="572" t="str">
        <f>Ops!E190</f>
        <v>Months per model period</v>
      </c>
      <c r="H967" s="572" t="s">
        <v>965</v>
      </c>
      <c r="I967" s="572">
        <f>COLUMN(Ops!E190)</f>
        <v>5</v>
      </c>
      <c r="J967" s="572" t="str">
        <f>Ops!G190</f>
        <v>months</v>
      </c>
      <c r="K967" s="572"/>
      <c r="L967" s="572">
        <v>68</v>
      </c>
      <c r="M967" s="572">
        <v>478</v>
      </c>
      <c r="N967" s="572" t="str" cm="1">
        <f t="array" aca="1" ref="N967" ca="1">CELL("format",Ops!J190)</f>
        <v>,0</v>
      </c>
      <c r="O967" s="572">
        <f>ROW(Ops!J190)</f>
        <v>190</v>
      </c>
      <c r="P967" s="572">
        <f>COLUMN(Ops!J190)</f>
        <v>10</v>
      </c>
      <c r="Q967" s="572">
        <f>ROW(Ops!GJ190)</f>
        <v>190</v>
      </c>
      <c r="R967" s="572">
        <f>COLUMN(Ops!GJ190)</f>
        <v>192</v>
      </c>
      <c r="S967" s="572">
        <f ca="1">_xlfn.SHEET(Ops!J190)</f>
        <v>8</v>
      </c>
    </row>
    <row r="968" spans="1:19" x14ac:dyDescent="0.35">
      <c r="A968" s="572" t="s">
        <v>283</v>
      </c>
      <c r="B968" s="572">
        <v>475</v>
      </c>
      <c r="C968" s="572" t="s">
        <v>666</v>
      </c>
      <c r="D968" s="572">
        <v>-135</v>
      </c>
      <c r="E968" s="572" t="s">
        <v>678</v>
      </c>
      <c r="F968" s="572">
        <f>Ops!J191</f>
        <v>0</v>
      </c>
      <c r="G968" s="572" t="str">
        <f>Ops!E191</f>
        <v>Operating period flag</v>
      </c>
      <c r="H968" s="572" t="s">
        <v>111</v>
      </c>
      <c r="I968" s="572">
        <f>COLUMN(Ops!E191)</f>
        <v>5</v>
      </c>
      <c r="J968" s="572" t="str">
        <f>Ops!G191</f>
        <v>flag</v>
      </c>
      <c r="K968" s="572"/>
      <c r="L968" s="572">
        <v>108</v>
      </c>
      <c r="M968" s="572">
        <v>478</v>
      </c>
      <c r="N968" s="572" t="str" cm="1">
        <f t="array" aca="1" ref="N968" ca="1">CELL("format",Ops!J191)</f>
        <v>,0</v>
      </c>
      <c r="O968" s="572">
        <f>ROW(Ops!J191)</f>
        <v>191</v>
      </c>
      <c r="P968" s="572">
        <f>COLUMN(Ops!J191)</f>
        <v>10</v>
      </c>
      <c r="Q968" s="572">
        <f>ROW(Ops!GJ191)</f>
        <v>191</v>
      </c>
      <c r="R968" s="572">
        <f>COLUMN(Ops!GJ191)</f>
        <v>192</v>
      </c>
      <c r="S968" s="572">
        <f ca="1">_xlfn.SHEET(Ops!J191)</f>
        <v>8</v>
      </c>
    </row>
    <row r="969" spans="1:19" x14ac:dyDescent="0.35">
      <c r="A969" s="572" t="s">
        <v>283</v>
      </c>
      <c r="B969" s="572">
        <v>476</v>
      </c>
      <c r="C969" s="572" t="s">
        <v>1216</v>
      </c>
      <c r="D969" s="572">
        <v>-135</v>
      </c>
      <c r="E969" s="572" t="s">
        <v>1235</v>
      </c>
      <c r="F969" s="572">
        <f>Ops!J192</f>
        <v>1</v>
      </c>
      <c r="G969" s="572" t="str">
        <f>Ops!E192</f>
        <v>CPI escalation factor</v>
      </c>
      <c r="H969" s="572" t="s">
        <v>698</v>
      </c>
      <c r="I969" s="572">
        <f>COLUMN(Ops!E192)</f>
        <v>5</v>
      </c>
      <c r="J969" s="572" t="str">
        <f>Ops!G192</f>
        <v>factor</v>
      </c>
      <c r="K969" s="572"/>
      <c r="L969" s="572">
        <v>322</v>
      </c>
      <c r="M969" s="572">
        <v>478</v>
      </c>
      <c r="N969" s="572" t="str" cm="1">
        <f t="array" aca="1" ref="N969" ca="1">CELL("format",Ops!J192)</f>
        <v>,4</v>
      </c>
      <c r="O969" s="572">
        <f>ROW(Ops!J192)</f>
        <v>192</v>
      </c>
      <c r="P969" s="572">
        <f>COLUMN(Ops!J192)</f>
        <v>10</v>
      </c>
      <c r="Q969" s="572">
        <f>ROW(Ops!GJ192)</f>
        <v>192</v>
      </c>
      <c r="R969" s="572">
        <f>COLUMN(Ops!GJ192)</f>
        <v>192</v>
      </c>
      <c r="S969" s="572">
        <f ca="1">_xlfn.SHEET(Ops!J192)</f>
        <v>8</v>
      </c>
    </row>
    <row r="970" spans="1:19" x14ac:dyDescent="0.35">
      <c r="A970" s="572" t="s">
        <v>274</v>
      </c>
      <c r="B970" s="572">
        <v>477</v>
      </c>
      <c r="C970" s="572" t="s">
        <v>923</v>
      </c>
      <c r="D970" s="572">
        <v>-135</v>
      </c>
      <c r="E970" s="572" t="s">
        <v>924</v>
      </c>
      <c r="F970" s="572">
        <f>Ops!H193</f>
        <v>1498.9551618242492</v>
      </c>
      <c r="G970" s="572" t="str">
        <f>Ops!E193</f>
        <v>Legals and professional</v>
      </c>
      <c r="H970" s="572" t="s">
        <v>765</v>
      </c>
      <c r="I970" s="572">
        <f>COLUMN(Ops!E193)</f>
        <v>5</v>
      </c>
      <c r="J970" s="572" t="str">
        <f>Ops!G193</f>
        <v>$ 000s</v>
      </c>
      <c r="K970" s="572" t="s">
        <v>923</v>
      </c>
      <c r="L970" s="572">
        <v>478</v>
      </c>
      <c r="M970" s="572"/>
      <c r="N970" s="572" t="str" cm="1">
        <f t="array" aca="1" ref="N970" ca="1">CELL("format",Ops!H193)</f>
        <v>,0</v>
      </c>
      <c r="O970" s="572">
        <f>ROW(Ops!H193)</f>
        <v>193</v>
      </c>
      <c r="P970" s="572">
        <f>COLUMN(Ops!H193)</f>
        <v>8</v>
      </c>
      <c r="Q970" s="572">
        <f>ROW(Ops!H193)</f>
        <v>193</v>
      </c>
      <c r="R970" s="572">
        <f>COLUMN(Ops!H193)</f>
        <v>8</v>
      </c>
      <c r="S970" s="572">
        <f ca="1">_xlfn.SHEET(Ops!H193)</f>
        <v>8</v>
      </c>
    </row>
    <row r="971" spans="1:19" x14ac:dyDescent="0.35">
      <c r="A971" s="572" t="s">
        <v>277</v>
      </c>
      <c r="B971" s="572">
        <v>478</v>
      </c>
      <c r="C971" s="572" t="s">
        <v>925</v>
      </c>
      <c r="D971" s="572">
        <v>-135</v>
      </c>
      <c r="E971" s="572" t="s">
        <v>1272</v>
      </c>
      <c r="F971" s="572">
        <f>Ops!J193</f>
        <v>0</v>
      </c>
      <c r="G971" s="572" t="str">
        <f>Ops!E193</f>
        <v>Legals and professional</v>
      </c>
      <c r="H971" s="572" t="s">
        <v>765</v>
      </c>
      <c r="I971" s="572">
        <f>COLUMN(Ops!E193)</f>
        <v>5</v>
      </c>
      <c r="J971" s="572" t="str">
        <f>Ops!G193</f>
        <v>$ 000s</v>
      </c>
      <c r="K971" s="572" t="s">
        <v>925</v>
      </c>
      <c r="L971" s="572" t="s">
        <v>1648</v>
      </c>
      <c r="M971" s="572" t="s">
        <v>2271</v>
      </c>
      <c r="N971" s="572" t="str" cm="1">
        <f t="array" aca="1" ref="N971" ca="1">CELL("format",Ops!J193)</f>
        <v>,0</v>
      </c>
      <c r="O971" s="572">
        <f>ROW(Ops!J193)</f>
        <v>193</v>
      </c>
      <c r="P971" s="572">
        <f>COLUMN(Ops!J193)</f>
        <v>10</v>
      </c>
      <c r="Q971" s="572">
        <f>ROW(Ops!GJ193)</f>
        <v>193</v>
      </c>
      <c r="R971" s="572">
        <f>COLUMN(Ops!GJ193)</f>
        <v>192</v>
      </c>
      <c r="S971" s="572">
        <f ca="1">_xlfn.SHEET(Ops!J193)</f>
        <v>8</v>
      </c>
    </row>
    <row r="972" spans="1:19" x14ac:dyDescent="0.35">
      <c r="A972" s="572" t="s">
        <v>283</v>
      </c>
      <c r="B972" s="572">
        <v>479</v>
      </c>
      <c r="C972" s="572" t="s">
        <v>367</v>
      </c>
      <c r="D972" s="572">
        <v>-135</v>
      </c>
      <c r="E972" s="572" t="s">
        <v>368</v>
      </c>
      <c r="F972" s="572">
        <f>Ops!F195</f>
        <v>3</v>
      </c>
      <c r="G972" s="572" t="str">
        <f>Ops!E195</f>
        <v>Length of operating period</v>
      </c>
      <c r="H972" s="572" t="s">
        <v>83</v>
      </c>
      <c r="I972" s="572">
        <f>COLUMN(Ops!E195)</f>
        <v>5</v>
      </c>
      <c r="J972" s="572" t="str">
        <f>Ops!G195</f>
        <v>months</v>
      </c>
      <c r="K972" s="572"/>
      <c r="L972" s="572">
        <v>912</v>
      </c>
      <c r="M972" s="572">
        <v>486</v>
      </c>
      <c r="N972" s="572" t="str" cm="1">
        <f t="array" aca="1" ref="N972" ca="1">CELL("format",Ops!F195)</f>
        <v>,0</v>
      </c>
      <c r="O972" s="572">
        <f>ROW(Ops!F195)</f>
        <v>195</v>
      </c>
      <c r="P972" s="572">
        <f>COLUMN(Ops!F195)</f>
        <v>6</v>
      </c>
      <c r="Q972" s="572">
        <f>ROW(Ops!F195)</f>
        <v>195</v>
      </c>
      <c r="R972" s="572">
        <f>COLUMN(Ops!F195)</f>
        <v>6</v>
      </c>
      <c r="S972" s="572">
        <f ca="1">_xlfn.SHEET(Ops!F195)</f>
        <v>8</v>
      </c>
    </row>
    <row r="973" spans="1:19" x14ac:dyDescent="0.35">
      <c r="A973" s="572" t="s">
        <v>283</v>
      </c>
      <c r="B973" s="572">
        <v>480</v>
      </c>
      <c r="C973" s="572" t="s">
        <v>1174</v>
      </c>
      <c r="D973" s="572">
        <v>-135</v>
      </c>
      <c r="E973" s="572" t="s">
        <v>1273</v>
      </c>
      <c r="F973" s="572">
        <f>Ops!F196</f>
        <v>35</v>
      </c>
      <c r="G973" s="572" t="str">
        <f>Ops!E196</f>
        <v>Water costs</v>
      </c>
      <c r="H973" s="572" t="s">
        <v>766</v>
      </c>
      <c r="I973" s="572">
        <f>COLUMN(Ops!E196)</f>
        <v>5</v>
      </c>
      <c r="J973" s="572" t="str">
        <f>Ops!G196</f>
        <v>$ 000s p.a.</v>
      </c>
      <c r="K973" s="572"/>
      <c r="L973" s="572">
        <v>949</v>
      </c>
      <c r="M973" s="572">
        <v>486</v>
      </c>
      <c r="N973" s="572" t="str" cm="1">
        <f t="array" aca="1" ref="N973" ca="1">CELL("format",Ops!F196)</f>
        <v>,0</v>
      </c>
      <c r="O973" s="572">
        <f>ROW(Ops!F196)</f>
        <v>196</v>
      </c>
      <c r="P973" s="572">
        <f>COLUMN(Ops!F196)</f>
        <v>6</v>
      </c>
      <c r="Q973" s="572">
        <f>ROW(Ops!F196)</f>
        <v>196</v>
      </c>
      <c r="R973" s="572">
        <f>COLUMN(Ops!F196)</f>
        <v>6</v>
      </c>
      <c r="S973" s="572">
        <f ca="1">_xlfn.SHEET(Ops!F196)</f>
        <v>8</v>
      </c>
    </row>
    <row r="974" spans="1:19" x14ac:dyDescent="0.35">
      <c r="A974" s="572" t="s">
        <v>283</v>
      </c>
      <c r="B974" s="572">
        <v>481</v>
      </c>
      <c r="C974" s="572" t="s">
        <v>590</v>
      </c>
      <c r="D974" s="572">
        <v>-135</v>
      </c>
      <c r="E974" s="572" t="s">
        <v>596</v>
      </c>
      <c r="F974" s="572">
        <f>Ops!F197</f>
        <v>4</v>
      </c>
      <c r="G974" s="572" t="str">
        <f>Ops!E197</f>
        <v>Number of periods in a year</v>
      </c>
      <c r="H974" s="572" t="s">
        <v>97</v>
      </c>
      <c r="I974" s="572">
        <f>COLUMN(Ops!E197)</f>
        <v>5</v>
      </c>
      <c r="J974" s="572" t="str">
        <f>Ops!G197</f>
        <v>periods</v>
      </c>
      <c r="K974" s="572"/>
      <c r="L974" s="572">
        <v>845</v>
      </c>
      <c r="M974" s="572">
        <v>486</v>
      </c>
      <c r="N974" s="572" t="str" cm="1">
        <f t="array" aca="1" ref="N974" ca="1">CELL("format",Ops!F197)</f>
        <v>,0</v>
      </c>
      <c r="O974" s="572">
        <f>ROW(Ops!F197)</f>
        <v>197</v>
      </c>
      <c r="P974" s="572">
        <f>COLUMN(Ops!F197)</f>
        <v>6</v>
      </c>
      <c r="Q974" s="572">
        <f>ROW(Ops!F197)</f>
        <v>197</v>
      </c>
      <c r="R974" s="572">
        <f>COLUMN(Ops!F197)</f>
        <v>6</v>
      </c>
      <c r="S974" s="572">
        <f ca="1">_xlfn.SHEET(Ops!F197)</f>
        <v>8</v>
      </c>
    </row>
    <row r="975" spans="1:19" x14ac:dyDescent="0.35">
      <c r="A975" s="572" t="s">
        <v>283</v>
      </c>
      <c r="B975" s="572">
        <v>482</v>
      </c>
      <c r="C975" s="572" t="s">
        <v>1005</v>
      </c>
      <c r="D975" s="572">
        <v>-135</v>
      </c>
      <c r="E975" s="572" t="s">
        <v>1008</v>
      </c>
      <c r="F975" s="572">
        <f>Ops!J198</f>
        <v>1</v>
      </c>
      <c r="G975" s="572" t="str">
        <f>Ops!E198</f>
        <v>Months per model period</v>
      </c>
      <c r="H975" s="572" t="s">
        <v>965</v>
      </c>
      <c r="I975" s="572">
        <f>COLUMN(Ops!E198)</f>
        <v>5</v>
      </c>
      <c r="J975" s="572" t="str">
        <f>Ops!G198</f>
        <v>months</v>
      </c>
      <c r="K975" s="572"/>
      <c r="L975" s="572">
        <v>68</v>
      </c>
      <c r="M975" s="572">
        <v>486</v>
      </c>
      <c r="N975" s="572" t="str" cm="1">
        <f t="array" aca="1" ref="N975" ca="1">CELL("format",Ops!J198)</f>
        <v>,0</v>
      </c>
      <c r="O975" s="572">
        <f>ROW(Ops!J198)</f>
        <v>198</v>
      </c>
      <c r="P975" s="572">
        <f>COLUMN(Ops!J198)</f>
        <v>10</v>
      </c>
      <c r="Q975" s="572">
        <f>ROW(Ops!GJ198)</f>
        <v>198</v>
      </c>
      <c r="R975" s="572">
        <f>COLUMN(Ops!GJ198)</f>
        <v>192</v>
      </c>
      <c r="S975" s="572">
        <f ca="1">_xlfn.SHEET(Ops!J198)</f>
        <v>8</v>
      </c>
    </row>
    <row r="976" spans="1:19" x14ac:dyDescent="0.35">
      <c r="A976" s="572" t="s">
        <v>283</v>
      </c>
      <c r="B976" s="572">
        <v>483</v>
      </c>
      <c r="C976" s="572" t="s">
        <v>666</v>
      </c>
      <c r="D976" s="572">
        <v>-135</v>
      </c>
      <c r="E976" s="572" t="s">
        <v>678</v>
      </c>
      <c r="F976" s="572">
        <f>Ops!J199</f>
        <v>0</v>
      </c>
      <c r="G976" s="572" t="str">
        <f>Ops!E199</f>
        <v>Operating period flag</v>
      </c>
      <c r="H976" s="572" t="s">
        <v>111</v>
      </c>
      <c r="I976" s="572">
        <f>COLUMN(Ops!E199)</f>
        <v>5</v>
      </c>
      <c r="J976" s="572" t="str">
        <f>Ops!G199</f>
        <v>flag</v>
      </c>
      <c r="K976" s="572"/>
      <c r="L976" s="572">
        <v>108</v>
      </c>
      <c r="M976" s="572">
        <v>486</v>
      </c>
      <c r="N976" s="572" t="str" cm="1">
        <f t="array" aca="1" ref="N976" ca="1">CELL("format",Ops!J199)</f>
        <v>,0</v>
      </c>
      <c r="O976" s="572">
        <f>ROW(Ops!J199)</f>
        <v>199</v>
      </c>
      <c r="P976" s="572">
        <f>COLUMN(Ops!J199)</f>
        <v>10</v>
      </c>
      <c r="Q976" s="572">
        <f>ROW(Ops!GJ199)</f>
        <v>199</v>
      </c>
      <c r="R976" s="572">
        <f>COLUMN(Ops!GJ199)</f>
        <v>192</v>
      </c>
      <c r="S976" s="572">
        <f ca="1">_xlfn.SHEET(Ops!J199)</f>
        <v>8</v>
      </c>
    </row>
    <row r="977" spans="1:19" x14ac:dyDescent="0.35">
      <c r="A977" s="572" t="s">
        <v>283</v>
      </c>
      <c r="B977" s="572">
        <v>484</v>
      </c>
      <c r="C977" s="572" t="s">
        <v>1216</v>
      </c>
      <c r="D977" s="572">
        <v>-135</v>
      </c>
      <c r="E977" s="572" t="s">
        <v>1235</v>
      </c>
      <c r="F977" s="572">
        <f>Ops!J200</f>
        <v>1</v>
      </c>
      <c r="G977" s="572" t="str">
        <f>Ops!E200</f>
        <v>CPI escalation factor</v>
      </c>
      <c r="H977" s="572" t="s">
        <v>698</v>
      </c>
      <c r="I977" s="572">
        <f>COLUMN(Ops!E200)</f>
        <v>5</v>
      </c>
      <c r="J977" s="572" t="str">
        <f>Ops!G200</f>
        <v>factor</v>
      </c>
      <c r="K977" s="572"/>
      <c r="L977" s="572">
        <v>322</v>
      </c>
      <c r="M977" s="572">
        <v>486</v>
      </c>
      <c r="N977" s="572" t="str" cm="1">
        <f t="array" aca="1" ref="N977" ca="1">CELL("format",Ops!J200)</f>
        <v>,4</v>
      </c>
      <c r="O977" s="572">
        <f>ROW(Ops!J200)</f>
        <v>200</v>
      </c>
      <c r="P977" s="572">
        <f>COLUMN(Ops!J200)</f>
        <v>10</v>
      </c>
      <c r="Q977" s="572">
        <f>ROW(Ops!GJ200)</f>
        <v>200</v>
      </c>
      <c r="R977" s="572">
        <f>COLUMN(Ops!GJ200)</f>
        <v>192</v>
      </c>
      <c r="S977" s="572">
        <f ca="1">_xlfn.SHEET(Ops!J200)</f>
        <v>8</v>
      </c>
    </row>
    <row r="978" spans="1:19" x14ac:dyDescent="0.35">
      <c r="A978" s="572" t="s">
        <v>274</v>
      </c>
      <c r="B978" s="572">
        <v>485</v>
      </c>
      <c r="C978" s="572" t="s">
        <v>926</v>
      </c>
      <c r="D978" s="572">
        <v>-135</v>
      </c>
      <c r="E978" s="572" t="s">
        <v>927</v>
      </c>
      <c r="F978" s="572">
        <f>Ops!H201</f>
        <v>1311.585766596216</v>
      </c>
      <c r="G978" s="572" t="str">
        <f>Ops!E201</f>
        <v>Water costs</v>
      </c>
      <c r="H978" s="572" t="s">
        <v>766</v>
      </c>
      <c r="I978" s="572">
        <f>COLUMN(Ops!E201)</f>
        <v>5</v>
      </c>
      <c r="J978" s="572" t="str">
        <f>Ops!G201</f>
        <v>$ 000s</v>
      </c>
      <c r="K978" s="572" t="s">
        <v>926</v>
      </c>
      <c r="L978" s="572">
        <v>486</v>
      </c>
      <c r="M978" s="572"/>
      <c r="N978" s="572" t="str" cm="1">
        <f t="array" aca="1" ref="N978" ca="1">CELL("format",Ops!H201)</f>
        <v>,0</v>
      </c>
      <c r="O978" s="572">
        <f>ROW(Ops!H201)</f>
        <v>201</v>
      </c>
      <c r="P978" s="572">
        <f>COLUMN(Ops!H201)</f>
        <v>8</v>
      </c>
      <c r="Q978" s="572">
        <f>ROW(Ops!H201)</f>
        <v>201</v>
      </c>
      <c r="R978" s="572">
        <f>COLUMN(Ops!H201)</f>
        <v>8</v>
      </c>
      <c r="S978" s="572">
        <f ca="1">_xlfn.SHEET(Ops!H201)</f>
        <v>8</v>
      </c>
    </row>
    <row r="979" spans="1:19" x14ac:dyDescent="0.35">
      <c r="A979" s="572" t="s">
        <v>277</v>
      </c>
      <c r="B979" s="572">
        <v>486</v>
      </c>
      <c r="C979" s="572" t="s">
        <v>928</v>
      </c>
      <c r="D979" s="572">
        <v>-135</v>
      </c>
      <c r="E979" s="572" t="s">
        <v>1274</v>
      </c>
      <c r="F979" s="572">
        <f>Ops!J201</f>
        <v>0</v>
      </c>
      <c r="G979" s="572" t="str">
        <f>Ops!E201</f>
        <v>Water costs</v>
      </c>
      <c r="H979" s="572" t="s">
        <v>766</v>
      </c>
      <c r="I979" s="572">
        <f>COLUMN(Ops!E201)</f>
        <v>5</v>
      </c>
      <c r="J979" s="572" t="str">
        <f>Ops!G201</f>
        <v>$ 000s</v>
      </c>
      <c r="K979" s="572" t="s">
        <v>928</v>
      </c>
      <c r="L979" s="572" t="s">
        <v>1649</v>
      </c>
      <c r="M979" s="572" t="s">
        <v>2272</v>
      </c>
      <c r="N979" s="572" t="str" cm="1">
        <f t="array" aca="1" ref="N979" ca="1">CELL("format",Ops!J201)</f>
        <v>,0</v>
      </c>
      <c r="O979" s="572">
        <f>ROW(Ops!J201)</f>
        <v>201</v>
      </c>
      <c r="P979" s="572">
        <f>COLUMN(Ops!J201)</f>
        <v>10</v>
      </c>
      <c r="Q979" s="572">
        <f>ROW(Ops!GJ201)</f>
        <v>201</v>
      </c>
      <c r="R979" s="572">
        <f>COLUMN(Ops!GJ201)</f>
        <v>192</v>
      </c>
      <c r="S979" s="572">
        <f ca="1">_xlfn.SHEET(Ops!J201)</f>
        <v>8</v>
      </c>
    </row>
    <row r="980" spans="1:19" x14ac:dyDescent="0.35">
      <c r="A980" s="572" t="s">
        <v>283</v>
      </c>
      <c r="B980" s="572">
        <v>487</v>
      </c>
      <c r="C980" s="572" t="s">
        <v>367</v>
      </c>
      <c r="D980" s="572">
        <v>-135</v>
      </c>
      <c r="E980" s="572" t="s">
        <v>368</v>
      </c>
      <c r="F980" s="572">
        <f>Ops!F203</f>
        <v>3</v>
      </c>
      <c r="G980" s="572" t="str">
        <f>Ops!E203</f>
        <v>Length of operating period</v>
      </c>
      <c r="H980" s="572" t="s">
        <v>83</v>
      </c>
      <c r="I980" s="572">
        <f>COLUMN(Ops!E203)</f>
        <v>5</v>
      </c>
      <c r="J980" s="572" t="str">
        <f>Ops!G203</f>
        <v>months</v>
      </c>
      <c r="K980" s="572"/>
      <c r="L980" s="572">
        <v>912</v>
      </c>
      <c r="M980" s="572">
        <v>494</v>
      </c>
      <c r="N980" s="572" t="str" cm="1">
        <f t="array" aca="1" ref="N980" ca="1">CELL("format",Ops!F203)</f>
        <v>,0</v>
      </c>
      <c r="O980" s="572">
        <f>ROW(Ops!F203)</f>
        <v>203</v>
      </c>
      <c r="P980" s="572">
        <f>COLUMN(Ops!F203)</f>
        <v>6</v>
      </c>
      <c r="Q980" s="572">
        <f>ROW(Ops!F203)</f>
        <v>203</v>
      </c>
      <c r="R980" s="572">
        <f>COLUMN(Ops!F203)</f>
        <v>6</v>
      </c>
      <c r="S980" s="572">
        <f ca="1">_xlfn.SHEET(Ops!F203)</f>
        <v>8</v>
      </c>
    </row>
    <row r="981" spans="1:19" x14ac:dyDescent="0.35">
      <c r="A981" s="572" t="s">
        <v>283</v>
      </c>
      <c r="B981" s="572">
        <v>488</v>
      </c>
      <c r="C981" s="572" t="s">
        <v>1179</v>
      </c>
      <c r="D981" s="572">
        <v>-135</v>
      </c>
      <c r="E981" s="572" t="s">
        <v>1275</v>
      </c>
      <c r="F981" s="572">
        <f>Ops!F204</f>
        <v>30</v>
      </c>
      <c r="G981" s="572" t="str">
        <f>Ops!E204</f>
        <v>Fuel testing</v>
      </c>
      <c r="H981" s="572" t="s">
        <v>767</v>
      </c>
      <c r="I981" s="572">
        <f>COLUMN(Ops!E204)</f>
        <v>5</v>
      </c>
      <c r="J981" s="572" t="str">
        <f>Ops!G204</f>
        <v>$ 000s p.a.</v>
      </c>
      <c r="K981" s="572"/>
      <c r="L981" s="572">
        <v>950</v>
      </c>
      <c r="M981" s="572">
        <v>494</v>
      </c>
      <c r="N981" s="572" t="str" cm="1">
        <f t="array" aca="1" ref="N981" ca="1">CELL("format",Ops!F204)</f>
        <v>,0</v>
      </c>
      <c r="O981" s="572">
        <f>ROW(Ops!F204)</f>
        <v>204</v>
      </c>
      <c r="P981" s="572">
        <f>COLUMN(Ops!F204)</f>
        <v>6</v>
      </c>
      <c r="Q981" s="572">
        <f>ROW(Ops!F204)</f>
        <v>204</v>
      </c>
      <c r="R981" s="572">
        <f>COLUMN(Ops!F204)</f>
        <v>6</v>
      </c>
      <c r="S981" s="572">
        <f ca="1">_xlfn.SHEET(Ops!F204)</f>
        <v>8</v>
      </c>
    </row>
    <row r="982" spans="1:19" x14ac:dyDescent="0.35">
      <c r="A982" s="572" t="s">
        <v>283</v>
      </c>
      <c r="B982" s="572">
        <v>489</v>
      </c>
      <c r="C982" s="572" t="s">
        <v>590</v>
      </c>
      <c r="D982" s="572">
        <v>-135</v>
      </c>
      <c r="E982" s="572" t="s">
        <v>596</v>
      </c>
      <c r="F982" s="572">
        <f>Ops!F205</f>
        <v>4</v>
      </c>
      <c r="G982" s="572" t="str">
        <f>Ops!E205</f>
        <v>Number of periods in a year</v>
      </c>
      <c r="H982" s="572" t="s">
        <v>97</v>
      </c>
      <c r="I982" s="572">
        <f>COLUMN(Ops!E205)</f>
        <v>5</v>
      </c>
      <c r="J982" s="572" t="str">
        <f>Ops!G205</f>
        <v>periods</v>
      </c>
      <c r="K982" s="572"/>
      <c r="L982" s="572">
        <v>845</v>
      </c>
      <c r="M982" s="572">
        <v>494</v>
      </c>
      <c r="N982" s="572" t="str" cm="1">
        <f t="array" aca="1" ref="N982" ca="1">CELL("format",Ops!F205)</f>
        <v>,0</v>
      </c>
      <c r="O982" s="572">
        <f>ROW(Ops!F205)</f>
        <v>205</v>
      </c>
      <c r="P982" s="572">
        <f>COLUMN(Ops!F205)</f>
        <v>6</v>
      </c>
      <c r="Q982" s="572">
        <f>ROW(Ops!F205)</f>
        <v>205</v>
      </c>
      <c r="R982" s="572">
        <f>COLUMN(Ops!F205)</f>
        <v>6</v>
      </c>
      <c r="S982" s="572">
        <f ca="1">_xlfn.SHEET(Ops!F205)</f>
        <v>8</v>
      </c>
    </row>
    <row r="983" spans="1:19" x14ac:dyDescent="0.35">
      <c r="A983" s="572" t="s">
        <v>283</v>
      </c>
      <c r="B983" s="572">
        <v>490</v>
      </c>
      <c r="C983" s="572" t="s">
        <v>1005</v>
      </c>
      <c r="D983" s="572">
        <v>-135</v>
      </c>
      <c r="E983" s="572" t="s">
        <v>1008</v>
      </c>
      <c r="F983" s="572">
        <f>Ops!J206</f>
        <v>1</v>
      </c>
      <c r="G983" s="572" t="str">
        <f>Ops!E206</f>
        <v>Months per model period</v>
      </c>
      <c r="H983" s="572" t="s">
        <v>965</v>
      </c>
      <c r="I983" s="572">
        <f>COLUMN(Ops!E206)</f>
        <v>5</v>
      </c>
      <c r="J983" s="572" t="str">
        <f>Ops!G206</f>
        <v>months</v>
      </c>
      <c r="K983" s="572"/>
      <c r="L983" s="572">
        <v>68</v>
      </c>
      <c r="M983" s="572">
        <v>494</v>
      </c>
      <c r="N983" s="572" t="str" cm="1">
        <f t="array" aca="1" ref="N983" ca="1">CELL("format",Ops!J206)</f>
        <v>,0</v>
      </c>
      <c r="O983" s="572">
        <f>ROW(Ops!J206)</f>
        <v>206</v>
      </c>
      <c r="P983" s="572">
        <f>COLUMN(Ops!J206)</f>
        <v>10</v>
      </c>
      <c r="Q983" s="572">
        <f>ROW(Ops!GJ206)</f>
        <v>206</v>
      </c>
      <c r="R983" s="572">
        <f>COLUMN(Ops!GJ206)</f>
        <v>192</v>
      </c>
      <c r="S983" s="572">
        <f ca="1">_xlfn.SHEET(Ops!J206)</f>
        <v>8</v>
      </c>
    </row>
    <row r="984" spans="1:19" x14ac:dyDescent="0.35">
      <c r="A984" s="572" t="s">
        <v>283</v>
      </c>
      <c r="B984" s="572">
        <v>491</v>
      </c>
      <c r="C984" s="572" t="s">
        <v>666</v>
      </c>
      <c r="D984" s="572">
        <v>-135</v>
      </c>
      <c r="E984" s="572" t="s">
        <v>678</v>
      </c>
      <c r="F984" s="572">
        <f>Ops!J207</f>
        <v>0</v>
      </c>
      <c r="G984" s="572" t="str">
        <f>Ops!E207</f>
        <v>Operating period flag</v>
      </c>
      <c r="H984" s="572" t="s">
        <v>111</v>
      </c>
      <c r="I984" s="572">
        <f>COLUMN(Ops!E207)</f>
        <v>5</v>
      </c>
      <c r="J984" s="572" t="str">
        <f>Ops!G207</f>
        <v>flag</v>
      </c>
      <c r="K984" s="572"/>
      <c r="L984" s="572">
        <v>108</v>
      </c>
      <c r="M984" s="572">
        <v>494</v>
      </c>
      <c r="N984" s="572" t="str" cm="1">
        <f t="array" aca="1" ref="N984" ca="1">CELL("format",Ops!J207)</f>
        <v>,0</v>
      </c>
      <c r="O984" s="572">
        <f>ROW(Ops!J207)</f>
        <v>207</v>
      </c>
      <c r="P984" s="572">
        <f>COLUMN(Ops!J207)</f>
        <v>10</v>
      </c>
      <c r="Q984" s="572">
        <f>ROW(Ops!GJ207)</f>
        <v>207</v>
      </c>
      <c r="R984" s="572">
        <f>COLUMN(Ops!GJ207)</f>
        <v>192</v>
      </c>
      <c r="S984" s="572">
        <f ca="1">_xlfn.SHEET(Ops!J207)</f>
        <v>8</v>
      </c>
    </row>
    <row r="985" spans="1:19" x14ac:dyDescent="0.35">
      <c r="A985" s="572" t="s">
        <v>283</v>
      </c>
      <c r="B985" s="572">
        <v>492</v>
      </c>
      <c r="C985" s="572" t="s">
        <v>1216</v>
      </c>
      <c r="D985" s="572">
        <v>-135</v>
      </c>
      <c r="E985" s="572" t="s">
        <v>1235</v>
      </c>
      <c r="F985" s="572">
        <f>Ops!J208</f>
        <v>1</v>
      </c>
      <c r="G985" s="572" t="str">
        <f>Ops!E208</f>
        <v>CPI escalation factor</v>
      </c>
      <c r="H985" s="572" t="s">
        <v>698</v>
      </c>
      <c r="I985" s="572">
        <f>COLUMN(Ops!E208)</f>
        <v>5</v>
      </c>
      <c r="J985" s="572" t="str">
        <f>Ops!G208</f>
        <v>factor</v>
      </c>
      <c r="K985" s="572"/>
      <c r="L985" s="572">
        <v>322</v>
      </c>
      <c r="M985" s="572">
        <v>494</v>
      </c>
      <c r="N985" s="572" t="str" cm="1">
        <f t="array" aca="1" ref="N985" ca="1">CELL("format",Ops!J208)</f>
        <v>,4</v>
      </c>
      <c r="O985" s="572">
        <f>ROW(Ops!J208)</f>
        <v>208</v>
      </c>
      <c r="P985" s="572">
        <f>COLUMN(Ops!J208)</f>
        <v>10</v>
      </c>
      <c r="Q985" s="572">
        <f>ROW(Ops!GJ208)</f>
        <v>208</v>
      </c>
      <c r="R985" s="572">
        <f>COLUMN(Ops!GJ208)</f>
        <v>192</v>
      </c>
      <c r="S985" s="572">
        <f ca="1">_xlfn.SHEET(Ops!J208)</f>
        <v>8</v>
      </c>
    </row>
    <row r="986" spans="1:19" x14ac:dyDescent="0.35">
      <c r="A986" s="572" t="s">
        <v>274</v>
      </c>
      <c r="B986" s="572">
        <v>493</v>
      </c>
      <c r="C986" s="572" t="s">
        <v>929</v>
      </c>
      <c r="D986" s="572">
        <v>-135</v>
      </c>
      <c r="E986" s="572" t="s">
        <v>930</v>
      </c>
      <c r="F986" s="572">
        <f>Ops!H209</f>
        <v>1124.2163713681857</v>
      </c>
      <c r="G986" s="572" t="str">
        <f>Ops!E209</f>
        <v>Fuel testing</v>
      </c>
      <c r="H986" s="572" t="s">
        <v>767</v>
      </c>
      <c r="I986" s="572">
        <f>COLUMN(Ops!E209)</f>
        <v>5</v>
      </c>
      <c r="J986" s="572" t="str">
        <f>Ops!G209</f>
        <v>$ 000s</v>
      </c>
      <c r="K986" s="572" t="s">
        <v>929</v>
      </c>
      <c r="L986" s="572">
        <v>494</v>
      </c>
      <c r="M986" s="572"/>
      <c r="N986" s="572" t="str" cm="1">
        <f t="array" aca="1" ref="N986" ca="1">CELL("format",Ops!H209)</f>
        <v>,0</v>
      </c>
      <c r="O986" s="572">
        <f>ROW(Ops!H209)</f>
        <v>209</v>
      </c>
      <c r="P986" s="572">
        <f>COLUMN(Ops!H209)</f>
        <v>8</v>
      </c>
      <c r="Q986" s="572">
        <f>ROW(Ops!H209)</f>
        <v>209</v>
      </c>
      <c r="R986" s="572">
        <f>COLUMN(Ops!H209)</f>
        <v>8</v>
      </c>
      <c r="S986" s="572">
        <f ca="1">_xlfn.SHEET(Ops!H209)</f>
        <v>8</v>
      </c>
    </row>
    <row r="987" spans="1:19" x14ac:dyDescent="0.35">
      <c r="A987" s="572" t="s">
        <v>277</v>
      </c>
      <c r="B987" s="572">
        <v>494</v>
      </c>
      <c r="C987" s="572" t="s">
        <v>931</v>
      </c>
      <c r="D987" s="572">
        <v>-135</v>
      </c>
      <c r="E987" s="572" t="s">
        <v>1276</v>
      </c>
      <c r="F987" s="572">
        <f>Ops!J209</f>
        <v>0</v>
      </c>
      <c r="G987" s="572" t="str">
        <f>Ops!E209</f>
        <v>Fuel testing</v>
      </c>
      <c r="H987" s="572" t="s">
        <v>767</v>
      </c>
      <c r="I987" s="572">
        <f>COLUMN(Ops!E209)</f>
        <v>5</v>
      </c>
      <c r="J987" s="572" t="str">
        <f>Ops!G209</f>
        <v>$ 000s</v>
      </c>
      <c r="K987" s="572" t="s">
        <v>931</v>
      </c>
      <c r="L987" s="572" t="s">
        <v>1650</v>
      </c>
      <c r="M987" s="572" t="s">
        <v>2273</v>
      </c>
      <c r="N987" s="572" t="str" cm="1">
        <f t="array" aca="1" ref="N987" ca="1">CELL("format",Ops!J209)</f>
        <v>,0</v>
      </c>
      <c r="O987" s="572">
        <f>ROW(Ops!J209)</f>
        <v>209</v>
      </c>
      <c r="P987" s="572">
        <f>COLUMN(Ops!J209)</f>
        <v>10</v>
      </c>
      <c r="Q987" s="572">
        <f>ROW(Ops!GJ209)</f>
        <v>209</v>
      </c>
      <c r="R987" s="572">
        <f>COLUMN(Ops!GJ209)</f>
        <v>192</v>
      </c>
      <c r="S987" s="572">
        <f ca="1">_xlfn.SHEET(Ops!J209)</f>
        <v>8</v>
      </c>
    </row>
    <row r="988" spans="1:19" x14ac:dyDescent="0.35">
      <c r="A988" s="572" t="s">
        <v>283</v>
      </c>
      <c r="B988" s="572">
        <v>495</v>
      </c>
      <c r="C988" s="572" t="s">
        <v>367</v>
      </c>
      <c r="D988" s="572">
        <v>-135</v>
      </c>
      <c r="E988" s="572" t="s">
        <v>368</v>
      </c>
      <c r="F988" s="572">
        <f>Ops!F211</f>
        <v>3</v>
      </c>
      <c r="G988" s="572" t="str">
        <f>Ops!E211</f>
        <v>Length of operating period</v>
      </c>
      <c r="H988" s="572" t="s">
        <v>83</v>
      </c>
      <c r="I988" s="572">
        <f>COLUMN(Ops!E211)</f>
        <v>5</v>
      </c>
      <c r="J988" s="572" t="str">
        <f>Ops!G211</f>
        <v>months</v>
      </c>
      <c r="K988" s="572"/>
      <c r="L988" s="572">
        <v>912</v>
      </c>
      <c r="M988" s="572">
        <v>502</v>
      </c>
      <c r="N988" s="572" t="str" cm="1">
        <f t="array" aca="1" ref="N988" ca="1">CELL("format",Ops!F211)</f>
        <v>,0</v>
      </c>
      <c r="O988" s="572">
        <f>ROW(Ops!F211)</f>
        <v>211</v>
      </c>
      <c r="P988" s="572">
        <f>COLUMN(Ops!F211)</f>
        <v>6</v>
      </c>
      <c r="Q988" s="572">
        <f>ROW(Ops!F211)</f>
        <v>211</v>
      </c>
      <c r="R988" s="572">
        <f>COLUMN(Ops!F211)</f>
        <v>6</v>
      </c>
      <c r="S988" s="572">
        <f ca="1">_xlfn.SHEET(Ops!F211)</f>
        <v>8</v>
      </c>
    </row>
    <row r="989" spans="1:19" x14ac:dyDescent="0.35">
      <c r="A989" s="572" t="s">
        <v>283</v>
      </c>
      <c r="B989" s="572">
        <v>496</v>
      </c>
      <c r="C989" s="572" t="s">
        <v>1184</v>
      </c>
      <c r="D989" s="572">
        <v>-135</v>
      </c>
      <c r="E989" s="572" t="s">
        <v>1277</v>
      </c>
      <c r="F989" s="572">
        <f>Ops!F212</f>
        <v>29.77</v>
      </c>
      <c r="G989" s="572" t="str">
        <f>Ops!E212</f>
        <v>EA permit fee</v>
      </c>
      <c r="H989" s="572" t="s">
        <v>768</v>
      </c>
      <c r="I989" s="572">
        <f>COLUMN(Ops!E212)</f>
        <v>5</v>
      </c>
      <c r="J989" s="572" t="str">
        <f>Ops!G212</f>
        <v>$ 000s p.a.</v>
      </c>
      <c r="K989" s="572"/>
      <c r="L989" s="572">
        <v>951</v>
      </c>
      <c r="M989" s="572">
        <v>502</v>
      </c>
      <c r="N989" s="572" t="str" cm="1">
        <f t="array" aca="1" ref="N989" ca="1">CELL("format",Ops!F212)</f>
        <v>,0</v>
      </c>
      <c r="O989" s="572">
        <f>ROW(Ops!F212)</f>
        <v>212</v>
      </c>
      <c r="P989" s="572">
        <f>COLUMN(Ops!F212)</f>
        <v>6</v>
      </c>
      <c r="Q989" s="572">
        <f>ROW(Ops!F212)</f>
        <v>212</v>
      </c>
      <c r="R989" s="572">
        <f>COLUMN(Ops!F212)</f>
        <v>6</v>
      </c>
      <c r="S989" s="572">
        <f ca="1">_xlfn.SHEET(Ops!F212)</f>
        <v>8</v>
      </c>
    </row>
    <row r="990" spans="1:19" x14ac:dyDescent="0.35">
      <c r="A990" s="572" t="s">
        <v>283</v>
      </c>
      <c r="B990" s="572">
        <v>497</v>
      </c>
      <c r="C990" s="572" t="s">
        <v>590</v>
      </c>
      <c r="D990" s="572">
        <v>-135</v>
      </c>
      <c r="E990" s="572" t="s">
        <v>596</v>
      </c>
      <c r="F990" s="572">
        <f>Ops!F213</f>
        <v>4</v>
      </c>
      <c r="G990" s="572" t="str">
        <f>Ops!E213</f>
        <v>Number of periods in a year</v>
      </c>
      <c r="H990" s="572" t="s">
        <v>97</v>
      </c>
      <c r="I990" s="572">
        <f>COLUMN(Ops!E213)</f>
        <v>5</v>
      </c>
      <c r="J990" s="572" t="str">
        <f>Ops!G213</f>
        <v>periods</v>
      </c>
      <c r="K990" s="572"/>
      <c r="L990" s="572">
        <v>845</v>
      </c>
      <c r="M990" s="572">
        <v>502</v>
      </c>
      <c r="N990" s="572" t="str" cm="1">
        <f t="array" aca="1" ref="N990" ca="1">CELL("format",Ops!F213)</f>
        <v>,0</v>
      </c>
      <c r="O990" s="572">
        <f>ROW(Ops!F213)</f>
        <v>213</v>
      </c>
      <c r="P990" s="572">
        <f>COLUMN(Ops!F213)</f>
        <v>6</v>
      </c>
      <c r="Q990" s="572">
        <f>ROW(Ops!F213)</f>
        <v>213</v>
      </c>
      <c r="R990" s="572">
        <f>COLUMN(Ops!F213)</f>
        <v>6</v>
      </c>
      <c r="S990" s="572">
        <f ca="1">_xlfn.SHEET(Ops!F213)</f>
        <v>8</v>
      </c>
    </row>
    <row r="991" spans="1:19" x14ac:dyDescent="0.35">
      <c r="A991" s="572" t="s">
        <v>283</v>
      </c>
      <c r="B991" s="572">
        <v>498</v>
      </c>
      <c r="C991" s="572" t="s">
        <v>1005</v>
      </c>
      <c r="D991" s="572">
        <v>-135</v>
      </c>
      <c r="E991" s="572" t="s">
        <v>1008</v>
      </c>
      <c r="F991" s="572">
        <f>Ops!J214</f>
        <v>1</v>
      </c>
      <c r="G991" s="572" t="str">
        <f>Ops!E214</f>
        <v>Months per model period</v>
      </c>
      <c r="H991" s="572" t="s">
        <v>965</v>
      </c>
      <c r="I991" s="572">
        <f>COLUMN(Ops!E214)</f>
        <v>5</v>
      </c>
      <c r="J991" s="572" t="str">
        <f>Ops!G214</f>
        <v>months</v>
      </c>
      <c r="K991" s="572"/>
      <c r="L991" s="572">
        <v>68</v>
      </c>
      <c r="M991" s="572">
        <v>502</v>
      </c>
      <c r="N991" s="572" t="str" cm="1">
        <f t="array" aca="1" ref="N991" ca="1">CELL("format",Ops!J214)</f>
        <v>,0</v>
      </c>
      <c r="O991" s="572">
        <f>ROW(Ops!J214)</f>
        <v>214</v>
      </c>
      <c r="P991" s="572">
        <f>COLUMN(Ops!J214)</f>
        <v>10</v>
      </c>
      <c r="Q991" s="572">
        <f>ROW(Ops!GJ214)</f>
        <v>214</v>
      </c>
      <c r="R991" s="572">
        <f>COLUMN(Ops!GJ214)</f>
        <v>192</v>
      </c>
      <c r="S991" s="572">
        <f ca="1">_xlfn.SHEET(Ops!J214)</f>
        <v>8</v>
      </c>
    </row>
    <row r="992" spans="1:19" x14ac:dyDescent="0.35">
      <c r="A992" s="572" t="s">
        <v>283</v>
      </c>
      <c r="B992" s="572">
        <v>499</v>
      </c>
      <c r="C992" s="572" t="s">
        <v>666</v>
      </c>
      <c r="D992" s="572">
        <v>-135</v>
      </c>
      <c r="E992" s="572" t="s">
        <v>678</v>
      </c>
      <c r="F992" s="572">
        <f>Ops!J215</f>
        <v>0</v>
      </c>
      <c r="G992" s="572" t="str">
        <f>Ops!E215</f>
        <v>Operating period flag</v>
      </c>
      <c r="H992" s="572" t="s">
        <v>111</v>
      </c>
      <c r="I992" s="572">
        <f>COLUMN(Ops!E215)</f>
        <v>5</v>
      </c>
      <c r="J992" s="572" t="str">
        <f>Ops!G215</f>
        <v>flag</v>
      </c>
      <c r="K992" s="572"/>
      <c r="L992" s="572">
        <v>108</v>
      </c>
      <c r="M992" s="572">
        <v>502</v>
      </c>
      <c r="N992" s="572" t="str" cm="1">
        <f t="array" aca="1" ref="N992" ca="1">CELL("format",Ops!J215)</f>
        <v>,0</v>
      </c>
      <c r="O992" s="572">
        <f>ROW(Ops!J215)</f>
        <v>215</v>
      </c>
      <c r="P992" s="572">
        <f>COLUMN(Ops!J215)</f>
        <v>10</v>
      </c>
      <c r="Q992" s="572">
        <f>ROW(Ops!GJ215)</f>
        <v>215</v>
      </c>
      <c r="R992" s="572">
        <f>COLUMN(Ops!GJ215)</f>
        <v>192</v>
      </c>
      <c r="S992" s="572">
        <f ca="1">_xlfn.SHEET(Ops!J215)</f>
        <v>8</v>
      </c>
    </row>
    <row r="993" spans="1:19" x14ac:dyDescent="0.35">
      <c r="A993" s="572" t="s">
        <v>283</v>
      </c>
      <c r="B993" s="572">
        <v>500</v>
      </c>
      <c r="C993" s="572" t="s">
        <v>1216</v>
      </c>
      <c r="D993" s="572">
        <v>-135</v>
      </c>
      <c r="E993" s="572" t="s">
        <v>1235</v>
      </c>
      <c r="F993" s="572">
        <f>Ops!J216</f>
        <v>1</v>
      </c>
      <c r="G993" s="572" t="str">
        <f>Ops!E216</f>
        <v>CPI escalation factor</v>
      </c>
      <c r="H993" s="572" t="s">
        <v>698</v>
      </c>
      <c r="I993" s="572">
        <f>COLUMN(Ops!E216)</f>
        <v>5</v>
      </c>
      <c r="J993" s="572" t="str">
        <f>Ops!G216</f>
        <v>factor</v>
      </c>
      <c r="K993" s="572"/>
      <c r="L993" s="572">
        <v>322</v>
      </c>
      <c r="M993" s="572">
        <v>502</v>
      </c>
      <c r="N993" s="572" t="str" cm="1">
        <f t="array" aca="1" ref="N993" ca="1">CELL("format",Ops!J216)</f>
        <v>,4</v>
      </c>
      <c r="O993" s="572">
        <f>ROW(Ops!J216)</f>
        <v>216</v>
      </c>
      <c r="P993" s="572">
        <f>COLUMN(Ops!J216)</f>
        <v>10</v>
      </c>
      <c r="Q993" s="572">
        <f>ROW(Ops!GJ216)</f>
        <v>216</v>
      </c>
      <c r="R993" s="572">
        <f>COLUMN(Ops!GJ216)</f>
        <v>192</v>
      </c>
      <c r="S993" s="572">
        <f ca="1">_xlfn.SHEET(Ops!J216)</f>
        <v>8</v>
      </c>
    </row>
    <row r="994" spans="1:19" x14ac:dyDescent="0.35">
      <c r="A994" s="572" t="s">
        <v>274</v>
      </c>
      <c r="B994" s="572">
        <v>501</v>
      </c>
      <c r="C994" s="572" t="s">
        <v>932</v>
      </c>
      <c r="D994" s="572">
        <v>-135</v>
      </c>
      <c r="E994" s="572" t="s">
        <v>933</v>
      </c>
      <c r="F994" s="572">
        <f>Ops!H217</f>
        <v>1115.5973791876963</v>
      </c>
      <c r="G994" s="572" t="str">
        <f>Ops!E217</f>
        <v>EA permit fee</v>
      </c>
      <c r="H994" s="572" t="s">
        <v>768</v>
      </c>
      <c r="I994" s="572">
        <f>COLUMN(Ops!E217)</f>
        <v>5</v>
      </c>
      <c r="J994" s="572" t="str">
        <f>Ops!G217</f>
        <v>$ 000s</v>
      </c>
      <c r="K994" s="572" t="s">
        <v>932</v>
      </c>
      <c r="L994" s="572">
        <v>502</v>
      </c>
      <c r="M994" s="572"/>
      <c r="N994" s="572" t="str" cm="1">
        <f t="array" aca="1" ref="N994" ca="1">CELL("format",Ops!H217)</f>
        <v>,0</v>
      </c>
      <c r="O994" s="572">
        <f>ROW(Ops!H217)</f>
        <v>217</v>
      </c>
      <c r="P994" s="572">
        <f>COLUMN(Ops!H217)</f>
        <v>8</v>
      </c>
      <c r="Q994" s="572">
        <f>ROW(Ops!H217)</f>
        <v>217</v>
      </c>
      <c r="R994" s="572">
        <f>COLUMN(Ops!H217)</f>
        <v>8</v>
      </c>
      <c r="S994" s="572">
        <f ca="1">_xlfn.SHEET(Ops!H217)</f>
        <v>8</v>
      </c>
    </row>
    <row r="995" spans="1:19" x14ac:dyDescent="0.35">
      <c r="A995" s="572" t="s">
        <v>277</v>
      </c>
      <c r="B995" s="572">
        <v>502</v>
      </c>
      <c r="C995" s="572" t="s">
        <v>934</v>
      </c>
      <c r="D995" s="572">
        <v>-135</v>
      </c>
      <c r="E995" s="572" t="s">
        <v>1278</v>
      </c>
      <c r="F995" s="572">
        <f>Ops!J217</f>
        <v>0</v>
      </c>
      <c r="G995" s="572" t="str">
        <f>Ops!E217</f>
        <v>EA permit fee</v>
      </c>
      <c r="H995" s="572" t="s">
        <v>768</v>
      </c>
      <c r="I995" s="572">
        <f>COLUMN(Ops!E217)</f>
        <v>5</v>
      </c>
      <c r="J995" s="572" t="str">
        <f>Ops!G217</f>
        <v>$ 000s</v>
      </c>
      <c r="K995" s="572" t="s">
        <v>934</v>
      </c>
      <c r="L995" s="572" t="s">
        <v>1651</v>
      </c>
      <c r="M995" s="572" t="s">
        <v>2274</v>
      </c>
      <c r="N995" s="572" t="str" cm="1">
        <f t="array" aca="1" ref="N995" ca="1">CELL("format",Ops!J217)</f>
        <v>,0</v>
      </c>
      <c r="O995" s="572">
        <f>ROW(Ops!J217)</f>
        <v>217</v>
      </c>
      <c r="P995" s="572">
        <f>COLUMN(Ops!J217)</f>
        <v>10</v>
      </c>
      <c r="Q995" s="572">
        <f>ROW(Ops!GJ217)</f>
        <v>217</v>
      </c>
      <c r="R995" s="572">
        <f>COLUMN(Ops!GJ217)</f>
        <v>192</v>
      </c>
      <c r="S995" s="572">
        <f ca="1">_xlfn.SHEET(Ops!J217)</f>
        <v>8</v>
      </c>
    </row>
    <row r="996" spans="1:19" x14ac:dyDescent="0.35">
      <c r="A996" s="572" t="s">
        <v>283</v>
      </c>
      <c r="B996" s="572">
        <v>503</v>
      </c>
      <c r="C996" s="572" t="s">
        <v>367</v>
      </c>
      <c r="D996" s="572">
        <v>-135</v>
      </c>
      <c r="E996" s="572" t="s">
        <v>368</v>
      </c>
      <c r="F996" s="572">
        <f>Ops!F219</f>
        <v>3</v>
      </c>
      <c r="G996" s="572" t="str">
        <f>Ops!E219</f>
        <v>Length of operating period</v>
      </c>
      <c r="H996" s="572" t="s">
        <v>83</v>
      </c>
      <c r="I996" s="572">
        <f>COLUMN(Ops!E219)</f>
        <v>5</v>
      </c>
      <c r="J996" s="572" t="str">
        <f>Ops!G219</f>
        <v>months</v>
      </c>
      <c r="K996" s="572"/>
      <c r="L996" s="572">
        <v>912</v>
      </c>
      <c r="M996" s="572">
        <v>510</v>
      </c>
      <c r="N996" s="572" t="str" cm="1">
        <f t="array" aca="1" ref="N996" ca="1">CELL("format",Ops!F219)</f>
        <v>,0</v>
      </c>
      <c r="O996" s="572">
        <f>ROW(Ops!F219)</f>
        <v>219</v>
      </c>
      <c r="P996" s="572">
        <f>COLUMN(Ops!F219)</f>
        <v>6</v>
      </c>
      <c r="Q996" s="572">
        <f>ROW(Ops!F219)</f>
        <v>219</v>
      </c>
      <c r="R996" s="572">
        <f>COLUMN(Ops!F219)</f>
        <v>6</v>
      </c>
      <c r="S996" s="572">
        <f ca="1">_xlfn.SHEET(Ops!F219)</f>
        <v>8</v>
      </c>
    </row>
    <row r="997" spans="1:19" x14ac:dyDescent="0.35">
      <c r="A997" s="572" t="s">
        <v>283</v>
      </c>
      <c r="B997" s="572">
        <v>504</v>
      </c>
      <c r="C997" s="572" t="s">
        <v>1189</v>
      </c>
      <c r="D997" s="572">
        <v>-135</v>
      </c>
      <c r="E997" s="572" t="s">
        <v>1279</v>
      </c>
      <c r="F997" s="572">
        <f>Ops!F220</f>
        <v>25</v>
      </c>
      <c r="G997" s="572" t="str">
        <f>Ops!E220</f>
        <v>Annual audit</v>
      </c>
      <c r="H997" s="572" t="s">
        <v>769</v>
      </c>
      <c r="I997" s="572">
        <f>COLUMN(Ops!E220)</f>
        <v>5</v>
      </c>
      <c r="J997" s="572" t="str">
        <f>Ops!G220</f>
        <v>$ 000s p.a.</v>
      </c>
      <c r="K997" s="572"/>
      <c r="L997" s="572">
        <v>952</v>
      </c>
      <c r="M997" s="572">
        <v>510</v>
      </c>
      <c r="N997" s="572" t="str" cm="1">
        <f t="array" aca="1" ref="N997" ca="1">CELL("format",Ops!F220)</f>
        <v>,0</v>
      </c>
      <c r="O997" s="572">
        <f>ROW(Ops!F220)</f>
        <v>220</v>
      </c>
      <c r="P997" s="572">
        <f>COLUMN(Ops!F220)</f>
        <v>6</v>
      </c>
      <c r="Q997" s="572">
        <f>ROW(Ops!F220)</f>
        <v>220</v>
      </c>
      <c r="R997" s="572">
        <f>COLUMN(Ops!F220)</f>
        <v>6</v>
      </c>
      <c r="S997" s="572">
        <f ca="1">_xlfn.SHEET(Ops!F220)</f>
        <v>8</v>
      </c>
    </row>
    <row r="998" spans="1:19" x14ac:dyDescent="0.35">
      <c r="A998" s="572" t="s">
        <v>283</v>
      </c>
      <c r="B998" s="572">
        <v>505</v>
      </c>
      <c r="C998" s="572" t="s">
        <v>590</v>
      </c>
      <c r="D998" s="572">
        <v>-135</v>
      </c>
      <c r="E998" s="572" t="s">
        <v>596</v>
      </c>
      <c r="F998" s="572">
        <f>Ops!F221</f>
        <v>4</v>
      </c>
      <c r="G998" s="572" t="str">
        <f>Ops!E221</f>
        <v>Number of periods in a year</v>
      </c>
      <c r="H998" s="572" t="s">
        <v>97</v>
      </c>
      <c r="I998" s="572">
        <f>COLUMN(Ops!E221)</f>
        <v>5</v>
      </c>
      <c r="J998" s="572" t="str">
        <f>Ops!G221</f>
        <v>periods</v>
      </c>
      <c r="K998" s="572"/>
      <c r="L998" s="572">
        <v>845</v>
      </c>
      <c r="M998" s="572">
        <v>510</v>
      </c>
      <c r="N998" s="572" t="str" cm="1">
        <f t="array" aca="1" ref="N998" ca="1">CELL("format",Ops!F221)</f>
        <v>,0</v>
      </c>
      <c r="O998" s="572">
        <f>ROW(Ops!F221)</f>
        <v>221</v>
      </c>
      <c r="P998" s="572">
        <f>COLUMN(Ops!F221)</f>
        <v>6</v>
      </c>
      <c r="Q998" s="572">
        <f>ROW(Ops!F221)</f>
        <v>221</v>
      </c>
      <c r="R998" s="572">
        <f>COLUMN(Ops!F221)</f>
        <v>6</v>
      </c>
      <c r="S998" s="572">
        <f ca="1">_xlfn.SHEET(Ops!F221)</f>
        <v>8</v>
      </c>
    </row>
    <row r="999" spans="1:19" x14ac:dyDescent="0.35">
      <c r="A999" s="572" t="s">
        <v>283</v>
      </c>
      <c r="B999" s="572">
        <v>506</v>
      </c>
      <c r="C999" s="572" t="s">
        <v>1005</v>
      </c>
      <c r="D999" s="572">
        <v>-135</v>
      </c>
      <c r="E999" s="572" t="s">
        <v>1008</v>
      </c>
      <c r="F999" s="572">
        <f>Ops!J222</f>
        <v>1</v>
      </c>
      <c r="G999" s="572" t="str">
        <f>Ops!E222</f>
        <v>Months per model period</v>
      </c>
      <c r="H999" s="572" t="s">
        <v>965</v>
      </c>
      <c r="I999" s="572">
        <f>COLUMN(Ops!E222)</f>
        <v>5</v>
      </c>
      <c r="J999" s="572" t="str">
        <f>Ops!G222</f>
        <v>months</v>
      </c>
      <c r="K999" s="572"/>
      <c r="L999" s="572">
        <v>68</v>
      </c>
      <c r="M999" s="572">
        <v>510</v>
      </c>
      <c r="N999" s="572" t="str" cm="1">
        <f t="array" aca="1" ref="N999" ca="1">CELL("format",Ops!J222)</f>
        <v>,0</v>
      </c>
      <c r="O999" s="572">
        <f>ROW(Ops!J222)</f>
        <v>222</v>
      </c>
      <c r="P999" s="572">
        <f>COLUMN(Ops!J222)</f>
        <v>10</v>
      </c>
      <c r="Q999" s="572">
        <f>ROW(Ops!GJ222)</f>
        <v>222</v>
      </c>
      <c r="R999" s="572">
        <f>COLUMN(Ops!GJ222)</f>
        <v>192</v>
      </c>
      <c r="S999" s="572">
        <f ca="1">_xlfn.SHEET(Ops!J222)</f>
        <v>8</v>
      </c>
    </row>
    <row r="1000" spans="1:19" x14ac:dyDescent="0.35">
      <c r="A1000" s="572" t="s">
        <v>283</v>
      </c>
      <c r="B1000" s="572">
        <v>507</v>
      </c>
      <c r="C1000" s="572" t="s">
        <v>666</v>
      </c>
      <c r="D1000" s="572">
        <v>-135</v>
      </c>
      <c r="E1000" s="572" t="s">
        <v>678</v>
      </c>
      <c r="F1000" s="572">
        <f>Ops!J223</f>
        <v>0</v>
      </c>
      <c r="G1000" s="572" t="str">
        <f>Ops!E223</f>
        <v>Operating period flag</v>
      </c>
      <c r="H1000" s="572" t="s">
        <v>111</v>
      </c>
      <c r="I1000" s="572">
        <f>COLUMN(Ops!E223)</f>
        <v>5</v>
      </c>
      <c r="J1000" s="572" t="str">
        <f>Ops!G223</f>
        <v>flag</v>
      </c>
      <c r="K1000" s="572"/>
      <c r="L1000" s="572">
        <v>108</v>
      </c>
      <c r="M1000" s="572">
        <v>510</v>
      </c>
      <c r="N1000" s="572" t="str" cm="1">
        <f t="array" aca="1" ref="N1000" ca="1">CELL("format",Ops!J223)</f>
        <v>,0</v>
      </c>
      <c r="O1000" s="572">
        <f>ROW(Ops!J223)</f>
        <v>223</v>
      </c>
      <c r="P1000" s="572">
        <f>COLUMN(Ops!J223)</f>
        <v>10</v>
      </c>
      <c r="Q1000" s="572">
        <f>ROW(Ops!GJ223)</f>
        <v>223</v>
      </c>
      <c r="R1000" s="572">
        <f>COLUMN(Ops!GJ223)</f>
        <v>192</v>
      </c>
      <c r="S1000" s="572">
        <f ca="1">_xlfn.SHEET(Ops!J223)</f>
        <v>8</v>
      </c>
    </row>
    <row r="1001" spans="1:19" x14ac:dyDescent="0.35">
      <c r="A1001" s="572" t="s">
        <v>283</v>
      </c>
      <c r="B1001" s="572">
        <v>508</v>
      </c>
      <c r="C1001" s="572" t="s">
        <v>1216</v>
      </c>
      <c r="D1001" s="572">
        <v>-135</v>
      </c>
      <c r="E1001" s="572" t="s">
        <v>1235</v>
      </c>
      <c r="F1001" s="572">
        <f>Ops!J224</f>
        <v>1</v>
      </c>
      <c r="G1001" s="572" t="str">
        <f>Ops!E224</f>
        <v>CPI escalation factor</v>
      </c>
      <c r="H1001" s="572" t="s">
        <v>698</v>
      </c>
      <c r="I1001" s="572">
        <f>COLUMN(Ops!E224)</f>
        <v>5</v>
      </c>
      <c r="J1001" s="572" t="str">
        <f>Ops!G224</f>
        <v>factor</v>
      </c>
      <c r="K1001" s="572"/>
      <c r="L1001" s="572">
        <v>322</v>
      </c>
      <c r="M1001" s="572">
        <v>510</v>
      </c>
      <c r="N1001" s="572" t="str" cm="1">
        <f t="array" aca="1" ref="N1001" ca="1">CELL("format",Ops!J224)</f>
        <v>,4</v>
      </c>
      <c r="O1001" s="572">
        <f>ROW(Ops!J224)</f>
        <v>224</v>
      </c>
      <c r="P1001" s="572">
        <f>COLUMN(Ops!J224)</f>
        <v>10</v>
      </c>
      <c r="Q1001" s="572">
        <f>ROW(Ops!GJ224)</f>
        <v>224</v>
      </c>
      <c r="R1001" s="572">
        <f>COLUMN(Ops!GJ224)</f>
        <v>192</v>
      </c>
      <c r="S1001" s="572">
        <f ca="1">_xlfn.SHEET(Ops!J224)</f>
        <v>8</v>
      </c>
    </row>
    <row r="1002" spans="1:19" x14ac:dyDescent="0.35">
      <c r="A1002" s="572" t="s">
        <v>274</v>
      </c>
      <c r="B1002" s="572">
        <v>509</v>
      </c>
      <c r="C1002" s="572" t="s">
        <v>935</v>
      </c>
      <c r="D1002" s="572">
        <v>-135</v>
      </c>
      <c r="E1002" s="572" t="s">
        <v>936</v>
      </c>
      <c r="F1002" s="572">
        <f>Ops!H225</f>
        <v>936.84697614015454</v>
      </c>
      <c r="G1002" s="572" t="str">
        <f>Ops!E225</f>
        <v>Annual audit</v>
      </c>
      <c r="H1002" s="572" t="s">
        <v>769</v>
      </c>
      <c r="I1002" s="572">
        <f>COLUMN(Ops!E225)</f>
        <v>5</v>
      </c>
      <c r="J1002" s="572" t="str">
        <f>Ops!G225</f>
        <v>$ 000s</v>
      </c>
      <c r="K1002" s="572" t="s">
        <v>935</v>
      </c>
      <c r="L1002" s="572">
        <v>510</v>
      </c>
      <c r="M1002" s="572"/>
      <c r="N1002" s="572" t="str" cm="1">
        <f t="array" aca="1" ref="N1002" ca="1">CELL("format",Ops!H225)</f>
        <v>,0</v>
      </c>
      <c r="O1002" s="572">
        <f>ROW(Ops!H225)</f>
        <v>225</v>
      </c>
      <c r="P1002" s="572">
        <f>COLUMN(Ops!H225)</f>
        <v>8</v>
      </c>
      <c r="Q1002" s="572">
        <f>ROW(Ops!H225)</f>
        <v>225</v>
      </c>
      <c r="R1002" s="572">
        <f>COLUMN(Ops!H225)</f>
        <v>8</v>
      </c>
      <c r="S1002" s="572">
        <f ca="1">_xlfn.SHEET(Ops!H225)</f>
        <v>8</v>
      </c>
    </row>
    <row r="1003" spans="1:19" x14ac:dyDescent="0.35">
      <c r="A1003" s="572" t="s">
        <v>277</v>
      </c>
      <c r="B1003" s="572">
        <v>510</v>
      </c>
      <c r="C1003" s="572" t="s">
        <v>937</v>
      </c>
      <c r="D1003" s="572">
        <v>-135</v>
      </c>
      <c r="E1003" s="572" t="s">
        <v>1280</v>
      </c>
      <c r="F1003" s="572">
        <f>Ops!J225</f>
        <v>0</v>
      </c>
      <c r="G1003" s="572" t="str">
        <f>Ops!E225</f>
        <v>Annual audit</v>
      </c>
      <c r="H1003" s="572" t="s">
        <v>769</v>
      </c>
      <c r="I1003" s="572">
        <f>COLUMN(Ops!E225)</f>
        <v>5</v>
      </c>
      <c r="J1003" s="572" t="str">
        <f>Ops!G225</f>
        <v>$ 000s</v>
      </c>
      <c r="K1003" s="572" t="s">
        <v>937</v>
      </c>
      <c r="L1003" s="572" t="s">
        <v>1652</v>
      </c>
      <c r="M1003" s="572" t="s">
        <v>2275</v>
      </c>
      <c r="N1003" s="572" t="str" cm="1">
        <f t="array" aca="1" ref="N1003" ca="1">CELL("format",Ops!J225)</f>
        <v>,0</v>
      </c>
      <c r="O1003" s="572">
        <f>ROW(Ops!J225)</f>
        <v>225</v>
      </c>
      <c r="P1003" s="572">
        <f>COLUMN(Ops!J225)</f>
        <v>10</v>
      </c>
      <c r="Q1003" s="572">
        <f>ROW(Ops!GJ225)</f>
        <v>225</v>
      </c>
      <c r="R1003" s="572">
        <f>COLUMN(Ops!GJ225)</f>
        <v>192</v>
      </c>
      <c r="S1003" s="572">
        <f ca="1">_xlfn.SHEET(Ops!J225)</f>
        <v>8</v>
      </c>
    </row>
    <row r="1004" spans="1:19" x14ac:dyDescent="0.35">
      <c r="A1004" s="572" t="s">
        <v>283</v>
      </c>
      <c r="B1004" s="572">
        <v>511</v>
      </c>
      <c r="C1004" s="572" t="s">
        <v>367</v>
      </c>
      <c r="D1004" s="572">
        <v>-135</v>
      </c>
      <c r="E1004" s="572" t="s">
        <v>368</v>
      </c>
      <c r="F1004" s="572">
        <f>Ops!F227</f>
        <v>3</v>
      </c>
      <c r="G1004" s="572" t="str">
        <f>Ops!E227</f>
        <v>Length of operating period</v>
      </c>
      <c r="H1004" s="572" t="s">
        <v>83</v>
      </c>
      <c r="I1004" s="572">
        <f>COLUMN(Ops!E227)</f>
        <v>5</v>
      </c>
      <c r="J1004" s="572" t="str">
        <f>Ops!G227</f>
        <v>months</v>
      </c>
      <c r="K1004" s="572"/>
      <c r="L1004" s="572">
        <v>912</v>
      </c>
      <c r="M1004" s="572">
        <v>518</v>
      </c>
      <c r="N1004" s="572" t="str" cm="1">
        <f t="array" aca="1" ref="N1004" ca="1">CELL("format",Ops!F227)</f>
        <v>,0</v>
      </c>
      <c r="O1004" s="572">
        <f>ROW(Ops!F227)</f>
        <v>227</v>
      </c>
      <c r="P1004" s="572">
        <f>COLUMN(Ops!F227)</f>
        <v>6</v>
      </c>
      <c r="Q1004" s="572">
        <f>ROW(Ops!F227)</f>
        <v>227</v>
      </c>
      <c r="R1004" s="572">
        <f>COLUMN(Ops!F227)</f>
        <v>6</v>
      </c>
      <c r="S1004" s="572">
        <f ca="1">_xlfn.SHEET(Ops!F227)</f>
        <v>8</v>
      </c>
    </row>
    <row r="1005" spans="1:19" x14ac:dyDescent="0.35">
      <c r="A1005" s="572" t="s">
        <v>283</v>
      </c>
      <c r="B1005" s="572">
        <v>512</v>
      </c>
      <c r="C1005" s="572" t="s">
        <v>1194</v>
      </c>
      <c r="D1005" s="572">
        <v>-135</v>
      </c>
      <c r="E1005" s="572" t="s">
        <v>1281</v>
      </c>
      <c r="F1005" s="572">
        <f>Ops!F228</f>
        <v>25</v>
      </c>
      <c r="G1005" s="572" t="str">
        <f>Ops!E228</f>
        <v>Opex contingency</v>
      </c>
      <c r="H1005" s="572" t="s">
        <v>770</v>
      </c>
      <c r="I1005" s="572">
        <f>COLUMN(Ops!E228)</f>
        <v>5</v>
      </c>
      <c r="J1005" s="572" t="str">
        <f>Ops!G228</f>
        <v>$ 000s p.a.</v>
      </c>
      <c r="K1005" s="572"/>
      <c r="L1005" s="572">
        <v>953</v>
      </c>
      <c r="M1005" s="572">
        <v>518</v>
      </c>
      <c r="N1005" s="572" t="str" cm="1">
        <f t="array" aca="1" ref="N1005" ca="1">CELL("format",Ops!F228)</f>
        <v>,0</v>
      </c>
      <c r="O1005" s="572">
        <f>ROW(Ops!F228)</f>
        <v>228</v>
      </c>
      <c r="P1005" s="572">
        <f>COLUMN(Ops!F228)</f>
        <v>6</v>
      </c>
      <c r="Q1005" s="572">
        <f>ROW(Ops!F228)</f>
        <v>228</v>
      </c>
      <c r="R1005" s="572">
        <f>COLUMN(Ops!F228)</f>
        <v>6</v>
      </c>
      <c r="S1005" s="572">
        <f ca="1">_xlfn.SHEET(Ops!F228)</f>
        <v>8</v>
      </c>
    </row>
    <row r="1006" spans="1:19" x14ac:dyDescent="0.35">
      <c r="A1006" s="572" t="s">
        <v>283</v>
      </c>
      <c r="B1006" s="572">
        <v>513</v>
      </c>
      <c r="C1006" s="572" t="s">
        <v>590</v>
      </c>
      <c r="D1006" s="572">
        <v>-135</v>
      </c>
      <c r="E1006" s="572" t="s">
        <v>596</v>
      </c>
      <c r="F1006" s="572">
        <f>Ops!F229</f>
        <v>4</v>
      </c>
      <c r="G1006" s="572" t="str">
        <f>Ops!E229</f>
        <v>Number of periods in a year</v>
      </c>
      <c r="H1006" s="572" t="s">
        <v>97</v>
      </c>
      <c r="I1006" s="572">
        <f>COLUMN(Ops!E229)</f>
        <v>5</v>
      </c>
      <c r="J1006" s="572" t="str">
        <f>Ops!G229</f>
        <v>periods</v>
      </c>
      <c r="K1006" s="572"/>
      <c r="L1006" s="572">
        <v>845</v>
      </c>
      <c r="M1006" s="572">
        <v>518</v>
      </c>
      <c r="N1006" s="572" t="str" cm="1">
        <f t="array" aca="1" ref="N1006" ca="1">CELL("format",Ops!F229)</f>
        <v>,0</v>
      </c>
      <c r="O1006" s="572">
        <f>ROW(Ops!F229)</f>
        <v>229</v>
      </c>
      <c r="P1006" s="572">
        <f>COLUMN(Ops!F229)</f>
        <v>6</v>
      </c>
      <c r="Q1006" s="572">
        <f>ROW(Ops!F229)</f>
        <v>229</v>
      </c>
      <c r="R1006" s="572">
        <f>COLUMN(Ops!F229)</f>
        <v>6</v>
      </c>
      <c r="S1006" s="572">
        <f ca="1">_xlfn.SHEET(Ops!F229)</f>
        <v>8</v>
      </c>
    </row>
    <row r="1007" spans="1:19" x14ac:dyDescent="0.35">
      <c r="A1007" s="572" t="s">
        <v>283</v>
      </c>
      <c r="B1007" s="572">
        <v>514</v>
      </c>
      <c r="C1007" s="572" t="s">
        <v>1005</v>
      </c>
      <c r="D1007" s="572">
        <v>-135</v>
      </c>
      <c r="E1007" s="572" t="s">
        <v>1008</v>
      </c>
      <c r="F1007" s="572">
        <f>Ops!J230</f>
        <v>1</v>
      </c>
      <c r="G1007" s="572" t="str">
        <f>Ops!E230</f>
        <v>Months per model period</v>
      </c>
      <c r="H1007" s="572" t="s">
        <v>965</v>
      </c>
      <c r="I1007" s="572">
        <f>COLUMN(Ops!E230)</f>
        <v>5</v>
      </c>
      <c r="J1007" s="572" t="str">
        <f>Ops!G230</f>
        <v>months</v>
      </c>
      <c r="K1007" s="572"/>
      <c r="L1007" s="572">
        <v>68</v>
      </c>
      <c r="M1007" s="572">
        <v>518</v>
      </c>
      <c r="N1007" s="572" t="str" cm="1">
        <f t="array" aca="1" ref="N1007" ca="1">CELL("format",Ops!J230)</f>
        <v>,0</v>
      </c>
      <c r="O1007" s="572">
        <f>ROW(Ops!J230)</f>
        <v>230</v>
      </c>
      <c r="P1007" s="572">
        <f>COLUMN(Ops!J230)</f>
        <v>10</v>
      </c>
      <c r="Q1007" s="572">
        <f>ROW(Ops!GJ230)</f>
        <v>230</v>
      </c>
      <c r="R1007" s="572">
        <f>COLUMN(Ops!GJ230)</f>
        <v>192</v>
      </c>
      <c r="S1007" s="572">
        <f ca="1">_xlfn.SHEET(Ops!J230)</f>
        <v>8</v>
      </c>
    </row>
    <row r="1008" spans="1:19" x14ac:dyDescent="0.35">
      <c r="A1008" s="572" t="s">
        <v>283</v>
      </c>
      <c r="B1008" s="572">
        <v>515</v>
      </c>
      <c r="C1008" s="572" t="s">
        <v>666</v>
      </c>
      <c r="D1008" s="572">
        <v>-135</v>
      </c>
      <c r="E1008" s="572" t="s">
        <v>678</v>
      </c>
      <c r="F1008" s="572">
        <f>Ops!J231</f>
        <v>0</v>
      </c>
      <c r="G1008" s="572" t="str">
        <f>Ops!E231</f>
        <v>Operating period flag</v>
      </c>
      <c r="H1008" s="572" t="s">
        <v>111</v>
      </c>
      <c r="I1008" s="572">
        <f>COLUMN(Ops!E231)</f>
        <v>5</v>
      </c>
      <c r="J1008" s="572" t="str">
        <f>Ops!G231</f>
        <v>flag</v>
      </c>
      <c r="K1008" s="572"/>
      <c r="L1008" s="572">
        <v>108</v>
      </c>
      <c r="M1008" s="572">
        <v>518</v>
      </c>
      <c r="N1008" s="572" t="str" cm="1">
        <f t="array" aca="1" ref="N1008" ca="1">CELL("format",Ops!J231)</f>
        <v>,0</v>
      </c>
      <c r="O1008" s="572">
        <f>ROW(Ops!J231)</f>
        <v>231</v>
      </c>
      <c r="P1008" s="572">
        <f>COLUMN(Ops!J231)</f>
        <v>10</v>
      </c>
      <c r="Q1008" s="572">
        <f>ROW(Ops!GJ231)</f>
        <v>231</v>
      </c>
      <c r="R1008" s="572">
        <f>COLUMN(Ops!GJ231)</f>
        <v>192</v>
      </c>
      <c r="S1008" s="572">
        <f ca="1">_xlfn.SHEET(Ops!J231)</f>
        <v>8</v>
      </c>
    </row>
    <row r="1009" spans="1:19" x14ac:dyDescent="0.35">
      <c r="A1009" s="572" t="s">
        <v>283</v>
      </c>
      <c r="B1009" s="572">
        <v>516</v>
      </c>
      <c r="C1009" s="572" t="s">
        <v>1216</v>
      </c>
      <c r="D1009" s="572">
        <v>-135</v>
      </c>
      <c r="E1009" s="572" t="s">
        <v>1235</v>
      </c>
      <c r="F1009" s="572">
        <f>Ops!J232</f>
        <v>1</v>
      </c>
      <c r="G1009" s="572" t="str">
        <f>Ops!E232</f>
        <v>CPI escalation factor</v>
      </c>
      <c r="H1009" s="572" t="s">
        <v>698</v>
      </c>
      <c r="I1009" s="572">
        <f>COLUMN(Ops!E232)</f>
        <v>5</v>
      </c>
      <c r="J1009" s="572" t="str">
        <f>Ops!G232</f>
        <v>factor</v>
      </c>
      <c r="K1009" s="572"/>
      <c r="L1009" s="572">
        <v>322</v>
      </c>
      <c r="M1009" s="572">
        <v>518</v>
      </c>
      <c r="N1009" s="572" t="str" cm="1">
        <f t="array" aca="1" ref="N1009" ca="1">CELL("format",Ops!J232)</f>
        <v>,4</v>
      </c>
      <c r="O1009" s="572">
        <f>ROW(Ops!J232)</f>
        <v>232</v>
      </c>
      <c r="P1009" s="572">
        <f>COLUMN(Ops!J232)</f>
        <v>10</v>
      </c>
      <c r="Q1009" s="572">
        <f>ROW(Ops!GJ232)</f>
        <v>232</v>
      </c>
      <c r="R1009" s="572">
        <f>COLUMN(Ops!GJ232)</f>
        <v>192</v>
      </c>
      <c r="S1009" s="572">
        <f ca="1">_xlfn.SHEET(Ops!J232)</f>
        <v>8</v>
      </c>
    </row>
    <row r="1010" spans="1:19" x14ac:dyDescent="0.35">
      <c r="A1010" s="572" t="s">
        <v>274</v>
      </c>
      <c r="B1010" s="572">
        <v>517</v>
      </c>
      <c r="C1010" s="572" t="s">
        <v>938</v>
      </c>
      <c r="D1010" s="572">
        <v>-135</v>
      </c>
      <c r="E1010" s="572" t="s">
        <v>939</v>
      </c>
      <c r="F1010" s="572">
        <f>Ops!H233</f>
        <v>936.84697614015454</v>
      </c>
      <c r="G1010" s="572" t="str">
        <f>Ops!E233</f>
        <v>Opex contingency</v>
      </c>
      <c r="H1010" s="572" t="s">
        <v>770</v>
      </c>
      <c r="I1010" s="572">
        <f>COLUMN(Ops!E233)</f>
        <v>5</v>
      </c>
      <c r="J1010" s="572" t="str">
        <f>Ops!G233</f>
        <v>$ 000s</v>
      </c>
      <c r="K1010" s="572" t="s">
        <v>938</v>
      </c>
      <c r="L1010" s="572">
        <v>518</v>
      </c>
      <c r="M1010" s="572"/>
      <c r="N1010" s="572" t="str" cm="1">
        <f t="array" aca="1" ref="N1010" ca="1">CELL("format",Ops!H233)</f>
        <v>,0</v>
      </c>
      <c r="O1010" s="572">
        <f>ROW(Ops!H233)</f>
        <v>233</v>
      </c>
      <c r="P1010" s="572">
        <f>COLUMN(Ops!H233)</f>
        <v>8</v>
      </c>
      <c r="Q1010" s="572">
        <f>ROW(Ops!H233)</f>
        <v>233</v>
      </c>
      <c r="R1010" s="572">
        <f>COLUMN(Ops!H233)</f>
        <v>8</v>
      </c>
      <c r="S1010" s="572">
        <f ca="1">_xlfn.SHEET(Ops!H233)</f>
        <v>8</v>
      </c>
    </row>
    <row r="1011" spans="1:19" x14ac:dyDescent="0.35">
      <c r="A1011" s="572" t="s">
        <v>277</v>
      </c>
      <c r="B1011" s="572">
        <v>518</v>
      </c>
      <c r="C1011" s="572" t="s">
        <v>940</v>
      </c>
      <c r="D1011" s="572">
        <v>-135</v>
      </c>
      <c r="E1011" s="572" t="s">
        <v>1282</v>
      </c>
      <c r="F1011" s="572">
        <f>Ops!J233</f>
        <v>0</v>
      </c>
      <c r="G1011" s="572" t="str">
        <f>Ops!E233</f>
        <v>Opex contingency</v>
      </c>
      <c r="H1011" s="572" t="s">
        <v>770</v>
      </c>
      <c r="I1011" s="572">
        <f>COLUMN(Ops!E233)</f>
        <v>5</v>
      </c>
      <c r="J1011" s="572" t="str">
        <f>Ops!G233</f>
        <v>$ 000s</v>
      </c>
      <c r="K1011" s="572" t="s">
        <v>940</v>
      </c>
      <c r="L1011" s="572" t="s">
        <v>1653</v>
      </c>
      <c r="M1011" s="572" t="s">
        <v>2276</v>
      </c>
      <c r="N1011" s="572" t="str" cm="1">
        <f t="array" aca="1" ref="N1011" ca="1">CELL("format",Ops!J233)</f>
        <v>,0</v>
      </c>
      <c r="O1011" s="572">
        <f>ROW(Ops!J233)</f>
        <v>233</v>
      </c>
      <c r="P1011" s="572">
        <f>COLUMN(Ops!J233)</f>
        <v>10</v>
      </c>
      <c r="Q1011" s="572">
        <f>ROW(Ops!GJ233)</f>
        <v>233</v>
      </c>
      <c r="R1011" s="572">
        <f>COLUMN(Ops!GJ233)</f>
        <v>192</v>
      </c>
      <c r="S1011" s="572">
        <f ca="1">_xlfn.SHEET(Ops!J233)</f>
        <v>8</v>
      </c>
    </row>
    <row r="1012" spans="1:19" x14ac:dyDescent="0.35">
      <c r="A1012" s="572" t="s">
        <v>283</v>
      </c>
      <c r="B1012" s="572">
        <v>519</v>
      </c>
      <c r="C1012" s="572" t="s">
        <v>367</v>
      </c>
      <c r="D1012" s="572">
        <v>-135</v>
      </c>
      <c r="E1012" s="572" t="s">
        <v>368</v>
      </c>
      <c r="F1012" s="572">
        <f>Ops!F235</f>
        <v>3</v>
      </c>
      <c r="G1012" s="572" t="str">
        <f>Ops!E235</f>
        <v>Length of operating period</v>
      </c>
      <c r="H1012" s="572" t="s">
        <v>83</v>
      </c>
      <c r="I1012" s="572">
        <f>COLUMN(Ops!E235)</f>
        <v>5</v>
      </c>
      <c r="J1012" s="572" t="str">
        <f>Ops!G235</f>
        <v>months</v>
      </c>
      <c r="K1012" s="572"/>
      <c r="L1012" s="572">
        <v>912</v>
      </c>
      <c r="M1012" s="572">
        <v>526</v>
      </c>
      <c r="N1012" s="572" t="str" cm="1">
        <f t="array" aca="1" ref="N1012" ca="1">CELL("format",Ops!F235)</f>
        <v>,0</v>
      </c>
      <c r="O1012" s="572">
        <f>ROW(Ops!F235)</f>
        <v>235</v>
      </c>
      <c r="P1012" s="572">
        <f>COLUMN(Ops!F235)</f>
        <v>6</v>
      </c>
      <c r="Q1012" s="572">
        <f>ROW(Ops!F235)</f>
        <v>235</v>
      </c>
      <c r="R1012" s="572">
        <f>COLUMN(Ops!F235)</f>
        <v>6</v>
      </c>
      <c r="S1012" s="572">
        <f ca="1">_xlfn.SHEET(Ops!F235)</f>
        <v>8</v>
      </c>
    </row>
    <row r="1013" spans="1:19" x14ac:dyDescent="0.35">
      <c r="A1013" s="572" t="s">
        <v>283</v>
      </c>
      <c r="B1013" s="572">
        <v>520</v>
      </c>
      <c r="C1013" s="572" t="s">
        <v>1199</v>
      </c>
      <c r="D1013" s="572">
        <v>-135</v>
      </c>
      <c r="E1013" s="572" t="s">
        <v>1283</v>
      </c>
      <c r="F1013" s="572">
        <f>Ops!F236</f>
        <v>6.55</v>
      </c>
      <c r="G1013" s="572" t="str">
        <f>Ops!E236</f>
        <v>Rent for surface water drainage</v>
      </c>
      <c r="H1013" s="572" t="s">
        <v>771</v>
      </c>
      <c r="I1013" s="572">
        <f>COLUMN(Ops!E236)</f>
        <v>5</v>
      </c>
      <c r="J1013" s="572" t="str">
        <f>Ops!G236</f>
        <v>$ 000s p.a.</v>
      </c>
      <c r="K1013" s="572"/>
      <c r="L1013" s="572">
        <v>954</v>
      </c>
      <c r="M1013" s="572">
        <v>526</v>
      </c>
      <c r="N1013" s="572" t="str" cm="1">
        <f t="array" aca="1" ref="N1013" ca="1">CELL("format",Ops!F236)</f>
        <v>,0</v>
      </c>
      <c r="O1013" s="572">
        <f>ROW(Ops!F236)</f>
        <v>236</v>
      </c>
      <c r="P1013" s="572">
        <f>COLUMN(Ops!F236)</f>
        <v>6</v>
      </c>
      <c r="Q1013" s="572">
        <f>ROW(Ops!F236)</f>
        <v>236</v>
      </c>
      <c r="R1013" s="572">
        <f>COLUMN(Ops!F236)</f>
        <v>6</v>
      </c>
      <c r="S1013" s="572">
        <f ca="1">_xlfn.SHEET(Ops!F236)</f>
        <v>8</v>
      </c>
    </row>
    <row r="1014" spans="1:19" x14ac:dyDescent="0.35">
      <c r="A1014" s="572" t="s">
        <v>283</v>
      </c>
      <c r="B1014" s="572">
        <v>521</v>
      </c>
      <c r="C1014" s="572" t="s">
        <v>590</v>
      </c>
      <c r="D1014" s="572">
        <v>-135</v>
      </c>
      <c r="E1014" s="572" t="s">
        <v>596</v>
      </c>
      <c r="F1014" s="572">
        <f>Ops!F237</f>
        <v>4</v>
      </c>
      <c r="G1014" s="572" t="str">
        <f>Ops!E237</f>
        <v>Number of periods in a year</v>
      </c>
      <c r="H1014" s="572" t="s">
        <v>97</v>
      </c>
      <c r="I1014" s="572">
        <f>COLUMN(Ops!E237)</f>
        <v>5</v>
      </c>
      <c r="J1014" s="572" t="str">
        <f>Ops!G237</f>
        <v>periods</v>
      </c>
      <c r="K1014" s="572"/>
      <c r="L1014" s="572">
        <v>845</v>
      </c>
      <c r="M1014" s="572">
        <v>526</v>
      </c>
      <c r="N1014" s="572" t="str" cm="1">
        <f t="array" aca="1" ref="N1014" ca="1">CELL("format",Ops!F237)</f>
        <v>,0</v>
      </c>
      <c r="O1014" s="572">
        <f>ROW(Ops!F237)</f>
        <v>237</v>
      </c>
      <c r="P1014" s="572">
        <f>COLUMN(Ops!F237)</f>
        <v>6</v>
      </c>
      <c r="Q1014" s="572">
        <f>ROW(Ops!F237)</f>
        <v>237</v>
      </c>
      <c r="R1014" s="572">
        <f>COLUMN(Ops!F237)</f>
        <v>6</v>
      </c>
      <c r="S1014" s="572">
        <f ca="1">_xlfn.SHEET(Ops!F237)</f>
        <v>8</v>
      </c>
    </row>
    <row r="1015" spans="1:19" x14ac:dyDescent="0.35">
      <c r="A1015" s="572" t="s">
        <v>283</v>
      </c>
      <c r="B1015" s="572">
        <v>522</v>
      </c>
      <c r="C1015" s="572" t="s">
        <v>1005</v>
      </c>
      <c r="D1015" s="572">
        <v>-135</v>
      </c>
      <c r="E1015" s="572" t="s">
        <v>1008</v>
      </c>
      <c r="F1015" s="572">
        <f>Ops!J238</f>
        <v>1</v>
      </c>
      <c r="G1015" s="572" t="str">
        <f>Ops!E238</f>
        <v>Months per model period</v>
      </c>
      <c r="H1015" s="572" t="s">
        <v>965</v>
      </c>
      <c r="I1015" s="572">
        <f>COLUMN(Ops!E238)</f>
        <v>5</v>
      </c>
      <c r="J1015" s="572" t="str">
        <f>Ops!G238</f>
        <v>months</v>
      </c>
      <c r="K1015" s="572"/>
      <c r="L1015" s="572">
        <v>68</v>
      </c>
      <c r="M1015" s="572">
        <v>526</v>
      </c>
      <c r="N1015" s="572" t="str" cm="1">
        <f t="array" aca="1" ref="N1015" ca="1">CELL("format",Ops!J238)</f>
        <v>,0</v>
      </c>
      <c r="O1015" s="572">
        <f>ROW(Ops!J238)</f>
        <v>238</v>
      </c>
      <c r="P1015" s="572">
        <f>COLUMN(Ops!J238)</f>
        <v>10</v>
      </c>
      <c r="Q1015" s="572">
        <f>ROW(Ops!GJ238)</f>
        <v>238</v>
      </c>
      <c r="R1015" s="572">
        <f>COLUMN(Ops!GJ238)</f>
        <v>192</v>
      </c>
      <c r="S1015" s="572">
        <f ca="1">_xlfn.SHEET(Ops!J238)</f>
        <v>8</v>
      </c>
    </row>
    <row r="1016" spans="1:19" x14ac:dyDescent="0.35">
      <c r="A1016" s="572" t="s">
        <v>283</v>
      </c>
      <c r="B1016" s="572">
        <v>523</v>
      </c>
      <c r="C1016" s="572" t="s">
        <v>666</v>
      </c>
      <c r="D1016" s="572">
        <v>-135</v>
      </c>
      <c r="E1016" s="572" t="s">
        <v>678</v>
      </c>
      <c r="F1016" s="572">
        <f>Ops!J239</f>
        <v>0</v>
      </c>
      <c r="G1016" s="572" t="str">
        <f>Ops!E239</f>
        <v>Operating period flag</v>
      </c>
      <c r="H1016" s="572" t="s">
        <v>111</v>
      </c>
      <c r="I1016" s="572">
        <f>COLUMN(Ops!E239)</f>
        <v>5</v>
      </c>
      <c r="J1016" s="572" t="str">
        <f>Ops!G239</f>
        <v>flag</v>
      </c>
      <c r="K1016" s="572"/>
      <c r="L1016" s="572">
        <v>108</v>
      </c>
      <c r="M1016" s="572">
        <v>526</v>
      </c>
      <c r="N1016" s="572" t="str" cm="1">
        <f t="array" aca="1" ref="N1016" ca="1">CELL("format",Ops!J239)</f>
        <v>,0</v>
      </c>
      <c r="O1016" s="572">
        <f>ROW(Ops!J239)</f>
        <v>239</v>
      </c>
      <c r="P1016" s="572">
        <f>COLUMN(Ops!J239)</f>
        <v>10</v>
      </c>
      <c r="Q1016" s="572">
        <f>ROW(Ops!GJ239)</f>
        <v>239</v>
      </c>
      <c r="R1016" s="572">
        <f>COLUMN(Ops!GJ239)</f>
        <v>192</v>
      </c>
      <c r="S1016" s="572">
        <f ca="1">_xlfn.SHEET(Ops!J239)</f>
        <v>8</v>
      </c>
    </row>
    <row r="1017" spans="1:19" x14ac:dyDescent="0.35">
      <c r="A1017" s="572" t="s">
        <v>283</v>
      </c>
      <c r="B1017" s="572">
        <v>524</v>
      </c>
      <c r="C1017" s="572" t="s">
        <v>1216</v>
      </c>
      <c r="D1017" s="572">
        <v>-135</v>
      </c>
      <c r="E1017" s="572" t="s">
        <v>1235</v>
      </c>
      <c r="F1017" s="572">
        <f>Ops!J240</f>
        <v>1</v>
      </c>
      <c r="G1017" s="572" t="str">
        <f>Ops!E240</f>
        <v>CPI escalation factor</v>
      </c>
      <c r="H1017" s="572" t="s">
        <v>698</v>
      </c>
      <c r="I1017" s="572">
        <f>COLUMN(Ops!E240)</f>
        <v>5</v>
      </c>
      <c r="J1017" s="572" t="str">
        <f>Ops!G240</f>
        <v>factor</v>
      </c>
      <c r="K1017" s="572"/>
      <c r="L1017" s="572">
        <v>322</v>
      </c>
      <c r="M1017" s="572">
        <v>526</v>
      </c>
      <c r="N1017" s="572" t="str" cm="1">
        <f t="array" aca="1" ref="N1017" ca="1">CELL("format",Ops!J240)</f>
        <v>,4</v>
      </c>
      <c r="O1017" s="572">
        <f>ROW(Ops!J240)</f>
        <v>240</v>
      </c>
      <c r="P1017" s="572">
        <f>COLUMN(Ops!J240)</f>
        <v>10</v>
      </c>
      <c r="Q1017" s="572">
        <f>ROW(Ops!GJ240)</f>
        <v>240</v>
      </c>
      <c r="R1017" s="572">
        <f>COLUMN(Ops!GJ240)</f>
        <v>192</v>
      </c>
      <c r="S1017" s="572">
        <f ca="1">_xlfn.SHEET(Ops!J240)</f>
        <v>8</v>
      </c>
    </row>
    <row r="1018" spans="1:19" x14ac:dyDescent="0.35">
      <c r="A1018" s="572" t="s">
        <v>274</v>
      </c>
      <c r="B1018" s="572">
        <v>525</v>
      </c>
      <c r="C1018" s="572" t="s">
        <v>941</v>
      </c>
      <c r="D1018" s="572">
        <v>-135</v>
      </c>
      <c r="E1018" s="572" t="s">
        <v>942</v>
      </c>
      <c r="F1018" s="572">
        <f>Ops!H241</f>
        <v>245.45390774872058</v>
      </c>
      <c r="G1018" s="572" t="str">
        <f>Ops!E241</f>
        <v>Rent for surface water drainage</v>
      </c>
      <c r="H1018" s="572" t="s">
        <v>771</v>
      </c>
      <c r="I1018" s="572">
        <f>COLUMN(Ops!E241)</f>
        <v>5</v>
      </c>
      <c r="J1018" s="572" t="str">
        <f>Ops!G241</f>
        <v>$ 000s</v>
      </c>
      <c r="K1018" s="572" t="s">
        <v>941</v>
      </c>
      <c r="L1018" s="572">
        <v>526</v>
      </c>
      <c r="M1018" s="572"/>
      <c r="N1018" s="572" t="str" cm="1">
        <f t="array" aca="1" ref="N1018" ca="1">CELL("format",Ops!H241)</f>
        <v>,0</v>
      </c>
      <c r="O1018" s="572">
        <f>ROW(Ops!H241)</f>
        <v>241</v>
      </c>
      <c r="P1018" s="572">
        <f>COLUMN(Ops!H241)</f>
        <v>8</v>
      </c>
      <c r="Q1018" s="572">
        <f>ROW(Ops!H241)</f>
        <v>241</v>
      </c>
      <c r="R1018" s="572">
        <f>COLUMN(Ops!H241)</f>
        <v>8</v>
      </c>
      <c r="S1018" s="572">
        <f ca="1">_xlfn.SHEET(Ops!H241)</f>
        <v>8</v>
      </c>
    </row>
    <row r="1019" spans="1:19" x14ac:dyDescent="0.35">
      <c r="A1019" s="572" t="s">
        <v>277</v>
      </c>
      <c r="B1019" s="572">
        <v>526</v>
      </c>
      <c r="C1019" s="572" t="s">
        <v>943</v>
      </c>
      <c r="D1019" s="572">
        <v>-135</v>
      </c>
      <c r="E1019" s="572" t="s">
        <v>1284</v>
      </c>
      <c r="F1019" s="572">
        <f>Ops!J241</f>
        <v>0</v>
      </c>
      <c r="G1019" s="572" t="str">
        <f>Ops!E241</f>
        <v>Rent for surface water drainage</v>
      </c>
      <c r="H1019" s="572" t="s">
        <v>771</v>
      </c>
      <c r="I1019" s="572">
        <f>COLUMN(Ops!E241)</f>
        <v>5</v>
      </c>
      <c r="J1019" s="572" t="str">
        <f>Ops!G241</f>
        <v>$ 000s</v>
      </c>
      <c r="K1019" s="572" t="s">
        <v>943</v>
      </c>
      <c r="L1019" s="572" t="s">
        <v>1654</v>
      </c>
      <c r="M1019" s="572" t="s">
        <v>2277</v>
      </c>
      <c r="N1019" s="572" t="str" cm="1">
        <f t="array" aca="1" ref="N1019" ca="1">CELL("format",Ops!J241)</f>
        <v>,0</v>
      </c>
      <c r="O1019" s="572">
        <f>ROW(Ops!J241)</f>
        <v>241</v>
      </c>
      <c r="P1019" s="572">
        <f>COLUMN(Ops!J241)</f>
        <v>10</v>
      </c>
      <c r="Q1019" s="572">
        <f>ROW(Ops!GJ241)</f>
        <v>241</v>
      </c>
      <c r="R1019" s="572">
        <f>COLUMN(Ops!GJ241)</f>
        <v>192</v>
      </c>
      <c r="S1019" s="572">
        <f ca="1">_xlfn.SHEET(Ops!J241)</f>
        <v>8</v>
      </c>
    </row>
    <row r="1020" spans="1:19" x14ac:dyDescent="0.35">
      <c r="A1020" s="572" t="s">
        <v>283</v>
      </c>
      <c r="B1020" s="572">
        <v>527</v>
      </c>
      <c r="C1020" s="572" t="s">
        <v>367</v>
      </c>
      <c r="D1020" s="572">
        <v>-135</v>
      </c>
      <c r="E1020" s="572" t="s">
        <v>368</v>
      </c>
      <c r="F1020" s="572">
        <f>Ops!F243</f>
        <v>3</v>
      </c>
      <c r="G1020" s="572" t="str">
        <f>Ops!E243</f>
        <v>Length of operating period</v>
      </c>
      <c r="H1020" s="572" t="s">
        <v>83</v>
      </c>
      <c r="I1020" s="572">
        <f>COLUMN(Ops!E243)</f>
        <v>5</v>
      </c>
      <c r="J1020" s="572" t="str">
        <f>Ops!G243</f>
        <v>months</v>
      </c>
      <c r="K1020" s="572"/>
      <c r="L1020" s="572">
        <v>912</v>
      </c>
      <c r="M1020" s="572">
        <v>534</v>
      </c>
      <c r="N1020" s="572" t="str" cm="1">
        <f t="array" aca="1" ref="N1020" ca="1">CELL("format",Ops!F243)</f>
        <v>,0</v>
      </c>
      <c r="O1020" s="572">
        <f>ROW(Ops!F243)</f>
        <v>243</v>
      </c>
      <c r="P1020" s="572">
        <f>COLUMN(Ops!F243)</f>
        <v>6</v>
      </c>
      <c r="Q1020" s="572">
        <f>ROW(Ops!F243)</f>
        <v>243</v>
      </c>
      <c r="R1020" s="572">
        <f>COLUMN(Ops!F243)</f>
        <v>6</v>
      </c>
      <c r="S1020" s="572">
        <f ca="1">_xlfn.SHEET(Ops!F243)</f>
        <v>8</v>
      </c>
    </row>
    <row r="1021" spans="1:19" x14ac:dyDescent="0.35">
      <c r="A1021" s="572" t="s">
        <v>283</v>
      </c>
      <c r="B1021" s="572">
        <v>528</v>
      </c>
      <c r="C1021" s="572" t="s">
        <v>1204</v>
      </c>
      <c r="D1021" s="572">
        <v>-135</v>
      </c>
      <c r="E1021" s="572" t="s">
        <v>1285</v>
      </c>
      <c r="F1021" s="572">
        <f>Ops!F244</f>
        <v>6</v>
      </c>
      <c r="G1021" s="572" t="str">
        <f>Ops!E244</f>
        <v>Telephones/bank charges</v>
      </c>
      <c r="H1021" s="572" t="s">
        <v>772</v>
      </c>
      <c r="I1021" s="572">
        <f>COLUMN(Ops!E244)</f>
        <v>5</v>
      </c>
      <c r="J1021" s="572" t="str">
        <f>Ops!G244</f>
        <v>$ 000s p.a.</v>
      </c>
      <c r="K1021" s="572"/>
      <c r="L1021" s="572">
        <v>955</v>
      </c>
      <c r="M1021" s="572">
        <v>534</v>
      </c>
      <c r="N1021" s="572" t="str" cm="1">
        <f t="array" aca="1" ref="N1021" ca="1">CELL("format",Ops!F244)</f>
        <v>,0</v>
      </c>
      <c r="O1021" s="572">
        <f>ROW(Ops!F244)</f>
        <v>244</v>
      </c>
      <c r="P1021" s="572">
        <f>COLUMN(Ops!F244)</f>
        <v>6</v>
      </c>
      <c r="Q1021" s="572">
        <f>ROW(Ops!F244)</f>
        <v>244</v>
      </c>
      <c r="R1021" s="572">
        <f>COLUMN(Ops!F244)</f>
        <v>6</v>
      </c>
      <c r="S1021" s="572">
        <f ca="1">_xlfn.SHEET(Ops!F244)</f>
        <v>8</v>
      </c>
    </row>
    <row r="1022" spans="1:19" x14ac:dyDescent="0.35">
      <c r="A1022" s="572" t="s">
        <v>283</v>
      </c>
      <c r="B1022" s="572">
        <v>529</v>
      </c>
      <c r="C1022" s="572" t="s">
        <v>590</v>
      </c>
      <c r="D1022" s="572">
        <v>-135</v>
      </c>
      <c r="E1022" s="572" t="s">
        <v>596</v>
      </c>
      <c r="F1022" s="572">
        <f>Ops!F245</f>
        <v>4</v>
      </c>
      <c r="G1022" s="572" t="str">
        <f>Ops!E245</f>
        <v>Number of periods in a year</v>
      </c>
      <c r="H1022" s="572" t="s">
        <v>97</v>
      </c>
      <c r="I1022" s="572">
        <f>COLUMN(Ops!E245)</f>
        <v>5</v>
      </c>
      <c r="J1022" s="572" t="str">
        <f>Ops!G245</f>
        <v>periods</v>
      </c>
      <c r="K1022" s="572"/>
      <c r="L1022" s="572">
        <v>845</v>
      </c>
      <c r="M1022" s="572">
        <v>534</v>
      </c>
      <c r="N1022" s="572" t="str" cm="1">
        <f t="array" aca="1" ref="N1022" ca="1">CELL("format",Ops!F245)</f>
        <v>,0</v>
      </c>
      <c r="O1022" s="572">
        <f>ROW(Ops!F245)</f>
        <v>245</v>
      </c>
      <c r="P1022" s="572">
        <f>COLUMN(Ops!F245)</f>
        <v>6</v>
      </c>
      <c r="Q1022" s="572">
        <f>ROW(Ops!F245)</f>
        <v>245</v>
      </c>
      <c r="R1022" s="572">
        <f>COLUMN(Ops!F245)</f>
        <v>6</v>
      </c>
      <c r="S1022" s="572">
        <f ca="1">_xlfn.SHEET(Ops!F245)</f>
        <v>8</v>
      </c>
    </row>
    <row r="1023" spans="1:19" x14ac:dyDescent="0.35">
      <c r="A1023" s="572" t="s">
        <v>283</v>
      </c>
      <c r="B1023" s="572">
        <v>530</v>
      </c>
      <c r="C1023" s="572" t="s">
        <v>1005</v>
      </c>
      <c r="D1023" s="572">
        <v>-135</v>
      </c>
      <c r="E1023" s="572" t="s">
        <v>1008</v>
      </c>
      <c r="F1023" s="572">
        <f>Ops!J246</f>
        <v>1</v>
      </c>
      <c r="G1023" s="572" t="str">
        <f>Ops!E246</f>
        <v>Months per model period</v>
      </c>
      <c r="H1023" s="572" t="s">
        <v>965</v>
      </c>
      <c r="I1023" s="572">
        <f>COLUMN(Ops!E246)</f>
        <v>5</v>
      </c>
      <c r="J1023" s="572" t="str">
        <f>Ops!G246</f>
        <v>months</v>
      </c>
      <c r="K1023" s="572"/>
      <c r="L1023" s="572">
        <v>68</v>
      </c>
      <c r="M1023" s="572">
        <v>534</v>
      </c>
      <c r="N1023" s="572" t="str" cm="1">
        <f t="array" aca="1" ref="N1023" ca="1">CELL("format",Ops!J246)</f>
        <v>,0</v>
      </c>
      <c r="O1023" s="572">
        <f>ROW(Ops!J246)</f>
        <v>246</v>
      </c>
      <c r="P1023" s="572">
        <f>COLUMN(Ops!J246)</f>
        <v>10</v>
      </c>
      <c r="Q1023" s="572">
        <f>ROW(Ops!GJ246)</f>
        <v>246</v>
      </c>
      <c r="R1023" s="572">
        <f>COLUMN(Ops!GJ246)</f>
        <v>192</v>
      </c>
      <c r="S1023" s="572">
        <f ca="1">_xlfn.SHEET(Ops!J246)</f>
        <v>8</v>
      </c>
    </row>
    <row r="1024" spans="1:19" x14ac:dyDescent="0.35">
      <c r="A1024" s="572" t="s">
        <v>283</v>
      </c>
      <c r="B1024" s="572">
        <v>531</v>
      </c>
      <c r="C1024" s="572" t="s">
        <v>666</v>
      </c>
      <c r="D1024" s="572">
        <v>-135</v>
      </c>
      <c r="E1024" s="572" t="s">
        <v>678</v>
      </c>
      <c r="F1024" s="572">
        <f>Ops!J247</f>
        <v>0</v>
      </c>
      <c r="G1024" s="572" t="str">
        <f>Ops!E247</f>
        <v>Operating period flag</v>
      </c>
      <c r="H1024" s="572" t="s">
        <v>111</v>
      </c>
      <c r="I1024" s="572">
        <f>COLUMN(Ops!E247)</f>
        <v>5</v>
      </c>
      <c r="J1024" s="572" t="str">
        <f>Ops!G247</f>
        <v>flag</v>
      </c>
      <c r="K1024" s="572"/>
      <c r="L1024" s="572">
        <v>108</v>
      </c>
      <c r="M1024" s="572">
        <v>534</v>
      </c>
      <c r="N1024" s="572" t="str" cm="1">
        <f t="array" aca="1" ref="N1024" ca="1">CELL("format",Ops!J247)</f>
        <v>,0</v>
      </c>
      <c r="O1024" s="572">
        <f>ROW(Ops!J247)</f>
        <v>247</v>
      </c>
      <c r="P1024" s="572">
        <f>COLUMN(Ops!J247)</f>
        <v>10</v>
      </c>
      <c r="Q1024" s="572">
        <f>ROW(Ops!GJ247)</f>
        <v>247</v>
      </c>
      <c r="R1024" s="572">
        <f>COLUMN(Ops!GJ247)</f>
        <v>192</v>
      </c>
      <c r="S1024" s="572">
        <f ca="1">_xlfn.SHEET(Ops!J247)</f>
        <v>8</v>
      </c>
    </row>
    <row r="1025" spans="1:19" x14ac:dyDescent="0.35">
      <c r="A1025" s="572" t="s">
        <v>283</v>
      </c>
      <c r="B1025" s="572">
        <v>532</v>
      </c>
      <c r="C1025" s="572" t="s">
        <v>1216</v>
      </c>
      <c r="D1025" s="572">
        <v>-135</v>
      </c>
      <c r="E1025" s="572" t="s">
        <v>1235</v>
      </c>
      <c r="F1025" s="572">
        <f>Ops!J248</f>
        <v>1</v>
      </c>
      <c r="G1025" s="572" t="str">
        <f>Ops!E248</f>
        <v>CPI escalation factor</v>
      </c>
      <c r="H1025" s="572" t="s">
        <v>698</v>
      </c>
      <c r="I1025" s="572">
        <f>COLUMN(Ops!E248)</f>
        <v>5</v>
      </c>
      <c r="J1025" s="572" t="str">
        <f>Ops!G248</f>
        <v>factor</v>
      </c>
      <c r="K1025" s="572"/>
      <c r="L1025" s="572">
        <v>322</v>
      </c>
      <c r="M1025" s="572">
        <v>534</v>
      </c>
      <c r="N1025" s="572" t="str" cm="1">
        <f t="array" aca="1" ref="N1025" ca="1">CELL("format",Ops!J248)</f>
        <v>,4</v>
      </c>
      <c r="O1025" s="572">
        <f>ROW(Ops!J248)</f>
        <v>248</v>
      </c>
      <c r="P1025" s="572">
        <f>COLUMN(Ops!J248)</f>
        <v>10</v>
      </c>
      <c r="Q1025" s="572">
        <f>ROW(Ops!GJ248)</f>
        <v>248</v>
      </c>
      <c r="R1025" s="572">
        <f>COLUMN(Ops!GJ248)</f>
        <v>192</v>
      </c>
      <c r="S1025" s="572">
        <f ca="1">_xlfn.SHEET(Ops!J248)</f>
        <v>8</v>
      </c>
    </row>
    <row r="1026" spans="1:19" x14ac:dyDescent="0.35">
      <c r="A1026" s="572" t="s">
        <v>274</v>
      </c>
      <c r="B1026" s="572">
        <v>533</v>
      </c>
      <c r="C1026" s="572" t="s">
        <v>1286</v>
      </c>
      <c r="D1026" s="572">
        <v>-135</v>
      </c>
      <c r="E1026" s="572" t="s">
        <v>1287</v>
      </c>
      <c r="F1026" s="572">
        <f>Ops!H249</f>
        <v>224.84327427363709</v>
      </c>
      <c r="G1026" s="572" t="str">
        <f>Ops!E249</f>
        <v>Telephones/bank charges</v>
      </c>
      <c r="H1026" s="572" t="s">
        <v>772</v>
      </c>
      <c r="I1026" s="572">
        <f>COLUMN(Ops!E249)</f>
        <v>5</v>
      </c>
      <c r="J1026" s="572" t="str">
        <f>Ops!G249</f>
        <v>$ 000s</v>
      </c>
      <c r="K1026" s="572" t="s">
        <v>1286</v>
      </c>
      <c r="L1026" s="572">
        <v>534</v>
      </c>
      <c r="M1026" s="572"/>
      <c r="N1026" s="572" t="str" cm="1">
        <f t="array" aca="1" ref="N1026" ca="1">CELL("format",Ops!H249)</f>
        <v>,0</v>
      </c>
      <c r="O1026" s="572">
        <f>ROW(Ops!H249)</f>
        <v>249</v>
      </c>
      <c r="P1026" s="572">
        <f>COLUMN(Ops!H249)</f>
        <v>8</v>
      </c>
      <c r="Q1026" s="572">
        <f>ROW(Ops!H249)</f>
        <v>249</v>
      </c>
      <c r="R1026" s="572">
        <f>COLUMN(Ops!H249)</f>
        <v>8</v>
      </c>
      <c r="S1026" s="572">
        <f ca="1">_xlfn.SHEET(Ops!H249)</f>
        <v>8</v>
      </c>
    </row>
    <row r="1027" spans="1:19" x14ac:dyDescent="0.35">
      <c r="A1027" s="572" t="s">
        <v>277</v>
      </c>
      <c r="B1027" s="572">
        <v>534</v>
      </c>
      <c r="C1027" s="572" t="s">
        <v>1206</v>
      </c>
      <c r="D1027" s="572">
        <v>-135</v>
      </c>
      <c r="E1027" s="572" t="s">
        <v>1288</v>
      </c>
      <c r="F1027" s="572">
        <f>Ops!J249</f>
        <v>0</v>
      </c>
      <c r="G1027" s="572" t="str">
        <f>Ops!E249</f>
        <v>Telephones/bank charges</v>
      </c>
      <c r="H1027" s="572" t="s">
        <v>772</v>
      </c>
      <c r="I1027" s="572">
        <f>COLUMN(Ops!E249)</f>
        <v>5</v>
      </c>
      <c r="J1027" s="572" t="str">
        <f>Ops!G249</f>
        <v>$ 000s</v>
      </c>
      <c r="K1027" s="572" t="s">
        <v>1206</v>
      </c>
      <c r="L1027" s="572" t="s">
        <v>1655</v>
      </c>
      <c r="M1027" s="572" t="s">
        <v>2278</v>
      </c>
      <c r="N1027" s="572" t="str" cm="1">
        <f t="array" aca="1" ref="N1027" ca="1">CELL("format",Ops!J249)</f>
        <v>,0</v>
      </c>
      <c r="O1027" s="572">
        <f>ROW(Ops!J249)</f>
        <v>249</v>
      </c>
      <c r="P1027" s="572">
        <f>COLUMN(Ops!J249)</f>
        <v>10</v>
      </c>
      <c r="Q1027" s="572">
        <f>ROW(Ops!GJ249)</f>
        <v>249</v>
      </c>
      <c r="R1027" s="572">
        <f>COLUMN(Ops!GJ249)</f>
        <v>192</v>
      </c>
      <c r="S1027" s="572">
        <f ca="1">_xlfn.SHEET(Ops!J249)</f>
        <v>8</v>
      </c>
    </row>
    <row r="1028" spans="1:19" x14ac:dyDescent="0.35">
      <c r="A1028" s="572" t="s">
        <v>283</v>
      </c>
      <c r="B1028" s="572">
        <v>535</v>
      </c>
      <c r="C1028" s="572" t="s">
        <v>367</v>
      </c>
      <c r="D1028" s="572">
        <v>-135</v>
      </c>
      <c r="E1028" s="572" t="s">
        <v>368</v>
      </c>
      <c r="F1028" s="572">
        <f>Ops!F251</f>
        <v>3</v>
      </c>
      <c r="G1028" s="572" t="str">
        <f>Ops!E251</f>
        <v>Length of operating period</v>
      </c>
      <c r="H1028" s="572" t="s">
        <v>83</v>
      </c>
      <c r="I1028" s="572">
        <f>COLUMN(Ops!E251)</f>
        <v>5</v>
      </c>
      <c r="J1028" s="572" t="str">
        <f>Ops!G251</f>
        <v>months</v>
      </c>
      <c r="K1028" s="572"/>
      <c r="L1028" s="572">
        <v>912</v>
      </c>
      <c r="M1028" s="572">
        <v>542</v>
      </c>
      <c r="N1028" s="572" t="str" cm="1">
        <f t="array" aca="1" ref="N1028" ca="1">CELL("format",Ops!F251)</f>
        <v>,0</v>
      </c>
      <c r="O1028" s="572">
        <f>ROW(Ops!F251)</f>
        <v>251</v>
      </c>
      <c r="P1028" s="572">
        <f>COLUMN(Ops!F251)</f>
        <v>6</v>
      </c>
      <c r="Q1028" s="572">
        <f>ROW(Ops!F251)</f>
        <v>251</v>
      </c>
      <c r="R1028" s="572">
        <f>COLUMN(Ops!F251)</f>
        <v>6</v>
      </c>
      <c r="S1028" s="572">
        <f ca="1">_xlfn.SHEET(Ops!F251)</f>
        <v>8</v>
      </c>
    </row>
    <row r="1029" spans="1:19" x14ac:dyDescent="0.35">
      <c r="A1029" s="572" t="s">
        <v>283</v>
      </c>
      <c r="B1029" s="572">
        <v>536</v>
      </c>
      <c r="C1029" s="572" t="s">
        <v>1210</v>
      </c>
      <c r="D1029" s="572">
        <v>-135</v>
      </c>
      <c r="E1029" s="572" t="s">
        <v>1289</v>
      </c>
      <c r="F1029" s="572">
        <f>Ops!F252</f>
        <v>2.5</v>
      </c>
      <c r="G1029" s="572" t="str">
        <f>Ops!E252</f>
        <v>Bank charges</v>
      </c>
      <c r="H1029" s="572" t="s">
        <v>773</v>
      </c>
      <c r="I1029" s="572">
        <f>COLUMN(Ops!E252)</f>
        <v>5</v>
      </c>
      <c r="J1029" s="572" t="str">
        <f>Ops!G252</f>
        <v>$ 000s p.a.</v>
      </c>
      <c r="K1029" s="572"/>
      <c r="L1029" s="572">
        <v>956</v>
      </c>
      <c r="M1029" s="572">
        <v>542</v>
      </c>
      <c r="N1029" s="572" t="str" cm="1">
        <f t="array" aca="1" ref="N1029" ca="1">CELL("format",Ops!F252)</f>
        <v>,0</v>
      </c>
      <c r="O1029" s="572">
        <f>ROW(Ops!F252)</f>
        <v>252</v>
      </c>
      <c r="P1029" s="572">
        <f>COLUMN(Ops!F252)</f>
        <v>6</v>
      </c>
      <c r="Q1029" s="572">
        <f>ROW(Ops!F252)</f>
        <v>252</v>
      </c>
      <c r="R1029" s="572">
        <f>COLUMN(Ops!F252)</f>
        <v>6</v>
      </c>
      <c r="S1029" s="572">
        <f ca="1">_xlfn.SHEET(Ops!F252)</f>
        <v>8</v>
      </c>
    </row>
    <row r="1030" spans="1:19" x14ac:dyDescent="0.35">
      <c r="A1030" s="572" t="s">
        <v>283</v>
      </c>
      <c r="B1030" s="572">
        <v>537</v>
      </c>
      <c r="C1030" s="572" t="s">
        <v>590</v>
      </c>
      <c r="D1030" s="572">
        <v>-135</v>
      </c>
      <c r="E1030" s="572" t="s">
        <v>596</v>
      </c>
      <c r="F1030" s="572">
        <f>Ops!F253</f>
        <v>4</v>
      </c>
      <c r="G1030" s="572" t="str">
        <f>Ops!E253</f>
        <v>Number of periods in a year</v>
      </c>
      <c r="H1030" s="572" t="s">
        <v>97</v>
      </c>
      <c r="I1030" s="572">
        <f>COLUMN(Ops!E253)</f>
        <v>5</v>
      </c>
      <c r="J1030" s="572" t="str">
        <f>Ops!G253</f>
        <v>periods</v>
      </c>
      <c r="K1030" s="572"/>
      <c r="L1030" s="572">
        <v>845</v>
      </c>
      <c r="M1030" s="572">
        <v>542</v>
      </c>
      <c r="N1030" s="572" t="str" cm="1">
        <f t="array" aca="1" ref="N1030" ca="1">CELL("format",Ops!F253)</f>
        <v>,0</v>
      </c>
      <c r="O1030" s="572">
        <f>ROW(Ops!F253)</f>
        <v>253</v>
      </c>
      <c r="P1030" s="572">
        <f>COLUMN(Ops!F253)</f>
        <v>6</v>
      </c>
      <c r="Q1030" s="572">
        <f>ROW(Ops!F253)</f>
        <v>253</v>
      </c>
      <c r="R1030" s="572">
        <f>COLUMN(Ops!F253)</f>
        <v>6</v>
      </c>
      <c r="S1030" s="572">
        <f ca="1">_xlfn.SHEET(Ops!F253)</f>
        <v>8</v>
      </c>
    </row>
    <row r="1031" spans="1:19" x14ac:dyDescent="0.35">
      <c r="A1031" s="572" t="s">
        <v>283</v>
      </c>
      <c r="B1031" s="572">
        <v>538</v>
      </c>
      <c r="C1031" s="572" t="s">
        <v>1005</v>
      </c>
      <c r="D1031" s="572">
        <v>-135</v>
      </c>
      <c r="E1031" s="572" t="s">
        <v>1008</v>
      </c>
      <c r="F1031" s="572">
        <f>Ops!J254</f>
        <v>1</v>
      </c>
      <c r="G1031" s="572" t="str">
        <f>Ops!E254</f>
        <v>Months per model period</v>
      </c>
      <c r="H1031" s="572" t="s">
        <v>965</v>
      </c>
      <c r="I1031" s="572">
        <f>COLUMN(Ops!E254)</f>
        <v>5</v>
      </c>
      <c r="J1031" s="572" t="str">
        <f>Ops!G254</f>
        <v>months</v>
      </c>
      <c r="K1031" s="572"/>
      <c r="L1031" s="572">
        <v>68</v>
      </c>
      <c r="M1031" s="572">
        <v>542</v>
      </c>
      <c r="N1031" s="572" t="str" cm="1">
        <f t="array" aca="1" ref="N1031" ca="1">CELL("format",Ops!J254)</f>
        <v>,0</v>
      </c>
      <c r="O1031" s="572">
        <f>ROW(Ops!J254)</f>
        <v>254</v>
      </c>
      <c r="P1031" s="572">
        <f>COLUMN(Ops!J254)</f>
        <v>10</v>
      </c>
      <c r="Q1031" s="572">
        <f>ROW(Ops!GJ254)</f>
        <v>254</v>
      </c>
      <c r="R1031" s="572">
        <f>COLUMN(Ops!GJ254)</f>
        <v>192</v>
      </c>
      <c r="S1031" s="572">
        <f ca="1">_xlfn.SHEET(Ops!J254)</f>
        <v>8</v>
      </c>
    </row>
    <row r="1032" spans="1:19" x14ac:dyDescent="0.35">
      <c r="A1032" s="572" t="s">
        <v>283</v>
      </c>
      <c r="B1032" s="572">
        <v>539</v>
      </c>
      <c r="C1032" s="572" t="s">
        <v>666</v>
      </c>
      <c r="D1032" s="572">
        <v>-135</v>
      </c>
      <c r="E1032" s="572" t="s">
        <v>678</v>
      </c>
      <c r="F1032" s="572">
        <f>Ops!J255</f>
        <v>0</v>
      </c>
      <c r="G1032" s="572" t="str">
        <f>Ops!E255</f>
        <v>Operating period flag</v>
      </c>
      <c r="H1032" s="572" t="s">
        <v>111</v>
      </c>
      <c r="I1032" s="572">
        <f>COLUMN(Ops!E255)</f>
        <v>5</v>
      </c>
      <c r="J1032" s="572" t="str">
        <f>Ops!G255</f>
        <v>flag</v>
      </c>
      <c r="K1032" s="572"/>
      <c r="L1032" s="572">
        <v>108</v>
      </c>
      <c r="M1032" s="572">
        <v>542</v>
      </c>
      <c r="N1032" s="572" t="str" cm="1">
        <f t="array" aca="1" ref="N1032" ca="1">CELL("format",Ops!J255)</f>
        <v>,0</v>
      </c>
      <c r="O1032" s="572">
        <f>ROW(Ops!J255)</f>
        <v>255</v>
      </c>
      <c r="P1032" s="572">
        <f>COLUMN(Ops!J255)</f>
        <v>10</v>
      </c>
      <c r="Q1032" s="572">
        <f>ROW(Ops!GJ255)</f>
        <v>255</v>
      </c>
      <c r="R1032" s="572">
        <f>COLUMN(Ops!GJ255)</f>
        <v>192</v>
      </c>
      <c r="S1032" s="572">
        <f ca="1">_xlfn.SHEET(Ops!J255)</f>
        <v>8</v>
      </c>
    </row>
    <row r="1033" spans="1:19" x14ac:dyDescent="0.35">
      <c r="A1033" s="572" t="s">
        <v>283</v>
      </c>
      <c r="B1033" s="572">
        <v>540</v>
      </c>
      <c r="C1033" s="572" t="s">
        <v>1216</v>
      </c>
      <c r="D1033" s="572">
        <v>-135</v>
      </c>
      <c r="E1033" s="572" t="s">
        <v>1235</v>
      </c>
      <c r="F1033" s="572">
        <f>Ops!J256</f>
        <v>1</v>
      </c>
      <c r="G1033" s="572" t="str">
        <f>Ops!E256</f>
        <v>CPI escalation factor</v>
      </c>
      <c r="H1033" s="572" t="s">
        <v>698</v>
      </c>
      <c r="I1033" s="572">
        <f>COLUMN(Ops!E256)</f>
        <v>5</v>
      </c>
      <c r="J1033" s="572" t="str">
        <f>Ops!G256</f>
        <v>factor</v>
      </c>
      <c r="K1033" s="572"/>
      <c r="L1033" s="572">
        <v>322</v>
      </c>
      <c r="M1033" s="572">
        <v>542</v>
      </c>
      <c r="N1033" s="572" t="str" cm="1">
        <f t="array" aca="1" ref="N1033" ca="1">CELL("format",Ops!J256)</f>
        <v>,4</v>
      </c>
      <c r="O1033" s="572">
        <f>ROW(Ops!J256)</f>
        <v>256</v>
      </c>
      <c r="P1033" s="572">
        <f>COLUMN(Ops!J256)</f>
        <v>10</v>
      </c>
      <c r="Q1033" s="572">
        <f>ROW(Ops!GJ256)</f>
        <v>256</v>
      </c>
      <c r="R1033" s="572">
        <f>COLUMN(Ops!GJ256)</f>
        <v>192</v>
      </c>
      <c r="S1033" s="572">
        <f ca="1">_xlfn.SHEET(Ops!J256)</f>
        <v>8</v>
      </c>
    </row>
    <row r="1034" spans="1:19" x14ac:dyDescent="0.35">
      <c r="A1034" s="572" t="s">
        <v>274</v>
      </c>
      <c r="B1034" s="572">
        <v>541</v>
      </c>
      <c r="C1034" s="572" t="s">
        <v>944</v>
      </c>
      <c r="D1034" s="572">
        <v>-135</v>
      </c>
      <c r="E1034" s="572" t="s">
        <v>945</v>
      </c>
      <c r="F1034" s="572">
        <f>Ops!H257</f>
        <v>93.684697614015576</v>
      </c>
      <c r="G1034" s="572" t="str">
        <f>Ops!E257</f>
        <v>Bank charges</v>
      </c>
      <c r="H1034" s="572" t="s">
        <v>773</v>
      </c>
      <c r="I1034" s="572">
        <f>COLUMN(Ops!E257)</f>
        <v>5</v>
      </c>
      <c r="J1034" s="572" t="str">
        <f>Ops!G257</f>
        <v>$ 000s</v>
      </c>
      <c r="K1034" s="572" t="s">
        <v>944</v>
      </c>
      <c r="L1034" s="572">
        <v>542</v>
      </c>
      <c r="M1034" s="572"/>
      <c r="N1034" s="572" t="str" cm="1">
        <f t="array" aca="1" ref="N1034" ca="1">CELL("format",Ops!H257)</f>
        <v>,0</v>
      </c>
      <c r="O1034" s="572">
        <f>ROW(Ops!H257)</f>
        <v>257</v>
      </c>
      <c r="P1034" s="572">
        <f>COLUMN(Ops!H257)</f>
        <v>8</v>
      </c>
      <c r="Q1034" s="572">
        <f>ROW(Ops!H257)</f>
        <v>257</v>
      </c>
      <c r="R1034" s="572">
        <f>COLUMN(Ops!H257)</f>
        <v>8</v>
      </c>
      <c r="S1034" s="572">
        <f ca="1">_xlfn.SHEET(Ops!H257)</f>
        <v>8</v>
      </c>
    </row>
    <row r="1035" spans="1:19" x14ac:dyDescent="0.35">
      <c r="A1035" s="572" t="s">
        <v>277</v>
      </c>
      <c r="B1035" s="572">
        <v>542</v>
      </c>
      <c r="C1035" s="572" t="s">
        <v>946</v>
      </c>
      <c r="D1035" s="572">
        <v>-135</v>
      </c>
      <c r="E1035" s="572" t="s">
        <v>1290</v>
      </c>
      <c r="F1035" s="572">
        <f>Ops!J257</f>
        <v>0</v>
      </c>
      <c r="G1035" s="572" t="str">
        <f>Ops!E257</f>
        <v>Bank charges</v>
      </c>
      <c r="H1035" s="572" t="s">
        <v>773</v>
      </c>
      <c r="I1035" s="572">
        <f>COLUMN(Ops!E257)</f>
        <v>5</v>
      </c>
      <c r="J1035" s="572" t="str">
        <f>Ops!G257</f>
        <v>$ 000s</v>
      </c>
      <c r="K1035" s="572" t="s">
        <v>946</v>
      </c>
      <c r="L1035" s="572" t="s">
        <v>2279</v>
      </c>
      <c r="M1035" s="572" t="s">
        <v>2280</v>
      </c>
      <c r="N1035" s="572" t="str" cm="1">
        <f t="array" aca="1" ref="N1035" ca="1">CELL("format",Ops!J257)</f>
        <v>,0</v>
      </c>
      <c r="O1035" s="572">
        <f>ROW(Ops!J257)</f>
        <v>257</v>
      </c>
      <c r="P1035" s="572">
        <f>COLUMN(Ops!J257)</f>
        <v>10</v>
      </c>
      <c r="Q1035" s="572">
        <f>ROW(Ops!GJ257)</f>
        <v>257</v>
      </c>
      <c r="R1035" s="572">
        <f>COLUMN(Ops!GJ257)</f>
        <v>192</v>
      </c>
      <c r="S1035" s="572">
        <f ca="1">_xlfn.SHEET(Ops!J257)</f>
        <v>8</v>
      </c>
    </row>
    <row r="1036" spans="1:19" x14ac:dyDescent="0.35">
      <c r="A1036" s="572" t="s">
        <v>270</v>
      </c>
      <c r="B1036" s="572">
        <v>-136</v>
      </c>
      <c r="C1036" s="572" t="s">
        <v>1064</v>
      </c>
      <c r="D1036" s="572">
        <v>-134</v>
      </c>
      <c r="E1036" s="572"/>
      <c r="F1036" s="572">
        <f>Ops!A259</f>
        <v>0</v>
      </c>
      <c r="G1036" s="572" t="str">
        <f>Ops!B259</f>
        <v>Total overheads</v>
      </c>
      <c r="H1036" s="572" t="s">
        <v>1065</v>
      </c>
      <c r="I1036" s="572">
        <f>COLUMN(Ops!B259)</f>
        <v>2</v>
      </c>
      <c r="J1036" s="572"/>
      <c r="K1036" s="572" t="s">
        <v>1064</v>
      </c>
      <c r="L1036" s="572"/>
      <c r="M1036" s="572"/>
      <c r="N1036" s="572" t="str" cm="1">
        <f t="array" aca="1" ref="N1036" ca="1">CELL("format",Ops!A259)</f>
        <v>,0</v>
      </c>
      <c r="O1036" s="572">
        <f>ROW(Ops!A259)</f>
        <v>259</v>
      </c>
      <c r="P1036" s="572">
        <f>COLUMN(Ops!A259)</f>
        <v>1</v>
      </c>
      <c r="Q1036" s="572">
        <f>ROW(Ops!A276)</f>
        <v>276</v>
      </c>
      <c r="R1036" s="572">
        <f>COLUMN(Ops!A276)</f>
        <v>1</v>
      </c>
      <c r="S1036" s="572">
        <f ca="1">_xlfn.SHEET(Ops!A259)</f>
        <v>8</v>
      </c>
    </row>
    <row r="1037" spans="1:19" x14ac:dyDescent="0.35">
      <c r="A1037" s="572" t="s">
        <v>283</v>
      </c>
      <c r="B1037" s="572">
        <v>1204</v>
      </c>
      <c r="C1037" s="572" t="s">
        <v>910</v>
      </c>
      <c r="D1037" s="572">
        <v>-136</v>
      </c>
      <c r="E1037" s="572" t="s">
        <v>947</v>
      </c>
      <c r="F1037" s="572">
        <f>Ops!J260</f>
        <v>0</v>
      </c>
      <c r="G1037" s="572" t="str">
        <f>Ops!E260</f>
        <v>Rates</v>
      </c>
      <c r="H1037" s="572" t="s">
        <v>760</v>
      </c>
      <c r="I1037" s="572">
        <f>COLUMN(Ops!E260)</f>
        <v>5</v>
      </c>
      <c r="J1037" s="572" t="str">
        <f>Ops!G260</f>
        <v>$ 000s</v>
      </c>
      <c r="K1037" s="572"/>
      <c r="L1037" s="572">
        <v>438</v>
      </c>
      <c r="M1037" s="572">
        <v>558</v>
      </c>
      <c r="N1037" s="572" t="str" cm="1">
        <f t="array" aca="1" ref="N1037" ca="1">CELL("format",Ops!J260)</f>
        <v>,0</v>
      </c>
      <c r="O1037" s="572">
        <f>ROW(Ops!J260)</f>
        <v>260</v>
      </c>
      <c r="P1037" s="572">
        <f>COLUMN(Ops!J260)</f>
        <v>10</v>
      </c>
      <c r="Q1037" s="572">
        <f>ROW(Ops!GJ260)</f>
        <v>260</v>
      </c>
      <c r="R1037" s="572">
        <f>COLUMN(Ops!GJ260)</f>
        <v>192</v>
      </c>
      <c r="S1037" s="572">
        <f ca="1">_xlfn.SHEET(Ops!J260)</f>
        <v>8</v>
      </c>
    </row>
    <row r="1038" spans="1:19" x14ac:dyDescent="0.35">
      <c r="A1038" s="572" t="s">
        <v>283</v>
      </c>
      <c r="B1038" s="572">
        <v>1205</v>
      </c>
      <c r="C1038" s="572" t="s">
        <v>913</v>
      </c>
      <c r="D1038" s="572">
        <v>-136</v>
      </c>
      <c r="E1038" s="572" t="s">
        <v>948</v>
      </c>
      <c r="F1038" s="572">
        <f>Ops!J261</f>
        <v>0</v>
      </c>
      <c r="G1038" s="572" t="str">
        <f>Ops!E261</f>
        <v>MSA</v>
      </c>
      <c r="H1038" s="572" t="s">
        <v>761</v>
      </c>
      <c r="I1038" s="572">
        <f>COLUMN(Ops!E261)</f>
        <v>5</v>
      </c>
      <c r="J1038" s="572" t="str">
        <f>Ops!G261</f>
        <v>$ 000s</v>
      </c>
      <c r="K1038" s="572"/>
      <c r="L1038" s="572">
        <v>446</v>
      </c>
      <c r="M1038" s="572">
        <v>558</v>
      </c>
      <c r="N1038" s="572" t="str" cm="1">
        <f t="array" aca="1" ref="N1038" ca="1">CELL("format",Ops!J261)</f>
        <v>,0</v>
      </c>
      <c r="O1038" s="572">
        <f>ROW(Ops!J261)</f>
        <v>261</v>
      </c>
      <c r="P1038" s="572">
        <f>COLUMN(Ops!J261)</f>
        <v>10</v>
      </c>
      <c r="Q1038" s="572">
        <f>ROW(Ops!GJ261)</f>
        <v>261</v>
      </c>
      <c r="R1038" s="572">
        <f>COLUMN(Ops!GJ261)</f>
        <v>192</v>
      </c>
      <c r="S1038" s="572">
        <f ca="1">_xlfn.SHEET(Ops!J261)</f>
        <v>8</v>
      </c>
    </row>
    <row r="1039" spans="1:19" x14ac:dyDescent="0.35">
      <c r="A1039" s="572" t="s">
        <v>283</v>
      </c>
      <c r="B1039" s="572">
        <v>1206</v>
      </c>
      <c r="C1039" s="572" t="s">
        <v>916</v>
      </c>
      <c r="D1039" s="572">
        <v>-136</v>
      </c>
      <c r="E1039" s="572" t="s">
        <v>949</v>
      </c>
      <c r="F1039" s="572">
        <f>Ops!J262</f>
        <v>0</v>
      </c>
      <c r="G1039" s="572" t="str">
        <f>Ops!E262</f>
        <v>Insurance</v>
      </c>
      <c r="H1039" s="572" t="s">
        <v>762</v>
      </c>
      <c r="I1039" s="572">
        <f>COLUMN(Ops!E262)</f>
        <v>5</v>
      </c>
      <c r="J1039" s="572" t="str">
        <f>Ops!G262</f>
        <v>$ 000s</v>
      </c>
      <c r="K1039" s="572"/>
      <c r="L1039" s="572">
        <v>454</v>
      </c>
      <c r="M1039" s="572">
        <v>558</v>
      </c>
      <c r="N1039" s="572" t="str" cm="1">
        <f t="array" aca="1" ref="N1039" ca="1">CELL("format",Ops!J262)</f>
        <v>,0</v>
      </c>
      <c r="O1039" s="572">
        <f>ROW(Ops!J262)</f>
        <v>262</v>
      </c>
      <c r="P1039" s="572">
        <f>COLUMN(Ops!J262)</f>
        <v>10</v>
      </c>
      <c r="Q1039" s="572">
        <f>ROW(Ops!GJ262)</f>
        <v>262</v>
      </c>
      <c r="R1039" s="572">
        <f>COLUMN(Ops!GJ262)</f>
        <v>192</v>
      </c>
      <c r="S1039" s="572">
        <f ca="1">_xlfn.SHEET(Ops!J262)</f>
        <v>8</v>
      </c>
    </row>
    <row r="1040" spans="1:19" x14ac:dyDescent="0.35">
      <c r="A1040" s="572" t="s">
        <v>283</v>
      </c>
      <c r="B1040" s="572">
        <v>1207</v>
      </c>
      <c r="C1040" s="572" t="s">
        <v>919</v>
      </c>
      <c r="D1040" s="572">
        <v>-136</v>
      </c>
      <c r="E1040" s="572" t="s">
        <v>950</v>
      </c>
      <c r="F1040" s="572">
        <f>Ops!J263</f>
        <v>0</v>
      </c>
      <c r="G1040" s="572" t="str">
        <f>Ops!E263</f>
        <v>Contingency</v>
      </c>
      <c r="H1040" s="572" t="s">
        <v>763</v>
      </c>
      <c r="I1040" s="572">
        <f>COLUMN(Ops!E263)</f>
        <v>5</v>
      </c>
      <c r="J1040" s="572" t="str">
        <f>Ops!G263</f>
        <v>$ 000s</v>
      </c>
      <c r="K1040" s="572"/>
      <c r="L1040" s="572">
        <v>462</v>
      </c>
      <c r="M1040" s="572">
        <v>558</v>
      </c>
      <c r="N1040" s="572" t="str" cm="1">
        <f t="array" aca="1" ref="N1040" ca="1">CELL("format",Ops!J263)</f>
        <v>,0</v>
      </c>
      <c r="O1040" s="572">
        <f>ROW(Ops!J263)</f>
        <v>263</v>
      </c>
      <c r="P1040" s="572">
        <f>COLUMN(Ops!J263)</f>
        <v>10</v>
      </c>
      <c r="Q1040" s="572">
        <f>ROW(Ops!GJ263)</f>
        <v>263</v>
      </c>
      <c r="R1040" s="572">
        <f>COLUMN(Ops!GJ263)</f>
        <v>192</v>
      </c>
      <c r="S1040" s="572">
        <f ca="1">_xlfn.SHEET(Ops!J263)</f>
        <v>8</v>
      </c>
    </row>
    <row r="1041" spans="1:19" x14ac:dyDescent="0.35">
      <c r="A1041" s="572" t="s">
        <v>283</v>
      </c>
      <c r="B1041" s="572">
        <v>1208</v>
      </c>
      <c r="C1041" s="572" t="s">
        <v>922</v>
      </c>
      <c r="D1041" s="572">
        <v>-136</v>
      </c>
      <c r="E1041" s="572" t="s">
        <v>951</v>
      </c>
      <c r="F1041" s="572">
        <f>Ops!J264</f>
        <v>0</v>
      </c>
      <c r="G1041" s="572" t="str">
        <f>Ops!E264</f>
        <v>Rent</v>
      </c>
      <c r="H1041" s="572" t="s">
        <v>764</v>
      </c>
      <c r="I1041" s="572">
        <f>COLUMN(Ops!E264)</f>
        <v>5</v>
      </c>
      <c r="J1041" s="572" t="str">
        <f>Ops!G264</f>
        <v>$ 000s</v>
      </c>
      <c r="K1041" s="572"/>
      <c r="L1041" s="572">
        <v>470</v>
      </c>
      <c r="M1041" s="572">
        <v>558</v>
      </c>
      <c r="N1041" s="572" t="str" cm="1">
        <f t="array" aca="1" ref="N1041" ca="1">CELL("format",Ops!J264)</f>
        <v>,0</v>
      </c>
      <c r="O1041" s="572">
        <f>ROW(Ops!J264)</f>
        <v>264</v>
      </c>
      <c r="P1041" s="572">
        <f>COLUMN(Ops!J264)</f>
        <v>10</v>
      </c>
      <c r="Q1041" s="572">
        <f>ROW(Ops!GJ264)</f>
        <v>264</v>
      </c>
      <c r="R1041" s="572">
        <f>COLUMN(Ops!GJ264)</f>
        <v>192</v>
      </c>
      <c r="S1041" s="572">
        <f ca="1">_xlfn.SHEET(Ops!J264)</f>
        <v>8</v>
      </c>
    </row>
    <row r="1042" spans="1:19" x14ac:dyDescent="0.35">
      <c r="A1042" s="572" t="s">
        <v>283</v>
      </c>
      <c r="B1042" s="572">
        <v>1209</v>
      </c>
      <c r="C1042" s="572" t="s">
        <v>925</v>
      </c>
      <c r="D1042" s="572">
        <v>-136</v>
      </c>
      <c r="E1042" s="572" t="s">
        <v>952</v>
      </c>
      <c r="F1042" s="572">
        <f>Ops!J265</f>
        <v>0</v>
      </c>
      <c r="G1042" s="572" t="str">
        <f>Ops!E265</f>
        <v>Legals and professional</v>
      </c>
      <c r="H1042" s="572" t="s">
        <v>765</v>
      </c>
      <c r="I1042" s="572">
        <f>COLUMN(Ops!E265)</f>
        <v>5</v>
      </c>
      <c r="J1042" s="572" t="str">
        <f>Ops!G265</f>
        <v>$ 000s</v>
      </c>
      <c r="K1042" s="572"/>
      <c r="L1042" s="572">
        <v>478</v>
      </c>
      <c r="M1042" s="572">
        <v>558</v>
      </c>
      <c r="N1042" s="572" t="str" cm="1">
        <f t="array" aca="1" ref="N1042" ca="1">CELL("format",Ops!J265)</f>
        <v>,0</v>
      </c>
      <c r="O1042" s="572">
        <f>ROW(Ops!J265)</f>
        <v>265</v>
      </c>
      <c r="P1042" s="572">
        <f>COLUMN(Ops!J265)</f>
        <v>10</v>
      </c>
      <c r="Q1042" s="572">
        <f>ROW(Ops!GJ265)</f>
        <v>265</v>
      </c>
      <c r="R1042" s="572">
        <f>COLUMN(Ops!GJ265)</f>
        <v>192</v>
      </c>
      <c r="S1042" s="572">
        <f ca="1">_xlfn.SHEET(Ops!J265)</f>
        <v>8</v>
      </c>
    </row>
    <row r="1043" spans="1:19" x14ac:dyDescent="0.35">
      <c r="A1043" s="572" t="s">
        <v>283</v>
      </c>
      <c r="B1043" s="572">
        <v>1210</v>
      </c>
      <c r="C1043" s="572" t="s">
        <v>928</v>
      </c>
      <c r="D1043" s="572">
        <v>-136</v>
      </c>
      <c r="E1043" s="572" t="s">
        <v>953</v>
      </c>
      <c r="F1043" s="572">
        <f>Ops!J266</f>
        <v>0</v>
      </c>
      <c r="G1043" s="572" t="str">
        <f>Ops!E266</f>
        <v>Water costs</v>
      </c>
      <c r="H1043" s="572" t="s">
        <v>766</v>
      </c>
      <c r="I1043" s="572">
        <f>COLUMN(Ops!E266)</f>
        <v>5</v>
      </c>
      <c r="J1043" s="572" t="str">
        <f>Ops!G266</f>
        <v>$ 000s</v>
      </c>
      <c r="K1043" s="572"/>
      <c r="L1043" s="572">
        <v>486</v>
      </c>
      <c r="M1043" s="572">
        <v>558</v>
      </c>
      <c r="N1043" s="572" t="str" cm="1">
        <f t="array" aca="1" ref="N1043" ca="1">CELL("format",Ops!J266)</f>
        <v>,0</v>
      </c>
      <c r="O1043" s="572">
        <f>ROW(Ops!J266)</f>
        <v>266</v>
      </c>
      <c r="P1043" s="572">
        <f>COLUMN(Ops!J266)</f>
        <v>10</v>
      </c>
      <c r="Q1043" s="572">
        <f>ROW(Ops!GJ266)</f>
        <v>266</v>
      </c>
      <c r="R1043" s="572">
        <f>COLUMN(Ops!GJ266)</f>
        <v>192</v>
      </c>
      <c r="S1043" s="572">
        <f ca="1">_xlfn.SHEET(Ops!J266)</f>
        <v>8</v>
      </c>
    </row>
    <row r="1044" spans="1:19" x14ac:dyDescent="0.35">
      <c r="A1044" s="572" t="s">
        <v>283</v>
      </c>
      <c r="B1044" s="572">
        <v>1211</v>
      </c>
      <c r="C1044" s="572" t="s">
        <v>931</v>
      </c>
      <c r="D1044" s="572">
        <v>-136</v>
      </c>
      <c r="E1044" s="572" t="s">
        <v>954</v>
      </c>
      <c r="F1044" s="572">
        <f>Ops!J267</f>
        <v>0</v>
      </c>
      <c r="G1044" s="572" t="str">
        <f>Ops!E267</f>
        <v>Fuel testing</v>
      </c>
      <c r="H1044" s="572" t="s">
        <v>767</v>
      </c>
      <c r="I1044" s="572">
        <f>COLUMN(Ops!E267)</f>
        <v>5</v>
      </c>
      <c r="J1044" s="572" t="str">
        <f>Ops!G267</f>
        <v>$ 000s</v>
      </c>
      <c r="K1044" s="572"/>
      <c r="L1044" s="572">
        <v>494</v>
      </c>
      <c r="M1044" s="572">
        <v>558</v>
      </c>
      <c r="N1044" s="572" t="str" cm="1">
        <f t="array" aca="1" ref="N1044" ca="1">CELL("format",Ops!J267)</f>
        <v>,0</v>
      </c>
      <c r="O1044" s="572">
        <f>ROW(Ops!J267)</f>
        <v>267</v>
      </c>
      <c r="P1044" s="572">
        <f>COLUMN(Ops!J267)</f>
        <v>10</v>
      </c>
      <c r="Q1044" s="572">
        <f>ROW(Ops!GJ267)</f>
        <v>267</v>
      </c>
      <c r="R1044" s="572">
        <f>COLUMN(Ops!GJ267)</f>
        <v>192</v>
      </c>
      <c r="S1044" s="572">
        <f ca="1">_xlfn.SHEET(Ops!J267)</f>
        <v>8</v>
      </c>
    </row>
    <row r="1045" spans="1:19" x14ac:dyDescent="0.35">
      <c r="A1045" s="572" t="s">
        <v>283</v>
      </c>
      <c r="B1045" s="572">
        <v>1212</v>
      </c>
      <c r="C1045" s="572" t="s">
        <v>934</v>
      </c>
      <c r="D1045" s="572">
        <v>-136</v>
      </c>
      <c r="E1045" s="572" t="s">
        <v>955</v>
      </c>
      <c r="F1045" s="572">
        <f>Ops!J268</f>
        <v>0</v>
      </c>
      <c r="G1045" s="572" t="str">
        <f>Ops!E268</f>
        <v>EA permit fee</v>
      </c>
      <c r="H1045" s="572" t="s">
        <v>768</v>
      </c>
      <c r="I1045" s="572">
        <f>COLUMN(Ops!E268)</f>
        <v>5</v>
      </c>
      <c r="J1045" s="572" t="str">
        <f>Ops!G268</f>
        <v>$ 000s</v>
      </c>
      <c r="K1045" s="572"/>
      <c r="L1045" s="572">
        <v>502</v>
      </c>
      <c r="M1045" s="572">
        <v>558</v>
      </c>
      <c r="N1045" s="572" t="str" cm="1">
        <f t="array" aca="1" ref="N1045" ca="1">CELL("format",Ops!J268)</f>
        <v>,0</v>
      </c>
      <c r="O1045" s="572">
        <f>ROW(Ops!J268)</f>
        <v>268</v>
      </c>
      <c r="P1045" s="572">
        <f>COLUMN(Ops!J268)</f>
        <v>10</v>
      </c>
      <c r="Q1045" s="572">
        <f>ROW(Ops!GJ268)</f>
        <v>268</v>
      </c>
      <c r="R1045" s="572">
        <f>COLUMN(Ops!GJ268)</f>
        <v>192</v>
      </c>
      <c r="S1045" s="572">
        <f ca="1">_xlfn.SHEET(Ops!J268)</f>
        <v>8</v>
      </c>
    </row>
    <row r="1046" spans="1:19" x14ac:dyDescent="0.35">
      <c r="A1046" s="572" t="s">
        <v>283</v>
      </c>
      <c r="B1046" s="572">
        <v>1213</v>
      </c>
      <c r="C1046" s="572" t="s">
        <v>937</v>
      </c>
      <c r="D1046" s="572">
        <v>-136</v>
      </c>
      <c r="E1046" s="572" t="s">
        <v>956</v>
      </c>
      <c r="F1046" s="572">
        <f>Ops!J269</f>
        <v>0</v>
      </c>
      <c r="G1046" s="572" t="str">
        <f>Ops!E269</f>
        <v>Annual audit</v>
      </c>
      <c r="H1046" s="572" t="s">
        <v>769</v>
      </c>
      <c r="I1046" s="572">
        <f>COLUMN(Ops!E269)</f>
        <v>5</v>
      </c>
      <c r="J1046" s="572" t="str">
        <f>Ops!G269</f>
        <v>$ 000s</v>
      </c>
      <c r="K1046" s="572"/>
      <c r="L1046" s="572">
        <v>510</v>
      </c>
      <c r="M1046" s="572">
        <v>558</v>
      </c>
      <c r="N1046" s="572" t="str" cm="1">
        <f t="array" aca="1" ref="N1046" ca="1">CELL("format",Ops!J269)</f>
        <v>,0</v>
      </c>
      <c r="O1046" s="572">
        <f>ROW(Ops!J269)</f>
        <v>269</v>
      </c>
      <c r="P1046" s="572">
        <f>COLUMN(Ops!J269)</f>
        <v>10</v>
      </c>
      <c r="Q1046" s="572">
        <f>ROW(Ops!GJ269)</f>
        <v>269</v>
      </c>
      <c r="R1046" s="572">
        <f>COLUMN(Ops!GJ269)</f>
        <v>192</v>
      </c>
      <c r="S1046" s="572">
        <f ca="1">_xlfn.SHEET(Ops!J269)</f>
        <v>8</v>
      </c>
    </row>
    <row r="1047" spans="1:19" x14ac:dyDescent="0.35">
      <c r="A1047" s="572" t="s">
        <v>283</v>
      </c>
      <c r="B1047" s="572">
        <v>1214</v>
      </c>
      <c r="C1047" s="572" t="s">
        <v>940</v>
      </c>
      <c r="D1047" s="572">
        <v>-136</v>
      </c>
      <c r="E1047" s="572" t="s">
        <v>957</v>
      </c>
      <c r="F1047" s="572">
        <f>Ops!J270</f>
        <v>0</v>
      </c>
      <c r="G1047" s="572" t="str">
        <f>Ops!E270</f>
        <v>Opex contingency</v>
      </c>
      <c r="H1047" s="572" t="s">
        <v>770</v>
      </c>
      <c r="I1047" s="572">
        <f>COLUMN(Ops!E270)</f>
        <v>5</v>
      </c>
      <c r="J1047" s="572" t="str">
        <f>Ops!G270</f>
        <v>$ 000s</v>
      </c>
      <c r="K1047" s="572"/>
      <c r="L1047" s="572">
        <v>518</v>
      </c>
      <c r="M1047" s="572">
        <v>558</v>
      </c>
      <c r="N1047" s="572" t="str" cm="1">
        <f t="array" aca="1" ref="N1047" ca="1">CELL("format",Ops!J270)</f>
        <v>,0</v>
      </c>
      <c r="O1047" s="572">
        <f>ROW(Ops!J270)</f>
        <v>270</v>
      </c>
      <c r="P1047" s="572">
        <f>COLUMN(Ops!J270)</f>
        <v>10</v>
      </c>
      <c r="Q1047" s="572">
        <f>ROW(Ops!GJ270)</f>
        <v>270</v>
      </c>
      <c r="R1047" s="572">
        <f>COLUMN(Ops!GJ270)</f>
        <v>192</v>
      </c>
      <c r="S1047" s="572">
        <f ca="1">_xlfn.SHEET(Ops!J270)</f>
        <v>8</v>
      </c>
    </row>
    <row r="1048" spans="1:19" x14ac:dyDescent="0.35">
      <c r="A1048" s="572" t="s">
        <v>283</v>
      </c>
      <c r="B1048" s="572">
        <v>1215</v>
      </c>
      <c r="C1048" s="572" t="s">
        <v>943</v>
      </c>
      <c r="D1048" s="572">
        <v>-136</v>
      </c>
      <c r="E1048" s="572" t="s">
        <v>958</v>
      </c>
      <c r="F1048" s="572">
        <f>Ops!J271</f>
        <v>0</v>
      </c>
      <c r="G1048" s="572" t="str">
        <f>Ops!E271</f>
        <v>Rent for surface water drainage</v>
      </c>
      <c r="H1048" s="572" t="s">
        <v>771</v>
      </c>
      <c r="I1048" s="572">
        <f>COLUMN(Ops!E271)</f>
        <v>5</v>
      </c>
      <c r="J1048" s="572" t="str">
        <f>Ops!G271</f>
        <v>$ 000s</v>
      </c>
      <c r="K1048" s="572"/>
      <c r="L1048" s="572">
        <v>526</v>
      </c>
      <c r="M1048" s="572">
        <v>558</v>
      </c>
      <c r="N1048" s="572" t="str" cm="1">
        <f t="array" aca="1" ref="N1048" ca="1">CELL("format",Ops!J271)</f>
        <v>,0</v>
      </c>
      <c r="O1048" s="572">
        <f>ROW(Ops!J271)</f>
        <v>271</v>
      </c>
      <c r="P1048" s="572">
        <f>COLUMN(Ops!J271)</f>
        <v>10</v>
      </c>
      <c r="Q1048" s="572">
        <f>ROW(Ops!GJ271)</f>
        <v>271</v>
      </c>
      <c r="R1048" s="572">
        <f>COLUMN(Ops!GJ271)</f>
        <v>192</v>
      </c>
      <c r="S1048" s="572">
        <f ca="1">_xlfn.SHEET(Ops!J271)</f>
        <v>8</v>
      </c>
    </row>
    <row r="1049" spans="1:19" x14ac:dyDescent="0.35">
      <c r="A1049" s="572" t="s">
        <v>283</v>
      </c>
      <c r="B1049" s="572">
        <v>1216</v>
      </c>
      <c r="C1049" s="572" t="s">
        <v>1206</v>
      </c>
      <c r="D1049" s="572">
        <v>-136</v>
      </c>
      <c r="E1049" s="572" t="s">
        <v>1291</v>
      </c>
      <c r="F1049" s="572">
        <f>Ops!J272</f>
        <v>0</v>
      </c>
      <c r="G1049" s="572" t="str">
        <f>Ops!E272</f>
        <v>Telephones/bank charges</v>
      </c>
      <c r="H1049" s="572" t="s">
        <v>772</v>
      </c>
      <c r="I1049" s="572">
        <f>COLUMN(Ops!E272)</f>
        <v>5</v>
      </c>
      <c r="J1049" s="572" t="str">
        <f>Ops!G272</f>
        <v>$ 000s</v>
      </c>
      <c r="K1049" s="572"/>
      <c r="L1049" s="572">
        <v>534</v>
      </c>
      <c r="M1049" s="572">
        <v>558</v>
      </c>
      <c r="N1049" s="572" t="str" cm="1">
        <f t="array" aca="1" ref="N1049" ca="1">CELL("format",Ops!J272)</f>
        <v>,0</v>
      </c>
      <c r="O1049" s="572">
        <f>ROW(Ops!J272)</f>
        <v>272</v>
      </c>
      <c r="P1049" s="572">
        <f>COLUMN(Ops!J272)</f>
        <v>10</v>
      </c>
      <c r="Q1049" s="572">
        <f>ROW(Ops!GJ272)</f>
        <v>272</v>
      </c>
      <c r="R1049" s="572">
        <f>COLUMN(Ops!GJ272)</f>
        <v>192</v>
      </c>
      <c r="S1049" s="572">
        <f ca="1">_xlfn.SHEET(Ops!J272)</f>
        <v>8</v>
      </c>
    </row>
    <row r="1050" spans="1:19" x14ac:dyDescent="0.35">
      <c r="A1050" s="572" t="s">
        <v>283</v>
      </c>
      <c r="B1050" s="572">
        <v>1217</v>
      </c>
      <c r="C1050" s="572" t="s">
        <v>946</v>
      </c>
      <c r="D1050" s="572">
        <v>-136</v>
      </c>
      <c r="E1050" s="572" t="s">
        <v>959</v>
      </c>
      <c r="F1050" s="572">
        <f>Ops!J273</f>
        <v>0</v>
      </c>
      <c r="G1050" s="572" t="str">
        <f>Ops!E273</f>
        <v>Bank charges</v>
      </c>
      <c r="H1050" s="572" t="s">
        <v>773</v>
      </c>
      <c r="I1050" s="572">
        <f>COLUMN(Ops!E273)</f>
        <v>5</v>
      </c>
      <c r="J1050" s="572" t="str">
        <f>Ops!G273</f>
        <v>$ 000s</v>
      </c>
      <c r="K1050" s="572"/>
      <c r="L1050" s="572">
        <v>542</v>
      </c>
      <c r="M1050" s="572">
        <v>558</v>
      </c>
      <c r="N1050" s="572" t="str" cm="1">
        <f t="array" aca="1" ref="N1050" ca="1">CELL("format",Ops!J273)</f>
        <v>,0</v>
      </c>
      <c r="O1050" s="572">
        <f>ROW(Ops!J273)</f>
        <v>273</v>
      </c>
      <c r="P1050" s="572">
        <f>COLUMN(Ops!J273)</f>
        <v>10</v>
      </c>
      <c r="Q1050" s="572">
        <f>ROW(Ops!GJ273)</f>
        <v>273</v>
      </c>
      <c r="R1050" s="572">
        <f>COLUMN(Ops!GJ273)</f>
        <v>192</v>
      </c>
      <c r="S1050" s="572">
        <f ca="1">_xlfn.SHEET(Ops!J273)</f>
        <v>8</v>
      </c>
    </row>
    <row r="1051" spans="1:19" x14ac:dyDescent="0.35">
      <c r="A1051" s="572" t="s">
        <v>274</v>
      </c>
      <c r="B1051" s="572">
        <v>557</v>
      </c>
      <c r="C1051" s="572" t="s">
        <v>1292</v>
      </c>
      <c r="D1051" s="572">
        <v>-136</v>
      </c>
      <c r="E1051" s="572" t="s">
        <v>1293</v>
      </c>
      <c r="F1051" s="572">
        <f>Ops!H274</f>
        <v>148614.65899664586</v>
      </c>
      <c r="G1051" s="572" t="str">
        <f>Ops!E274</f>
        <v>Overheads</v>
      </c>
      <c r="H1051" s="572" t="s">
        <v>1081</v>
      </c>
      <c r="I1051" s="572">
        <f>COLUMN(Ops!E274)</f>
        <v>5</v>
      </c>
      <c r="J1051" s="572" t="str">
        <f>Ops!G274</f>
        <v>$ 000s</v>
      </c>
      <c r="K1051" s="572" t="s">
        <v>1292</v>
      </c>
      <c r="L1051" s="572">
        <v>558</v>
      </c>
      <c r="M1051" s="572"/>
      <c r="N1051" s="572" t="str" cm="1">
        <f t="array" aca="1" ref="N1051" ca="1">CELL("format",Ops!H274)</f>
        <v>,0</v>
      </c>
      <c r="O1051" s="572">
        <f>ROW(Ops!H274)</f>
        <v>274</v>
      </c>
      <c r="P1051" s="572">
        <f>COLUMN(Ops!H274)</f>
        <v>8</v>
      </c>
      <c r="Q1051" s="572">
        <f>ROW(Ops!H274)</f>
        <v>274</v>
      </c>
      <c r="R1051" s="572">
        <f>COLUMN(Ops!H274)</f>
        <v>8</v>
      </c>
      <c r="S1051" s="572">
        <f ca="1">_xlfn.SHEET(Ops!H274)</f>
        <v>8</v>
      </c>
    </row>
    <row r="1052" spans="1:19" x14ac:dyDescent="0.35">
      <c r="A1052" s="572" t="s">
        <v>277</v>
      </c>
      <c r="B1052" s="572">
        <v>558</v>
      </c>
      <c r="C1052" s="572" t="s">
        <v>1294</v>
      </c>
      <c r="D1052" s="572">
        <v>-136</v>
      </c>
      <c r="E1052" s="572" t="s">
        <v>1295</v>
      </c>
      <c r="F1052" s="572">
        <f>Ops!J274</f>
        <v>0</v>
      </c>
      <c r="G1052" s="572" t="str">
        <f>Ops!E274</f>
        <v>Overheads</v>
      </c>
      <c r="H1052" s="572" t="s">
        <v>1081</v>
      </c>
      <c r="I1052" s="572">
        <f>COLUMN(Ops!E274)</f>
        <v>5</v>
      </c>
      <c r="J1052" s="572" t="str">
        <f>Ops!G274</f>
        <v>$ 000s</v>
      </c>
      <c r="K1052" s="572" t="s">
        <v>1294</v>
      </c>
      <c r="L1052" s="572" t="s">
        <v>2281</v>
      </c>
      <c r="M1052" s="572" t="s">
        <v>2282</v>
      </c>
      <c r="N1052" s="572" t="str" cm="1">
        <f t="array" aca="1" ref="N1052" ca="1">CELL("format",Ops!J274)</f>
        <v>,0</v>
      </c>
      <c r="O1052" s="572">
        <f>ROW(Ops!J274)</f>
        <v>274</v>
      </c>
      <c r="P1052" s="572">
        <f>COLUMN(Ops!J274)</f>
        <v>10</v>
      </c>
      <c r="Q1052" s="572">
        <f>ROW(Ops!GJ274)</f>
        <v>274</v>
      </c>
      <c r="R1052" s="572">
        <f>COLUMN(Ops!GJ274)</f>
        <v>192</v>
      </c>
      <c r="S1052" s="572">
        <f ca="1">_xlfn.SHEET(Ops!J274)</f>
        <v>8</v>
      </c>
    </row>
    <row r="1053" spans="1:19" x14ac:dyDescent="0.35">
      <c r="A1053" s="572" t="s">
        <v>270</v>
      </c>
      <c r="B1053" s="572">
        <v>-137</v>
      </c>
      <c r="C1053" s="572" t="s">
        <v>1085</v>
      </c>
      <c r="D1053" s="572">
        <v>-118</v>
      </c>
      <c r="E1053" s="572"/>
      <c r="F1053" s="572" t="str">
        <f>Ops!A277</f>
        <v>TOTAL OPERATING EXPENDITURE</v>
      </c>
      <c r="G1053" s="572" t="str">
        <f>Ops!A277</f>
        <v>TOTAL OPERATING EXPENDITURE</v>
      </c>
      <c r="H1053" s="572" t="s">
        <v>1066</v>
      </c>
      <c r="I1053" s="572">
        <f>COLUMN(Ops!A277)</f>
        <v>1</v>
      </c>
      <c r="J1053" s="572"/>
      <c r="K1053" s="572" t="s">
        <v>1085</v>
      </c>
      <c r="L1053" s="572"/>
      <c r="M1053" s="572"/>
      <c r="N1053" s="572" t="str" cm="1">
        <f t="array" aca="1" ref="N1053" ca="1">CELL("format",Ops!A277)</f>
        <v>,0</v>
      </c>
      <c r="O1053" s="572">
        <f>ROW(Ops!A277)</f>
        <v>277</v>
      </c>
      <c r="P1053" s="572">
        <f>COLUMN(Ops!A277)</f>
        <v>1</v>
      </c>
      <c r="Q1053" s="572">
        <f>ROW(Ops!A284)</f>
        <v>284</v>
      </c>
      <c r="R1053" s="572">
        <f>COLUMN(Ops!A284)</f>
        <v>1</v>
      </c>
      <c r="S1053" s="572">
        <f ca="1">_xlfn.SHEET(Ops!A277)</f>
        <v>8</v>
      </c>
    </row>
    <row r="1054" spans="1:19" x14ac:dyDescent="0.35">
      <c r="A1054" s="572" t="s">
        <v>283</v>
      </c>
      <c r="B1054" s="572">
        <v>559</v>
      </c>
      <c r="C1054" s="572" t="s">
        <v>1258</v>
      </c>
      <c r="D1054" s="572">
        <v>-137</v>
      </c>
      <c r="E1054" s="572" t="s">
        <v>1296</v>
      </c>
      <c r="F1054" s="572">
        <f>Ops!J279</f>
        <v>0</v>
      </c>
      <c r="G1054" s="572" t="str">
        <f>Ops!E279</f>
        <v>Direct costs</v>
      </c>
      <c r="H1054" s="572" t="s">
        <v>1080</v>
      </c>
      <c r="I1054" s="572">
        <f>COLUMN(Ops!E279)</f>
        <v>5</v>
      </c>
      <c r="J1054" s="572" t="str">
        <f>Ops!G279</f>
        <v>$ 000s</v>
      </c>
      <c r="K1054" s="572"/>
      <c r="L1054" s="572">
        <v>430</v>
      </c>
      <c r="M1054" s="572">
        <v>562</v>
      </c>
      <c r="N1054" s="572" t="str" cm="1">
        <f t="array" aca="1" ref="N1054" ca="1">CELL("format",Ops!J279)</f>
        <v>,0</v>
      </c>
      <c r="O1054" s="572">
        <f>ROW(Ops!J279)</f>
        <v>279</v>
      </c>
      <c r="P1054" s="572">
        <f>COLUMN(Ops!J279)</f>
        <v>10</v>
      </c>
      <c r="Q1054" s="572">
        <f>ROW(Ops!GJ279)</f>
        <v>279</v>
      </c>
      <c r="R1054" s="572">
        <f>COLUMN(Ops!GJ279)</f>
        <v>192</v>
      </c>
      <c r="S1054" s="572">
        <f ca="1">_xlfn.SHEET(Ops!J279)</f>
        <v>8</v>
      </c>
    </row>
    <row r="1055" spans="1:19" x14ac:dyDescent="0.35">
      <c r="A1055" s="572" t="s">
        <v>283</v>
      </c>
      <c r="B1055" s="572">
        <v>560</v>
      </c>
      <c r="C1055" s="572" t="s">
        <v>1294</v>
      </c>
      <c r="D1055" s="572">
        <v>-137</v>
      </c>
      <c r="E1055" s="572" t="s">
        <v>1297</v>
      </c>
      <c r="F1055" s="572">
        <f>Ops!J280</f>
        <v>0</v>
      </c>
      <c r="G1055" s="572" t="str">
        <f>Ops!E280</f>
        <v>Overheads</v>
      </c>
      <c r="H1055" s="572" t="s">
        <v>1081</v>
      </c>
      <c r="I1055" s="572">
        <f>COLUMN(Ops!E280)</f>
        <v>5</v>
      </c>
      <c r="J1055" s="572" t="str">
        <f>Ops!G280</f>
        <v>$ 000s</v>
      </c>
      <c r="K1055" s="572"/>
      <c r="L1055" s="572">
        <v>558</v>
      </c>
      <c r="M1055" s="572">
        <v>562</v>
      </c>
      <c r="N1055" s="572" t="str" cm="1">
        <f t="array" aca="1" ref="N1055" ca="1">CELL("format",Ops!J280)</f>
        <v>,0</v>
      </c>
      <c r="O1055" s="572">
        <f>ROW(Ops!J280)</f>
        <v>280</v>
      </c>
      <c r="P1055" s="572">
        <f>COLUMN(Ops!J280)</f>
        <v>10</v>
      </c>
      <c r="Q1055" s="572">
        <f>ROW(Ops!GJ280)</f>
        <v>280</v>
      </c>
      <c r="R1055" s="572">
        <f>COLUMN(Ops!GJ280)</f>
        <v>192</v>
      </c>
      <c r="S1055" s="572">
        <f ca="1">_xlfn.SHEET(Ops!J280)</f>
        <v>8</v>
      </c>
    </row>
    <row r="1056" spans="1:19" x14ac:dyDescent="0.35">
      <c r="A1056" s="572" t="s">
        <v>274</v>
      </c>
      <c r="B1056" s="572">
        <v>1267</v>
      </c>
      <c r="C1056" s="572" t="s">
        <v>2497</v>
      </c>
      <c r="D1056" s="572">
        <v>-137</v>
      </c>
      <c r="E1056" s="572" t="s">
        <v>1298</v>
      </c>
      <c r="F1056" s="572">
        <f>Ops!H281</f>
        <v>507937.17063586338</v>
      </c>
      <c r="G1056" s="572" t="str">
        <f>Ops!E281</f>
        <v>Total operating expenditure POS</v>
      </c>
      <c r="H1056" s="572" t="s">
        <v>1067</v>
      </c>
      <c r="I1056" s="572">
        <f>COLUMN(Ops!E281)</f>
        <v>5</v>
      </c>
      <c r="J1056" s="572" t="str">
        <f>Ops!G281</f>
        <v>$ 000s</v>
      </c>
      <c r="K1056" s="572" t="s">
        <v>597</v>
      </c>
      <c r="L1056" s="572">
        <v>562</v>
      </c>
      <c r="M1056" s="572"/>
      <c r="N1056" s="572" t="str" cm="1">
        <f t="array" aca="1" ref="N1056" ca="1">CELL("format",Ops!H281)</f>
        <v>,0</v>
      </c>
      <c r="O1056" s="572">
        <f>ROW(Ops!H281)</f>
        <v>281</v>
      </c>
      <c r="P1056" s="572">
        <f>COLUMN(Ops!H281)</f>
        <v>8</v>
      </c>
      <c r="Q1056" s="572">
        <f>ROW(Ops!H281)</f>
        <v>281</v>
      </c>
      <c r="R1056" s="572">
        <f>COLUMN(Ops!H281)</f>
        <v>8</v>
      </c>
      <c r="S1056" s="572">
        <f ca="1">_xlfn.SHEET(Ops!H281)</f>
        <v>8</v>
      </c>
    </row>
    <row r="1057" spans="1:19" x14ac:dyDescent="0.35">
      <c r="A1057" s="572" t="s">
        <v>277</v>
      </c>
      <c r="B1057" s="572">
        <v>562</v>
      </c>
      <c r="C1057" s="572" t="s">
        <v>1299</v>
      </c>
      <c r="D1057" s="572">
        <v>-137</v>
      </c>
      <c r="E1057" s="572" t="s">
        <v>1300</v>
      </c>
      <c r="F1057" s="572">
        <f>Ops!J281</f>
        <v>0</v>
      </c>
      <c r="G1057" s="572" t="str">
        <f>Ops!E281</f>
        <v>Total operating expenditure POS</v>
      </c>
      <c r="H1057" s="572" t="s">
        <v>1067</v>
      </c>
      <c r="I1057" s="572">
        <f>COLUMN(Ops!E281)</f>
        <v>5</v>
      </c>
      <c r="J1057" s="572" t="str">
        <f>Ops!G281</f>
        <v>$ 000s</v>
      </c>
      <c r="K1057" s="572" t="s">
        <v>599</v>
      </c>
      <c r="L1057" s="572" t="s">
        <v>2283</v>
      </c>
      <c r="M1057" s="572" t="s">
        <v>2284</v>
      </c>
      <c r="N1057" s="572" t="str" cm="1">
        <f t="array" aca="1" ref="N1057" ca="1">CELL("format",Ops!J281)</f>
        <v>,0</v>
      </c>
      <c r="O1057" s="572">
        <f>ROW(Ops!J281)</f>
        <v>281</v>
      </c>
      <c r="P1057" s="572">
        <f>COLUMN(Ops!J281)</f>
        <v>10</v>
      </c>
      <c r="Q1057" s="572">
        <f>ROW(Ops!GJ281)</f>
        <v>281</v>
      </c>
      <c r="R1057" s="572">
        <f>COLUMN(Ops!GJ281)</f>
        <v>192</v>
      </c>
      <c r="S1057" s="572">
        <f ca="1">_xlfn.SHEET(Ops!J281)</f>
        <v>8</v>
      </c>
    </row>
    <row r="1058" spans="1:19" x14ac:dyDescent="0.35">
      <c r="A1058" s="572" t="s">
        <v>274</v>
      </c>
      <c r="B1058" s="572">
        <v>1268</v>
      </c>
      <c r="C1058" s="572" t="s">
        <v>1301</v>
      </c>
      <c r="D1058" s="572">
        <v>-137</v>
      </c>
      <c r="E1058" s="572" t="s">
        <v>1302</v>
      </c>
      <c r="F1058" s="572">
        <f>Ops!H282</f>
        <v>-507937.17063586338</v>
      </c>
      <c r="G1058" s="572" t="str">
        <f>Ops!E282</f>
        <v>Total operating expenditure</v>
      </c>
      <c r="H1058" s="572" t="s">
        <v>1068</v>
      </c>
      <c r="I1058" s="572">
        <f>COLUMN(Ops!E282)</f>
        <v>5</v>
      </c>
      <c r="J1058" s="572" t="str">
        <f>Ops!G282</f>
        <v>$ 000s</v>
      </c>
      <c r="K1058" s="572" t="s">
        <v>1301</v>
      </c>
      <c r="L1058" s="572">
        <v>563</v>
      </c>
      <c r="M1058" s="572"/>
      <c r="N1058" s="572" t="str" cm="1">
        <f t="array" aca="1" ref="N1058" ca="1">CELL("format",Ops!H282)</f>
        <v>,0</v>
      </c>
      <c r="O1058" s="572">
        <f>ROW(Ops!H282)</f>
        <v>282</v>
      </c>
      <c r="P1058" s="572">
        <f>COLUMN(Ops!H282)</f>
        <v>8</v>
      </c>
      <c r="Q1058" s="572">
        <f>ROW(Ops!H282)</f>
        <v>282</v>
      </c>
      <c r="R1058" s="572">
        <f>COLUMN(Ops!H282)</f>
        <v>8</v>
      </c>
      <c r="S1058" s="572">
        <f ca="1">_xlfn.SHEET(Ops!H282)</f>
        <v>8</v>
      </c>
    </row>
    <row r="1059" spans="1:19" x14ac:dyDescent="0.35">
      <c r="A1059" s="572" t="s">
        <v>277</v>
      </c>
      <c r="B1059" s="572">
        <v>563</v>
      </c>
      <c r="C1059" s="572" t="s">
        <v>1088</v>
      </c>
      <c r="D1059" s="572">
        <v>-137</v>
      </c>
      <c r="E1059" s="572" t="s">
        <v>1303</v>
      </c>
      <c r="F1059" s="572">
        <f>Ops!J282</f>
        <v>0</v>
      </c>
      <c r="G1059" s="572" t="str">
        <f>Ops!E282</f>
        <v>Total operating expenditure</v>
      </c>
      <c r="H1059" s="572" t="s">
        <v>1068</v>
      </c>
      <c r="I1059" s="572">
        <f>COLUMN(Ops!E282)</f>
        <v>5</v>
      </c>
      <c r="J1059" s="572" t="str">
        <f>Ops!G282</f>
        <v>$ 000s</v>
      </c>
      <c r="K1059" s="572" t="s">
        <v>1088</v>
      </c>
      <c r="L1059" s="572">
        <v>562</v>
      </c>
      <c r="M1059" s="572" t="s">
        <v>2285</v>
      </c>
      <c r="N1059" s="572" t="str" cm="1">
        <f t="array" aca="1" ref="N1059" ca="1">CELL("format",Ops!J282)</f>
        <v>,0</v>
      </c>
      <c r="O1059" s="572">
        <f>ROW(Ops!J282)</f>
        <v>282</v>
      </c>
      <c r="P1059" s="572">
        <f>COLUMN(Ops!J282)</f>
        <v>10</v>
      </c>
      <c r="Q1059" s="572">
        <f>ROW(Ops!GJ282)</f>
        <v>282</v>
      </c>
      <c r="R1059" s="572">
        <f>COLUMN(Ops!GJ282)</f>
        <v>192</v>
      </c>
      <c r="S1059" s="572">
        <f ca="1">_xlfn.SHEET(Ops!J282)</f>
        <v>8</v>
      </c>
    </row>
    <row r="1060" spans="1:19" x14ac:dyDescent="0.35">
      <c r="A1060" s="572" t="s">
        <v>270</v>
      </c>
      <c r="B1060" s="572">
        <v>-138</v>
      </c>
      <c r="C1060" s="572" t="s">
        <v>1307</v>
      </c>
      <c r="D1060" s="572">
        <v>-118</v>
      </c>
      <c r="E1060" s="572"/>
      <c r="F1060" s="572" t="str">
        <f>Ops!A285</f>
        <v>WORKING CAPITAL</v>
      </c>
      <c r="G1060" s="572" t="str">
        <f>Ops!A285</f>
        <v>WORKING CAPITAL</v>
      </c>
      <c r="H1060" s="572" t="s">
        <v>1308</v>
      </c>
      <c r="I1060" s="572">
        <f>COLUMN(Ops!A285)</f>
        <v>1</v>
      </c>
      <c r="J1060" s="572"/>
      <c r="K1060" s="572" t="s">
        <v>1307</v>
      </c>
      <c r="L1060" s="572"/>
      <c r="M1060" s="572"/>
      <c r="N1060" s="572" t="str" cm="1">
        <f t="array" aca="1" ref="N1060" ca="1">CELL("format",Ops!A285)</f>
        <v>,0</v>
      </c>
      <c r="O1060" s="572">
        <f>ROW(Ops!A285)</f>
        <v>285</v>
      </c>
      <c r="P1060" s="572">
        <f>COLUMN(Ops!A285)</f>
        <v>1</v>
      </c>
      <c r="Q1060" s="572">
        <f>ROW(Ops!A310)</f>
        <v>310</v>
      </c>
      <c r="R1060" s="572">
        <f>COLUMN(Ops!A310)</f>
        <v>1</v>
      </c>
      <c r="S1060" s="572">
        <f ca="1">_xlfn.SHEET(Ops!A285)</f>
        <v>8</v>
      </c>
    </row>
    <row r="1061" spans="1:19" x14ac:dyDescent="0.35">
      <c r="A1061" s="572" t="s">
        <v>270</v>
      </c>
      <c r="B1061" s="572">
        <v>-139</v>
      </c>
      <c r="C1061" s="572" t="s">
        <v>1343</v>
      </c>
      <c r="D1061" s="572">
        <v>-138</v>
      </c>
      <c r="E1061" s="572"/>
      <c r="F1061" s="572">
        <f>Ops!A287</f>
        <v>0</v>
      </c>
      <c r="G1061" s="572" t="str">
        <f>Ops!B287</f>
        <v>Accounts receivable</v>
      </c>
      <c r="H1061" s="572" t="s">
        <v>1309</v>
      </c>
      <c r="I1061" s="572">
        <f>COLUMN(Ops!B287)</f>
        <v>2</v>
      </c>
      <c r="J1061" s="572"/>
      <c r="K1061" s="572" t="s">
        <v>1343</v>
      </c>
      <c r="L1061" s="572"/>
      <c r="M1061" s="572"/>
      <c r="N1061" s="572" t="str" cm="1">
        <f t="array" aca="1" ref="N1061" ca="1">CELL("format",Ops!A287)</f>
        <v>,0</v>
      </c>
      <c r="O1061" s="572">
        <f>ROW(Ops!A287)</f>
        <v>287</v>
      </c>
      <c r="P1061" s="572">
        <f>COLUMN(Ops!A287)</f>
        <v>1</v>
      </c>
      <c r="Q1061" s="572">
        <f>ROW(Ops!A295)</f>
        <v>295</v>
      </c>
      <c r="R1061" s="572">
        <f>COLUMN(Ops!A295)</f>
        <v>1</v>
      </c>
      <c r="S1061" s="572">
        <f ca="1">_xlfn.SHEET(Ops!A287)</f>
        <v>8</v>
      </c>
    </row>
    <row r="1062" spans="1:19" x14ac:dyDescent="0.35">
      <c r="A1062" s="572" t="s">
        <v>283</v>
      </c>
      <c r="B1062" s="572">
        <v>564</v>
      </c>
      <c r="C1062" s="572" t="s">
        <v>1325</v>
      </c>
      <c r="D1062" s="572">
        <v>-139</v>
      </c>
      <c r="E1062" s="572" t="s">
        <v>1344</v>
      </c>
      <c r="F1062" s="572">
        <f>Ops!F288</f>
        <v>1</v>
      </c>
      <c r="G1062" s="572" t="str">
        <f>Ops!E288</f>
        <v>Accounts receivable lag</v>
      </c>
      <c r="H1062" s="572" t="s">
        <v>1305</v>
      </c>
      <c r="I1062" s="572">
        <f>COLUMN(Ops!E288)</f>
        <v>5</v>
      </c>
      <c r="J1062" s="572" t="str">
        <f>Ops!G288</f>
        <v>months</v>
      </c>
      <c r="K1062" s="572"/>
      <c r="L1062" s="572">
        <v>1246</v>
      </c>
      <c r="M1062" s="572">
        <v>567</v>
      </c>
      <c r="N1062" s="572" t="str" cm="1">
        <f t="array" aca="1" ref="N1062" ca="1">CELL("format",Ops!F288)</f>
        <v>,0</v>
      </c>
      <c r="O1062" s="572">
        <f>ROW(Ops!F288)</f>
        <v>288</v>
      </c>
      <c r="P1062" s="572">
        <f>COLUMN(Ops!F288)</f>
        <v>6</v>
      </c>
      <c r="Q1062" s="572">
        <f>ROW(Ops!F288)</f>
        <v>288</v>
      </c>
      <c r="R1062" s="572">
        <f>COLUMN(Ops!F288)</f>
        <v>6</v>
      </c>
      <c r="S1062" s="572">
        <f ca="1">_xlfn.SHEET(Ops!F288)</f>
        <v>8</v>
      </c>
    </row>
    <row r="1063" spans="1:19" x14ac:dyDescent="0.35">
      <c r="A1063" s="572" t="s">
        <v>283</v>
      </c>
      <c r="B1063" s="572">
        <v>565</v>
      </c>
      <c r="C1063" s="572" t="s">
        <v>1005</v>
      </c>
      <c r="D1063" s="572">
        <v>-139</v>
      </c>
      <c r="E1063" s="572" t="s">
        <v>1008</v>
      </c>
      <c r="F1063" s="572">
        <f>Ops!J289</f>
        <v>1</v>
      </c>
      <c r="G1063" s="572" t="str">
        <f>Ops!E289</f>
        <v>Months per model period</v>
      </c>
      <c r="H1063" s="572" t="s">
        <v>965</v>
      </c>
      <c r="I1063" s="572">
        <f>COLUMN(Ops!E289)</f>
        <v>5</v>
      </c>
      <c r="J1063" s="572" t="str">
        <f>Ops!G289</f>
        <v>months</v>
      </c>
      <c r="K1063" s="572"/>
      <c r="L1063" s="572">
        <v>68</v>
      </c>
      <c r="M1063" s="572">
        <v>567</v>
      </c>
      <c r="N1063" s="572" t="str" cm="1">
        <f t="array" aca="1" ref="N1063" ca="1">CELL("format",Ops!J289)</f>
        <v>,0</v>
      </c>
      <c r="O1063" s="572">
        <f>ROW(Ops!J289)</f>
        <v>289</v>
      </c>
      <c r="P1063" s="572">
        <f>COLUMN(Ops!J289)</f>
        <v>10</v>
      </c>
      <c r="Q1063" s="572">
        <f>ROW(Ops!GJ289)</f>
        <v>289</v>
      </c>
      <c r="R1063" s="572">
        <f>COLUMN(Ops!GJ289)</f>
        <v>192</v>
      </c>
      <c r="S1063" s="572">
        <f ca="1">_xlfn.SHEET(Ops!J289)</f>
        <v>8</v>
      </c>
    </row>
    <row r="1064" spans="1:19" x14ac:dyDescent="0.35">
      <c r="A1064" s="572" t="s">
        <v>283</v>
      </c>
      <c r="B1064" s="572">
        <v>566</v>
      </c>
      <c r="C1064" s="572" t="s">
        <v>880</v>
      </c>
      <c r="D1064" s="572">
        <v>-139</v>
      </c>
      <c r="E1064" s="572" t="s">
        <v>1087</v>
      </c>
      <c r="F1064" s="572">
        <f>Ops!J290</f>
        <v>0</v>
      </c>
      <c r="G1064" s="572" t="str">
        <f>Ops!E290</f>
        <v>Revenue</v>
      </c>
      <c r="H1064" s="572" t="s">
        <v>738</v>
      </c>
      <c r="I1064" s="572">
        <f>COLUMN(Ops!E290)</f>
        <v>5</v>
      </c>
      <c r="J1064" s="572" t="str">
        <f>Ops!G290</f>
        <v>$ 000s</v>
      </c>
      <c r="K1064" s="572"/>
      <c r="L1064" s="572">
        <v>389</v>
      </c>
      <c r="M1064" s="572">
        <v>567</v>
      </c>
      <c r="N1064" s="572" t="str" cm="1">
        <f t="array" aca="1" ref="N1064" ca="1">CELL("format",Ops!J290)</f>
        <v>,0</v>
      </c>
      <c r="O1064" s="572">
        <f>ROW(Ops!J290)</f>
        <v>290</v>
      </c>
      <c r="P1064" s="572">
        <f>COLUMN(Ops!J290)</f>
        <v>10</v>
      </c>
      <c r="Q1064" s="572">
        <f>ROW(Ops!GJ290)</f>
        <v>290</v>
      </c>
      <c r="R1064" s="572">
        <f>COLUMN(Ops!GJ290)</f>
        <v>192</v>
      </c>
      <c r="S1064" s="572">
        <f ca="1">_xlfn.SHEET(Ops!J290)</f>
        <v>8</v>
      </c>
    </row>
    <row r="1065" spans="1:19" x14ac:dyDescent="0.35">
      <c r="A1065" s="572" t="s">
        <v>277</v>
      </c>
      <c r="B1065" s="572">
        <v>567</v>
      </c>
      <c r="C1065" s="572" t="s">
        <v>587</v>
      </c>
      <c r="D1065" s="572">
        <v>-139</v>
      </c>
      <c r="E1065" s="572" t="s">
        <v>1345</v>
      </c>
      <c r="F1065" s="572">
        <f>Ops!J291</f>
        <v>0</v>
      </c>
      <c r="G1065" s="572" t="str">
        <f>Ops!E291</f>
        <v>Accounts receivable balance</v>
      </c>
      <c r="H1065" s="572" t="s">
        <v>1310</v>
      </c>
      <c r="I1065" s="572">
        <f>COLUMN(Ops!E291)</f>
        <v>5</v>
      </c>
      <c r="J1065" s="572" t="str">
        <f>Ops!G291</f>
        <v>$ 000s</v>
      </c>
      <c r="K1065" s="572" t="s">
        <v>587</v>
      </c>
      <c r="L1065" s="572" t="s">
        <v>2286</v>
      </c>
      <c r="M1065" s="572" t="s">
        <v>2287</v>
      </c>
      <c r="N1065" s="572" t="str" cm="1">
        <f t="array" aca="1" ref="N1065" ca="1">CELL("format",Ops!J291)</f>
        <v>,0</v>
      </c>
      <c r="O1065" s="572">
        <f>ROW(Ops!J291)</f>
        <v>291</v>
      </c>
      <c r="P1065" s="572">
        <f>COLUMN(Ops!J291)</f>
        <v>10</v>
      </c>
      <c r="Q1065" s="572">
        <f>ROW(Ops!GJ291)</f>
        <v>291</v>
      </c>
      <c r="R1065" s="572">
        <f>COLUMN(Ops!GJ291)</f>
        <v>192</v>
      </c>
      <c r="S1065" s="572">
        <f ca="1">_xlfn.SHEET(Ops!J291)</f>
        <v>8</v>
      </c>
    </row>
    <row r="1066" spans="1:19" x14ac:dyDescent="0.35">
      <c r="A1066" s="572" t="s">
        <v>281</v>
      </c>
      <c r="B1066" s="572">
        <v>856</v>
      </c>
      <c r="C1066" s="572">
        <v>856</v>
      </c>
      <c r="D1066" s="572">
        <v>-139</v>
      </c>
      <c r="E1066" s="572" t="s">
        <v>335</v>
      </c>
      <c r="F1066" s="572">
        <f>Ops!I293</f>
        <v>0</v>
      </c>
      <c r="G1066" s="572" t="str">
        <f>Ops!E293</f>
        <v>Accounts receivable balance</v>
      </c>
      <c r="H1066" s="572" t="s">
        <v>1310</v>
      </c>
      <c r="I1066" s="572">
        <f>COLUMN(Ops!E293)</f>
        <v>5</v>
      </c>
      <c r="J1066" s="572" t="str">
        <f>Ops!G293</f>
        <v>$ 000s</v>
      </c>
      <c r="K1066" s="572"/>
      <c r="L1066" s="572"/>
      <c r="M1066" s="572"/>
      <c r="N1066" s="572" t="str" cm="1">
        <f t="array" aca="1" ref="N1066" ca="1">CELL("format",Ops!I293)</f>
        <v>,0</v>
      </c>
      <c r="O1066" s="572">
        <f>ROW(Ops!I293)</f>
        <v>293</v>
      </c>
      <c r="P1066" s="572">
        <f>COLUMN(Ops!I293)</f>
        <v>9</v>
      </c>
      <c r="Q1066" s="572">
        <f>ROW(Ops!I293)</f>
        <v>293</v>
      </c>
      <c r="R1066" s="572">
        <f>COLUMN(Ops!I293)</f>
        <v>9</v>
      </c>
      <c r="S1066" s="572">
        <f ca="1">_xlfn.SHEET(Ops!I293)</f>
        <v>8</v>
      </c>
    </row>
    <row r="1067" spans="1:19" x14ac:dyDescent="0.35">
      <c r="A1067" s="572" t="s">
        <v>283</v>
      </c>
      <c r="B1067" s="572">
        <v>568</v>
      </c>
      <c r="C1067" s="572" t="s">
        <v>587</v>
      </c>
      <c r="D1067" s="572">
        <v>-139</v>
      </c>
      <c r="E1067" s="572" t="s">
        <v>1322</v>
      </c>
      <c r="F1067" s="572">
        <f>Ops!J293</f>
        <v>0</v>
      </c>
      <c r="G1067" s="572" t="str">
        <f>Ops!E293</f>
        <v>Accounts receivable balance</v>
      </c>
      <c r="H1067" s="572" t="s">
        <v>1310</v>
      </c>
      <c r="I1067" s="572">
        <f>COLUMN(Ops!E293)</f>
        <v>5</v>
      </c>
      <c r="J1067" s="572" t="str">
        <f>Ops!G293</f>
        <v>$ 000s</v>
      </c>
      <c r="K1067" s="572"/>
      <c r="L1067" s="572">
        <v>567</v>
      </c>
      <c r="M1067" s="572">
        <v>570</v>
      </c>
      <c r="N1067" s="572" t="str" cm="1">
        <f t="array" aca="1" ref="N1067" ca="1">CELL("format",Ops!J293)</f>
        <v>,0</v>
      </c>
      <c r="O1067" s="572">
        <f>ROW(Ops!J293)</f>
        <v>293</v>
      </c>
      <c r="P1067" s="572">
        <f>COLUMN(Ops!J293)</f>
        <v>10</v>
      </c>
      <c r="Q1067" s="572">
        <f>ROW(Ops!GJ293)</f>
        <v>293</v>
      </c>
      <c r="R1067" s="572">
        <f>COLUMN(Ops!GJ293)</f>
        <v>192</v>
      </c>
      <c r="S1067" s="572">
        <f ca="1">_xlfn.SHEET(Ops!J293)</f>
        <v>8</v>
      </c>
    </row>
    <row r="1068" spans="1:19" x14ac:dyDescent="0.35">
      <c r="A1068" s="572" t="s">
        <v>274</v>
      </c>
      <c r="B1068" s="572">
        <v>569</v>
      </c>
      <c r="C1068" s="572" t="s">
        <v>1346</v>
      </c>
      <c r="D1068" s="572">
        <v>-139</v>
      </c>
      <c r="E1068" s="572" t="s">
        <v>1347</v>
      </c>
      <c r="F1068" s="572">
        <f>Ops!H294</f>
        <v>0</v>
      </c>
      <c r="G1068" s="572" t="str">
        <f>Ops!E294</f>
        <v>Movement in accounts receivable</v>
      </c>
      <c r="H1068" s="572" t="s">
        <v>1311</v>
      </c>
      <c r="I1068" s="572">
        <f>COLUMN(Ops!E294)</f>
        <v>5</v>
      </c>
      <c r="J1068" s="572" t="str">
        <f>Ops!G294</f>
        <v>$ 000s</v>
      </c>
      <c r="K1068" s="572" t="s">
        <v>1346</v>
      </c>
      <c r="L1068" s="572">
        <v>570</v>
      </c>
      <c r="M1068" s="572"/>
      <c r="N1068" s="572" t="str" cm="1">
        <f t="array" aca="1" ref="N1068" ca="1">CELL("format",Ops!H294)</f>
        <v>,0</v>
      </c>
      <c r="O1068" s="572">
        <f>ROW(Ops!H294)</f>
        <v>294</v>
      </c>
      <c r="P1068" s="572">
        <f>COLUMN(Ops!H294)</f>
        <v>8</v>
      </c>
      <c r="Q1068" s="572">
        <f>ROW(Ops!H294)</f>
        <v>294</v>
      </c>
      <c r="R1068" s="572">
        <f>COLUMN(Ops!H294)</f>
        <v>8</v>
      </c>
      <c r="S1068" s="572">
        <f ca="1">_xlfn.SHEET(Ops!H294)</f>
        <v>8</v>
      </c>
    </row>
    <row r="1069" spans="1:19" x14ac:dyDescent="0.35">
      <c r="A1069" s="572" t="s">
        <v>277</v>
      </c>
      <c r="B1069" s="572">
        <v>570</v>
      </c>
      <c r="C1069" s="572" t="s">
        <v>1348</v>
      </c>
      <c r="D1069" s="572">
        <v>-139</v>
      </c>
      <c r="E1069" s="572" t="s">
        <v>1328</v>
      </c>
      <c r="F1069" s="572">
        <f>Ops!J294</f>
        <v>0</v>
      </c>
      <c r="G1069" s="572" t="str">
        <f>Ops!E294</f>
        <v>Movement in accounts receivable</v>
      </c>
      <c r="H1069" s="572" t="s">
        <v>1311</v>
      </c>
      <c r="I1069" s="572">
        <f>COLUMN(Ops!E294)</f>
        <v>5</v>
      </c>
      <c r="J1069" s="572" t="str">
        <f>Ops!G294</f>
        <v>$ 000s</v>
      </c>
      <c r="K1069" s="572" t="s">
        <v>1348</v>
      </c>
      <c r="L1069" s="572">
        <v>568</v>
      </c>
      <c r="M1069" s="572" t="s">
        <v>2288</v>
      </c>
      <c r="N1069" s="572" t="str" cm="1">
        <f t="array" aca="1" ref="N1069" ca="1">CELL("format",Ops!J294)</f>
        <v>,0</v>
      </c>
      <c r="O1069" s="572">
        <f>ROW(Ops!J294)</f>
        <v>294</v>
      </c>
      <c r="P1069" s="572">
        <f>COLUMN(Ops!J294)</f>
        <v>10</v>
      </c>
      <c r="Q1069" s="572">
        <f>ROW(Ops!GJ294)</f>
        <v>294</v>
      </c>
      <c r="R1069" s="572">
        <f>COLUMN(Ops!GJ294)</f>
        <v>192</v>
      </c>
      <c r="S1069" s="572">
        <f ca="1">_xlfn.SHEET(Ops!J294)</f>
        <v>8</v>
      </c>
    </row>
    <row r="1070" spans="1:19" x14ac:dyDescent="0.35">
      <c r="A1070" s="572" t="s">
        <v>270</v>
      </c>
      <c r="B1070" s="572">
        <v>-140</v>
      </c>
      <c r="C1070" s="572" t="s">
        <v>1349</v>
      </c>
      <c r="D1070" s="572">
        <v>-138</v>
      </c>
      <c r="E1070" s="572"/>
      <c r="F1070" s="572">
        <f>Ops!A296</f>
        <v>0</v>
      </c>
      <c r="G1070" s="572" t="str">
        <f>Ops!B296</f>
        <v>Accounts payable</v>
      </c>
      <c r="H1070" s="572" t="s">
        <v>1312</v>
      </c>
      <c r="I1070" s="572">
        <f>COLUMN(Ops!B296)</f>
        <v>2</v>
      </c>
      <c r="J1070" s="572"/>
      <c r="K1070" s="572" t="s">
        <v>1349</v>
      </c>
      <c r="L1070" s="572"/>
      <c r="M1070" s="572"/>
      <c r="N1070" s="572" t="str" cm="1">
        <f t="array" aca="1" ref="N1070" ca="1">CELL("format",Ops!A296)</f>
        <v>,0</v>
      </c>
      <c r="O1070" s="572">
        <f>ROW(Ops!A296)</f>
        <v>296</v>
      </c>
      <c r="P1070" s="572">
        <f>COLUMN(Ops!A296)</f>
        <v>1</v>
      </c>
      <c r="Q1070" s="572">
        <f>ROW(Ops!A304)</f>
        <v>304</v>
      </c>
      <c r="R1070" s="572">
        <f>COLUMN(Ops!A304)</f>
        <v>1</v>
      </c>
      <c r="S1070" s="572">
        <f ca="1">_xlfn.SHEET(Ops!A296)</f>
        <v>8</v>
      </c>
    </row>
    <row r="1071" spans="1:19" x14ac:dyDescent="0.35">
      <c r="A1071" s="572" t="s">
        <v>283</v>
      </c>
      <c r="B1071" s="572">
        <v>571</v>
      </c>
      <c r="C1071" s="572" t="s">
        <v>1327</v>
      </c>
      <c r="D1071" s="572">
        <v>-140</v>
      </c>
      <c r="E1071" s="572" t="s">
        <v>1350</v>
      </c>
      <c r="F1071" s="572">
        <f>Ops!F297</f>
        <v>1</v>
      </c>
      <c r="G1071" s="572" t="str">
        <f>Ops!E297</f>
        <v>Accounts payable lag</v>
      </c>
      <c r="H1071" s="572" t="s">
        <v>1306</v>
      </c>
      <c r="I1071" s="572">
        <f>COLUMN(Ops!E297)</f>
        <v>5</v>
      </c>
      <c r="J1071" s="572" t="str">
        <f>Ops!G297</f>
        <v>months</v>
      </c>
      <c r="K1071" s="572"/>
      <c r="L1071" s="572">
        <v>1247</v>
      </c>
      <c r="M1071" s="572">
        <v>574</v>
      </c>
      <c r="N1071" s="572" t="str" cm="1">
        <f t="array" aca="1" ref="N1071" ca="1">CELL("format",Ops!F297)</f>
        <v>,0</v>
      </c>
      <c r="O1071" s="572">
        <f>ROW(Ops!F297)</f>
        <v>297</v>
      </c>
      <c r="P1071" s="572">
        <f>COLUMN(Ops!F297)</f>
        <v>6</v>
      </c>
      <c r="Q1071" s="572">
        <f>ROW(Ops!F297)</f>
        <v>297</v>
      </c>
      <c r="R1071" s="572">
        <f>COLUMN(Ops!F297)</f>
        <v>6</v>
      </c>
      <c r="S1071" s="572">
        <f ca="1">_xlfn.SHEET(Ops!F297)</f>
        <v>8</v>
      </c>
    </row>
    <row r="1072" spans="1:19" x14ac:dyDescent="0.35">
      <c r="A1072" s="572" t="s">
        <v>283</v>
      </c>
      <c r="B1072" s="572">
        <v>572</v>
      </c>
      <c r="C1072" s="572" t="s">
        <v>1005</v>
      </c>
      <c r="D1072" s="572">
        <v>-140</v>
      </c>
      <c r="E1072" s="572" t="s">
        <v>1008</v>
      </c>
      <c r="F1072" s="572">
        <f>Ops!J298</f>
        <v>1</v>
      </c>
      <c r="G1072" s="572" t="str">
        <f>Ops!E298</f>
        <v>Months per model period</v>
      </c>
      <c r="H1072" s="572" t="s">
        <v>965</v>
      </c>
      <c r="I1072" s="572">
        <f>COLUMN(Ops!E298)</f>
        <v>5</v>
      </c>
      <c r="J1072" s="572" t="str">
        <f>Ops!G298</f>
        <v>months</v>
      </c>
      <c r="K1072" s="572"/>
      <c r="L1072" s="572">
        <v>68</v>
      </c>
      <c r="M1072" s="572">
        <v>574</v>
      </c>
      <c r="N1072" s="572" t="str" cm="1">
        <f t="array" aca="1" ref="N1072" ca="1">CELL("format",Ops!J298)</f>
        <v>,0</v>
      </c>
      <c r="O1072" s="572">
        <f>ROW(Ops!J298)</f>
        <v>298</v>
      </c>
      <c r="P1072" s="572">
        <f>COLUMN(Ops!J298)</f>
        <v>10</v>
      </c>
      <c r="Q1072" s="572">
        <f>ROW(Ops!GJ298)</f>
        <v>298</v>
      </c>
      <c r="R1072" s="572">
        <f>COLUMN(Ops!GJ298)</f>
        <v>192</v>
      </c>
      <c r="S1072" s="572">
        <f ca="1">_xlfn.SHEET(Ops!J298)</f>
        <v>8</v>
      </c>
    </row>
    <row r="1073" spans="1:19" x14ac:dyDescent="0.35">
      <c r="A1073" s="572" t="s">
        <v>283</v>
      </c>
      <c r="B1073" s="572">
        <v>573</v>
      </c>
      <c r="C1073" s="572" t="s">
        <v>1299</v>
      </c>
      <c r="D1073" s="572">
        <v>-140</v>
      </c>
      <c r="E1073" s="572" t="s">
        <v>1329</v>
      </c>
      <c r="F1073" s="572">
        <f>Ops!J299</f>
        <v>0</v>
      </c>
      <c r="G1073" s="572" t="str">
        <f>Ops!E299</f>
        <v>Total operating expenditure POS</v>
      </c>
      <c r="H1073" s="572" t="s">
        <v>1067</v>
      </c>
      <c r="I1073" s="572">
        <f>COLUMN(Ops!E299)</f>
        <v>5</v>
      </c>
      <c r="J1073" s="572" t="str">
        <f>Ops!G299</f>
        <v>$ 000s</v>
      </c>
      <c r="K1073" s="572"/>
      <c r="L1073" s="572">
        <v>562</v>
      </c>
      <c r="M1073" s="572">
        <v>574</v>
      </c>
      <c r="N1073" s="572" t="str" cm="1">
        <f t="array" aca="1" ref="N1073" ca="1">CELL("format",Ops!J299)</f>
        <v>,0</v>
      </c>
      <c r="O1073" s="572">
        <f>ROW(Ops!J299)</f>
        <v>299</v>
      </c>
      <c r="P1073" s="572">
        <f>COLUMN(Ops!J299)</f>
        <v>10</v>
      </c>
      <c r="Q1073" s="572">
        <f>ROW(Ops!GJ299)</f>
        <v>299</v>
      </c>
      <c r="R1073" s="572">
        <f>COLUMN(Ops!GJ299)</f>
        <v>192</v>
      </c>
      <c r="S1073" s="572">
        <f ca="1">_xlfn.SHEET(Ops!J299)</f>
        <v>8</v>
      </c>
    </row>
    <row r="1074" spans="1:19" x14ac:dyDescent="0.35">
      <c r="A1074" s="572" t="s">
        <v>277</v>
      </c>
      <c r="B1074" s="572">
        <v>574</v>
      </c>
      <c r="C1074" s="572" t="s">
        <v>588</v>
      </c>
      <c r="D1074" s="572">
        <v>-140</v>
      </c>
      <c r="E1074" s="572" t="s">
        <v>1351</v>
      </c>
      <c r="F1074" s="572">
        <f>Ops!J300</f>
        <v>0</v>
      </c>
      <c r="G1074" s="572" t="str">
        <f>Ops!E300</f>
        <v>Accounts payable balance</v>
      </c>
      <c r="H1074" s="572" t="s">
        <v>1313</v>
      </c>
      <c r="I1074" s="572">
        <f>COLUMN(Ops!E300)</f>
        <v>5</v>
      </c>
      <c r="J1074" s="572" t="str">
        <f>Ops!G300</f>
        <v>$ 000s</v>
      </c>
      <c r="K1074" s="572" t="s">
        <v>588</v>
      </c>
      <c r="L1074" s="572" t="s">
        <v>2289</v>
      </c>
      <c r="M1074" s="572" t="s">
        <v>2290</v>
      </c>
      <c r="N1074" s="572" t="str" cm="1">
        <f t="array" aca="1" ref="N1074" ca="1">CELL("format",Ops!J300)</f>
        <v>,0</v>
      </c>
      <c r="O1074" s="572">
        <f>ROW(Ops!J300)</f>
        <v>300</v>
      </c>
      <c r="P1074" s="572">
        <f>COLUMN(Ops!J300)</f>
        <v>10</v>
      </c>
      <c r="Q1074" s="572">
        <f>ROW(Ops!GJ300)</f>
        <v>300</v>
      </c>
      <c r="R1074" s="572">
        <f>COLUMN(Ops!GJ300)</f>
        <v>192</v>
      </c>
      <c r="S1074" s="572">
        <f ca="1">_xlfn.SHEET(Ops!J300)</f>
        <v>8</v>
      </c>
    </row>
    <row r="1075" spans="1:19" x14ac:dyDescent="0.35">
      <c r="A1075" s="572" t="s">
        <v>281</v>
      </c>
      <c r="B1075" s="572">
        <v>857</v>
      </c>
      <c r="C1075" s="572">
        <v>857</v>
      </c>
      <c r="D1075" s="572">
        <v>-140</v>
      </c>
      <c r="E1075" s="572" t="s">
        <v>335</v>
      </c>
      <c r="F1075" s="572">
        <f>Ops!I302</f>
        <v>0</v>
      </c>
      <c r="G1075" s="572" t="str">
        <f>Ops!E302</f>
        <v>Accounts payable balance</v>
      </c>
      <c r="H1075" s="572" t="s">
        <v>1313</v>
      </c>
      <c r="I1075" s="572">
        <f>COLUMN(Ops!E302)</f>
        <v>5</v>
      </c>
      <c r="J1075" s="572" t="str">
        <f>Ops!G302</f>
        <v>$ 000s</v>
      </c>
      <c r="K1075" s="572"/>
      <c r="L1075" s="572"/>
      <c r="M1075" s="572"/>
      <c r="N1075" s="572" t="str" cm="1">
        <f t="array" aca="1" ref="N1075" ca="1">CELL("format",Ops!I302)</f>
        <v>,0</v>
      </c>
      <c r="O1075" s="572">
        <f>ROW(Ops!I302)</f>
        <v>302</v>
      </c>
      <c r="P1075" s="572">
        <f>COLUMN(Ops!I302)</f>
        <v>9</v>
      </c>
      <c r="Q1075" s="572">
        <f>ROW(Ops!I302)</f>
        <v>302</v>
      </c>
      <c r="R1075" s="572">
        <f>COLUMN(Ops!I302)</f>
        <v>9</v>
      </c>
      <c r="S1075" s="572">
        <f ca="1">_xlfn.SHEET(Ops!I302)</f>
        <v>8</v>
      </c>
    </row>
    <row r="1076" spans="1:19" x14ac:dyDescent="0.35">
      <c r="A1076" s="572" t="s">
        <v>283</v>
      </c>
      <c r="B1076" s="572">
        <v>575</v>
      </c>
      <c r="C1076" s="572" t="s">
        <v>588</v>
      </c>
      <c r="D1076" s="572">
        <v>-140</v>
      </c>
      <c r="E1076" s="572" t="s">
        <v>1323</v>
      </c>
      <c r="F1076" s="572">
        <f>Ops!J302</f>
        <v>0</v>
      </c>
      <c r="G1076" s="572" t="str">
        <f>Ops!E302</f>
        <v>Accounts payable balance</v>
      </c>
      <c r="H1076" s="572" t="s">
        <v>1313</v>
      </c>
      <c r="I1076" s="572">
        <f>COLUMN(Ops!E302)</f>
        <v>5</v>
      </c>
      <c r="J1076" s="572" t="str">
        <f>Ops!G302</f>
        <v>$ 000s</v>
      </c>
      <c r="K1076" s="572"/>
      <c r="L1076" s="572">
        <v>574</v>
      </c>
      <c r="M1076" s="572">
        <v>577</v>
      </c>
      <c r="N1076" s="572" t="str" cm="1">
        <f t="array" aca="1" ref="N1076" ca="1">CELL("format",Ops!J302)</f>
        <v>,0</v>
      </c>
      <c r="O1076" s="572">
        <f>ROW(Ops!J302)</f>
        <v>302</v>
      </c>
      <c r="P1076" s="572">
        <f>COLUMN(Ops!J302)</f>
        <v>10</v>
      </c>
      <c r="Q1076" s="572">
        <f>ROW(Ops!GJ302)</f>
        <v>302</v>
      </c>
      <c r="R1076" s="572">
        <f>COLUMN(Ops!GJ302)</f>
        <v>192</v>
      </c>
      <c r="S1076" s="572">
        <f ca="1">_xlfn.SHEET(Ops!J302)</f>
        <v>8</v>
      </c>
    </row>
    <row r="1077" spans="1:19" x14ac:dyDescent="0.35">
      <c r="A1077" s="572" t="s">
        <v>274</v>
      </c>
      <c r="B1077" s="572">
        <v>576</v>
      </c>
      <c r="C1077" s="572" t="s">
        <v>1352</v>
      </c>
      <c r="D1077" s="572">
        <v>-140</v>
      </c>
      <c r="E1077" s="572" t="s">
        <v>1353</v>
      </c>
      <c r="F1077" s="572">
        <f>Ops!H303</f>
        <v>4.5474735088646412E-13</v>
      </c>
      <c r="G1077" s="572" t="str">
        <f>Ops!E303</f>
        <v>Movement in accounts payable</v>
      </c>
      <c r="H1077" s="572" t="s">
        <v>1314</v>
      </c>
      <c r="I1077" s="572">
        <f>COLUMN(Ops!E303)</f>
        <v>5</v>
      </c>
      <c r="J1077" s="572" t="str">
        <f>Ops!G303</f>
        <v>$ 000s</v>
      </c>
      <c r="K1077" s="572" t="s">
        <v>1352</v>
      </c>
      <c r="L1077" s="572">
        <v>577</v>
      </c>
      <c r="M1077" s="572"/>
      <c r="N1077" s="572" t="str" cm="1">
        <f t="array" aca="1" ref="N1077" ca="1">CELL("format",Ops!H303)</f>
        <v>,0</v>
      </c>
      <c r="O1077" s="572">
        <f>ROW(Ops!H303)</f>
        <v>303</v>
      </c>
      <c r="P1077" s="572">
        <f>COLUMN(Ops!H303)</f>
        <v>8</v>
      </c>
      <c r="Q1077" s="572">
        <f>ROW(Ops!H303)</f>
        <v>303</v>
      </c>
      <c r="R1077" s="572">
        <f>COLUMN(Ops!H303)</f>
        <v>8</v>
      </c>
      <c r="S1077" s="572">
        <f ca="1">_xlfn.SHEET(Ops!H303)</f>
        <v>8</v>
      </c>
    </row>
    <row r="1078" spans="1:19" x14ac:dyDescent="0.35">
      <c r="A1078" s="572" t="s">
        <v>277</v>
      </c>
      <c r="B1078" s="572">
        <v>577</v>
      </c>
      <c r="C1078" s="572" t="s">
        <v>1354</v>
      </c>
      <c r="D1078" s="572">
        <v>-140</v>
      </c>
      <c r="E1078" s="572" t="s">
        <v>1330</v>
      </c>
      <c r="F1078" s="572">
        <f>Ops!J303</f>
        <v>0</v>
      </c>
      <c r="G1078" s="572" t="str">
        <f>Ops!E303</f>
        <v>Movement in accounts payable</v>
      </c>
      <c r="H1078" s="572" t="s">
        <v>1314</v>
      </c>
      <c r="I1078" s="572">
        <f>COLUMN(Ops!E303)</f>
        <v>5</v>
      </c>
      <c r="J1078" s="572" t="str">
        <f>Ops!G303</f>
        <v>$ 000s</v>
      </c>
      <c r="K1078" s="572" t="s">
        <v>1354</v>
      </c>
      <c r="L1078" s="572">
        <v>575</v>
      </c>
      <c r="M1078" s="572" t="s">
        <v>2291</v>
      </c>
      <c r="N1078" s="572" t="str" cm="1">
        <f t="array" aca="1" ref="N1078" ca="1">CELL("format",Ops!J303)</f>
        <v>,0</v>
      </c>
      <c r="O1078" s="572">
        <f>ROW(Ops!J303)</f>
        <v>303</v>
      </c>
      <c r="P1078" s="572">
        <f>COLUMN(Ops!J303)</f>
        <v>10</v>
      </c>
      <c r="Q1078" s="572">
        <f>ROW(Ops!GJ303)</f>
        <v>303</v>
      </c>
      <c r="R1078" s="572">
        <f>COLUMN(Ops!GJ303)</f>
        <v>192</v>
      </c>
      <c r="S1078" s="572">
        <f ca="1">_xlfn.SHEET(Ops!J303)</f>
        <v>8</v>
      </c>
    </row>
    <row r="1079" spans="1:19" x14ac:dyDescent="0.35">
      <c r="A1079" s="572" t="s">
        <v>270</v>
      </c>
      <c r="B1079" s="572">
        <v>-141</v>
      </c>
      <c r="C1079" s="572" t="s">
        <v>1355</v>
      </c>
      <c r="D1079" s="572">
        <v>-138</v>
      </c>
      <c r="E1079" s="572"/>
      <c r="F1079" s="572">
        <f>Ops!A305</f>
        <v>0</v>
      </c>
      <c r="G1079" s="572" t="str">
        <f>Ops!B305</f>
        <v>Net working capital movement</v>
      </c>
      <c r="H1079" s="572" t="s">
        <v>1315</v>
      </c>
      <c r="I1079" s="572">
        <f>COLUMN(Ops!B305)</f>
        <v>2</v>
      </c>
      <c r="J1079" s="572"/>
      <c r="K1079" s="572" t="s">
        <v>1355</v>
      </c>
      <c r="L1079" s="572"/>
      <c r="M1079" s="572"/>
      <c r="N1079" s="572" t="str" cm="1">
        <f t="array" aca="1" ref="N1079" ca="1">CELL("format",Ops!A305)</f>
        <v>,0</v>
      </c>
      <c r="O1079" s="572">
        <f>ROW(Ops!A305)</f>
        <v>305</v>
      </c>
      <c r="P1079" s="572">
        <f>COLUMN(Ops!A305)</f>
        <v>1</v>
      </c>
      <c r="Q1079" s="572">
        <f>ROW(Ops!A310)</f>
        <v>310</v>
      </c>
      <c r="R1079" s="572">
        <f>COLUMN(Ops!A310)</f>
        <v>1</v>
      </c>
      <c r="S1079" s="572">
        <f ca="1">_xlfn.SHEET(Ops!A305)</f>
        <v>8</v>
      </c>
    </row>
    <row r="1080" spans="1:19" x14ac:dyDescent="0.35">
      <c r="A1080" s="572" t="s">
        <v>283</v>
      </c>
      <c r="B1080" s="572">
        <v>578</v>
      </c>
      <c r="C1080" s="572" t="s">
        <v>1348</v>
      </c>
      <c r="D1080" s="572">
        <v>-141</v>
      </c>
      <c r="E1080" s="572" t="s">
        <v>1356</v>
      </c>
      <c r="F1080" s="572">
        <f>Ops!J306</f>
        <v>0</v>
      </c>
      <c r="G1080" s="572" t="str">
        <f>Ops!E306</f>
        <v>Movement in accounts receivable</v>
      </c>
      <c r="H1080" s="572" t="s">
        <v>1311</v>
      </c>
      <c r="I1080" s="572">
        <f>COLUMN(Ops!E306)</f>
        <v>5</v>
      </c>
      <c r="J1080" s="572" t="str">
        <f>Ops!G306</f>
        <v>$ 000s</v>
      </c>
      <c r="K1080" s="572"/>
      <c r="L1080" s="572">
        <v>570</v>
      </c>
      <c r="M1080" s="572">
        <v>581</v>
      </c>
      <c r="N1080" s="572" t="str" cm="1">
        <f t="array" aca="1" ref="N1080" ca="1">CELL("format",Ops!J306)</f>
        <v>,0</v>
      </c>
      <c r="O1080" s="572">
        <f>ROW(Ops!J306)</f>
        <v>306</v>
      </c>
      <c r="P1080" s="572">
        <f>COLUMN(Ops!J306)</f>
        <v>10</v>
      </c>
      <c r="Q1080" s="572">
        <f>ROW(Ops!GJ306)</f>
        <v>306</v>
      </c>
      <c r="R1080" s="572">
        <f>COLUMN(Ops!GJ306)</f>
        <v>192</v>
      </c>
      <c r="S1080" s="572">
        <f ca="1">_xlfn.SHEET(Ops!J306)</f>
        <v>8</v>
      </c>
    </row>
    <row r="1081" spans="1:19" x14ac:dyDescent="0.35">
      <c r="A1081" s="572" t="s">
        <v>283</v>
      </c>
      <c r="B1081" s="572">
        <v>579</v>
      </c>
      <c r="C1081" s="572" t="s">
        <v>1354</v>
      </c>
      <c r="D1081" s="572">
        <v>-141</v>
      </c>
      <c r="E1081" s="572" t="s">
        <v>1357</v>
      </c>
      <c r="F1081" s="572">
        <f>Ops!J307</f>
        <v>0</v>
      </c>
      <c r="G1081" s="572" t="str">
        <f>Ops!E307</f>
        <v>Movement in accounts payable</v>
      </c>
      <c r="H1081" s="572" t="s">
        <v>1314</v>
      </c>
      <c r="I1081" s="572">
        <f>COLUMN(Ops!E307)</f>
        <v>5</v>
      </c>
      <c r="J1081" s="572" t="str">
        <f>Ops!G307</f>
        <v>$ 000s</v>
      </c>
      <c r="K1081" s="572"/>
      <c r="L1081" s="572">
        <v>577</v>
      </c>
      <c r="M1081" s="572">
        <v>581</v>
      </c>
      <c r="N1081" s="572" t="str" cm="1">
        <f t="array" aca="1" ref="N1081" ca="1">CELL("format",Ops!J307)</f>
        <v>,0</v>
      </c>
      <c r="O1081" s="572">
        <f>ROW(Ops!J307)</f>
        <v>307</v>
      </c>
      <c r="P1081" s="572">
        <f>COLUMN(Ops!J307)</f>
        <v>10</v>
      </c>
      <c r="Q1081" s="572">
        <f>ROW(Ops!GJ307)</f>
        <v>307</v>
      </c>
      <c r="R1081" s="572">
        <f>COLUMN(Ops!GJ307)</f>
        <v>192</v>
      </c>
      <c r="S1081" s="572">
        <f ca="1">_xlfn.SHEET(Ops!J307)</f>
        <v>8</v>
      </c>
    </row>
    <row r="1082" spans="1:19" x14ac:dyDescent="0.35">
      <c r="A1082" s="572" t="s">
        <v>274</v>
      </c>
      <c r="B1082" s="572">
        <v>580</v>
      </c>
      <c r="C1082" s="572" t="s">
        <v>1358</v>
      </c>
      <c r="D1082" s="572">
        <v>-141</v>
      </c>
      <c r="E1082" s="572" t="s">
        <v>1359</v>
      </c>
      <c r="F1082" s="572">
        <f>Ops!H308</f>
        <v>-9.0949470177292824E-13</v>
      </c>
      <c r="G1082" s="572" t="str">
        <f>Ops!E308</f>
        <v>Net working capital movement</v>
      </c>
      <c r="H1082" s="572" t="s">
        <v>1315</v>
      </c>
      <c r="I1082" s="572">
        <f>COLUMN(Ops!E308)</f>
        <v>5</v>
      </c>
      <c r="J1082" s="572" t="str">
        <f>Ops!G308</f>
        <v>$ 000s</v>
      </c>
      <c r="K1082" s="572" t="s">
        <v>1358</v>
      </c>
      <c r="L1082" s="572">
        <v>581</v>
      </c>
      <c r="M1082" s="572"/>
      <c r="N1082" s="572" t="str" cm="1">
        <f t="array" aca="1" ref="N1082" ca="1">CELL("format",Ops!H308)</f>
        <v>,0</v>
      </c>
      <c r="O1082" s="572">
        <f>ROW(Ops!H308)</f>
        <v>308</v>
      </c>
      <c r="P1082" s="572">
        <f>COLUMN(Ops!H308)</f>
        <v>8</v>
      </c>
      <c r="Q1082" s="572">
        <f>ROW(Ops!H308)</f>
        <v>308</v>
      </c>
      <c r="R1082" s="572">
        <f>COLUMN(Ops!H308)</f>
        <v>8</v>
      </c>
      <c r="S1082" s="572">
        <f ca="1">_xlfn.SHEET(Ops!H308)</f>
        <v>8</v>
      </c>
    </row>
    <row r="1083" spans="1:19" x14ac:dyDescent="0.35">
      <c r="A1083" s="572" t="s">
        <v>277</v>
      </c>
      <c r="B1083" s="572">
        <v>581</v>
      </c>
      <c r="C1083" s="572" t="s">
        <v>1333</v>
      </c>
      <c r="D1083" s="572">
        <v>-141</v>
      </c>
      <c r="E1083" s="572" t="s">
        <v>1360</v>
      </c>
      <c r="F1083" s="572">
        <f>Ops!J308</f>
        <v>0</v>
      </c>
      <c r="G1083" s="572" t="str">
        <f>Ops!E308</f>
        <v>Net working capital movement</v>
      </c>
      <c r="H1083" s="572" t="s">
        <v>1315</v>
      </c>
      <c r="I1083" s="572">
        <f>COLUMN(Ops!E308)</f>
        <v>5</v>
      </c>
      <c r="J1083" s="572" t="str">
        <f>Ops!G308</f>
        <v>$ 000s</v>
      </c>
      <c r="K1083" s="572" t="s">
        <v>1333</v>
      </c>
      <c r="L1083" s="572" t="s">
        <v>2292</v>
      </c>
      <c r="M1083" s="572" t="s">
        <v>2293</v>
      </c>
      <c r="N1083" s="572" t="str" cm="1">
        <f t="array" aca="1" ref="N1083" ca="1">CELL("format",Ops!J308)</f>
        <v>,0</v>
      </c>
      <c r="O1083" s="572">
        <f>ROW(Ops!J308)</f>
        <v>308</v>
      </c>
      <c r="P1083" s="572">
        <f>COLUMN(Ops!J308)</f>
        <v>10</v>
      </c>
      <c r="Q1083" s="572">
        <f>ROW(Ops!GJ308)</f>
        <v>308</v>
      </c>
      <c r="R1083" s="572">
        <f>COLUMN(Ops!GJ308)</f>
        <v>192</v>
      </c>
      <c r="S1083" s="572">
        <f ca="1">_xlfn.SHEET(Ops!J308)</f>
        <v>8</v>
      </c>
    </row>
    <row r="1084" spans="1:19" x14ac:dyDescent="0.35">
      <c r="A1084" s="572" t="s">
        <v>270</v>
      </c>
      <c r="B1084" s="572">
        <v>-142</v>
      </c>
      <c r="C1084" s="572" t="s">
        <v>1086</v>
      </c>
      <c r="D1084" s="572">
        <v>-118</v>
      </c>
      <c r="E1084" s="572"/>
      <c r="F1084" s="572" t="str">
        <f>Ops!A311</f>
        <v>NET REVENUE DURING CONSTRUCTION</v>
      </c>
      <c r="G1084" s="572" t="str">
        <f>Ops!A311</f>
        <v>NET REVENUE DURING CONSTRUCTION</v>
      </c>
      <c r="H1084" s="572" t="s">
        <v>1082</v>
      </c>
      <c r="I1084" s="572">
        <f>COLUMN(Ops!A311)</f>
        <v>1</v>
      </c>
      <c r="J1084" s="572"/>
      <c r="K1084" s="572" t="s">
        <v>1086</v>
      </c>
      <c r="L1084" s="572"/>
      <c r="M1084" s="572"/>
      <c r="N1084" s="572" t="str" cm="1">
        <f t="array" aca="1" ref="N1084" ca="1">CELL("format",Ops!A311)</f>
        <v>,0</v>
      </c>
      <c r="O1084" s="572">
        <f>ROW(Ops!A311)</f>
        <v>311</v>
      </c>
      <c r="P1084" s="572">
        <f>COLUMN(Ops!A311)</f>
        <v>1</v>
      </c>
      <c r="Q1084" s="572">
        <f>ROW(Ops!A332)</f>
        <v>332</v>
      </c>
      <c r="R1084" s="572">
        <f>COLUMN(Ops!A332)</f>
        <v>1</v>
      </c>
      <c r="S1084" s="572">
        <f ca="1">_xlfn.SHEET(Ops!A311)</f>
        <v>8</v>
      </c>
    </row>
    <row r="1085" spans="1:19" x14ac:dyDescent="0.35">
      <c r="A1085" s="572" t="s">
        <v>283</v>
      </c>
      <c r="B1085" s="572">
        <v>582</v>
      </c>
      <c r="C1085" s="572" t="s">
        <v>1336</v>
      </c>
      <c r="D1085" s="572">
        <v>-142</v>
      </c>
      <c r="E1085" s="572" t="s">
        <v>1361</v>
      </c>
      <c r="F1085" s="572">
        <f>Ops!J313</f>
        <v>0</v>
      </c>
      <c r="G1085" s="572" t="str">
        <f>Ops!E313</f>
        <v>Operating cashflow</v>
      </c>
      <c r="H1085" s="572" t="s">
        <v>199</v>
      </c>
      <c r="I1085" s="572">
        <f>COLUMN(Ops!E313)</f>
        <v>5</v>
      </c>
      <c r="J1085" s="572" t="str">
        <f>Ops!G313</f>
        <v>$ 000s</v>
      </c>
      <c r="K1085" s="572"/>
      <c r="L1085" s="572">
        <v>735</v>
      </c>
      <c r="M1085" s="572">
        <v>585</v>
      </c>
      <c r="N1085" s="572" t="str" cm="1">
        <f t="array" aca="1" ref="N1085" ca="1">CELL("format",Ops!J313)</f>
        <v>,0</v>
      </c>
      <c r="O1085" s="572">
        <f>ROW(Ops!J313)</f>
        <v>313</v>
      </c>
      <c r="P1085" s="572">
        <f>COLUMN(Ops!J313)</f>
        <v>10</v>
      </c>
      <c r="Q1085" s="572">
        <f>ROW(Ops!GJ313)</f>
        <v>313</v>
      </c>
      <c r="R1085" s="572">
        <f>COLUMN(Ops!GJ313)</f>
        <v>192</v>
      </c>
      <c r="S1085" s="572">
        <f ca="1">_xlfn.SHEET(Ops!J313)</f>
        <v>8</v>
      </c>
    </row>
    <row r="1086" spans="1:19" x14ac:dyDescent="0.35">
      <c r="A1086" s="572" t="s">
        <v>283</v>
      </c>
      <c r="B1086" s="572">
        <v>583</v>
      </c>
      <c r="C1086" s="572" t="s">
        <v>299</v>
      </c>
      <c r="D1086" s="572">
        <v>-142</v>
      </c>
      <c r="E1086" s="572" t="s">
        <v>300</v>
      </c>
      <c r="F1086" s="572">
        <f>Ops!J314</f>
        <v>0</v>
      </c>
      <c r="G1086" s="572" t="str">
        <f>Ops!E314</f>
        <v>Construction period flag</v>
      </c>
      <c r="H1086" s="572" t="s">
        <v>153</v>
      </c>
      <c r="I1086" s="572">
        <f>COLUMN(Ops!E314)</f>
        <v>5</v>
      </c>
      <c r="J1086" s="572" t="str">
        <f>Ops!G314</f>
        <v>flag</v>
      </c>
      <c r="K1086" s="572"/>
      <c r="L1086" s="572">
        <v>92</v>
      </c>
      <c r="M1086" s="572">
        <v>585</v>
      </c>
      <c r="N1086" s="572" t="str" cm="1">
        <f t="array" aca="1" ref="N1086" ca="1">CELL("format",Ops!J314)</f>
        <v>,0</v>
      </c>
      <c r="O1086" s="572">
        <f>ROW(Ops!J314)</f>
        <v>314</v>
      </c>
      <c r="P1086" s="572">
        <f>COLUMN(Ops!J314)</f>
        <v>10</v>
      </c>
      <c r="Q1086" s="572">
        <f>ROW(Ops!GJ314)</f>
        <v>314</v>
      </c>
      <c r="R1086" s="572">
        <f>COLUMN(Ops!GJ314)</f>
        <v>192</v>
      </c>
      <c r="S1086" s="572">
        <f ca="1">_xlfn.SHEET(Ops!J314)</f>
        <v>8</v>
      </c>
    </row>
    <row r="1087" spans="1:19" x14ac:dyDescent="0.35">
      <c r="A1087" s="572" t="s">
        <v>274</v>
      </c>
      <c r="B1087" s="572">
        <v>584</v>
      </c>
      <c r="C1087" s="572" t="s">
        <v>453</v>
      </c>
      <c r="D1087" s="572">
        <v>-142</v>
      </c>
      <c r="E1087" s="572" t="s">
        <v>454</v>
      </c>
      <c r="F1087" s="572">
        <f>Ops!H315</f>
        <v>38533.664879189368</v>
      </c>
      <c r="G1087" s="572" t="str">
        <f>Ops!E315</f>
        <v>Operating cashflow during construction</v>
      </c>
      <c r="H1087" s="572" t="s">
        <v>1318</v>
      </c>
      <c r="I1087" s="572">
        <f>COLUMN(Ops!E315)</f>
        <v>5</v>
      </c>
      <c r="J1087" s="572" t="str">
        <f>Ops!G315</f>
        <v>$ 000s</v>
      </c>
      <c r="K1087" s="572" t="s">
        <v>453</v>
      </c>
      <c r="L1087" s="572">
        <v>585</v>
      </c>
      <c r="M1087" s="572"/>
      <c r="N1087" s="572" t="str" cm="1">
        <f t="array" aca="1" ref="N1087" ca="1">CELL("format",Ops!H315)</f>
        <v>,0</v>
      </c>
      <c r="O1087" s="572">
        <f>ROW(Ops!H315)</f>
        <v>315</v>
      </c>
      <c r="P1087" s="572">
        <f>COLUMN(Ops!H315)</f>
        <v>8</v>
      </c>
      <c r="Q1087" s="572">
        <f>ROW(Ops!H315)</f>
        <v>315</v>
      </c>
      <c r="R1087" s="572">
        <f>COLUMN(Ops!H315)</f>
        <v>8</v>
      </c>
      <c r="S1087" s="572">
        <f ca="1">_xlfn.SHEET(Ops!H315)</f>
        <v>8</v>
      </c>
    </row>
    <row r="1088" spans="1:19" x14ac:dyDescent="0.35">
      <c r="A1088" s="572" t="s">
        <v>277</v>
      </c>
      <c r="B1088" s="572">
        <v>585</v>
      </c>
      <c r="C1088" s="572" t="s">
        <v>455</v>
      </c>
      <c r="D1088" s="572">
        <v>-142</v>
      </c>
      <c r="E1088" s="572" t="s">
        <v>1362</v>
      </c>
      <c r="F1088" s="572">
        <f>Ops!J315</f>
        <v>0</v>
      </c>
      <c r="G1088" s="572" t="str">
        <f>Ops!E315</f>
        <v>Operating cashflow during construction</v>
      </c>
      <c r="H1088" s="572" t="s">
        <v>1318</v>
      </c>
      <c r="I1088" s="572">
        <f>COLUMN(Ops!E315)</f>
        <v>5</v>
      </c>
      <c r="J1088" s="572" t="str">
        <f>Ops!G315</f>
        <v>$ 000s</v>
      </c>
      <c r="K1088" s="572" t="s">
        <v>455</v>
      </c>
      <c r="L1088" s="572" t="s">
        <v>2294</v>
      </c>
      <c r="M1088" s="572" t="s">
        <v>2295</v>
      </c>
      <c r="N1088" s="572" t="str" cm="1">
        <f t="array" aca="1" ref="N1088" ca="1">CELL("format",Ops!J315)</f>
        <v>,0</v>
      </c>
      <c r="O1088" s="572">
        <f>ROW(Ops!J315)</f>
        <v>315</v>
      </c>
      <c r="P1088" s="572">
        <f>COLUMN(Ops!J315)</f>
        <v>10</v>
      </c>
      <c r="Q1088" s="572">
        <f>ROW(Ops!GJ315)</f>
        <v>315</v>
      </c>
      <c r="R1088" s="572">
        <f>COLUMN(Ops!GJ315)</f>
        <v>192</v>
      </c>
      <c r="S1088" s="572">
        <f ca="1">_xlfn.SHEET(Ops!J315)</f>
        <v>8</v>
      </c>
    </row>
    <row r="1089" spans="1:19" x14ac:dyDescent="0.35">
      <c r="A1089" s="572" t="s">
        <v>270</v>
      </c>
      <c r="B1089" s="572">
        <v>-164</v>
      </c>
      <c r="C1089" s="572" t="s">
        <v>2498</v>
      </c>
      <c r="D1089" s="572">
        <v>-14</v>
      </c>
      <c r="E1089" s="572"/>
      <c r="F1089" s="572" t="str">
        <f ca="1">'S&amp;U'!A1</f>
        <v>S&amp;U - Base case 1</v>
      </c>
      <c r="G1089" s="572" t="str">
        <f ca="1">'S&amp;U'!A1</f>
        <v>S&amp;U - Base case 1</v>
      </c>
      <c r="H1089" s="572" t="s">
        <v>607</v>
      </c>
      <c r="I1089" s="572">
        <f>COLUMN('S&amp;U'!A1)</f>
        <v>1</v>
      </c>
      <c r="J1089" s="572"/>
      <c r="K1089" s="572" t="s">
        <v>2498</v>
      </c>
      <c r="L1089" s="572"/>
      <c r="M1089" s="572"/>
      <c r="N1089" s="572" t="str" cm="1">
        <f t="array" aca="1" ref="N1089" ca="1">CELL("format",'S&amp;U'!A1)</f>
        <v>,0</v>
      </c>
      <c r="O1089" s="572">
        <f>ROW('S&amp;U'!A1)</f>
        <v>1</v>
      </c>
      <c r="P1089" s="572">
        <f>COLUMN('S&amp;U'!A1)</f>
        <v>1</v>
      </c>
      <c r="Q1089" s="572">
        <f>ROW('S&amp;U'!A35)</f>
        <v>35</v>
      </c>
      <c r="R1089" s="572">
        <f>COLUMN('S&amp;U'!A35)</f>
        <v>1</v>
      </c>
      <c r="S1089" s="572">
        <f ca="1">_xlfn.SHEET('S&amp;U'!A1)</f>
        <v>14</v>
      </c>
    </row>
    <row r="1090" spans="1:19" x14ac:dyDescent="0.35">
      <c r="A1090" s="572" t="s">
        <v>272</v>
      </c>
      <c r="B1090" s="572">
        <v>692</v>
      </c>
      <c r="C1090" s="572">
        <v>692</v>
      </c>
      <c r="D1090" s="572">
        <v>-164</v>
      </c>
      <c r="E1090" s="572" t="s">
        <v>2296</v>
      </c>
      <c r="F1090" s="572" t="str">
        <f ca="1">'S&amp;U'!A1</f>
        <v>S&amp;U - Base case 1</v>
      </c>
      <c r="G1090" s="572"/>
      <c r="H1090" s="572"/>
      <c r="I1090" s="572"/>
      <c r="J1090" s="572"/>
      <c r="K1090" s="572"/>
      <c r="L1090" s="572">
        <v>3</v>
      </c>
      <c r="M1090" s="572"/>
      <c r="N1090" s="572" t="str" cm="1">
        <f t="array" aca="1" ref="N1090" ca="1">CELL("format",'S&amp;U'!A1)</f>
        <v>,0</v>
      </c>
      <c r="O1090" s="572">
        <f>ROW('S&amp;U'!A1)</f>
        <v>1</v>
      </c>
      <c r="P1090" s="572">
        <f>COLUMN('S&amp;U'!A1)</f>
        <v>1</v>
      </c>
      <c r="Q1090" s="572">
        <f>ROW('S&amp;U'!A1)</f>
        <v>1</v>
      </c>
      <c r="R1090" s="572">
        <f>COLUMN('S&amp;U'!A1)</f>
        <v>1</v>
      </c>
      <c r="S1090" s="572">
        <f ca="1">_xlfn.SHEET('S&amp;U'!A1)</f>
        <v>14</v>
      </c>
    </row>
    <row r="1091" spans="1:19" x14ac:dyDescent="0.35">
      <c r="A1091" s="572" t="s">
        <v>270</v>
      </c>
      <c r="B1091" s="572">
        <v>-165</v>
      </c>
      <c r="C1091" s="572" t="s">
        <v>608</v>
      </c>
      <c r="D1091" s="572">
        <v>-164</v>
      </c>
      <c r="E1091" s="572"/>
      <c r="F1091" s="572" t="str">
        <f>'S&amp;U'!A8</f>
        <v>SOURCE OF CASH</v>
      </c>
      <c r="G1091" s="572" t="str">
        <f>'S&amp;U'!A8</f>
        <v>SOURCE OF CASH</v>
      </c>
      <c r="H1091" s="572" t="s">
        <v>170</v>
      </c>
      <c r="I1091" s="572">
        <f>COLUMN('S&amp;U'!A8)</f>
        <v>1</v>
      </c>
      <c r="J1091" s="572"/>
      <c r="K1091" s="572" t="s">
        <v>608</v>
      </c>
      <c r="L1091" s="572"/>
      <c r="M1091" s="572"/>
      <c r="N1091" s="572" t="str" cm="1">
        <f t="array" aca="1" ref="N1091" ca="1">CELL("format",'S&amp;U'!A8)</f>
        <v>,0</v>
      </c>
      <c r="O1091" s="572">
        <f>ROW('S&amp;U'!A8)</f>
        <v>8</v>
      </c>
      <c r="P1091" s="572">
        <f>COLUMN('S&amp;U'!A8)</f>
        <v>1</v>
      </c>
      <c r="Q1091" s="572">
        <f>ROW('S&amp;U'!A15)</f>
        <v>15</v>
      </c>
      <c r="R1091" s="572">
        <f>COLUMN('S&amp;U'!A15)</f>
        <v>1</v>
      </c>
      <c r="S1091" s="572">
        <f ca="1">_xlfn.SHEET('S&amp;U'!A8)</f>
        <v>14</v>
      </c>
    </row>
    <row r="1092" spans="1:19" x14ac:dyDescent="0.35">
      <c r="A1092" s="572" t="s">
        <v>283</v>
      </c>
      <c r="B1092" s="572">
        <v>1185</v>
      </c>
      <c r="C1092" s="572" t="s">
        <v>333</v>
      </c>
      <c r="D1092" s="572">
        <v>-165</v>
      </c>
      <c r="E1092" s="572" t="s">
        <v>334</v>
      </c>
      <c r="F1092" s="572">
        <f>'S&amp;U'!J10</f>
        <v>0</v>
      </c>
      <c r="G1092" s="572" t="str">
        <f>'S&amp;U'!E10</f>
        <v>Equity drawdown during construction</v>
      </c>
      <c r="H1092" s="572" t="s">
        <v>219</v>
      </c>
      <c r="I1092" s="572">
        <f>COLUMN('S&amp;U'!E10)</f>
        <v>5</v>
      </c>
      <c r="J1092" s="572" t="str">
        <f>'S&amp;U'!G10</f>
        <v>$ 000s</v>
      </c>
      <c r="K1092" s="572"/>
      <c r="L1092" s="572">
        <v>234</v>
      </c>
      <c r="M1092" s="572">
        <v>697</v>
      </c>
      <c r="N1092" s="572" t="str" cm="1">
        <f t="array" aca="1" ref="N1092" ca="1">CELL("format",'S&amp;U'!J10)</f>
        <v>,0</v>
      </c>
      <c r="O1092" s="572">
        <f>ROW('S&amp;U'!J10)</f>
        <v>10</v>
      </c>
      <c r="P1092" s="572">
        <f>COLUMN('S&amp;U'!J10)</f>
        <v>10</v>
      </c>
      <c r="Q1092" s="572">
        <f>ROW('S&amp;U'!GJ10)</f>
        <v>10</v>
      </c>
      <c r="R1092" s="572">
        <f>COLUMN('S&amp;U'!GJ10)</f>
        <v>192</v>
      </c>
      <c r="S1092" s="572">
        <f ca="1">_xlfn.SHEET('S&amp;U'!J10)</f>
        <v>14</v>
      </c>
    </row>
    <row r="1093" spans="1:19" x14ac:dyDescent="0.35">
      <c r="A1093" s="572" t="s">
        <v>283</v>
      </c>
      <c r="B1093" s="572">
        <v>1186</v>
      </c>
      <c r="C1093" s="572" t="s">
        <v>455</v>
      </c>
      <c r="D1093" s="572">
        <v>-165</v>
      </c>
      <c r="E1093" s="572" t="s">
        <v>1331</v>
      </c>
      <c r="F1093" s="572">
        <f>'S&amp;U'!J11</f>
        <v>0</v>
      </c>
      <c r="G1093" s="572" t="str">
        <f>'S&amp;U'!E11</f>
        <v>Operating cashflow during construction</v>
      </c>
      <c r="H1093" s="572" t="s">
        <v>1318</v>
      </c>
      <c r="I1093" s="572">
        <f>COLUMN('S&amp;U'!E11)</f>
        <v>5</v>
      </c>
      <c r="J1093" s="572" t="str">
        <f>'S&amp;U'!G11</f>
        <v>$ 000s</v>
      </c>
      <c r="K1093" s="572"/>
      <c r="L1093" s="572">
        <v>585</v>
      </c>
      <c r="M1093" s="572">
        <v>697</v>
      </c>
      <c r="N1093" s="572" t="str" cm="1">
        <f t="array" aca="1" ref="N1093" ca="1">CELL("format",'S&amp;U'!J11)</f>
        <v>,0</v>
      </c>
      <c r="O1093" s="572">
        <f>ROW('S&amp;U'!J11)</f>
        <v>11</v>
      </c>
      <c r="P1093" s="572">
        <f>COLUMN('S&amp;U'!J11)</f>
        <v>10</v>
      </c>
      <c r="Q1093" s="572">
        <f>ROW('S&amp;U'!GJ11)</f>
        <v>11</v>
      </c>
      <c r="R1093" s="572">
        <f>COLUMN('S&amp;U'!GJ11)</f>
        <v>192</v>
      </c>
      <c r="S1093" s="572">
        <f ca="1">_xlfn.SHEET('S&amp;U'!J11)</f>
        <v>14</v>
      </c>
    </row>
    <row r="1094" spans="1:19" x14ac:dyDescent="0.35">
      <c r="A1094" s="572" t="s">
        <v>283</v>
      </c>
      <c r="B1094" s="572">
        <v>1187</v>
      </c>
      <c r="C1094" s="572" t="s">
        <v>1482</v>
      </c>
      <c r="D1094" s="572">
        <v>-165</v>
      </c>
      <c r="E1094" s="572" t="s">
        <v>1484</v>
      </c>
      <c r="F1094" s="572">
        <f>'S&amp;U'!J12</f>
        <v>0</v>
      </c>
      <c r="G1094" s="572" t="str">
        <f>'S&amp;U'!E12</f>
        <v>Senior debt drawdown</v>
      </c>
      <c r="H1094" s="572" t="s">
        <v>1462</v>
      </c>
      <c r="I1094" s="572">
        <f>COLUMN('S&amp;U'!E12)</f>
        <v>5</v>
      </c>
      <c r="J1094" s="572" t="str">
        <f>'S&amp;U'!G12</f>
        <v>$ 000s</v>
      </c>
      <c r="K1094" s="572"/>
      <c r="L1094" s="572">
        <v>265</v>
      </c>
      <c r="M1094" s="572">
        <v>697</v>
      </c>
      <c r="N1094" s="572" t="str" cm="1">
        <f t="array" aca="1" ref="N1094" ca="1">CELL("format",'S&amp;U'!J12)</f>
        <v>,0</v>
      </c>
      <c r="O1094" s="572">
        <f>ROW('S&amp;U'!J12)</f>
        <v>12</v>
      </c>
      <c r="P1094" s="572">
        <f>COLUMN('S&amp;U'!J12)</f>
        <v>10</v>
      </c>
      <c r="Q1094" s="572">
        <f>ROW('S&amp;U'!GJ12)</f>
        <v>12</v>
      </c>
      <c r="R1094" s="572">
        <f>COLUMN('S&amp;U'!GJ12)</f>
        <v>192</v>
      </c>
      <c r="S1094" s="572">
        <f ca="1">_xlfn.SHEET('S&amp;U'!J12)</f>
        <v>14</v>
      </c>
    </row>
    <row r="1095" spans="1:19" x14ac:dyDescent="0.35">
      <c r="A1095" s="572" t="s">
        <v>274</v>
      </c>
      <c r="B1095" s="572">
        <v>696</v>
      </c>
      <c r="C1095" s="572" t="s">
        <v>609</v>
      </c>
      <c r="D1095" s="572">
        <v>-165</v>
      </c>
      <c r="E1095" s="572" t="s">
        <v>1446</v>
      </c>
      <c r="F1095" s="572">
        <f>'S&amp;U'!H13</f>
        <v>349879.53171741427</v>
      </c>
      <c r="G1095" s="572" t="str">
        <f>'S&amp;U'!E13</f>
        <v>Sources of cash</v>
      </c>
      <c r="H1095" s="572" t="s">
        <v>172</v>
      </c>
      <c r="I1095" s="572">
        <f>COLUMN('S&amp;U'!E13)</f>
        <v>5</v>
      </c>
      <c r="J1095" s="572" t="str">
        <f>'S&amp;U'!G13</f>
        <v>$ 000s</v>
      </c>
      <c r="K1095" s="572" t="s">
        <v>609</v>
      </c>
      <c r="L1095" s="572">
        <v>697</v>
      </c>
      <c r="M1095" s="572"/>
      <c r="N1095" s="572" t="str" cm="1">
        <f t="array" aca="1" ref="N1095" ca="1">CELL("format",'S&amp;U'!H13)</f>
        <v>,0</v>
      </c>
      <c r="O1095" s="572">
        <f>ROW('S&amp;U'!H13)</f>
        <v>13</v>
      </c>
      <c r="P1095" s="572">
        <f>COLUMN('S&amp;U'!H13)</f>
        <v>8</v>
      </c>
      <c r="Q1095" s="572">
        <f>ROW('S&amp;U'!H13)</f>
        <v>13</v>
      </c>
      <c r="R1095" s="572">
        <f>COLUMN('S&amp;U'!H13)</f>
        <v>8</v>
      </c>
      <c r="S1095" s="572">
        <f ca="1">_xlfn.SHEET('S&amp;U'!H13)</f>
        <v>14</v>
      </c>
    </row>
    <row r="1096" spans="1:19" x14ac:dyDescent="0.35">
      <c r="A1096" s="572" t="s">
        <v>277</v>
      </c>
      <c r="B1096" s="572">
        <v>697</v>
      </c>
      <c r="C1096" s="572" t="s">
        <v>610</v>
      </c>
      <c r="D1096" s="572">
        <v>-165</v>
      </c>
      <c r="E1096" s="572" t="s">
        <v>1493</v>
      </c>
      <c r="F1096" s="572">
        <f>'S&amp;U'!J13</f>
        <v>0</v>
      </c>
      <c r="G1096" s="572" t="str">
        <f>'S&amp;U'!E13</f>
        <v>Sources of cash</v>
      </c>
      <c r="H1096" s="572" t="s">
        <v>172</v>
      </c>
      <c r="I1096" s="572">
        <f>COLUMN('S&amp;U'!E13)</f>
        <v>5</v>
      </c>
      <c r="J1096" s="572" t="str">
        <f>'S&amp;U'!G13</f>
        <v>$ 000s</v>
      </c>
      <c r="K1096" s="572" t="s">
        <v>610</v>
      </c>
      <c r="L1096" s="572" t="s">
        <v>2297</v>
      </c>
      <c r="M1096" s="572" t="s">
        <v>2298</v>
      </c>
      <c r="N1096" s="572" t="str" cm="1">
        <f t="array" aca="1" ref="N1096" ca="1">CELL("format",'S&amp;U'!J13)</f>
        <v>,0</v>
      </c>
      <c r="O1096" s="572">
        <f>ROW('S&amp;U'!J13)</f>
        <v>13</v>
      </c>
      <c r="P1096" s="572">
        <f>COLUMN('S&amp;U'!J13)</f>
        <v>10</v>
      </c>
      <c r="Q1096" s="572">
        <f>ROW('S&amp;U'!GJ13)</f>
        <v>13</v>
      </c>
      <c r="R1096" s="572">
        <f>COLUMN('S&amp;U'!GJ13)</f>
        <v>192</v>
      </c>
      <c r="S1096" s="572">
        <f ca="1">_xlfn.SHEET('S&amp;U'!J13)</f>
        <v>14</v>
      </c>
    </row>
    <row r="1097" spans="1:19" x14ac:dyDescent="0.35">
      <c r="A1097" s="572" t="s">
        <v>270</v>
      </c>
      <c r="B1097" s="572">
        <v>-166</v>
      </c>
      <c r="C1097" s="572" t="s">
        <v>611</v>
      </c>
      <c r="D1097" s="572">
        <v>-164</v>
      </c>
      <c r="E1097" s="572"/>
      <c r="F1097" s="572" t="str">
        <f>'S&amp;U'!A16</f>
        <v>USES OF CASH</v>
      </c>
      <c r="G1097" s="572" t="str">
        <f>'S&amp;U'!A16</f>
        <v>USES OF CASH</v>
      </c>
      <c r="H1097" s="572" t="s">
        <v>171</v>
      </c>
      <c r="I1097" s="572">
        <f>COLUMN('S&amp;U'!A16)</f>
        <v>1</v>
      </c>
      <c r="J1097" s="572"/>
      <c r="K1097" s="572" t="s">
        <v>611</v>
      </c>
      <c r="L1097" s="572"/>
      <c r="M1097" s="572"/>
      <c r="N1097" s="572" t="str" cm="1">
        <f t="array" aca="1" ref="N1097" ca="1">CELL("format",'S&amp;U'!A16)</f>
        <v>,0</v>
      </c>
      <c r="O1097" s="572">
        <f>ROW('S&amp;U'!A16)</f>
        <v>16</v>
      </c>
      <c r="P1097" s="572">
        <f>COLUMN('S&amp;U'!A16)</f>
        <v>1</v>
      </c>
      <c r="Q1097" s="572">
        <f>ROW('S&amp;U'!A34)</f>
        <v>34</v>
      </c>
      <c r="R1097" s="572">
        <f>COLUMN('S&amp;U'!A34)</f>
        <v>1</v>
      </c>
      <c r="S1097" s="572">
        <f ca="1">_xlfn.SHEET('S&amp;U'!A16)</f>
        <v>14</v>
      </c>
    </row>
    <row r="1098" spans="1:19" x14ac:dyDescent="0.35">
      <c r="A1098" s="572" t="s">
        <v>283</v>
      </c>
      <c r="B1098" s="572">
        <v>1150</v>
      </c>
      <c r="C1098" s="572" t="s">
        <v>287</v>
      </c>
      <c r="D1098" s="572">
        <v>-166</v>
      </c>
      <c r="E1098" s="572" t="s">
        <v>290</v>
      </c>
      <c r="F1098" s="572">
        <f>'S&amp;U'!J18</f>
        <v>0</v>
      </c>
      <c r="G1098" s="572" t="str">
        <f>'S&amp;U'!E18</f>
        <v>EPC base cost</v>
      </c>
      <c r="H1098" s="572" t="s">
        <v>177</v>
      </c>
      <c r="I1098" s="572">
        <f>COLUMN('S&amp;U'!E18)</f>
        <v>5</v>
      </c>
      <c r="J1098" s="572" t="str">
        <f>'S&amp;U'!G18</f>
        <v>$ 000s</v>
      </c>
      <c r="K1098" s="572"/>
      <c r="L1098" s="572">
        <v>179</v>
      </c>
      <c r="M1098" s="572">
        <v>709</v>
      </c>
      <c r="N1098" s="572" t="str" cm="1">
        <f t="array" aca="1" ref="N1098" ca="1">CELL("format",'S&amp;U'!J18)</f>
        <v>,0</v>
      </c>
      <c r="O1098" s="572">
        <f>ROW('S&amp;U'!J18)</f>
        <v>18</v>
      </c>
      <c r="P1098" s="572">
        <f>COLUMN('S&amp;U'!J18)</f>
        <v>10</v>
      </c>
      <c r="Q1098" s="572">
        <f>ROW('S&amp;U'!GJ18)</f>
        <v>18</v>
      </c>
      <c r="R1098" s="572">
        <f>COLUMN('S&amp;U'!GJ18)</f>
        <v>192</v>
      </c>
      <c r="S1098" s="572">
        <f ca="1">_xlfn.SHEET('S&amp;U'!J18)</f>
        <v>14</v>
      </c>
    </row>
    <row r="1099" spans="1:19" x14ac:dyDescent="0.35">
      <c r="A1099" s="572" t="s">
        <v>283</v>
      </c>
      <c r="B1099" s="572">
        <v>1151</v>
      </c>
      <c r="C1099" s="572" t="s">
        <v>292</v>
      </c>
      <c r="D1099" s="572">
        <v>-166</v>
      </c>
      <c r="E1099" s="572" t="s">
        <v>325</v>
      </c>
      <c r="F1099" s="572">
        <f>'S&amp;U'!J19</f>
        <v>0</v>
      </c>
      <c r="G1099" s="572" t="str">
        <f>'S&amp;U'!E19</f>
        <v>EPC contingency</v>
      </c>
      <c r="H1099" s="572" t="s">
        <v>178</v>
      </c>
      <c r="I1099" s="572">
        <f>COLUMN('S&amp;U'!E19)</f>
        <v>5</v>
      </c>
      <c r="J1099" s="572" t="str">
        <f>'S&amp;U'!G19</f>
        <v>$ 000s</v>
      </c>
      <c r="K1099" s="572"/>
      <c r="L1099" s="572">
        <v>183</v>
      </c>
      <c r="M1099" s="572">
        <v>709</v>
      </c>
      <c r="N1099" s="572" t="str" cm="1">
        <f t="array" aca="1" ref="N1099" ca="1">CELL("format",'S&amp;U'!J19)</f>
        <v>,0</v>
      </c>
      <c r="O1099" s="572">
        <f>ROW('S&amp;U'!J19)</f>
        <v>19</v>
      </c>
      <c r="P1099" s="572">
        <f>COLUMN('S&amp;U'!J19)</f>
        <v>10</v>
      </c>
      <c r="Q1099" s="572">
        <f>ROW('S&amp;U'!GJ19)</f>
        <v>19</v>
      </c>
      <c r="R1099" s="572">
        <f>COLUMN('S&amp;U'!GJ19)</f>
        <v>192</v>
      </c>
      <c r="S1099" s="572">
        <f ca="1">_xlfn.SHEET('S&amp;U'!J19)</f>
        <v>14</v>
      </c>
    </row>
    <row r="1100" spans="1:19" x14ac:dyDescent="0.35">
      <c r="A1100" s="572" t="s">
        <v>283</v>
      </c>
      <c r="B1100" s="572">
        <v>1152</v>
      </c>
      <c r="C1100" s="572" t="s">
        <v>302</v>
      </c>
      <c r="D1100" s="572">
        <v>-166</v>
      </c>
      <c r="E1100" s="572" t="s">
        <v>326</v>
      </c>
      <c r="F1100" s="572">
        <f>'S&amp;U'!J20</f>
        <v>0</v>
      </c>
      <c r="G1100" s="572" t="str">
        <f>'S&amp;U'!E20</f>
        <v>SPV costs during construction</v>
      </c>
      <c r="H1100" s="572" t="s">
        <v>180</v>
      </c>
      <c r="I1100" s="572">
        <f>COLUMN('S&amp;U'!E20)</f>
        <v>5</v>
      </c>
      <c r="J1100" s="572" t="str">
        <f>'S&amp;U'!G20</f>
        <v>$ 000s</v>
      </c>
      <c r="K1100" s="572"/>
      <c r="L1100" s="572">
        <v>188</v>
      </c>
      <c r="M1100" s="572">
        <v>709</v>
      </c>
      <c r="N1100" s="572" t="str" cm="1">
        <f t="array" aca="1" ref="N1100" ca="1">CELL("format",'S&amp;U'!J20)</f>
        <v>,0</v>
      </c>
      <c r="O1100" s="572">
        <f>ROW('S&amp;U'!J20)</f>
        <v>20</v>
      </c>
      <c r="P1100" s="572">
        <f>COLUMN('S&amp;U'!J20)</f>
        <v>10</v>
      </c>
      <c r="Q1100" s="572">
        <f>ROW('S&amp;U'!GJ20)</f>
        <v>20</v>
      </c>
      <c r="R1100" s="572">
        <f>COLUMN('S&amp;U'!GJ20)</f>
        <v>192</v>
      </c>
      <c r="S1100" s="572">
        <f ca="1">_xlfn.SHEET('S&amp;U'!J20)</f>
        <v>14</v>
      </c>
    </row>
    <row r="1101" spans="1:19" x14ac:dyDescent="0.35">
      <c r="A1101" s="572" t="s">
        <v>283</v>
      </c>
      <c r="B1101" s="572">
        <v>1153</v>
      </c>
      <c r="C1101" s="572" t="s">
        <v>977</v>
      </c>
      <c r="D1101" s="572">
        <v>-166</v>
      </c>
      <c r="E1101" s="572" t="s">
        <v>985</v>
      </c>
      <c r="F1101" s="572">
        <f>'S&amp;U'!J21</f>
        <v>0</v>
      </c>
      <c r="G1101" s="572" t="str">
        <f>'S&amp;U'!E21</f>
        <v>Construction insurance cost</v>
      </c>
      <c r="H1101" s="572" t="s">
        <v>182</v>
      </c>
      <c r="I1101" s="572">
        <f>COLUMN('S&amp;U'!E21)</f>
        <v>5</v>
      </c>
      <c r="J1101" s="572" t="str">
        <f>'S&amp;U'!G21</f>
        <v>$ 000s</v>
      </c>
      <c r="K1101" s="572"/>
      <c r="L1101" s="572">
        <v>192</v>
      </c>
      <c r="M1101" s="572">
        <v>709</v>
      </c>
      <c r="N1101" s="572" t="str" cm="1">
        <f t="array" aca="1" ref="N1101" ca="1">CELL("format",'S&amp;U'!J21)</f>
        <v>,0</v>
      </c>
      <c r="O1101" s="572">
        <f>ROW('S&amp;U'!J21)</f>
        <v>21</v>
      </c>
      <c r="P1101" s="572">
        <f>COLUMN('S&amp;U'!J21)</f>
        <v>10</v>
      </c>
      <c r="Q1101" s="572">
        <f>ROW('S&amp;U'!GJ21)</f>
        <v>21</v>
      </c>
      <c r="R1101" s="572">
        <f>COLUMN('S&amp;U'!GJ21)</f>
        <v>192</v>
      </c>
      <c r="S1101" s="572">
        <f ca="1">_xlfn.SHEET('S&amp;U'!J21)</f>
        <v>14</v>
      </c>
    </row>
    <row r="1102" spans="1:19" x14ac:dyDescent="0.35">
      <c r="A1102" s="572" t="s">
        <v>283</v>
      </c>
      <c r="B1102" s="572">
        <v>1154</v>
      </c>
      <c r="C1102" s="572" t="s">
        <v>314</v>
      </c>
      <c r="D1102" s="572">
        <v>-166</v>
      </c>
      <c r="E1102" s="572" t="s">
        <v>328</v>
      </c>
      <c r="F1102" s="572">
        <f>'S&amp;U'!J22</f>
        <v>0</v>
      </c>
      <c r="G1102" s="572" t="str">
        <f>'S&amp;U'!E22</f>
        <v>Development costs</v>
      </c>
      <c r="H1102" s="572" t="s">
        <v>166</v>
      </c>
      <c r="I1102" s="572">
        <f>COLUMN('S&amp;U'!E22)</f>
        <v>5</v>
      </c>
      <c r="J1102" s="572" t="str">
        <f>'S&amp;U'!G22</f>
        <v>$ 000s</v>
      </c>
      <c r="K1102" s="572"/>
      <c r="L1102" s="572">
        <v>196</v>
      </c>
      <c r="M1102" s="572">
        <v>709</v>
      </c>
      <c r="N1102" s="572" t="str" cm="1">
        <f t="array" aca="1" ref="N1102" ca="1">CELL("format",'S&amp;U'!J22)</f>
        <v>,0</v>
      </c>
      <c r="O1102" s="572">
        <f>ROW('S&amp;U'!J22)</f>
        <v>22</v>
      </c>
      <c r="P1102" s="572">
        <f>COLUMN('S&amp;U'!J22)</f>
        <v>10</v>
      </c>
      <c r="Q1102" s="572">
        <f>ROW('S&amp;U'!GJ22)</f>
        <v>22</v>
      </c>
      <c r="R1102" s="572">
        <f>COLUMN('S&amp;U'!GJ22)</f>
        <v>192</v>
      </c>
      <c r="S1102" s="572">
        <f ca="1">_xlfn.SHEET('S&amp;U'!J22)</f>
        <v>14</v>
      </c>
    </row>
    <row r="1103" spans="1:19" x14ac:dyDescent="0.35">
      <c r="A1103" s="572" t="s">
        <v>283</v>
      </c>
      <c r="B1103" s="572">
        <v>1155</v>
      </c>
      <c r="C1103" s="572" t="s">
        <v>319</v>
      </c>
      <c r="D1103" s="572">
        <v>-166</v>
      </c>
      <c r="E1103" s="572" t="s">
        <v>329</v>
      </c>
      <c r="F1103" s="572">
        <f>'S&amp;U'!J23</f>
        <v>0</v>
      </c>
      <c r="G1103" s="572" t="str">
        <f>'S&amp;U'!E23</f>
        <v>Development fee</v>
      </c>
      <c r="H1103" s="572" t="s">
        <v>167</v>
      </c>
      <c r="I1103" s="572">
        <f>COLUMN('S&amp;U'!E23)</f>
        <v>5</v>
      </c>
      <c r="J1103" s="572" t="str">
        <f>'S&amp;U'!G23</f>
        <v>$ 000s</v>
      </c>
      <c r="K1103" s="572"/>
      <c r="L1103" s="572">
        <v>200</v>
      </c>
      <c r="M1103" s="572">
        <v>709</v>
      </c>
      <c r="N1103" s="572" t="str" cm="1">
        <f t="array" aca="1" ref="N1103" ca="1">CELL("format",'S&amp;U'!J23)</f>
        <v>,0</v>
      </c>
      <c r="O1103" s="572">
        <f>ROW('S&amp;U'!J23)</f>
        <v>23</v>
      </c>
      <c r="P1103" s="572">
        <f>COLUMN('S&amp;U'!J23)</f>
        <v>10</v>
      </c>
      <c r="Q1103" s="572">
        <f>ROW('S&amp;U'!GJ23)</f>
        <v>23</v>
      </c>
      <c r="R1103" s="572">
        <f>COLUMN('S&amp;U'!GJ23)</f>
        <v>192</v>
      </c>
      <c r="S1103" s="572">
        <f ca="1">_xlfn.SHEET('S&amp;U'!J23)</f>
        <v>14</v>
      </c>
    </row>
    <row r="1104" spans="1:19" x14ac:dyDescent="0.35">
      <c r="A1104" s="572" t="s">
        <v>283</v>
      </c>
      <c r="B1104" s="572">
        <v>1156</v>
      </c>
      <c r="C1104" s="572" t="s">
        <v>324</v>
      </c>
      <c r="D1104" s="572">
        <v>-166</v>
      </c>
      <c r="E1104" s="572" t="s">
        <v>330</v>
      </c>
      <c r="F1104" s="572">
        <f>'S&amp;U'!J24</f>
        <v>0</v>
      </c>
      <c r="G1104" s="572" t="str">
        <f>'S&amp;U'!E24</f>
        <v>O&amp;M mobilisation</v>
      </c>
      <c r="H1104" s="572" t="s">
        <v>168</v>
      </c>
      <c r="I1104" s="572">
        <f>COLUMN('S&amp;U'!E24)</f>
        <v>5</v>
      </c>
      <c r="J1104" s="572" t="str">
        <f>'S&amp;U'!G24</f>
        <v>$ 000s</v>
      </c>
      <c r="K1104" s="572"/>
      <c r="L1104" s="572">
        <v>204</v>
      </c>
      <c r="M1104" s="572">
        <v>709</v>
      </c>
      <c r="N1104" s="572" t="str" cm="1">
        <f t="array" aca="1" ref="N1104" ca="1">CELL("format",'S&amp;U'!J24)</f>
        <v>,0</v>
      </c>
      <c r="O1104" s="572">
        <f>ROW('S&amp;U'!J24)</f>
        <v>24</v>
      </c>
      <c r="P1104" s="572">
        <f>COLUMN('S&amp;U'!J24)</f>
        <v>10</v>
      </c>
      <c r="Q1104" s="572">
        <f>ROW('S&amp;U'!GJ24)</f>
        <v>24</v>
      </c>
      <c r="R1104" s="572">
        <f>COLUMN('S&amp;U'!GJ24)</f>
        <v>192</v>
      </c>
      <c r="S1104" s="572">
        <f ca="1">_xlfn.SHEET('S&amp;U'!J24)</f>
        <v>14</v>
      </c>
    </row>
    <row r="1105" spans="1:19" x14ac:dyDescent="0.35">
      <c r="A1105" s="572" t="s">
        <v>283</v>
      </c>
      <c r="B1105" s="572">
        <v>1157</v>
      </c>
      <c r="C1105" s="572" t="s">
        <v>1392</v>
      </c>
      <c r="D1105" s="572">
        <v>-166</v>
      </c>
      <c r="E1105" s="572" t="s">
        <v>1416</v>
      </c>
      <c r="F1105" s="572">
        <f>'S&amp;U'!J25</f>
        <v>0</v>
      </c>
      <c r="G1105" s="572" t="str">
        <f>'S&amp;U'!E25</f>
        <v>Upfront fee</v>
      </c>
      <c r="H1105" s="572" t="s">
        <v>1367</v>
      </c>
      <c r="I1105" s="572">
        <f>COLUMN('S&amp;U'!E25)</f>
        <v>5</v>
      </c>
      <c r="J1105" s="572" t="str">
        <f>'S&amp;U'!G25</f>
        <v>$ 000s</v>
      </c>
      <c r="K1105" s="572"/>
      <c r="L1105" s="572">
        <v>287</v>
      </c>
      <c r="M1105" s="572">
        <v>709</v>
      </c>
      <c r="N1105" s="572" t="str" cm="1">
        <f t="array" aca="1" ref="N1105" ca="1">CELL("format",'S&amp;U'!J25)</f>
        <v>,0</v>
      </c>
      <c r="O1105" s="572">
        <f>ROW('S&amp;U'!J25)</f>
        <v>25</v>
      </c>
      <c r="P1105" s="572">
        <f>COLUMN('S&amp;U'!J25)</f>
        <v>10</v>
      </c>
      <c r="Q1105" s="572">
        <f>ROW('S&amp;U'!GJ25)</f>
        <v>25</v>
      </c>
      <c r="R1105" s="572">
        <f>COLUMN('S&amp;U'!GJ25)</f>
        <v>192</v>
      </c>
      <c r="S1105" s="572">
        <f ca="1">_xlfn.SHEET('S&amp;U'!J25)</f>
        <v>14</v>
      </c>
    </row>
    <row r="1106" spans="1:19" x14ac:dyDescent="0.35">
      <c r="A1106" s="572" t="s">
        <v>283</v>
      </c>
      <c r="B1106" s="572">
        <v>1158</v>
      </c>
      <c r="C1106" s="572" t="s">
        <v>1403</v>
      </c>
      <c r="D1106" s="572">
        <v>-166</v>
      </c>
      <c r="E1106" s="572" t="s">
        <v>1417</v>
      </c>
      <c r="F1106" s="572">
        <f>'S&amp;U'!J26</f>
        <v>0</v>
      </c>
      <c r="G1106" s="572" t="str">
        <f>'S&amp;U'!E26</f>
        <v>Commitment fee</v>
      </c>
      <c r="H1106" s="572" t="s">
        <v>1368</v>
      </c>
      <c r="I1106" s="572">
        <f>COLUMN('S&amp;U'!E26)</f>
        <v>5</v>
      </c>
      <c r="J1106" s="572" t="str">
        <f>'S&amp;U'!G26</f>
        <v>$ 000s</v>
      </c>
      <c r="K1106" s="572"/>
      <c r="L1106" s="572">
        <v>296</v>
      </c>
      <c r="M1106" s="572">
        <v>709</v>
      </c>
      <c r="N1106" s="572" t="str" cm="1">
        <f t="array" aca="1" ref="N1106" ca="1">CELL("format",'S&amp;U'!J26)</f>
        <v>,0</v>
      </c>
      <c r="O1106" s="572">
        <f>ROW('S&amp;U'!J26)</f>
        <v>26</v>
      </c>
      <c r="P1106" s="572">
        <f>COLUMN('S&amp;U'!J26)</f>
        <v>10</v>
      </c>
      <c r="Q1106" s="572">
        <f>ROW('S&amp;U'!GJ26)</f>
        <v>26</v>
      </c>
      <c r="R1106" s="572">
        <f>COLUMN('S&amp;U'!GJ26)</f>
        <v>192</v>
      </c>
      <c r="S1106" s="572">
        <f ca="1">_xlfn.SHEET('S&amp;U'!J26)</f>
        <v>14</v>
      </c>
    </row>
    <row r="1107" spans="1:19" x14ac:dyDescent="0.35">
      <c r="A1107" s="572" t="s">
        <v>283</v>
      </c>
      <c r="B1107" s="572">
        <v>1159</v>
      </c>
      <c r="C1107" s="572" t="s">
        <v>1414</v>
      </c>
      <c r="D1107" s="572">
        <v>-166</v>
      </c>
      <c r="E1107" s="572" t="s">
        <v>1418</v>
      </c>
      <c r="F1107" s="572">
        <f>'S&amp;U'!J27</f>
        <v>0</v>
      </c>
      <c r="G1107" s="572" t="str">
        <f>'S&amp;U'!E27</f>
        <v>Interest during construction</v>
      </c>
      <c r="H1107" s="572" t="s">
        <v>1370</v>
      </c>
      <c r="I1107" s="572">
        <f>COLUMN('S&amp;U'!E27)</f>
        <v>5</v>
      </c>
      <c r="J1107" s="572" t="str">
        <f>'S&amp;U'!G27</f>
        <v>$ 000s</v>
      </c>
      <c r="K1107" s="572"/>
      <c r="L1107" s="572">
        <v>305</v>
      </c>
      <c r="M1107" s="572">
        <v>709</v>
      </c>
      <c r="N1107" s="572" t="str" cm="1">
        <f t="array" aca="1" ref="N1107" ca="1">CELL("format",'S&amp;U'!J27)</f>
        <v>,0</v>
      </c>
      <c r="O1107" s="572">
        <f>ROW('S&amp;U'!J27)</f>
        <v>27</v>
      </c>
      <c r="P1107" s="572">
        <f>COLUMN('S&amp;U'!J27)</f>
        <v>10</v>
      </c>
      <c r="Q1107" s="572">
        <f>ROW('S&amp;U'!GJ27)</f>
        <v>27</v>
      </c>
      <c r="R1107" s="572">
        <f>COLUMN('S&amp;U'!GJ27)</f>
        <v>192</v>
      </c>
      <c r="S1107" s="572">
        <f ca="1">_xlfn.SHEET('S&amp;U'!J27)</f>
        <v>14</v>
      </c>
    </row>
    <row r="1108" spans="1:19" x14ac:dyDescent="0.35">
      <c r="A1108" s="572" t="s">
        <v>274</v>
      </c>
      <c r="B1108" s="572">
        <v>708</v>
      </c>
      <c r="C1108" s="572" t="s">
        <v>612</v>
      </c>
      <c r="D1108" s="572">
        <v>-166</v>
      </c>
      <c r="E1108" s="572" t="s">
        <v>1447</v>
      </c>
      <c r="F1108" s="572">
        <f>'S&amp;U'!H28</f>
        <v>349879.53171772859</v>
      </c>
      <c r="G1108" s="572" t="str">
        <f>'S&amp;U'!E28</f>
        <v>Uses of cash</v>
      </c>
      <c r="H1108" s="572" t="s">
        <v>173</v>
      </c>
      <c r="I1108" s="572">
        <f>COLUMN('S&amp;U'!E28)</f>
        <v>5</v>
      </c>
      <c r="J1108" s="572" t="str">
        <f>'S&amp;U'!G28</f>
        <v>$ 000s</v>
      </c>
      <c r="K1108" s="572" t="s">
        <v>612</v>
      </c>
      <c r="L1108" s="572">
        <v>709</v>
      </c>
      <c r="M1108" s="572"/>
      <c r="N1108" s="572" t="str" cm="1">
        <f t="array" aca="1" ref="N1108" ca="1">CELL("format",'S&amp;U'!H28)</f>
        <v>,0</v>
      </c>
      <c r="O1108" s="572">
        <f>ROW('S&amp;U'!H28)</f>
        <v>28</v>
      </c>
      <c r="P1108" s="572">
        <f>COLUMN('S&amp;U'!H28)</f>
        <v>8</v>
      </c>
      <c r="Q1108" s="572">
        <f>ROW('S&amp;U'!H28)</f>
        <v>28</v>
      </c>
      <c r="R1108" s="572">
        <f>COLUMN('S&amp;U'!H28)</f>
        <v>8</v>
      </c>
      <c r="S1108" s="572">
        <f ca="1">_xlfn.SHEET('S&amp;U'!H28)</f>
        <v>14</v>
      </c>
    </row>
    <row r="1109" spans="1:19" x14ac:dyDescent="0.35">
      <c r="A1109" s="572" t="s">
        <v>277</v>
      </c>
      <c r="B1109" s="572">
        <v>709</v>
      </c>
      <c r="C1109" s="572" t="s">
        <v>613</v>
      </c>
      <c r="D1109" s="572">
        <v>-166</v>
      </c>
      <c r="E1109" s="572" t="s">
        <v>1448</v>
      </c>
      <c r="F1109" s="572">
        <f>'S&amp;U'!J28</f>
        <v>0</v>
      </c>
      <c r="G1109" s="572" t="str">
        <f>'S&amp;U'!E28</f>
        <v>Uses of cash</v>
      </c>
      <c r="H1109" s="572" t="s">
        <v>173</v>
      </c>
      <c r="I1109" s="572">
        <f>COLUMN('S&amp;U'!E28)</f>
        <v>5</v>
      </c>
      <c r="J1109" s="572" t="str">
        <f>'S&amp;U'!G28</f>
        <v>$ 000s</v>
      </c>
      <c r="K1109" s="572" t="s">
        <v>613</v>
      </c>
      <c r="L1109" s="572" t="s">
        <v>2299</v>
      </c>
      <c r="M1109" s="572" t="s">
        <v>2300</v>
      </c>
      <c r="N1109" s="572" t="str" cm="1">
        <f t="array" aca="1" ref="N1109" ca="1">CELL("format",'S&amp;U'!J28)</f>
        <v>,0</v>
      </c>
      <c r="O1109" s="572">
        <f>ROW('S&amp;U'!J28)</f>
        <v>28</v>
      </c>
      <c r="P1109" s="572">
        <f>COLUMN('S&amp;U'!J28)</f>
        <v>10</v>
      </c>
      <c r="Q1109" s="572">
        <f>ROW('S&amp;U'!GJ28)</f>
        <v>28</v>
      </c>
      <c r="R1109" s="572">
        <f>COLUMN('S&amp;U'!GJ28)</f>
        <v>192</v>
      </c>
      <c r="S1109" s="572">
        <f ca="1">_xlfn.SHEET('S&amp;U'!J28)</f>
        <v>14</v>
      </c>
    </row>
    <row r="1110" spans="1:19" x14ac:dyDescent="0.35">
      <c r="A1110" s="572" t="s">
        <v>283</v>
      </c>
      <c r="B1110" s="572">
        <v>710</v>
      </c>
      <c r="C1110" s="572" t="s">
        <v>610</v>
      </c>
      <c r="D1110" s="572">
        <v>-166</v>
      </c>
      <c r="E1110" s="572" t="s">
        <v>614</v>
      </c>
      <c r="F1110" s="572">
        <f>'S&amp;U'!J30</f>
        <v>0</v>
      </c>
      <c r="G1110" s="572" t="str">
        <f>'S&amp;U'!E30</f>
        <v>Sources of cash</v>
      </c>
      <c r="H1110" s="572" t="s">
        <v>172</v>
      </c>
      <c r="I1110" s="572">
        <f>COLUMN('S&amp;U'!E30)</f>
        <v>5</v>
      </c>
      <c r="J1110" s="572" t="str">
        <f>'S&amp;U'!G30</f>
        <v>$ 000s</v>
      </c>
      <c r="K1110" s="572"/>
      <c r="L1110" s="572">
        <v>697</v>
      </c>
      <c r="M1110" s="572" t="s">
        <v>2301</v>
      </c>
      <c r="N1110" s="572" t="str" cm="1">
        <f t="array" aca="1" ref="N1110" ca="1">CELL("format",'S&amp;U'!J30)</f>
        <v>,0</v>
      </c>
      <c r="O1110" s="572">
        <f>ROW('S&amp;U'!J30)</f>
        <v>30</v>
      </c>
      <c r="P1110" s="572">
        <f>COLUMN('S&amp;U'!J30)</f>
        <v>10</v>
      </c>
      <c r="Q1110" s="572">
        <f>ROW('S&amp;U'!GJ30)</f>
        <v>30</v>
      </c>
      <c r="R1110" s="572">
        <f>COLUMN('S&amp;U'!GJ30)</f>
        <v>192</v>
      </c>
      <c r="S1110" s="572">
        <f ca="1">_xlfn.SHEET('S&amp;U'!J30)</f>
        <v>14</v>
      </c>
    </row>
    <row r="1111" spans="1:19" x14ac:dyDescent="0.35">
      <c r="A1111" s="572" t="s">
        <v>283</v>
      </c>
      <c r="B1111" s="572">
        <v>711</v>
      </c>
      <c r="C1111" s="572" t="s">
        <v>613</v>
      </c>
      <c r="D1111" s="572">
        <v>-166</v>
      </c>
      <c r="E1111" s="572" t="s">
        <v>615</v>
      </c>
      <c r="F1111" s="572">
        <f>'S&amp;U'!J31</f>
        <v>0</v>
      </c>
      <c r="G1111" s="572" t="str">
        <f>'S&amp;U'!E31</f>
        <v>Uses of cash</v>
      </c>
      <c r="H1111" s="572" t="s">
        <v>173</v>
      </c>
      <c r="I1111" s="572">
        <f>COLUMN('S&amp;U'!E31)</f>
        <v>5</v>
      </c>
      <c r="J1111" s="572" t="str">
        <f>'S&amp;U'!G31</f>
        <v>$ 000s</v>
      </c>
      <c r="K1111" s="572"/>
      <c r="L1111" s="572">
        <v>709</v>
      </c>
      <c r="M1111" s="572" t="s">
        <v>2301</v>
      </c>
      <c r="N1111" s="572" t="str" cm="1">
        <f t="array" aca="1" ref="N1111" ca="1">CELL("format",'S&amp;U'!J31)</f>
        <v>,0</v>
      </c>
      <c r="O1111" s="572">
        <f>ROW('S&amp;U'!J31)</f>
        <v>31</v>
      </c>
      <c r="P1111" s="572">
        <f>COLUMN('S&amp;U'!J31)</f>
        <v>10</v>
      </c>
      <c r="Q1111" s="572">
        <f>ROW('S&amp;U'!GJ31)</f>
        <v>31</v>
      </c>
      <c r="R1111" s="572">
        <f>COLUMN('S&amp;U'!GJ31)</f>
        <v>192</v>
      </c>
      <c r="S1111" s="572">
        <f ca="1">_xlfn.SHEET('S&amp;U'!J31)</f>
        <v>14</v>
      </c>
    </row>
    <row r="1112" spans="1:19" x14ac:dyDescent="0.35">
      <c r="A1112" s="572" t="s">
        <v>492</v>
      </c>
      <c r="B1112" s="572">
        <v>712</v>
      </c>
      <c r="C1112" s="572" t="s">
        <v>616</v>
      </c>
      <c r="D1112" s="572">
        <v>-166</v>
      </c>
      <c r="E1112" s="572" t="s">
        <v>617</v>
      </c>
      <c r="F1112" s="572">
        <f>'S&amp;U'!F32</f>
        <v>0</v>
      </c>
      <c r="G1112" s="572" t="str">
        <f>'S&amp;U'!E32</f>
        <v>Sources and uses check</v>
      </c>
      <c r="H1112" s="572" t="s">
        <v>174</v>
      </c>
      <c r="I1112" s="572">
        <f>COLUMN('S&amp;U'!E32)</f>
        <v>5</v>
      </c>
      <c r="J1112" s="572" t="str">
        <f>'S&amp;U'!G32</f>
        <v>check</v>
      </c>
      <c r="K1112" s="572" t="s">
        <v>616</v>
      </c>
      <c r="L1112" s="572">
        <v>887</v>
      </c>
      <c r="M1112" s="572">
        <v>901</v>
      </c>
      <c r="N1112" s="572" t="str" cm="1">
        <f t="array" aca="1" ref="N1112" ca="1">CELL("format",'S&amp;U'!F32)</f>
        <v>,0</v>
      </c>
      <c r="O1112" s="572">
        <f>ROW('S&amp;U'!F32)</f>
        <v>32</v>
      </c>
      <c r="P1112" s="572">
        <f>COLUMN('S&amp;U'!F32)</f>
        <v>6</v>
      </c>
      <c r="Q1112" s="572">
        <f>ROW('S&amp;U'!F32)</f>
        <v>32</v>
      </c>
      <c r="R1112" s="572">
        <f>COLUMN('S&amp;U'!F32)</f>
        <v>6</v>
      </c>
      <c r="S1112" s="572">
        <f ca="1">_xlfn.SHEET('S&amp;U'!F32)</f>
        <v>14</v>
      </c>
    </row>
    <row r="1113" spans="1:19" x14ac:dyDescent="0.35">
      <c r="A1113" s="572" t="s">
        <v>277</v>
      </c>
      <c r="B1113" s="572">
        <v>887</v>
      </c>
      <c r="C1113" s="572" t="s">
        <v>618</v>
      </c>
      <c r="D1113" s="572">
        <v>-166</v>
      </c>
      <c r="E1113" s="572" t="s">
        <v>619</v>
      </c>
      <c r="F1113" s="572">
        <f>'S&amp;U'!J32</f>
        <v>0</v>
      </c>
      <c r="G1113" s="572" t="str">
        <f>'S&amp;U'!E32</f>
        <v>Sources and uses check</v>
      </c>
      <c r="H1113" s="572" t="s">
        <v>174</v>
      </c>
      <c r="I1113" s="572">
        <f>COLUMN('S&amp;U'!E32)</f>
        <v>5</v>
      </c>
      <c r="J1113" s="572" t="str">
        <f>'S&amp;U'!G32</f>
        <v>check</v>
      </c>
      <c r="K1113" s="572" t="s">
        <v>618</v>
      </c>
      <c r="L1113" s="572" t="s">
        <v>2302</v>
      </c>
      <c r="M1113" s="572">
        <v>712</v>
      </c>
      <c r="N1113" s="572" t="str" cm="1">
        <f t="array" aca="1" ref="N1113" ca="1">CELL("format",'S&amp;U'!J32)</f>
        <v>,0</v>
      </c>
      <c r="O1113" s="572">
        <f>ROW('S&amp;U'!J32)</f>
        <v>32</v>
      </c>
      <c r="P1113" s="572">
        <f>COLUMN('S&amp;U'!J32)</f>
        <v>10</v>
      </c>
      <c r="Q1113" s="572">
        <f>ROW('S&amp;U'!OJ32)</f>
        <v>32</v>
      </c>
      <c r="R1113" s="572">
        <f>COLUMN('S&amp;U'!OJ32)</f>
        <v>400</v>
      </c>
      <c r="S1113" s="572">
        <f ca="1">_xlfn.SHEET('S&amp;U'!J32)</f>
        <v>14</v>
      </c>
    </row>
    <row r="1114" spans="1:19" x14ac:dyDescent="0.35">
      <c r="A1114" s="572" t="s">
        <v>280</v>
      </c>
      <c r="B1114" s="572"/>
      <c r="C1114" s="572"/>
      <c r="D1114" s="572">
        <v>887</v>
      </c>
      <c r="E1114" s="572"/>
      <c r="F1114" s="572"/>
      <c r="G1114" s="572"/>
      <c r="H1114" s="572"/>
      <c r="I1114" s="572"/>
      <c r="J1114" s="572"/>
      <c r="K1114" s="572"/>
      <c r="L1114" s="572"/>
      <c r="M1114" s="572"/>
      <c r="N1114" s="572"/>
      <c r="O1114" s="572">
        <f>ROW('S&amp;U'!J32)</f>
        <v>32</v>
      </c>
      <c r="P1114" s="572">
        <f>COLUMN('S&amp;U'!J32)</f>
        <v>10</v>
      </c>
      <c r="Q1114" s="572">
        <f>ROW('S&amp;U'!GJ32)</f>
        <v>32</v>
      </c>
      <c r="R1114" s="572">
        <f>COLUMN('S&amp;U'!GJ32)</f>
        <v>192</v>
      </c>
      <c r="S1114" s="572">
        <f ca="1">_xlfn.SHEET('S&amp;U'!J32)</f>
        <v>14</v>
      </c>
    </row>
    <row r="1115" spans="1:19" x14ac:dyDescent="0.35">
      <c r="A1115" s="572" t="s">
        <v>280</v>
      </c>
      <c r="B1115" s="572"/>
      <c r="C1115" s="572"/>
      <c r="D1115" s="572">
        <v>887</v>
      </c>
      <c r="E1115" s="572"/>
      <c r="F1115" s="572"/>
      <c r="G1115" s="572"/>
      <c r="H1115" s="572"/>
      <c r="I1115" s="572"/>
      <c r="J1115" s="572"/>
      <c r="K1115" s="572"/>
      <c r="L1115" s="572"/>
      <c r="M1115" s="572"/>
      <c r="N1115" s="572"/>
      <c r="O1115" s="572">
        <f>ROW('S&amp;U'!GK32)</f>
        <v>32</v>
      </c>
      <c r="P1115" s="572">
        <f>COLUMN('S&amp;U'!GK32)</f>
        <v>193</v>
      </c>
      <c r="Q1115" s="572">
        <f>ROW('S&amp;U'!OJ32)</f>
        <v>32</v>
      </c>
      <c r="R1115" s="572">
        <f>COLUMN('S&amp;U'!OJ32)</f>
        <v>400</v>
      </c>
      <c r="S1115" s="572">
        <f ca="1">_xlfn.SHEET('S&amp;U'!GK32)</f>
        <v>14</v>
      </c>
    </row>
    <row r="1116" spans="1:19" x14ac:dyDescent="0.35">
      <c r="A1116" s="572" t="s">
        <v>274</v>
      </c>
      <c r="B1116" s="572">
        <v>714</v>
      </c>
      <c r="C1116" s="572" t="s">
        <v>620</v>
      </c>
      <c r="D1116" s="572">
        <v>-166</v>
      </c>
      <c r="E1116" s="572" t="s">
        <v>621</v>
      </c>
      <c r="F1116" s="572">
        <f>'S&amp;U'!H33</f>
        <v>-3.1438412406714633E-7</v>
      </c>
      <c r="G1116" s="572" t="str">
        <f>'S&amp;U'!E33</f>
        <v>Sources and uses difference</v>
      </c>
      <c r="H1116" s="572" t="s">
        <v>175</v>
      </c>
      <c r="I1116" s="572">
        <f>COLUMN('S&amp;U'!E33)</f>
        <v>5</v>
      </c>
      <c r="J1116" s="572"/>
      <c r="K1116" s="572" t="s">
        <v>620</v>
      </c>
      <c r="L1116" s="572">
        <v>715</v>
      </c>
      <c r="M1116" s="572"/>
      <c r="N1116" s="572" t="str" cm="1">
        <f t="array" aca="1" ref="N1116" ca="1">CELL("format",'S&amp;U'!H33)</f>
        <v>,0</v>
      </c>
      <c r="O1116" s="572">
        <f>ROW('S&amp;U'!H33)</f>
        <v>33</v>
      </c>
      <c r="P1116" s="572">
        <f>COLUMN('S&amp;U'!H33)</f>
        <v>8</v>
      </c>
      <c r="Q1116" s="572">
        <f>ROW('S&amp;U'!H33)</f>
        <v>33</v>
      </c>
      <c r="R1116" s="572">
        <f>COLUMN('S&amp;U'!H33)</f>
        <v>8</v>
      </c>
      <c r="S1116" s="572">
        <f ca="1">_xlfn.SHEET('S&amp;U'!H33)</f>
        <v>14</v>
      </c>
    </row>
    <row r="1117" spans="1:19" x14ac:dyDescent="0.35">
      <c r="A1117" s="572" t="s">
        <v>277</v>
      </c>
      <c r="B1117" s="572">
        <v>715</v>
      </c>
      <c r="C1117" s="572" t="s">
        <v>622</v>
      </c>
      <c r="D1117" s="572">
        <v>-166</v>
      </c>
      <c r="E1117" s="572" t="s">
        <v>623</v>
      </c>
      <c r="F1117" s="572">
        <f>'S&amp;U'!J33</f>
        <v>0</v>
      </c>
      <c r="G1117" s="572" t="str">
        <f>'S&amp;U'!E33</f>
        <v>Sources and uses difference</v>
      </c>
      <c r="H1117" s="572" t="s">
        <v>175</v>
      </c>
      <c r="I1117" s="572">
        <f>COLUMN('S&amp;U'!E33)</f>
        <v>5</v>
      </c>
      <c r="J1117" s="572"/>
      <c r="K1117" s="572" t="s">
        <v>622</v>
      </c>
      <c r="L1117" s="572" t="s">
        <v>2303</v>
      </c>
      <c r="M1117" s="572">
        <v>714</v>
      </c>
      <c r="N1117" s="572" t="str" cm="1">
        <f t="array" aca="1" ref="N1117" ca="1">CELL("format",'S&amp;U'!J33)</f>
        <v>,0</v>
      </c>
      <c r="O1117" s="572">
        <f>ROW('S&amp;U'!J33)</f>
        <v>33</v>
      </c>
      <c r="P1117" s="572">
        <f>COLUMN('S&amp;U'!J33)</f>
        <v>10</v>
      </c>
      <c r="Q1117" s="572">
        <f>ROW('S&amp;U'!GJ33)</f>
        <v>33</v>
      </c>
      <c r="R1117" s="572">
        <f>COLUMN('S&amp;U'!GJ33)</f>
        <v>192</v>
      </c>
      <c r="S1117" s="572">
        <f ca="1">_xlfn.SHEET('S&amp;U'!J33)</f>
        <v>14</v>
      </c>
    </row>
    <row r="1118" spans="1:19" x14ac:dyDescent="0.35">
      <c r="A1118" s="572" t="s">
        <v>270</v>
      </c>
      <c r="B1118" s="572">
        <v>-61</v>
      </c>
      <c r="C1118" s="572" t="s">
        <v>2361</v>
      </c>
      <c r="D1118" s="572">
        <v>-3</v>
      </c>
      <c r="E1118" s="572"/>
      <c r="F1118" s="572" t="str">
        <f ca="1">Solve!A1</f>
        <v>Solve - Base case 1</v>
      </c>
      <c r="G1118" s="572" t="str">
        <f ca="1">Solve!A1</f>
        <v>Solve - Base case 1</v>
      </c>
      <c r="H1118" s="572" t="s">
        <v>624</v>
      </c>
      <c r="I1118" s="572">
        <f>COLUMN(Solve!A1)</f>
        <v>1</v>
      </c>
      <c r="J1118" s="572"/>
      <c r="K1118" s="572" t="s">
        <v>2361</v>
      </c>
      <c r="L1118" s="572"/>
      <c r="M1118" s="572"/>
      <c r="N1118" s="572" t="str" cm="1">
        <f t="array" aca="1" ref="N1118" ca="1">CELL("format",Solve!A1)</f>
        <v>,0</v>
      </c>
      <c r="O1118" s="572">
        <f>ROW(Solve!A1)</f>
        <v>1</v>
      </c>
      <c r="P1118" s="572">
        <f>COLUMN(Solve!A1)</f>
        <v>1</v>
      </c>
      <c r="Q1118" s="572">
        <f>ROW(Solve!A47)</f>
        <v>47</v>
      </c>
      <c r="R1118" s="572">
        <f>COLUMN(Solve!A47)</f>
        <v>1</v>
      </c>
      <c r="S1118" s="572">
        <f ca="1">_xlfn.SHEET(Solve!A1)</f>
        <v>3</v>
      </c>
    </row>
    <row r="1119" spans="1:19" x14ac:dyDescent="0.35">
      <c r="A1119" s="572" t="s">
        <v>272</v>
      </c>
      <c r="B1119" s="572">
        <v>41</v>
      </c>
      <c r="C1119" s="572">
        <v>41</v>
      </c>
      <c r="D1119" s="572">
        <v>-61</v>
      </c>
      <c r="E1119" s="572" t="s">
        <v>1657</v>
      </c>
      <c r="F1119" s="572" t="str">
        <f ca="1">Solve!A1</f>
        <v>Solve - Base case 1</v>
      </c>
      <c r="G1119" s="572"/>
      <c r="H1119" s="572"/>
      <c r="I1119" s="572"/>
      <c r="J1119" s="572"/>
      <c r="K1119" s="572"/>
      <c r="L1119" s="572">
        <v>3</v>
      </c>
      <c r="M1119" s="572"/>
      <c r="N1119" s="572" t="str" cm="1">
        <f t="array" aca="1" ref="N1119" ca="1">CELL("format",Solve!A1)</f>
        <v>,0</v>
      </c>
      <c r="O1119" s="572">
        <f>ROW(Solve!A1)</f>
        <v>1</v>
      </c>
      <c r="P1119" s="572">
        <f>COLUMN(Solve!A1)</f>
        <v>1</v>
      </c>
      <c r="Q1119" s="572">
        <f>ROW(Solve!A1)</f>
        <v>1</v>
      </c>
      <c r="R1119" s="572">
        <f>COLUMN(Solve!A1)</f>
        <v>1</v>
      </c>
      <c r="S1119" s="572">
        <f ca="1">_xlfn.SHEET(Solve!A1)</f>
        <v>3</v>
      </c>
    </row>
    <row r="1120" spans="1:19" x14ac:dyDescent="0.35">
      <c r="A1120" s="572" t="s">
        <v>270</v>
      </c>
      <c r="B1120" s="572">
        <v>-62</v>
      </c>
      <c r="C1120" s="572" t="s">
        <v>1570</v>
      </c>
      <c r="D1120" s="572">
        <v>-61</v>
      </c>
      <c r="E1120" s="572"/>
      <c r="F1120" s="572" t="str">
        <f>Solve!A14</f>
        <v>CALC LINE ITEMS</v>
      </c>
      <c r="G1120" s="572" t="str">
        <f>Solve!A14</f>
        <v>CALC LINE ITEMS</v>
      </c>
      <c r="H1120" s="572" t="s">
        <v>213</v>
      </c>
      <c r="I1120" s="572">
        <f>COLUMN(Solve!A14)</f>
        <v>1</v>
      </c>
      <c r="J1120" s="572"/>
      <c r="K1120" s="572" t="s">
        <v>1570</v>
      </c>
      <c r="L1120" s="572"/>
      <c r="M1120" s="572"/>
      <c r="N1120" s="572" t="str" cm="1">
        <f t="array" aca="1" ref="N1120" ca="1">CELL("format",Solve!A14)</f>
        <v>,0</v>
      </c>
      <c r="O1120" s="572">
        <f>ROW(Solve!A14)</f>
        <v>14</v>
      </c>
      <c r="P1120" s="572">
        <f>COLUMN(Solve!A14)</f>
        <v>1</v>
      </c>
      <c r="Q1120" s="572">
        <f>ROW(Solve!A27)</f>
        <v>27</v>
      </c>
      <c r="R1120" s="572">
        <f>COLUMN(Solve!A27)</f>
        <v>1</v>
      </c>
      <c r="S1120" s="572">
        <f ca="1">_xlfn.SHEET(Solve!A14)</f>
        <v>3</v>
      </c>
    </row>
    <row r="1121" spans="1:19" x14ac:dyDescent="0.35">
      <c r="A1121" s="572" t="s">
        <v>277</v>
      </c>
      <c r="B1121" s="572">
        <v>42</v>
      </c>
      <c r="C1121" s="572" t="s">
        <v>457</v>
      </c>
      <c r="D1121" s="572">
        <v>-62</v>
      </c>
      <c r="E1121" s="572" t="s">
        <v>1658</v>
      </c>
      <c r="F1121" s="572">
        <f>Solve!J16</f>
        <v>0</v>
      </c>
      <c r="G1121" s="572" t="str">
        <f>Solve!E16</f>
        <v>Cashflow available for senior debt</v>
      </c>
      <c r="H1121" s="572" t="s">
        <v>200</v>
      </c>
      <c r="I1121" s="572">
        <f>COLUMN(Solve!E16)</f>
        <v>5</v>
      </c>
      <c r="J1121" s="572" t="str">
        <f>Solve!G16</f>
        <v>$ 000s</v>
      </c>
      <c r="K1121" s="572" t="s">
        <v>457</v>
      </c>
      <c r="L1121" s="572" t="s">
        <v>2304</v>
      </c>
      <c r="M1121" s="572" t="s">
        <v>2305</v>
      </c>
      <c r="N1121" s="572" t="str" cm="1">
        <f t="array" aca="1" ref="N1121" ca="1">CELL("format",Solve!J16)</f>
        <v>,0</v>
      </c>
      <c r="O1121" s="572">
        <f>ROW(Solve!J16)</f>
        <v>16</v>
      </c>
      <c r="P1121" s="572">
        <f>COLUMN(Solve!J16)</f>
        <v>10</v>
      </c>
      <c r="Q1121" s="572">
        <f>ROW(Solve!KT16)</f>
        <v>16</v>
      </c>
      <c r="R1121" s="572">
        <f>COLUMN(Solve!KT16)</f>
        <v>306</v>
      </c>
      <c r="S1121" s="572">
        <f ca="1">_xlfn.SHEET(Solve!J16)</f>
        <v>3</v>
      </c>
    </row>
    <row r="1122" spans="1:19" x14ac:dyDescent="0.35">
      <c r="A1122" s="572" t="s">
        <v>283</v>
      </c>
      <c r="B1122" s="572">
        <v>43</v>
      </c>
      <c r="C1122" s="572" t="s">
        <v>343</v>
      </c>
      <c r="D1122" s="572">
        <v>-62</v>
      </c>
      <c r="E1122" s="572" t="s">
        <v>347</v>
      </c>
      <c r="F1122" s="572">
        <f>Solve!J17</f>
        <v>0</v>
      </c>
      <c r="G1122" s="572" t="str">
        <f>Solve!E17</f>
        <v>Project costs to be financed</v>
      </c>
      <c r="H1122" s="572" t="s">
        <v>1378</v>
      </c>
      <c r="I1122" s="572">
        <f>COLUMN(Solve!E17)</f>
        <v>5</v>
      </c>
      <c r="J1122" s="572" t="str">
        <f>Solve!G17</f>
        <v>$ 000s</v>
      </c>
      <c r="K1122" s="572"/>
      <c r="L1122" s="572">
        <v>224</v>
      </c>
      <c r="M1122" s="572" t="s">
        <v>2306</v>
      </c>
      <c r="N1122" s="572" t="str" cm="1">
        <f t="array" aca="1" ref="N1122" ca="1">CELL("format",Solve!J17)</f>
        <v>,0</v>
      </c>
      <c r="O1122" s="572">
        <f>ROW(Solve!J17)</f>
        <v>17</v>
      </c>
      <c r="P1122" s="572">
        <f>COLUMN(Solve!J17)</f>
        <v>10</v>
      </c>
      <c r="Q1122" s="572">
        <f>ROW(Solve!GJ17)</f>
        <v>17</v>
      </c>
      <c r="R1122" s="572">
        <f>COLUMN(Solve!GJ17)</f>
        <v>192</v>
      </c>
      <c r="S1122" s="572">
        <f ca="1">_xlfn.SHEET(Solve!J17)</f>
        <v>3</v>
      </c>
    </row>
    <row r="1123" spans="1:19" x14ac:dyDescent="0.35">
      <c r="A1123" s="572" t="s">
        <v>270</v>
      </c>
      <c r="B1123" s="572">
        <v>-63</v>
      </c>
      <c r="C1123" s="572" t="s">
        <v>1571</v>
      </c>
      <c r="D1123" s="572">
        <v>-61</v>
      </c>
      <c r="E1123" s="572"/>
      <c r="F1123" s="572" t="str">
        <f>Solve!A28</f>
        <v>PASTE LINE ITEMS</v>
      </c>
      <c r="G1123" s="572" t="str">
        <f>Solve!A28</f>
        <v>PASTE LINE ITEMS</v>
      </c>
      <c r="H1123" s="572" t="s">
        <v>210</v>
      </c>
      <c r="I1123" s="572">
        <f>COLUMN(Solve!A28)</f>
        <v>1</v>
      </c>
      <c r="J1123" s="572"/>
      <c r="K1123" s="572" t="s">
        <v>1571</v>
      </c>
      <c r="L1123" s="572"/>
      <c r="M1123" s="572"/>
      <c r="N1123" s="572" t="str" cm="1">
        <f t="array" aca="1" ref="N1123" ca="1">CELL("format",Solve!A28)</f>
        <v>,0</v>
      </c>
      <c r="O1123" s="572">
        <f>ROW(Solve!A28)</f>
        <v>28</v>
      </c>
      <c r="P1123" s="572">
        <f>COLUMN(Solve!A28)</f>
        <v>1</v>
      </c>
      <c r="Q1123" s="572">
        <f>ROW(Solve!A41)</f>
        <v>41</v>
      </c>
      <c r="R1123" s="572">
        <f>COLUMN(Solve!A41)</f>
        <v>1</v>
      </c>
      <c r="S1123" s="572">
        <f ca="1">_xlfn.SHEET(Solve!A28)</f>
        <v>3</v>
      </c>
    </row>
    <row r="1124" spans="1:19" x14ac:dyDescent="0.35">
      <c r="A1124" s="572" t="s">
        <v>341</v>
      </c>
      <c r="B1124" s="572">
        <v>1254</v>
      </c>
      <c r="C1124" s="572" t="s">
        <v>1563</v>
      </c>
      <c r="D1124" s="572">
        <v>-63</v>
      </c>
      <c r="E1124" s="572" t="s">
        <v>282</v>
      </c>
      <c r="F1124" s="572">
        <f>Solve!J30</f>
        <v>0</v>
      </c>
      <c r="G1124" s="572" t="str">
        <f>Solve!E30</f>
        <v>Cashflow available for senior debt - paste</v>
      </c>
      <c r="H1124" s="572" t="s">
        <v>1555</v>
      </c>
      <c r="I1124" s="572">
        <f>COLUMN(Solve!E30)</f>
        <v>5</v>
      </c>
      <c r="J1124" s="572" t="str">
        <f>Solve!G30</f>
        <v>$ 000s</v>
      </c>
      <c r="K1124" s="572" t="s">
        <v>457</v>
      </c>
      <c r="L1124" s="572"/>
      <c r="M1124" s="572" t="s">
        <v>2307</v>
      </c>
      <c r="N1124" s="572" t="str" cm="1">
        <f t="array" aca="1" ref="N1124" ca="1">CELL("format",Solve!J30)</f>
        <v>,0</v>
      </c>
      <c r="O1124" s="572">
        <f>ROW(Solve!J30)</f>
        <v>30</v>
      </c>
      <c r="P1124" s="572">
        <f>COLUMN(Solve!J30)</f>
        <v>10</v>
      </c>
      <c r="Q1124" s="572">
        <f>ROW(Solve!GJ30)</f>
        <v>30</v>
      </c>
      <c r="R1124" s="572">
        <f>COLUMN(Solve!GJ30)</f>
        <v>192</v>
      </c>
      <c r="S1124" s="572">
        <f ca="1">_xlfn.SHEET(Solve!J30)</f>
        <v>3</v>
      </c>
    </row>
    <row r="1125" spans="1:19" x14ac:dyDescent="0.35">
      <c r="A1125" s="572" t="s">
        <v>341</v>
      </c>
      <c r="B1125" s="572">
        <v>823</v>
      </c>
      <c r="C1125" s="572" t="s">
        <v>1572</v>
      </c>
      <c r="D1125" s="572">
        <v>-63</v>
      </c>
      <c r="E1125" s="572" t="s">
        <v>282</v>
      </c>
      <c r="F1125" s="572">
        <f>Solve!GK30</f>
        <v>0</v>
      </c>
      <c r="G1125" s="572" t="str">
        <f>Solve!E30</f>
        <v>Cashflow available for senior debt - paste</v>
      </c>
      <c r="H1125" s="572" t="s">
        <v>1555</v>
      </c>
      <c r="I1125" s="572">
        <f>COLUMN(Solve!E30)</f>
        <v>5</v>
      </c>
      <c r="J1125" s="572" t="str">
        <f>Solve!G30</f>
        <v>$ 000s</v>
      </c>
      <c r="K1125" s="572" t="s">
        <v>457</v>
      </c>
      <c r="L1125" s="572"/>
      <c r="M1125" s="572">
        <v>46</v>
      </c>
      <c r="N1125" s="572" t="str" cm="1">
        <f t="array" aca="1" ref="N1125" ca="1">CELL("format",Solve!GK30)</f>
        <v>,0</v>
      </c>
      <c r="O1125" s="572">
        <f>ROW(Solve!GK30)</f>
        <v>30</v>
      </c>
      <c r="P1125" s="572">
        <f>COLUMN(Solve!GK30)</f>
        <v>193</v>
      </c>
      <c r="Q1125" s="572">
        <f>ROW(Solve!KT30)</f>
        <v>30</v>
      </c>
      <c r="R1125" s="572">
        <f>COLUMN(Solve!KT30)</f>
        <v>306</v>
      </c>
      <c r="S1125" s="572">
        <f ca="1">_xlfn.SHEET(Solve!GK30)</f>
        <v>3</v>
      </c>
    </row>
    <row r="1126" spans="1:19" x14ac:dyDescent="0.35">
      <c r="A1126" s="572" t="s">
        <v>341</v>
      </c>
      <c r="B1126" s="572">
        <v>1255</v>
      </c>
      <c r="C1126" s="572" t="s">
        <v>1581</v>
      </c>
      <c r="D1126" s="572">
        <v>-63</v>
      </c>
      <c r="E1126" s="572" t="s">
        <v>282</v>
      </c>
      <c r="F1126" s="572">
        <f>Solve!J31</f>
        <v>0</v>
      </c>
      <c r="G1126" s="572" t="str">
        <f>Solve!E31</f>
        <v>Project costs to be financed - paste</v>
      </c>
      <c r="H1126" s="572" t="s">
        <v>1557</v>
      </c>
      <c r="I1126" s="572">
        <f>COLUMN(Solve!E31)</f>
        <v>5</v>
      </c>
      <c r="J1126" s="572" t="str">
        <f>Solve!G31</f>
        <v>$ 000s</v>
      </c>
      <c r="K1126" s="572" t="s">
        <v>1581</v>
      </c>
      <c r="L1126" s="572"/>
      <c r="M1126" s="572" t="s">
        <v>2308</v>
      </c>
      <c r="N1126" s="572" t="str" cm="1">
        <f t="array" aca="1" ref="N1126" ca="1">CELL("format",Solve!J31)</f>
        <v>,0</v>
      </c>
      <c r="O1126" s="572">
        <f>ROW(Solve!J31)</f>
        <v>31</v>
      </c>
      <c r="P1126" s="572">
        <f>COLUMN(Solve!J31)</f>
        <v>10</v>
      </c>
      <c r="Q1126" s="572">
        <f>ROW(Solve!GJ31)</f>
        <v>31</v>
      </c>
      <c r="R1126" s="572">
        <f>COLUMN(Solve!GJ31)</f>
        <v>192</v>
      </c>
      <c r="S1126" s="572">
        <f ca="1">_xlfn.SHEET(Solve!J31)</f>
        <v>3</v>
      </c>
    </row>
    <row r="1127" spans="1:19" x14ac:dyDescent="0.35">
      <c r="A1127" s="572" t="s">
        <v>270</v>
      </c>
      <c r="B1127" s="572">
        <v>-64</v>
      </c>
      <c r="C1127" s="572" t="s">
        <v>625</v>
      </c>
      <c r="D1127" s="572">
        <v>-61</v>
      </c>
      <c r="E1127" s="572"/>
      <c r="F1127" s="572" t="str">
        <f>Solve!A42</f>
        <v>CHECKS</v>
      </c>
      <c r="G1127" s="572" t="str">
        <f>Solve!A42</f>
        <v>CHECKS</v>
      </c>
      <c r="H1127" s="572" t="s">
        <v>211</v>
      </c>
      <c r="I1127" s="572">
        <f>COLUMN(Solve!A42)</f>
        <v>1</v>
      </c>
      <c r="J1127" s="572"/>
      <c r="K1127" s="572" t="s">
        <v>625</v>
      </c>
      <c r="L1127" s="572"/>
      <c r="M1127" s="572"/>
      <c r="N1127" s="572" t="str" cm="1">
        <f t="array" aca="1" ref="N1127" ca="1">CELL("format",Solve!A42)</f>
        <v>,0</v>
      </c>
      <c r="O1127" s="572">
        <f>ROW(Solve!A42)</f>
        <v>42</v>
      </c>
      <c r="P1127" s="572">
        <f>COLUMN(Solve!A42)</f>
        <v>1</v>
      </c>
      <c r="Q1127" s="572">
        <f>ROW(Solve!A47)</f>
        <v>47</v>
      </c>
      <c r="R1127" s="572">
        <f>COLUMN(Solve!A47)</f>
        <v>1</v>
      </c>
      <c r="S1127" s="572">
        <f ca="1">_xlfn.SHEET(Solve!A42)</f>
        <v>3</v>
      </c>
    </row>
    <row r="1128" spans="1:19" x14ac:dyDescent="0.35">
      <c r="A1128" s="572" t="s">
        <v>277</v>
      </c>
      <c r="B1128" s="572">
        <v>44</v>
      </c>
      <c r="C1128" s="572" t="s">
        <v>626</v>
      </c>
      <c r="D1128" s="572">
        <v>-64</v>
      </c>
      <c r="E1128" s="572" t="s">
        <v>1659</v>
      </c>
      <c r="F1128" s="572">
        <f>Solve!F44</f>
        <v>0</v>
      </c>
      <c r="G1128" s="572"/>
      <c r="H1128" s="572"/>
      <c r="I1128" s="572"/>
      <c r="J1128" s="572"/>
      <c r="K1128" s="572" t="s">
        <v>626</v>
      </c>
      <c r="L1128" s="572" t="s">
        <v>2309</v>
      </c>
      <c r="M1128" s="572">
        <v>47</v>
      </c>
      <c r="N1128" s="572" t="str" cm="1">
        <f t="array" aca="1" ref="N1128" ca="1">CELL("format",Solve!F44)</f>
        <v>,0</v>
      </c>
      <c r="O1128" s="572">
        <f>ROW(Solve!F44)</f>
        <v>44</v>
      </c>
      <c r="P1128" s="572">
        <f>COLUMN(Solve!F44)</f>
        <v>6</v>
      </c>
      <c r="Q1128" s="572">
        <f>ROW(Solve!F45)</f>
        <v>45</v>
      </c>
      <c r="R1128" s="572">
        <f>COLUMN(Solve!F45)</f>
        <v>6</v>
      </c>
      <c r="S1128" s="572">
        <f ca="1">_xlfn.SHEET(Solve!F44)</f>
        <v>3</v>
      </c>
    </row>
    <row r="1129" spans="1:19" x14ac:dyDescent="0.35">
      <c r="A1129" s="572" t="s">
        <v>277</v>
      </c>
      <c r="B1129" s="572">
        <v>1183</v>
      </c>
      <c r="C1129" s="572" t="s">
        <v>1660</v>
      </c>
      <c r="D1129" s="572">
        <v>-64</v>
      </c>
      <c r="E1129" s="572" t="s">
        <v>1661</v>
      </c>
      <c r="F1129" s="572">
        <f>Solve!J44</f>
        <v>0</v>
      </c>
      <c r="G1129" s="572" t="str">
        <f>Solve!E44</f>
        <v>Cashflow available for senior debt - check</v>
      </c>
      <c r="H1129" s="572" t="s">
        <v>1556</v>
      </c>
      <c r="I1129" s="572">
        <f>COLUMN(Solve!E44)</f>
        <v>5</v>
      </c>
      <c r="J1129" s="572" t="str">
        <f>Solve!G44</f>
        <v>check</v>
      </c>
      <c r="K1129" s="572" t="s">
        <v>2499</v>
      </c>
      <c r="L1129" s="572" t="s">
        <v>2310</v>
      </c>
      <c r="M1129" s="572">
        <v>44</v>
      </c>
      <c r="N1129" s="572" t="str" cm="1">
        <f t="array" aca="1" ref="N1129" ca="1">CELL("format",Solve!J44)</f>
        <v>,3</v>
      </c>
      <c r="O1129" s="572">
        <f>ROW(Solve!J44)</f>
        <v>44</v>
      </c>
      <c r="P1129" s="572">
        <f>COLUMN(Solve!J44)</f>
        <v>10</v>
      </c>
      <c r="Q1129" s="572">
        <f>ROW(Solve!GJ44)</f>
        <v>44</v>
      </c>
      <c r="R1129" s="572">
        <f>COLUMN(Solve!GJ44)</f>
        <v>192</v>
      </c>
      <c r="S1129" s="572">
        <f ca="1">_xlfn.SHEET(Solve!J44)</f>
        <v>3</v>
      </c>
    </row>
    <row r="1130" spans="1:19" x14ac:dyDescent="0.35">
      <c r="A1130" s="572" t="s">
        <v>277</v>
      </c>
      <c r="B1130" s="572">
        <v>46</v>
      </c>
      <c r="C1130" s="572" t="s">
        <v>1662</v>
      </c>
      <c r="D1130" s="572">
        <v>-64</v>
      </c>
      <c r="E1130" s="572" t="s">
        <v>1663</v>
      </c>
      <c r="F1130" s="572">
        <f>Solve!GK44</f>
        <v>0</v>
      </c>
      <c r="G1130" s="572" t="str">
        <f>Solve!E44</f>
        <v>Cashflow available for senior debt - check</v>
      </c>
      <c r="H1130" s="572" t="s">
        <v>1556</v>
      </c>
      <c r="I1130" s="572">
        <f>COLUMN(Solve!E44)</f>
        <v>5</v>
      </c>
      <c r="J1130" s="572" t="str">
        <f>Solve!G44</f>
        <v>check</v>
      </c>
      <c r="K1130" s="572" t="s">
        <v>2499</v>
      </c>
      <c r="L1130" s="572" t="s">
        <v>2311</v>
      </c>
      <c r="M1130" s="572"/>
      <c r="N1130" s="572" t="str" cm="1">
        <f t="array" aca="1" ref="N1130" ca="1">CELL("format",Solve!GK44)</f>
        <v>,3</v>
      </c>
      <c r="O1130" s="572">
        <f>ROW(Solve!GK44)</f>
        <v>44</v>
      </c>
      <c r="P1130" s="572">
        <f>COLUMN(Solve!GK44)</f>
        <v>193</v>
      </c>
      <c r="Q1130" s="572">
        <f>ROW(Solve!KT44)</f>
        <v>44</v>
      </c>
      <c r="R1130" s="572">
        <f>COLUMN(Solve!KT44)</f>
        <v>306</v>
      </c>
      <c r="S1130" s="572">
        <f ca="1">_xlfn.SHEET(Solve!GK44)</f>
        <v>3</v>
      </c>
    </row>
    <row r="1131" spans="1:19" x14ac:dyDescent="0.35">
      <c r="A1131" s="572" t="s">
        <v>277</v>
      </c>
      <c r="B1131" s="572">
        <v>1184</v>
      </c>
      <c r="C1131" s="572" t="s">
        <v>1664</v>
      </c>
      <c r="D1131" s="572">
        <v>-64</v>
      </c>
      <c r="E1131" s="572" t="s">
        <v>1665</v>
      </c>
      <c r="F1131" s="572">
        <f>Solve!J45</f>
        <v>0</v>
      </c>
      <c r="G1131" s="572" t="str">
        <f>Solve!E45</f>
        <v>Project costs to be financed - check</v>
      </c>
      <c r="H1131" s="572" t="s">
        <v>1558</v>
      </c>
      <c r="I1131" s="572">
        <f>COLUMN(Solve!E45)</f>
        <v>5</v>
      </c>
      <c r="J1131" s="572" t="str">
        <f>Solve!G45</f>
        <v>check</v>
      </c>
      <c r="K1131" s="572" t="s">
        <v>1664</v>
      </c>
      <c r="L1131" s="572" t="s">
        <v>2312</v>
      </c>
      <c r="M1131" s="572">
        <v>44</v>
      </c>
      <c r="N1131" s="572" t="str" cm="1">
        <f t="array" aca="1" ref="N1131" ca="1">CELL("format",Solve!J45)</f>
        <v>,3</v>
      </c>
      <c r="O1131" s="572">
        <f>ROW(Solve!J45)</f>
        <v>45</v>
      </c>
      <c r="P1131" s="572">
        <f>COLUMN(Solve!J45)</f>
        <v>10</v>
      </c>
      <c r="Q1131" s="572">
        <f>ROW(Solve!GJ45)</f>
        <v>45</v>
      </c>
      <c r="R1131" s="572">
        <f>COLUMN(Solve!GJ45)</f>
        <v>192</v>
      </c>
      <c r="S1131" s="572">
        <f ca="1">_xlfn.SHEET(Solve!J45)</f>
        <v>3</v>
      </c>
    </row>
    <row r="1132" spans="1:19" x14ac:dyDescent="0.35">
      <c r="A1132" s="572" t="s">
        <v>492</v>
      </c>
      <c r="B1132" s="572">
        <v>47</v>
      </c>
      <c r="C1132" s="572" t="s">
        <v>627</v>
      </c>
      <c r="D1132" s="572">
        <v>-64</v>
      </c>
      <c r="E1132" s="572" t="s">
        <v>628</v>
      </c>
      <c r="F1132" s="572">
        <f>Solve!F47</f>
        <v>0</v>
      </c>
      <c r="G1132" s="572" t="str">
        <f>Solve!E47</f>
        <v>Master solve check</v>
      </c>
      <c r="H1132" s="572" t="s">
        <v>212</v>
      </c>
      <c r="I1132" s="572">
        <f>COLUMN(Solve!E47)</f>
        <v>5</v>
      </c>
      <c r="J1132" s="572" t="str">
        <f>Solve!G47</f>
        <v>check</v>
      </c>
      <c r="K1132" s="572" t="s">
        <v>627</v>
      </c>
      <c r="L1132" s="572">
        <v>44</v>
      </c>
      <c r="M1132" s="572">
        <v>901</v>
      </c>
      <c r="N1132" s="572" t="str" cm="1">
        <f t="array" aca="1" ref="N1132" ca="1">CELL("format",Solve!F47)</f>
        <v>,0</v>
      </c>
      <c r="O1132" s="572">
        <f>ROW(Solve!F47)</f>
        <v>47</v>
      </c>
      <c r="P1132" s="572">
        <f>COLUMN(Solve!F47)</f>
        <v>6</v>
      </c>
      <c r="Q1132" s="572">
        <f>ROW(Solve!F47)</f>
        <v>47</v>
      </c>
      <c r="R1132" s="572">
        <f>COLUMN(Solve!F47)</f>
        <v>6</v>
      </c>
      <c r="S1132" s="572">
        <f ca="1">_xlfn.SHEET(Solve!F47)</f>
        <v>3</v>
      </c>
    </row>
    <row r="1133" spans="1:19" x14ac:dyDescent="0.35">
      <c r="A1133" s="572" t="s">
        <v>272</v>
      </c>
      <c r="B1133" s="572">
        <v>637</v>
      </c>
      <c r="C1133" s="572">
        <v>637</v>
      </c>
      <c r="D1133" s="572">
        <v>-12</v>
      </c>
      <c r="E1133" s="572" t="s">
        <v>2313</v>
      </c>
      <c r="F1133" s="572" t="str">
        <f ca="1">Tax!A1</f>
        <v>Tax - Base case 1</v>
      </c>
      <c r="G1133" s="572"/>
      <c r="H1133" s="572"/>
      <c r="I1133" s="572"/>
      <c r="J1133" s="572"/>
      <c r="K1133" s="572"/>
      <c r="L1133" s="572">
        <v>3</v>
      </c>
      <c r="M1133" s="572"/>
      <c r="N1133" s="572" t="str" cm="1">
        <f t="array" aca="1" ref="N1133" ca="1">CELL("format",Tax!A1)</f>
        <v>,0</v>
      </c>
      <c r="O1133" s="572">
        <f>ROW(Tax!A1)</f>
        <v>1</v>
      </c>
      <c r="P1133" s="572">
        <f>COLUMN(Tax!A1)</f>
        <v>1</v>
      </c>
      <c r="Q1133" s="572">
        <f>ROW(Tax!A1)</f>
        <v>1</v>
      </c>
      <c r="R1133" s="572">
        <f>COLUMN(Tax!A1)</f>
        <v>1</v>
      </c>
      <c r="S1133" s="572">
        <f ca="1">_xlfn.SHEET(Tax!A1)</f>
        <v>12</v>
      </c>
    </row>
    <row r="1134" spans="1:19" x14ac:dyDescent="0.35">
      <c r="A1134" s="572" t="s">
        <v>270</v>
      </c>
      <c r="B1134" s="572">
        <v>-65</v>
      </c>
      <c r="C1134" s="572" t="s">
        <v>2500</v>
      </c>
      <c r="D1134" s="572">
        <v>-4</v>
      </c>
      <c r="E1134" s="572"/>
      <c r="F1134" s="572" t="str">
        <f ca="1">Time!A1</f>
        <v>Time - Base case 1</v>
      </c>
      <c r="G1134" s="572" t="str">
        <f ca="1">Time!A1</f>
        <v>Time - Base case 1</v>
      </c>
      <c r="H1134" s="572" t="s">
        <v>629</v>
      </c>
      <c r="I1134" s="572">
        <f>COLUMN(Time!A1)</f>
        <v>1</v>
      </c>
      <c r="J1134" s="572"/>
      <c r="K1134" s="572" t="s">
        <v>2500</v>
      </c>
      <c r="L1134" s="572"/>
      <c r="M1134" s="572"/>
      <c r="N1134" s="572" t="str" cm="1">
        <f t="array" aca="1" ref="N1134" ca="1">CELL("format",Time!A1)</f>
        <v>,0</v>
      </c>
      <c r="O1134" s="572">
        <f>ROW(Time!A1)</f>
        <v>1</v>
      </c>
      <c r="P1134" s="572">
        <f>COLUMN(Time!A1)</f>
        <v>1</v>
      </c>
      <c r="Q1134" s="572">
        <f>ROW(Time!A199)</f>
        <v>199</v>
      </c>
      <c r="R1134" s="572">
        <f>COLUMN(Time!A199)</f>
        <v>1</v>
      </c>
      <c r="S1134" s="572">
        <f ca="1">_xlfn.SHEET(Time!A1)</f>
        <v>4</v>
      </c>
    </row>
    <row r="1135" spans="1:19" x14ac:dyDescent="0.35">
      <c r="A1135" s="572" t="s">
        <v>272</v>
      </c>
      <c r="B1135" s="572">
        <v>48</v>
      </c>
      <c r="C1135" s="572">
        <v>48</v>
      </c>
      <c r="D1135" s="572">
        <v>-65</v>
      </c>
      <c r="E1135" s="572" t="s">
        <v>1666</v>
      </c>
      <c r="F1135" s="572" t="str">
        <f ca="1">Time!A1</f>
        <v>Time - Base case 1</v>
      </c>
      <c r="G1135" s="572"/>
      <c r="H1135" s="572"/>
      <c r="I1135" s="572"/>
      <c r="J1135" s="572"/>
      <c r="K1135" s="572"/>
      <c r="L1135" s="572">
        <v>3</v>
      </c>
      <c r="M1135" s="572"/>
      <c r="N1135" s="572" t="str" cm="1">
        <f t="array" aca="1" ref="N1135" ca="1">CELL("format",Time!A1)</f>
        <v>,0</v>
      </c>
      <c r="O1135" s="572">
        <f>ROW(Time!A1)</f>
        <v>1</v>
      </c>
      <c r="P1135" s="572">
        <f>COLUMN(Time!A1)</f>
        <v>1</v>
      </c>
      <c r="Q1135" s="572">
        <f>ROW(Time!A1)</f>
        <v>1</v>
      </c>
      <c r="R1135" s="572">
        <f>COLUMN(Time!A1)</f>
        <v>1</v>
      </c>
      <c r="S1135" s="572">
        <f ca="1">_xlfn.SHEET(Time!A1)</f>
        <v>4</v>
      </c>
    </row>
    <row r="1136" spans="1:19" x14ac:dyDescent="0.35">
      <c r="A1136" s="572" t="s">
        <v>270</v>
      </c>
      <c r="B1136" s="572">
        <v>-66</v>
      </c>
      <c r="C1136" s="572" t="s">
        <v>252</v>
      </c>
      <c r="D1136" s="572">
        <v>-65</v>
      </c>
      <c r="E1136" s="572"/>
      <c r="F1136" s="572" t="str">
        <f>Time!A7</f>
        <v>TIME RULER</v>
      </c>
      <c r="G1136" s="572" t="str">
        <f>Time!A7</f>
        <v>TIME RULER</v>
      </c>
      <c r="H1136" s="572" t="s">
        <v>3</v>
      </c>
      <c r="I1136" s="572">
        <f>COLUMN(Time!A7)</f>
        <v>1</v>
      </c>
      <c r="J1136" s="572"/>
      <c r="K1136" s="572" t="s">
        <v>252</v>
      </c>
      <c r="L1136" s="572"/>
      <c r="M1136" s="572"/>
      <c r="N1136" s="572" t="str" cm="1">
        <f t="array" aca="1" ref="N1136" ca="1">CELL("format",Time!A7)</f>
        <v>,0</v>
      </c>
      <c r="O1136" s="572">
        <f>ROW(Time!A7)</f>
        <v>7</v>
      </c>
      <c r="P1136" s="572">
        <f>COLUMN(Time!A7)</f>
        <v>1</v>
      </c>
      <c r="Q1136" s="572">
        <f>ROW(Time!A44)</f>
        <v>44</v>
      </c>
      <c r="R1136" s="572">
        <f>COLUMN(Time!A44)</f>
        <v>1</v>
      </c>
      <c r="S1136" s="572">
        <f ca="1">_xlfn.SHEET(Time!A7)</f>
        <v>4</v>
      </c>
    </row>
    <row r="1137" spans="1:19" x14ac:dyDescent="0.35">
      <c r="A1137" s="572" t="s">
        <v>270</v>
      </c>
      <c r="B1137" s="572">
        <v>-67</v>
      </c>
      <c r="C1137" s="572" t="s">
        <v>355</v>
      </c>
      <c r="D1137" s="572">
        <v>-66</v>
      </c>
      <c r="E1137" s="572"/>
      <c r="F1137" s="572">
        <f>Time!A9</f>
        <v>0</v>
      </c>
      <c r="G1137" s="572" t="str">
        <f>Time!B9</f>
        <v>First model column</v>
      </c>
      <c r="H1137" s="572" t="s">
        <v>75</v>
      </c>
      <c r="I1137" s="572">
        <f>COLUMN(Time!B9)</f>
        <v>2</v>
      </c>
      <c r="J1137" s="572"/>
      <c r="K1137" s="572" t="s">
        <v>355</v>
      </c>
      <c r="L1137" s="572"/>
      <c r="M1137" s="572"/>
      <c r="N1137" s="572" t="str" cm="1">
        <f t="array" aca="1" ref="N1137" ca="1">CELL("format",Time!A9)</f>
        <v>,0</v>
      </c>
      <c r="O1137" s="572">
        <f>ROW(Time!A9)</f>
        <v>9</v>
      </c>
      <c r="P1137" s="572">
        <f>COLUMN(Time!A9)</f>
        <v>1</v>
      </c>
      <c r="Q1137" s="572">
        <f>ROW(Time!A15)</f>
        <v>15</v>
      </c>
      <c r="R1137" s="572">
        <f>COLUMN(Time!A15)</f>
        <v>1</v>
      </c>
      <c r="S1137" s="572">
        <f ca="1">_xlfn.SHEET(Time!A9)</f>
        <v>4</v>
      </c>
    </row>
    <row r="1138" spans="1:19" x14ac:dyDescent="0.35">
      <c r="A1138" s="572" t="s">
        <v>281</v>
      </c>
      <c r="B1138" s="572">
        <v>824</v>
      </c>
      <c r="C1138" s="572">
        <v>824</v>
      </c>
      <c r="D1138" s="572">
        <v>-67</v>
      </c>
      <c r="E1138" s="572" t="s">
        <v>335</v>
      </c>
      <c r="F1138" s="572">
        <f>Time!I10</f>
        <v>0</v>
      </c>
      <c r="G1138" s="572" t="str">
        <f>Time!G10</f>
        <v>counter</v>
      </c>
      <c r="H1138" s="572" t="s">
        <v>14</v>
      </c>
      <c r="I1138" s="572">
        <f>COLUMN(Time!G10)</f>
        <v>7</v>
      </c>
      <c r="J1138" s="572" t="str">
        <f>Time!G10</f>
        <v>counter</v>
      </c>
      <c r="K1138" s="572"/>
      <c r="L1138" s="572"/>
      <c r="M1138" s="572"/>
      <c r="N1138" s="572" t="str" cm="1">
        <f t="array" aca="1" ref="N1138" ca="1">CELL("format",Time!I10)</f>
        <v>,0</v>
      </c>
      <c r="O1138" s="572">
        <f>ROW(Time!I10)</f>
        <v>10</v>
      </c>
      <c r="P1138" s="572">
        <f>COLUMN(Time!I10)</f>
        <v>9</v>
      </c>
      <c r="Q1138" s="572">
        <f>ROW(Time!I10)</f>
        <v>10</v>
      </c>
      <c r="R1138" s="572">
        <f>COLUMN(Time!I10)</f>
        <v>9</v>
      </c>
      <c r="S1138" s="572">
        <f ca="1">_xlfn.SHEET(Time!I10)</f>
        <v>4</v>
      </c>
    </row>
    <row r="1139" spans="1:19" x14ac:dyDescent="0.35">
      <c r="A1139" s="572" t="s">
        <v>277</v>
      </c>
      <c r="B1139" s="572">
        <v>880</v>
      </c>
      <c r="C1139" s="572" t="s">
        <v>14</v>
      </c>
      <c r="D1139" s="572">
        <v>-67</v>
      </c>
      <c r="E1139" s="572" t="s">
        <v>356</v>
      </c>
      <c r="F1139" s="572">
        <f>Time!J10</f>
        <v>1</v>
      </c>
      <c r="G1139" s="572" t="str">
        <f>Time!E10</f>
        <v>Model column counter</v>
      </c>
      <c r="H1139" s="572" t="s">
        <v>0</v>
      </c>
      <c r="I1139" s="572">
        <f>COLUMN(Time!E10)</f>
        <v>5</v>
      </c>
      <c r="J1139" s="572" t="str">
        <f>Time!G10</f>
        <v>counter</v>
      </c>
      <c r="K1139" s="572" t="s">
        <v>14</v>
      </c>
      <c r="L1139" s="572"/>
      <c r="M1139" s="572" t="s">
        <v>1667</v>
      </c>
      <c r="N1139" s="572" t="str" cm="1">
        <f t="array" aca="1" ref="N1139" ca="1">CELL("format",Time!J10)</f>
        <v>,0</v>
      </c>
      <c r="O1139" s="572">
        <f>ROW(Time!J10)</f>
        <v>10</v>
      </c>
      <c r="P1139" s="572">
        <f>COLUMN(Time!J10)</f>
        <v>10</v>
      </c>
      <c r="Q1139" s="572">
        <f>ROW(Time!OJ10)</f>
        <v>10</v>
      </c>
      <c r="R1139" s="572">
        <f>COLUMN(Time!OJ10)</f>
        <v>400</v>
      </c>
      <c r="S1139" s="572">
        <f ca="1">_xlfn.SHEET(Time!J10)</f>
        <v>4</v>
      </c>
    </row>
    <row r="1140" spans="1:19" x14ac:dyDescent="0.35">
      <c r="A1140" s="572" t="s">
        <v>280</v>
      </c>
      <c r="B1140" s="572"/>
      <c r="C1140" s="572"/>
      <c r="D1140" s="572">
        <v>880</v>
      </c>
      <c r="E1140" s="572"/>
      <c r="F1140" s="572"/>
      <c r="G1140" s="572"/>
      <c r="H1140" s="572"/>
      <c r="I1140" s="572"/>
      <c r="J1140" s="572"/>
      <c r="K1140" s="572"/>
      <c r="L1140" s="572"/>
      <c r="M1140" s="572"/>
      <c r="N1140" s="572"/>
      <c r="O1140" s="572">
        <f>ROW(Time!J10)</f>
        <v>10</v>
      </c>
      <c r="P1140" s="572">
        <f>COLUMN(Time!J10)</f>
        <v>10</v>
      </c>
      <c r="Q1140" s="572">
        <f>ROW(Time!GJ10)</f>
        <v>10</v>
      </c>
      <c r="R1140" s="572">
        <f>COLUMN(Time!GJ10)</f>
        <v>192</v>
      </c>
      <c r="S1140" s="572">
        <f ca="1">_xlfn.SHEET(Time!J10)</f>
        <v>4</v>
      </c>
    </row>
    <row r="1141" spans="1:19" x14ac:dyDescent="0.35">
      <c r="A1141" s="572" t="s">
        <v>280</v>
      </c>
      <c r="B1141" s="572"/>
      <c r="C1141" s="572"/>
      <c r="D1141" s="572">
        <v>880</v>
      </c>
      <c r="E1141" s="572"/>
      <c r="F1141" s="572"/>
      <c r="G1141" s="572"/>
      <c r="H1141" s="572"/>
      <c r="I1141" s="572"/>
      <c r="J1141" s="572"/>
      <c r="K1141" s="572"/>
      <c r="L1141" s="572"/>
      <c r="M1141" s="572"/>
      <c r="N1141" s="572"/>
      <c r="O1141" s="572">
        <f>ROW(Time!GK10)</f>
        <v>10</v>
      </c>
      <c r="P1141" s="572">
        <f>COLUMN(Time!GK10)</f>
        <v>193</v>
      </c>
      <c r="Q1141" s="572">
        <f>ROW(Time!OJ10)</f>
        <v>10</v>
      </c>
      <c r="R1141" s="572">
        <f>COLUMN(Time!OJ10)</f>
        <v>400</v>
      </c>
      <c r="S1141" s="572">
        <f ca="1">_xlfn.SHEET(Time!GK10)</f>
        <v>4</v>
      </c>
    </row>
    <row r="1142" spans="1:19" x14ac:dyDescent="0.35">
      <c r="A1142" s="572" t="s">
        <v>277</v>
      </c>
      <c r="B1142" s="572">
        <v>50</v>
      </c>
      <c r="C1142" s="572" t="s">
        <v>344</v>
      </c>
      <c r="D1142" s="572">
        <v>-67</v>
      </c>
      <c r="E1142" s="572" t="s">
        <v>357</v>
      </c>
      <c r="F1142" s="572">
        <f>Time!F11</f>
        <v>183</v>
      </c>
      <c r="G1142" s="572" t="str">
        <f>Time!E11</f>
        <v>Model column total</v>
      </c>
      <c r="H1142" s="572" t="s">
        <v>22</v>
      </c>
      <c r="I1142" s="572">
        <f>COLUMN(Time!E11)</f>
        <v>5</v>
      </c>
      <c r="J1142" s="572" t="str">
        <f>Time!G11</f>
        <v>columns</v>
      </c>
      <c r="K1142" s="572" t="s">
        <v>344</v>
      </c>
      <c r="L1142" s="572">
        <v>880</v>
      </c>
      <c r="M1142" s="572"/>
      <c r="N1142" s="572" t="str" cm="1">
        <f t="array" aca="1" ref="N1142" ca="1">CELL("format",Time!F11)</f>
        <v>,1</v>
      </c>
      <c r="O1142" s="572">
        <f>ROW(Time!F11)</f>
        <v>11</v>
      </c>
      <c r="P1142" s="572">
        <f>COLUMN(Time!F11)</f>
        <v>6</v>
      </c>
      <c r="Q1142" s="572">
        <f>ROW(Time!F11)</f>
        <v>11</v>
      </c>
      <c r="R1142" s="572">
        <f>COLUMN(Time!F11)</f>
        <v>6</v>
      </c>
      <c r="S1142" s="572">
        <f ca="1">_xlfn.SHEET(Time!F11)</f>
        <v>4</v>
      </c>
    </row>
    <row r="1143" spans="1:19" x14ac:dyDescent="0.35">
      <c r="A1143" s="572" t="s">
        <v>283</v>
      </c>
      <c r="B1143" s="572">
        <v>51</v>
      </c>
      <c r="C1143" s="572" t="s">
        <v>14</v>
      </c>
      <c r="D1143" s="572">
        <v>-67</v>
      </c>
      <c r="E1143" s="572" t="s">
        <v>358</v>
      </c>
      <c r="F1143" s="572">
        <f>Time!J13</f>
        <v>1</v>
      </c>
      <c r="G1143" s="572" t="str">
        <f>Time!E13</f>
        <v>Model column counter</v>
      </c>
      <c r="H1143" s="572" t="s">
        <v>0</v>
      </c>
      <c r="I1143" s="572">
        <f>COLUMN(Time!E13)</f>
        <v>5</v>
      </c>
      <c r="J1143" s="572" t="str">
        <f>Time!G13</f>
        <v>counter</v>
      </c>
      <c r="K1143" s="572"/>
      <c r="L1143" s="572">
        <v>880</v>
      </c>
      <c r="M1143" s="572">
        <v>53</v>
      </c>
      <c r="N1143" s="572" t="str" cm="1">
        <f t="array" aca="1" ref="N1143" ca="1">CELL("format",Time!J13)</f>
        <v>,0</v>
      </c>
      <c r="O1143" s="572">
        <f>ROW(Time!J13)</f>
        <v>13</v>
      </c>
      <c r="P1143" s="572">
        <f>COLUMN(Time!J13)</f>
        <v>10</v>
      </c>
      <c r="Q1143" s="572">
        <f>ROW(Time!GJ13)</f>
        <v>13</v>
      </c>
      <c r="R1143" s="572">
        <f>COLUMN(Time!GJ13)</f>
        <v>192</v>
      </c>
      <c r="S1143" s="572">
        <f ca="1">_xlfn.SHEET(Time!J13)</f>
        <v>4</v>
      </c>
    </row>
    <row r="1144" spans="1:19" x14ac:dyDescent="0.35">
      <c r="A1144" s="572" t="s">
        <v>274</v>
      </c>
      <c r="B1144" s="572">
        <v>52</v>
      </c>
      <c r="C1144" s="572" t="s">
        <v>630</v>
      </c>
      <c r="D1144" s="572">
        <v>-67</v>
      </c>
      <c r="E1144" s="572" t="s">
        <v>631</v>
      </c>
      <c r="F1144" s="572">
        <f>Time!H14</f>
        <v>1</v>
      </c>
      <c r="G1144" s="572" t="str">
        <f>Time!G14</f>
        <v>flag</v>
      </c>
      <c r="H1144" s="572" t="s">
        <v>5</v>
      </c>
      <c r="I1144" s="572">
        <f>COLUMN(Time!G14)</f>
        <v>7</v>
      </c>
      <c r="J1144" s="572" t="str">
        <f>Time!G14</f>
        <v>flag</v>
      </c>
      <c r="K1144" s="572" t="s">
        <v>630</v>
      </c>
      <c r="L1144" s="572">
        <v>53</v>
      </c>
      <c r="M1144" s="572"/>
      <c r="N1144" s="572" t="str" cm="1">
        <f t="array" aca="1" ref="N1144" ca="1">CELL("format",Time!H14)</f>
        <v>,0</v>
      </c>
      <c r="O1144" s="572">
        <f>ROW(Time!H14)</f>
        <v>14</v>
      </c>
      <c r="P1144" s="572">
        <f>COLUMN(Time!H14)</f>
        <v>8</v>
      </c>
      <c r="Q1144" s="572">
        <f>ROW(Time!H14)</f>
        <v>14</v>
      </c>
      <c r="R1144" s="572">
        <f>COLUMN(Time!H14)</f>
        <v>8</v>
      </c>
      <c r="S1144" s="572">
        <f ca="1">_xlfn.SHEET(Time!H14)</f>
        <v>4</v>
      </c>
    </row>
    <row r="1145" spans="1:19" x14ac:dyDescent="0.35">
      <c r="A1145" s="572" t="s">
        <v>277</v>
      </c>
      <c r="B1145" s="572">
        <v>53</v>
      </c>
      <c r="C1145" s="572" t="s">
        <v>5</v>
      </c>
      <c r="D1145" s="572">
        <v>-67</v>
      </c>
      <c r="E1145" s="572" t="s">
        <v>359</v>
      </c>
      <c r="F1145" s="572">
        <f>Time!J14</f>
        <v>1</v>
      </c>
      <c r="G1145" s="572" t="str">
        <f>Time!E14</f>
        <v>First model column flag</v>
      </c>
      <c r="H1145" s="572" t="s">
        <v>1</v>
      </c>
      <c r="I1145" s="572">
        <f>COLUMN(Time!E14)</f>
        <v>5</v>
      </c>
      <c r="J1145" s="572" t="str">
        <f>Time!G14</f>
        <v>flag</v>
      </c>
      <c r="K1145" s="572" t="s">
        <v>5</v>
      </c>
      <c r="L1145" s="572">
        <v>51</v>
      </c>
      <c r="M1145" s="572" t="s">
        <v>2314</v>
      </c>
      <c r="N1145" s="572" t="str" cm="1">
        <f t="array" aca="1" ref="N1145" ca="1">CELL("format",Time!J14)</f>
        <v>,0</v>
      </c>
      <c r="O1145" s="572">
        <f>ROW(Time!J14)</f>
        <v>14</v>
      </c>
      <c r="P1145" s="572">
        <f>COLUMN(Time!J14)</f>
        <v>10</v>
      </c>
      <c r="Q1145" s="572">
        <f>ROW(Time!GJ14)</f>
        <v>14</v>
      </c>
      <c r="R1145" s="572">
        <f>COLUMN(Time!GJ14)</f>
        <v>192</v>
      </c>
      <c r="S1145" s="572">
        <f ca="1">_xlfn.SHEET(Time!J14)</f>
        <v>4</v>
      </c>
    </row>
    <row r="1146" spans="1:19" x14ac:dyDescent="0.35">
      <c r="A1146" s="572" t="s">
        <v>270</v>
      </c>
      <c r="B1146" s="572">
        <v>-68</v>
      </c>
      <c r="C1146" s="572" t="s">
        <v>993</v>
      </c>
      <c r="D1146" s="572">
        <v>-66</v>
      </c>
      <c r="E1146" s="572"/>
      <c r="F1146" s="572">
        <f>Time!A16</f>
        <v>0</v>
      </c>
      <c r="G1146" s="572" t="str">
        <f>Time!B16</f>
        <v>Months per model period</v>
      </c>
      <c r="H1146" s="572" t="s">
        <v>965</v>
      </c>
      <c r="I1146" s="572">
        <f>COLUMN(Time!B16)</f>
        <v>2</v>
      </c>
      <c r="J1146" s="572"/>
      <c r="K1146" s="572" t="s">
        <v>993</v>
      </c>
      <c r="L1146" s="572"/>
      <c r="M1146" s="572"/>
      <c r="N1146" s="572" t="str" cm="1">
        <f t="array" aca="1" ref="N1146" ca="1">CELL("format",Time!A16)</f>
        <v>,0</v>
      </c>
      <c r="O1146" s="572">
        <f>ROW(Time!A16)</f>
        <v>16</v>
      </c>
      <c r="P1146" s="572">
        <f>COLUMN(Time!A16)</f>
        <v>1</v>
      </c>
      <c r="Q1146" s="572">
        <f>ROW(Time!A33)</f>
        <v>33</v>
      </c>
      <c r="R1146" s="572">
        <f>COLUMN(Time!A33)</f>
        <v>1</v>
      </c>
      <c r="S1146" s="572">
        <f ca="1">_xlfn.SHEET(Time!A16)</f>
        <v>4</v>
      </c>
    </row>
    <row r="1147" spans="1:19" x14ac:dyDescent="0.35">
      <c r="A1147" s="572" t="s">
        <v>283</v>
      </c>
      <c r="B1147" s="572">
        <v>54</v>
      </c>
      <c r="C1147" s="572" t="s">
        <v>360</v>
      </c>
      <c r="D1147" s="572">
        <v>-68</v>
      </c>
      <c r="E1147" s="572" t="s">
        <v>361</v>
      </c>
      <c r="F1147" s="572">
        <f>Time!F17</f>
        <v>46023</v>
      </c>
      <c r="G1147" s="572" t="str">
        <f>Time!E17</f>
        <v>First date of time rulers</v>
      </c>
      <c r="H1147" s="572" t="s">
        <v>108</v>
      </c>
      <c r="I1147" s="572">
        <f>COLUMN(Time!E17)</f>
        <v>5</v>
      </c>
      <c r="J1147" s="572" t="str">
        <f>Time!G17</f>
        <v>date</v>
      </c>
      <c r="K1147" s="572"/>
      <c r="L1147" s="572">
        <v>909</v>
      </c>
      <c r="M1147" s="572">
        <v>57</v>
      </c>
      <c r="N1147" s="572" t="str" cm="1">
        <f t="array" aca="1" ref="N1147" ca="1">CELL("format",Time!F17)</f>
        <v>D1</v>
      </c>
      <c r="O1147" s="572">
        <f>ROW(Time!F17)</f>
        <v>17</v>
      </c>
      <c r="P1147" s="572">
        <f>COLUMN(Time!F17)</f>
        <v>6</v>
      </c>
      <c r="Q1147" s="572">
        <f>ROW(Time!F17)</f>
        <v>17</v>
      </c>
      <c r="R1147" s="572">
        <f>COLUMN(Time!F17)</f>
        <v>6</v>
      </c>
      <c r="S1147" s="572">
        <f ca="1">_xlfn.SHEET(Time!F17)</f>
        <v>4</v>
      </c>
    </row>
    <row r="1148" spans="1:19" x14ac:dyDescent="0.35">
      <c r="A1148" s="572" t="s">
        <v>283</v>
      </c>
      <c r="B1148" s="572">
        <v>55</v>
      </c>
      <c r="C1148" s="572" t="s">
        <v>1022</v>
      </c>
      <c r="D1148" s="572">
        <v>-68</v>
      </c>
      <c r="E1148" s="572" t="s">
        <v>1023</v>
      </c>
      <c r="F1148" s="572">
        <f>Time!F18</f>
        <v>47483</v>
      </c>
      <c r="G1148" s="572" t="str">
        <f>Time!E18</f>
        <v>End of construction period date</v>
      </c>
      <c r="H1148" s="572" t="s">
        <v>152</v>
      </c>
      <c r="I1148" s="572">
        <f>COLUMN(Time!E18)</f>
        <v>5</v>
      </c>
      <c r="J1148" s="572" t="str">
        <f>Time!G18</f>
        <v>date</v>
      </c>
      <c r="K1148" s="572"/>
      <c r="L1148" s="572">
        <v>84</v>
      </c>
      <c r="M1148" s="572">
        <v>57</v>
      </c>
      <c r="N1148" s="572" t="str" cm="1">
        <f t="array" aca="1" ref="N1148" ca="1">CELL("format",Time!F18)</f>
        <v>D1</v>
      </c>
      <c r="O1148" s="572">
        <f>ROW(Time!F18)</f>
        <v>18</v>
      </c>
      <c r="P1148" s="572">
        <f>COLUMN(Time!F18)</f>
        <v>6</v>
      </c>
      <c r="Q1148" s="572">
        <f>ROW(Time!F18)</f>
        <v>18</v>
      </c>
      <c r="R1148" s="572">
        <f>COLUMN(Time!F18)</f>
        <v>6</v>
      </c>
      <c r="S1148" s="572">
        <f ca="1">_xlfn.SHEET(Time!F18)</f>
        <v>4</v>
      </c>
    </row>
    <row r="1149" spans="1:19" x14ac:dyDescent="0.35">
      <c r="A1149" s="572" t="s">
        <v>283</v>
      </c>
      <c r="B1149" s="572">
        <v>56</v>
      </c>
      <c r="C1149" s="572" t="s">
        <v>297</v>
      </c>
      <c r="D1149" s="572">
        <v>-68</v>
      </c>
      <c r="E1149" s="572" t="s">
        <v>298</v>
      </c>
      <c r="F1149" s="572">
        <f>Time!F19</f>
        <v>12</v>
      </c>
      <c r="G1149" s="572" t="str">
        <f>Time!E19</f>
        <v>Months in year</v>
      </c>
      <c r="H1149" s="572" t="s">
        <v>43</v>
      </c>
      <c r="I1149" s="572">
        <f>COLUMN(Time!E19)</f>
        <v>5</v>
      </c>
      <c r="J1149" s="572" t="str">
        <f>Time!G19</f>
        <v>months</v>
      </c>
      <c r="K1149" s="572"/>
      <c r="L1149" s="572">
        <v>826</v>
      </c>
      <c r="M1149" s="572">
        <v>57</v>
      </c>
      <c r="N1149" s="572" t="str" cm="1">
        <f t="array" aca="1" ref="N1149" ca="1">CELL("format",Time!F19)</f>
        <v>,0</v>
      </c>
      <c r="O1149" s="572">
        <f>ROW(Time!F19)</f>
        <v>19</v>
      </c>
      <c r="P1149" s="572">
        <f>COLUMN(Time!F19)</f>
        <v>6</v>
      </c>
      <c r="Q1149" s="572">
        <f>ROW(Time!F19)</f>
        <v>19</v>
      </c>
      <c r="R1149" s="572">
        <f>COLUMN(Time!F19)</f>
        <v>6</v>
      </c>
      <c r="S1149" s="572">
        <f ca="1">_xlfn.SHEET(Time!F19)</f>
        <v>4</v>
      </c>
    </row>
    <row r="1150" spans="1:19" x14ac:dyDescent="0.35">
      <c r="A1150" s="572" t="s">
        <v>277</v>
      </c>
      <c r="B1150" s="572">
        <v>57</v>
      </c>
      <c r="C1150" s="572" t="s">
        <v>994</v>
      </c>
      <c r="D1150" s="572">
        <v>-68</v>
      </c>
      <c r="E1150" s="572" t="s">
        <v>1024</v>
      </c>
      <c r="F1150" s="572">
        <f>Time!F20</f>
        <v>48</v>
      </c>
      <c r="G1150" s="572" t="str">
        <f>Time!E20</f>
        <v>Number of monthly periods</v>
      </c>
      <c r="H1150" s="572" t="s">
        <v>962</v>
      </c>
      <c r="I1150" s="572">
        <f>COLUMN(Time!E20)</f>
        <v>5</v>
      </c>
      <c r="J1150" s="572" t="str">
        <f>Time!G20</f>
        <v>months</v>
      </c>
      <c r="K1150" s="572" t="s">
        <v>994</v>
      </c>
      <c r="L1150" s="572" t="s">
        <v>1668</v>
      </c>
      <c r="M1150" s="572">
        <v>58</v>
      </c>
      <c r="N1150" s="572" t="str" cm="1">
        <f t="array" aca="1" ref="N1150" ca="1">CELL("format",Time!F20)</f>
        <v>,0</v>
      </c>
      <c r="O1150" s="572">
        <f>ROW(Time!F20)</f>
        <v>20</v>
      </c>
      <c r="P1150" s="572">
        <f>COLUMN(Time!F20)</f>
        <v>6</v>
      </c>
      <c r="Q1150" s="572">
        <f>ROW(Time!F20)</f>
        <v>20</v>
      </c>
      <c r="R1150" s="572">
        <f>COLUMN(Time!F20)</f>
        <v>6</v>
      </c>
      <c r="S1150" s="572">
        <f ca="1">_xlfn.SHEET(Time!F20)</f>
        <v>4</v>
      </c>
    </row>
    <row r="1151" spans="1:19" x14ac:dyDescent="0.35">
      <c r="A1151" s="572" t="s">
        <v>283</v>
      </c>
      <c r="B1151" s="572">
        <v>58</v>
      </c>
      <c r="C1151" s="572" t="s">
        <v>994</v>
      </c>
      <c r="D1151" s="572">
        <v>-68</v>
      </c>
      <c r="E1151" s="572" t="s">
        <v>995</v>
      </c>
      <c r="F1151" s="572">
        <f>Time!F22</f>
        <v>48</v>
      </c>
      <c r="G1151" s="572" t="str">
        <f>Time!E22</f>
        <v>Number of monthly periods</v>
      </c>
      <c r="H1151" s="572" t="s">
        <v>962</v>
      </c>
      <c r="I1151" s="572">
        <f>COLUMN(Time!E22)</f>
        <v>5</v>
      </c>
      <c r="J1151" s="572" t="str">
        <f>Time!G22</f>
        <v>months</v>
      </c>
      <c r="K1151" s="572"/>
      <c r="L1151" s="572">
        <v>57</v>
      </c>
      <c r="M1151" s="572">
        <v>61</v>
      </c>
      <c r="N1151" s="572" t="str" cm="1">
        <f t="array" aca="1" ref="N1151" ca="1">CELL("format",Time!F22)</f>
        <v>,0</v>
      </c>
      <c r="O1151" s="572">
        <f>ROW(Time!F22)</f>
        <v>22</v>
      </c>
      <c r="P1151" s="572">
        <f>COLUMN(Time!F22)</f>
        <v>6</v>
      </c>
      <c r="Q1151" s="572">
        <f>ROW(Time!F22)</f>
        <v>22</v>
      </c>
      <c r="R1151" s="572">
        <f>COLUMN(Time!F22)</f>
        <v>6</v>
      </c>
      <c r="S1151" s="572">
        <f ca="1">_xlfn.SHEET(Time!F22)</f>
        <v>4</v>
      </c>
    </row>
    <row r="1152" spans="1:19" x14ac:dyDescent="0.35">
      <c r="A1152" s="572" t="s">
        <v>283</v>
      </c>
      <c r="B1152" s="572">
        <v>59</v>
      </c>
      <c r="C1152" s="572" t="s">
        <v>14</v>
      </c>
      <c r="D1152" s="572">
        <v>-68</v>
      </c>
      <c r="E1152" s="572" t="s">
        <v>358</v>
      </c>
      <c r="F1152" s="572">
        <f>Time!J23</f>
        <v>1</v>
      </c>
      <c r="G1152" s="572" t="str">
        <f>Time!E23</f>
        <v>Model column counter</v>
      </c>
      <c r="H1152" s="572" t="s">
        <v>0</v>
      </c>
      <c r="I1152" s="572">
        <f>COLUMN(Time!E23)</f>
        <v>5</v>
      </c>
      <c r="J1152" s="572" t="str">
        <f>Time!G23</f>
        <v>counter</v>
      </c>
      <c r="K1152" s="572"/>
      <c r="L1152" s="572">
        <v>880</v>
      </c>
      <c r="M1152" s="572">
        <v>61</v>
      </c>
      <c r="N1152" s="572" t="str" cm="1">
        <f t="array" aca="1" ref="N1152" ca="1">CELL("format",Time!J23)</f>
        <v>,0</v>
      </c>
      <c r="O1152" s="572">
        <f>ROW(Time!J23)</f>
        <v>23</v>
      </c>
      <c r="P1152" s="572">
        <f>COLUMN(Time!J23)</f>
        <v>10</v>
      </c>
      <c r="Q1152" s="572">
        <f>ROW(Time!GJ23)</f>
        <v>23</v>
      </c>
      <c r="R1152" s="572">
        <f>COLUMN(Time!GJ23)</f>
        <v>192</v>
      </c>
      <c r="S1152" s="572">
        <f ca="1">_xlfn.SHEET(Time!J23)</f>
        <v>4</v>
      </c>
    </row>
    <row r="1153" spans="1:19" x14ac:dyDescent="0.35">
      <c r="A1153" s="572" t="s">
        <v>274</v>
      </c>
      <c r="B1153" s="572">
        <v>60</v>
      </c>
      <c r="C1153" s="572" t="s">
        <v>996</v>
      </c>
      <c r="D1153" s="572">
        <v>-68</v>
      </c>
      <c r="E1153" s="572" t="s">
        <v>997</v>
      </c>
      <c r="F1153" s="572">
        <f>Time!H24</f>
        <v>48</v>
      </c>
      <c r="G1153" s="572" t="str">
        <f>Time!G24</f>
        <v>flag</v>
      </c>
      <c r="H1153" s="572" t="s">
        <v>5</v>
      </c>
      <c r="I1153" s="572">
        <f>COLUMN(Time!G24)</f>
        <v>7</v>
      </c>
      <c r="J1153" s="572" t="str">
        <f>Time!G24</f>
        <v>flag</v>
      </c>
      <c r="K1153" s="572" t="s">
        <v>996</v>
      </c>
      <c r="L1153" s="572">
        <v>61</v>
      </c>
      <c r="M1153" s="572"/>
      <c r="N1153" s="572" t="str" cm="1">
        <f t="array" aca="1" ref="N1153" ca="1">CELL("format",Time!H24)</f>
        <v>,0</v>
      </c>
      <c r="O1153" s="572">
        <f>ROW(Time!H24)</f>
        <v>24</v>
      </c>
      <c r="P1153" s="572">
        <f>COLUMN(Time!H24)</f>
        <v>8</v>
      </c>
      <c r="Q1153" s="572">
        <f>ROW(Time!H24)</f>
        <v>24</v>
      </c>
      <c r="R1153" s="572">
        <f>COLUMN(Time!H24)</f>
        <v>8</v>
      </c>
      <c r="S1153" s="572">
        <f ca="1">_xlfn.SHEET(Time!H24)</f>
        <v>4</v>
      </c>
    </row>
    <row r="1154" spans="1:19" x14ac:dyDescent="0.35">
      <c r="A1154" s="572" t="s">
        <v>277</v>
      </c>
      <c r="B1154" s="572">
        <v>61</v>
      </c>
      <c r="C1154" s="572" t="s">
        <v>998</v>
      </c>
      <c r="D1154" s="572">
        <v>-68</v>
      </c>
      <c r="E1154" s="572" t="s">
        <v>1025</v>
      </c>
      <c r="F1154" s="572">
        <f>Time!J24</f>
        <v>1</v>
      </c>
      <c r="G1154" s="572" t="str">
        <f>Time!E24</f>
        <v>Monthly period flag</v>
      </c>
      <c r="H1154" s="572" t="s">
        <v>963</v>
      </c>
      <c r="I1154" s="572">
        <f>COLUMN(Time!E24)</f>
        <v>5</v>
      </c>
      <c r="J1154" s="572" t="str">
        <f>Time!G24</f>
        <v>flag</v>
      </c>
      <c r="K1154" s="572" t="s">
        <v>998</v>
      </c>
      <c r="L1154" s="572" t="s">
        <v>1669</v>
      </c>
      <c r="M1154" s="572" t="s">
        <v>1670</v>
      </c>
      <c r="N1154" s="572" t="str" cm="1">
        <f t="array" aca="1" ref="N1154" ca="1">CELL("format",Time!J24)</f>
        <v>,0</v>
      </c>
      <c r="O1154" s="572">
        <f>ROW(Time!J24)</f>
        <v>24</v>
      </c>
      <c r="P1154" s="572">
        <f>COLUMN(Time!J24)</f>
        <v>10</v>
      </c>
      <c r="Q1154" s="572">
        <f>ROW(Time!GJ24)</f>
        <v>24</v>
      </c>
      <c r="R1154" s="572">
        <f>COLUMN(Time!GJ24)</f>
        <v>192</v>
      </c>
      <c r="S1154" s="572">
        <f ca="1">_xlfn.SHEET(Time!J24)</f>
        <v>4</v>
      </c>
    </row>
    <row r="1155" spans="1:19" x14ac:dyDescent="0.35">
      <c r="A1155" s="572" t="s">
        <v>283</v>
      </c>
      <c r="B1155" s="572">
        <v>62</v>
      </c>
      <c r="C1155" s="572" t="s">
        <v>998</v>
      </c>
      <c r="D1155" s="572">
        <v>-68</v>
      </c>
      <c r="E1155" s="572" t="s">
        <v>999</v>
      </c>
      <c r="F1155" s="572">
        <f>Time!J26</f>
        <v>1</v>
      </c>
      <c r="G1155" s="572" t="str">
        <f>Time!E26</f>
        <v>Monthly period flag</v>
      </c>
      <c r="H1155" s="572" t="s">
        <v>963</v>
      </c>
      <c r="I1155" s="572">
        <f>COLUMN(Time!E26)</f>
        <v>5</v>
      </c>
      <c r="J1155" s="572" t="str">
        <f>Time!G26</f>
        <v>flag</v>
      </c>
      <c r="K1155" s="572"/>
      <c r="L1155" s="572">
        <v>61</v>
      </c>
      <c r="M1155" s="572">
        <v>64</v>
      </c>
      <c r="N1155" s="572" t="str" cm="1">
        <f t="array" aca="1" ref="N1155" ca="1">CELL("format",Time!J26)</f>
        <v>,0</v>
      </c>
      <c r="O1155" s="572">
        <f>ROW(Time!J26)</f>
        <v>26</v>
      </c>
      <c r="P1155" s="572">
        <f>COLUMN(Time!J26)</f>
        <v>10</v>
      </c>
      <c r="Q1155" s="572">
        <f>ROW(Time!GJ26)</f>
        <v>26</v>
      </c>
      <c r="R1155" s="572">
        <f>COLUMN(Time!GJ26)</f>
        <v>192</v>
      </c>
      <c r="S1155" s="572">
        <f ca="1">_xlfn.SHEET(Time!J26)</f>
        <v>4</v>
      </c>
    </row>
    <row r="1156" spans="1:19" x14ac:dyDescent="0.35">
      <c r="A1156" s="572" t="s">
        <v>274</v>
      </c>
      <c r="B1156" s="572">
        <v>63</v>
      </c>
      <c r="C1156" s="572" t="s">
        <v>1000</v>
      </c>
      <c r="D1156" s="572">
        <v>-68</v>
      </c>
      <c r="E1156" s="572" t="s">
        <v>1001</v>
      </c>
      <c r="F1156" s="572">
        <f>Time!H27</f>
        <v>135</v>
      </c>
      <c r="G1156" s="572" t="str">
        <f>Time!G27</f>
        <v>flag</v>
      </c>
      <c r="H1156" s="572" t="s">
        <v>5</v>
      </c>
      <c r="I1156" s="572">
        <f>COLUMN(Time!G27)</f>
        <v>7</v>
      </c>
      <c r="J1156" s="572" t="str">
        <f>Time!G27</f>
        <v>flag</v>
      </c>
      <c r="K1156" s="572" t="s">
        <v>1000</v>
      </c>
      <c r="L1156" s="572">
        <v>64</v>
      </c>
      <c r="M1156" s="572"/>
      <c r="N1156" s="572" t="str" cm="1">
        <f t="array" aca="1" ref="N1156" ca="1">CELL("format",Time!H27)</f>
        <v>,0</v>
      </c>
      <c r="O1156" s="572">
        <f>ROW(Time!H27)</f>
        <v>27</v>
      </c>
      <c r="P1156" s="572">
        <f>COLUMN(Time!H27)</f>
        <v>8</v>
      </c>
      <c r="Q1156" s="572">
        <f>ROW(Time!H27)</f>
        <v>27</v>
      </c>
      <c r="R1156" s="572">
        <f>COLUMN(Time!H27)</f>
        <v>8</v>
      </c>
      <c r="S1156" s="572">
        <f ca="1">_xlfn.SHEET(Time!H27)</f>
        <v>4</v>
      </c>
    </row>
    <row r="1157" spans="1:19" x14ac:dyDescent="0.35">
      <c r="A1157" s="572" t="s">
        <v>277</v>
      </c>
      <c r="B1157" s="572">
        <v>64</v>
      </c>
      <c r="C1157" s="572" t="s">
        <v>1002</v>
      </c>
      <c r="D1157" s="572">
        <v>-68</v>
      </c>
      <c r="E1157" s="572" t="s">
        <v>1003</v>
      </c>
      <c r="F1157" s="572">
        <f>Time!J27</f>
        <v>0</v>
      </c>
      <c r="G1157" s="572" t="str">
        <f>Time!E27</f>
        <v>Primary timeline period flag</v>
      </c>
      <c r="H1157" s="572" t="s">
        <v>964</v>
      </c>
      <c r="I1157" s="572">
        <f>COLUMN(Time!E27)</f>
        <v>5</v>
      </c>
      <c r="J1157" s="572" t="str">
        <f>Time!G27</f>
        <v>flag</v>
      </c>
      <c r="K1157" s="572" t="s">
        <v>1002</v>
      </c>
      <c r="L1157" s="572">
        <v>62</v>
      </c>
      <c r="M1157" s="572" t="s">
        <v>1671</v>
      </c>
      <c r="N1157" s="572" t="str" cm="1">
        <f t="array" aca="1" ref="N1157" ca="1">CELL("format",Time!J27)</f>
        <v>,0</v>
      </c>
      <c r="O1157" s="572">
        <f>ROW(Time!J27)</f>
        <v>27</v>
      </c>
      <c r="P1157" s="572">
        <f>COLUMN(Time!J27)</f>
        <v>10</v>
      </c>
      <c r="Q1157" s="572">
        <f>ROW(Time!GJ27)</f>
        <v>27</v>
      </c>
      <c r="R1157" s="572">
        <f>COLUMN(Time!GJ27)</f>
        <v>192</v>
      </c>
      <c r="S1157" s="572">
        <f ca="1">_xlfn.SHEET(Time!J27)</f>
        <v>4</v>
      </c>
    </row>
    <row r="1158" spans="1:19" x14ac:dyDescent="0.35">
      <c r="A1158" s="572" t="s">
        <v>283</v>
      </c>
      <c r="B1158" s="572">
        <v>65</v>
      </c>
      <c r="C1158" s="572" t="s">
        <v>367</v>
      </c>
      <c r="D1158" s="572">
        <v>-68</v>
      </c>
      <c r="E1158" s="572" t="s">
        <v>368</v>
      </c>
      <c r="F1158" s="572">
        <f>Time!F29</f>
        <v>3</v>
      </c>
      <c r="G1158" s="572" t="str">
        <f>Time!E29</f>
        <v>Length of operating period</v>
      </c>
      <c r="H1158" s="572" t="s">
        <v>83</v>
      </c>
      <c r="I1158" s="572">
        <f>COLUMN(Time!E29)</f>
        <v>5</v>
      </c>
      <c r="J1158" s="572" t="str">
        <f>Time!G29</f>
        <v>months</v>
      </c>
      <c r="K1158" s="572"/>
      <c r="L1158" s="572">
        <v>912</v>
      </c>
      <c r="M1158" s="572">
        <v>68</v>
      </c>
      <c r="N1158" s="572" t="str" cm="1">
        <f t="array" aca="1" ref="N1158" ca="1">CELL("format",Time!F29)</f>
        <v>,0</v>
      </c>
      <c r="O1158" s="572">
        <f>ROW(Time!F29)</f>
        <v>29</v>
      </c>
      <c r="P1158" s="572">
        <f>COLUMN(Time!F29)</f>
        <v>6</v>
      </c>
      <c r="Q1158" s="572">
        <f>ROW(Time!F29)</f>
        <v>29</v>
      </c>
      <c r="R1158" s="572">
        <f>COLUMN(Time!F29)</f>
        <v>6</v>
      </c>
      <c r="S1158" s="572">
        <f ca="1">_xlfn.SHEET(Time!F29)</f>
        <v>4</v>
      </c>
    </row>
    <row r="1159" spans="1:19" x14ac:dyDescent="0.35">
      <c r="A1159" s="572" t="s">
        <v>283</v>
      </c>
      <c r="B1159" s="572">
        <v>66</v>
      </c>
      <c r="C1159" s="572" t="s">
        <v>998</v>
      </c>
      <c r="D1159" s="572">
        <v>-68</v>
      </c>
      <c r="E1159" s="572" t="s">
        <v>999</v>
      </c>
      <c r="F1159" s="572">
        <f>Time!J30</f>
        <v>1</v>
      </c>
      <c r="G1159" s="572" t="str">
        <f>Time!E30</f>
        <v>Monthly period flag</v>
      </c>
      <c r="H1159" s="572" t="s">
        <v>963</v>
      </c>
      <c r="I1159" s="572">
        <f>COLUMN(Time!E30)</f>
        <v>5</v>
      </c>
      <c r="J1159" s="572" t="str">
        <f>Time!G30</f>
        <v>flag</v>
      </c>
      <c r="K1159" s="572"/>
      <c r="L1159" s="572">
        <v>61</v>
      </c>
      <c r="M1159" s="572">
        <v>68</v>
      </c>
      <c r="N1159" s="572" t="str" cm="1">
        <f t="array" aca="1" ref="N1159" ca="1">CELL("format",Time!J30)</f>
        <v>,0</v>
      </c>
      <c r="O1159" s="572">
        <f>ROW(Time!J30)</f>
        <v>30</v>
      </c>
      <c r="P1159" s="572">
        <f>COLUMN(Time!J30)</f>
        <v>10</v>
      </c>
      <c r="Q1159" s="572">
        <f>ROW(Time!GJ30)</f>
        <v>30</v>
      </c>
      <c r="R1159" s="572">
        <f>COLUMN(Time!GJ30)</f>
        <v>192</v>
      </c>
      <c r="S1159" s="572">
        <f ca="1">_xlfn.SHEET(Time!J30)</f>
        <v>4</v>
      </c>
    </row>
    <row r="1160" spans="1:19" x14ac:dyDescent="0.35">
      <c r="A1160" s="572" t="s">
        <v>283</v>
      </c>
      <c r="B1160" s="572">
        <v>67</v>
      </c>
      <c r="C1160" s="572" t="s">
        <v>1002</v>
      </c>
      <c r="D1160" s="572">
        <v>-68</v>
      </c>
      <c r="E1160" s="572" t="s">
        <v>1004</v>
      </c>
      <c r="F1160" s="572">
        <f>Time!J31</f>
        <v>0</v>
      </c>
      <c r="G1160" s="572" t="str">
        <f>Time!E31</f>
        <v>Primary timeline period flag</v>
      </c>
      <c r="H1160" s="572" t="s">
        <v>964</v>
      </c>
      <c r="I1160" s="572">
        <f>COLUMN(Time!E31)</f>
        <v>5</v>
      </c>
      <c r="J1160" s="572" t="str">
        <f>Time!G31</f>
        <v>flag</v>
      </c>
      <c r="K1160" s="572"/>
      <c r="L1160" s="572">
        <v>64</v>
      </c>
      <c r="M1160" s="572">
        <v>68</v>
      </c>
      <c r="N1160" s="572" t="str" cm="1">
        <f t="array" aca="1" ref="N1160" ca="1">CELL("format",Time!J31)</f>
        <v>,0</v>
      </c>
      <c r="O1160" s="572">
        <f>ROW(Time!J31)</f>
        <v>31</v>
      </c>
      <c r="P1160" s="572">
        <f>COLUMN(Time!J31)</f>
        <v>10</v>
      </c>
      <c r="Q1160" s="572">
        <f>ROW(Time!GJ31)</f>
        <v>31</v>
      </c>
      <c r="R1160" s="572">
        <f>COLUMN(Time!GJ31)</f>
        <v>192</v>
      </c>
      <c r="S1160" s="572">
        <f ca="1">_xlfn.SHEET(Time!J31)</f>
        <v>4</v>
      </c>
    </row>
    <row r="1161" spans="1:19" x14ac:dyDescent="0.35">
      <c r="A1161" s="572" t="s">
        <v>281</v>
      </c>
      <c r="B1161" s="572">
        <v>827</v>
      </c>
      <c r="C1161" s="572">
        <v>827</v>
      </c>
      <c r="D1161" s="572">
        <v>-68</v>
      </c>
      <c r="E1161" s="572" t="s">
        <v>335</v>
      </c>
      <c r="F1161" s="572">
        <f>Time!I32</f>
        <v>0</v>
      </c>
      <c r="G1161" s="572" t="str">
        <f>Time!E32</f>
        <v>Months per model period</v>
      </c>
      <c r="H1161" s="572" t="s">
        <v>965</v>
      </c>
      <c r="I1161" s="572">
        <f>COLUMN(Time!E32)</f>
        <v>5</v>
      </c>
      <c r="J1161" s="572" t="str">
        <f>Time!G32</f>
        <v>months</v>
      </c>
      <c r="K1161" s="572"/>
      <c r="L1161" s="572"/>
      <c r="M1161" s="572"/>
      <c r="N1161" s="572" t="str" cm="1">
        <f t="array" aca="1" ref="N1161" ca="1">CELL("format",Time!I32)</f>
        <v>,0</v>
      </c>
      <c r="O1161" s="572">
        <f>ROW(Time!I32)</f>
        <v>32</v>
      </c>
      <c r="P1161" s="572">
        <f>COLUMN(Time!I32)</f>
        <v>9</v>
      </c>
      <c r="Q1161" s="572">
        <f>ROW(Time!I32)</f>
        <v>32</v>
      </c>
      <c r="R1161" s="572">
        <f>COLUMN(Time!I32)</f>
        <v>9</v>
      </c>
      <c r="S1161" s="572">
        <f ca="1">_xlfn.SHEET(Time!I32)</f>
        <v>4</v>
      </c>
    </row>
    <row r="1162" spans="1:19" x14ac:dyDescent="0.35">
      <c r="A1162" s="572" t="s">
        <v>277</v>
      </c>
      <c r="B1162" s="572">
        <v>68</v>
      </c>
      <c r="C1162" s="572" t="s">
        <v>1005</v>
      </c>
      <c r="D1162" s="572">
        <v>-68</v>
      </c>
      <c r="E1162" s="572" t="s">
        <v>1006</v>
      </c>
      <c r="F1162" s="572">
        <f>Time!J32</f>
        <v>1</v>
      </c>
      <c r="G1162" s="572" t="str">
        <f>Time!E32</f>
        <v>Months per model period</v>
      </c>
      <c r="H1162" s="572" t="s">
        <v>965</v>
      </c>
      <c r="I1162" s="572">
        <f>COLUMN(Time!E32)</f>
        <v>5</v>
      </c>
      <c r="J1162" s="572" t="str">
        <f>Time!G32</f>
        <v>months</v>
      </c>
      <c r="K1162" s="572" t="s">
        <v>1005</v>
      </c>
      <c r="L1162" s="572" t="s">
        <v>1672</v>
      </c>
      <c r="M1162" s="572" t="s">
        <v>2315</v>
      </c>
      <c r="N1162" s="572" t="str" cm="1">
        <f t="array" aca="1" ref="N1162" ca="1">CELL("format",Time!J32)</f>
        <v>,0</v>
      </c>
      <c r="O1162" s="572">
        <f>ROW(Time!J32)</f>
        <v>32</v>
      </c>
      <c r="P1162" s="572">
        <f>COLUMN(Time!J32)</f>
        <v>10</v>
      </c>
      <c r="Q1162" s="572">
        <f>ROW(Time!GJ32)</f>
        <v>32</v>
      </c>
      <c r="R1162" s="572">
        <f>COLUMN(Time!GJ32)</f>
        <v>192</v>
      </c>
      <c r="S1162" s="572">
        <f ca="1">_xlfn.SHEET(Time!J32)</f>
        <v>4</v>
      </c>
    </row>
    <row r="1163" spans="1:19" x14ac:dyDescent="0.35">
      <c r="A1163" s="572" t="s">
        <v>270</v>
      </c>
      <c r="B1163" s="572">
        <v>-69</v>
      </c>
      <c r="C1163" s="572" t="s">
        <v>1007</v>
      </c>
      <c r="D1163" s="572">
        <v>-66</v>
      </c>
      <c r="E1163" s="572"/>
      <c r="F1163" s="572">
        <f>Time!A34</f>
        <v>0</v>
      </c>
      <c r="G1163" s="572" t="str">
        <f>Time!B34</f>
        <v>Model period start date</v>
      </c>
      <c r="H1163" s="572" t="s">
        <v>967</v>
      </c>
      <c r="I1163" s="572">
        <f>COLUMN(Time!B34)</f>
        <v>2</v>
      </c>
      <c r="J1163" s="572"/>
      <c r="K1163" s="572" t="s">
        <v>1007</v>
      </c>
      <c r="L1163" s="572"/>
      <c r="M1163" s="572"/>
      <c r="N1163" s="572" t="str" cm="1">
        <f t="array" aca="1" ref="N1163" ca="1">CELL("format",Time!A34)</f>
        <v>,0</v>
      </c>
      <c r="O1163" s="572">
        <f>ROW(Time!A34)</f>
        <v>34</v>
      </c>
      <c r="P1163" s="572">
        <f>COLUMN(Time!A34)</f>
        <v>1</v>
      </c>
      <c r="Q1163" s="572">
        <f>ROW(Time!A39)</f>
        <v>39</v>
      </c>
      <c r="R1163" s="572">
        <f>COLUMN(Time!A39)</f>
        <v>1</v>
      </c>
      <c r="S1163" s="572">
        <f ca="1">_xlfn.SHEET(Time!A34)</f>
        <v>4</v>
      </c>
    </row>
    <row r="1164" spans="1:19" x14ac:dyDescent="0.35">
      <c r="A1164" s="572" t="s">
        <v>283</v>
      </c>
      <c r="B1164" s="572">
        <v>69</v>
      </c>
      <c r="C1164" s="572" t="s">
        <v>360</v>
      </c>
      <c r="D1164" s="572">
        <v>-69</v>
      </c>
      <c r="E1164" s="572" t="s">
        <v>361</v>
      </c>
      <c r="F1164" s="572">
        <f>Time!F35</f>
        <v>46023</v>
      </c>
      <c r="G1164" s="572" t="str">
        <f>Time!E35</f>
        <v>First date of time rulers</v>
      </c>
      <c r="H1164" s="572" t="s">
        <v>108</v>
      </c>
      <c r="I1164" s="572">
        <f>COLUMN(Time!E35)</f>
        <v>5</v>
      </c>
      <c r="J1164" s="572" t="str">
        <f>Time!G35</f>
        <v>date</v>
      </c>
      <c r="K1164" s="572"/>
      <c r="L1164" s="572">
        <v>909</v>
      </c>
      <c r="M1164" s="572">
        <v>72</v>
      </c>
      <c r="N1164" s="572" t="str" cm="1">
        <f t="array" aca="1" ref="N1164" ca="1">CELL("format",Time!F35)</f>
        <v>D1</v>
      </c>
      <c r="O1164" s="572">
        <f>ROW(Time!F35)</f>
        <v>35</v>
      </c>
      <c r="P1164" s="572">
        <f>COLUMN(Time!F35)</f>
        <v>6</v>
      </c>
      <c r="Q1164" s="572">
        <f>ROW(Time!F35)</f>
        <v>35</v>
      </c>
      <c r="R1164" s="572">
        <f>COLUMN(Time!F35)</f>
        <v>6</v>
      </c>
      <c r="S1164" s="572">
        <f ca="1">_xlfn.SHEET(Time!F35)</f>
        <v>4</v>
      </c>
    </row>
    <row r="1165" spans="1:19" x14ac:dyDescent="0.35">
      <c r="A1165" s="572" t="s">
        <v>283</v>
      </c>
      <c r="B1165" s="572">
        <v>70</v>
      </c>
      <c r="C1165" s="572" t="s">
        <v>5</v>
      </c>
      <c r="D1165" s="572">
        <v>-69</v>
      </c>
      <c r="E1165" s="572" t="s">
        <v>632</v>
      </c>
      <c r="F1165" s="572">
        <f>Time!J36</f>
        <v>1</v>
      </c>
      <c r="G1165" s="572" t="str">
        <f>Time!E36</f>
        <v>First model column flag</v>
      </c>
      <c r="H1165" s="572" t="s">
        <v>1</v>
      </c>
      <c r="I1165" s="572">
        <f>COLUMN(Time!E36)</f>
        <v>5</v>
      </c>
      <c r="J1165" s="572" t="str">
        <f>Time!G36</f>
        <v>flag</v>
      </c>
      <c r="K1165" s="572"/>
      <c r="L1165" s="572">
        <v>53</v>
      </c>
      <c r="M1165" s="572">
        <v>72</v>
      </c>
      <c r="N1165" s="572" t="str" cm="1">
        <f t="array" aca="1" ref="N1165" ca="1">CELL("format",Time!J36)</f>
        <v>,0</v>
      </c>
      <c r="O1165" s="572">
        <f>ROW(Time!J36)</f>
        <v>36</v>
      </c>
      <c r="P1165" s="572">
        <f>COLUMN(Time!J36)</f>
        <v>10</v>
      </c>
      <c r="Q1165" s="572">
        <f>ROW(Time!GJ36)</f>
        <v>36</v>
      </c>
      <c r="R1165" s="572">
        <f>COLUMN(Time!GJ36)</f>
        <v>192</v>
      </c>
      <c r="S1165" s="572">
        <f ca="1">_xlfn.SHEET(Time!J36)</f>
        <v>4</v>
      </c>
    </row>
    <row r="1166" spans="1:19" x14ac:dyDescent="0.35">
      <c r="A1166" s="572" t="s">
        <v>283</v>
      </c>
      <c r="B1166" s="572">
        <v>71</v>
      </c>
      <c r="C1166" s="572" t="s">
        <v>1005</v>
      </c>
      <c r="D1166" s="572">
        <v>-69</v>
      </c>
      <c r="E1166" s="572" t="s">
        <v>1008</v>
      </c>
      <c r="F1166" s="572">
        <f>Time!I37</f>
        <v>0</v>
      </c>
      <c r="G1166" s="572" t="str">
        <f>Time!E37</f>
        <v>Months per model period</v>
      </c>
      <c r="H1166" s="572" t="s">
        <v>965</v>
      </c>
      <c r="I1166" s="572">
        <f>COLUMN(Time!E37)</f>
        <v>5</v>
      </c>
      <c r="J1166" s="572" t="str">
        <f>Time!G37</f>
        <v>months</v>
      </c>
      <c r="K1166" s="572"/>
      <c r="L1166" s="572">
        <v>68</v>
      </c>
      <c r="M1166" s="572">
        <v>72</v>
      </c>
      <c r="N1166" s="572" t="str" cm="1">
        <f t="array" aca="1" ref="N1166" ca="1">CELL("format",Time!I37)</f>
        <v>,0</v>
      </c>
      <c r="O1166" s="572">
        <f>ROW(Time!I37)</f>
        <v>37</v>
      </c>
      <c r="P1166" s="572">
        <f>COLUMN(Time!I37)</f>
        <v>9</v>
      </c>
      <c r="Q1166" s="572">
        <f>ROW(Time!GI37)</f>
        <v>37</v>
      </c>
      <c r="R1166" s="572">
        <f>COLUMN(Time!GI37)</f>
        <v>191</v>
      </c>
      <c r="S1166" s="572">
        <f ca="1">_xlfn.SHEET(Time!I37)</f>
        <v>4</v>
      </c>
    </row>
    <row r="1167" spans="1:19" x14ac:dyDescent="0.35">
      <c r="A1167" s="572" t="s">
        <v>281</v>
      </c>
      <c r="B1167" s="572">
        <v>828</v>
      </c>
      <c r="C1167" s="572">
        <v>828</v>
      </c>
      <c r="D1167" s="572">
        <v>-69</v>
      </c>
      <c r="E1167" s="572" t="s">
        <v>335</v>
      </c>
      <c r="F1167" s="572">
        <f>Time!I38</f>
        <v>0</v>
      </c>
      <c r="G1167" s="572" t="str">
        <f>Time!E38</f>
        <v>Model period beginning</v>
      </c>
      <c r="H1167" s="572" t="s">
        <v>16</v>
      </c>
      <c r="I1167" s="572">
        <f>COLUMN(Time!E38)</f>
        <v>5</v>
      </c>
      <c r="J1167" s="572" t="str">
        <f>Time!G38</f>
        <v>date</v>
      </c>
      <c r="K1167" s="572"/>
      <c r="L1167" s="572"/>
      <c r="M1167" s="572"/>
      <c r="N1167" s="572" t="str" cm="1">
        <f t="array" aca="1" ref="N1167" ca="1">CELL("format",Time!I38)</f>
        <v>D1</v>
      </c>
      <c r="O1167" s="572">
        <f>ROW(Time!I38)</f>
        <v>38</v>
      </c>
      <c r="P1167" s="572">
        <f>COLUMN(Time!I38)</f>
        <v>9</v>
      </c>
      <c r="Q1167" s="572">
        <f>ROW(Time!I38)</f>
        <v>38</v>
      </c>
      <c r="R1167" s="572">
        <f>COLUMN(Time!I38)</f>
        <v>9</v>
      </c>
      <c r="S1167" s="572">
        <f ca="1">_xlfn.SHEET(Time!I38)</f>
        <v>4</v>
      </c>
    </row>
    <row r="1168" spans="1:19" x14ac:dyDescent="0.35">
      <c r="A1168" s="572" t="s">
        <v>277</v>
      </c>
      <c r="B1168" s="572">
        <v>72</v>
      </c>
      <c r="C1168" s="572" t="s">
        <v>604</v>
      </c>
      <c r="D1168" s="572">
        <v>-69</v>
      </c>
      <c r="E1168" s="572" t="s">
        <v>1026</v>
      </c>
      <c r="F1168" s="572">
        <f>Time!J38</f>
        <v>46023</v>
      </c>
      <c r="G1168" s="572" t="str">
        <f>Time!E38</f>
        <v>Model period beginning</v>
      </c>
      <c r="H1168" s="572" t="s">
        <v>16</v>
      </c>
      <c r="I1168" s="572">
        <f>COLUMN(Time!E38)</f>
        <v>5</v>
      </c>
      <c r="J1168" s="572" t="str">
        <f>Time!G38</f>
        <v>date</v>
      </c>
      <c r="K1168" s="572" t="s">
        <v>604</v>
      </c>
      <c r="L1168" s="572" t="s">
        <v>1673</v>
      </c>
      <c r="M1168" s="572" t="s">
        <v>2316</v>
      </c>
      <c r="N1168" s="572" t="str" cm="1">
        <f t="array" aca="1" ref="N1168" ca="1">CELL("format",Time!J38)</f>
        <v>D1</v>
      </c>
      <c r="O1168" s="572">
        <f>ROW(Time!J38)</f>
        <v>38</v>
      </c>
      <c r="P1168" s="572">
        <f>COLUMN(Time!J38)</f>
        <v>10</v>
      </c>
      <c r="Q1168" s="572">
        <f>ROW(Time!GJ38)</f>
        <v>38</v>
      </c>
      <c r="R1168" s="572">
        <f>COLUMN(Time!GJ38)</f>
        <v>192</v>
      </c>
      <c r="S1168" s="572">
        <f ca="1">_xlfn.SHEET(Time!J38)</f>
        <v>4</v>
      </c>
    </row>
    <row r="1169" spans="1:19" x14ac:dyDescent="0.35">
      <c r="A1169" s="572" t="s">
        <v>270</v>
      </c>
      <c r="B1169" s="572">
        <v>-70</v>
      </c>
      <c r="C1169" s="572" t="s">
        <v>1009</v>
      </c>
      <c r="D1169" s="572">
        <v>-66</v>
      </c>
      <c r="E1169" s="572"/>
      <c r="F1169" s="572">
        <f>Time!A40</f>
        <v>0</v>
      </c>
      <c r="G1169" s="572" t="str">
        <f>Time!B40</f>
        <v>Model period end date</v>
      </c>
      <c r="H1169" s="572" t="s">
        <v>966</v>
      </c>
      <c r="I1169" s="572">
        <f>COLUMN(Time!B40)</f>
        <v>2</v>
      </c>
      <c r="J1169" s="572"/>
      <c r="K1169" s="572" t="s">
        <v>1009</v>
      </c>
      <c r="L1169" s="572"/>
      <c r="M1169" s="572"/>
      <c r="N1169" s="572" t="str" cm="1">
        <f t="array" aca="1" ref="N1169" ca="1">CELL("format",Time!A40)</f>
        <v>,0</v>
      </c>
      <c r="O1169" s="572">
        <f>ROW(Time!A40)</f>
        <v>40</v>
      </c>
      <c r="P1169" s="572">
        <f>COLUMN(Time!A40)</f>
        <v>1</v>
      </c>
      <c r="Q1169" s="572">
        <f>ROW(Time!A44)</f>
        <v>44</v>
      </c>
      <c r="R1169" s="572">
        <f>COLUMN(Time!A44)</f>
        <v>1</v>
      </c>
      <c r="S1169" s="572">
        <f ca="1">_xlfn.SHEET(Time!A40)</f>
        <v>4</v>
      </c>
    </row>
    <row r="1170" spans="1:19" x14ac:dyDescent="0.35">
      <c r="A1170" s="572" t="s">
        <v>283</v>
      </c>
      <c r="B1170" s="572">
        <v>73</v>
      </c>
      <c r="C1170" s="572" t="s">
        <v>604</v>
      </c>
      <c r="D1170" s="572">
        <v>-70</v>
      </c>
      <c r="E1170" s="572" t="s">
        <v>1027</v>
      </c>
      <c r="F1170" s="572">
        <f>Time!J41</f>
        <v>46023</v>
      </c>
      <c r="G1170" s="572" t="str">
        <f>Time!E41</f>
        <v>Model period beginning</v>
      </c>
      <c r="H1170" s="572" t="s">
        <v>16</v>
      </c>
      <c r="I1170" s="572">
        <f>COLUMN(Time!E41)</f>
        <v>5</v>
      </c>
      <c r="J1170" s="572" t="str">
        <f>Time!G41</f>
        <v>date</v>
      </c>
      <c r="K1170" s="572"/>
      <c r="L1170" s="572">
        <v>72</v>
      </c>
      <c r="M1170" s="572">
        <v>75</v>
      </c>
      <c r="N1170" s="572" t="str" cm="1">
        <f t="array" aca="1" ref="N1170" ca="1">CELL("format",Time!J41)</f>
        <v>D1</v>
      </c>
      <c r="O1170" s="572">
        <f>ROW(Time!J41)</f>
        <v>41</v>
      </c>
      <c r="P1170" s="572">
        <f>COLUMN(Time!J41)</f>
        <v>10</v>
      </c>
      <c r="Q1170" s="572">
        <f>ROW(Time!GJ41)</f>
        <v>41</v>
      </c>
      <c r="R1170" s="572">
        <f>COLUMN(Time!GJ41)</f>
        <v>192</v>
      </c>
      <c r="S1170" s="572">
        <f ca="1">_xlfn.SHEET(Time!J41)</f>
        <v>4</v>
      </c>
    </row>
    <row r="1171" spans="1:19" x14ac:dyDescent="0.35">
      <c r="A1171" s="572" t="s">
        <v>283</v>
      </c>
      <c r="B1171" s="572">
        <v>74</v>
      </c>
      <c r="C1171" s="572" t="s">
        <v>1005</v>
      </c>
      <c r="D1171" s="572">
        <v>-70</v>
      </c>
      <c r="E1171" s="572" t="s">
        <v>1008</v>
      </c>
      <c r="F1171" s="572">
        <f>Time!J42</f>
        <v>1</v>
      </c>
      <c r="G1171" s="572" t="str">
        <f>Time!E42</f>
        <v>Months per model period</v>
      </c>
      <c r="H1171" s="572" t="s">
        <v>965</v>
      </c>
      <c r="I1171" s="572">
        <f>COLUMN(Time!E42)</f>
        <v>5</v>
      </c>
      <c r="J1171" s="572" t="str">
        <f>Time!G42</f>
        <v>months</v>
      </c>
      <c r="K1171" s="572"/>
      <c r="L1171" s="572">
        <v>68</v>
      </c>
      <c r="M1171" s="572">
        <v>75</v>
      </c>
      <c r="N1171" s="572" t="str" cm="1">
        <f t="array" aca="1" ref="N1171" ca="1">CELL("format",Time!J42)</f>
        <v>,0</v>
      </c>
      <c r="O1171" s="572">
        <f>ROW(Time!J42)</f>
        <v>42</v>
      </c>
      <c r="P1171" s="572">
        <f>COLUMN(Time!J42)</f>
        <v>10</v>
      </c>
      <c r="Q1171" s="572">
        <f>ROW(Time!GJ42)</f>
        <v>42</v>
      </c>
      <c r="R1171" s="572">
        <f>COLUMN(Time!GJ42)</f>
        <v>192</v>
      </c>
      <c r="S1171" s="572">
        <f ca="1">_xlfn.SHEET(Time!J42)</f>
        <v>4</v>
      </c>
    </row>
    <row r="1172" spans="1:19" x14ac:dyDescent="0.35">
      <c r="A1172" s="572" t="s">
        <v>281</v>
      </c>
      <c r="B1172" s="572">
        <v>829</v>
      </c>
      <c r="C1172" s="572">
        <v>829</v>
      </c>
      <c r="D1172" s="572">
        <v>-70</v>
      </c>
      <c r="E1172" s="572" t="s">
        <v>335</v>
      </c>
      <c r="F1172" s="572">
        <f>Time!I43</f>
        <v>0</v>
      </c>
      <c r="G1172" s="572" t="str">
        <f>Time!E43</f>
        <v>Model period ending</v>
      </c>
      <c r="H1172" s="572" t="s">
        <v>11</v>
      </c>
      <c r="I1172" s="572">
        <f>COLUMN(Time!E43)</f>
        <v>5</v>
      </c>
      <c r="J1172" s="572" t="str">
        <f>Time!G43</f>
        <v>date</v>
      </c>
      <c r="K1172" s="572"/>
      <c r="L1172" s="572"/>
      <c r="M1172" s="572"/>
      <c r="N1172" s="572" t="str" cm="1">
        <f t="array" aca="1" ref="N1172" ca="1">CELL("format",Time!I43)</f>
        <v>D1</v>
      </c>
      <c r="O1172" s="572">
        <f>ROW(Time!I43)</f>
        <v>43</v>
      </c>
      <c r="P1172" s="572">
        <f>COLUMN(Time!I43)</f>
        <v>9</v>
      </c>
      <c r="Q1172" s="572">
        <f>ROW(Time!I43)</f>
        <v>43</v>
      </c>
      <c r="R1172" s="572">
        <f>COLUMN(Time!I43)</f>
        <v>9</v>
      </c>
      <c r="S1172" s="572">
        <f ca="1">_xlfn.SHEET(Time!I43)</f>
        <v>4</v>
      </c>
    </row>
    <row r="1173" spans="1:19" x14ac:dyDescent="0.35">
      <c r="A1173" s="572" t="s">
        <v>277</v>
      </c>
      <c r="B1173" s="572">
        <v>75</v>
      </c>
      <c r="C1173" s="572" t="s">
        <v>660</v>
      </c>
      <c r="D1173" s="572">
        <v>-70</v>
      </c>
      <c r="E1173" s="572" t="s">
        <v>1028</v>
      </c>
      <c r="F1173" s="572">
        <f>Time!J43</f>
        <v>46053</v>
      </c>
      <c r="G1173" s="572" t="str">
        <f>Time!E43</f>
        <v>Model period ending</v>
      </c>
      <c r="H1173" s="572" t="s">
        <v>11</v>
      </c>
      <c r="I1173" s="572">
        <f>COLUMN(Time!E43)</f>
        <v>5</v>
      </c>
      <c r="J1173" s="572" t="str">
        <f>Time!G43</f>
        <v>date</v>
      </c>
      <c r="K1173" s="572" t="s">
        <v>660</v>
      </c>
      <c r="L1173" s="572" t="s">
        <v>1674</v>
      </c>
      <c r="M1173" s="572" t="s">
        <v>2317</v>
      </c>
      <c r="N1173" s="572" t="str" cm="1">
        <f t="array" aca="1" ref="N1173" ca="1">CELL("format",Time!J43)</f>
        <v>D1</v>
      </c>
      <c r="O1173" s="572">
        <f>ROW(Time!J43)</f>
        <v>43</v>
      </c>
      <c r="P1173" s="572">
        <f>COLUMN(Time!J43)</f>
        <v>10</v>
      </c>
      <c r="Q1173" s="572">
        <f>ROW(Time!GJ43)</f>
        <v>43</v>
      </c>
      <c r="R1173" s="572">
        <f>COLUMN(Time!GJ43)</f>
        <v>192</v>
      </c>
      <c r="S1173" s="572">
        <f ca="1">_xlfn.SHEET(Time!J43)</f>
        <v>4</v>
      </c>
    </row>
    <row r="1174" spans="1:19" x14ac:dyDescent="0.35">
      <c r="A1174" s="572" t="s">
        <v>270</v>
      </c>
      <c r="B1174" s="572">
        <v>-71</v>
      </c>
      <c r="C1174" s="572" t="s">
        <v>253</v>
      </c>
      <c r="D1174" s="572">
        <v>-65</v>
      </c>
      <c r="E1174" s="572"/>
      <c r="F1174" s="572" t="str">
        <f>Time!A45</f>
        <v>FLAGS</v>
      </c>
      <c r="G1174" s="572" t="str">
        <f>Time!A45</f>
        <v>FLAGS</v>
      </c>
      <c r="H1174" s="572" t="s">
        <v>2</v>
      </c>
      <c r="I1174" s="572">
        <f>COLUMN(Time!A45)</f>
        <v>1</v>
      </c>
      <c r="J1174" s="572"/>
      <c r="K1174" s="572" t="s">
        <v>253</v>
      </c>
      <c r="L1174" s="572"/>
      <c r="M1174" s="572"/>
      <c r="N1174" s="572" t="str" cm="1">
        <f t="array" aca="1" ref="N1174" ca="1">CELL("format",Time!A45)</f>
        <v>D1</v>
      </c>
      <c r="O1174" s="572">
        <f>ROW(Time!A45)</f>
        <v>45</v>
      </c>
      <c r="P1174" s="572">
        <f>COLUMN(Time!A45)</f>
        <v>1</v>
      </c>
      <c r="Q1174" s="572">
        <f>ROW(Time!A168)</f>
        <v>168</v>
      </c>
      <c r="R1174" s="572">
        <f>COLUMN(Time!A168)</f>
        <v>1</v>
      </c>
      <c r="S1174" s="572">
        <f ca="1">_xlfn.SHEET(Time!A45)</f>
        <v>4</v>
      </c>
    </row>
    <row r="1175" spans="1:19" x14ac:dyDescent="0.35">
      <c r="A1175" s="572" t="s">
        <v>270</v>
      </c>
      <c r="B1175" s="572">
        <v>-72</v>
      </c>
      <c r="C1175" s="572" t="s">
        <v>371</v>
      </c>
      <c r="D1175" s="572">
        <v>-71</v>
      </c>
      <c r="E1175" s="572"/>
      <c r="F1175" s="572">
        <f>Time!A47</f>
        <v>0</v>
      </c>
      <c r="G1175" s="572" t="str">
        <f>Time!B47</f>
        <v>Financial close date flag</v>
      </c>
      <c r="H1175" s="572" t="s">
        <v>42</v>
      </c>
      <c r="I1175" s="572">
        <f>COLUMN(Time!B47)</f>
        <v>2</v>
      </c>
      <c r="J1175" s="572"/>
      <c r="K1175" s="572" t="s">
        <v>371</v>
      </c>
      <c r="L1175" s="572"/>
      <c r="M1175" s="572"/>
      <c r="N1175" s="572" t="str" cm="1">
        <f t="array" aca="1" ref="N1175" ca="1">CELL("format",Time!A47)</f>
        <v>D1</v>
      </c>
      <c r="O1175" s="572">
        <f>ROW(Time!A47)</f>
        <v>47</v>
      </c>
      <c r="P1175" s="572">
        <f>COLUMN(Time!A47)</f>
        <v>1</v>
      </c>
      <c r="Q1175" s="572">
        <f>ROW(Time!A51)</f>
        <v>51</v>
      </c>
      <c r="R1175" s="572">
        <f>COLUMN(Time!A51)</f>
        <v>1</v>
      </c>
      <c r="S1175" s="572">
        <f ca="1">_xlfn.SHEET(Time!A47)</f>
        <v>4</v>
      </c>
    </row>
    <row r="1176" spans="1:19" x14ac:dyDescent="0.35">
      <c r="A1176" s="572" t="s">
        <v>283</v>
      </c>
      <c r="B1176" s="572">
        <v>76</v>
      </c>
      <c r="C1176" s="572" t="s">
        <v>372</v>
      </c>
      <c r="D1176" s="572">
        <v>-72</v>
      </c>
      <c r="E1176" s="572" t="s">
        <v>373</v>
      </c>
      <c r="F1176" s="572">
        <f>Time!F48</f>
        <v>46203</v>
      </c>
      <c r="G1176" s="572" t="str">
        <f>Time!E48</f>
        <v>Financial close date</v>
      </c>
      <c r="H1176" s="572" t="s">
        <v>151</v>
      </c>
      <c r="I1176" s="572">
        <f>COLUMN(Time!E48)</f>
        <v>5</v>
      </c>
      <c r="J1176" s="572" t="str">
        <f>Time!G48</f>
        <v>date</v>
      </c>
      <c r="K1176" s="572"/>
      <c r="L1176" s="572">
        <v>1248</v>
      </c>
      <c r="M1176" s="572">
        <v>79</v>
      </c>
      <c r="N1176" s="572" t="str" cm="1">
        <f t="array" aca="1" ref="N1176" ca="1">CELL("format",Time!F48)</f>
        <v>D1</v>
      </c>
      <c r="O1176" s="572">
        <f>ROW(Time!F48)</f>
        <v>48</v>
      </c>
      <c r="P1176" s="572">
        <f>COLUMN(Time!F48)</f>
        <v>6</v>
      </c>
      <c r="Q1176" s="572">
        <f>ROW(Time!F48)</f>
        <v>48</v>
      </c>
      <c r="R1176" s="572">
        <f>COLUMN(Time!F48)</f>
        <v>6</v>
      </c>
      <c r="S1176" s="572">
        <f ca="1">_xlfn.SHEET(Time!F48)</f>
        <v>4</v>
      </c>
    </row>
    <row r="1177" spans="1:19" x14ac:dyDescent="0.35">
      <c r="A1177" s="572" t="s">
        <v>283</v>
      </c>
      <c r="B1177" s="572">
        <v>77</v>
      </c>
      <c r="C1177" s="572" t="s">
        <v>660</v>
      </c>
      <c r="D1177" s="572">
        <v>-72</v>
      </c>
      <c r="E1177" s="572" t="s">
        <v>1029</v>
      </c>
      <c r="F1177" s="572">
        <f>Time!I49</f>
        <v>0</v>
      </c>
      <c r="G1177" s="572" t="str">
        <f>Time!E49</f>
        <v>Model period ending</v>
      </c>
      <c r="H1177" s="572" t="s">
        <v>11</v>
      </c>
      <c r="I1177" s="572">
        <f>COLUMN(Time!E49)</f>
        <v>5</v>
      </c>
      <c r="J1177" s="572" t="str">
        <f>Time!G49</f>
        <v>date</v>
      </c>
      <c r="K1177" s="572"/>
      <c r="L1177" s="572">
        <v>75</v>
      </c>
      <c r="M1177" s="572">
        <v>79</v>
      </c>
      <c r="N1177" s="572" t="str" cm="1">
        <f t="array" aca="1" ref="N1177" ca="1">CELL("format",Time!I49)</f>
        <v>D1</v>
      </c>
      <c r="O1177" s="572">
        <f>ROW(Time!I49)</f>
        <v>49</v>
      </c>
      <c r="P1177" s="572">
        <f>COLUMN(Time!I49)</f>
        <v>9</v>
      </c>
      <c r="Q1177" s="572">
        <f>ROW(Time!GJ49)</f>
        <v>49</v>
      </c>
      <c r="R1177" s="572">
        <f>COLUMN(Time!GJ49)</f>
        <v>192</v>
      </c>
      <c r="S1177" s="572">
        <f ca="1">_xlfn.SHEET(Time!I49)</f>
        <v>4</v>
      </c>
    </row>
    <row r="1178" spans="1:19" x14ac:dyDescent="0.35">
      <c r="A1178" s="572" t="s">
        <v>274</v>
      </c>
      <c r="B1178" s="572">
        <v>78</v>
      </c>
      <c r="C1178" s="572" t="s">
        <v>646</v>
      </c>
      <c r="D1178" s="572">
        <v>-72</v>
      </c>
      <c r="E1178" s="572" t="s">
        <v>647</v>
      </c>
      <c r="F1178" s="572">
        <f>Time!H50</f>
        <v>1</v>
      </c>
      <c r="G1178" s="572" t="str">
        <f>Time!G50</f>
        <v>flag</v>
      </c>
      <c r="H1178" s="572" t="s">
        <v>5</v>
      </c>
      <c r="I1178" s="572">
        <f>COLUMN(Time!G50)</f>
        <v>7</v>
      </c>
      <c r="J1178" s="572" t="str">
        <f>Time!G50</f>
        <v>flag</v>
      </c>
      <c r="K1178" s="572" t="s">
        <v>646</v>
      </c>
      <c r="L1178" s="572">
        <v>79</v>
      </c>
      <c r="M1178" s="572"/>
      <c r="N1178" s="572" t="str" cm="1">
        <f t="array" aca="1" ref="N1178" ca="1">CELL("format",Time!H50)</f>
        <v>,0</v>
      </c>
      <c r="O1178" s="572">
        <f>ROW(Time!H50)</f>
        <v>50</v>
      </c>
      <c r="P1178" s="572">
        <f>COLUMN(Time!H50)</f>
        <v>8</v>
      </c>
      <c r="Q1178" s="572">
        <f>ROW(Time!H50)</f>
        <v>50</v>
      </c>
      <c r="R1178" s="572">
        <f>COLUMN(Time!H50)</f>
        <v>8</v>
      </c>
      <c r="S1178" s="572">
        <f ca="1">_xlfn.SHEET(Time!H50)</f>
        <v>4</v>
      </c>
    </row>
    <row r="1179" spans="1:19" x14ac:dyDescent="0.35">
      <c r="A1179" s="572" t="s">
        <v>281</v>
      </c>
      <c r="B1179" s="572">
        <v>830</v>
      </c>
      <c r="C1179" s="572">
        <v>830</v>
      </c>
      <c r="D1179" s="572">
        <v>-72</v>
      </c>
      <c r="E1179" s="572" t="s">
        <v>335</v>
      </c>
      <c r="F1179" s="572">
        <f>Time!I50</f>
        <v>0</v>
      </c>
      <c r="G1179" s="572" t="str">
        <f>Time!G50</f>
        <v>flag</v>
      </c>
      <c r="H1179" s="572" t="s">
        <v>5</v>
      </c>
      <c r="I1179" s="572">
        <f>COLUMN(Time!G50)</f>
        <v>7</v>
      </c>
      <c r="J1179" s="572" t="str">
        <f>Time!G50</f>
        <v>flag</v>
      </c>
      <c r="K1179" s="572"/>
      <c r="L1179" s="572"/>
      <c r="M1179" s="572"/>
      <c r="N1179" s="572" t="str" cm="1">
        <f t="array" aca="1" ref="N1179" ca="1">CELL("format",Time!I50)</f>
        <v>,0</v>
      </c>
      <c r="O1179" s="572">
        <f>ROW(Time!I50)</f>
        <v>50</v>
      </c>
      <c r="P1179" s="572">
        <f>COLUMN(Time!I50)</f>
        <v>9</v>
      </c>
      <c r="Q1179" s="572">
        <f>ROW(Time!I50)</f>
        <v>50</v>
      </c>
      <c r="R1179" s="572">
        <f>COLUMN(Time!I50)</f>
        <v>9</v>
      </c>
      <c r="S1179" s="572">
        <f ca="1">_xlfn.SHEET(Time!I50)</f>
        <v>4</v>
      </c>
    </row>
    <row r="1180" spans="1:19" x14ac:dyDescent="0.35">
      <c r="A1180" s="572" t="s">
        <v>277</v>
      </c>
      <c r="B1180" s="572">
        <v>79</v>
      </c>
      <c r="C1180" s="572" t="s">
        <v>640</v>
      </c>
      <c r="D1180" s="572">
        <v>-72</v>
      </c>
      <c r="E1180" s="572" t="s">
        <v>1030</v>
      </c>
      <c r="F1180" s="572">
        <f>Time!J50</f>
        <v>0</v>
      </c>
      <c r="G1180" s="572" t="str">
        <f>Time!E50</f>
        <v>Financial close date flag</v>
      </c>
      <c r="H1180" s="572" t="s">
        <v>42</v>
      </c>
      <c r="I1180" s="572">
        <f>COLUMN(Time!E50)</f>
        <v>5</v>
      </c>
      <c r="J1180" s="572" t="str">
        <f>Time!G50</f>
        <v>flag</v>
      </c>
      <c r="K1180" s="572" t="s">
        <v>640</v>
      </c>
      <c r="L1180" s="572" t="s">
        <v>1675</v>
      </c>
      <c r="M1180" s="572" t="s">
        <v>2318</v>
      </c>
      <c r="N1180" s="572" t="str" cm="1">
        <f t="array" aca="1" ref="N1180" ca="1">CELL("format",Time!J50)</f>
        <v>,0</v>
      </c>
      <c r="O1180" s="572">
        <f>ROW(Time!J50)</f>
        <v>50</v>
      </c>
      <c r="P1180" s="572">
        <f>COLUMN(Time!J50)</f>
        <v>10</v>
      </c>
      <c r="Q1180" s="572">
        <f>ROW(Time!GJ50)</f>
        <v>50</v>
      </c>
      <c r="R1180" s="572">
        <f>COLUMN(Time!GJ50)</f>
        <v>192</v>
      </c>
      <c r="S1180" s="572">
        <f ca="1">_xlfn.SHEET(Time!J50)</f>
        <v>4</v>
      </c>
    </row>
    <row r="1181" spans="1:19" x14ac:dyDescent="0.35">
      <c r="A1181" s="572" t="s">
        <v>270</v>
      </c>
      <c r="B1181" s="572">
        <v>-73</v>
      </c>
      <c r="C1181" s="572" t="s">
        <v>648</v>
      </c>
      <c r="D1181" s="572">
        <v>-71</v>
      </c>
      <c r="E1181" s="572"/>
      <c r="F1181" s="572">
        <f>Time!A52</f>
        <v>0</v>
      </c>
      <c r="G1181" s="572" t="str">
        <f>Time!B52</f>
        <v>First construction period flag</v>
      </c>
      <c r="H1181" s="572" t="s">
        <v>155</v>
      </c>
      <c r="I1181" s="572">
        <f>COLUMN(Time!B52)</f>
        <v>2</v>
      </c>
      <c r="J1181" s="572"/>
      <c r="K1181" s="572" t="s">
        <v>648</v>
      </c>
      <c r="L1181" s="572"/>
      <c r="M1181" s="572"/>
      <c r="N1181" s="572" t="str" cm="1">
        <f t="array" aca="1" ref="N1181" ca="1">CELL("format",Time!A52)</f>
        <v>,0</v>
      </c>
      <c r="O1181" s="572">
        <f>ROW(Time!A52)</f>
        <v>52</v>
      </c>
      <c r="P1181" s="572">
        <f>COLUMN(Time!A52)</f>
        <v>1</v>
      </c>
      <c r="Q1181" s="572">
        <f>ROW(Time!A55)</f>
        <v>55</v>
      </c>
      <c r="R1181" s="572">
        <f>COLUMN(Time!A55)</f>
        <v>1</v>
      </c>
      <c r="S1181" s="572">
        <f ca="1">_xlfn.SHEET(Time!A52)</f>
        <v>4</v>
      </c>
    </row>
    <row r="1182" spans="1:19" x14ac:dyDescent="0.35">
      <c r="A1182" s="572" t="s">
        <v>283</v>
      </c>
      <c r="B1182" s="572">
        <v>80</v>
      </c>
      <c r="C1182" s="572" t="s">
        <v>640</v>
      </c>
      <c r="D1182" s="572">
        <v>-73</v>
      </c>
      <c r="E1182" s="572" t="s">
        <v>641</v>
      </c>
      <c r="F1182" s="572">
        <f>Time!I53</f>
        <v>0</v>
      </c>
      <c r="G1182" s="572" t="str">
        <f>Time!E53</f>
        <v>Financial close date flag</v>
      </c>
      <c r="H1182" s="572" t="s">
        <v>42</v>
      </c>
      <c r="I1182" s="572">
        <f>COLUMN(Time!E53)</f>
        <v>5</v>
      </c>
      <c r="J1182" s="572" t="str">
        <f>Time!G53</f>
        <v>flag</v>
      </c>
      <c r="K1182" s="572"/>
      <c r="L1182" s="572">
        <v>79</v>
      </c>
      <c r="M1182" s="572">
        <v>82</v>
      </c>
      <c r="N1182" s="572" t="str" cm="1">
        <f t="array" aca="1" ref="N1182" ca="1">CELL("format",Time!I53)</f>
        <v>,0</v>
      </c>
      <c r="O1182" s="572">
        <f>ROW(Time!I53)</f>
        <v>53</v>
      </c>
      <c r="P1182" s="572">
        <f>COLUMN(Time!I53)</f>
        <v>9</v>
      </c>
      <c r="Q1182" s="572">
        <f>ROW(Time!GI53)</f>
        <v>53</v>
      </c>
      <c r="R1182" s="572">
        <f>COLUMN(Time!GI53)</f>
        <v>191</v>
      </c>
      <c r="S1182" s="572">
        <f ca="1">_xlfn.SHEET(Time!I53)</f>
        <v>4</v>
      </c>
    </row>
    <row r="1183" spans="1:19" x14ac:dyDescent="0.35">
      <c r="A1183" s="572" t="s">
        <v>274</v>
      </c>
      <c r="B1183" s="572">
        <v>81</v>
      </c>
      <c r="C1183" s="572" t="s">
        <v>374</v>
      </c>
      <c r="D1183" s="572">
        <v>-73</v>
      </c>
      <c r="E1183" s="572" t="s">
        <v>375</v>
      </c>
      <c r="F1183" s="572">
        <f>Time!H54</f>
        <v>1</v>
      </c>
      <c r="G1183" s="572" t="str">
        <f>Time!G54</f>
        <v>flag</v>
      </c>
      <c r="H1183" s="572" t="s">
        <v>5</v>
      </c>
      <c r="I1183" s="572">
        <f>COLUMN(Time!G54)</f>
        <v>7</v>
      </c>
      <c r="J1183" s="572" t="str">
        <f>Time!G54</f>
        <v>flag</v>
      </c>
      <c r="K1183" s="572" t="s">
        <v>374</v>
      </c>
      <c r="L1183" s="572">
        <v>82</v>
      </c>
      <c r="M1183" s="572"/>
      <c r="N1183" s="572" t="str" cm="1">
        <f t="array" aca="1" ref="N1183" ca="1">CELL("format",Time!H54)</f>
        <v>,0</v>
      </c>
      <c r="O1183" s="572">
        <f>ROW(Time!H54)</f>
        <v>54</v>
      </c>
      <c r="P1183" s="572">
        <f>COLUMN(Time!H54)</f>
        <v>8</v>
      </c>
      <c r="Q1183" s="572">
        <f>ROW(Time!H54)</f>
        <v>54</v>
      </c>
      <c r="R1183" s="572">
        <f>COLUMN(Time!H54)</f>
        <v>8</v>
      </c>
      <c r="S1183" s="572">
        <f ca="1">_xlfn.SHEET(Time!H54)</f>
        <v>4</v>
      </c>
    </row>
    <row r="1184" spans="1:19" x14ac:dyDescent="0.35">
      <c r="A1184" s="572" t="s">
        <v>277</v>
      </c>
      <c r="B1184" s="572">
        <v>82</v>
      </c>
      <c r="C1184" s="572" t="s">
        <v>369</v>
      </c>
      <c r="D1184" s="572">
        <v>-73</v>
      </c>
      <c r="E1184" s="572" t="s">
        <v>649</v>
      </c>
      <c r="F1184" s="572">
        <f>Time!J54</f>
        <v>0</v>
      </c>
      <c r="G1184" s="572" t="str">
        <f>Time!E54</f>
        <v>First construction period flag</v>
      </c>
      <c r="H1184" s="572" t="s">
        <v>155</v>
      </c>
      <c r="I1184" s="572">
        <f>COLUMN(Time!E54)</f>
        <v>5</v>
      </c>
      <c r="J1184" s="572" t="str">
        <f>Time!G54</f>
        <v>flag</v>
      </c>
      <c r="K1184" s="572" t="s">
        <v>369</v>
      </c>
      <c r="L1184" s="572">
        <v>80</v>
      </c>
      <c r="M1184" s="572" t="s">
        <v>2319</v>
      </c>
      <c r="N1184" s="572" t="str" cm="1">
        <f t="array" aca="1" ref="N1184" ca="1">CELL("format",Time!J54)</f>
        <v>,0</v>
      </c>
      <c r="O1184" s="572">
        <f>ROW(Time!J54)</f>
        <v>54</v>
      </c>
      <c r="P1184" s="572">
        <f>COLUMN(Time!J54)</f>
        <v>10</v>
      </c>
      <c r="Q1184" s="572">
        <f>ROW(Time!GJ54)</f>
        <v>54</v>
      </c>
      <c r="R1184" s="572">
        <f>COLUMN(Time!GJ54)</f>
        <v>192</v>
      </c>
      <c r="S1184" s="572">
        <f ca="1">_xlfn.SHEET(Time!J54)</f>
        <v>4</v>
      </c>
    </row>
    <row r="1185" spans="1:19" x14ac:dyDescent="0.35">
      <c r="A1185" s="572" t="s">
        <v>270</v>
      </c>
      <c r="B1185" s="572">
        <v>-74</v>
      </c>
      <c r="C1185" s="572" t="s">
        <v>650</v>
      </c>
      <c r="D1185" s="572">
        <v>-71</v>
      </c>
      <c r="E1185" s="572"/>
      <c r="F1185" s="572">
        <f>Time!A56</f>
        <v>0</v>
      </c>
      <c r="G1185" s="572" t="str">
        <f>Time!B56</f>
        <v>End of construction period flag</v>
      </c>
      <c r="H1185" s="572" t="s">
        <v>154</v>
      </c>
      <c r="I1185" s="572">
        <f>COLUMN(Time!B56)</f>
        <v>2</v>
      </c>
      <c r="J1185" s="572"/>
      <c r="K1185" s="572" t="s">
        <v>650</v>
      </c>
      <c r="L1185" s="572"/>
      <c r="M1185" s="572"/>
      <c r="N1185" s="572" t="str" cm="1">
        <f t="array" aca="1" ref="N1185" ca="1">CELL("format",Time!A56)</f>
        <v>,0</v>
      </c>
      <c r="O1185" s="572">
        <f>ROW(Time!A56)</f>
        <v>56</v>
      </c>
      <c r="P1185" s="572">
        <f>COLUMN(Time!A56)</f>
        <v>1</v>
      </c>
      <c r="Q1185" s="572">
        <f>ROW(Time!A64)</f>
        <v>64</v>
      </c>
      <c r="R1185" s="572">
        <f>COLUMN(Time!A64)</f>
        <v>1</v>
      </c>
      <c r="S1185" s="572">
        <f ca="1">_xlfn.SHEET(Time!A56)</f>
        <v>4</v>
      </c>
    </row>
    <row r="1186" spans="1:19" x14ac:dyDescent="0.35">
      <c r="A1186" s="572" t="s">
        <v>283</v>
      </c>
      <c r="B1186" s="572">
        <v>1244</v>
      </c>
      <c r="C1186" s="572" t="s">
        <v>372</v>
      </c>
      <c r="D1186" s="572">
        <v>-74</v>
      </c>
      <c r="E1186" s="572" t="s">
        <v>373</v>
      </c>
      <c r="F1186" s="572">
        <f>Time!F57</f>
        <v>46203</v>
      </c>
      <c r="G1186" s="572" t="str">
        <f>Time!E57</f>
        <v>Financial close date</v>
      </c>
      <c r="H1186" s="572" t="s">
        <v>151</v>
      </c>
      <c r="I1186" s="572">
        <f>COLUMN(Time!E57)</f>
        <v>5</v>
      </c>
      <c r="J1186" s="572" t="str">
        <f>Time!G57</f>
        <v>date</v>
      </c>
      <c r="K1186" s="572"/>
      <c r="L1186" s="572">
        <v>1248</v>
      </c>
      <c r="M1186" s="572">
        <v>84</v>
      </c>
      <c r="N1186" s="572" t="str" cm="1">
        <f t="array" aca="1" ref="N1186" ca="1">CELL("format",Time!F57)</f>
        <v>D1</v>
      </c>
      <c r="O1186" s="572">
        <f>ROW(Time!F57)</f>
        <v>57</v>
      </c>
      <c r="P1186" s="572">
        <f>COLUMN(Time!F57)</f>
        <v>6</v>
      </c>
      <c r="Q1186" s="572">
        <f>ROW(Time!F57)</f>
        <v>57</v>
      </c>
      <c r="R1186" s="572">
        <f>COLUMN(Time!F57)</f>
        <v>6</v>
      </c>
      <c r="S1186" s="572">
        <f ca="1">_xlfn.SHEET(Time!F57)</f>
        <v>4</v>
      </c>
    </row>
    <row r="1187" spans="1:19" x14ac:dyDescent="0.35">
      <c r="A1187" s="572" t="s">
        <v>283</v>
      </c>
      <c r="B1187" s="572">
        <v>1245</v>
      </c>
      <c r="C1187" s="572" t="s">
        <v>376</v>
      </c>
      <c r="D1187" s="572">
        <v>-74</v>
      </c>
      <c r="E1187" s="572" t="s">
        <v>377</v>
      </c>
      <c r="F1187" s="572">
        <f>Time!F58</f>
        <v>42</v>
      </c>
      <c r="G1187" s="572" t="str">
        <f>Time!E58</f>
        <v>Construction period length</v>
      </c>
      <c r="H1187" s="572" t="s">
        <v>157</v>
      </c>
      <c r="I1187" s="572">
        <f>COLUMN(Time!E58)</f>
        <v>5</v>
      </c>
      <c r="J1187" s="572" t="str">
        <f>Time!G58</f>
        <v>months</v>
      </c>
      <c r="K1187" s="572"/>
      <c r="L1187" s="572">
        <v>1249</v>
      </c>
      <c r="M1187" s="572">
        <v>84</v>
      </c>
      <c r="N1187" s="572" t="str" cm="1">
        <f t="array" aca="1" ref="N1187" ca="1">CELL("format",Time!F58)</f>
        <v>,0</v>
      </c>
      <c r="O1187" s="572">
        <f>ROW(Time!F58)</f>
        <v>58</v>
      </c>
      <c r="P1187" s="572">
        <f>COLUMN(Time!F58)</f>
        <v>6</v>
      </c>
      <c r="Q1187" s="572">
        <f>ROW(Time!F58)</f>
        <v>58</v>
      </c>
      <c r="R1187" s="572">
        <f>COLUMN(Time!F58)</f>
        <v>6</v>
      </c>
      <c r="S1187" s="572">
        <f ca="1">_xlfn.SHEET(Time!F58)</f>
        <v>4</v>
      </c>
    </row>
    <row r="1188" spans="1:19" x14ac:dyDescent="0.35">
      <c r="A1188" s="572" t="s">
        <v>277</v>
      </c>
      <c r="B1188" s="572">
        <v>84</v>
      </c>
      <c r="C1188" s="572" t="s">
        <v>1022</v>
      </c>
      <c r="D1188" s="572">
        <v>-74</v>
      </c>
      <c r="E1188" s="572" t="s">
        <v>378</v>
      </c>
      <c r="F1188" s="572">
        <f>Time!F59</f>
        <v>47483</v>
      </c>
      <c r="G1188" s="572" t="str">
        <f>Time!E59</f>
        <v>End of construction period date</v>
      </c>
      <c r="H1188" s="572" t="s">
        <v>152</v>
      </c>
      <c r="I1188" s="572">
        <f>COLUMN(Time!E59)</f>
        <v>5</v>
      </c>
      <c r="J1188" s="572" t="str">
        <f>Time!G59</f>
        <v>date</v>
      </c>
      <c r="K1188" s="572" t="s">
        <v>1022</v>
      </c>
      <c r="L1188" s="572" t="s">
        <v>2320</v>
      </c>
      <c r="M1188" s="572" t="s">
        <v>2321</v>
      </c>
      <c r="N1188" s="572" t="str" cm="1">
        <f t="array" aca="1" ref="N1188" ca="1">CELL("format",Time!F59)</f>
        <v>D1</v>
      </c>
      <c r="O1188" s="572">
        <f>ROW(Time!F59)</f>
        <v>59</v>
      </c>
      <c r="P1188" s="572">
        <f>COLUMN(Time!F59)</f>
        <v>6</v>
      </c>
      <c r="Q1188" s="572">
        <f>ROW(Time!F59)</f>
        <v>59</v>
      </c>
      <c r="R1188" s="572">
        <f>COLUMN(Time!F59)</f>
        <v>6</v>
      </c>
      <c r="S1188" s="572">
        <f ca="1">_xlfn.SHEET(Time!F59)</f>
        <v>4</v>
      </c>
    </row>
    <row r="1189" spans="1:19" x14ac:dyDescent="0.35">
      <c r="A1189" s="572" t="s">
        <v>283</v>
      </c>
      <c r="B1189" s="572">
        <v>85</v>
      </c>
      <c r="C1189" s="572" t="s">
        <v>1022</v>
      </c>
      <c r="D1189" s="572">
        <v>-74</v>
      </c>
      <c r="E1189" s="572" t="s">
        <v>1023</v>
      </c>
      <c r="F1189" s="572">
        <f>Time!F61</f>
        <v>47483</v>
      </c>
      <c r="G1189" s="572" t="str">
        <f>Time!E61</f>
        <v>End of construction period date</v>
      </c>
      <c r="H1189" s="572" t="s">
        <v>152</v>
      </c>
      <c r="I1189" s="572">
        <f>COLUMN(Time!E61)</f>
        <v>5</v>
      </c>
      <c r="J1189" s="572" t="str">
        <f>Time!G61</f>
        <v>date</v>
      </c>
      <c r="K1189" s="572"/>
      <c r="L1189" s="572">
        <v>84</v>
      </c>
      <c r="M1189" s="572">
        <v>88</v>
      </c>
      <c r="N1189" s="572" t="str" cm="1">
        <f t="array" aca="1" ref="N1189" ca="1">CELL("format",Time!F61)</f>
        <v>D1</v>
      </c>
      <c r="O1189" s="572">
        <f>ROW(Time!F61)</f>
        <v>61</v>
      </c>
      <c r="P1189" s="572">
        <f>COLUMN(Time!F61)</f>
        <v>6</v>
      </c>
      <c r="Q1189" s="572">
        <f>ROW(Time!F61)</f>
        <v>61</v>
      </c>
      <c r="R1189" s="572">
        <f>COLUMN(Time!F61)</f>
        <v>6</v>
      </c>
      <c r="S1189" s="572">
        <f ca="1">_xlfn.SHEET(Time!F61)</f>
        <v>4</v>
      </c>
    </row>
    <row r="1190" spans="1:19" x14ac:dyDescent="0.35">
      <c r="A1190" s="572" t="s">
        <v>283</v>
      </c>
      <c r="B1190" s="572">
        <v>86</v>
      </c>
      <c r="C1190" s="572" t="s">
        <v>660</v>
      </c>
      <c r="D1190" s="572">
        <v>-74</v>
      </c>
      <c r="E1190" s="572" t="s">
        <v>1029</v>
      </c>
      <c r="F1190" s="572">
        <f>Time!I62</f>
        <v>0</v>
      </c>
      <c r="G1190" s="572" t="str">
        <f>Time!E62</f>
        <v>Model period ending</v>
      </c>
      <c r="H1190" s="572" t="s">
        <v>11</v>
      </c>
      <c r="I1190" s="572">
        <f>COLUMN(Time!E62)</f>
        <v>5</v>
      </c>
      <c r="J1190" s="572" t="str">
        <f>Time!G62</f>
        <v>date</v>
      </c>
      <c r="K1190" s="572"/>
      <c r="L1190" s="572">
        <v>75</v>
      </c>
      <c r="M1190" s="572">
        <v>88</v>
      </c>
      <c r="N1190" s="572" t="str" cm="1">
        <f t="array" aca="1" ref="N1190" ca="1">CELL("format",Time!I62)</f>
        <v>D1</v>
      </c>
      <c r="O1190" s="572">
        <f>ROW(Time!I62)</f>
        <v>62</v>
      </c>
      <c r="P1190" s="572">
        <f>COLUMN(Time!I62)</f>
        <v>9</v>
      </c>
      <c r="Q1190" s="572">
        <f>ROW(Time!GJ62)</f>
        <v>62</v>
      </c>
      <c r="R1190" s="572">
        <f>COLUMN(Time!GJ62)</f>
        <v>192</v>
      </c>
      <c r="S1190" s="572">
        <f ca="1">_xlfn.SHEET(Time!I62)</f>
        <v>4</v>
      </c>
    </row>
    <row r="1191" spans="1:19" x14ac:dyDescent="0.35">
      <c r="A1191" s="572" t="s">
        <v>274</v>
      </c>
      <c r="B1191" s="572">
        <v>87</v>
      </c>
      <c r="C1191" s="572" t="s">
        <v>2501</v>
      </c>
      <c r="D1191" s="572">
        <v>-74</v>
      </c>
      <c r="E1191" s="572" t="s">
        <v>651</v>
      </c>
      <c r="F1191" s="572">
        <f>Time!H63</f>
        <v>1</v>
      </c>
      <c r="G1191" s="572" t="str">
        <f>Time!G63</f>
        <v>flag</v>
      </c>
      <c r="H1191" s="572" t="s">
        <v>5</v>
      </c>
      <c r="I1191" s="572">
        <f>COLUMN(Time!G63)</f>
        <v>7</v>
      </c>
      <c r="J1191" s="572" t="str">
        <f>Time!G63</f>
        <v>flag</v>
      </c>
      <c r="K1191" s="572" t="s">
        <v>374</v>
      </c>
      <c r="L1191" s="572">
        <v>88</v>
      </c>
      <c r="M1191" s="572"/>
      <c r="N1191" s="572" t="str" cm="1">
        <f t="array" aca="1" ref="N1191" ca="1">CELL("format",Time!H63)</f>
        <v>,0</v>
      </c>
      <c r="O1191" s="572">
        <f>ROW(Time!H63)</f>
        <v>63</v>
      </c>
      <c r="P1191" s="572">
        <f>COLUMN(Time!H63)</f>
        <v>8</v>
      </c>
      <c r="Q1191" s="572">
        <f>ROW(Time!H63)</f>
        <v>63</v>
      </c>
      <c r="R1191" s="572">
        <f>COLUMN(Time!H63)</f>
        <v>8</v>
      </c>
      <c r="S1191" s="572">
        <f ca="1">_xlfn.SHEET(Time!H63)</f>
        <v>4</v>
      </c>
    </row>
    <row r="1192" spans="1:19" x14ac:dyDescent="0.35">
      <c r="A1192" s="572" t="s">
        <v>281</v>
      </c>
      <c r="B1192" s="572">
        <v>831</v>
      </c>
      <c r="C1192" s="572">
        <v>831</v>
      </c>
      <c r="D1192" s="572">
        <v>-74</v>
      </c>
      <c r="E1192" s="572" t="s">
        <v>335</v>
      </c>
      <c r="F1192" s="572">
        <f>Time!I63</f>
        <v>0</v>
      </c>
      <c r="G1192" s="572" t="str">
        <f>Time!G63</f>
        <v>flag</v>
      </c>
      <c r="H1192" s="572" t="s">
        <v>5</v>
      </c>
      <c r="I1192" s="572">
        <f>COLUMN(Time!G63)</f>
        <v>7</v>
      </c>
      <c r="J1192" s="572" t="str">
        <f>Time!G63</f>
        <v>flag</v>
      </c>
      <c r="K1192" s="572"/>
      <c r="L1192" s="572"/>
      <c r="M1192" s="572"/>
      <c r="N1192" s="572" t="str" cm="1">
        <f t="array" aca="1" ref="N1192" ca="1">CELL("format",Time!I63)</f>
        <v>,0</v>
      </c>
      <c r="O1192" s="572">
        <f>ROW(Time!I63)</f>
        <v>63</v>
      </c>
      <c r="P1192" s="572">
        <f>COLUMN(Time!I63)</f>
        <v>9</v>
      </c>
      <c r="Q1192" s="572">
        <f>ROW(Time!I63)</f>
        <v>63</v>
      </c>
      <c r="R1192" s="572">
        <f>COLUMN(Time!I63)</f>
        <v>9</v>
      </c>
      <c r="S1192" s="572">
        <f ca="1">_xlfn.SHEET(Time!I63)</f>
        <v>4</v>
      </c>
    </row>
    <row r="1193" spans="1:19" x14ac:dyDescent="0.35">
      <c r="A1193" s="572" t="s">
        <v>277</v>
      </c>
      <c r="B1193" s="572">
        <v>88</v>
      </c>
      <c r="C1193" s="572" t="s">
        <v>652</v>
      </c>
      <c r="D1193" s="572">
        <v>-74</v>
      </c>
      <c r="E1193" s="572" t="s">
        <v>1031</v>
      </c>
      <c r="F1193" s="572">
        <f>Time!J63</f>
        <v>0</v>
      </c>
      <c r="G1193" s="572" t="str">
        <f>Time!E63</f>
        <v>End of construction period flag</v>
      </c>
      <c r="H1193" s="572" t="s">
        <v>154</v>
      </c>
      <c r="I1193" s="572">
        <f>COLUMN(Time!E63)</f>
        <v>5</v>
      </c>
      <c r="J1193" s="572" t="str">
        <f>Time!G63</f>
        <v>flag</v>
      </c>
      <c r="K1193" s="572" t="s">
        <v>369</v>
      </c>
      <c r="L1193" s="572" t="s">
        <v>1677</v>
      </c>
      <c r="M1193" s="572" t="s">
        <v>2322</v>
      </c>
      <c r="N1193" s="572" t="str" cm="1">
        <f t="array" aca="1" ref="N1193" ca="1">CELL("format",Time!J63)</f>
        <v>,0</v>
      </c>
      <c r="O1193" s="572">
        <f>ROW(Time!J63)</f>
        <v>63</v>
      </c>
      <c r="P1193" s="572">
        <f>COLUMN(Time!J63)</f>
        <v>10</v>
      </c>
      <c r="Q1193" s="572">
        <f>ROW(Time!GJ63)</f>
        <v>63</v>
      </c>
      <c r="R1193" s="572">
        <f>COLUMN(Time!GJ63)</f>
        <v>192</v>
      </c>
      <c r="S1193" s="572">
        <f ca="1">_xlfn.SHEET(Time!J63)</f>
        <v>4</v>
      </c>
    </row>
    <row r="1194" spans="1:19" x14ac:dyDescent="0.35">
      <c r="A1194" s="572" t="s">
        <v>270</v>
      </c>
      <c r="B1194" s="572">
        <v>-75</v>
      </c>
      <c r="C1194" s="572" t="s">
        <v>379</v>
      </c>
      <c r="D1194" s="572">
        <v>-71</v>
      </c>
      <c r="E1194" s="572"/>
      <c r="F1194" s="572">
        <f>Time!A65</f>
        <v>0</v>
      </c>
      <c r="G1194" s="572" t="str">
        <f>Time!B65</f>
        <v>Construction period flag</v>
      </c>
      <c r="H1194" s="572" t="s">
        <v>153</v>
      </c>
      <c r="I1194" s="572">
        <f>COLUMN(Time!B65)</f>
        <v>2</v>
      </c>
      <c r="J1194" s="572"/>
      <c r="K1194" s="572" t="s">
        <v>379</v>
      </c>
      <c r="L1194" s="572"/>
      <c r="M1194" s="572"/>
      <c r="N1194" s="572" t="str" cm="1">
        <f t="array" aca="1" ref="N1194" ca="1">CELL("format",Time!A65)</f>
        <v>,0</v>
      </c>
      <c r="O1194" s="572">
        <f>ROW(Time!A65)</f>
        <v>65</v>
      </c>
      <c r="P1194" s="572">
        <f>COLUMN(Time!A65)</f>
        <v>1</v>
      </c>
      <c r="Q1194" s="572">
        <f>ROW(Time!A69)</f>
        <v>69</v>
      </c>
      <c r="R1194" s="572">
        <f>COLUMN(Time!A69)</f>
        <v>1</v>
      </c>
      <c r="S1194" s="572">
        <f ca="1">_xlfn.SHEET(Time!A65)</f>
        <v>4</v>
      </c>
    </row>
    <row r="1195" spans="1:19" x14ac:dyDescent="0.35">
      <c r="A1195" s="572" t="s">
        <v>283</v>
      </c>
      <c r="B1195" s="572">
        <v>89</v>
      </c>
      <c r="C1195" s="572" t="s">
        <v>369</v>
      </c>
      <c r="D1195" s="572">
        <v>-75</v>
      </c>
      <c r="E1195" s="572" t="s">
        <v>370</v>
      </c>
      <c r="F1195" s="572">
        <f>Time!J66</f>
        <v>0</v>
      </c>
      <c r="G1195" s="572" t="str">
        <f>Time!E66</f>
        <v>First construction period flag</v>
      </c>
      <c r="H1195" s="572" t="s">
        <v>155</v>
      </c>
      <c r="I1195" s="572">
        <f>COLUMN(Time!E66)</f>
        <v>5</v>
      </c>
      <c r="J1195" s="572" t="str">
        <f>Time!G66</f>
        <v>flag</v>
      </c>
      <c r="K1195" s="572"/>
      <c r="L1195" s="572">
        <v>82</v>
      </c>
      <c r="M1195" s="572">
        <v>92</v>
      </c>
      <c r="N1195" s="572" t="str" cm="1">
        <f t="array" aca="1" ref="N1195" ca="1">CELL("format",Time!J66)</f>
        <v>,0</v>
      </c>
      <c r="O1195" s="572">
        <f>ROW(Time!J66)</f>
        <v>66</v>
      </c>
      <c r="P1195" s="572">
        <f>COLUMN(Time!J66)</f>
        <v>10</v>
      </c>
      <c r="Q1195" s="572">
        <f>ROW(Time!GJ66)</f>
        <v>66</v>
      </c>
      <c r="R1195" s="572">
        <f>COLUMN(Time!GJ66)</f>
        <v>192</v>
      </c>
      <c r="S1195" s="572">
        <f ca="1">_xlfn.SHEET(Time!J66)</f>
        <v>4</v>
      </c>
    </row>
    <row r="1196" spans="1:19" x14ac:dyDescent="0.35">
      <c r="A1196" s="572" t="s">
        <v>283</v>
      </c>
      <c r="B1196" s="572">
        <v>90</v>
      </c>
      <c r="C1196" s="572" t="s">
        <v>652</v>
      </c>
      <c r="D1196" s="572">
        <v>-75</v>
      </c>
      <c r="E1196" s="572" t="s">
        <v>653</v>
      </c>
      <c r="F1196" s="572">
        <f>Time!I67</f>
        <v>0</v>
      </c>
      <c r="G1196" s="572" t="str">
        <f>Time!E67</f>
        <v>End of construction period flag</v>
      </c>
      <c r="H1196" s="572" t="s">
        <v>154</v>
      </c>
      <c r="I1196" s="572">
        <f>COLUMN(Time!E67)</f>
        <v>5</v>
      </c>
      <c r="J1196" s="572" t="str">
        <f>Time!G67</f>
        <v>flag</v>
      </c>
      <c r="K1196" s="572"/>
      <c r="L1196" s="572">
        <v>88</v>
      </c>
      <c r="M1196" s="572">
        <v>92</v>
      </c>
      <c r="N1196" s="572" t="str" cm="1">
        <f t="array" aca="1" ref="N1196" ca="1">CELL("format",Time!I67)</f>
        <v>,0</v>
      </c>
      <c r="O1196" s="572">
        <f>ROW(Time!I67)</f>
        <v>67</v>
      </c>
      <c r="P1196" s="572">
        <f>COLUMN(Time!I67)</f>
        <v>9</v>
      </c>
      <c r="Q1196" s="572">
        <f>ROW(Time!GI67)</f>
        <v>67</v>
      </c>
      <c r="R1196" s="572">
        <f>COLUMN(Time!GI67)</f>
        <v>191</v>
      </c>
      <c r="S1196" s="572">
        <f ca="1">_xlfn.SHEET(Time!I67)</f>
        <v>4</v>
      </c>
    </row>
    <row r="1197" spans="1:19" x14ac:dyDescent="0.35">
      <c r="A1197" s="572" t="s">
        <v>274</v>
      </c>
      <c r="B1197" s="572">
        <v>91</v>
      </c>
      <c r="C1197" s="572" t="s">
        <v>2502</v>
      </c>
      <c r="D1197" s="572">
        <v>-75</v>
      </c>
      <c r="E1197" s="572" t="s">
        <v>380</v>
      </c>
      <c r="F1197" s="572">
        <f>Time!H68</f>
        <v>42</v>
      </c>
      <c r="G1197" s="572" t="str">
        <f>Time!G68</f>
        <v>flag</v>
      </c>
      <c r="H1197" s="572" t="s">
        <v>5</v>
      </c>
      <c r="I1197" s="572">
        <f>COLUMN(Time!G68)</f>
        <v>7</v>
      </c>
      <c r="J1197" s="572" t="str">
        <f>Time!G68</f>
        <v>flag</v>
      </c>
      <c r="K1197" s="572" t="s">
        <v>374</v>
      </c>
      <c r="L1197" s="572">
        <v>92</v>
      </c>
      <c r="M1197" s="572"/>
      <c r="N1197" s="572" t="str" cm="1">
        <f t="array" aca="1" ref="N1197" ca="1">CELL("format",Time!H68)</f>
        <v>,0</v>
      </c>
      <c r="O1197" s="572">
        <f>ROW(Time!H68)</f>
        <v>68</v>
      </c>
      <c r="P1197" s="572">
        <f>COLUMN(Time!H68)</f>
        <v>8</v>
      </c>
      <c r="Q1197" s="572">
        <f>ROW(Time!H68)</f>
        <v>68</v>
      </c>
      <c r="R1197" s="572">
        <f>COLUMN(Time!H68)</f>
        <v>8</v>
      </c>
      <c r="S1197" s="572">
        <f ca="1">_xlfn.SHEET(Time!H68)</f>
        <v>4</v>
      </c>
    </row>
    <row r="1198" spans="1:19" x14ac:dyDescent="0.35">
      <c r="A1198" s="572" t="s">
        <v>281</v>
      </c>
      <c r="B1198" s="572">
        <v>832</v>
      </c>
      <c r="C1198" s="572">
        <v>832</v>
      </c>
      <c r="D1198" s="572">
        <v>-75</v>
      </c>
      <c r="E1198" s="572" t="s">
        <v>335</v>
      </c>
      <c r="F1198" s="572">
        <f>Time!I68</f>
        <v>0</v>
      </c>
      <c r="G1198" s="572" t="str">
        <f>Time!G68</f>
        <v>flag</v>
      </c>
      <c r="H1198" s="572" t="s">
        <v>5</v>
      </c>
      <c r="I1198" s="572">
        <f>COLUMN(Time!G68)</f>
        <v>7</v>
      </c>
      <c r="J1198" s="572" t="str">
        <f>Time!G68</f>
        <v>flag</v>
      </c>
      <c r="K1198" s="572"/>
      <c r="L1198" s="572"/>
      <c r="M1198" s="572"/>
      <c r="N1198" s="572" t="str" cm="1">
        <f t="array" aca="1" ref="N1198" ca="1">CELL("format",Time!I68)</f>
        <v>,0</v>
      </c>
      <c r="O1198" s="572">
        <f>ROW(Time!I68)</f>
        <v>68</v>
      </c>
      <c r="P1198" s="572">
        <f>COLUMN(Time!I68)</f>
        <v>9</v>
      </c>
      <c r="Q1198" s="572">
        <f>ROW(Time!I68)</f>
        <v>68</v>
      </c>
      <c r="R1198" s="572">
        <f>COLUMN(Time!I68)</f>
        <v>9</v>
      </c>
      <c r="S1198" s="572">
        <f ca="1">_xlfn.SHEET(Time!I68)</f>
        <v>4</v>
      </c>
    </row>
    <row r="1199" spans="1:19" x14ac:dyDescent="0.35">
      <c r="A1199" s="572" t="s">
        <v>277</v>
      </c>
      <c r="B1199" s="572">
        <v>92</v>
      </c>
      <c r="C1199" s="572" t="s">
        <v>299</v>
      </c>
      <c r="D1199" s="572">
        <v>-75</v>
      </c>
      <c r="E1199" s="572" t="s">
        <v>1032</v>
      </c>
      <c r="F1199" s="572">
        <f>Time!J68</f>
        <v>0</v>
      </c>
      <c r="G1199" s="572" t="str">
        <f>Time!E68</f>
        <v>Construction period flag</v>
      </c>
      <c r="H1199" s="572" t="s">
        <v>153</v>
      </c>
      <c r="I1199" s="572">
        <f>COLUMN(Time!E68)</f>
        <v>5</v>
      </c>
      <c r="J1199" s="572" t="str">
        <f>Time!G68</f>
        <v>flag</v>
      </c>
      <c r="K1199" s="572" t="s">
        <v>369</v>
      </c>
      <c r="L1199" s="572" t="s">
        <v>1678</v>
      </c>
      <c r="M1199" s="572" t="s">
        <v>2323</v>
      </c>
      <c r="N1199" s="572" t="str" cm="1">
        <f t="array" aca="1" ref="N1199" ca="1">CELL("format",Time!J68)</f>
        <v>,0</v>
      </c>
      <c r="O1199" s="572">
        <f>ROW(Time!J68)</f>
        <v>68</v>
      </c>
      <c r="P1199" s="572">
        <f>COLUMN(Time!J68)</f>
        <v>10</v>
      </c>
      <c r="Q1199" s="572">
        <f>ROW(Time!GJ68)</f>
        <v>68</v>
      </c>
      <c r="R1199" s="572">
        <f>COLUMN(Time!GJ68)</f>
        <v>192</v>
      </c>
      <c r="S1199" s="572">
        <f ca="1">_xlfn.SHEET(Time!J68)</f>
        <v>4</v>
      </c>
    </row>
    <row r="1200" spans="1:19" x14ac:dyDescent="0.35">
      <c r="A1200" s="572" t="s">
        <v>270</v>
      </c>
      <c r="B1200" s="572">
        <v>-76</v>
      </c>
      <c r="C1200" s="572" t="s">
        <v>381</v>
      </c>
      <c r="D1200" s="572">
        <v>-71</v>
      </c>
      <c r="E1200" s="572"/>
      <c r="F1200" s="572">
        <f>Time!A70</f>
        <v>0</v>
      </c>
      <c r="G1200" s="572" t="str">
        <f>Time!B70</f>
        <v>First operating period flag</v>
      </c>
      <c r="H1200" s="572" t="s">
        <v>44</v>
      </c>
      <c r="I1200" s="572">
        <f>COLUMN(Time!B70)</f>
        <v>2</v>
      </c>
      <c r="J1200" s="572"/>
      <c r="K1200" s="572" t="s">
        <v>381</v>
      </c>
      <c r="L1200" s="572"/>
      <c r="M1200" s="572"/>
      <c r="N1200" s="572" t="str" cm="1">
        <f t="array" aca="1" ref="N1200" ca="1">CELL("format",Time!A70)</f>
        <v>,0</v>
      </c>
      <c r="O1200" s="572">
        <f>ROW(Time!A70)</f>
        <v>70</v>
      </c>
      <c r="P1200" s="572">
        <f>COLUMN(Time!A70)</f>
        <v>1</v>
      </c>
      <c r="Q1200" s="572">
        <f>ROW(Time!A73)</f>
        <v>73</v>
      </c>
      <c r="R1200" s="572">
        <f>COLUMN(Time!A73)</f>
        <v>1</v>
      </c>
      <c r="S1200" s="572">
        <f ca="1">_xlfn.SHEET(Time!A70)</f>
        <v>4</v>
      </c>
    </row>
    <row r="1201" spans="1:19" x14ac:dyDescent="0.35">
      <c r="A1201" s="572" t="s">
        <v>283</v>
      </c>
      <c r="B1201" s="572">
        <v>93</v>
      </c>
      <c r="C1201" s="572" t="s">
        <v>652</v>
      </c>
      <c r="D1201" s="572">
        <v>-76</v>
      </c>
      <c r="E1201" s="572" t="s">
        <v>653</v>
      </c>
      <c r="F1201" s="572">
        <f>Time!I71</f>
        <v>0</v>
      </c>
      <c r="G1201" s="572" t="str">
        <f>Time!E71</f>
        <v>End of construction period flag</v>
      </c>
      <c r="H1201" s="572" t="s">
        <v>154</v>
      </c>
      <c r="I1201" s="572">
        <f>COLUMN(Time!E71)</f>
        <v>5</v>
      </c>
      <c r="J1201" s="572" t="str">
        <f>Time!G71</f>
        <v>flag</v>
      </c>
      <c r="K1201" s="572"/>
      <c r="L1201" s="572">
        <v>88</v>
      </c>
      <c r="M1201" s="572">
        <v>95</v>
      </c>
      <c r="N1201" s="572" t="str" cm="1">
        <f t="array" aca="1" ref="N1201" ca="1">CELL("format",Time!I71)</f>
        <v>,0</v>
      </c>
      <c r="O1201" s="572">
        <f>ROW(Time!I71)</f>
        <v>71</v>
      </c>
      <c r="P1201" s="572">
        <f>COLUMN(Time!I71)</f>
        <v>9</v>
      </c>
      <c r="Q1201" s="572">
        <f>ROW(Time!GI71)</f>
        <v>71</v>
      </c>
      <c r="R1201" s="572">
        <f>COLUMN(Time!GI71)</f>
        <v>191</v>
      </c>
      <c r="S1201" s="572">
        <f ca="1">_xlfn.SHEET(Time!I71)</f>
        <v>4</v>
      </c>
    </row>
    <row r="1202" spans="1:19" x14ac:dyDescent="0.35">
      <c r="A1202" s="572" t="s">
        <v>274</v>
      </c>
      <c r="B1202" s="572">
        <v>94</v>
      </c>
      <c r="C1202" s="572" t="s">
        <v>654</v>
      </c>
      <c r="D1202" s="572">
        <v>-76</v>
      </c>
      <c r="E1202" s="572" t="s">
        <v>655</v>
      </c>
      <c r="F1202" s="572">
        <f>Time!H72</f>
        <v>1</v>
      </c>
      <c r="G1202" s="572" t="str">
        <f>Time!G72</f>
        <v>flag</v>
      </c>
      <c r="H1202" s="572" t="s">
        <v>5</v>
      </c>
      <c r="I1202" s="572">
        <f>COLUMN(Time!G72)</f>
        <v>7</v>
      </c>
      <c r="J1202" s="572" t="str">
        <f>Time!G72</f>
        <v>flag</v>
      </c>
      <c r="K1202" s="572" t="s">
        <v>654</v>
      </c>
      <c r="L1202" s="572">
        <v>95</v>
      </c>
      <c r="M1202" s="572"/>
      <c r="N1202" s="572" t="str" cm="1">
        <f t="array" aca="1" ref="N1202" ca="1">CELL("format",Time!H72)</f>
        <v>,0</v>
      </c>
      <c r="O1202" s="572">
        <f>ROW(Time!H72)</f>
        <v>72</v>
      </c>
      <c r="P1202" s="572">
        <f>COLUMN(Time!H72)</f>
        <v>8</v>
      </c>
      <c r="Q1202" s="572">
        <f>ROW(Time!H72)</f>
        <v>72</v>
      </c>
      <c r="R1202" s="572">
        <f>COLUMN(Time!H72)</f>
        <v>8</v>
      </c>
      <c r="S1202" s="572">
        <f ca="1">_xlfn.SHEET(Time!H72)</f>
        <v>4</v>
      </c>
    </row>
    <row r="1203" spans="1:19" x14ac:dyDescent="0.35">
      <c r="A1203" s="572" t="s">
        <v>277</v>
      </c>
      <c r="B1203" s="572">
        <v>95</v>
      </c>
      <c r="C1203" s="572" t="s">
        <v>642</v>
      </c>
      <c r="D1203" s="572">
        <v>-76</v>
      </c>
      <c r="E1203" s="572" t="s">
        <v>656</v>
      </c>
      <c r="F1203" s="572">
        <f>Time!J72</f>
        <v>0</v>
      </c>
      <c r="G1203" s="572" t="str">
        <f>Time!E72</f>
        <v>First operating period flag</v>
      </c>
      <c r="H1203" s="572" t="s">
        <v>44</v>
      </c>
      <c r="I1203" s="572">
        <f>COLUMN(Time!E72)</f>
        <v>5</v>
      </c>
      <c r="J1203" s="572" t="str">
        <f>Time!G72</f>
        <v>flag</v>
      </c>
      <c r="K1203" s="572" t="s">
        <v>642</v>
      </c>
      <c r="L1203" s="572">
        <v>93</v>
      </c>
      <c r="M1203" s="572" t="s">
        <v>2324</v>
      </c>
      <c r="N1203" s="572" t="str" cm="1">
        <f t="array" aca="1" ref="N1203" ca="1">CELL("format",Time!J72)</f>
        <v>,0</v>
      </c>
      <c r="O1203" s="572">
        <f>ROW(Time!J72)</f>
        <v>72</v>
      </c>
      <c r="P1203" s="572">
        <f>COLUMN(Time!J72)</f>
        <v>10</v>
      </c>
      <c r="Q1203" s="572">
        <f>ROW(Time!GJ72)</f>
        <v>72</v>
      </c>
      <c r="R1203" s="572">
        <f>COLUMN(Time!GJ72)</f>
        <v>192</v>
      </c>
      <c r="S1203" s="572">
        <f ca="1">_xlfn.SHEET(Time!J72)</f>
        <v>4</v>
      </c>
    </row>
    <row r="1204" spans="1:19" x14ac:dyDescent="0.35">
      <c r="A1204" s="572" t="s">
        <v>270</v>
      </c>
      <c r="B1204" s="572">
        <v>-77</v>
      </c>
      <c r="C1204" s="572" t="s">
        <v>657</v>
      </c>
      <c r="D1204" s="572">
        <v>-71</v>
      </c>
      <c r="E1204" s="572"/>
      <c r="F1204" s="572">
        <f>Time!A74</f>
        <v>0</v>
      </c>
      <c r="G1204" s="572" t="str">
        <f>Time!B74</f>
        <v>Last operating period flag</v>
      </c>
      <c r="H1204" s="572" t="s">
        <v>45</v>
      </c>
      <c r="I1204" s="572">
        <f>COLUMN(Time!B74)</f>
        <v>2</v>
      </c>
      <c r="J1204" s="572"/>
      <c r="K1204" s="572" t="s">
        <v>657</v>
      </c>
      <c r="L1204" s="572"/>
      <c r="M1204" s="572"/>
      <c r="N1204" s="572" t="str" cm="1">
        <f t="array" aca="1" ref="N1204" ca="1">CELL("format",Time!A74)</f>
        <v>,0</v>
      </c>
      <c r="O1204" s="572">
        <f>ROW(Time!A74)</f>
        <v>74</v>
      </c>
      <c r="P1204" s="572">
        <f>COLUMN(Time!A74)</f>
        <v>1</v>
      </c>
      <c r="Q1204" s="572">
        <f>ROW(Time!A84)</f>
        <v>84</v>
      </c>
      <c r="R1204" s="572">
        <f>COLUMN(Time!A84)</f>
        <v>1</v>
      </c>
      <c r="S1204" s="572">
        <f ca="1">_xlfn.SHEET(Time!A74)</f>
        <v>4</v>
      </c>
    </row>
    <row r="1205" spans="1:19" x14ac:dyDescent="0.35">
      <c r="A1205" s="572" t="s">
        <v>283</v>
      </c>
      <c r="B1205" s="572">
        <v>96</v>
      </c>
      <c r="C1205" s="572" t="s">
        <v>1022</v>
      </c>
      <c r="D1205" s="572">
        <v>-77</v>
      </c>
      <c r="E1205" s="572" t="s">
        <v>1023</v>
      </c>
      <c r="F1205" s="572">
        <f>Time!F75</f>
        <v>47483</v>
      </c>
      <c r="G1205" s="572" t="str">
        <f>Time!E75</f>
        <v>End of construction period date</v>
      </c>
      <c r="H1205" s="572" t="s">
        <v>152</v>
      </c>
      <c r="I1205" s="572">
        <f>COLUMN(Time!E75)</f>
        <v>5</v>
      </c>
      <c r="J1205" s="572" t="str">
        <f>Time!G75</f>
        <v>date</v>
      </c>
      <c r="K1205" s="572"/>
      <c r="L1205" s="572">
        <v>84</v>
      </c>
      <c r="M1205" s="572">
        <v>100</v>
      </c>
      <c r="N1205" s="572" t="str" cm="1">
        <f t="array" aca="1" ref="N1205" ca="1">CELL("format",Time!F75)</f>
        <v>D1</v>
      </c>
      <c r="O1205" s="572">
        <f>ROW(Time!F75)</f>
        <v>75</v>
      </c>
      <c r="P1205" s="572">
        <f>COLUMN(Time!F75)</f>
        <v>6</v>
      </c>
      <c r="Q1205" s="572">
        <f>ROW(Time!F75)</f>
        <v>75</v>
      </c>
      <c r="R1205" s="572">
        <f>COLUMN(Time!F75)</f>
        <v>6</v>
      </c>
      <c r="S1205" s="572">
        <f ca="1">_xlfn.SHEET(Time!F75)</f>
        <v>4</v>
      </c>
    </row>
    <row r="1206" spans="1:19" x14ac:dyDescent="0.35">
      <c r="A1206" s="572" t="s">
        <v>283</v>
      </c>
      <c r="B1206" s="572">
        <v>97</v>
      </c>
      <c r="C1206" s="572" t="s">
        <v>549</v>
      </c>
      <c r="D1206" s="572">
        <v>-77</v>
      </c>
      <c r="E1206" s="572" t="s">
        <v>658</v>
      </c>
      <c r="F1206" s="572">
        <f>Time!F76</f>
        <v>25</v>
      </c>
      <c r="G1206" s="572" t="str">
        <f>Time!E76</f>
        <v>Length of PPA</v>
      </c>
      <c r="H1206" s="572" t="s">
        <v>140</v>
      </c>
      <c r="I1206" s="572">
        <f>COLUMN(Time!E76)</f>
        <v>5</v>
      </c>
      <c r="J1206" s="572" t="str">
        <f>Time!G76</f>
        <v>years</v>
      </c>
      <c r="K1206" s="572"/>
      <c r="L1206" s="572">
        <v>914</v>
      </c>
      <c r="M1206" s="572">
        <v>100</v>
      </c>
      <c r="N1206" s="572" t="str" cm="1">
        <f t="array" aca="1" ref="N1206" ca="1">CELL("format",Time!F76)</f>
        <v>,0</v>
      </c>
      <c r="O1206" s="572">
        <f>ROW(Time!F76)</f>
        <v>76</v>
      </c>
      <c r="P1206" s="572">
        <f>COLUMN(Time!F76)</f>
        <v>6</v>
      </c>
      <c r="Q1206" s="572">
        <f>ROW(Time!F76)</f>
        <v>76</v>
      </c>
      <c r="R1206" s="572">
        <f>COLUMN(Time!F76)</f>
        <v>6</v>
      </c>
      <c r="S1206" s="572">
        <f ca="1">_xlfn.SHEET(Time!F76)</f>
        <v>4</v>
      </c>
    </row>
    <row r="1207" spans="1:19" x14ac:dyDescent="0.35">
      <c r="A1207" s="572" t="s">
        <v>283</v>
      </c>
      <c r="B1207" s="572">
        <v>98</v>
      </c>
      <c r="C1207" s="572" t="s">
        <v>556</v>
      </c>
      <c r="D1207" s="572">
        <v>-77</v>
      </c>
      <c r="E1207" s="572" t="s">
        <v>659</v>
      </c>
      <c r="F1207" s="572">
        <f>Time!F77</f>
        <v>0</v>
      </c>
      <c r="G1207" s="572" t="str">
        <f>Time!E77</f>
        <v>Contract extension</v>
      </c>
      <c r="H1207" s="572" t="s">
        <v>81</v>
      </c>
      <c r="I1207" s="572">
        <f>COLUMN(Time!E77)</f>
        <v>5</v>
      </c>
      <c r="J1207" s="572" t="str">
        <f>Time!G77</f>
        <v>years</v>
      </c>
      <c r="K1207" s="572"/>
      <c r="L1207" s="572">
        <v>916</v>
      </c>
      <c r="M1207" s="572">
        <v>100</v>
      </c>
      <c r="N1207" s="572" t="str" cm="1">
        <f t="array" aca="1" ref="N1207" ca="1">CELL("format",Time!F77)</f>
        <v>F0</v>
      </c>
      <c r="O1207" s="572">
        <f>ROW(Time!F77)</f>
        <v>77</v>
      </c>
      <c r="P1207" s="572">
        <f>COLUMN(Time!F77)</f>
        <v>6</v>
      </c>
      <c r="Q1207" s="572">
        <f>ROW(Time!F77)</f>
        <v>77</v>
      </c>
      <c r="R1207" s="572">
        <f>COLUMN(Time!F77)</f>
        <v>6</v>
      </c>
      <c r="S1207" s="572">
        <f ca="1">_xlfn.SHEET(Time!F77)</f>
        <v>4</v>
      </c>
    </row>
    <row r="1208" spans="1:19" x14ac:dyDescent="0.35">
      <c r="A1208" s="572" t="s">
        <v>283</v>
      </c>
      <c r="B1208" s="572">
        <v>99</v>
      </c>
      <c r="C1208" s="572" t="s">
        <v>297</v>
      </c>
      <c r="D1208" s="572">
        <v>-77</v>
      </c>
      <c r="E1208" s="572" t="s">
        <v>298</v>
      </c>
      <c r="F1208" s="572">
        <f>Time!F78</f>
        <v>12</v>
      </c>
      <c r="G1208" s="572" t="str">
        <f>Time!E78</f>
        <v>Months in year</v>
      </c>
      <c r="H1208" s="572" t="s">
        <v>43</v>
      </c>
      <c r="I1208" s="572">
        <f>COLUMN(Time!E78)</f>
        <v>5</v>
      </c>
      <c r="J1208" s="572" t="str">
        <f>Time!G78</f>
        <v>months</v>
      </c>
      <c r="K1208" s="572"/>
      <c r="L1208" s="572">
        <v>826</v>
      </c>
      <c r="M1208" s="572">
        <v>100</v>
      </c>
      <c r="N1208" s="572" t="str" cm="1">
        <f t="array" aca="1" ref="N1208" ca="1">CELL("format",Time!F78)</f>
        <v>,0</v>
      </c>
      <c r="O1208" s="572">
        <f>ROW(Time!F78)</f>
        <v>78</v>
      </c>
      <c r="P1208" s="572">
        <f>COLUMN(Time!F78)</f>
        <v>6</v>
      </c>
      <c r="Q1208" s="572">
        <f>ROW(Time!F78)</f>
        <v>78</v>
      </c>
      <c r="R1208" s="572">
        <f>COLUMN(Time!F78)</f>
        <v>6</v>
      </c>
      <c r="S1208" s="572">
        <f ca="1">_xlfn.SHEET(Time!F78)</f>
        <v>4</v>
      </c>
    </row>
    <row r="1209" spans="1:19" x14ac:dyDescent="0.35">
      <c r="A1209" s="572" t="s">
        <v>277</v>
      </c>
      <c r="B1209" s="572">
        <v>100</v>
      </c>
      <c r="C1209" s="572" t="s">
        <v>1033</v>
      </c>
      <c r="D1209" s="572">
        <v>-77</v>
      </c>
      <c r="E1209" s="572" t="s">
        <v>1034</v>
      </c>
      <c r="F1209" s="572">
        <f>Time!F79</f>
        <v>56614</v>
      </c>
      <c r="G1209" s="572" t="str">
        <f>Time!E79</f>
        <v>End of operating period</v>
      </c>
      <c r="H1209" s="572" t="s">
        <v>113</v>
      </c>
      <c r="I1209" s="572">
        <f>COLUMN(Time!E79)</f>
        <v>5</v>
      </c>
      <c r="J1209" s="572" t="str">
        <f>Time!G79</f>
        <v>date</v>
      </c>
      <c r="K1209" s="572" t="s">
        <v>660</v>
      </c>
      <c r="L1209" s="572" t="s">
        <v>1679</v>
      </c>
      <c r="M1209" s="572">
        <v>101</v>
      </c>
      <c r="N1209" s="572" t="str" cm="1">
        <f t="array" aca="1" ref="N1209" ca="1">CELL("format",Time!F79)</f>
        <v>D1</v>
      </c>
      <c r="O1209" s="572">
        <f>ROW(Time!F79)</f>
        <v>79</v>
      </c>
      <c r="P1209" s="572">
        <f>COLUMN(Time!F79)</f>
        <v>6</v>
      </c>
      <c r="Q1209" s="572">
        <f>ROW(Time!F79)</f>
        <v>79</v>
      </c>
      <c r="R1209" s="572">
        <f>COLUMN(Time!F79)</f>
        <v>6</v>
      </c>
      <c r="S1209" s="572">
        <f ca="1">_xlfn.SHEET(Time!F79)</f>
        <v>4</v>
      </c>
    </row>
    <row r="1210" spans="1:19" x14ac:dyDescent="0.35">
      <c r="A1210" s="572" t="s">
        <v>283</v>
      </c>
      <c r="B1210" s="572">
        <v>101</v>
      </c>
      <c r="C1210" s="572" t="s">
        <v>1033</v>
      </c>
      <c r="D1210" s="572">
        <v>-77</v>
      </c>
      <c r="E1210" s="572" t="s">
        <v>1035</v>
      </c>
      <c r="F1210" s="572">
        <f>Time!F81</f>
        <v>56614</v>
      </c>
      <c r="G1210" s="572" t="str">
        <f>Time!E81</f>
        <v>End of operating period</v>
      </c>
      <c r="H1210" s="572" t="s">
        <v>113</v>
      </c>
      <c r="I1210" s="572">
        <f>COLUMN(Time!E81)</f>
        <v>5</v>
      </c>
      <c r="J1210" s="572" t="str">
        <f>Time!G81</f>
        <v>date</v>
      </c>
      <c r="K1210" s="572"/>
      <c r="L1210" s="572">
        <v>100</v>
      </c>
      <c r="M1210" s="572">
        <v>104</v>
      </c>
      <c r="N1210" s="572" t="str" cm="1">
        <f t="array" aca="1" ref="N1210" ca="1">CELL("format",Time!F81)</f>
        <v>D1</v>
      </c>
      <c r="O1210" s="572">
        <f>ROW(Time!F81)</f>
        <v>81</v>
      </c>
      <c r="P1210" s="572">
        <f>COLUMN(Time!F81)</f>
        <v>6</v>
      </c>
      <c r="Q1210" s="572">
        <f>ROW(Time!F81)</f>
        <v>81</v>
      </c>
      <c r="R1210" s="572">
        <f>COLUMN(Time!F81)</f>
        <v>6</v>
      </c>
      <c r="S1210" s="572">
        <f ca="1">_xlfn.SHEET(Time!F81)</f>
        <v>4</v>
      </c>
    </row>
    <row r="1211" spans="1:19" x14ac:dyDescent="0.35">
      <c r="A1211" s="572" t="s">
        <v>283</v>
      </c>
      <c r="B1211" s="572">
        <v>102</v>
      </c>
      <c r="C1211" s="572" t="s">
        <v>660</v>
      </c>
      <c r="D1211" s="572">
        <v>-77</v>
      </c>
      <c r="E1211" s="572" t="s">
        <v>1029</v>
      </c>
      <c r="F1211" s="572">
        <f>Time!J82</f>
        <v>46053</v>
      </c>
      <c r="G1211" s="572" t="str">
        <f>Time!E82</f>
        <v>Model period ending</v>
      </c>
      <c r="H1211" s="572" t="s">
        <v>11</v>
      </c>
      <c r="I1211" s="572">
        <f>COLUMN(Time!E82)</f>
        <v>5</v>
      </c>
      <c r="J1211" s="572" t="str">
        <f>Time!G82</f>
        <v>date</v>
      </c>
      <c r="K1211" s="572"/>
      <c r="L1211" s="572">
        <v>75</v>
      </c>
      <c r="M1211" s="572">
        <v>104</v>
      </c>
      <c r="N1211" s="572" t="str" cm="1">
        <f t="array" aca="1" ref="N1211" ca="1">CELL("format",Time!J82)</f>
        <v>D1</v>
      </c>
      <c r="O1211" s="572">
        <f>ROW(Time!J82)</f>
        <v>82</v>
      </c>
      <c r="P1211" s="572">
        <f>COLUMN(Time!J82)</f>
        <v>10</v>
      </c>
      <c r="Q1211" s="572">
        <f>ROW(Time!GJ82)</f>
        <v>82</v>
      </c>
      <c r="R1211" s="572">
        <f>COLUMN(Time!GJ82)</f>
        <v>192</v>
      </c>
      <c r="S1211" s="572">
        <f ca="1">_xlfn.SHEET(Time!J82)</f>
        <v>4</v>
      </c>
    </row>
    <row r="1212" spans="1:19" x14ac:dyDescent="0.35">
      <c r="A1212" s="572" t="s">
        <v>274</v>
      </c>
      <c r="B1212" s="572">
        <v>103</v>
      </c>
      <c r="C1212" s="572" t="s">
        <v>661</v>
      </c>
      <c r="D1212" s="572">
        <v>-77</v>
      </c>
      <c r="E1212" s="572" t="s">
        <v>662</v>
      </c>
      <c r="F1212" s="572">
        <f>Time!H83</f>
        <v>1</v>
      </c>
      <c r="G1212" s="572" t="str">
        <f>Time!G83</f>
        <v>flag</v>
      </c>
      <c r="H1212" s="572" t="s">
        <v>5</v>
      </c>
      <c r="I1212" s="572">
        <f>COLUMN(Time!G83)</f>
        <v>7</v>
      </c>
      <c r="J1212" s="572" t="str">
        <f>Time!G83</f>
        <v>flag</v>
      </c>
      <c r="K1212" s="572" t="s">
        <v>661</v>
      </c>
      <c r="L1212" s="572">
        <v>104</v>
      </c>
      <c r="M1212" s="572"/>
      <c r="N1212" s="572" t="str" cm="1">
        <f t="array" aca="1" ref="N1212" ca="1">CELL("format",Time!H83)</f>
        <v>,0</v>
      </c>
      <c r="O1212" s="572">
        <f>ROW(Time!H83)</f>
        <v>83</v>
      </c>
      <c r="P1212" s="572">
        <f>COLUMN(Time!H83)</f>
        <v>8</v>
      </c>
      <c r="Q1212" s="572">
        <f>ROW(Time!H83)</f>
        <v>83</v>
      </c>
      <c r="R1212" s="572">
        <f>COLUMN(Time!H83)</f>
        <v>8</v>
      </c>
      <c r="S1212" s="572">
        <f ca="1">_xlfn.SHEET(Time!H83)</f>
        <v>4</v>
      </c>
    </row>
    <row r="1213" spans="1:19" x14ac:dyDescent="0.35">
      <c r="A1213" s="572" t="s">
        <v>281</v>
      </c>
      <c r="B1213" s="572">
        <v>833</v>
      </c>
      <c r="C1213" s="572">
        <v>833</v>
      </c>
      <c r="D1213" s="572">
        <v>-77</v>
      </c>
      <c r="E1213" s="572" t="s">
        <v>335</v>
      </c>
      <c r="F1213" s="572">
        <f>Time!I83</f>
        <v>0</v>
      </c>
      <c r="G1213" s="572" t="str">
        <f>Time!G83</f>
        <v>flag</v>
      </c>
      <c r="H1213" s="572" t="s">
        <v>5</v>
      </c>
      <c r="I1213" s="572">
        <f>COLUMN(Time!G83)</f>
        <v>7</v>
      </c>
      <c r="J1213" s="572" t="str">
        <f>Time!G83</f>
        <v>flag</v>
      </c>
      <c r="K1213" s="572"/>
      <c r="L1213" s="572"/>
      <c r="M1213" s="572"/>
      <c r="N1213" s="572" t="str" cm="1">
        <f t="array" aca="1" ref="N1213" ca="1">CELL("format",Time!I83)</f>
        <v>,0</v>
      </c>
      <c r="O1213" s="572">
        <f>ROW(Time!I83)</f>
        <v>83</v>
      </c>
      <c r="P1213" s="572">
        <f>COLUMN(Time!I83)</f>
        <v>9</v>
      </c>
      <c r="Q1213" s="572">
        <f>ROW(Time!I83)</f>
        <v>83</v>
      </c>
      <c r="R1213" s="572">
        <f>COLUMN(Time!I83)</f>
        <v>9</v>
      </c>
      <c r="S1213" s="572">
        <f ca="1">_xlfn.SHEET(Time!I83)</f>
        <v>4</v>
      </c>
    </row>
    <row r="1214" spans="1:19" x14ac:dyDescent="0.35">
      <c r="A1214" s="572" t="s">
        <v>277</v>
      </c>
      <c r="B1214" s="572">
        <v>104</v>
      </c>
      <c r="C1214" s="572" t="s">
        <v>386</v>
      </c>
      <c r="D1214" s="572">
        <v>-77</v>
      </c>
      <c r="E1214" s="572" t="s">
        <v>1036</v>
      </c>
      <c r="F1214" s="572">
        <f>Time!J83</f>
        <v>0</v>
      </c>
      <c r="G1214" s="572" t="str">
        <f>Time!E83</f>
        <v xml:space="preserve">Last operating period flag </v>
      </c>
      <c r="H1214" s="572" t="s">
        <v>114</v>
      </c>
      <c r="I1214" s="572">
        <f>COLUMN(Time!E83)</f>
        <v>5</v>
      </c>
      <c r="J1214" s="572" t="str">
        <f>Time!G83</f>
        <v>flag</v>
      </c>
      <c r="K1214" s="572" t="s">
        <v>386</v>
      </c>
      <c r="L1214" s="572" t="s">
        <v>1680</v>
      </c>
      <c r="M1214" s="572" t="s">
        <v>2325</v>
      </c>
      <c r="N1214" s="572" t="str" cm="1">
        <f t="array" aca="1" ref="N1214" ca="1">CELL("format",Time!J83)</f>
        <v>,0</v>
      </c>
      <c r="O1214" s="572">
        <f>ROW(Time!J83)</f>
        <v>83</v>
      </c>
      <c r="P1214" s="572">
        <f>COLUMN(Time!J83)</f>
        <v>10</v>
      </c>
      <c r="Q1214" s="572">
        <f>ROW(Time!GJ83)</f>
        <v>83</v>
      </c>
      <c r="R1214" s="572">
        <f>COLUMN(Time!GJ83)</f>
        <v>192</v>
      </c>
      <c r="S1214" s="572">
        <f ca="1">_xlfn.SHEET(Time!J83)</f>
        <v>4</v>
      </c>
    </row>
    <row r="1215" spans="1:19" x14ac:dyDescent="0.35">
      <c r="A1215" s="572" t="s">
        <v>270</v>
      </c>
      <c r="B1215" s="572">
        <v>-78</v>
      </c>
      <c r="C1215" s="572" t="s">
        <v>663</v>
      </c>
      <c r="D1215" s="572">
        <v>-71</v>
      </c>
      <c r="E1215" s="572"/>
      <c r="F1215" s="572">
        <f>Time!A85</f>
        <v>0</v>
      </c>
      <c r="G1215" s="572" t="str">
        <f>Time!B85</f>
        <v>Operating period flag</v>
      </c>
      <c r="H1215" s="572" t="s">
        <v>111</v>
      </c>
      <c r="I1215" s="572">
        <f>COLUMN(Time!B85)</f>
        <v>2</v>
      </c>
      <c r="J1215" s="572"/>
      <c r="K1215" s="572" t="s">
        <v>663</v>
      </c>
      <c r="L1215" s="572"/>
      <c r="M1215" s="572"/>
      <c r="N1215" s="572" t="str" cm="1">
        <f t="array" aca="1" ref="N1215" ca="1">CELL("format",Time!A85)</f>
        <v>,0</v>
      </c>
      <c r="O1215" s="572">
        <f>ROW(Time!A85)</f>
        <v>85</v>
      </c>
      <c r="P1215" s="572">
        <f>COLUMN(Time!A85)</f>
        <v>1</v>
      </c>
      <c r="Q1215" s="572">
        <f>ROW(Time!A89)</f>
        <v>89</v>
      </c>
      <c r="R1215" s="572">
        <f>COLUMN(Time!A89)</f>
        <v>1</v>
      </c>
      <c r="S1215" s="572">
        <f ca="1">_xlfn.SHEET(Time!A85)</f>
        <v>4</v>
      </c>
    </row>
    <row r="1216" spans="1:19" x14ac:dyDescent="0.35">
      <c r="A1216" s="572" t="s">
        <v>283</v>
      </c>
      <c r="B1216" s="572">
        <v>105</v>
      </c>
      <c r="C1216" s="572" t="s">
        <v>642</v>
      </c>
      <c r="D1216" s="572">
        <v>-78</v>
      </c>
      <c r="E1216" s="572" t="s">
        <v>643</v>
      </c>
      <c r="F1216" s="572">
        <f>Time!J86</f>
        <v>0</v>
      </c>
      <c r="G1216" s="572" t="str">
        <f>Time!E86</f>
        <v>First operating period flag</v>
      </c>
      <c r="H1216" s="572" t="s">
        <v>44</v>
      </c>
      <c r="I1216" s="572">
        <f>COLUMN(Time!E86)</f>
        <v>5</v>
      </c>
      <c r="J1216" s="572" t="str">
        <f>Time!G86</f>
        <v>flag</v>
      </c>
      <c r="K1216" s="572"/>
      <c r="L1216" s="572">
        <v>95</v>
      </c>
      <c r="M1216" s="572">
        <v>108</v>
      </c>
      <c r="N1216" s="572" t="str" cm="1">
        <f t="array" aca="1" ref="N1216" ca="1">CELL("format",Time!J86)</f>
        <v>,0</v>
      </c>
      <c r="O1216" s="572">
        <f>ROW(Time!J86)</f>
        <v>86</v>
      </c>
      <c r="P1216" s="572">
        <f>COLUMN(Time!J86)</f>
        <v>10</v>
      </c>
      <c r="Q1216" s="572">
        <f>ROW(Time!GJ86)</f>
        <v>86</v>
      </c>
      <c r="R1216" s="572">
        <f>COLUMN(Time!GJ86)</f>
        <v>192</v>
      </c>
      <c r="S1216" s="572">
        <f ca="1">_xlfn.SHEET(Time!J86)</f>
        <v>4</v>
      </c>
    </row>
    <row r="1217" spans="1:19" x14ac:dyDescent="0.35">
      <c r="A1217" s="572" t="s">
        <v>283</v>
      </c>
      <c r="B1217" s="572">
        <v>106</v>
      </c>
      <c r="C1217" s="572" t="s">
        <v>386</v>
      </c>
      <c r="D1217" s="572">
        <v>-78</v>
      </c>
      <c r="E1217" s="572" t="s">
        <v>387</v>
      </c>
      <c r="F1217" s="572">
        <f>Time!I87</f>
        <v>0</v>
      </c>
      <c r="G1217" s="572" t="str">
        <f>Time!E87</f>
        <v xml:space="preserve">Last operating period flag </v>
      </c>
      <c r="H1217" s="572" t="s">
        <v>114</v>
      </c>
      <c r="I1217" s="572">
        <f>COLUMN(Time!E87)</f>
        <v>5</v>
      </c>
      <c r="J1217" s="572" t="str">
        <f>Time!G87</f>
        <v>flag</v>
      </c>
      <c r="K1217" s="572"/>
      <c r="L1217" s="572">
        <v>104</v>
      </c>
      <c r="M1217" s="572">
        <v>108</v>
      </c>
      <c r="N1217" s="572" t="str" cm="1">
        <f t="array" aca="1" ref="N1217" ca="1">CELL("format",Time!I87)</f>
        <v>,0</v>
      </c>
      <c r="O1217" s="572">
        <f>ROW(Time!I87)</f>
        <v>87</v>
      </c>
      <c r="P1217" s="572">
        <f>COLUMN(Time!I87)</f>
        <v>9</v>
      </c>
      <c r="Q1217" s="572">
        <f>ROW(Time!GI87)</f>
        <v>87</v>
      </c>
      <c r="R1217" s="572">
        <f>COLUMN(Time!GI87)</f>
        <v>191</v>
      </c>
      <c r="S1217" s="572">
        <f ca="1">_xlfn.SHEET(Time!I87)</f>
        <v>4</v>
      </c>
    </row>
    <row r="1218" spans="1:19" x14ac:dyDescent="0.35">
      <c r="A1218" s="572" t="s">
        <v>274</v>
      </c>
      <c r="B1218" s="572">
        <v>107</v>
      </c>
      <c r="C1218" s="572" t="s">
        <v>664</v>
      </c>
      <c r="D1218" s="572">
        <v>-78</v>
      </c>
      <c r="E1218" s="572" t="s">
        <v>665</v>
      </c>
      <c r="F1218" s="572">
        <f>Time!H88</f>
        <v>100</v>
      </c>
      <c r="G1218" s="572" t="str">
        <f>Time!G88</f>
        <v>flag</v>
      </c>
      <c r="H1218" s="572" t="s">
        <v>5</v>
      </c>
      <c r="I1218" s="572">
        <f>COLUMN(Time!G88)</f>
        <v>7</v>
      </c>
      <c r="J1218" s="572" t="str">
        <f>Time!G88</f>
        <v>flag</v>
      </c>
      <c r="K1218" s="572" t="s">
        <v>664</v>
      </c>
      <c r="L1218" s="572">
        <v>108</v>
      </c>
      <c r="M1218" s="572"/>
      <c r="N1218" s="572" t="str" cm="1">
        <f t="array" aca="1" ref="N1218" ca="1">CELL("format",Time!H88)</f>
        <v>,0</v>
      </c>
      <c r="O1218" s="572">
        <f>ROW(Time!H88)</f>
        <v>88</v>
      </c>
      <c r="P1218" s="572">
        <f>COLUMN(Time!H88)</f>
        <v>8</v>
      </c>
      <c r="Q1218" s="572">
        <f>ROW(Time!H88)</f>
        <v>88</v>
      </c>
      <c r="R1218" s="572">
        <f>COLUMN(Time!H88)</f>
        <v>8</v>
      </c>
      <c r="S1218" s="572">
        <f ca="1">_xlfn.SHEET(Time!H88)</f>
        <v>4</v>
      </c>
    </row>
    <row r="1219" spans="1:19" x14ac:dyDescent="0.35">
      <c r="A1219" s="572" t="s">
        <v>281</v>
      </c>
      <c r="B1219" s="572">
        <v>834</v>
      </c>
      <c r="C1219" s="572">
        <v>834</v>
      </c>
      <c r="D1219" s="572">
        <v>-78</v>
      </c>
      <c r="E1219" s="572" t="s">
        <v>335</v>
      </c>
      <c r="F1219" s="572">
        <f>Time!I88</f>
        <v>0</v>
      </c>
      <c r="G1219" s="572" t="str">
        <f>Time!G88</f>
        <v>flag</v>
      </c>
      <c r="H1219" s="572" t="s">
        <v>5</v>
      </c>
      <c r="I1219" s="572">
        <f>COLUMN(Time!G88)</f>
        <v>7</v>
      </c>
      <c r="J1219" s="572" t="str">
        <f>Time!G88</f>
        <v>flag</v>
      </c>
      <c r="K1219" s="572"/>
      <c r="L1219" s="572"/>
      <c r="M1219" s="572"/>
      <c r="N1219" s="572" t="str" cm="1">
        <f t="array" aca="1" ref="N1219" ca="1">CELL("format",Time!I88)</f>
        <v>,0</v>
      </c>
      <c r="O1219" s="572">
        <f>ROW(Time!I88)</f>
        <v>88</v>
      </c>
      <c r="P1219" s="572">
        <f>COLUMN(Time!I88)</f>
        <v>9</v>
      </c>
      <c r="Q1219" s="572">
        <f>ROW(Time!I88)</f>
        <v>88</v>
      </c>
      <c r="R1219" s="572">
        <f>COLUMN(Time!I88)</f>
        <v>9</v>
      </c>
      <c r="S1219" s="572">
        <f ca="1">_xlfn.SHEET(Time!I88)</f>
        <v>4</v>
      </c>
    </row>
    <row r="1220" spans="1:19" x14ac:dyDescent="0.35">
      <c r="A1220" s="572" t="s">
        <v>277</v>
      </c>
      <c r="B1220" s="572">
        <v>108</v>
      </c>
      <c r="C1220" s="572" t="s">
        <v>666</v>
      </c>
      <c r="D1220" s="572">
        <v>-78</v>
      </c>
      <c r="E1220" s="572" t="s">
        <v>667</v>
      </c>
      <c r="F1220" s="572">
        <f>Time!J88</f>
        <v>0</v>
      </c>
      <c r="G1220" s="572" t="str">
        <f>Time!E88</f>
        <v>Operating period flag</v>
      </c>
      <c r="H1220" s="572" t="s">
        <v>111</v>
      </c>
      <c r="I1220" s="572">
        <f>COLUMN(Time!E88)</f>
        <v>5</v>
      </c>
      <c r="J1220" s="572" t="str">
        <f>Time!G88</f>
        <v>flag</v>
      </c>
      <c r="K1220" s="572" t="s">
        <v>666</v>
      </c>
      <c r="L1220" s="572" t="s">
        <v>1681</v>
      </c>
      <c r="M1220" s="572" t="s">
        <v>2326</v>
      </c>
      <c r="N1220" s="572" t="str" cm="1">
        <f t="array" aca="1" ref="N1220" ca="1">CELL("format",Time!J88)</f>
        <v>,0</v>
      </c>
      <c r="O1220" s="572">
        <f>ROW(Time!J88)</f>
        <v>88</v>
      </c>
      <c r="P1220" s="572">
        <f>COLUMN(Time!J88)</f>
        <v>10</v>
      </c>
      <c r="Q1220" s="572">
        <f>ROW(Time!GJ88)</f>
        <v>88</v>
      </c>
      <c r="R1220" s="572">
        <f>COLUMN(Time!GJ88)</f>
        <v>192</v>
      </c>
      <c r="S1220" s="572">
        <f ca="1">_xlfn.SHEET(Time!J88)</f>
        <v>4</v>
      </c>
    </row>
    <row r="1221" spans="1:19" x14ac:dyDescent="0.35">
      <c r="A1221" s="572" t="s">
        <v>270</v>
      </c>
      <c r="B1221" s="572">
        <v>-79</v>
      </c>
      <c r="C1221" s="572" t="s">
        <v>668</v>
      </c>
      <c r="D1221" s="572">
        <v>-71</v>
      </c>
      <c r="E1221" s="572"/>
      <c r="F1221" s="572">
        <f>Time!A90</f>
        <v>0</v>
      </c>
      <c r="G1221" s="572" t="str">
        <f>Time!B90</f>
        <v>First post operating period flag</v>
      </c>
      <c r="H1221" s="572" t="s">
        <v>112</v>
      </c>
      <c r="I1221" s="572">
        <f>COLUMN(Time!B90)</f>
        <v>2</v>
      </c>
      <c r="J1221" s="572"/>
      <c r="K1221" s="572" t="s">
        <v>668</v>
      </c>
      <c r="L1221" s="572"/>
      <c r="M1221" s="572"/>
      <c r="N1221" s="572" t="str" cm="1">
        <f t="array" aca="1" ref="N1221" ca="1">CELL("format",Time!A90)</f>
        <v>,0</v>
      </c>
      <c r="O1221" s="572">
        <f>ROW(Time!A90)</f>
        <v>90</v>
      </c>
      <c r="P1221" s="572">
        <f>COLUMN(Time!A90)</f>
        <v>1</v>
      </c>
      <c r="Q1221" s="572">
        <f>ROW(Time!A93)</f>
        <v>93</v>
      </c>
      <c r="R1221" s="572">
        <f>COLUMN(Time!A93)</f>
        <v>1</v>
      </c>
      <c r="S1221" s="572">
        <f ca="1">_xlfn.SHEET(Time!A90)</f>
        <v>4</v>
      </c>
    </row>
    <row r="1222" spans="1:19" x14ac:dyDescent="0.35">
      <c r="A1222" s="572" t="s">
        <v>283</v>
      </c>
      <c r="B1222" s="572">
        <v>109</v>
      </c>
      <c r="C1222" s="572" t="s">
        <v>386</v>
      </c>
      <c r="D1222" s="572">
        <v>-79</v>
      </c>
      <c r="E1222" s="572" t="s">
        <v>387</v>
      </c>
      <c r="F1222" s="572">
        <f>Time!I91</f>
        <v>0</v>
      </c>
      <c r="G1222" s="572" t="str">
        <f>Time!E91</f>
        <v xml:space="preserve">Last operating period flag </v>
      </c>
      <c r="H1222" s="572" t="s">
        <v>114</v>
      </c>
      <c r="I1222" s="572">
        <f>COLUMN(Time!E91)</f>
        <v>5</v>
      </c>
      <c r="J1222" s="572" t="str">
        <f>Time!G91</f>
        <v>flag</v>
      </c>
      <c r="K1222" s="572"/>
      <c r="L1222" s="572">
        <v>104</v>
      </c>
      <c r="M1222" s="572">
        <v>110</v>
      </c>
      <c r="N1222" s="572" t="str" cm="1">
        <f t="array" aca="1" ref="N1222" ca="1">CELL("format",Time!I91)</f>
        <v>,0</v>
      </c>
      <c r="O1222" s="572">
        <f>ROW(Time!I91)</f>
        <v>91</v>
      </c>
      <c r="P1222" s="572">
        <f>COLUMN(Time!I91)</f>
        <v>9</v>
      </c>
      <c r="Q1222" s="572">
        <f>ROW(Time!GI91)</f>
        <v>91</v>
      </c>
      <c r="R1222" s="572">
        <f>COLUMN(Time!GI91)</f>
        <v>191</v>
      </c>
      <c r="S1222" s="572">
        <f ca="1">_xlfn.SHEET(Time!I91)</f>
        <v>4</v>
      </c>
    </row>
    <row r="1223" spans="1:19" x14ac:dyDescent="0.35">
      <c r="A1223" s="572" t="s">
        <v>277</v>
      </c>
      <c r="B1223" s="572">
        <v>110</v>
      </c>
      <c r="C1223" s="572" t="s">
        <v>644</v>
      </c>
      <c r="D1223" s="572">
        <v>-79</v>
      </c>
      <c r="E1223" s="572" t="s">
        <v>669</v>
      </c>
      <c r="F1223" s="572">
        <f>Time!J92</f>
        <v>0</v>
      </c>
      <c r="G1223" s="572" t="str">
        <f>Time!E92</f>
        <v>First post operating period flag</v>
      </c>
      <c r="H1223" s="572" t="s">
        <v>112</v>
      </c>
      <c r="I1223" s="572">
        <f>COLUMN(Time!E92)</f>
        <v>5</v>
      </c>
      <c r="J1223" s="572"/>
      <c r="K1223" s="572" t="s">
        <v>644</v>
      </c>
      <c r="L1223" s="572">
        <v>109</v>
      </c>
      <c r="M1223" s="572">
        <v>1229</v>
      </c>
      <c r="N1223" s="572" t="str" cm="1">
        <f t="array" aca="1" ref="N1223" ca="1">CELL("format",Time!J92)</f>
        <v>,0</v>
      </c>
      <c r="O1223" s="572">
        <f>ROW(Time!J92)</f>
        <v>92</v>
      </c>
      <c r="P1223" s="572">
        <f>COLUMN(Time!J92)</f>
        <v>10</v>
      </c>
      <c r="Q1223" s="572">
        <f>ROW(Time!GJ92)</f>
        <v>92</v>
      </c>
      <c r="R1223" s="572">
        <f>COLUMN(Time!GJ92)</f>
        <v>192</v>
      </c>
      <c r="S1223" s="572">
        <f ca="1">_xlfn.SHEET(Time!J92)</f>
        <v>4</v>
      </c>
    </row>
    <row r="1224" spans="1:19" x14ac:dyDescent="0.35">
      <c r="A1224" s="572" t="s">
        <v>270</v>
      </c>
      <c r="B1224" s="572">
        <v>-80</v>
      </c>
      <c r="C1224" s="572" t="s">
        <v>1579</v>
      </c>
      <c r="D1224" s="572">
        <v>-71</v>
      </c>
      <c r="E1224" s="572"/>
      <c r="F1224" s="572">
        <f>Time!A94</f>
        <v>0</v>
      </c>
      <c r="G1224" s="572" t="str">
        <f>Time!B94</f>
        <v>Senior debt loan life flag</v>
      </c>
      <c r="H1224" s="572" t="s">
        <v>1518</v>
      </c>
      <c r="I1224" s="572">
        <f>COLUMN(Time!B94)</f>
        <v>2</v>
      </c>
      <c r="J1224" s="572"/>
      <c r="K1224" s="572" t="s">
        <v>1579</v>
      </c>
      <c r="L1224" s="572"/>
      <c r="M1224" s="572"/>
      <c r="N1224" s="572" t="str" cm="1">
        <f t="array" aca="1" ref="N1224" ca="1">CELL("format",Time!A94)</f>
        <v>,0</v>
      </c>
      <c r="O1224" s="572">
        <f>ROW(Time!A94)</f>
        <v>94</v>
      </c>
      <c r="P1224" s="572">
        <f>COLUMN(Time!A94)</f>
        <v>1</v>
      </c>
      <c r="Q1224" s="572">
        <f>ROW(Time!A107)</f>
        <v>107</v>
      </c>
      <c r="R1224" s="572">
        <f>COLUMN(Time!A107)</f>
        <v>1</v>
      </c>
      <c r="S1224" s="572">
        <f ca="1">_xlfn.SHEET(Time!A94)</f>
        <v>4</v>
      </c>
    </row>
    <row r="1225" spans="1:19" x14ac:dyDescent="0.35">
      <c r="A1225" s="572" t="s">
        <v>283</v>
      </c>
      <c r="B1225" s="572">
        <v>111</v>
      </c>
      <c r="C1225" s="572" t="s">
        <v>1546</v>
      </c>
      <c r="D1225" s="572">
        <v>-80</v>
      </c>
      <c r="E1225" s="572" t="s">
        <v>1682</v>
      </c>
      <c r="F1225" s="572">
        <f>Time!F95</f>
        <v>18</v>
      </c>
      <c r="G1225" s="572" t="str">
        <f>Time!E95</f>
        <v>Loan life</v>
      </c>
      <c r="H1225" s="572" t="s">
        <v>1511</v>
      </c>
      <c r="I1225" s="572">
        <f>COLUMN(Time!E95)</f>
        <v>5</v>
      </c>
      <c r="J1225" s="572" t="str">
        <f>Time!G95</f>
        <v>years</v>
      </c>
      <c r="K1225" s="572"/>
      <c r="L1225" s="572">
        <v>967</v>
      </c>
      <c r="M1225" s="572">
        <v>114</v>
      </c>
      <c r="N1225" s="572" t="str" cm="1">
        <f t="array" aca="1" ref="N1225" ca="1">CELL("format",Time!F95)</f>
        <v>,0</v>
      </c>
      <c r="O1225" s="572">
        <f>ROW(Time!F95)</f>
        <v>95</v>
      </c>
      <c r="P1225" s="572">
        <f>COLUMN(Time!F95)</f>
        <v>6</v>
      </c>
      <c r="Q1225" s="572">
        <f>ROW(Time!F95)</f>
        <v>95</v>
      </c>
      <c r="R1225" s="572">
        <f>COLUMN(Time!F95)</f>
        <v>6</v>
      </c>
      <c r="S1225" s="572">
        <f ca="1">_xlfn.SHEET(Time!F95)</f>
        <v>4</v>
      </c>
    </row>
    <row r="1226" spans="1:19" x14ac:dyDescent="0.35">
      <c r="A1226" s="572" t="s">
        <v>283</v>
      </c>
      <c r="B1226" s="572">
        <v>112</v>
      </c>
      <c r="C1226" s="572" t="s">
        <v>297</v>
      </c>
      <c r="D1226" s="572">
        <v>-80</v>
      </c>
      <c r="E1226" s="572" t="s">
        <v>298</v>
      </c>
      <c r="F1226" s="572">
        <f>Time!F96</f>
        <v>12</v>
      </c>
      <c r="G1226" s="572" t="str">
        <f>Time!E96</f>
        <v>Months in year</v>
      </c>
      <c r="H1226" s="572" t="s">
        <v>43</v>
      </c>
      <c r="I1226" s="572">
        <f>COLUMN(Time!E96)</f>
        <v>5</v>
      </c>
      <c r="J1226" s="572" t="str">
        <f>Time!G96</f>
        <v>months</v>
      </c>
      <c r="K1226" s="572"/>
      <c r="L1226" s="572">
        <v>826</v>
      </c>
      <c r="M1226" s="572">
        <v>114</v>
      </c>
      <c r="N1226" s="572" t="str" cm="1">
        <f t="array" aca="1" ref="N1226" ca="1">CELL("format",Time!F96)</f>
        <v>,0</v>
      </c>
      <c r="O1226" s="572">
        <f>ROW(Time!F96)</f>
        <v>96</v>
      </c>
      <c r="P1226" s="572">
        <f>COLUMN(Time!F96)</f>
        <v>6</v>
      </c>
      <c r="Q1226" s="572">
        <f>ROW(Time!F96)</f>
        <v>96</v>
      </c>
      <c r="R1226" s="572">
        <f>COLUMN(Time!F96)</f>
        <v>6</v>
      </c>
      <c r="S1226" s="572">
        <f ca="1">_xlfn.SHEET(Time!F96)</f>
        <v>4</v>
      </c>
    </row>
    <row r="1227" spans="1:19" x14ac:dyDescent="0.35">
      <c r="A1227" s="572" t="s">
        <v>283</v>
      </c>
      <c r="B1227" s="572">
        <v>113</v>
      </c>
      <c r="C1227" s="572" t="s">
        <v>1022</v>
      </c>
      <c r="D1227" s="572">
        <v>-80</v>
      </c>
      <c r="E1227" s="572" t="s">
        <v>1023</v>
      </c>
      <c r="F1227" s="572">
        <f>Time!F97</f>
        <v>47483</v>
      </c>
      <c r="G1227" s="572" t="str">
        <f>Time!E97</f>
        <v>End of construction period date</v>
      </c>
      <c r="H1227" s="572" t="s">
        <v>152</v>
      </c>
      <c r="I1227" s="572">
        <f>COLUMN(Time!E97)</f>
        <v>5</v>
      </c>
      <c r="J1227" s="572" t="str">
        <f>Time!G97</f>
        <v>date</v>
      </c>
      <c r="K1227" s="572"/>
      <c r="L1227" s="572">
        <v>84</v>
      </c>
      <c r="M1227" s="572">
        <v>114</v>
      </c>
      <c r="N1227" s="572" t="str" cm="1">
        <f t="array" aca="1" ref="N1227" ca="1">CELL("format",Time!F97)</f>
        <v>D1</v>
      </c>
      <c r="O1227" s="572">
        <f>ROW(Time!F97)</f>
        <v>97</v>
      </c>
      <c r="P1227" s="572">
        <f>COLUMN(Time!F97)</f>
        <v>6</v>
      </c>
      <c r="Q1227" s="572">
        <f>ROW(Time!F97)</f>
        <v>97</v>
      </c>
      <c r="R1227" s="572">
        <f>COLUMN(Time!F97)</f>
        <v>6</v>
      </c>
      <c r="S1227" s="572">
        <f ca="1">_xlfn.SHEET(Time!F97)</f>
        <v>4</v>
      </c>
    </row>
    <row r="1228" spans="1:19" x14ac:dyDescent="0.35">
      <c r="A1228" s="572" t="s">
        <v>277</v>
      </c>
      <c r="B1228" s="572">
        <v>114</v>
      </c>
      <c r="C1228" s="572" t="s">
        <v>1683</v>
      </c>
      <c r="D1228" s="572">
        <v>-80</v>
      </c>
      <c r="E1228" s="572" t="s">
        <v>1684</v>
      </c>
      <c r="F1228" s="572">
        <f>Time!F98</f>
        <v>54057</v>
      </c>
      <c r="G1228" s="572" t="str">
        <f>Time!E98</f>
        <v>End of senior debt loan life date</v>
      </c>
      <c r="H1228" s="572" t="s">
        <v>1519</v>
      </c>
      <c r="I1228" s="572">
        <f>COLUMN(Time!E98)</f>
        <v>5</v>
      </c>
      <c r="J1228" s="572" t="str">
        <f>Time!G98</f>
        <v>date</v>
      </c>
      <c r="K1228" s="572" t="s">
        <v>1683</v>
      </c>
      <c r="L1228" s="572" t="s">
        <v>1685</v>
      </c>
      <c r="M1228" s="572">
        <v>115</v>
      </c>
      <c r="N1228" s="572" t="str" cm="1">
        <f t="array" aca="1" ref="N1228" ca="1">CELL("format",Time!F98)</f>
        <v>D1</v>
      </c>
      <c r="O1228" s="572">
        <f>ROW(Time!F98)</f>
        <v>98</v>
      </c>
      <c r="P1228" s="572">
        <f>COLUMN(Time!F98)</f>
        <v>6</v>
      </c>
      <c r="Q1228" s="572">
        <f>ROW(Time!F98)</f>
        <v>98</v>
      </c>
      <c r="R1228" s="572">
        <f>COLUMN(Time!F98)</f>
        <v>6</v>
      </c>
      <c r="S1228" s="572">
        <f ca="1">_xlfn.SHEET(Time!F98)</f>
        <v>4</v>
      </c>
    </row>
    <row r="1229" spans="1:19" x14ac:dyDescent="0.35">
      <c r="A1229" s="572" t="s">
        <v>283</v>
      </c>
      <c r="B1229" s="572">
        <v>115</v>
      </c>
      <c r="C1229" s="572" t="s">
        <v>1683</v>
      </c>
      <c r="D1229" s="572">
        <v>-80</v>
      </c>
      <c r="E1229" s="572" t="s">
        <v>1686</v>
      </c>
      <c r="F1229" s="572">
        <f>Time!F100</f>
        <v>54057</v>
      </c>
      <c r="G1229" s="572" t="str">
        <f>Time!E100</f>
        <v>End of senior debt loan life date</v>
      </c>
      <c r="H1229" s="572" t="s">
        <v>1519</v>
      </c>
      <c r="I1229" s="572">
        <f>COLUMN(Time!E100)</f>
        <v>5</v>
      </c>
      <c r="J1229" s="572" t="str">
        <f>Time!G100</f>
        <v>date</v>
      </c>
      <c r="K1229" s="572"/>
      <c r="L1229" s="572">
        <v>114</v>
      </c>
      <c r="M1229" s="572">
        <v>118</v>
      </c>
      <c r="N1229" s="572" t="str" cm="1">
        <f t="array" aca="1" ref="N1229" ca="1">CELL("format",Time!F100)</f>
        <v>D1</v>
      </c>
      <c r="O1229" s="572">
        <f>ROW(Time!F100)</f>
        <v>100</v>
      </c>
      <c r="P1229" s="572">
        <f>COLUMN(Time!F100)</f>
        <v>6</v>
      </c>
      <c r="Q1229" s="572">
        <f>ROW(Time!F100)</f>
        <v>100</v>
      </c>
      <c r="R1229" s="572">
        <f>COLUMN(Time!F100)</f>
        <v>6</v>
      </c>
      <c r="S1229" s="572">
        <f ca="1">_xlfn.SHEET(Time!F100)</f>
        <v>4</v>
      </c>
    </row>
    <row r="1230" spans="1:19" x14ac:dyDescent="0.35">
      <c r="A1230" s="572" t="s">
        <v>283</v>
      </c>
      <c r="B1230" s="572">
        <v>116</v>
      </c>
      <c r="C1230" s="572" t="s">
        <v>660</v>
      </c>
      <c r="D1230" s="572">
        <v>-80</v>
      </c>
      <c r="E1230" s="572" t="s">
        <v>1029</v>
      </c>
      <c r="F1230" s="572">
        <f>Time!J101</f>
        <v>46053</v>
      </c>
      <c r="G1230" s="572" t="str">
        <f>Time!E101</f>
        <v>Model period ending</v>
      </c>
      <c r="H1230" s="572" t="s">
        <v>11</v>
      </c>
      <c r="I1230" s="572">
        <f>COLUMN(Time!E101)</f>
        <v>5</v>
      </c>
      <c r="J1230" s="572" t="str">
        <f>Time!G101</f>
        <v>date</v>
      </c>
      <c r="K1230" s="572"/>
      <c r="L1230" s="572">
        <v>75</v>
      </c>
      <c r="M1230" s="572">
        <v>118</v>
      </c>
      <c r="N1230" s="572" t="str" cm="1">
        <f t="array" aca="1" ref="N1230" ca="1">CELL("format",Time!J101)</f>
        <v>D1</v>
      </c>
      <c r="O1230" s="572">
        <f>ROW(Time!J101)</f>
        <v>101</v>
      </c>
      <c r="P1230" s="572">
        <f>COLUMN(Time!J101)</f>
        <v>10</v>
      </c>
      <c r="Q1230" s="572">
        <f>ROW(Time!GJ101)</f>
        <v>101</v>
      </c>
      <c r="R1230" s="572">
        <f>COLUMN(Time!GJ101)</f>
        <v>192</v>
      </c>
      <c r="S1230" s="572">
        <f ca="1">_xlfn.SHEET(Time!J101)</f>
        <v>4</v>
      </c>
    </row>
    <row r="1231" spans="1:19" x14ac:dyDescent="0.35">
      <c r="A1231" s="572" t="s">
        <v>274</v>
      </c>
      <c r="B1231" s="572">
        <v>117</v>
      </c>
      <c r="C1231" s="572" t="s">
        <v>2503</v>
      </c>
      <c r="D1231" s="572">
        <v>-80</v>
      </c>
      <c r="E1231" s="572" t="s">
        <v>1687</v>
      </c>
      <c r="F1231" s="572">
        <f>Time!H102</f>
        <v>1</v>
      </c>
      <c r="G1231" s="572" t="str">
        <f>Time!G102</f>
        <v>flag</v>
      </c>
      <c r="H1231" s="572" t="s">
        <v>5</v>
      </c>
      <c r="I1231" s="572">
        <f>COLUMN(Time!G102)</f>
        <v>7</v>
      </c>
      <c r="J1231" s="572" t="str">
        <f>Time!G102</f>
        <v>flag</v>
      </c>
      <c r="K1231" s="572" t="s">
        <v>2503</v>
      </c>
      <c r="L1231" s="572">
        <v>118</v>
      </c>
      <c r="M1231" s="572"/>
      <c r="N1231" s="572" t="str" cm="1">
        <f t="array" aca="1" ref="N1231" ca="1">CELL("format",Time!H102)</f>
        <v>,0</v>
      </c>
      <c r="O1231" s="572">
        <f>ROW(Time!H102)</f>
        <v>102</v>
      </c>
      <c r="P1231" s="572">
        <f>COLUMN(Time!H102)</f>
        <v>8</v>
      </c>
      <c r="Q1231" s="572">
        <f>ROW(Time!H102)</f>
        <v>102</v>
      </c>
      <c r="R1231" s="572">
        <f>COLUMN(Time!H102)</f>
        <v>8</v>
      </c>
      <c r="S1231" s="572">
        <f ca="1">_xlfn.SHEET(Time!H102)</f>
        <v>4</v>
      </c>
    </row>
    <row r="1232" spans="1:19" x14ac:dyDescent="0.35">
      <c r="A1232" s="572" t="s">
        <v>277</v>
      </c>
      <c r="B1232" s="572">
        <v>118</v>
      </c>
      <c r="C1232" s="572" t="s">
        <v>1688</v>
      </c>
      <c r="D1232" s="572">
        <v>-80</v>
      </c>
      <c r="E1232" s="572" t="s">
        <v>1689</v>
      </c>
      <c r="F1232" s="572">
        <f>Time!J102</f>
        <v>0</v>
      </c>
      <c r="G1232" s="572" t="str">
        <f>Time!E102</f>
        <v>End of senior debt loan life flag</v>
      </c>
      <c r="H1232" s="572" t="s">
        <v>1520</v>
      </c>
      <c r="I1232" s="572">
        <f>COLUMN(Time!E102)</f>
        <v>5</v>
      </c>
      <c r="J1232" s="572" t="str">
        <f>Time!G102</f>
        <v>flag</v>
      </c>
      <c r="K1232" s="572" t="s">
        <v>660</v>
      </c>
      <c r="L1232" s="572" t="s">
        <v>1690</v>
      </c>
      <c r="M1232" s="572" t="s">
        <v>1691</v>
      </c>
      <c r="N1232" s="572" t="str" cm="1">
        <f t="array" aca="1" ref="N1232" ca="1">CELL("format",Time!J102)</f>
        <v>,0</v>
      </c>
      <c r="O1232" s="572">
        <f>ROW(Time!J102)</f>
        <v>102</v>
      </c>
      <c r="P1232" s="572">
        <f>COLUMN(Time!J102)</f>
        <v>10</v>
      </c>
      <c r="Q1232" s="572">
        <f>ROW(Time!GJ102)</f>
        <v>102</v>
      </c>
      <c r="R1232" s="572">
        <f>COLUMN(Time!GJ102)</f>
        <v>192</v>
      </c>
      <c r="S1232" s="572">
        <f ca="1">_xlfn.SHEET(Time!J102)</f>
        <v>4</v>
      </c>
    </row>
    <row r="1233" spans="1:19" x14ac:dyDescent="0.35">
      <c r="A1233" s="572" t="s">
        <v>283</v>
      </c>
      <c r="B1233" s="572">
        <v>119</v>
      </c>
      <c r="C1233" s="572" t="s">
        <v>642</v>
      </c>
      <c r="D1233" s="572">
        <v>-80</v>
      </c>
      <c r="E1233" s="572" t="s">
        <v>643</v>
      </c>
      <c r="F1233" s="572">
        <f>Time!J104</f>
        <v>0</v>
      </c>
      <c r="G1233" s="572" t="str">
        <f>Time!E104</f>
        <v>First operating period flag</v>
      </c>
      <c r="H1233" s="572" t="s">
        <v>44</v>
      </c>
      <c r="I1233" s="572">
        <f>COLUMN(Time!E104)</f>
        <v>5</v>
      </c>
      <c r="J1233" s="572" t="str">
        <f>Time!G104</f>
        <v>flag</v>
      </c>
      <c r="K1233" s="572"/>
      <c r="L1233" s="572">
        <v>95</v>
      </c>
      <c r="M1233" s="572">
        <v>122</v>
      </c>
      <c r="N1233" s="572" t="str" cm="1">
        <f t="array" aca="1" ref="N1233" ca="1">CELL("format",Time!J104)</f>
        <v>,0</v>
      </c>
      <c r="O1233" s="572">
        <f>ROW(Time!J104)</f>
        <v>104</v>
      </c>
      <c r="P1233" s="572">
        <f>COLUMN(Time!J104)</f>
        <v>10</v>
      </c>
      <c r="Q1233" s="572">
        <f>ROW(Time!GJ104)</f>
        <v>104</v>
      </c>
      <c r="R1233" s="572">
        <f>COLUMN(Time!GJ104)</f>
        <v>192</v>
      </c>
      <c r="S1233" s="572">
        <f ca="1">_xlfn.SHEET(Time!J104)</f>
        <v>4</v>
      </c>
    </row>
    <row r="1234" spans="1:19" x14ac:dyDescent="0.35">
      <c r="A1234" s="572" t="s">
        <v>281</v>
      </c>
      <c r="B1234" s="572">
        <v>836</v>
      </c>
      <c r="C1234" s="572">
        <v>836</v>
      </c>
      <c r="D1234" s="572">
        <v>-80</v>
      </c>
      <c r="E1234" s="572" t="s">
        <v>335</v>
      </c>
      <c r="F1234" s="572">
        <f>Time!I105</f>
        <v>0</v>
      </c>
      <c r="G1234" s="572" t="str">
        <f>Time!G105</f>
        <v>flag</v>
      </c>
      <c r="H1234" s="572" t="s">
        <v>5</v>
      </c>
      <c r="I1234" s="572">
        <f>COLUMN(Time!G105)</f>
        <v>7</v>
      </c>
      <c r="J1234" s="572" t="str">
        <f>Time!G105</f>
        <v>flag</v>
      </c>
      <c r="K1234" s="572"/>
      <c r="L1234" s="572"/>
      <c r="M1234" s="572"/>
      <c r="N1234" s="572" t="str" cm="1">
        <f t="array" aca="1" ref="N1234" ca="1">CELL("format",Time!I105)</f>
        <v>,0</v>
      </c>
      <c r="O1234" s="572">
        <f>ROW(Time!I105)</f>
        <v>105</v>
      </c>
      <c r="P1234" s="572">
        <f>COLUMN(Time!I105)</f>
        <v>9</v>
      </c>
      <c r="Q1234" s="572">
        <f>ROW(Time!I105)</f>
        <v>105</v>
      </c>
      <c r="R1234" s="572">
        <f>COLUMN(Time!I105)</f>
        <v>9</v>
      </c>
      <c r="S1234" s="572">
        <f ca="1">_xlfn.SHEET(Time!I105)</f>
        <v>4</v>
      </c>
    </row>
    <row r="1235" spans="1:19" x14ac:dyDescent="0.35">
      <c r="A1235" s="572" t="s">
        <v>283</v>
      </c>
      <c r="B1235" s="572">
        <v>120</v>
      </c>
      <c r="C1235" s="572" t="s">
        <v>1688</v>
      </c>
      <c r="D1235" s="572">
        <v>-80</v>
      </c>
      <c r="E1235" s="572" t="s">
        <v>1692</v>
      </c>
      <c r="F1235" s="572">
        <f>Time!J105</f>
        <v>0</v>
      </c>
      <c r="G1235" s="572" t="str">
        <f>Time!E105</f>
        <v>End of senior debt loan life flag</v>
      </c>
      <c r="H1235" s="572" t="s">
        <v>1520</v>
      </c>
      <c r="I1235" s="572">
        <f>COLUMN(Time!E105)</f>
        <v>5</v>
      </c>
      <c r="J1235" s="572" t="str">
        <f>Time!G105</f>
        <v>flag</v>
      </c>
      <c r="K1235" s="572"/>
      <c r="L1235" s="572">
        <v>118</v>
      </c>
      <c r="M1235" s="572">
        <v>122</v>
      </c>
      <c r="N1235" s="572" t="str" cm="1">
        <f t="array" aca="1" ref="N1235" ca="1">CELL("format",Time!J105)</f>
        <v>,0</v>
      </c>
      <c r="O1235" s="572">
        <f>ROW(Time!J105)</f>
        <v>105</v>
      </c>
      <c r="P1235" s="572">
        <f>COLUMN(Time!J105)</f>
        <v>10</v>
      </c>
      <c r="Q1235" s="572">
        <f>ROW(Time!GI105)</f>
        <v>105</v>
      </c>
      <c r="R1235" s="572">
        <f>COLUMN(Time!GI105)</f>
        <v>191</v>
      </c>
      <c r="S1235" s="572">
        <f ca="1">_xlfn.SHEET(Time!J105)</f>
        <v>4</v>
      </c>
    </row>
    <row r="1236" spans="1:19" x14ac:dyDescent="0.35">
      <c r="A1236" s="572" t="s">
        <v>274</v>
      </c>
      <c r="B1236" s="572">
        <v>121</v>
      </c>
      <c r="C1236" s="572" t="s">
        <v>1693</v>
      </c>
      <c r="D1236" s="572">
        <v>-80</v>
      </c>
      <c r="E1236" s="572" t="s">
        <v>1694</v>
      </c>
      <c r="F1236" s="572">
        <f>Time!H106</f>
        <v>72</v>
      </c>
      <c r="G1236" s="572" t="str">
        <f>Time!G106</f>
        <v>flag</v>
      </c>
      <c r="H1236" s="572" t="s">
        <v>5</v>
      </c>
      <c r="I1236" s="572">
        <f>COLUMN(Time!G106)</f>
        <v>7</v>
      </c>
      <c r="J1236" s="572" t="str">
        <f>Time!G106</f>
        <v>flag</v>
      </c>
      <c r="K1236" s="572" t="s">
        <v>1693</v>
      </c>
      <c r="L1236" s="572">
        <v>122</v>
      </c>
      <c r="M1236" s="572"/>
      <c r="N1236" s="572" t="str" cm="1">
        <f t="array" aca="1" ref="N1236" ca="1">CELL("format",Time!H106)</f>
        <v>,0</v>
      </c>
      <c r="O1236" s="572">
        <f>ROW(Time!H106)</f>
        <v>106</v>
      </c>
      <c r="P1236" s="572">
        <f>COLUMN(Time!H106)</f>
        <v>8</v>
      </c>
      <c r="Q1236" s="572">
        <f>ROW(Time!H106)</f>
        <v>106</v>
      </c>
      <c r="R1236" s="572">
        <f>COLUMN(Time!H106)</f>
        <v>8</v>
      </c>
      <c r="S1236" s="572">
        <f ca="1">_xlfn.SHEET(Time!H106)</f>
        <v>4</v>
      </c>
    </row>
    <row r="1237" spans="1:19" x14ac:dyDescent="0.35">
      <c r="A1237" s="572" t="s">
        <v>281</v>
      </c>
      <c r="B1237" s="572">
        <v>835</v>
      </c>
      <c r="C1237" s="572">
        <v>835</v>
      </c>
      <c r="D1237" s="572">
        <v>-80</v>
      </c>
      <c r="E1237" s="572" t="s">
        <v>335</v>
      </c>
      <c r="F1237" s="572">
        <f>Time!I106</f>
        <v>0</v>
      </c>
      <c r="G1237" s="572" t="str">
        <f>Time!G106</f>
        <v>flag</v>
      </c>
      <c r="H1237" s="572" t="s">
        <v>5</v>
      </c>
      <c r="I1237" s="572">
        <f>COLUMN(Time!G106)</f>
        <v>7</v>
      </c>
      <c r="J1237" s="572" t="str">
        <f>Time!G106</f>
        <v>flag</v>
      </c>
      <c r="K1237" s="572"/>
      <c r="L1237" s="572"/>
      <c r="M1237" s="572"/>
      <c r="N1237" s="572" t="str" cm="1">
        <f t="array" aca="1" ref="N1237" ca="1">CELL("format",Time!I106)</f>
        <v>,0</v>
      </c>
      <c r="O1237" s="572">
        <f>ROW(Time!I106)</f>
        <v>106</v>
      </c>
      <c r="P1237" s="572">
        <f>COLUMN(Time!I106)</f>
        <v>9</v>
      </c>
      <c r="Q1237" s="572">
        <f>ROW(Time!I106)</f>
        <v>106</v>
      </c>
      <c r="R1237" s="572">
        <f>COLUMN(Time!I106)</f>
        <v>9</v>
      </c>
      <c r="S1237" s="572">
        <f ca="1">_xlfn.SHEET(Time!I106)</f>
        <v>4</v>
      </c>
    </row>
    <row r="1238" spans="1:19" x14ac:dyDescent="0.35">
      <c r="A1238" s="572" t="s">
        <v>277</v>
      </c>
      <c r="B1238" s="572">
        <v>122</v>
      </c>
      <c r="C1238" s="572" t="s">
        <v>1593</v>
      </c>
      <c r="D1238" s="572">
        <v>-80</v>
      </c>
      <c r="E1238" s="572" t="s">
        <v>1695</v>
      </c>
      <c r="F1238" s="572">
        <f>Time!J106</f>
        <v>0</v>
      </c>
      <c r="G1238" s="572" t="str">
        <f>Time!E106</f>
        <v>Senior debt loan life flag</v>
      </c>
      <c r="H1238" s="572" t="s">
        <v>1518</v>
      </c>
      <c r="I1238" s="572">
        <f>COLUMN(Time!E106)</f>
        <v>5</v>
      </c>
      <c r="J1238" s="572" t="str">
        <f>Time!G106</f>
        <v>flag</v>
      </c>
      <c r="K1238" s="572" t="s">
        <v>1593</v>
      </c>
      <c r="L1238" s="572" t="s">
        <v>1696</v>
      </c>
      <c r="M1238" s="572" t="s">
        <v>2327</v>
      </c>
      <c r="N1238" s="572" t="str" cm="1">
        <f t="array" aca="1" ref="N1238" ca="1">CELL("format",Time!J106)</f>
        <v>,0</v>
      </c>
      <c r="O1238" s="572">
        <f>ROW(Time!J106)</f>
        <v>106</v>
      </c>
      <c r="P1238" s="572">
        <f>COLUMN(Time!J106)</f>
        <v>10</v>
      </c>
      <c r="Q1238" s="572">
        <f>ROW(Time!GJ106)</f>
        <v>106</v>
      </c>
      <c r="R1238" s="572">
        <f>COLUMN(Time!GJ106)</f>
        <v>192</v>
      </c>
      <c r="S1238" s="572">
        <f ca="1">_xlfn.SHEET(Time!J106)</f>
        <v>4</v>
      </c>
    </row>
    <row r="1239" spans="1:19" x14ac:dyDescent="0.35">
      <c r="A1239" s="572" t="s">
        <v>270</v>
      </c>
      <c r="B1239" s="572">
        <v>-81</v>
      </c>
      <c r="C1239" s="572" t="s">
        <v>1730</v>
      </c>
      <c r="D1239" s="572">
        <v>-71</v>
      </c>
      <c r="E1239" s="572"/>
      <c r="F1239" s="572">
        <f>Time!A108</f>
        <v>0</v>
      </c>
      <c r="G1239" s="572" t="str">
        <f>Time!B108</f>
        <v>LLCR date flag</v>
      </c>
      <c r="H1239" s="572" t="s">
        <v>1731</v>
      </c>
      <c r="I1239" s="572">
        <f>COLUMN(Time!B108)</f>
        <v>2</v>
      </c>
      <c r="J1239" s="572"/>
      <c r="K1239" s="572" t="s">
        <v>1730</v>
      </c>
      <c r="L1239" s="572"/>
      <c r="M1239" s="572"/>
      <c r="N1239" s="572" t="str" cm="1">
        <f t="array" aca="1" ref="N1239" ca="1">CELL("format",Time!A108)</f>
        <v>,0</v>
      </c>
      <c r="O1239" s="572">
        <f>ROW(Time!A108)</f>
        <v>108</v>
      </c>
      <c r="P1239" s="572">
        <f>COLUMN(Time!A108)</f>
        <v>1</v>
      </c>
      <c r="Q1239" s="572">
        <f>ROW(Time!A111)</f>
        <v>111</v>
      </c>
      <c r="R1239" s="572">
        <f>COLUMN(Time!A111)</f>
        <v>1</v>
      </c>
      <c r="S1239" s="572">
        <f ca="1">_xlfn.SHEET(Time!A108)</f>
        <v>4</v>
      </c>
    </row>
    <row r="1240" spans="1:19" x14ac:dyDescent="0.35">
      <c r="A1240" s="572" t="s">
        <v>283</v>
      </c>
      <c r="B1240" s="572">
        <v>123</v>
      </c>
      <c r="C1240" s="572" t="s">
        <v>1593</v>
      </c>
      <c r="D1240" s="572">
        <v>-81</v>
      </c>
      <c r="E1240" s="572" t="s">
        <v>1594</v>
      </c>
      <c r="F1240" s="572">
        <f>Time!K109</f>
        <v>0</v>
      </c>
      <c r="G1240" s="572" t="str">
        <f>Time!E109</f>
        <v>Senior debt loan life flag</v>
      </c>
      <c r="H1240" s="572" t="s">
        <v>1518</v>
      </c>
      <c r="I1240" s="572">
        <f>COLUMN(Time!E109)</f>
        <v>5</v>
      </c>
      <c r="J1240" s="572" t="str">
        <f>Time!G109</f>
        <v>flag</v>
      </c>
      <c r="K1240" s="572"/>
      <c r="L1240" s="572">
        <v>122</v>
      </c>
      <c r="M1240" s="572">
        <v>125</v>
      </c>
      <c r="N1240" s="572" t="str" cm="1">
        <f t="array" aca="1" ref="N1240" ca="1">CELL("format",Time!K109)</f>
        <v>,0</v>
      </c>
      <c r="O1240" s="572">
        <f>ROW(Time!K109)</f>
        <v>109</v>
      </c>
      <c r="P1240" s="572">
        <f>COLUMN(Time!K109)</f>
        <v>11</v>
      </c>
      <c r="Q1240" s="572">
        <f>ROW(Time!GJ109)</f>
        <v>109</v>
      </c>
      <c r="R1240" s="572">
        <f>COLUMN(Time!GJ109)</f>
        <v>192</v>
      </c>
      <c r="S1240" s="572">
        <f ca="1">_xlfn.SHEET(Time!K109)</f>
        <v>4</v>
      </c>
    </row>
    <row r="1241" spans="1:19" x14ac:dyDescent="0.35">
      <c r="A1241" s="572" t="s">
        <v>281</v>
      </c>
      <c r="B1241" s="572">
        <v>837</v>
      </c>
      <c r="C1241" s="572">
        <v>837</v>
      </c>
      <c r="D1241" s="572">
        <v>-81</v>
      </c>
      <c r="E1241" s="572" t="s">
        <v>335</v>
      </c>
      <c r="F1241" s="572">
        <f>Time!GK109</f>
        <v>0</v>
      </c>
      <c r="G1241" s="572" t="str">
        <f>Time!G109</f>
        <v>flag</v>
      </c>
      <c r="H1241" s="572" t="s">
        <v>5</v>
      </c>
      <c r="I1241" s="572">
        <f>COLUMN(Time!G109)</f>
        <v>7</v>
      </c>
      <c r="J1241" s="572" t="str">
        <f>Time!G109</f>
        <v>flag</v>
      </c>
      <c r="K1241" s="572"/>
      <c r="L1241" s="572"/>
      <c r="M1241" s="572"/>
      <c r="N1241" s="572" t="str" cm="1">
        <f t="array" aca="1" ref="N1241" ca="1">CELL("format",Time!GK109)</f>
        <v>,0</v>
      </c>
      <c r="O1241" s="572">
        <f>ROW(Time!GK109)</f>
        <v>109</v>
      </c>
      <c r="P1241" s="572">
        <f>COLUMN(Time!GK109)</f>
        <v>193</v>
      </c>
      <c r="Q1241" s="572">
        <f>ROW(Time!GK109)</f>
        <v>109</v>
      </c>
      <c r="R1241" s="572">
        <f>COLUMN(Time!GK109)</f>
        <v>193</v>
      </c>
      <c r="S1241" s="572">
        <f ca="1">_xlfn.SHEET(Time!GK109)</f>
        <v>4</v>
      </c>
    </row>
    <row r="1242" spans="1:19" x14ac:dyDescent="0.35">
      <c r="A1242" s="572" t="s">
        <v>274</v>
      </c>
      <c r="B1242" s="572">
        <v>124</v>
      </c>
      <c r="C1242" s="572" t="s">
        <v>2328</v>
      </c>
      <c r="D1242" s="572">
        <v>-81</v>
      </c>
      <c r="E1242" s="572" t="s">
        <v>2329</v>
      </c>
      <c r="F1242" s="572">
        <f>Time!H110</f>
        <v>72</v>
      </c>
      <c r="G1242" s="572" t="str">
        <f>Time!G110</f>
        <v>flag</v>
      </c>
      <c r="H1242" s="572" t="s">
        <v>5</v>
      </c>
      <c r="I1242" s="572">
        <f>COLUMN(Time!G110)</f>
        <v>7</v>
      </c>
      <c r="J1242" s="572" t="str">
        <f>Time!G110</f>
        <v>flag</v>
      </c>
      <c r="K1242" s="572" t="s">
        <v>2328</v>
      </c>
      <c r="L1242" s="572">
        <v>125</v>
      </c>
      <c r="M1242" s="572"/>
      <c r="N1242" s="572" t="str" cm="1">
        <f t="array" aca="1" ref="N1242" ca="1">CELL("format",Time!H110)</f>
        <v>,0</v>
      </c>
      <c r="O1242" s="572">
        <f>ROW(Time!H110)</f>
        <v>110</v>
      </c>
      <c r="P1242" s="572">
        <f>COLUMN(Time!H110)</f>
        <v>8</v>
      </c>
      <c r="Q1242" s="572">
        <f>ROW(Time!H110)</f>
        <v>110</v>
      </c>
      <c r="R1242" s="572">
        <f>COLUMN(Time!H110)</f>
        <v>8</v>
      </c>
      <c r="S1242" s="572">
        <f ca="1">_xlfn.SHEET(Time!H110)</f>
        <v>4</v>
      </c>
    </row>
    <row r="1243" spans="1:19" x14ac:dyDescent="0.35">
      <c r="A1243" s="572" t="s">
        <v>277</v>
      </c>
      <c r="B1243" s="572">
        <v>125</v>
      </c>
      <c r="C1243" s="572" t="s">
        <v>1732</v>
      </c>
      <c r="D1243" s="572">
        <v>-81</v>
      </c>
      <c r="E1243" s="572" t="s">
        <v>2330</v>
      </c>
      <c r="F1243" s="572">
        <f>Time!J110</f>
        <v>0</v>
      </c>
      <c r="G1243" s="572" t="str">
        <f>Time!E110</f>
        <v>LLCR date flag</v>
      </c>
      <c r="H1243" s="572" t="s">
        <v>1731</v>
      </c>
      <c r="I1243" s="572">
        <f>COLUMN(Time!E110)</f>
        <v>5</v>
      </c>
      <c r="J1243" s="572" t="str">
        <f>Time!G110</f>
        <v>flag</v>
      </c>
      <c r="K1243" s="572" t="s">
        <v>1732</v>
      </c>
      <c r="L1243" s="572">
        <v>123</v>
      </c>
      <c r="M1243" s="572" t="s">
        <v>2331</v>
      </c>
      <c r="N1243" s="572" t="str" cm="1">
        <f t="array" aca="1" ref="N1243" ca="1">CELL("format",Time!J110)</f>
        <v>,0</v>
      </c>
      <c r="O1243" s="572">
        <f>ROW(Time!J110)</f>
        <v>110</v>
      </c>
      <c r="P1243" s="572">
        <f>COLUMN(Time!J110)</f>
        <v>10</v>
      </c>
      <c r="Q1243" s="572">
        <f>ROW(Time!GJ110)</f>
        <v>110</v>
      </c>
      <c r="R1243" s="572">
        <f>COLUMN(Time!GJ110)</f>
        <v>192</v>
      </c>
      <c r="S1243" s="572">
        <f ca="1">_xlfn.SHEET(Time!J110)</f>
        <v>4</v>
      </c>
    </row>
    <row r="1244" spans="1:19" x14ac:dyDescent="0.35">
      <c r="A1244" s="572" t="s">
        <v>270</v>
      </c>
      <c r="B1244" s="572">
        <v>-82</v>
      </c>
      <c r="C1244" s="572" t="s">
        <v>2362</v>
      </c>
      <c r="D1244" s="572">
        <v>-71</v>
      </c>
      <c r="E1244" s="572"/>
      <c r="F1244" s="572">
        <f>Time!A112</f>
        <v>0</v>
      </c>
      <c r="G1244" s="572" t="str">
        <f>Time!B112</f>
        <v>Useful life of asset flag</v>
      </c>
      <c r="H1244" s="572" t="s">
        <v>2353</v>
      </c>
      <c r="I1244" s="572">
        <f>COLUMN(Time!B112)</f>
        <v>2</v>
      </c>
      <c r="J1244" s="572"/>
      <c r="K1244" s="572" t="s">
        <v>2362</v>
      </c>
      <c r="L1244" s="572"/>
      <c r="M1244" s="572"/>
      <c r="N1244" s="572" t="str" cm="1">
        <f t="array" aca="1" ref="N1244" ca="1">CELL("format",Time!A112)</f>
        <v>,0</v>
      </c>
      <c r="O1244" s="572">
        <f>ROW(Time!A112)</f>
        <v>112</v>
      </c>
      <c r="P1244" s="572">
        <f>COLUMN(Time!A112)</f>
        <v>1</v>
      </c>
      <c r="Q1244" s="572">
        <f>ROW(Time!A126)</f>
        <v>126</v>
      </c>
      <c r="R1244" s="572">
        <f>COLUMN(Time!A126)</f>
        <v>1</v>
      </c>
      <c r="S1244" s="572">
        <f ca="1">_xlfn.SHEET(Time!A112)</f>
        <v>4</v>
      </c>
    </row>
    <row r="1245" spans="1:19" x14ac:dyDescent="0.35">
      <c r="A1245" s="572" t="s">
        <v>283</v>
      </c>
      <c r="B1245" s="572">
        <v>126</v>
      </c>
      <c r="C1245" s="572" t="s">
        <v>1022</v>
      </c>
      <c r="D1245" s="572">
        <v>-82</v>
      </c>
      <c r="E1245" s="572" t="s">
        <v>1023</v>
      </c>
      <c r="F1245" s="572">
        <f>Time!F113</f>
        <v>47483</v>
      </c>
      <c r="G1245" s="572" t="str">
        <f>Time!E113</f>
        <v>End of construction period date</v>
      </c>
      <c r="H1245" s="572" t="s">
        <v>152</v>
      </c>
      <c r="I1245" s="572">
        <f>COLUMN(Time!E113)</f>
        <v>5</v>
      </c>
      <c r="J1245" s="572" t="str">
        <f>Time!G113</f>
        <v>date</v>
      </c>
      <c r="K1245" s="572"/>
      <c r="L1245" s="572">
        <v>84</v>
      </c>
      <c r="M1245" s="572">
        <v>129</v>
      </c>
      <c r="N1245" s="572" t="str" cm="1">
        <f t="array" aca="1" ref="N1245" ca="1">CELL("format",Time!F113)</f>
        <v>D1</v>
      </c>
      <c r="O1245" s="572">
        <f>ROW(Time!F113)</f>
        <v>113</v>
      </c>
      <c r="P1245" s="572">
        <f>COLUMN(Time!F113)</f>
        <v>6</v>
      </c>
      <c r="Q1245" s="572">
        <f>ROW(Time!F113)</f>
        <v>113</v>
      </c>
      <c r="R1245" s="572">
        <f>COLUMN(Time!F113)</f>
        <v>6</v>
      </c>
      <c r="S1245" s="572">
        <f ca="1">_xlfn.SHEET(Time!F113)</f>
        <v>4</v>
      </c>
    </row>
    <row r="1246" spans="1:19" x14ac:dyDescent="0.35">
      <c r="A1246" s="572" t="s">
        <v>283</v>
      </c>
      <c r="B1246" s="572">
        <v>127</v>
      </c>
      <c r="C1246" s="572" t="s">
        <v>2428</v>
      </c>
      <c r="D1246" s="572">
        <v>-82</v>
      </c>
      <c r="E1246" s="572" t="s">
        <v>2490</v>
      </c>
      <c r="F1246" s="572">
        <f>Time!F114</f>
        <v>25</v>
      </c>
      <c r="G1246" s="572" t="str">
        <f>Time!E114</f>
        <v>Useful life of asset</v>
      </c>
      <c r="H1246" s="572" t="s">
        <v>1734</v>
      </c>
      <c r="I1246" s="572">
        <f>COLUMN(Time!E114)</f>
        <v>5</v>
      </c>
      <c r="J1246" s="572" t="str">
        <f>Time!G114</f>
        <v>years</v>
      </c>
      <c r="K1246" s="572"/>
      <c r="L1246" s="572">
        <v>34</v>
      </c>
      <c r="M1246" s="572">
        <v>129</v>
      </c>
      <c r="N1246" s="572" t="str" cm="1">
        <f t="array" aca="1" ref="N1246" ca="1">CELL("format",Time!F114)</f>
        <v>,0</v>
      </c>
      <c r="O1246" s="572">
        <f>ROW(Time!F114)</f>
        <v>114</v>
      </c>
      <c r="P1246" s="572">
        <f>COLUMN(Time!F114)</f>
        <v>6</v>
      </c>
      <c r="Q1246" s="572">
        <f>ROW(Time!F114)</f>
        <v>114</v>
      </c>
      <c r="R1246" s="572">
        <f>COLUMN(Time!F114)</f>
        <v>6</v>
      </c>
      <c r="S1246" s="572">
        <f ca="1">_xlfn.SHEET(Time!F114)</f>
        <v>4</v>
      </c>
    </row>
    <row r="1247" spans="1:19" x14ac:dyDescent="0.35">
      <c r="A1247" s="572" t="s">
        <v>283</v>
      </c>
      <c r="B1247" s="572">
        <v>128</v>
      </c>
      <c r="C1247" s="572" t="s">
        <v>297</v>
      </c>
      <c r="D1247" s="572">
        <v>-82</v>
      </c>
      <c r="E1247" s="572" t="s">
        <v>298</v>
      </c>
      <c r="F1247" s="572">
        <f>Time!F115</f>
        <v>12</v>
      </c>
      <c r="G1247" s="572" t="str">
        <f>Time!E115</f>
        <v>Months in year</v>
      </c>
      <c r="H1247" s="572" t="s">
        <v>43</v>
      </c>
      <c r="I1247" s="572">
        <f>COLUMN(Time!E115)</f>
        <v>5</v>
      </c>
      <c r="J1247" s="572" t="str">
        <f>Time!G115</f>
        <v>months</v>
      </c>
      <c r="K1247" s="572"/>
      <c r="L1247" s="572">
        <v>826</v>
      </c>
      <c r="M1247" s="572">
        <v>129</v>
      </c>
      <c r="N1247" s="572" t="str" cm="1">
        <f t="array" aca="1" ref="N1247" ca="1">CELL("format",Time!F115)</f>
        <v>,0</v>
      </c>
      <c r="O1247" s="572">
        <f>ROW(Time!F115)</f>
        <v>115</v>
      </c>
      <c r="P1247" s="572">
        <f>COLUMN(Time!F115)</f>
        <v>6</v>
      </c>
      <c r="Q1247" s="572">
        <f>ROW(Time!F115)</f>
        <v>115</v>
      </c>
      <c r="R1247" s="572">
        <f>COLUMN(Time!F115)</f>
        <v>6</v>
      </c>
      <c r="S1247" s="572">
        <f ca="1">_xlfn.SHEET(Time!F115)</f>
        <v>4</v>
      </c>
    </row>
    <row r="1248" spans="1:19" x14ac:dyDescent="0.35">
      <c r="A1248" s="572" t="s">
        <v>277</v>
      </c>
      <c r="B1248" s="572">
        <v>129</v>
      </c>
      <c r="C1248" s="572" t="s">
        <v>670</v>
      </c>
      <c r="D1248" s="572">
        <v>-82</v>
      </c>
      <c r="E1248" s="572" t="s">
        <v>2504</v>
      </c>
      <c r="F1248" s="572">
        <f>Time!F116</f>
        <v>56614</v>
      </c>
      <c r="G1248" s="572" t="str">
        <f>Time!E116</f>
        <v>End of useful life of asset</v>
      </c>
      <c r="H1248" s="572" t="s">
        <v>2354</v>
      </c>
      <c r="I1248" s="572">
        <f>COLUMN(Time!E116)</f>
        <v>5</v>
      </c>
      <c r="J1248" s="572" t="str">
        <f>Time!G116</f>
        <v>date</v>
      </c>
      <c r="K1248" s="572" t="s">
        <v>660</v>
      </c>
      <c r="L1248" s="572" t="s">
        <v>2332</v>
      </c>
      <c r="M1248" s="572">
        <v>130</v>
      </c>
      <c r="N1248" s="572" t="str" cm="1">
        <f t="array" aca="1" ref="N1248" ca="1">CELL("format",Time!F116)</f>
        <v>D1</v>
      </c>
      <c r="O1248" s="572">
        <f>ROW(Time!F116)</f>
        <v>116</v>
      </c>
      <c r="P1248" s="572">
        <f>COLUMN(Time!F116)</f>
        <v>6</v>
      </c>
      <c r="Q1248" s="572">
        <f>ROW(Time!F116)</f>
        <v>116</v>
      </c>
      <c r="R1248" s="572">
        <f>COLUMN(Time!F116)</f>
        <v>6</v>
      </c>
      <c r="S1248" s="572">
        <f ca="1">_xlfn.SHEET(Time!F116)</f>
        <v>4</v>
      </c>
    </row>
    <row r="1249" spans="1:19" x14ac:dyDescent="0.35">
      <c r="A1249" s="572" t="s">
        <v>283</v>
      </c>
      <c r="B1249" s="572">
        <v>130</v>
      </c>
      <c r="C1249" s="572" t="s">
        <v>670</v>
      </c>
      <c r="D1249" s="572">
        <v>-82</v>
      </c>
      <c r="E1249" s="572" t="s">
        <v>671</v>
      </c>
      <c r="F1249" s="572">
        <f>Time!F118</f>
        <v>56614</v>
      </c>
      <c r="G1249" s="572" t="str">
        <f>Time!E118</f>
        <v>End of useful life of asset</v>
      </c>
      <c r="H1249" s="572" t="s">
        <v>2354</v>
      </c>
      <c r="I1249" s="572">
        <f>COLUMN(Time!E118)</f>
        <v>5</v>
      </c>
      <c r="J1249" s="572" t="str">
        <f>Time!G118</f>
        <v>date</v>
      </c>
      <c r="K1249" s="572"/>
      <c r="L1249" s="572">
        <v>129</v>
      </c>
      <c r="M1249" s="572">
        <v>133</v>
      </c>
      <c r="N1249" s="572" t="str" cm="1">
        <f t="array" aca="1" ref="N1249" ca="1">CELL("format",Time!F118)</f>
        <v>D1</v>
      </c>
      <c r="O1249" s="572">
        <f>ROW(Time!F118)</f>
        <v>118</v>
      </c>
      <c r="P1249" s="572">
        <f>COLUMN(Time!F118)</f>
        <v>6</v>
      </c>
      <c r="Q1249" s="572">
        <f>ROW(Time!F118)</f>
        <v>118</v>
      </c>
      <c r="R1249" s="572">
        <f>COLUMN(Time!F118)</f>
        <v>6</v>
      </c>
      <c r="S1249" s="572">
        <f ca="1">_xlfn.SHEET(Time!F118)</f>
        <v>4</v>
      </c>
    </row>
    <row r="1250" spans="1:19" x14ac:dyDescent="0.35">
      <c r="A1250" s="572" t="s">
        <v>283</v>
      </c>
      <c r="B1250" s="572">
        <v>131</v>
      </c>
      <c r="C1250" s="572" t="s">
        <v>660</v>
      </c>
      <c r="D1250" s="572">
        <v>-82</v>
      </c>
      <c r="E1250" s="572" t="s">
        <v>1029</v>
      </c>
      <c r="F1250" s="572">
        <f>Time!J119</f>
        <v>46053</v>
      </c>
      <c r="G1250" s="572" t="str">
        <f>Time!E119</f>
        <v>Model period ending</v>
      </c>
      <c r="H1250" s="572" t="s">
        <v>11</v>
      </c>
      <c r="I1250" s="572">
        <f>COLUMN(Time!E119)</f>
        <v>5</v>
      </c>
      <c r="J1250" s="572" t="str">
        <f>Time!G119</f>
        <v>date</v>
      </c>
      <c r="K1250" s="572"/>
      <c r="L1250" s="572">
        <v>75</v>
      </c>
      <c r="M1250" s="572">
        <v>133</v>
      </c>
      <c r="N1250" s="572" t="str" cm="1">
        <f t="array" aca="1" ref="N1250" ca="1">CELL("format",Time!J119)</f>
        <v>D1</v>
      </c>
      <c r="O1250" s="572">
        <f>ROW(Time!J119)</f>
        <v>119</v>
      </c>
      <c r="P1250" s="572">
        <f>COLUMN(Time!J119)</f>
        <v>10</v>
      </c>
      <c r="Q1250" s="572">
        <f>ROW(Time!GJ119)</f>
        <v>119</v>
      </c>
      <c r="R1250" s="572">
        <f>COLUMN(Time!GJ119)</f>
        <v>192</v>
      </c>
      <c r="S1250" s="572">
        <f ca="1">_xlfn.SHEET(Time!J119)</f>
        <v>4</v>
      </c>
    </row>
    <row r="1251" spans="1:19" x14ac:dyDescent="0.35">
      <c r="A1251" s="572" t="s">
        <v>274</v>
      </c>
      <c r="B1251" s="572">
        <v>132</v>
      </c>
      <c r="C1251" s="572" t="s">
        <v>2505</v>
      </c>
      <c r="D1251" s="572">
        <v>-82</v>
      </c>
      <c r="E1251" s="572" t="s">
        <v>672</v>
      </c>
      <c r="F1251" s="572">
        <f>Time!H120</f>
        <v>1</v>
      </c>
      <c r="G1251" s="572" t="str">
        <f>Time!G120</f>
        <v>flag</v>
      </c>
      <c r="H1251" s="572" t="s">
        <v>5</v>
      </c>
      <c r="I1251" s="572">
        <f>COLUMN(Time!G120)</f>
        <v>7</v>
      </c>
      <c r="J1251" s="572" t="str">
        <f>Time!G120</f>
        <v>flag</v>
      </c>
      <c r="K1251" s="572" t="s">
        <v>2503</v>
      </c>
      <c r="L1251" s="572">
        <v>133</v>
      </c>
      <c r="M1251" s="572"/>
      <c r="N1251" s="572" t="str" cm="1">
        <f t="array" aca="1" ref="N1251" ca="1">CELL("format",Time!H120)</f>
        <v>,0</v>
      </c>
      <c r="O1251" s="572">
        <f>ROW(Time!H120)</f>
        <v>120</v>
      </c>
      <c r="P1251" s="572">
        <f>COLUMN(Time!H120)</f>
        <v>8</v>
      </c>
      <c r="Q1251" s="572">
        <f>ROW(Time!H120)</f>
        <v>120</v>
      </c>
      <c r="R1251" s="572">
        <f>COLUMN(Time!H120)</f>
        <v>8</v>
      </c>
      <c r="S1251" s="572">
        <f ca="1">_xlfn.SHEET(Time!H120)</f>
        <v>4</v>
      </c>
    </row>
    <row r="1252" spans="1:19" x14ac:dyDescent="0.35">
      <c r="A1252" s="572" t="s">
        <v>281</v>
      </c>
      <c r="B1252" s="572">
        <v>838</v>
      </c>
      <c r="C1252" s="572">
        <v>838</v>
      </c>
      <c r="D1252" s="572">
        <v>-82</v>
      </c>
      <c r="E1252" s="572" t="s">
        <v>335</v>
      </c>
      <c r="F1252" s="572">
        <f>Time!I120</f>
        <v>0</v>
      </c>
      <c r="G1252" s="572" t="str">
        <f>Time!G120</f>
        <v>flag</v>
      </c>
      <c r="H1252" s="572" t="s">
        <v>5</v>
      </c>
      <c r="I1252" s="572">
        <f>COLUMN(Time!G120)</f>
        <v>7</v>
      </c>
      <c r="J1252" s="572" t="str">
        <f>Time!G120</f>
        <v>flag</v>
      </c>
      <c r="K1252" s="572"/>
      <c r="L1252" s="572"/>
      <c r="M1252" s="572"/>
      <c r="N1252" s="572" t="str" cm="1">
        <f t="array" aca="1" ref="N1252" ca="1">CELL("format",Time!I120)</f>
        <v>,0</v>
      </c>
      <c r="O1252" s="572">
        <f>ROW(Time!I120)</f>
        <v>120</v>
      </c>
      <c r="P1252" s="572">
        <f>COLUMN(Time!I120)</f>
        <v>9</v>
      </c>
      <c r="Q1252" s="572">
        <f>ROW(Time!I120)</f>
        <v>120</v>
      </c>
      <c r="R1252" s="572">
        <f>COLUMN(Time!I120)</f>
        <v>9</v>
      </c>
      <c r="S1252" s="572">
        <f ca="1">_xlfn.SHEET(Time!I120)</f>
        <v>4</v>
      </c>
    </row>
    <row r="1253" spans="1:19" x14ac:dyDescent="0.35">
      <c r="A1253" s="572" t="s">
        <v>277</v>
      </c>
      <c r="B1253" s="572">
        <v>133</v>
      </c>
      <c r="C1253" s="572" t="s">
        <v>673</v>
      </c>
      <c r="D1253" s="572">
        <v>-82</v>
      </c>
      <c r="E1253" s="572" t="s">
        <v>1037</v>
      </c>
      <c r="F1253" s="572">
        <f>Time!J120</f>
        <v>0</v>
      </c>
      <c r="G1253" s="572" t="str">
        <f>Time!E120</f>
        <v>End of useful life of asset flag</v>
      </c>
      <c r="H1253" s="572" t="s">
        <v>2355</v>
      </c>
      <c r="I1253" s="572">
        <f>COLUMN(Time!E120)</f>
        <v>5</v>
      </c>
      <c r="J1253" s="572" t="str">
        <f>Time!G120</f>
        <v>flag</v>
      </c>
      <c r="K1253" s="572" t="s">
        <v>660</v>
      </c>
      <c r="L1253" s="572" t="s">
        <v>2333</v>
      </c>
      <c r="M1253" s="572" t="s">
        <v>2334</v>
      </c>
      <c r="N1253" s="572" t="str" cm="1">
        <f t="array" aca="1" ref="N1253" ca="1">CELL("format",Time!J120)</f>
        <v>,0</v>
      </c>
      <c r="O1253" s="572">
        <f>ROW(Time!J120)</f>
        <v>120</v>
      </c>
      <c r="P1253" s="572">
        <f>COLUMN(Time!J120)</f>
        <v>10</v>
      </c>
      <c r="Q1253" s="572">
        <f>ROW(Time!GJ120)</f>
        <v>120</v>
      </c>
      <c r="R1253" s="572">
        <f>COLUMN(Time!GJ120)</f>
        <v>192</v>
      </c>
      <c r="S1253" s="572">
        <f ca="1">_xlfn.SHEET(Time!J120)</f>
        <v>4</v>
      </c>
    </row>
    <row r="1254" spans="1:19" x14ac:dyDescent="0.35">
      <c r="A1254" s="572" t="s">
        <v>283</v>
      </c>
      <c r="B1254" s="572">
        <v>134</v>
      </c>
      <c r="C1254" s="572" t="s">
        <v>642</v>
      </c>
      <c r="D1254" s="572">
        <v>-82</v>
      </c>
      <c r="E1254" s="572" t="s">
        <v>643</v>
      </c>
      <c r="F1254" s="572">
        <f>Time!J122</f>
        <v>0</v>
      </c>
      <c r="G1254" s="572" t="str">
        <f>Time!E122</f>
        <v>First operating period flag</v>
      </c>
      <c r="H1254" s="572" t="s">
        <v>44</v>
      </c>
      <c r="I1254" s="572">
        <f>COLUMN(Time!E122)</f>
        <v>5</v>
      </c>
      <c r="J1254" s="572" t="str">
        <f>Time!G122</f>
        <v>flag</v>
      </c>
      <c r="K1254" s="572"/>
      <c r="L1254" s="572">
        <v>95</v>
      </c>
      <c r="M1254" s="572">
        <v>137</v>
      </c>
      <c r="N1254" s="572" t="str" cm="1">
        <f t="array" aca="1" ref="N1254" ca="1">CELL("format",Time!J122)</f>
        <v>,0</v>
      </c>
      <c r="O1254" s="572">
        <f>ROW(Time!J122)</f>
        <v>122</v>
      </c>
      <c r="P1254" s="572">
        <f>COLUMN(Time!J122)</f>
        <v>10</v>
      </c>
      <c r="Q1254" s="572">
        <f>ROW(Time!GJ122)</f>
        <v>122</v>
      </c>
      <c r="R1254" s="572">
        <f>COLUMN(Time!GJ122)</f>
        <v>192</v>
      </c>
      <c r="S1254" s="572">
        <f ca="1">_xlfn.SHEET(Time!J122)</f>
        <v>4</v>
      </c>
    </row>
    <row r="1255" spans="1:19" x14ac:dyDescent="0.35">
      <c r="A1255" s="572" t="s">
        <v>283</v>
      </c>
      <c r="B1255" s="572">
        <v>135</v>
      </c>
      <c r="C1255" s="572" t="s">
        <v>673</v>
      </c>
      <c r="D1255" s="572">
        <v>-82</v>
      </c>
      <c r="E1255" s="572" t="s">
        <v>674</v>
      </c>
      <c r="F1255" s="572">
        <f>Time!I123</f>
        <v>0</v>
      </c>
      <c r="G1255" s="572" t="str">
        <f>Time!E123</f>
        <v>End of useful life of asset flag</v>
      </c>
      <c r="H1255" s="572" t="s">
        <v>2355</v>
      </c>
      <c r="I1255" s="572">
        <f>COLUMN(Time!E123)</f>
        <v>5</v>
      </c>
      <c r="J1255" s="572" t="str">
        <f>Time!G123</f>
        <v>flag</v>
      </c>
      <c r="K1255" s="572"/>
      <c r="L1255" s="572">
        <v>133</v>
      </c>
      <c r="M1255" s="572">
        <v>137</v>
      </c>
      <c r="N1255" s="572" t="str" cm="1">
        <f t="array" aca="1" ref="N1255" ca="1">CELL("format",Time!I123)</f>
        <v>,0</v>
      </c>
      <c r="O1255" s="572">
        <f>ROW(Time!I123)</f>
        <v>123</v>
      </c>
      <c r="P1255" s="572">
        <f>COLUMN(Time!I123)</f>
        <v>9</v>
      </c>
      <c r="Q1255" s="572">
        <f>ROW(Time!GI123)</f>
        <v>123</v>
      </c>
      <c r="R1255" s="572">
        <f>COLUMN(Time!GI123)</f>
        <v>191</v>
      </c>
      <c r="S1255" s="572">
        <f ca="1">_xlfn.SHEET(Time!I123)</f>
        <v>4</v>
      </c>
    </row>
    <row r="1256" spans="1:19" x14ac:dyDescent="0.35">
      <c r="A1256" s="572" t="s">
        <v>274</v>
      </c>
      <c r="B1256" s="572">
        <v>136</v>
      </c>
      <c r="C1256" s="572" t="s">
        <v>2506</v>
      </c>
      <c r="D1256" s="572">
        <v>-82</v>
      </c>
      <c r="E1256" s="572" t="s">
        <v>2507</v>
      </c>
      <c r="F1256" s="572">
        <f>Time!H124</f>
        <v>100</v>
      </c>
      <c r="G1256" s="572" t="str">
        <f>Time!G124</f>
        <v>flag</v>
      </c>
      <c r="H1256" s="572" t="s">
        <v>5</v>
      </c>
      <c r="I1256" s="572">
        <f>COLUMN(Time!G124)</f>
        <v>7</v>
      </c>
      <c r="J1256" s="572" t="str">
        <f>Time!G124</f>
        <v>flag</v>
      </c>
      <c r="K1256" s="572" t="s">
        <v>2506</v>
      </c>
      <c r="L1256" s="572">
        <v>137</v>
      </c>
      <c r="M1256" s="572"/>
      <c r="N1256" s="572" t="str" cm="1">
        <f t="array" aca="1" ref="N1256" ca="1">CELL("format",Time!H124)</f>
        <v>,0</v>
      </c>
      <c r="O1256" s="572">
        <f>ROW(Time!H124)</f>
        <v>124</v>
      </c>
      <c r="P1256" s="572">
        <f>COLUMN(Time!H124)</f>
        <v>8</v>
      </c>
      <c r="Q1256" s="572">
        <f>ROW(Time!H124)</f>
        <v>124</v>
      </c>
      <c r="R1256" s="572">
        <f>COLUMN(Time!H124)</f>
        <v>8</v>
      </c>
      <c r="S1256" s="572">
        <f ca="1">_xlfn.SHEET(Time!H124)</f>
        <v>4</v>
      </c>
    </row>
    <row r="1257" spans="1:19" x14ac:dyDescent="0.35">
      <c r="A1257" s="572" t="s">
        <v>281</v>
      </c>
      <c r="B1257" s="572">
        <v>839</v>
      </c>
      <c r="C1257" s="572">
        <v>839</v>
      </c>
      <c r="D1257" s="572">
        <v>-82</v>
      </c>
      <c r="E1257" s="572" t="s">
        <v>335</v>
      </c>
      <c r="F1257" s="572">
        <f>Time!I124</f>
        <v>0</v>
      </c>
      <c r="G1257" s="572" t="str">
        <f>Time!G124</f>
        <v>flag</v>
      </c>
      <c r="H1257" s="572" t="s">
        <v>5</v>
      </c>
      <c r="I1257" s="572">
        <f>COLUMN(Time!G124)</f>
        <v>7</v>
      </c>
      <c r="J1257" s="572" t="str">
        <f>Time!G124</f>
        <v>flag</v>
      </c>
      <c r="K1257" s="572"/>
      <c r="L1257" s="572"/>
      <c r="M1257" s="572"/>
      <c r="N1257" s="572" t="str" cm="1">
        <f t="array" aca="1" ref="N1257" ca="1">CELL("format",Time!I124)</f>
        <v>,0</v>
      </c>
      <c r="O1257" s="572">
        <f>ROW(Time!I124)</f>
        <v>124</v>
      </c>
      <c r="P1257" s="572">
        <f>COLUMN(Time!I124)</f>
        <v>9</v>
      </c>
      <c r="Q1257" s="572">
        <f>ROW(Time!I124)</f>
        <v>124</v>
      </c>
      <c r="R1257" s="572">
        <f>COLUMN(Time!I124)</f>
        <v>9</v>
      </c>
      <c r="S1257" s="572">
        <f ca="1">_xlfn.SHEET(Time!I124)</f>
        <v>4</v>
      </c>
    </row>
    <row r="1258" spans="1:19" x14ac:dyDescent="0.35">
      <c r="A1258" s="572" t="s">
        <v>277</v>
      </c>
      <c r="B1258" s="572">
        <v>137</v>
      </c>
      <c r="C1258" s="572" t="s">
        <v>2491</v>
      </c>
      <c r="D1258" s="572">
        <v>-82</v>
      </c>
      <c r="E1258" s="572" t="s">
        <v>2508</v>
      </c>
      <c r="F1258" s="572">
        <f>Time!J124</f>
        <v>0</v>
      </c>
      <c r="G1258" s="572" t="str">
        <f>Time!E124</f>
        <v>Useful life of asset flag</v>
      </c>
      <c r="H1258" s="572" t="s">
        <v>2353</v>
      </c>
      <c r="I1258" s="572">
        <f>COLUMN(Time!E124)</f>
        <v>5</v>
      </c>
      <c r="J1258" s="572" t="str">
        <f>Time!G124</f>
        <v>flag</v>
      </c>
      <c r="K1258" s="572" t="s">
        <v>2491</v>
      </c>
      <c r="L1258" s="572" t="s">
        <v>2335</v>
      </c>
      <c r="M1258" s="572" t="s">
        <v>2336</v>
      </c>
      <c r="N1258" s="572" t="str" cm="1">
        <f t="array" aca="1" ref="N1258" ca="1">CELL("format",Time!J124)</f>
        <v>,0</v>
      </c>
      <c r="O1258" s="572">
        <f>ROW(Time!J124)</f>
        <v>124</v>
      </c>
      <c r="P1258" s="572">
        <f>COLUMN(Time!J124)</f>
        <v>10</v>
      </c>
      <c r="Q1258" s="572">
        <f>ROW(Time!GJ124)</f>
        <v>124</v>
      </c>
      <c r="R1258" s="572">
        <f>COLUMN(Time!GJ124)</f>
        <v>192</v>
      </c>
      <c r="S1258" s="572">
        <f ca="1">_xlfn.SHEET(Time!J124)</f>
        <v>4</v>
      </c>
    </row>
    <row r="1259" spans="1:19" x14ac:dyDescent="0.35">
      <c r="A1259" s="572" t="s">
        <v>270</v>
      </c>
      <c r="B1259" s="572">
        <v>-83</v>
      </c>
      <c r="C1259" s="572" t="s">
        <v>675</v>
      </c>
      <c r="D1259" s="572">
        <v>-71</v>
      </c>
      <c r="E1259" s="572"/>
      <c r="F1259" s="572">
        <f>Time!A127</f>
        <v>0</v>
      </c>
      <c r="G1259" s="572" t="str">
        <f>Time!B127</f>
        <v>Escalation period year end flag</v>
      </c>
      <c r="H1259" s="572" t="s">
        <v>150</v>
      </c>
      <c r="I1259" s="572">
        <f>COLUMN(Time!B127)</f>
        <v>2</v>
      </c>
      <c r="J1259" s="572"/>
      <c r="K1259" s="572" t="s">
        <v>675</v>
      </c>
      <c r="L1259" s="572"/>
      <c r="M1259" s="572"/>
      <c r="N1259" s="572" t="str" cm="1">
        <f t="array" aca="1" ref="N1259" ca="1">CELL("format",Time!A127)</f>
        <v>,0</v>
      </c>
      <c r="O1259" s="572">
        <f>ROW(Time!A127)</f>
        <v>127</v>
      </c>
      <c r="P1259" s="572">
        <f>COLUMN(Time!A127)</f>
        <v>1</v>
      </c>
      <c r="Q1259" s="572">
        <f>ROW(Time!A132)</f>
        <v>132</v>
      </c>
      <c r="R1259" s="572">
        <f>COLUMN(Time!A132)</f>
        <v>1</v>
      </c>
      <c r="S1259" s="572">
        <f ca="1">_xlfn.SHEET(Time!A127)</f>
        <v>4</v>
      </c>
    </row>
    <row r="1260" spans="1:19" x14ac:dyDescent="0.35">
      <c r="A1260" s="572" t="s">
        <v>283</v>
      </c>
      <c r="B1260" s="572">
        <v>138</v>
      </c>
      <c r="C1260" s="572" t="s">
        <v>535</v>
      </c>
      <c r="D1260" s="572">
        <v>-83</v>
      </c>
      <c r="E1260" s="572" t="s">
        <v>676</v>
      </c>
      <c r="F1260" s="572">
        <f>Time!F128</f>
        <v>12</v>
      </c>
      <c r="G1260" s="572" t="str">
        <f>Time!E128</f>
        <v>Escalation period end month</v>
      </c>
      <c r="H1260" s="572" t="s">
        <v>147</v>
      </c>
      <c r="I1260" s="572">
        <f>COLUMN(Time!E128)</f>
        <v>5</v>
      </c>
      <c r="J1260" s="572" t="str">
        <f>Time!G128</f>
        <v>month</v>
      </c>
      <c r="K1260" s="572"/>
      <c r="L1260" s="572">
        <v>913</v>
      </c>
      <c r="M1260" s="572">
        <v>140</v>
      </c>
      <c r="N1260" s="572" t="str" cm="1">
        <f t="array" aca="1" ref="N1260" ca="1">CELL("format",Time!F128)</f>
        <v>,0</v>
      </c>
      <c r="O1260" s="572">
        <f>ROW(Time!F128)</f>
        <v>128</v>
      </c>
      <c r="P1260" s="572">
        <f>COLUMN(Time!F128)</f>
        <v>6</v>
      </c>
      <c r="Q1260" s="572">
        <f>ROW(Time!F128)</f>
        <v>128</v>
      </c>
      <c r="R1260" s="572">
        <f>COLUMN(Time!F128)</f>
        <v>6</v>
      </c>
      <c r="S1260" s="572">
        <f ca="1">_xlfn.SHEET(Time!F128)</f>
        <v>4</v>
      </c>
    </row>
    <row r="1261" spans="1:19" x14ac:dyDescent="0.35">
      <c r="A1261" s="572" t="s">
        <v>283</v>
      </c>
      <c r="B1261" s="572">
        <v>139</v>
      </c>
      <c r="C1261" s="572" t="s">
        <v>660</v>
      </c>
      <c r="D1261" s="572">
        <v>-83</v>
      </c>
      <c r="E1261" s="572" t="s">
        <v>1029</v>
      </c>
      <c r="F1261" s="572">
        <f>Time!J129</f>
        <v>46053</v>
      </c>
      <c r="G1261" s="572" t="str">
        <f>Time!E129</f>
        <v>Model period ending</v>
      </c>
      <c r="H1261" s="572" t="s">
        <v>11</v>
      </c>
      <c r="I1261" s="572">
        <f>COLUMN(Time!E129)</f>
        <v>5</v>
      </c>
      <c r="J1261" s="572" t="str">
        <f>Time!G129</f>
        <v>date</v>
      </c>
      <c r="K1261" s="572"/>
      <c r="L1261" s="572">
        <v>75</v>
      </c>
      <c r="M1261" s="572">
        <v>140</v>
      </c>
      <c r="N1261" s="572" t="str" cm="1">
        <f t="array" aca="1" ref="N1261" ca="1">CELL("format",Time!J129)</f>
        <v>D1</v>
      </c>
      <c r="O1261" s="572">
        <f>ROW(Time!J129)</f>
        <v>129</v>
      </c>
      <c r="P1261" s="572">
        <f>COLUMN(Time!J129)</f>
        <v>10</v>
      </c>
      <c r="Q1261" s="572">
        <f>ROW(Time!GJ129)</f>
        <v>129</v>
      </c>
      <c r="R1261" s="572">
        <f>COLUMN(Time!GJ129)</f>
        <v>192</v>
      </c>
      <c r="S1261" s="572">
        <f ca="1">_xlfn.SHEET(Time!J129)</f>
        <v>4</v>
      </c>
    </row>
    <row r="1262" spans="1:19" x14ac:dyDescent="0.35">
      <c r="A1262" s="572" t="s">
        <v>277</v>
      </c>
      <c r="B1262" s="572">
        <v>140</v>
      </c>
      <c r="C1262" s="572" t="s">
        <v>529</v>
      </c>
      <c r="D1262" s="572">
        <v>-83</v>
      </c>
      <c r="E1262" s="572" t="s">
        <v>1038</v>
      </c>
      <c r="F1262" s="572">
        <f>Time!J130</f>
        <v>0</v>
      </c>
      <c r="G1262" s="572" t="str">
        <f>Time!E130</f>
        <v>Escalation year end month flag</v>
      </c>
      <c r="H1262" s="572" t="s">
        <v>148</v>
      </c>
      <c r="I1262" s="572">
        <f>COLUMN(Time!E130)</f>
        <v>5</v>
      </c>
      <c r="J1262" s="572"/>
      <c r="K1262" s="572" t="s">
        <v>529</v>
      </c>
      <c r="L1262" s="572" t="s">
        <v>2337</v>
      </c>
      <c r="M1262" s="572"/>
      <c r="N1262" s="572" t="str" cm="1">
        <f t="array" aca="1" ref="N1262" ca="1">CELL("format",Time!J130)</f>
        <v>,0</v>
      </c>
      <c r="O1262" s="572">
        <f>ROW(Time!J130)</f>
        <v>130</v>
      </c>
      <c r="P1262" s="572">
        <f>COLUMN(Time!J130)</f>
        <v>10</v>
      </c>
      <c r="Q1262" s="572">
        <f>ROW(Time!GJ130)</f>
        <v>130</v>
      </c>
      <c r="R1262" s="572">
        <f>COLUMN(Time!GJ130)</f>
        <v>192</v>
      </c>
      <c r="S1262" s="572">
        <f ca="1">_xlfn.SHEET(Time!J130)</f>
        <v>4</v>
      </c>
    </row>
    <row r="1263" spans="1:19" x14ac:dyDescent="0.35">
      <c r="A1263" s="572" t="s">
        <v>270</v>
      </c>
      <c r="B1263" s="572">
        <v>-84</v>
      </c>
      <c r="C1263" s="572" t="s">
        <v>264</v>
      </c>
      <c r="D1263" s="572">
        <v>-71</v>
      </c>
      <c r="E1263" s="572"/>
      <c r="F1263" s="572">
        <f>Time!A133</f>
        <v>0</v>
      </c>
      <c r="G1263" s="572" t="str">
        <f>Time!B133</f>
        <v>Contract year</v>
      </c>
      <c r="H1263" s="572" t="s">
        <v>90</v>
      </c>
      <c r="I1263" s="572">
        <f>COLUMN(Time!B133)</f>
        <v>2</v>
      </c>
      <c r="J1263" s="572"/>
      <c r="K1263" s="572" t="s">
        <v>264</v>
      </c>
      <c r="L1263" s="572"/>
      <c r="M1263" s="572"/>
      <c r="N1263" s="572" t="str" cm="1">
        <f t="array" aca="1" ref="N1263" ca="1">CELL("format",Time!A133)</f>
        <v>D1</v>
      </c>
      <c r="O1263" s="572">
        <f>ROW(Time!A133)</f>
        <v>133</v>
      </c>
      <c r="P1263" s="572">
        <f>COLUMN(Time!A133)</f>
        <v>1</v>
      </c>
      <c r="Q1263" s="572">
        <f>ROW(Time!A150)</f>
        <v>150</v>
      </c>
      <c r="R1263" s="572">
        <f>COLUMN(Time!A150)</f>
        <v>1</v>
      </c>
      <c r="S1263" s="572">
        <f ca="1">_xlfn.SHEET(Time!A133)</f>
        <v>4</v>
      </c>
    </row>
    <row r="1264" spans="1:19" x14ac:dyDescent="0.35">
      <c r="A1264" s="572" t="s">
        <v>283</v>
      </c>
      <c r="B1264" s="572">
        <v>141</v>
      </c>
      <c r="C1264" s="572" t="s">
        <v>1022</v>
      </c>
      <c r="D1264" s="572">
        <v>-84</v>
      </c>
      <c r="E1264" s="572" t="s">
        <v>1023</v>
      </c>
      <c r="F1264" s="572">
        <f>Time!F134</f>
        <v>47483</v>
      </c>
      <c r="G1264" s="572" t="str">
        <f>Time!E134</f>
        <v>End of construction period date</v>
      </c>
      <c r="H1264" s="572" t="s">
        <v>152</v>
      </c>
      <c r="I1264" s="572">
        <f>COLUMN(Time!E134)</f>
        <v>5</v>
      </c>
      <c r="J1264" s="572" t="str">
        <f>Time!G134</f>
        <v>date</v>
      </c>
      <c r="K1264" s="572"/>
      <c r="L1264" s="572">
        <v>84</v>
      </c>
      <c r="M1264" s="572">
        <v>142</v>
      </c>
      <c r="N1264" s="572" t="str" cm="1">
        <f t="array" aca="1" ref="N1264" ca="1">CELL("format",Time!F134)</f>
        <v>D1</v>
      </c>
      <c r="O1264" s="572">
        <f>ROW(Time!F134)</f>
        <v>134</v>
      </c>
      <c r="P1264" s="572">
        <f>COLUMN(Time!F134)</f>
        <v>6</v>
      </c>
      <c r="Q1264" s="572">
        <f>ROW(Time!F134)</f>
        <v>134</v>
      </c>
      <c r="R1264" s="572">
        <f>COLUMN(Time!F134)</f>
        <v>6</v>
      </c>
      <c r="S1264" s="572">
        <f ca="1">_xlfn.SHEET(Time!F134)</f>
        <v>4</v>
      </c>
    </row>
    <row r="1265" spans="1:19" x14ac:dyDescent="0.35">
      <c r="A1265" s="572" t="s">
        <v>277</v>
      </c>
      <c r="B1265" s="572">
        <v>142</v>
      </c>
      <c r="C1265" s="572" t="s">
        <v>633</v>
      </c>
      <c r="D1265" s="572">
        <v>-84</v>
      </c>
      <c r="E1265" s="572" t="s">
        <v>1039</v>
      </c>
      <c r="F1265" s="572">
        <f>Time!F135</f>
        <v>12</v>
      </c>
      <c r="G1265" s="572" t="str">
        <f>Time!E135</f>
        <v>Contract year end month</v>
      </c>
      <c r="H1265" s="572" t="s">
        <v>118</v>
      </c>
      <c r="I1265" s="572">
        <f>COLUMN(Time!E135)</f>
        <v>5</v>
      </c>
      <c r="J1265" s="572" t="str">
        <f>Time!G135</f>
        <v>month</v>
      </c>
      <c r="K1265" s="572" t="s">
        <v>633</v>
      </c>
      <c r="L1265" s="572">
        <v>141</v>
      </c>
      <c r="M1265" s="572"/>
      <c r="N1265" s="572" t="str" cm="1">
        <f t="array" aca="1" ref="N1265" ca="1">CELL("format",Time!F135)</f>
        <v>,0</v>
      </c>
      <c r="O1265" s="572">
        <f>ROW(Time!F135)</f>
        <v>135</v>
      </c>
      <c r="P1265" s="572">
        <f>COLUMN(Time!F135)</f>
        <v>6</v>
      </c>
      <c r="Q1265" s="572">
        <f>ROW(Time!F135)</f>
        <v>135</v>
      </c>
      <c r="R1265" s="572">
        <f>COLUMN(Time!F135)</f>
        <v>6</v>
      </c>
      <c r="S1265" s="572">
        <f ca="1">_xlfn.SHEET(Time!F135)</f>
        <v>4</v>
      </c>
    </row>
    <row r="1266" spans="1:19" x14ac:dyDescent="0.35">
      <c r="A1266" s="572" t="s">
        <v>283</v>
      </c>
      <c r="B1266" s="572">
        <v>143</v>
      </c>
      <c r="C1266" s="572" t="s">
        <v>362</v>
      </c>
      <c r="D1266" s="572">
        <v>-84</v>
      </c>
      <c r="E1266" s="572" t="s">
        <v>363</v>
      </c>
      <c r="F1266" s="572">
        <f>Time!F137</f>
        <v>12</v>
      </c>
      <c r="G1266" s="572" t="str">
        <f>Time!E137</f>
        <v>Financial year end month number</v>
      </c>
      <c r="H1266" s="572" t="s">
        <v>12</v>
      </c>
      <c r="I1266" s="572">
        <f>COLUMN(Time!E137)</f>
        <v>5</v>
      </c>
      <c r="J1266" s="572" t="str">
        <f>Time!G137</f>
        <v>month #</v>
      </c>
      <c r="K1266" s="572"/>
      <c r="L1266" s="572">
        <v>911</v>
      </c>
      <c r="M1266" s="572">
        <v>145</v>
      </c>
      <c r="N1266" s="572" t="str" cm="1">
        <f t="array" aca="1" ref="N1266" ca="1">CELL("format",Time!F137)</f>
        <v>,0</v>
      </c>
      <c r="O1266" s="572">
        <f>ROW(Time!F137)</f>
        <v>137</v>
      </c>
      <c r="P1266" s="572">
        <f>COLUMN(Time!F137)</f>
        <v>6</v>
      </c>
      <c r="Q1266" s="572">
        <f>ROW(Time!F137)</f>
        <v>137</v>
      </c>
      <c r="R1266" s="572">
        <f>COLUMN(Time!F137)</f>
        <v>6</v>
      </c>
      <c r="S1266" s="572">
        <f ca="1">_xlfn.SHEET(Time!F137)</f>
        <v>4</v>
      </c>
    </row>
    <row r="1267" spans="1:19" x14ac:dyDescent="0.35">
      <c r="A1267" s="572" t="s">
        <v>283</v>
      </c>
      <c r="B1267" s="572">
        <v>144</v>
      </c>
      <c r="C1267" s="572" t="s">
        <v>660</v>
      </c>
      <c r="D1267" s="572">
        <v>-84</v>
      </c>
      <c r="E1267" s="572" t="s">
        <v>1029</v>
      </c>
      <c r="F1267" s="572">
        <f>Time!J138</f>
        <v>46053</v>
      </c>
      <c r="G1267" s="572" t="str">
        <f>Time!E138</f>
        <v>Model period ending</v>
      </c>
      <c r="H1267" s="572" t="s">
        <v>11</v>
      </c>
      <c r="I1267" s="572">
        <f>COLUMN(Time!E138)</f>
        <v>5</v>
      </c>
      <c r="J1267" s="572" t="str">
        <f>Time!G138</f>
        <v>date</v>
      </c>
      <c r="K1267" s="572"/>
      <c r="L1267" s="572">
        <v>75</v>
      </c>
      <c r="M1267" s="572">
        <v>145</v>
      </c>
      <c r="N1267" s="572" t="str" cm="1">
        <f t="array" aca="1" ref="N1267" ca="1">CELL("format",Time!J138)</f>
        <v>D1</v>
      </c>
      <c r="O1267" s="572">
        <f>ROW(Time!J138)</f>
        <v>138</v>
      </c>
      <c r="P1267" s="572">
        <f>COLUMN(Time!J138)</f>
        <v>10</v>
      </c>
      <c r="Q1267" s="572">
        <f>ROW(Time!GJ138)</f>
        <v>138</v>
      </c>
      <c r="R1267" s="572">
        <f>COLUMN(Time!GJ138)</f>
        <v>192</v>
      </c>
      <c r="S1267" s="572">
        <f ca="1">_xlfn.SHEET(Time!J138)</f>
        <v>4</v>
      </c>
    </row>
    <row r="1268" spans="1:19" x14ac:dyDescent="0.35">
      <c r="A1268" s="572" t="s">
        <v>281</v>
      </c>
      <c r="B1268" s="572">
        <v>840</v>
      </c>
      <c r="C1268" s="572">
        <v>840</v>
      </c>
      <c r="D1268" s="572">
        <v>-84</v>
      </c>
      <c r="E1268" s="572" t="s">
        <v>335</v>
      </c>
      <c r="F1268" s="572">
        <f>Time!I139</f>
        <v>0</v>
      </c>
      <c r="G1268" s="572" t="str">
        <f>Time!E139</f>
        <v>End of financial year flag</v>
      </c>
      <c r="H1268" s="572" t="s">
        <v>158</v>
      </c>
      <c r="I1268" s="572">
        <f>COLUMN(Time!E139)</f>
        <v>5</v>
      </c>
      <c r="J1268" s="572"/>
      <c r="K1268" s="572"/>
      <c r="L1268" s="572"/>
      <c r="M1268" s="572"/>
      <c r="N1268" s="572" t="str" cm="1">
        <f t="array" aca="1" ref="N1268" ca="1">CELL("format",Time!I139)</f>
        <v>,0</v>
      </c>
      <c r="O1268" s="572">
        <f>ROW(Time!I139)</f>
        <v>139</v>
      </c>
      <c r="P1268" s="572">
        <f>COLUMN(Time!I139)</f>
        <v>9</v>
      </c>
      <c r="Q1268" s="572">
        <f>ROW(Time!I139)</f>
        <v>139</v>
      </c>
      <c r="R1268" s="572">
        <f>COLUMN(Time!I139)</f>
        <v>9</v>
      </c>
      <c r="S1268" s="572">
        <f ca="1">_xlfn.SHEET(Time!I139)</f>
        <v>4</v>
      </c>
    </row>
    <row r="1269" spans="1:19" x14ac:dyDescent="0.35">
      <c r="A1269" s="572" t="s">
        <v>277</v>
      </c>
      <c r="B1269" s="572">
        <v>145</v>
      </c>
      <c r="C1269" s="572" t="s">
        <v>634</v>
      </c>
      <c r="D1269" s="572">
        <v>-84</v>
      </c>
      <c r="E1269" s="572" t="s">
        <v>1040</v>
      </c>
      <c r="F1269" s="572">
        <f>Time!J139</f>
        <v>0</v>
      </c>
      <c r="G1269" s="572" t="str">
        <f>Time!E139</f>
        <v>End of financial year flag</v>
      </c>
      <c r="H1269" s="572" t="s">
        <v>158</v>
      </c>
      <c r="I1269" s="572">
        <f>COLUMN(Time!E139)</f>
        <v>5</v>
      </c>
      <c r="J1269" s="572"/>
      <c r="K1269" s="572" t="s">
        <v>634</v>
      </c>
      <c r="L1269" s="572" t="s">
        <v>2338</v>
      </c>
      <c r="M1269" s="572" t="s">
        <v>2339</v>
      </c>
      <c r="N1269" s="572" t="str" cm="1">
        <f t="array" aca="1" ref="N1269" ca="1">CELL("format",Time!J139)</f>
        <v>,0</v>
      </c>
      <c r="O1269" s="572">
        <f>ROW(Time!J139)</f>
        <v>139</v>
      </c>
      <c r="P1269" s="572">
        <f>COLUMN(Time!J139)</f>
        <v>10</v>
      </c>
      <c r="Q1269" s="572">
        <f>ROW(Time!GJ139)</f>
        <v>139</v>
      </c>
      <c r="R1269" s="572">
        <f>COLUMN(Time!GJ139)</f>
        <v>192</v>
      </c>
      <c r="S1269" s="572">
        <f ca="1">_xlfn.SHEET(Time!J139)</f>
        <v>4</v>
      </c>
    </row>
    <row r="1270" spans="1:19" x14ac:dyDescent="0.35">
      <c r="A1270" s="572" t="s">
        <v>283</v>
      </c>
      <c r="B1270" s="572">
        <v>146</v>
      </c>
      <c r="C1270" s="572" t="s">
        <v>364</v>
      </c>
      <c r="D1270" s="572">
        <v>-84</v>
      </c>
      <c r="E1270" s="572" t="s">
        <v>365</v>
      </c>
      <c r="F1270" s="572">
        <f>Time!F141</f>
        <v>46387</v>
      </c>
      <c r="G1270" s="572" t="str">
        <f>Time!E141</f>
        <v>Financial year end date of first model period</v>
      </c>
      <c r="H1270" s="572" t="s">
        <v>159</v>
      </c>
      <c r="I1270" s="572">
        <f>COLUMN(Time!E141)</f>
        <v>5</v>
      </c>
      <c r="J1270" s="572" t="str">
        <f>Time!G141</f>
        <v>date</v>
      </c>
      <c r="K1270" s="572"/>
      <c r="L1270" s="572">
        <v>910</v>
      </c>
      <c r="M1270" s="572">
        <v>149</v>
      </c>
      <c r="N1270" s="572" t="str" cm="1">
        <f t="array" aca="1" ref="N1270" ca="1">CELL("format",Time!F141)</f>
        <v>D1</v>
      </c>
      <c r="O1270" s="572">
        <f>ROW(Time!F141)</f>
        <v>141</v>
      </c>
      <c r="P1270" s="572">
        <f>COLUMN(Time!F141)</f>
        <v>6</v>
      </c>
      <c r="Q1270" s="572">
        <f>ROW(Time!F141)</f>
        <v>141</v>
      </c>
      <c r="R1270" s="572">
        <f>COLUMN(Time!F141)</f>
        <v>6</v>
      </c>
      <c r="S1270" s="572">
        <f ca="1">_xlfn.SHEET(Time!F141)</f>
        <v>4</v>
      </c>
    </row>
    <row r="1271" spans="1:19" x14ac:dyDescent="0.35">
      <c r="A1271" s="572" t="s">
        <v>283</v>
      </c>
      <c r="B1271" s="572">
        <v>147</v>
      </c>
      <c r="C1271" s="572" t="s">
        <v>5</v>
      </c>
      <c r="D1271" s="572">
        <v>-84</v>
      </c>
      <c r="E1271" s="572" t="s">
        <v>632</v>
      </c>
      <c r="F1271" s="572">
        <f>Time!J143</f>
        <v>1</v>
      </c>
      <c r="G1271" s="572" t="str">
        <f>Time!E143</f>
        <v>First model column flag</v>
      </c>
      <c r="H1271" s="572" t="s">
        <v>1</v>
      </c>
      <c r="I1271" s="572">
        <f>COLUMN(Time!E143)</f>
        <v>5</v>
      </c>
      <c r="J1271" s="572" t="str">
        <f>Time!G143</f>
        <v>flag</v>
      </c>
      <c r="K1271" s="572"/>
      <c r="L1271" s="572">
        <v>53</v>
      </c>
      <c r="M1271" s="572">
        <v>149</v>
      </c>
      <c r="N1271" s="572" t="str" cm="1">
        <f t="array" aca="1" ref="N1271" ca="1">CELL("format",Time!J143)</f>
        <v>,0</v>
      </c>
      <c r="O1271" s="572">
        <f>ROW(Time!J143)</f>
        <v>143</v>
      </c>
      <c r="P1271" s="572">
        <f>COLUMN(Time!J143)</f>
        <v>10</v>
      </c>
      <c r="Q1271" s="572">
        <f>ROW(Time!GJ143)</f>
        <v>143</v>
      </c>
      <c r="R1271" s="572">
        <f>COLUMN(Time!GJ143)</f>
        <v>192</v>
      </c>
      <c r="S1271" s="572">
        <f ca="1">_xlfn.SHEET(Time!J143)</f>
        <v>4</v>
      </c>
    </row>
    <row r="1272" spans="1:19" x14ac:dyDescent="0.35">
      <c r="A1272" s="572" t="s">
        <v>283</v>
      </c>
      <c r="B1272" s="572">
        <v>148</v>
      </c>
      <c r="C1272" s="572" t="s">
        <v>634</v>
      </c>
      <c r="D1272" s="572">
        <v>-84</v>
      </c>
      <c r="E1272" s="572" t="s">
        <v>635</v>
      </c>
      <c r="F1272" s="572">
        <f>Time!I144</f>
        <v>0</v>
      </c>
      <c r="G1272" s="572" t="str">
        <f>Time!E144</f>
        <v>End of financial year flag</v>
      </c>
      <c r="H1272" s="572" t="s">
        <v>158</v>
      </c>
      <c r="I1272" s="572">
        <f>COLUMN(Time!E144)</f>
        <v>5</v>
      </c>
      <c r="J1272" s="572"/>
      <c r="K1272" s="572"/>
      <c r="L1272" s="572">
        <v>145</v>
      </c>
      <c r="M1272" s="572">
        <v>149</v>
      </c>
      <c r="N1272" s="572" t="str" cm="1">
        <f t="array" aca="1" ref="N1272" ca="1">CELL("format",Time!I144)</f>
        <v>,0</v>
      </c>
      <c r="O1272" s="572">
        <f>ROW(Time!I144)</f>
        <v>144</v>
      </c>
      <c r="P1272" s="572">
        <f>COLUMN(Time!I144)</f>
        <v>9</v>
      </c>
      <c r="Q1272" s="572">
        <f>ROW(Time!GI144)</f>
        <v>144</v>
      </c>
      <c r="R1272" s="572">
        <f>COLUMN(Time!GI144)</f>
        <v>191</v>
      </c>
      <c r="S1272" s="572">
        <f ca="1">_xlfn.SHEET(Time!I144)</f>
        <v>4</v>
      </c>
    </row>
    <row r="1273" spans="1:19" x14ac:dyDescent="0.35">
      <c r="A1273" s="572" t="s">
        <v>281</v>
      </c>
      <c r="B1273" s="572">
        <v>841</v>
      </c>
      <c r="C1273" s="572">
        <v>841</v>
      </c>
      <c r="D1273" s="572">
        <v>-84</v>
      </c>
      <c r="E1273" s="572" t="s">
        <v>335</v>
      </c>
      <c r="F1273" s="572">
        <f>Time!I145</f>
        <v>0</v>
      </c>
      <c r="G1273" s="572" t="str">
        <f>Time!E145</f>
        <v>Financial year end applicable to period</v>
      </c>
      <c r="H1273" s="572" t="s">
        <v>160</v>
      </c>
      <c r="I1273" s="572">
        <f>COLUMN(Time!E145)</f>
        <v>5</v>
      </c>
      <c r="J1273" s="572" t="str">
        <f>Time!G145</f>
        <v>date</v>
      </c>
      <c r="K1273" s="572"/>
      <c r="L1273" s="572"/>
      <c r="M1273" s="572"/>
      <c r="N1273" s="572" t="str" cm="1">
        <f t="array" aca="1" ref="N1273" ca="1">CELL("format",Time!I145)</f>
        <v>,0</v>
      </c>
      <c r="O1273" s="572">
        <f>ROW(Time!I145)</f>
        <v>145</v>
      </c>
      <c r="P1273" s="572">
        <f>COLUMN(Time!I145)</f>
        <v>9</v>
      </c>
      <c r="Q1273" s="572">
        <f>ROW(Time!I145)</f>
        <v>145</v>
      </c>
      <c r="R1273" s="572">
        <f>COLUMN(Time!I145)</f>
        <v>9</v>
      </c>
      <c r="S1273" s="572">
        <f ca="1">_xlfn.SHEET(Time!I145)</f>
        <v>4</v>
      </c>
    </row>
    <row r="1274" spans="1:19" x14ac:dyDescent="0.35">
      <c r="A1274" s="572" t="s">
        <v>277</v>
      </c>
      <c r="B1274" s="572">
        <v>149</v>
      </c>
      <c r="C1274" s="572" t="s">
        <v>636</v>
      </c>
      <c r="D1274" s="572">
        <v>-84</v>
      </c>
      <c r="E1274" s="572" t="s">
        <v>637</v>
      </c>
      <c r="F1274" s="572">
        <f>Time!J145</f>
        <v>46387</v>
      </c>
      <c r="G1274" s="572" t="str">
        <f>Time!E145</f>
        <v>Financial year end applicable to period</v>
      </c>
      <c r="H1274" s="572" t="s">
        <v>160</v>
      </c>
      <c r="I1274" s="572">
        <f>COLUMN(Time!E145)</f>
        <v>5</v>
      </c>
      <c r="J1274" s="572" t="str">
        <f>Time!G145</f>
        <v>date</v>
      </c>
      <c r="K1274" s="572" t="s">
        <v>636</v>
      </c>
      <c r="L1274" s="572" t="s">
        <v>2340</v>
      </c>
      <c r="M1274" s="572">
        <v>150</v>
      </c>
      <c r="N1274" s="572" t="str" cm="1">
        <f t="array" aca="1" ref="N1274" ca="1">CELL("format",Time!J145)</f>
        <v>D1</v>
      </c>
      <c r="O1274" s="572">
        <f>ROW(Time!J145)</f>
        <v>145</v>
      </c>
      <c r="P1274" s="572">
        <f>COLUMN(Time!J145)</f>
        <v>10</v>
      </c>
      <c r="Q1274" s="572">
        <f>ROW(Time!GJ145)</f>
        <v>145</v>
      </c>
      <c r="R1274" s="572">
        <f>COLUMN(Time!GJ145)</f>
        <v>192</v>
      </c>
      <c r="S1274" s="572">
        <f ca="1">_xlfn.SHEET(Time!J145)</f>
        <v>4</v>
      </c>
    </row>
    <row r="1275" spans="1:19" x14ac:dyDescent="0.35">
      <c r="A1275" s="572" t="s">
        <v>283</v>
      </c>
      <c r="B1275" s="572">
        <v>150</v>
      </c>
      <c r="C1275" s="572" t="s">
        <v>636</v>
      </c>
      <c r="D1275" s="572">
        <v>-84</v>
      </c>
      <c r="E1275" s="572" t="s">
        <v>638</v>
      </c>
      <c r="F1275" s="572">
        <f>Time!J147</f>
        <v>46387</v>
      </c>
      <c r="G1275" s="572" t="str">
        <f>Time!E147</f>
        <v>Financial year end applicable to period</v>
      </c>
      <c r="H1275" s="572" t="s">
        <v>160</v>
      </c>
      <c r="I1275" s="572">
        <f>COLUMN(Time!E147)</f>
        <v>5</v>
      </c>
      <c r="J1275" s="572" t="str">
        <f>Time!G147</f>
        <v>date</v>
      </c>
      <c r="K1275" s="572"/>
      <c r="L1275" s="572">
        <v>149</v>
      </c>
      <c r="M1275" s="572">
        <v>151</v>
      </c>
      <c r="N1275" s="572" t="str" cm="1">
        <f t="array" aca="1" ref="N1275" ca="1">CELL("format",Time!J147)</f>
        <v>D1</v>
      </c>
      <c r="O1275" s="572">
        <f>ROW(Time!J147)</f>
        <v>147</v>
      </c>
      <c r="P1275" s="572">
        <f>COLUMN(Time!J147)</f>
        <v>10</v>
      </c>
      <c r="Q1275" s="572">
        <f>ROW(Time!GJ147)</f>
        <v>147</v>
      </c>
      <c r="R1275" s="572">
        <f>COLUMN(Time!GJ147)</f>
        <v>192</v>
      </c>
      <c r="S1275" s="572">
        <f ca="1">_xlfn.SHEET(Time!J147)</f>
        <v>4</v>
      </c>
    </row>
    <row r="1276" spans="1:19" x14ac:dyDescent="0.35">
      <c r="A1276" s="572" t="s">
        <v>277</v>
      </c>
      <c r="B1276" s="572">
        <v>151</v>
      </c>
      <c r="C1276" s="572" t="s">
        <v>366</v>
      </c>
      <c r="D1276" s="572">
        <v>-84</v>
      </c>
      <c r="E1276" s="572" t="s">
        <v>639</v>
      </c>
      <c r="F1276" s="572">
        <f>Time!J148</f>
        <v>2026</v>
      </c>
      <c r="G1276" s="572" t="str">
        <f>Time!E148</f>
        <v>Financial year</v>
      </c>
      <c r="H1276" s="572" t="s">
        <v>161</v>
      </c>
      <c r="I1276" s="572">
        <f>COLUMN(Time!E148)</f>
        <v>5</v>
      </c>
      <c r="J1276" s="572" t="str">
        <f>Time!G148</f>
        <v>year #</v>
      </c>
      <c r="K1276" s="572" t="s">
        <v>366</v>
      </c>
      <c r="L1276" s="572">
        <v>150</v>
      </c>
      <c r="M1276" s="572"/>
      <c r="N1276" s="572" t="str" cm="1">
        <f t="array" aca="1" ref="N1276" ca="1">CELL("format",Time!J148)</f>
        <v>F0</v>
      </c>
      <c r="O1276" s="572">
        <f>ROW(Time!J148)</f>
        <v>148</v>
      </c>
      <c r="P1276" s="572">
        <f>COLUMN(Time!J148)</f>
        <v>10</v>
      </c>
      <c r="Q1276" s="572">
        <f>ROW(Time!GJ148)</f>
        <v>148</v>
      </c>
      <c r="R1276" s="572">
        <f>COLUMN(Time!GJ148)</f>
        <v>192</v>
      </c>
      <c r="S1276" s="572">
        <f ca="1">_xlfn.SHEET(Time!J148)</f>
        <v>4</v>
      </c>
    </row>
    <row r="1277" spans="1:19" x14ac:dyDescent="0.35">
      <c r="A1277" s="572" t="s">
        <v>270</v>
      </c>
      <c r="B1277" s="572">
        <v>-85</v>
      </c>
      <c r="C1277" s="572" t="s">
        <v>1010</v>
      </c>
      <c r="D1277" s="572">
        <v>-71</v>
      </c>
      <c r="E1277" s="572"/>
      <c r="F1277" s="572">
        <f>Time!A151</f>
        <v>0</v>
      </c>
      <c r="G1277" s="572" t="str">
        <f>Time!B151</f>
        <v>Timeline label</v>
      </c>
      <c r="H1277" s="572" t="s">
        <v>27</v>
      </c>
      <c r="I1277" s="572">
        <f>COLUMN(Time!B151)</f>
        <v>2</v>
      </c>
      <c r="J1277" s="572"/>
      <c r="K1277" s="572" t="s">
        <v>591</v>
      </c>
      <c r="L1277" s="572"/>
      <c r="M1277" s="572"/>
      <c r="N1277" s="572" t="str" cm="1">
        <f t="array" aca="1" ref="N1277" ca="1">CELL("format",Time!A151)</f>
        <v>,0</v>
      </c>
      <c r="O1277" s="572">
        <f>ROW(Time!A151)</f>
        <v>151</v>
      </c>
      <c r="P1277" s="572">
        <f>COLUMN(Time!A151)</f>
        <v>1</v>
      </c>
      <c r="Q1277" s="572">
        <f>ROW(Time!A168)</f>
        <v>168</v>
      </c>
      <c r="R1277" s="572">
        <f>COLUMN(Time!A168)</f>
        <v>1</v>
      </c>
      <c r="S1277" s="572">
        <f ca="1">_xlfn.SHEET(Time!A151)</f>
        <v>4</v>
      </c>
    </row>
    <row r="1278" spans="1:19" x14ac:dyDescent="0.35">
      <c r="A1278" s="572" t="s">
        <v>283</v>
      </c>
      <c r="B1278" s="572">
        <v>1225</v>
      </c>
      <c r="C1278" s="572" t="s">
        <v>5</v>
      </c>
      <c r="D1278" s="572">
        <v>-85</v>
      </c>
      <c r="E1278" s="572" t="s">
        <v>632</v>
      </c>
      <c r="F1278" s="572">
        <f>Time!J152</f>
        <v>1</v>
      </c>
      <c r="G1278" s="572" t="str">
        <f>Time!E152</f>
        <v>First model column flag</v>
      </c>
      <c r="H1278" s="572" t="s">
        <v>1</v>
      </c>
      <c r="I1278" s="572">
        <f>COLUMN(Time!E152)</f>
        <v>5</v>
      </c>
      <c r="J1278" s="572" t="str">
        <f>Time!G152</f>
        <v>flag</v>
      </c>
      <c r="K1278" s="572"/>
      <c r="L1278" s="572">
        <v>53</v>
      </c>
      <c r="M1278" s="572">
        <v>157</v>
      </c>
      <c r="N1278" s="572" t="str" cm="1">
        <f t="array" aca="1" ref="N1278" ca="1">CELL("format",Time!J152)</f>
        <v>,0</v>
      </c>
      <c r="O1278" s="572">
        <f>ROW(Time!J152)</f>
        <v>152</v>
      </c>
      <c r="P1278" s="572">
        <f>COLUMN(Time!J152)</f>
        <v>10</v>
      </c>
      <c r="Q1278" s="572">
        <f>ROW(Time!GJ152)</f>
        <v>152</v>
      </c>
      <c r="R1278" s="572">
        <f>COLUMN(Time!GJ152)</f>
        <v>192</v>
      </c>
      <c r="S1278" s="572">
        <f ca="1">_xlfn.SHEET(Time!J152)</f>
        <v>4</v>
      </c>
    </row>
    <row r="1279" spans="1:19" x14ac:dyDescent="0.35">
      <c r="A1279" s="572" t="s">
        <v>283</v>
      </c>
      <c r="B1279" s="572">
        <v>1226</v>
      </c>
      <c r="C1279" s="572" t="s">
        <v>640</v>
      </c>
      <c r="D1279" s="572">
        <v>-85</v>
      </c>
      <c r="E1279" s="572" t="s">
        <v>641</v>
      </c>
      <c r="F1279" s="572">
        <f>Time!J153</f>
        <v>0</v>
      </c>
      <c r="G1279" s="572" t="str">
        <f>Time!E153</f>
        <v>Financial close date flag</v>
      </c>
      <c r="H1279" s="572" t="s">
        <v>42</v>
      </c>
      <c r="I1279" s="572">
        <f>COLUMN(Time!E153)</f>
        <v>5</v>
      </c>
      <c r="J1279" s="572" t="str">
        <f>Time!G153</f>
        <v>flag</v>
      </c>
      <c r="K1279" s="572"/>
      <c r="L1279" s="572">
        <v>79</v>
      </c>
      <c r="M1279" s="572">
        <v>157</v>
      </c>
      <c r="N1279" s="572" t="str" cm="1">
        <f t="array" aca="1" ref="N1279" ca="1">CELL("format",Time!J153)</f>
        <v>,0</v>
      </c>
      <c r="O1279" s="572">
        <f>ROW(Time!J153)</f>
        <v>153</v>
      </c>
      <c r="P1279" s="572">
        <f>COLUMN(Time!J153)</f>
        <v>10</v>
      </c>
      <c r="Q1279" s="572">
        <f>ROW(Time!GJ153)</f>
        <v>153</v>
      </c>
      <c r="R1279" s="572">
        <f>COLUMN(Time!GJ153)</f>
        <v>192</v>
      </c>
      <c r="S1279" s="572">
        <f ca="1">_xlfn.SHEET(Time!J153)</f>
        <v>4</v>
      </c>
    </row>
    <row r="1280" spans="1:19" x14ac:dyDescent="0.35">
      <c r="A1280" s="572" t="s">
        <v>283</v>
      </c>
      <c r="B1280" s="572">
        <v>1227</v>
      </c>
      <c r="C1280" s="572" t="s">
        <v>369</v>
      </c>
      <c r="D1280" s="572">
        <v>-85</v>
      </c>
      <c r="E1280" s="572" t="s">
        <v>370</v>
      </c>
      <c r="F1280" s="572">
        <f>Time!J154</f>
        <v>0</v>
      </c>
      <c r="G1280" s="572" t="str">
        <f>Time!E154</f>
        <v>First construction period flag</v>
      </c>
      <c r="H1280" s="572" t="s">
        <v>155</v>
      </c>
      <c r="I1280" s="572">
        <f>COLUMN(Time!E154)</f>
        <v>5</v>
      </c>
      <c r="J1280" s="572" t="str">
        <f>Time!G154</f>
        <v>flag</v>
      </c>
      <c r="K1280" s="572"/>
      <c r="L1280" s="572">
        <v>82</v>
      </c>
      <c r="M1280" s="572">
        <v>157</v>
      </c>
      <c r="N1280" s="572" t="str" cm="1">
        <f t="array" aca="1" ref="N1280" ca="1">CELL("format",Time!J154)</f>
        <v>,0</v>
      </c>
      <c r="O1280" s="572">
        <f>ROW(Time!J154)</f>
        <v>154</v>
      </c>
      <c r="P1280" s="572">
        <f>COLUMN(Time!J154)</f>
        <v>10</v>
      </c>
      <c r="Q1280" s="572">
        <f>ROW(Time!GJ154)</f>
        <v>154</v>
      </c>
      <c r="R1280" s="572">
        <f>COLUMN(Time!GJ154)</f>
        <v>192</v>
      </c>
      <c r="S1280" s="572">
        <f ca="1">_xlfn.SHEET(Time!J154)</f>
        <v>4</v>
      </c>
    </row>
    <row r="1281" spans="1:19" x14ac:dyDescent="0.35">
      <c r="A1281" s="572" t="s">
        <v>283</v>
      </c>
      <c r="B1281" s="572">
        <v>1228</v>
      </c>
      <c r="C1281" s="572" t="s">
        <v>642</v>
      </c>
      <c r="D1281" s="572">
        <v>-85</v>
      </c>
      <c r="E1281" s="572" t="s">
        <v>643</v>
      </c>
      <c r="F1281" s="572">
        <f>Time!J155</f>
        <v>0</v>
      </c>
      <c r="G1281" s="572" t="str">
        <f>Time!E155</f>
        <v>First operating period flag</v>
      </c>
      <c r="H1281" s="572" t="s">
        <v>44</v>
      </c>
      <c r="I1281" s="572">
        <f>COLUMN(Time!E155)</f>
        <v>5</v>
      </c>
      <c r="J1281" s="572" t="str">
        <f>Time!G155</f>
        <v>flag</v>
      </c>
      <c r="K1281" s="572"/>
      <c r="L1281" s="572">
        <v>95</v>
      </c>
      <c r="M1281" s="572">
        <v>157</v>
      </c>
      <c r="N1281" s="572" t="str" cm="1">
        <f t="array" aca="1" ref="N1281" ca="1">CELL("format",Time!J155)</f>
        <v>,0</v>
      </c>
      <c r="O1281" s="572">
        <f>ROW(Time!J155)</f>
        <v>155</v>
      </c>
      <c r="P1281" s="572">
        <f>COLUMN(Time!J155)</f>
        <v>10</v>
      </c>
      <c r="Q1281" s="572">
        <f>ROW(Time!GJ155)</f>
        <v>155</v>
      </c>
      <c r="R1281" s="572">
        <f>COLUMN(Time!GJ155)</f>
        <v>192</v>
      </c>
      <c r="S1281" s="572">
        <f ca="1">_xlfn.SHEET(Time!J155)</f>
        <v>4</v>
      </c>
    </row>
    <row r="1282" spans="1:19" x14ac:dyDescent="0.35">
      <c r="A1282" s="572" t="s">
        <v>283</v>
      </c>
      <c r="B1282" s="572">
        <v>1229</v>
      </c>
      <c r="C1282" s="572" t="s">
        <v>644</v>
      </c>
      <c r="D1282" s="572">
        <v>-85</v>
      </c>
      <c r="E1282" s="572" t="s">
        <v>645</v>
      </c>
      <c r="F1282" s="572">
        <f>Time!J156</f>
        <v>0</v>
      </c>
      <c r="G1282" s="572" t="str">
        <f>Time!E156</f>
        <v>First post operating period flag</v>
      </c>
      <c r="H1282" s="572" t="s">
        <v>112</v>
      </c>
      <c r="I1282" s="572">
        <f>COLUMN(Time!E156)</f>
        <v>5</v>
      </c>
      <c r="J1282" s="572"/>
      <c r="K1282" s="572"/>
      <c r="L1282" s="572">
        <v>110</v>
      </c>
      <c r="M1282" s="572">
        <v>157</v>
      </c>
      <c r="N1282" s="572" t="str" cm="1">
        <f t="array" aca="1" ref="N1282" ca="1">CELL("format",Time!J156)</f>
        <v>,0</v>
      </c>
      <c r="O1282" s="572">
        <f>ROW(Time!J156)</f>
        <v>156</v>
      </c>
      <c r="P1282" s="572">
        <f>COLUMN(Time!J156)</f>
        <v>10</v>
      </c>
      <c r="Q1282" s="572">
        <f>ROW(Time!GJ156)</f>
        <v>156</v>
      </c>
      <c r="R1282" s="572">
        <f>COLUMN(Time!GJ156)</f>
        <v>192</v>
      </c>
      <c r="S1282" s="572">
        <f ca="1">_xlfn.SHEET(Time!J156)</f>
        <v>4</v>
      </c>
    </row>
    <row r="1283" spans="1:19" x14ac:dyDescent="0.35">
      <c r="A1283" s="572" t="s">
        <v>281</v>
      </c>
      <c r="B1283" s="572">
        <v>842</v>
      </c>
      <c r="C1283" s="572">
        <v>842</v>
      </c>
      <c r="D1283" s="572">
        <v>-85</v>
      </c>
      <c r="E1283" s="572" t="s">
        <v>335</v>
      </c>
      <c r="F1283" s="572">
        <f>Time!I157</f>
        <v>0</v>
      </c>
      <c r="G1283" s="572" t="str">
        <f>Time!G157</f>
        <v>counter</v>
      </c>
      <c r="H1283" s="572" t="s">
        <v>14</v>
      </c>
      <c r="I1283" s="572">
        <f>COLUMN(Time!G157)</f>
        <v>7</v>
      </c>
      <c r="J1283" s="572" t="str">
        <f>Time!G157</f>
        <v>counter</v>
      </c>
      <c r="K1283" s="572"/>
      <c r="L1283" s="572"/>
      <c r="M1283" s="572"/>
      <c r="N1283" s="572" t="str" cm="1">
        <f t="array" aca="1" ref="N1283" ca="1">CELL("format",Time!I157)</f>
        <v>,0</v>
      </c>
      <c r="O1283" s="572">
        <f>ROW(Time!I157)</f>
        <v>157</v>
      </c>
      <c r="P1283" s="572">
        <f>COLUMN(Time!I157)</f>
        <v>9</v>
      </c>
      <c r="Q1283" s="572">
        <f>ROW(Time!I157)</f>
        <v>157</v>
      </c>
      <c r="R1283" s="572">
        <f>COLUMN(Time!I157)</f>
        <v>9</v>
      </c>
      <c r="S1283" s="572">
        <f ca="1">_xlfn.SHEET(Time!I157)</f>
        <v>4</v>
      </c>
    </row>
    <row r="1284" spans="1:19" x14ac:dyDescent="0.35">
      <c r="A1284" s="572" t="s">
        <v>277</v>
      </c>
      <c r="B1284" s="572">
        <v>157</v>
      </c>
      <c r="C1284" s="572" t="s">
        <v>1041</v>
      </c>
      <c r="D1284" s="572">
        <v>-85</v>
      </c>
      <c r="E1284" s="572" t="s">
        <v>1042</v>
      </c>
      <c r="F1284" s="572">
        <f>Time!J157</f>
        <v>1</v>
      </c>
      <c r="G1284" s="572" t="str">
        <f>Time!E157</f>
        <v>Timeline label counter</v>
      </c>
      <c r="H1284" s="572" t="s">
        <v>28</v>
      </c>
      <c r="I1284" s="572">
        <f>COLUMN(Time!E157)</f>
        <v>5</v>
      </c>
      <c r="J1284" s="572" t="str">
        <f>Time!G157</f>
        <v>counter</v>
      </c>
      <c r="K1284" s="572" t="s">
        <v>14</v>
      </c>
      <c r="L1284" s="572" t="s">
        <v>2341</v>
      </c>
      <c r="M1284" s="572">
        <v>159</v>
      </c>
      <c r="N1284" s="572" t="str" cm="1">
        <f t="array" aca="1" ref="N1284" ca="1">CELL("format",Time!J157)</f>
        <v>,0</v>
      </c>
      <c r="O1284" s="572">
        <f>ROW(Time!J157)</f>
        <v>157</v>
      </c>
      <c r="P1284" s="572">
        <f>COLUMN(Time!J157)</f>
        <v>10</v>
      </c>
      <c r="Q1284" s="572">
        <f>ROW(Time!GJ157)</f>
        <v>157</v>
      </c>
      <c r="R1284" s="572">
        <f>COLUMN(Time!GJ157)</f>
        <v>192</v>
      </c>
      <c r="S1284" s="572">
        <f ca="1">_xlfn.SHEET(Time!J157)</f>
        <v>4</v>
      </c>
    </row>
    <row r="1285" spans="1:19" x14ac:dyDescent="0.35">
      <c r="A1285" s="572" t="s">
        <v>283</v>
      </c>
      <c r="B1285" s="572">
        <v>1260</v>
      </c>
      <c r="C1285" s="572">
        <v>1027</v>
      </c>
      <c r="D1285" s="572">
        <v>-85</v>
      </c>
      <c r="E1285" s="572" t="s">
        <v>2342</v>
      </c>
      <c r="F1285" s="572" t="str">
        <f>Time!F159</f>
        <v>Pre-fcst</v>
      </c>
      <c r="G1285" s="572" t="str">
        <f>Time!E159</f>
        <v>Pre-forecast period</v>
      </c>
      <c r="H1285" s="572" t="s">
        <v>30</v>
      </c>
      <c r="I1285" s="572">
        <f>COLUMN(Time!E159)</f>
        <v>5</v>
      </c>
      <c r="J1285" s="572" t="str">
        <f>Time!G159</f>
        <v>label</v>
      </c>
      <c r="K1285" s="572"/>
      <c r="L1285" s="572">
        <v>1027</v>
      </c>
      <c r="M1285" s="572">
        <v>160</v>
      </c>
      <c r="N1285" s="572" t="str" cm="1">
        <f t="array" aca="1" ref="N1285" ca="1">CELL("format",Time!F159)</f>
        <v>,0</v>
      </c>
      <c r="O1285" s="572">
        <f>ROW(Time!F159)</f>
        <v>159</v>
      </c>
      <c r="P1285" s="572">
        <f>COLUMN(Time!F159)</f>
        <v>6</v>
      </c>
      <c r="Q1285" s="572">
        <f>ROW(Time!F159)</f>
        <v>159</v>
      </c>
      <c r="R1285" s="572">
        <f>COLUMN(Time!F159)</f>
        <v>6</v>
      </c>
      <c r="S1285" s="572">
        <f ca="1">_xlfn.SHEET(Time!F159)</f>
        <v>4</v>
      </c>
    </row>
    <row r="1286" spans="1:19" x14ac:dyDescent="0.35">
      <c r="A1286" s="572" t="s">
        <v>283</v>
      </c>
      <c r="B1286" s="572">
        <v>1261</v>
      </c>
      <c r="C1286" s="572">
        <v>1028</v>
      </c>
      <c r="D1286" s="572">
        <v>-85</v>
      </c>
      <c r="E1286" s="572" t="s">
        <v>2343</v>
      </c>
      <c r="F1286" s="572" t="str">
        <f>Time!F160</f>
        <v>Fin Close</v>
      </c>
      <c r="G1286" s="572" t="str">
        <f>Time!E160</f>
        <v>Financial Close</v>
      </c>
      <c r="H1286" s="572" t="s">
        <v>46</v>
      </c>
      <c r="I1286" s="572">
        <f>COLUMN(Time!E160)</f>
        <v>5</v>
      </c>
      <c r="J1286" s="572" t="str">
        <f>Time!G160</f>
        <v>label</v>
      </c>
      <c r="K1286" s="572"/>
      <c r="L1286" s="572">
        <v>1028</v>
      </c>
      <c r="M1286" s="572">
        <v>160</v>
      </c>
      <c r="N1286" s="572" t="str" cm="1">
        <f t="array" aca="1" ref="N1286" ca="1">CELL("format",Time!F160)</f>
        <v>,0</v>
      </c>
      <c r="O1286" s="572">
        <f>ROW(Time!F160)</f>
        <v>160</v>
      </c>
      <c r="P1286" s="572">
        <f>COLUMN(Time!F160)</f>
        <v>6</v>
      </c>
      <c r="Q1286" s="572">
        <f>ROW(Time!F160)</f>
        <v>160</v>
      </c>
      <c r="R1286" s="572">
        <f>COLUMN(Time!F160)</f>
        <v>6</v>
      </c>
      <c r="S1286" s="572">
        <f ca="1">_xlfn.SHEET(Time!F160)</f>
        <v>4</v>
      </c>
    </row>
    <row r="1287" spans="1:19" x14ac:dyDescent="0.35">
      <c r="A1287" s="572" t="s">
        <v>283</v>
      </c>
      <c r="B1287" s="572">
        <v>1262</v>
      </c>
      <c r="C1287" s="572">
        <v>1029</v>
      </c>
      <c r="D1287" s="572">
        <v>-85</v>
      </c>
      <c r="E1287" s="572" t="s">
        <v>2344</v>
      </c>
      <c r="F1287" s="572" t="str">
        <f>Time!F161</f>
        <v>Construction</v>
      </c>
      <c r="G1287" s="572" t="str">
        <f>Time!E161</f>
        <v>Construction</v>
      </c>
      <c r="H1287" s="572" t="s">
        <v>156</v>
      </c>
      <c r="I1287" s="572">
        <f>COLUMN(Time!E161)</f>
        <v>5</v>
      </c>
      <c r="J1287" s="572" t="str">
        <f>Time!G161</f>
        <v>label</v>
      </c>
      <c r="K1287" s="572"/>
      <c r="L1287" s="572">
        <v>1029</v>
      </c>
      <c r="M1287" s="572">
        <v>160</v>
      </c>
      <c r="N1287" s="572" t="str" cm="1">
        <f t="array" aca="1" ref="N1287" ca="1">CELL("format",Time!F161)</f>
        <v>,0</v>
      </c>
      <c r="O1287" s="572">
        <f>ROW(Time!F161)</f>
        <v>161</v>
      </c>
      <c r="P1287" s="572">
        <f>COLUMN(Time!F161)</f>
        <v>6</v>
      </c>
      <c r="Q1287" s="572">
        <f>ROW(Time!F161)</f>
        <v>161</v>
      </c>
      <c r="R1287" s="572">
        <f>COLUMN(Time!F161)</f>
        <v>6</v>
      </c>
      <c r="S1287" s="572">
        <f ca="1">_xlfn.SHEET(Time!F161)</f>
        <v>4</v>
      </c>
    </row>
    <row r="1288" spans="1:19" x14ac:dyDescent="0.35">
      <c r="A1288" s="572" t="s">
        <v>283</v>
      </c>
      <c r="B1288" s="572">
        <v>1263</v>
      </c>
      <c r="C1288" s="572">
        <v>1030</v>
      </c>
      <c r="D1288" s="572">
        <v>-85</v>
      </c>
      <c r="E1288" s="572" t="s">
        <v>2345</v>
      </c>
      <c r="F1288" s="572" t="str">
        <f>Time!F162</f>
        <v>Operations</v>
      </c>
      <c r="G1288" s="572" t="str">
        <f>Time!E162</f>
        <v>Operations</v>
      </c>
      <c r="H1288" s="572" t="s">
        <v>48</v>
      </c>
      <c r="I1288" s="572">
        <f>COLUMN(Time!E162)</f>
        <v>5</v>
      </c>
      <c r="J1288" s="572" t="str">
        <f>Time!G162</f>
        <v>label</v>
      </c>
      <c r="K1288" s="572"/>
      <c r="L1288" s="572">
        <v>1030</v>
      </c>
      <c r="M1288" s="572">
        <v>160</v>
      </c>
      <c r="N1288" s="572" t="str" cm="1">
        <f t="array" aca="1" ref="N1288" ca="1">CELL("format",Time!F162)</f>
        <v>,0</v>
      </c>
      <c r="O1288" s="572">
        <f>ROW(Time!F162)</f>
        <v>162</v>
      </c>
      <c r="P1288" s="572">
        <f>COLUMN(Time!F162)</f>
        <v>6</v>
      </c>
      <c r="Q1288" s="572">
        <f>ROW(Time!F162)</f>
        <v>162</v>
      </c>
      <c r="R1288" s="572">
        <f>COLUMN(Time!F162)</f>
        <v>6</v>
      </c>
      <c r="S1288" s="572">
        <f ca="1">_xlfn.SHEET(Time!F162)</f>
        <v>4</v>
      </c>
    </row>
    <row r="1289" spans="1:19" x14ac:dyDescent="0.35">
      <c r="A1289" s="572" t="s">
        <v>283</v>
      </c>
      <c r="B1289" s="572">
        <v>1264</v>
      </c>
      <c r="C1289" s="572">
        <v>1031</v>
      </c>
      <c r="D1289" s="572">
        <v>-85</v>
      </c>
      <c r="E1289" s="572" t="s">
        <v>2346</v>
      </c>
      <c r="F1289" s="572" t="str">
        <f>Time!F163</f>
        <v>Post ops</v>
      </c>
      <c r="G1289" s="572" t="str">
        <f>Time!E163</f>
        <v>Post ops</v>
      </c>
      <c r="H1289" s="572" t="s">
        <v>49</v>
      </c>
      <c r="I1289" s="572">
        <f>COLUMN(Time!E163)</f>
        <v>5</v>
      </c>
      <c r="J1289" s="572" t="str">
        <f>Time!G163</f>
        <v>label</v>
      </c>
      <c r="K1289" s="572"/>
      <c r="L1289" s="572">
        <v>1031</v>
      </c>
      <c r="M1289" s="572">
        <v>160</v>
      </c>
      <c r="N1289" s="572" t="str" cm="1">
        <f t="array" aca="1" ref="N1289" ca="1">CELL("format",Time!F163)</f>
        <v>,0</v>
      </c>
      <c r="O1289" s="572">
        <f>ROW(Time!F163)</f>
        <v>163</v>
      </c>
      <c r="P1289" s="572">
        <f>COLUMN(Time!F163)</f>
        <v>6</v>
      </c>
      <c r="Q1289" s="572">
        <f>ROW(Time!F163)</f>
        <v>163</v>
      </c>
      <c r="R1289" s="572">
        <f>COLUMN(Time!F163)</f>
        <v>6</v>
      </c>
      <c r="S1289" s="572">
        <f ca="1">_xlfn.SHEET(Time!F163)</f>
        <v>4</v>
      </c>
    </row>
    <row r="1290" spans="1:19" x14ac:dyDescent="0.35">
      <c r="A1290" s="572" t="s">
        <v>283</v>
      </c>
      <c r="B1290" s="572">
        <v>159</v>
      </c>
      <c r="C1290" s="572" t="s">
        <v>1041</v>
      </c>
      <c r="D1290" s="572">
        <v>-85</v>
      </c>
      <c r="E1290" s="572" t="s">
        <v>1043</v>
      </c>
      <c r="F1290" s="572">
        <f>Time!J164</f>
        <v>1</v>
      </c>
      <c r="G1290" s="572" t="str">
        <f>Time!E164</f>
        <v>Timeline label counter</v>
      </c>
      <c r="H1290" s="572" t="s">
        <v>28</v>
      </c>
      <c r="I1290" s="572">
        <f>COLUMN(Time!E164)</f>
        <v>5</v>
      </c>
      <c r="J1290" s="572" t="str">
        <f>Time!G164</f>
        <v>counter</v>
      </c>
      <c r="K1290" s="572"/>
      <c r="L1290" s="572">
        <v>157</v>
      </c>
      <c r="M1290" s="572">
        <v>160</v>
      </c>
      <c r="N1290" s="572" t="str" cm="1">
        <f t="array" aca="1" ref="N1290" ca="1">CELL("format",Time!J164)</f>
        <v>,1</v>
      </c>
      <c r="O1290" s="572">
        <f>ROW(Time!J164)</f>
        <v>164</v>
      </c>
      <c r="P1290" s="572">
        <f>COLUMN(Time!J164)</f>
        <v>10</v>
      </c>
      <c r="Q1290" s="572">
        <f>ROW(Time!GJ164)</f>
        <v>164</v>
      </c>
      <c r="R1290" s="572">
        <f>COLUMN(Time!GJ164)</f>
        <v>192</v>
      </c>
      <c r="S1290" s="572">
        <f ca="1">_xlfn.SHEET(Time!J164)</f>
        <v>4</v>
      </c>
    </row>
    <row r="1291" spans="1:19" x14ac:dyDescent="0.35">
      <c r="A1291" s="572" t="s">
        <v>272</v>
      </c>
      <c r="B1291" s="572">
        <v>160</v>
      </c>
      <c r="C1291" s="572">
        <v>160</v>
      </c>
      <c r="D1291" s="572">
        <v>-85</v>
      </c>
      <c r="E1291" s="572" t="s">
        <v>2347</v>
      </c>
      <c r="F1291" s="572" t="str">
        <f>Time!J165</f>
        <v>Pre-fcst</v>
      </c>
      <c r="G1291" s="572" t="str">
        <f>Time!E165</f>
        <v>Timeline label</v>
      </c>
      <c r="H1291" s="572" t="s">
        <v>27</v>
      </c>
      <c r="I1291" s="572">
        <f>COLUMN(Time!E165)</f>
        <v>5</v>
      </c>
      <c r="J1291" s="572" t="str">
        <f>Time!G165</f>
        <v>label</v>
      </c>
      <c r="K1291" s="572"/>
      <c r="L1291" s="572" t="s">
        <v>2348</v>
      </c>
      <c r="M1291" s="572"/>
      <c r="N1291" s="572" t="str" cm="1">
        <f t="array" aca="1" ref="N1291" ca="1">CELL("format",Time!J165)</f>
        <v>,0</v>
      </c>
      <c r="O1291" s="572">
        <f>ROW(Time!J165)</f>
        <v>165</v>
      </c>
      <c r="P1291" s="572">
        <f>COLUMN(Time!J165)</f>
        <v>10</v>
      </c>
      <c r="Q1291" s="572">
        <f>ROW(Time!GJ165)</f>
        <v>165</v>
      </c>
      <c r="R1291" s="572">
        <f>COLUMN(Time!GJ165)</f>
        <v>192</v>
      </c>
      <c r="S1291" s="572">
        <f ca="1">_xlfn.SHEET(Time!J165)</f>
        <v>4</v>
      </c>
    </row>
    <row r="1292" spans="1:19" x14ac:dyDescent="0.35">
      <c r="A1292" s="572" t="s">
        <v>270</v>
      </c>
      <c r="B1292" s="572">
        <v>-86</v>
      </c>
      <c r="C1292" s="572" t="s">
        <v>265</v>
      </c>
      <c r="D1292" s="572">
        <v>-65</v>
      </c>
      <c r="E1292" s="572"/>
      <c r="F1292" s="572" t="str">
        <f>Time!A169</f>
        <v>COUNTERS / PERIOD NUMBERS</v>
      </c>
      <c r="G1292" s="572" t="str">
        <f>Time!A169</f>
        <v>COUNTERS / PERIOD NUMBERS</v>
      </c>
      <c r="H1292" s="572" t="s">
        <v>117</v>
      </c>
      <c r="I1292" s="572">
        <f>COLUMN(Time!A169)</f>
        <v>1</v>
      </c>
      <c r="J1292" s="572"/>
      <c r="K1292" s="572" t="s">
        <v>265</v>
      </c>
      <c r="L1292" s="572"/>
      <c r="M1292" s="572"/>
      <c r="N1292" s="572" t="str" cm="1">
        <f t="array" aca="1" ref="N1292" ca="1">CELL("format",Time!A169)</f>
        <v>,0</v>
      </c>
      <c r="O1292" s="572">
        <f>ROW(Time!A169)</f>
        <v>169</v>
      </c>
      <c r="P1292" s="572">
        <f>COLUMN(Time!A169)</f>
        <v>1</v>
      </c>
      <c r="Q1292" s="572">
        <f>ROW(Time!A186)</f>
        <v>186</v>
      </c>
      <c r="R1292" s="572">
        <f>COLUMN(Time!A186)</f>
        <v>1</v>
      </c>
      <c r="S1292" s="572">
        <f ca="1">_xlfn.SHEET(Time!A169)</f>
        <v>4</v>
      </c>
    </row>
    <row r="1293" spans="1:19" x14ac:dyDescent="0.35">
      <c r="A1293" s="572" t="s">
        <v>270</v>
      </c>
      <c r="B1293" s="572">
        <v>-87</v>
      </c>
      <c r="C1293" s="572" t="s">
        <v>677</v>
      </c>
      <c r="D1293" s="572">
        <v>-86</v>
      </c>
      <c r="E1293" s="572"/>
      <c r="F1293" s="572">
        <f>Time!A171</f>
        <v>0</v>
      </c>
      <c r="G1293" s="572" t="str">
        <f>Time!B171</f>
        <v>Period number</v>
      </c>
      <c r="H1293" s="572" t="s">
        <v>119</v>
      </c>
      <c r="I1293" s="572">
        <f>COLUMN(Time!B171)</f>
        <v>2</v>
      </c>
      <c r="J1293" s="572"/>
      <c r="K1293" s="572" t="s">
        <v>677</v>
      </c>
      <c r="L1293" s="572"/>
      <c r="M1293" s="572"/>
      <c r="N1293" s="572" t="str" cm="1">
        <f t="array" aca="1" ref="N1293" ca="1">CELL("format",Time!A171)</f>
        <v>,0</v>
      </c>
      <c r="O1293" s="572">
        <f>ROW(Time!A171)</f>
        <v>171</v>
      </c>
      <c r="P1293" s="572">
        <f>COLUMN(Time!A171)</f>
        <v>1</v>
      </c>
      <c r="Q1293" s="572">
        <f>ROW(Time!A179)</f>
        <v>179</v>
      </c>
      <c r="R1293" s="572">
        <f>COLUMN(Time!A179)</f>
        <v>1</v>
      </c>
      <c r="S1293" s="572">
        <f ca="1">_xlfn.SHEET(Time!A171)</f>
        <v>4</v>
      </c>
    </row>
    <row r="1294" spans="1:19" x14ac:dyDescent="0.35">
      <c r="A1294" s="572" t="s">
        <v>283</v>
      </c>
      <c r="B1294" s="572">
        <v>161</v>
      </c>
      <c r="C1294" s="572" t="s">
        <v>666</v>
      </c>
      <c r="D1294" s="572">
        <v>-87</v>
      </c>
      <c r="E1294" s="572" t="s">
        <v>678</v>
      </c>
      <c r="F1294" s="572">
        <f>Time!J172</f>
        <v>0</v>
      </c>
      <c r="G1294" s="572" t="str">
        <f>Time!E172</f>
        <v>Operating period flag</v>
      </c>
      <c r="H1294" s="572" t="s">
        <v>111</v>
      </c>
      <c r="I1294" s="572">
        <f>COLUMN(Time!E172)</f>
        <v>5</v>
      </c>
      <c r="J1294" s="572" t="str">
        <f>Time!G172</f>
        <v>flag</v>
      </c>
      <c r="K1294" s="572"/>
      <c r="L1294" s="572">
        <v>108</v>
      </c>
      <c r="M1294" s="572">
        <v>162</v>
      </c>
      <c r="N1294" s="572" t="str" cm="1">
        <f t="array" aca="1" ref="N1294" ca="1">CELL("format",Time!J172)</f>
        <v>,0</v>
      </c>
      <c r="O1294" s="572">
        <f>ROW(Time!J172)</f>
        <v>172</v>
      </c>
      <c r="P1294" s="572">
        <f>COLUMN(Time!J172)</f>
        <v>10</v>
      </c>
      <c r="Q1294" s="572">
        <f>ROW(Time!GJ172)</f>
        <v>172</v>
      </c>
      <c r="R1294" s="572">
        <f>COLUMN(Time!GJ172)</f>
        <v>192</v>
      </c>
      <c r="S1294" s="572">
        <f ca="1">_xlfn.SHEET(Time!J172)</f>
        <v>4</v>
      </c>
    </row>
    <row r="1295" spans="1:19" x14ac:dyDescent="0.35">
      <c r="A1295" s="572" t="s">
        <v>281</v>
      </c>
      <c r="B1295" s="572">
        <v>844</v>
      </c>
      <c r="C1295" s="572">
        <v>844</v>
      </c>
      <c r="D1295" s="572">
        <v>-87</v>
      </c>
      <c r="E1295" s="572" t="s">
        <v>335</v>
      </c>
      <c r="F1295" s="572">
        <f>Time!I173</f>
        <v>0</v>
      </c>
      <c r="G1295" s="572" t="str">
        <f>Time!E173</f>
        <v>Contract period number</v>
      </c>
      <c r="H1295" s="572" t="s">
        <v>115</v>
      </c>
      <c r="I1295" s="572">
        <f>COLUMN(Time!E173)</f>
        <v>5</v>
      </c>
      <c r="J1295" s="572"/>
      <c r="K1295" s="572"/>
      <c r="L1295" s="572"/>
      <c r="M1295" s="572"/>
      <c r="N1295" s="572" t="str" cm="1">
        <f t="array" aca="1" ref="N1295" ca="1">CELL("format",Time!I173)</f>
        <v>,0</v>
      </c>
      <c r="O1295" s="572">
        <f>ROW(Time!I173)</f>
        <v>173</v>
      </c>
      <c r="P1295" s="572">
        <f>COLUMN(Time!I173)</f>
        <v>9</v>
      </c>
      <c r="Q1295" s="572">
        <f>ROW(Time!I173)</f>
        <v>173</v>
      </c>
      <c r="R1295" s="572">
        <f>COLUMN(Time!I173)</f>
        <v>9</v>
      </c>
      <c r="S1295" s="572">
        <f ca="1">_xlfn.SHEET(Time!I173)</f>
        <v>4</v>
      </c>
    </row>
    <row r="1296" spans="1:19" x14ac:dyDescent="0.35">
      <c r="A1296" s="572" t="s">
        <v>277</v>
      </c>
      <c r="B1296" s="572">
        <v>162</v>
      </c>
      <c r="C1296" s="572" t="s">
        <v>679</v>
      </c>
      <c r="D1296" s="572">
        <v>-87</v>
      </c>
      <c r="E1296" s="572" t="s">
        <v>680</v>
      </c>
      <c r="F1296" s="572">
        <f>Time!J173</f>
        <v>0</v>
      </c>
      <c r="G1296" s="572" t="str">
        <f>Time!E173</f>
        <v>Contract period number</v>
      </c>
      <c r="H1296" s="572" t="s">
        <v>115</v>
      </c>
      <c r="I1296" s="572">
        <f>COLUMN(Time!E173)</f>
        <v>5</v>
      </c>
      <c r="J1296" s="572"/>
      <c r="K1296" s="572" t="s">
        <v>679</v>
      </c>
      <c r="L1296" s="572">
        <v>161</v>
      </c>
      <c r="M1296" s="572"/>
      <c r="N1296" s="572" t="str" cm="1">
        <f t="array" aca="1" ref="N1296" ca="1">CELL("format",Time!J173)</f>
        <v>,0</v>
      </c>
      <c r="O1296" s="572">
        <f>ROW(Time!J173)</f>
        <v>173</v>
      </c>
      <c r="P1296" s="572">
        <f>COLUMN(Time!J173)</f>
        <v>10</v>
      </c>
      <c r="Q1296" s="572">
        <f>ROW(Time!GJ173)</f>
        <v>173</v>
      </c>
      <c r="R1296" s="572">
        <f>COLUMN(Time!GJ173)</f>
        <v>192</v>
      </c>
      <c r="S1296" s="572">
        <f ca="1">_xlfn.SHEET(Time!J173)</f>
        <v>4</v>
      </c>
    </row>
    <row r="1297" spans="1:19" x14ac:dyDescent="0.35">
      <c r="A1297" s="572" t="s">
        <v>283</v>
      </c>
      <c r="B1297" s="572">
        <v>163</v>
      </c>
      <c r="C1297" s="572" t="s">
        <v>590</v>
      </c>
      <c r="D1297" s="572">
        <v>-87</v>
      </c>
      <c r="E1297" s="572" t="s">
        <v>596</v>
      </c>
      <c r="F1297" s="572">
        <f>Time!F175</f>
        <v>4</v>
      </c>
      <c r="G1297" s="572" t="str">
        <f>Time!E175</f>
        <v>Number of periods in a year</v>
      </c>
      <c r="H1297" s="572" t="s">
        <v>97</v>
      </c>
      <c r="I1297" s="572">
        <f>COLUMN(Time!E175)</f>
        <v>5</v>
      </c>
      <c r="J1297" s="572" t="str">
        <f>Time!G175</f>
        <v>periods</v>
      </c>
      <c r="K1297" s="572"/>
      <c r="L1297" s="572">
        <v>845</v>
      </c>
      <c r="M1297" s="572">
        <v>165</v>
      </c>
      <c r="N1297" s="572" t="str" cm="1">
        <f t="array" aca="1" ref="N1297" ca="1">CELL("format",Time!F175)</f>
        <v>,0</v>
      </c>
      <c r="O1297" s="572">
        <f>ROW(Time!F175)</f>
        <v>175</v>
      </c>
      <c r="P1297" s="572">
        <f>COLUMN(Time!F175)</f>
        <v>6</v>
      </c>
      <c r="Q1297" s="572">
        <f>ROW(Time!F175)</f>
        <v>175</v>
      </c>
      <c r="R1297" s="572">
        <f>COLUMN(Time!F175)</f>
        <v>6</v>
      </c>
      <c r="S1297" s="572">
        <f ca="1">_xlfn.SHEET(Time!F175)</f>
        <v>4</v>
      </c>
    </row>
    <row r="1298" spans="1:19" x14ac:dyDescent="0.35">
      <c r="A1298" s="572" t="s">
        <v>283</v>
      </c>
      <c r="B1298" s="572">
        <v>164</v>
      </c>
      <c r="C1298" s="572" t="s">
        <v>666</v>
      </c>
      <c r="D1298" s="572">
        <v>-87</v>
      </c>
      <c r="E1298" s="572" t="s">
        <v>678</v>
      </c>
      <c r="F1298" s="572">
        <f>Time!J177</f>
        <v>0</v>
      </c>
      <c r="G1298" s="572" t="str">
        <f>Time!E177</f>
        <v>Operating period flag</v>
      </c>
      <c r="H1298" s="572" t="s">
        <v>111</v>
      </c>
      <c r="I1298" s="572">
        <f>COLUMN(Time!E177)</f>
        <v>5</v>
      </c>
      <c r="J1298" s="572" t="str">
        <f>Time!G177</f>
        <v>flag</v>
      </c>
      <c r="K1298" s="572"/>
      <c r="L1298" s="572">
        <v>108</v>
      </c>
      <c r="M1298" s="572">
        <v>165</v>
      </c>
      <c r="N1298" s="572" t="str" cm="1">
        <f t="array" aca="1" ref="N1298" ca="1">CELL("format",Time!J177)</f>
        <v>,0</v>
      </c>
      <c r="O1298" s="572">
        <f>ROW(Time!J177)</f>
        <v>177</v>
      </c>
      <c r="P1298" s="572">
        <f>COLUMN(Time!J177)</f>
        <v>10</v>
      </c>
      <c r="Q1298" s="572">
        <f>ROW(Time!GJ177)</f>
        <v>177</v>
      </c>
      <c r="R1298" s="572">
        <f>COLUMN(Time!GJ177)</f>
        <v>192</v>
      </c>
      <c r="S1298" s="572">
        <f ca="1">_xlfn.SHEET(Time!J177)</f>
        <v>4</v>
      </c>
    </row>
    <row r="1299" spans="1:19" x14ac:dyDescent="0.35">
      <c r="A1299" s="572" t="s">
        <v>281</v>
      </c>
      <c r="B1299" s="572">
        <v>846</v>
      </c>
      <c r="C1299" s="572">
        <v>846</v>
      </c>
      <c r="D1299" s="572">
        <v>-87</v>
      </c>
      <c r="E1299" s="572" t="s">
        <v>335</v>
      </c>
      <c r="F1299" s="572">
        <f>Time!I178</f>
        <v>0</v>
      </c>
      <c r="G1299" s="572" t="str">
        <f>Time!G178</f>
        <v>counter</v>
      </c>
      <c r="H1299" s="572" t="s">
        <v>14</v>
      </c>
      <c r="I1299" s="572">
        <f>COLUMN(Time!G178)</f>
        <v>7</v>
      </c>
      <c r="J1299" s="572" t="str">
        <f>Time!G178</f>
        <v>counter</v>
      </c>
      <c r="K1299" s="572"/>
      <c r="L1299" s="572"/>
      <c r="M1299" s="572"/>
      <c r="N1299" s="572" t="str" cm="1">
        <f t="array" aca="1" ref="N1299" ca="1">CELL("format",Time!I178)</f>
        <v>,0</v>
      </c>
      <c r="O1299" s="572">
        <f>ROW(Time!I178)</f>
        <v>178</v>
      </c>
      <c r="P1299" s="572">
        <f>COLUMN(Time!I178)</f>
        <v>9</v>
      </c>
      <c r="Q1299" s="572">
        <f>ROW(Time!I178)</f>
        <v>178</v>
      </c>
      <c r="R1299" s="572">
        <f>COLUMN(Time!I178)</f>
        <v>9</v>
      </c>
      <c r="S1299" s="572">
        <f ca="1">_xlfn.SHEET(Time!I178)</f>
        <v>4</v>
      </c>
    </row>
    <row r="1300" spans="1:19" x14ac:dyDescent="0.35">
      <c r="A1300" s="572" t="s">
        <v>277</v>
      </c>
      <c r="B1300" s="572">
        <v>165</v>
      </c>
      <c r="C1300" s="572" t="s">
        <v>681</v>
      </c>
      <c r="D1300" s="572">
        <v>-87</v>
      </c>
      <c r="E1300" s="572" t="s">
        <v>682</v>
      </c>
      <c r="F1300" s="572">
        <f>Time!J178</f>
        <v>0</v>
      </c>
      <c r="G1300" s="572" t="str">
        <f>Time!E178</f>
        <v>Contract period quarter</v>
      </c>
      <c r="H1300" s="572" t="s">
        <v>189</v>
      </c>
      <c r="I1300" s="572">
        <f>COLUMN(Time!E178)</f>
        <v>5</v>
      </c>
      <c r="J1300" s="572" t="str">
        <f>Time!G178</f>
        <v>counter</v>
      </c>
      <c r="K1300" s="572" t="s">
        <v>681</v>
      </c>
      <c r="L1300" s="572" t="s">
        <v>1697</v>
      </c>
      <c r="M1300" s="572"/>
      <c r="N1300" s="572" t="str" cm="1">
        <f t="array" aca="1" ref="N1300" ca="1">CELL("format",Time!J178)</f>
        <v>,0</v>
      </c>
      <c r="O1300" s="572">
        <f>ROW(Time!J178)</f>
        <v>178</v>
      </c>
      <c r="P1300" s="572">
        <f>COLUMN(Time!J178)</f>
        <v>10</v>
      </c>
      <c r="Q1300" s="572">
        <f>ROW(Time!GJ178)</f>
        <v>178</v>
      </c>
      <c r="R1300" s="572">
        <f>COLUMN(Time!GJ178)</f>
        <v>192</v>
      </c>
      <c r="S1300" s="572">
        <f ca="1">_xlfn.SHEET(Time!J178)</f>
        <v>4</v>
      </c>
    </row>
    <row r="1301" spans="1:19" x14ac:dyDescent="0.35">
      <c r="A1301" s="572" t="s">
        <v>270</v>
      </c>
      <c r="B1301" s="572">
        <v>-88</v>
      </c>
      <c r="C1301" s="572" t="s">
        <v>683</v>
      </c>
      <c r="D1301" s="572">
        <v>-86</v>
      </c>
      <c r="E1301" s="572"/>
      <c r="F1301" s="572">
        <f>Time!A180</f>
        <v>0</v>
      </c>
      <c r="G1301" s="572" t="str">
        <f>Time!B180</f>
        <v>Contract year number</v>
      </c>
      <c r="H1301" s="572" t="s">
        <v>116</v>
      </c>
      <c r="I1301" s="572">
        <f>COLUMN(Time!B180)</f>
        <v>2</v>
      </c>
      <c r="J1301" s="572"/>
      <c r="K1301" s="572" t="s">
        <v>683</v>
      </c>
      <c r="L1301" s="572"/>
      <c r="M1301" s="572"/>
      <c r="N1301" s="572" t="str" cm="1">
        <f t="array" aca="1" ref="N1301" ca="1">CELL("format",Time!A180)</f>
        <v>,0</v>
      </c>
      <c r="O1301" s="572">
        <f>ROW(Time!A180)</f>
        <v>180</v>
      </c>
      <c r="P1301" s="572">
        <f>COLUMN(Time!A180)</f>
        <v>1</v>
      </c>
      <c r="Q1301" s="572">
        <f>ROW(Time!A186)</f>
        <v>186</v>
      </c>
      <c r="R1301" s="572">
        <f>COLUMN(Time!A186)</f>
        <v>1</v>
      </c>
      <c r="S1301" s="572">
        <f ca="1">_xlfn.SHEET(Time!A180)</f>
        <v>4</v>
      </c>
    </row>
    <row r="1302" spans="1:19" x14ac:dyDescent="0.35">
      <c r="A1302" s="572" t="s">
        <v>283</v>
      </c>
      <c r="B1302" s="572">
        <v>166</v>
      </c>
      <c r="C1302" s="572" t="s">
        <v>634</v>
      </c>
      <c r="D1302" s="572">
        <v>-88</v>
      </c>
      <c r="E1302" s="572" t="s">
        <v>635</v>
      </c>
      <c r="F1302" s="572">
        <f>Time!I182</f>
        <v>0</v>
      </c>
      <c r="G1302" s="572" t="str">
        <f>Time!E182</f>
        <v>End of financial year flag</v>
      </c>
      <c r="H1302" s="572" t="s">
        <v>158</v>
      </c>
      <c r="I1302" s="572">
        <f>COLUMN(Time!E182)</f>
        <v>5</v>
      </c>
      <c r="J1302" s="572"/>
      <c r="K1302" s="572"/>
      <c r="L1302" s="572">
        <v>145</v>
      </c>
      <c r="M1302" s="572">
        <v>168</v>
      </c>
      <c r="N1302" s="572" t="str" cm="1">
        <f t="array" aca="1" ref="N1302" ca="1">CELL("format",Time!I182)</f>
        <v>,0</v>
      </c>
      <c r="O1302" s="572">
        <f>ROW(Time!I182)</f>
        <v>182</v>
      </c>
      <c r="P1302" s="572">
        <f>COLUMN(Time!I182)</f>
        <v>9</v>
      </c>
      <c r="Q1302" s="572">
        <f>ROW(Time!GI182)</f>
        <v>182</v>
      </c>
      <c r="R1302" s="572">
        <f>COLUMN(Time!GI182)</f>
        <v>191</v>
      </c>
      <c r="S1302" s="572">
        <f ca="1">_xlfn.SHEET(Time!I182)</f>
        <v>4</v>
      </c>
    </row>
    <row r="1303" spans="1:19" x14ac:dyDescent="0.35">
      <c r="A1303" s="572" t="s">
        <v>283</v>
      </c>
      <c r="B1303" s="572">
        <v>167</v>
      </c>
      <c r="C1303" s="572" t="s">
        <v>666</v>
      </c>
      <c r="D1303" s="572">
        <v>-88</v>
      </c>
      <c r="E1303" s="572" t="s">
        <v>678</v>
      </c>
      <c r="F1303" s="572">
        <f>Time!J183</f>
        <v>0</v>
      </c>
      <c r="G1303" s="572" t="str">
        <f>Time!E183</f>
        <v>Operating period flag</v>
      </c>
      <c r="H1303" s="572" t="s">
        <v>111</v>
      </c>
      <c r="I1303" s="572">
        <f>COLUMN(Time!E183)</f>
        <v>5</v>
      </c>
      <c r="J1303" s="572" t="str">
        <f>Time!G183</f>
        <v>flag</v>
      </c>
      <c r="K1303" s="572"/>
      <c r="L1303" s="572">
        <v>108</v>
      </c>
      <c r="M1303" s="572">
        <v>168</v>
      </c>
      <c r="N1303" s="572" t="str" cm="1">
        <f t="array" aca="1" ref="N1303" ca="1">CELL("format",Time!J183)</f>
        <v>,0</v>
      </c>
      <c r="O1303" s="572">
        <f>ROW(Time!J183)</f>
        <v>183</v>
      </c>
      <c r="P1303" s="572">
        <f>COLUMN(Time!J183)</f>
        <v>10</v>
      </c>
      <c r="Q1303" s="572">
        <f>ROW(Time!GJ183)</f>
        <v>183</v>
      </c>
      <c r="R1303" s="572">
        <f>COLUMN(Time!GJ183)</f>
        <v>192</v>
      </c>
      <c r="S1303" s="572">
        <f ca="1">_xlfn.SHEET(Time!J183)</f>
        <v>4</v>
      </c>
    </row>
    <row r="1304" spans="1:19" x14ac:dyDescent="0.35">
      <c r="A1304" s="572" t="s">
        <v>281</v>
      </c>
      <c r="B1304" s="572">
        <v>847</v>
      </c>
      <c r="C1304" s="572">
        <v>847</v>
      </c>
      <c r="D1304" s="572">
        <v>-88</v>
      </c>
      <c r="E1304" s="572" t="s">
        <v>335</v>
      </c>
      <c r="F1304" s="572">
        <f>Time!I184</f>
        <v>0</v>
      </c>
      <c r="G1304" s="572" t="str">
        <f>Time!G184</f>
        <v>counter</v>
      </c>
      <c r="H1304" s="572" t="s">
        <v>14</v>
      </c>
      <c r="I1304" s="572">
        <f>COLUMN(Time!G184)</f>
        <v>7</v>
      </c>
      <c r="J1304" s="572" t="str">
        <f>Time!G184</f>
        <v>counter</v>
      </c>
      <c r="K1304" s="572"/>
      <c r="L1304" s="572"/>
      <c r="M1304" s="572"/>
      <c r="N1304" s="572" t="str" cm="1">
        <f t="array" aca="1" ref="N1304" ca="1">CELL("format",Time!I184)</f>
        <v>,0</v>
      </c>
      <c r="O1304" s="572">
        <f>ROW(Time!I184)</f>
        <v>184</v>
      </c>
      <c r="P1304" s="572">
        <f>COLUMN(Time!I184)</f>
        <v>9</v>
      </c>
      <c r="Q1304" s="572">
        <f>ROW(Time!I184)</f>
        <v>184</v>
      </c>
      <c r="R1304" s="572">
        <f>COLUMN(Time!I184)</f>
        <v>9</v>
      </c>
      <c r="S1304" s="572">
        <f ca="1">_xlfn.SHEET(Time!I184)</f>
        <v>4</v>
      </c>
    </row>
    <row r="1305" spans="1:19" x14ac:dyDescent="0.35">
      <c r="A1305" s="572" t="s">
        <v>277</v>
      </c>
      <c r="B1305" s="572">
        <v>168</v>
      </c>
      <c r="C1305" s="572" t="s">
        <v>684</v>
      </c>
      <c r="D1305" s="572">
        <v>-88</v>
      </c>
      <c r="E1305" s="572" t="s">
        <v>685</v>
      </c>
      <c r="F1305" s="572">
        <f>Time!J184</f>
        <v>0</v>
      </c>
      <c r="G1305" s="572" t="str">
        <f>Time!E184</f>
        <v>Contract year number</v>
      </c>
      <c r="H1305" s="572" t="s">
        <v>116</v>
      </c>
      <c r="I1305" s="572">
        <f>COLUMN(Time!E184)</f>
        <v>5</v>
      </c>
      <c r="J1305" s="572" t="str">
        <f>Time!G184</f>
        <v>counter</v>
      </c>
      <c r="K1305" s="572" t="s">
        <v>684</v>
      </c>
      <c r="L1305" s="572" t="s">
        <v>2349</v>
      </c>
      <c r="M1305" s="572"/>
      <c r="N1305" s="572" t="str" cm="1">
        <f t="array" aca="1" ref="N1305" ca="1">CELL("format",Time!J184)</f>
        <v>,0</v>
      </c>
      <c r="O1305" s="572">
        <f>ROW(Time!J184)</f>
        <v>184</v>
      </c>
      <c r="P1305" s="572">
        <f>COLUMN(Time!J184)</f>
        <v>10</v>
      </c>
      <c r="Q1305" s="572">
        <f>ROW(Time!GJ184)</f>
        <v>184</v>
      </c>
      <c r="R1305" s="572">
        <f>COLUMN(Time!GJ184)</f>
        <v>192</v>
      </c>
      <c r="S1305" s="572">
        <f ca="1">_xlfn.SHEET(Time!J184)</f>
        <v>4</v>
      </c>
    </row>
    <row r="1306" spans="1:19" x14ac:dyDescent="0.35">
      <c r="A1306" s="572" t="s">
        <v>270</v>
      </c>
      <c r="B1306" s="572">
        <v>-89</v>
      </c>
      <c r="C1306" s="572" t="s">
        <v>778</v>
      </c>
      <c r="D1306" s="572">
        <v>-65</v>
      </c>
      <c r="E1306" s="572"/>
      <c r="F1306" s="572" t="str">
        <f>Time!A187</f>
        <v>CONSTRUCTION QUARTER COUNTER</v>
      </c>
      <c r="G1306" s="572" t="str">
        <f>Time!A187</f>
        <v>CONSTRUCTION QUARTER COUNTER</v>
      </c>
      <c r="H1306" s="572" t="s">
        <v>726</v>
      </c>
      <c r="I1306" s="572">
        <f>COLUMN(Time!A187)</f>
        <v>1</v>
      </c>
      <c r="J1306" s="572"/>
      <c r="K1306" s="572" t="s">
        <v>778</v>
      </c>
      <c r="L1306" s="572"/>
      <c r="M1306" s="572"/>
      <c r="N1306" s="572" t="str" cm="1">
        <f t="array" aca="1" ref="N1306" ca="1">CELL("format",Time!A187)</f>
        <v>,0</v>
      </c>
      <c r="O1306" s="572">
        <f>ROW(Time!A187)</f>
        <v>187</v>
      </c>
      <c r="P1306" s="572">
        <f>COLUMN(Time!A187)</f>
        <v>1</v>
      </c>
      <c r="Q1306" s="572">
        <f>ROW(Time!A192)</f>
        <v>192</v>
      </c>
      <c r="R1306" s="572">
        <f>COLUMN(Time!A192)</f>
        <v>1</v>
      </c>
      <c r="S1306" s="572">
        <f ca="1">_xlfn.SHEET(Time!A187)</f>
        <v>4</v>
      </c>
    </row>
    <row r="1307" spans="1:19" x14ac:dyDescent="0.35">
      <c r="A1307" s="572" t="s">
        <v>283</v>
      </c>
      <c r="B1307" s="572">
        <v>169</v>
      </c>
      <c r="C1307" s="572" t="s">
        <v>299</v>
      </c>
      <c r="D1307" s="572">
        <v>-89</v>
      </c>
      <c r="E1307" s="572" t="s">
        <v>300</v>
      </c>
      <c r="F1307" s="572">
        <f>Time!J189</f>
        <v>0</v>
      </c>
      <c r="G1307" s="572" t="str">
        <f>Time!E189</f>
        <v>Construction period flag</v>
      </c>
      <c r="H1307" s="572" t="s">
        <v>153</v>
      </c>
      <c r="I1307" s="572">
        <f>COLUMN(Time!E189)</f>
        <v>5</v>
      </c>
      <c r="J1307" s="572" t="str">
        <f>Time!G189</f>
        <v>flag</v>
      </c>
      <c r="K1307" s="572"/>
      <c r="L1307" s="572">
        <v>92</v>
      </c>
      <c r="M1307" s="572">
        <v>171</v>
      </c>
      <c r="N1307" s="572" t="str" cm="1">
        <f t="array" aca="1" ref="N1307" ca="1">CELL("format",Time!J189)</f>
        <v>,0</v>
      </c>
      <c r="O1307" s="572">
        <f>ROW(Time!J189)</f>
        <v>189</v>
      </c>
      <c r="P1307" s="572">
        <f>COLUMN(Time!J189)</f>
        <v>10</v>
      </c>
      <c r="Q1307" s="572">
        <f>ROW(Time!GJ189)</f>
        <v>189</v>
      </c>
      <c r="R1307" s="572">
        <f>COLUMN(Time!GJ189)</f>
        <v>192</v>
      </c>
      <c r="S1307" s="572">
        <f ca="1">_xlfn.SHEET(Time!J189)</f>
        <v>4</v>
      </c>
    </row>
    <row r="1308" spans="1:19" x14ac:dyDescent="0.35">
      <c r="A1308" s="572" t="s">
        <v>274</v>
      </c>
      <c r="B1308" s="572">
        <v>170</v>
      </c>
      <c r="C1308" s="572" t="s">
        <v>960</v>
      </c>
      <c r="D1308" s="572">
        <v>-89</v>
      </c>
      <c r="E1308" s="572" t="s">
        <v>961</v>
      </c>
      <c r="F1308" s="572">
        <f>Time!H190</f>
        <v>6573</v>
      </c>
      <c r="G1308" s="572" t="str">
        <f>Time!G190</f>
        <v>counter</v>
      </c>
      <c r="H1308" s="572" t="s">
        <v>14</v>
      </c>
      <c r="I1308" s="572">
        <f>COLUMN(Time!G190)</f>
        <v>7</v>
      </c>
      <c r="J1308" s="572" t="str">
        <f>Time!G190</f>
        <v>counter</v>
      </c>
      <c r="K1308" s="572" t="s">
        <v>960</v>
      </c>
      <c r="L1308" s="572">
        <v>171</v>
      </c>
      <c r="M1308" s="572"/>
      <c r="N1308" s="572" t="str" cm="1">
        <f t="array" aca="1" ref="N1308" ca="1">CELL("format",Time!H190)</f>
        <v>,0</v>
      </c>
      <c r="O1308" s="572">
        <f>ROW(Time!H190)</f>
        <v>190</v>
      </c>
      <c r="P1308" s="572">
        <f>COLUMN(Time!H190)</f>
        <v>8</v>
      </c>
      <c r="Q1308" s="572">
        <f>ROW(Time!H190)</f>
        <v>190</v>
      </c>
      <c r="R1308" s="572">
        <f>COLUMN(Time!H190)</f>
        <v>8</v>
      </c>
      <c r="S1308" s="572">
        <f ca="1">_xlfn.SHEET(Time!H190)</f>
        <v>4</v>
      </c>
    </row>
    <row r="1309" spans="1:19" x14ac:dyDescent="0.35">
      <c r="A1309" s="572" t="s">
        <v>281</v>
      </c>
      <c r="B1309" s="572">
        <v>848</v>
      </c>
      <c r="C1309" s="572">
        <v>848</v>
      </c>
      <c r="D1309" s="572">
        <v>-89</v>
      </c>
      <c r="E1309" s="572" t="s">
        <v>335</v>
      </c>
      <c r="F1309" s="572">
        <f>Time!I190</f>
        <v>0</v>
      </c>
      <c r="G1309" s="572" t="str">
        <f>Time!G190</f>
        <v>counter</v>
      </c>
      <c r="H1309" s="572" t="s">
        <v>14</v>
      </c>
      <c r="I1309" s="572">
        <f>COLUMN(Time!G190)</f>
        <v>7</v>
      </c>
      <c r="J1309" s="572" t="str">
        <f>Time!G190</f>
        <v>counter</v>
      </c>
      <c r="K1309" s="572"/>
      <c r="L1309" s="572"/>
      <c r="M1309" s="572"/>
      <c r="N1309" s="572" t="str" cm="1">
        <f t="array" aca="1" ref="N1309" ca="1">CELL("format",Time!I190)</f>
        <v>,0</v>
      </c>
      <c r="O1309" s="572">
        <f>ROW(Time!I190)</f>
        <v>190</v>
      </c>
      <c r="P1309" s="572">
        <f>COLUMN(Time!I190)</f>
        <v>9</v>
      </c>
      <c r="Q1309" s="572">
        <f>ROW(Time!I190)</f>
        <v>190</v>
      </c>
      <c r="R1309" s="572">
        <f>COLUMN(Time!I190)</f>
        <v>9</v>
      </c>
      <c r="S1309" s="572">
        <f ca="1">_xlfn.SHEET(Time!I190)</f>
        <v>4</v>
      </c>
    </row>
    <row r="1310" spans="1:19" x14ac:dyDescent="0.35">
      <c r="A1310" s="572" t="s">
        <v>277</v>
      </c>
      <c r="B1310" s="572">
        <v>171</v>
      </c>
      <c r="C1310" s="572" t="s">
        <v>830</v>
      </c>
      <c r="D1310" s="572">
        <v>-89</v>
      </c>
      <c r="E1310" s="572" t="s">
        <v>1044</v>
      </c>
      <c r="F1310" s="572">
        <f>Time!J190</f>
        <v>0</v>
      </c>
      <c r="G1310" s="572" t="str">
        <f>Time!E190</f>
        <v>Construction quarter counter</v>
      </c>
      <c r="H1310" s="572" t="s">
        <v>727</v>
      </c>
      <c r="I1310" s="572">
        <f>COLUMN(Time!E190)</f>
        <v>5</v>
      </c>
      <c r="J1310" s="572" t="str">
        <f>Time!G190</f>
        <v>counter</v>
      </c>
      <c r="K1310" s="572" t="s">
        <v>830</v>
      </c>
      <c r="L1310" s="572">
        <v>169</v>
      </c>
      <c r="M1310" s="572" t="s">
        <v>2350</v>
      </c>
      <c r="N1310" s="572" t="str" cm="1">
        <f t="array" aca="1" ref="N1310" ca="1">CELL("format",Time!J190)</f>
        <v>,0</v>
      </c>
      <c r="O1310" s="572">
        <f>ROW(Time!J190)</f>
        <v>190</v>
      </c>
      <c r="P1310" s="572">
        <f>COLUMN(Time!J190)</f>
        <v>10</v>
      </c>
      <c r="Q1310" s="572">
        <f>ROW(Time!GJ190)</f>
        <v>190</v>
      </c>
      <c r="R1310" s="572">
        <f>COLUMN(Time!GJ190)</f>
        <v>192</v>
      </c>
      <c r="S1310" s="572">
        <f ca="1">_xlfn.SHEET(Time!J190)</f>
        <v>4</v>
      </c>
    </row>
    <row r="1311" spans="1:19" x14ac:dyDescent="0.35">
      <c r="A1311" s="572" t="s">
        <v>270</v>
      </c>
      <c r="B1311" s="572">
        <v>-90</v>
      </c>
      <c r="C1311" s="572" t="s">
        <v>254</v>
      </c>
      <c r="D1311" s="572">
        <v>-65</v>
      </c>
      <c r="E1311" s="572"/>
      <c r="F1311" s="572" t="str">
        <f>Time!A193</f>
        <v>DAYS IN PERIOD</v>
      </c>
      <c r="G1311" s="572" t="str">
        <f>Time!A193</f>
        <v>DAYS IN PERIOD</v>
      </c>
      <c r="H1311" s="572" t="s">
        <v>141</v>
      </c>
      <c r="I1311" s="572">
        <f>COLUMN(Time!A193)</f>
        <v>1</v>
      </c>
      <c r="J1311" s="572"/>
      <c r="K1311" s="572" t="s">
        <v>254</v>
      </c>
      <c r="L1311" s="572"/>
      <c r="M1311" s="572"/>
      <c r="N1311" s="572" t="str" cm="1">
        <f t="array" aca="1" ref="N1311" ca="1">CELL("format",Time!A193)</f>
        <v>,0</v>
      </c>
      <c r="O1311" s="572">
        <f>ROW(Time!A193)</f>
        <v>193</v>
      </c>
      <c r="P1311" s="572">
        <f>COLUMN(Time!A193)</f>
        <v>1</v>
      </c>
      <c r="Q1311" s="572">
        <f>ROW(Time!A198)</f>
        <v>198</v>
      </c>
      <c r="R1311" s="572">
        <f>COLUMN(Time!A198)</f>
        <v>1</v>
      </c>
      <c r="S1311" s="572">
        <f ca="1">_xlfn.SHEET(Time!A193)</f>
        <v>4</v>
      </c>
    </row>
    <row r="1312" spans="1:19" x14ac:dyDescent="0.35">
      <c r="A1312" s="572" t="s">
        <v>283</v>
      </c>
      <c r="B1312" s="572">
        <v>172</v>
      </c>
      <c r="C1312" s="572" t="s">
        <v>604</v>
      </c>
      <c r="D1312" s="572">
        <v>-90</v>
      </c>
      <c r="E1312" s="572" t="s">
        <v>1027</v>
      </c>
      <c r="F1312" s="572">
        <f>Time!J194</f>
        <v>46023</v>
      </c>
      <c r="G1312" s="572" t="str">
        <f>Time!E194</f>
        <v>Model period beginning</v>
      </c>
      <c r="H1312" s="572" t="s">
        <v>16</v>
      </c>
      <c r="I1312" s="572">
        <f>COLUMN(Time!E194)</f>
        <v>5</v>
      </c>
      <c r="J1312" s="572" t="str">
        <f>Time!G194</f>
        <v>date</v>
      </c>
      <c r="K1312" s="572"/>
      <c r="L1312" s="572">
        <v>72</v>
      </c>
      <c r="M1312" s="572">
        <v>174</v>
      </c>
      <c r="N1312" s="572" t="str" cm="1">
        <f t="array" aca="1" ref="N1312" ca="1">CELL("format",Time!J194)</f>
        <v>D1</v>
      </c>
      <c r="O1312" s="572">
        <f>ROW(Time!J194)</f>
        <v>194</v>
      </c>
      <c r="P1312" s="572">
        <f>COLUMN(Time!J194)</f>
        <v>10</v>
      </c>
      <c r="Q1312" s="572">
        <f>ROW(Time!GJ194)</f>
        <v>194</v>
      </c>
      <c r="R1312" s="572">
        <f>COLUMN(Time!GJ194)</f>
        <v>192</v>
      </c>
      <c r="S1312" s="572">
        <f ca="1">_xlfn.SHEET(Time!J194)</f>
        <v>4</v>
      </c>
    </row>
    <row r="1313" spans="1:19" x14ac:dyDescent="0.35">
      <c r="A1313" s="572" t="s">
        <v>283</v>
      </c>
      <c r="B1313" s="572">
        <v>173</v>
      </c>
      <c r="C1313" s="572" t="s">
        <v>660</v>
      </c>
      <c r="D1313" s="572">
        <v>-90</v>
      </c>
      <c r="E1313" s="572" t="s">
        <v>1029</v>
      </c>
      <c r="F1313" s="572">
        <f>Time!J195</f>
        <v>46053</v>
      </c>
      <c r="G1313" s="572" t="str">
        <f>Time!E195</f>
        <v>Model period ending</v>
      </c>
      <c r="H1313" s="572" t="s">
        <v>11</v>
      </c>
      <c r="I1313" s="572">
        <f>COLUMN(Time!E195)</f>
        <v>5</v>
      </c>
      <c r="J1313" s="572" t="str">
        <f>Time!G195</f>
        <v>date</v>
      </c>
      <c r="K1313" s="572"/>
      <c r="L1313" s="572">
        <v>75</v>
      </c>
      <c r="M1313" s="572">
        <v>174</v>
      </c>
      <c r="N1313" s="572" t="str" cm="1">
        <f t="array" aca="1" ref="N1313" ca="1">CELL("format",Time!J195)</f>
        <v>D1</v>
      </c>
      <c r="O1313" s="572">
        <f>ROW(Time!J195)</f>
        <v>195</v>
      </c>
      <c r="P1313" s="572">
        <f>COLUMN(Time!J195)</f>
        <v>10</v>
      </c>
      <c r="Q1313" s="572">
        <f>ROW(Time!GJ195)</f>
        <v>195</v>
      </c>
      <c r="R1313" s="572">
        <f>COLUMN(Time!GJ195)</f>
        <v>192</v>
      </c>
      <c r="S1313" s="572">
        <f ca="1">_xlfn.SHEET(Time!J195)</f>
        <v>4</v>
      </c>
    </row>
    <row r="1314" spans="1:19" x14ac:dyDescent="0.35">
      <c r="A1314" s="572" t="s">
        <v>277</v>
      </c>
      <c r="B1314" s="572">
        <v>174</v>
      </c>
      <c r="C1314" s="572" t="s">
        <v>686</v>
      </c>
      <c r="D1314" s="572">
        <v>-90</v>
      </c>
      <c r="E1314" s="572" t="s">
        <v>1045</v>
      </c>
      <c r="F1314" s="572">
        <f>Time!J196</f>
        <v>31</v>
      </c>
      <c r="G1314" s="572" t="str">
        <f>Time!E196</f>
        <v>Days in period</v>
      </c>
      <c r="H1314" s="572" t="s">
        <v>143</v>
      </c>
      <c r="I1314" s="572">
        <f>COLUMN(Time!E196)</f>
        <v>5</v>
      </c>
      <c r="J1314" s="572" t="str">
        <f>Time!G196</f>
        <v>days</v>
      </c>
      <c r="K1314" s="572" t="s">
        <v>686</v>
      </c>
      <c r="L1314" s="572" t="s">
        <v>2351</v>
      </c>
      <c r="M1314" s="572" t="s">
        <v>2352</v>
      </c>
      <c r="N1314" s="572" t="str" cm="1">
        <f t="array" aca="1" ref="N1314" ca="1">CELL("format",Time!J196)</f>
        <v>,0</v>
      </c>
      <c r="O1314" s="572">
        <f>ROW(Time!J196)</f>
        <v>196</v>
      </c>
      <c r="P1314" s="572">
        <f>COLUMN(Time!J196)</f>
        <v>10</v>
      </c>
      <c r="Q1314" s="572">
        <f>ROW(Time!GJ196)</f>
        <v>196</v>
      </c>
      <c r="R1314" s="572">
        <f>COLUMN(Time!GJ196)</f>
        <v>192</v>
      </c>
      <c r="S1314" s="572">
        <f ca="1">_xlfn.SHEET(Time!J196)</f>
        <v>4</v>
      </c>
    </row>
    <row r="1315" spans="1:19" x14ac:dyDescent="0.35">
      <c r="A1315" t="s">
        <v>341</v>
      </c>
      <c r="B1315">
        <v>1281</v>
      </c>
      <c r="C1315" t="s">
        <v>687</v>
      </c>
      <c r="F1315">
        <f>InpC!F129</f>
        <v>1E-3</v>
      </c>
      <c r="G1315" t="str">
        <f>InpC!E129</f>
        <v>Model track tolerance level</v>
      </c>
      <c r="H1315" t="s">
        <v>688</v>
      </c>
      <c r="I1315">
        <f>COLUMN(InpC!E129)</f>
        <v>5</v>
      </c>
      <c r="N1315" t="str" cm="1">
        <f t="array" aca="1" ref="N1315" ca="1">CELL("format",InpC!F129)</f>
        <v>,4</v>
      </c>
      <c r="O1315">
        <f>ROW(InpC!F129)</f>
        <v>129</v>
      </c>
      <c r="P1315">
        <f>COLUMN(InpC!F129)</f>
        <v>6</v>
      </c>
      <c r="Q1315">
        <f>ROW(InpC!F129)</f>
        <v>129</v>
      </c>
      <c r="R1315">
        <f>COLUMN(InpC!F129)</f>
        <v>6</v>
      </c>
      <c r="S1315">
        <f ca="1">_xlfn.SHEET(InpC!F129)</f>
        <v>1</v>
      </c>
    </row>
    <row r="1316" spans="1:19" x14ac:dyDescent="0.35">
      <c r="A1316" t="s">
        <v>341</v>
      </c>
      <c r="B1316">
        <v>1282</v>
      </c>
      <c r="C1316" t="s">
        <v>689</v>
      </c>
      <c r="F1316">
        <f>InpC!F132</f>
        <v>365</v>
      </c>
      <c r="G1316" t="str">
        <f>InpC!E132</f>
        <v>Days in year</v>
      </c>
      <c r="H1316" t="s">
        <v>690</v>
      </c>
      <c r="I1316">
        <f>COLUMN(InpC!E132)</f>
        <v>5</v>
      </c>
      <c r="N1316" t="str" cm="1">
        <f t="array" aca="1" ref="N1316" ca="1">CELL("format",InpC!F132)</f>
        <v>,0</v>
      </c>
      <c r="O1316">
        <f>ROW(InpC!F132)</f>
        <v>132</v>
      </c>
      <c r="P1316">
        <f>COLUMN(InpC!F132)</f>
        <v>6</v>
      </c>
      <c r="Q1316">
        <f>ROW(InpC!F132)</f>
        <v>132</v>
      </c>
      <c r="R1316">
        <f>COLUMN(InpC!F132)</f>
        <v>6</v>
      </c>
      <c r="S1316">
        <f ca="1">_xlfn.SHEET(InpC!F132)</f>
        <v>1</v>
      </c>
    </row>
    <row r="1317" spans="1:19" x14ac:dyDescent="0.35">
      <c r="A1317" t="s">
        <v>341</v>
      </c>
      <c r="B1317">
        <v>1283</v>
      </c>
      <c r="C1317" t="s">
        <v>691</v>
      </c>
      <c r="F1317" t="str">
        <f>InpC!F135</f>
        <v>$ 000s</v>
      </c>
      <c r="G1317" t="str">
        <f>InpC!E135</f>
        <v>Standard Monetary Unit</v>
      </c>
      <c r="H1317" t="s">
        <v>692</v>
      </c>
      <c r="I1317">
        <f>COLUMN(InpC!E135)</f>
        <v>5</v>
      </c>
      <c r="N1317" t="str" cm="1">
        <f t="array" aca="1" ref="N1317" ca="1">CELL("format",InpC!F135)</f>
        <v>,0</v>
      </c>
      <c r="O1317">
        <f>ROW(InpC!F135)</f>
        <v>135</v>
      </c>
      <c r="P1317">
        <f>COLUMN(InpC!F135)</f>
        <v>6</v>
      </c>
      <c r="Q1317">
        <f>ROW(InpC!F135)</f>
        <v>135</v>
      </c>
      <c r="R1317">
        <f>COLUMN(InpC!F135)</f>
        <v>6</v>
      </c>
      <c r="S1317">
        <f ca="1">_xlfn.SHEET(InpC!F135)</f>
        <v>1</v>
      </c>
    </row>
    <row r="1318" spans="1:19" x14ac:dyDescent="0.35">
      <c r="A1318" t="s">
        <v>341</v>
      </c>
      <c r="B1318">
        <v>1284</v>
      </c>
      <c r="C1318" t="s">
        <v>693</v>
      </c>
      <c r="F1318">
        <f>InpC!F136</f>
        <v>100</v>
      </c>
      <c r="G1318" t="str">
        <f>InpC!E136</f>
        <v>US$c / US$</v>
      </c>
      <c r="H1318" t="s">
        <v>694</v>
      </c>
      <c r="I1318">
        <f>COLUMN(InpC!E136)</f>
        <v>5</v>
      </c>
      <c r="N1318" t="str" cm="1">
        <f t="array" aca="1" ref="N1318" ca="1">CELL("format",InpC!F136)</f>
        <v>,0</v>
      </c>
      <c r="O1318">
        <f>ROW(InpC!F136)</f>
        <v>136</v>
      </c>
      <c r="P1318">
        <f>COLUMN(InpC!F136)</f>
        <v>6</v>
      </c>
      <c r="Q1318">
        <f>ROW(InpC!F136)</f>
        <v>136</v>
      </c>
      <c r="R1318">
        <f>COLUMN(InpC!F136)</f>
        <v>6</v>
      </c>
      <c r="S1318">
        <f ca="1">_xlfn.SHEET(InpC!F136)</f>
        <v>1</v>
      </c>
    </row>
    <row r="1319" spans="1:19" x14ac:dyDescent="0.35">
      <c r="A1319" t="s">
        <v>341</v>
      </c>
      <c r="B1319">
        <v>1285</v>
      </c>
      <c r="C1319" t="s">
        <v>695</v>
      </c>
      <c r="F1319">
        <f>InpC!F137</f>
        <v>1000000</v>
      </c>
      <c r="G1319" t="str">
        <f>InpC!E137</f>
        <v>GWh to KWh conversion</v>
      </c>
      <c r="H1319" t="s">
        <v>696</v>
      </c>
      <c r="I1319">
        <f>COLUMN(InpC!E137)</f>
        <v>5</v>
      </c>
      <c r="N1319" t="str" cm="1">
        <f t="array" aca="1" ref="N1319" ca="1">CELL("format",InpC!F137)</f>
        <v>,0</v>
      </c>
      <c r="O1319">
        <f>ROW(InpC!F137)</f>
        <v>137</v>
      </c>
      <c r="P1319">
        <f>COLUMN(InpC!F137)</f>
        <v>6</v>
      </c>
      <c r="Q1319">
        <f>ROW(InpC!F137)</f>
        <v>137</v>
      </c>
      <c r="R1319">
        <f>COLUMN(InpC!F137)</f>
        <v>6</v>
      </c>
      <c r="S1319">
        <f ca="1">_xlfn.SHEET(InpC!F137)</f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AA940-1994-458E-AB3D-E58C48B00DF3}">
  <sheetPr codeName="Sheet5"/>
  <dimension ref="A1:E351"/>
  <sheetViews>
    <sheetView zoomScaleNormal="100" workbookViewId="0"/>
  </sheetViews>
  <sheetFormatPr defaultRowHeight="12.75" x14ac:dyDescent="0.35"/>
  <sheetData>
    <row r="1" spans="1:5" ht="13.15" x14ac:dyDescent="0.35">
      <c r="A1" s="494" t="s">
        <v>731</v>
      </c>
      <c r="B1" s="494" t="s">
        <v>732</v>
      </c>
      <c r="C1" s="494" t="s">
        <v>733</v>
      </c>
      <c r="D1" s="494" t="s">
        <v>734</v>
      </c>
      <c r="E1" s="494" t="s">
        <v>735</v>
      </c>
    </row>
    <row r="2" spans="1:5" x14ac:dyDescent="0.35">
      <c r="A2" s="185" t="s">
        <v>1733</v>
      </c>
      <c r="B2" s="185" t="s">
        <v>1707</v>
      </c>
      <c r="C2" s="185"/>
      <c r="D2" s="185"/>
      <c r="E2" s="185"/>
    </row>
    <row r="3" spans="1:5" x14ac:dyDescent="0.35">
      <c r="A3" s="185"/>
      <c r="B3" s="185"/>
      <c r="C3" s="185">
        <v>1</v>
      </c>
      <c r="D3" s="185" t="str">
        <f>Metrics!A47</f>
        <v>LLCR</v>
      </c>
      <c r="E3" s="185" t="str">
        <f>Metrics!A47</f>
        <v>LLCR</v>
      </c>
    </row>
    <row r="4" spans="1:5" x14ac:dyDescent="0.35">
      <c r="A4" s="185"/>
      <c r="B4" s="185"/>
      <c r="C4" s="185">
        <v>2</v>
      </c>
      <c r="D4" s="185" t="str">
        <f>Metrics!B49</f>
        <v>CFADS over senior debt term</v>
      </c>
      <c r="E4" s="185" t="str">
        <f>Metrics!B49</f>
        <v>CFADS over senior debt term</v>
      </c>
    </row>
    <row r="5" spans="1:5" x14ac:dyDescent="0.35">
      <c r="A5" s="185"/>
      <c r="B5" s="185"/>
      <c r="C5" s="185">
        <v>3</v>
      </c>
      <c r="D5" s="185">
        <f>Metrics!A52</f>
        <v>0</v>
      </c>
      <c r="E5" s="185">
        <f>Metrics!J52</f>
        <v>0</v>
      </c>
    </row>
    <row r="6" spans="1:5" x14ac:dyDescent="0.35">
      <c r="A6" s="185"/>
      <c r="B6" s="185"/>
      <c r="C6" s="185">
        <v>4</v>
      </c>
      <c r="D6" s="185" t="str">
        <f>Metrics!B54</f>
        <v>PV of CFADS</v>
      </c>
      <c r="E6" s="185" t="str">
        <f>Metrics!B54</f>
        <v>PV of CFADS</v>
      </c>
    </row>
    <row r="7" spans="1:5" x14ac:dyDescent="0.35">
      <c r="A7" s="185"/>
      <c r="B7" s="185"/>
      <c r="C7" s="185">
        <v>5</v>
      </c>
      <c r="D7" s="185">
        <f>Metrics!A57</f>
        <v>0</v>
      </c>
      <c r="E7" s="185">
        <f>Metrics!J57</f>
        <v>267949.78041475272</v>
      </c>
    </row>
    <row r="8" spans="1:5" x14ac:dyDescent="0.35">
      <c r="A8" s="185"/>
      <c r="B8" s="185"/>
      <c r="C8" s="185">
        <v>6</v>
      </c>
      <c r="D8" s="185" t="str">
        <f>Metrics!B59</f>
        <v>LLCR ratio</v>
      </c>
      <c r="E8" s="185" t="str">
        <f>Metrics!B59</f>
        <v>LLCR ratio</v>
      </c>
    </row>
    <row r="9" spans="1:5" x14ac:dyDescent="0.35">
      <c r="A9" s="185"/>
      <c r="B9" s="185"/>
      <c r="C9" s="185">
        <v>7</v>
      </c>
      <c r="D9" s="185">
        <f>Metrics!A63</f>
        <v>0</v>
      </c>
      <c r="E9" s="185" t="str">
        <f>Metrics!J63</f>
        <v>na</v>
      </c>
    </row>
    <row r="10" spans="1:5" x14ac:dyDescent="0.35">
      <c r="A10" s="185"/>
      <c r="B10" s="185"/>
      <c r="C10" s="185">
        <v>8</v>
      </c>
      <c r="D10" s="185">
        <f>Metrics!A66</f>
        <v>0</v>
      </c>
      <c r="E10" s="185">
        <f>Metrics!F66</f>
        <v>1.3999999999998927</v>
      </c>
    </row>
    <row r="11" spans="1:5" x14ac:dyDescent="0.35">
      <c r="A11" s="185"/>
      <c r="B11" s="185"/>
      <c r="C11" s="185">
        <v>9</v>
      </c>
      <c r="D11" s="185" t="str">
        <f>Time!B108</f>
        <v>LLCR date flag</v>
      </c>
      <c r="E11" s="185" t="str">
        <f>Time!B108</f>
        <v>LLCR date flag</v>
      </c>
    </row>
    <row r="12" spans="1:5" x14ac:dyDescent="0.35">
      <c r="A12" s="185"/>
      <c r="B12" s="185"/>
      <c r="C12" s="185">
        <v>10</v>
      </c>
      <c r="D12" s="185">
        <f>Time!A110</f>
        <v>0</v>
      </c>
      <c r="E12" s="185">
        <f>Time!J110</f>
        <v>0</v>
      </c>
    </row>
    <row r="13" spans="1:5" x14ac:dyDescent="0.35">
      <c r="A13" s="185" t="s">
        <v>1718</v>
      </c>
      <c r="B13" s="185" t="s">
        <v>1498</v>
      </c>
      <c r="C13" s="185"/>
      <c r="D13" s="185"/>
      <c r="E13" s="185"/>
    </row>
    <row r="14" spans="1:5" x14ac:dyDescent="0.35">
      <c r="A14" s="185"/>
      <c r="B14" s="185"/>
      <c r="C14" s="185">
        <v>1</v>
      </c>
      <c r="D14" s="185" t="str">
        <f>Metrics!A31</f>
        <v>DEBT SERVICE COVER RATIO</v>
      </c>
      <c r="E14" s="185" t="str">
        <f>Metrics!A31</f>
        <v>DEBT SERVICE COVER RATIO</v>
      </c>
    </row>
    <row r="15" spans="1:5" x14ac:dyDescent="0.35">
      <c r="A15" s="185"/>
      <c r="B15" s="185"/>
      <c r="C15" s="185">
        <v>2</v>
      </c>
      <c r="D15" s="185" t="str">
        <f>Metrics!B33</f>
        <v>3 month historic DSCR</v>
      </c>
      <c r="E15" s="185" t="str">
        <f>Metrics!B33</f>
        <v>3 month historic DSCR</v>
      </c>
    </row>
    <row r="16" spans="1:5" x14ac:dyDescent="0.35">
      <c r="A16" s="185"/>
      <c r="B16" s="185"/>
      <c r="C16" s="185">
        <v>3</v>
      </c>
      <c r="D16" s="185">
        <f>Metrics!A37</f>
        <v>0</v>
      </c>
      <c r="E16" s="185" t="str">
        <f>Metrics!J37</f>
        <v>na</v>
      </c>
    </row>
    <row r="17" spans="1:5" x14ac:dyDescent="0.35">
      <c r="A17" s="185"/>
      <c r="B17" s="185"/>
      <c r="C17" s="185">
        <v>4</v>
      </c>
      <c r="D17" s="185">
        <f>Metrics!A40</f>
        <v>0</v>
      </c>
      <c r="E17" s="185">
        <f>Metrics!F40</f>
        <v>1.3999999999999997</v>
      </c>
    </row>
    <row r="18" spans="1:5" x14ac:dyDescent="0.35">
      <c r="A18" s="185"/>
      <c r="B18" s="185"/>
      <c r="C18" s="185">
        <v>5</v>
      </c>
      <c r="D18" s="185">
        <f>Metrics!A44</f>
        <v>0</v>
      </c>
      <c r="E18" s="185">
        <f>Metrics!F44</f>
        <v>1.4000000000000015</v>
      </c>
    </row>
    <row r="19" spans="1:5" x14ac:dyDescent="0.35">
      <c r="A19" s="185" t="s">
        <v>1712</v>
      </c>
      <c r="B19" s="185" t="s">
        <v>1713</v>
      </c>
      <c r="C19" s="185"/>
      <c r="D19" s="185"/>
      <c r="E19" s="185"/>
    </row>
    <row r="20" spans="1:5" x14ac:dyDescent="0.35">
      <c r="A20" s="185"/>
      <c r="B20" s="185"/>
      <c r="C20" s="185">
        <v>1</v>
      </c>
      <c r="D20" s="185" t="str">
        <f>Metrics!A69</f>
        <v>EQUITY IRR</v>
      </c>
      <c r="E20" s="185" t="str">
        <f>Metrics!A69</f>
        <v>EQUITY IRR</v>
      </c>
    </row>
    <row r="21" spans="1:5" x14ac:dyDescent="0.35">
      <c r="A21" s="185"/>
      <c r="B21" s="185"/>
      <c r="C21" s="185">
        <v>2</v>
      </c>
      <c r="D21" s="185">
        <f>Metrics!A73</f>
        <v>0</v>
      </c>
      <c r="E21" s="185">
        <f>Metrics!J73</f>
        <v>0</v>
      </c>
    </row>
    <row r="22" spans="1:5" x14ac:dyDescent="0.35">
      <c r="A22" s="185"/>
      <c r="B22" s="185"/>
      <c r="C22" s="185">
        <v>3</v>
      </c>
      <c r="D22" s="185">
        <f>Metrics!A77</f>
        <v>0</v>
      </c>
      <c r="E22" s="185">
        <f>Metrics!J77</f>
        <v>-1.0000000000000001E-9</v>
      </c>
    </row>
    <row r="23" spans="1:5" x14ac:dyDescent="0.35">
      <c r="A23" s="185"/>
      <c r="B23" s="185"/>
      <c r="C23" s="185">
        <v>4</v>
      </c>
      <c r="D23" s="185">
        <f>Metrics!A81</f>
        <v>0</v>
      </c>
      <c r="E23" s="185">
        <f>Metrics!F81</f>
        <v>8.3024963736534119E-2</v>
      </c>
    </row>
    <row r="24" spans="1:5" x14ac:dyDescent="0.35">
      <c r="A24" s="185" t="s">
        <v>1706</v>
      </c>
      <c r="B24" s="185" t="s">
        <v>1707</v>
      </c>
      <c r="C24" s="185"/>
      <c r="D24" s="185"/>
      <c r="E24" s="185"/>
    </row>
    <row r="25" spans="1:5" x14ac:dyDescent="0.35">
      <c r="A25" s="185"/>
      <c r="B25" s="185"/>
      <c r="C25" s="185">
        <v>1</v>
      </c>
      <c r="D25" s="185" t="str">
        <f>Fin!A135</f>
        <v>EQUITY INVESTMENT FOR IRR</v>
      </c>
      <c r="E25" s="185" t="str">
        <f>Fin!A135</f>
        <v>EQUITY INVESTMENT FOR IRR</v>
      </c>
    </row>
    <row r="26" spans="1:5" x14ac:dyDescent="0.35">
      <c r="A26" s="185"/>
      <c r="B26" s="185"/>
      <c r="C26" s="185">
        <v>2</v>
      </c>
      <c r="D26" s="185">
        <f>Fin!A140</f>
        <v>0</v>
      </c>
      <c r="E26" s="185">
        <f>Fin!J140</f>
        <v>-1.0000000000000001E-9</v>
      </c>
    </row>
    <row r="27" spans="1:5" x14ac:dyDescent="0.35">
      <c r="A27" s="185"/>
      <c r="B27" s="185"/>
      <c r="C27" s="185">
        <v>3</v>
      </c>
      <c r="D27" s="185" t="str">
        <f>Metrics!A7</f>
        <v>AVERAGE COST OF DEBT</v>
      </c>
      <c r="E27" s="185" t="str">
        <f>Metrics!A7</f>
        <v>AVERAGE COST OF DEBT</v>
      </c>
    </row>
    <row r="28" spans="1:5" x14ac:dyDescent="0.35">
      <c r="A28" s="185"/>
      <c r="B28" s="185"/>
      <c r="C28" s="185">
        <v>4</v>
      </c>
      <c r="D28" s="185" t="str">
        <f>Metrics!B9</f>
        <v>Senior debt cashflows during construction</v>
      </c>
      <c r="E28" s="185" t="str">
        <f>Metrics!B9</f>
        <v>Senior debt cashflows during construction</v>
      </c>
    </row>
    <row r="29" spans="1:5" x14ac:dyDescent="0.35">
      <c r="A29" s="185"/>
      <c r="B29" s="185"/>
      <c r="C29" s="185">
        <v>5</v>
      </c>
      <c r="D29" s="185">
        <f>Metrics!A14</f>
        <v>0</v>
      </c>
      <c r="E29" s="185">
        <f>Metrics!J14</f>
        <v>-1.0000000000000001E-9</v>
      </c>
    </row>
    <row r="30" spans="1:5" x14ac:dyDescent="0.35">
      <c r="A30" s="185"/>
      <c r="B30" s="185"/>
      <c r="C30" s="185">
        <v>6</v>
      </c>
      <c r="D30" s="185" t="str">
        <f>Metrics!B16</f>
        <v>Senior debt service</v>
      </c>
      <c r="E30" s="185" t="str">
        <f>Metrics!B16</f>
        <v>Senior debt service</v>
      </c>
    </row>
    <row r="31" spans="1:5" x14ac:dyDescent="0.35">
      <c r="A31" s="185"/>
      <c r="B31" s="185"/>
      <c r="C31" s="185">
        <v>7</v>
      </c>
      <c r="D31" s="185">
        <f>Metrics!A19</f>
        <v>0</v>
      </c>
      <c r="E31" s="185">
        <f>Metrics!J19</f>
        <v>0</v>
      </c>
    </row>
    <row r="32" spans="1:5" x14ac:dyDescent="0.35">
      <c r="A32" s="185"/>
      <c r="B32" s="185"/>
      <c r="C32" s="185">
        <v>8</v>
      </c>
      <c r="D32" s="185" t="str">
        <f>Metrics!B21</f>
        <v>Average cost of debt</v>
      </c>
      <c r="E32" s="185" t="str">
        <f>Metrics!B21</f>
        <v>Average cost of debt</v>
      </c>
    </row>
    <row r="33" spans="1:5" x14ac:dyDescent="0.35">
      <c r="A33" s="185"/>
      <c r="B33" s="185"/>
      <c r="C33" s="185">
        <v>9</v>
      </c>
      <c r="D33" s="185">
        <f>Metrics!A24</f>
        <v>0</v>
      </c>
      <c r="E33" s="185">
        <f>Metrics!J24</f>
        <v>-1.0000000000000001E-9</v>
      </c>
    </row>
    <row r="34" spans="1:5" x14ac:dyDescent="0.35">
      <c r="A34" s="185"/>
      <c r="B34" s="185"/>
      <c r="C34" s="185">
        <v>10</v>
      </c>
      <c r="D34" s="185">
        <f>Metrics!A28</f>
        <v>0</v>
      </c>
      <c r="E34" s="185">
        <f>Metrics!F28</f>
        <v>4.5607832074165341E-2</v>
      </c>
    </row>
    <row r="35" spans="1:5" x14ac:dyDescent="0.35">
      <c r="A35" s="185" t="s">
        <v>1550</v>
      </c>
      <c r="B35" s="185" t="s">
        <v>1551</v>
      </c>
      <c r="C35" s="185"/>
      <c r="D35" s="185"/>
      <c r="E35" s="185"/>
    </row>
    <row r="36" spans="1:5" x14ac:dyDescent="0.35">
      <c r="A36" s="185"/>
      <c r="B36" s="185"/>
      <c r="C36" s="185">
        <v>1</v>
      </c>
      <c r="D36" s="185" t="str">
        <f>Fin!B81</f>
        <v>Senior debt repayment period interest</v>
      </c>
      <c r="E36" s="185" t="str">
        <f>Fin!B81</f>
        <v>Senior debt repayment period interest</v>
      </c>
    </row>
    <row r="37" spans="1:5" x14ac:dyDescent="0.35">
      <c r="A37" s="185"/>
      <c r="B37" s="185"/>
      <c r="C37" s="185">
        <v>2</v>
      </c>
      <c r="D37" s="185">
        <f>Fin!A87</f>
        <v>0</v>
      </c>
      <c r="E37" s="185">
        <f>Fin!J87</f>
        <v>0</v>
      </c>
    </row>
    <row r="38" spans="1:5" x14ac:dyDescent="0.35">
      <c r="A38" s="185"/>
      <c r="B38" s="185"/>
      <c r="C38" s="185">
        <v>3</v>
      </c>
      <c r="D38" s="185">
        <f>Fin!A88</f>
        <v>0</v>
      </c>
      <c r="E38" s="185">
        <f>Fin!J88</f>
        <v>0</v>
      </c>
    </row>
    <row r="39" spans="1:5" x14ac:dyDescent="0.35">
      <c r="A39" s="185" t="s">
        <v>1528</v>
      </c>
      <c r="B39" s="185" t="s">
        <v>1529</v>
      </c>
      <c r="C39" s="185"/>
      <c r="D39" s="185"/>
      <c r="E39" s="185"/>
    </row>
    <row r="40" spans="1:5" x14ac:dyDescent="0.35">
      <c r="A40" s="185"/>
      <c r="B40" s="185"/>
      <c r="C40" s="185">
        <v>1</v>
      </c>
      <c r="D40" s="185" t="str">
        <f>Fin!B35</f>
        <v>Debt capacity</v>
      </c>
      <c r="E40" s="185" t="str">
        <f>Fin!B35</f>
        <v>Debt capacity</v>
      </c>
    </row>
    <row r="41" spans="1:5" x14ac:dyDescent="0.35">
      <c r="A41" s="185"/>
      <c r="B41" s="185"/>
      <c r="C41" s="185">
        <v>2</v>
      </c>
      <c r="D41" s="185">
        <f>Fin!A38</f>
        <v>0</v>
      </c>
      <c r="E41" s="185">
        <f>Fin!F38</f>
        <v>0.04</v>
      </c>
    </row>
    <row r="42" spans="1:5" x14ac:dyDescent="0.35">
      <c r="A42" s="185"/>
      <c r="B42" s="185"/>
      <c r="C42" s="185">
        <v>3</v>
      </c>
      <c r="D42" s="185">
        <f>Fin!A43</f>
        <v>0</v>
      </c>
      <c r="E42" s="185">
        <f>Fin!J43</f>
        <v>3.4444444444444444E-3</v>
      </c>
    </row>
    <row r="43" spans="1:5" x14ac:dyDescent="0.35">
      <c r="A43" s="185"/>
      <c r="B43" s="185"/>
      <c r="C43" s="185">
        <v>4</v>
      </c>
      <c r="D43" s="185">
        <f>Fin!A47</f>
        <v>0</v>
      </c>
      <c r="E43" s="185">
        <f>Fin!J47</f>
        <v>0</v>
      </c>
    </row>
    <row r="44" spans="1:5" x14ac:dyDescent="0.35">
      <c r="A44" s="185"/>
      <c r="B44" s="185"/>
      <c r="C44" s="185">
        <v>5</v>
      </c>
      <c r="D44" s="185">
        <f>Fin!A52</f>
        <v>0</v>
      </c>
      <c r="E44" s="185">
        <f>Fin!J52</f>
        <v>0</v>
      </c>
    </row>
    <row r="45" spans="1:5" x14ac:dyDescent="0.35">
      <c r="A45" s="185"/>
      <c r="B45" s="185"/>
      <c r="C45" s="185">
        <v>6</v>
      </c>
      <c r="D45" s="185">
        <f>Fin!A56</f>
        <v>0</v>
      </c>
      <c r="E45" s="185">
        <f>Fin!F56</f>
        <v>224291.84163902758</v>
      </c>
    </row>
    <row r="46" spans="1:5" x14ac:dyDescent="0.35">
      <c r="A46" s="185"/>
      <c r="B46" s="185"/>
      <c r="C46" s="185">
        <v>7</v>
      </c>
      <c r="D46" s="185" t="str">
        <f>InpC!B113</f>
        <v>Debt capacity assumptions</v>
      </c>
      <c r="E46" s="185" t="str">
        <f>InpC!B113</f>
        <v>Debt capacity assumptions</v>
      </c>
    </row>
    <row r="47" spans="1:5" x14ac:dyDescent="0.35">
      <c r="A47" s="185"/>
      <c r="B47" s="185"/>
      <c r="C47" s="185">
        <v>8</v>
      </c>
      <c r="D47" s="185">
        <f>InpC!A114</f>
        <v>0</v>
      </c>
      <c r="E47" s="185">
        <f>InpC!F114</f>
        <v>1.4</v>
      </c>
    </row>
    <row r="48" spans="1:5" x14ac:dyDescent="0.35">
      <c r="A48" s="185"/>
      <c r="B48" s="185"/>
      <c r="C48" s="185">
        <v>9</v>
      </c>
      <c r="D48" s="185">
        <f>InpC!A115</f>
        <v>0</v>
      </c>
      <c r="E48" s="185">
        <f>InpC!F115</f>
        <v>0.02</v>
      </c>
    </row>
    <row r="49" spans="1:5" x14ac:dyDescent="0.35">
      <c r="A49" s="185"/>
      <c r="B49" s="185"/>
      <c r="C49" s="185">
        <v>10</v>
      </c>
      <c r="D49" s="185">
        <f>InpC!A116</f>
        <v>0</v>
      </c>
      <c r="E49" s="185">
        <f>InpC!F116</f>
        <v>18</v>
      </c>
    </row>
    <row r="50" spans="1:5" x14ac:dyDescent="0.35">
      <c r="A50" s="185"/>
      <c r="B50" s="185"/>
      <c r="C50" s="185">
        <v>11</v>
      </c>
      <c r="D50" s="185" t="str">
        <f>Time!B94</f>
        <v>Senior debt loan life flag</v>
      </c>
      <c r="E50" s="185" t="str">
        <f>Time!B94</f>
        <v>Senior debt loan life flag</v>
      </c>
    </row>
    <row r="51" spans="1:5" x14ac:dyDescent="0.35">
      <c r="A51" s="185"/>
      <c r="B51" s="185"/>
      <c r="C51" s="185">
        <v>12</v>
      </c>
      <c r="D51" s="185">
        <f>Time!A98</f>
        <v>0</v>
      </c>
      <c r="E51" s="185">
        <f>Time!F98</f>
        <v>54057</v>
      </c>
    </row>
    <row r="52" spans="1:5" x14ac:dyDescent="0.35">
      <c r="A52" s="185"/>
      <c r="B52" s="185"/>
      <c r="C52" s="185">
        <v>13</v>
      </c>
      <c r="D52" s="185">
        <f>Time!A102</f>
        <v>0</v>
      </c>
      <c r="E52" s="185">
        <f>Time!J102</f>
        <v>0</v>
      </c>
    </row>
    <row r="53" spans="1:5" x14ac:dyDescent="0.35">
      <c r="A53" s="185"/>
      <c r="B53" s="185"/>
      <c r="C53" s="185">
        <v>14</v>
      </c>
      <c r="D53" s="185">
        <f>Time!A106</f>
        <v>0</v>
      </c>
      <c r="E53" s="185">
        <f>Time!J106</f>
        <v>0</v>
      </c>
    </row>
    <row r="54" spans="1:5" x14ac:dyDescent="0.35">
      <c r="A54" s="185" t="s">
        <v>1513</v>
      </c>
      <c r="B54" s="185" t="s">
        <v>1514</v>
      </c>
      <c r="C54" s="185"/>
      <c r="D54" s="185"/>
      <c r="E54" s="185"/>
    </row>
    <row r="55" spans="1:5" x14ac:dyDescent="0.35">
      <c r="A55" s="185"/>
      <c r="B55" s="185"/>
      <c r="C55" s="185">
        <v>1</v>
      </c>
      <c r="D55" s="185" t="e">
        <f>Fin!#REF!</f>
        <v>#REF!</v>
      </c>
      <c r="E55" s="185" t="e">
        <f>Fin!#REF!</f>
        <v>#REF!</v>
      </c>
    </row>
    <row r="56" spans="1:5" x14ac:dyDescent="0.35">
      <c r="A56" s="185"/>
      <c r="B56" s="185"/>
      <c r="C56" s="185">
        <v>2</v>
      </c>
      <c r="D56" s="185" t="e">
        <f>Fin!#REF!</f>
        <v>#REF!</v>
      </c>
      <c r="E56" s="185" t="e">
        <f>Fin!#REF!</f>
        <v>#REF!</v>
      </c>
    </row>
    <row r="57" spans="1:5" x14ac:dyDescent="0.35">
      <c r="A57" s="185"/>
      <c r="B57" s="185"/>
      <c r="C57" s="185">
        <v>3</v>
      </c>
      <c r="D57" s="185" t="e">
        <f>Fin!#REF!</f>
        <v>#REF!</v>
      </c>
      <c r="E57" s="185" t="e">
        <f>Fin!#REF!</f>
        <v>#REF!</v>
      </c>
    </row>
    <row r="58" spans="1:5" x14ac:dyDescent="0.35">
      <c r="A58" s="185"/>
      <c r="B58" s="185"/>
      <c r="C58" s="185">
        <v>4</v>
      </c>
      <c r="D58" s="185" t="e">
        <f>Fin!#REF!</f>
        <v>#REF!</v>
      </c>
      <c r="E58" s="185" t="e">
        <f>Fin!#REF!</f>
        <v>#REF!</v>
      </c>
    </row>
    <row r="59" spans="1:5" x14ac:dyDescent="0.35">
      <c r="A59" s="185"/>
      <c r="B59" s="185"/>
      <c r="C59" s="185">
        <v>5</v>
      </c>
      <c r="D59" s="185" t="e">
        <f>Fin!#REF!</f>
        <v>#REF!</v>
      </c>
      <c r="E59" s="185" t="e">
        <f>Fin!#REF!</f>
        <v>#REF!</v>
      </c>
    </row>
    <row r="60" spans="1:5" x14ac:dyDescent="0.35">
      <c r="A60" s="185"/>
      <c r="B60" s="185"/>
      <c r="C60" s="185">
        <v>6</v>
      </c>
      <c r="D60" s="185" t="e">
        <f>Fin!#REF!</f>
        <v>#REF!</v>
      </c>
      <c r="E60" s="185" t="e">
        <f>Fin!#REF!</f>
        <v>#REF!</v>
      </c>
    </row>
    <row r="61" spans="1:5" x14ac:dyDescent="0.35">
      <c r="A61" s="185"/>
      <c r="B61" s="185"/>
      <c r="C61" s="185">
        <v>7</v>
      </c>
      <c r="D61" s="185" t="e">
        <f>Fin!#REF!</f>
        <v>#REF!</v>
      </c>
      <c r="E61" s="185" t="e">
        <f>Fin!#REF!</f>
        <v>#REF!</v>
      </c>
    </row>
    <row r="62" spans="1:5" x14ac:dyDescent="0.35">
      <c r="A62" s="185"/>
      <c r="B62" s="185"/>
      <c r="C62" s="185">
        <v>8</v>
      </c>
      <c r="D62" s="185" t="e">
        <f>InpC!#REF!</f>
        <v>#REF!</v>
      </c>
      <c r="E62" s="185" t="e">
        <f>InpC!#REF!</f>
        <v>#REF!</v>
      </c>
    </row>
    <row r="63" spans="1:5" x14ac:dyDescent="0.35">
      <c r="A63" s="185"/>
      <c r="B63" s="185"/>
      <c r="C63" s="185">
        <v>9</v>
      </c>
      <c r="D63" s="185" t="e">
        <f>InpC!#REF!</f>
        <v>#REF!</v>
      </c>
      <c r="E63" s="185" t="e">
        <f>InpC!#REF!</f>
        <v>#REF!</v>
      </c>
    </row>
    <row r="64" spans="1:5" x14ac:dyDescent="0.35">
      <c r="A64" s="185"/>
      <c r="B64" s="185"/>
      <c r="C64" s="185">
        <v>10</v>
      </c>
      <c r="D64" s="185" t="e">
        <f>InpC!#REF!</f>
        <v>#REF!</v>
      </c>
      <c r="E64" s="185" t="e">
        <f>InpC!#REF!</f>
        <v>#REF!</v>
      </c>
    </row>
    <row r="65" spans="1:5" x14ac:dyDescent="0.35">
      <c r="A65" s="185"/>
      <c r="B65" s="185"/>
      <c r="C65" s="185">
        <v>11</v>
      </c>
      <c r="D65" s="185" t="e">
        <f>InpC!#REF!</f>
        <v>#REF!</v>
      </c>
      <c r="E65" s="185" t="e">
        <f>InpC!#REF!</f>
        <v>#REF!</v>
      </c>
    </row>
    <row r="66" spans="1:5" x14ac:dyDescent="0.35">
      <c r="A66" s="185"/>
      <c r="B66" s="185"/>
      <c r="C66" s="185">
        <v>12</v>
      </c>
      <c r="D66" s="185" t="e">
        <f>Time!#REF!</f>
        <v>#REF!</v>
      </c>
      <c r="E66" s="185" t="e">
        <f>Time!#REF!</f>
        <v>#REF!</v>
      </c>
    </row>
    <row r="67" spans="1:5" x14ac:dyDescent="0.35">
      <c r="A67" s="185"/>
      <c r="B67" s="185"/>
      <c r="C67" s="185">
        <v>13</v>
      </c>
      <c r="D67" s="185" t="e">
        <f>Time!#REF!</f>
        <v>#REF!</v>
      </c>
      <c r="E67" s="185" t="e">
        <f>Time!#REF!</f>
        <v>#REF!</v>
      </c>
    </row>
    <row r="68" spans="1:5" x14ac:dyDescent="0.35">
      <c r="A68" s="185"/>
      <c r="B68" s="185"/>
      <c r="C68" s="185">
        <v>14</v>
      </c>
      <c r="D68" s="185" t="e">
        <f>Time!#REF!</f>
        <v>#REF!</v>
      </c>
      <c r="E68" s="185" t="e">
        <f>Time!#REF!</f>
        <v>#REF!</v>
      </c>
    </row>
    <row r="69" spans="1:5" x14ac:dyDescent="0.35">
      <c r="A69" s="185"/>
      <c r="B69" s="185"/>
      <c r="C69" s="185">
        <v>15</v>
      </c>
      <c r="D69" s="185" t="e">
        <f>Time!#REF!</f>
        <v>#REF!</v>
      </c>
      <c r="E69" s="185" t="e">
        <f>Time!#REF!</f>
        <v>#REF!</v>
      </c>
    </row>
    <row r="70" spans="1:5" x14ac:dyDescent="0.35">
      <c r="A70" s="185" t="s">
        <v>1497</v>
      </c>
      <c r="B70" s="185" t="s">
        <v>1498</v>
      </c>
      <c r="C70" s="185"/>
      <c r="D70" s="185"/>
      <c r="E70" s="185"/>
    </row>
    <row r="71" spans="1:5" x14ac:dyDescent="0.35">
      <c r="A71" s="185"/>
      <c r="B71" s="185"/>
      <c r="C71" s="185">
        <v>1</v>
      </c>
      <c r="D71" s="185" t="str">
        <f>NCA!A7</f>
        <v>CAPITALIZED FINANCING COSTS</v>
      </c>
      <c r="E71" s="185" t="str">
        <f>NCA!A7</f>
        <v>CAPITALIZED FINANCING COSTS</v>
      </c>
    </row>
    <row r="72" spans="1:5" x14ac:dyDescent="0.35">
      <c r="A72" s="185"/>
      <c r="B72" s="185"/>
      <c r="C72" s="185">
        <v>2</v>
      </c>
      <c r="D72" s="185">
        <f>NCA!A10</f>
        <v>0</v>
      </c>
      <c r="E72" s="185">
        <f>NCA!F10</f>
        <v>26979.531717728649</v>
      </c>
    </row>
    <row r="73" spans="1:5" x14ac:dyDescent="0.35">
      <c r="A73" s="185"/>
      <c r="B73" s="185"/>
      <c r="C73" s="185">
        <v>3</v>
      </c>
      <c r="D73" s="185">
        <f>NCA!A16</f>
        <v>0</v>
      </c>
      <c r="E73" s="185">
        <f>NCA!F16</f>
        <v>349879.53171772882</v>
      </c>
    </row>
    <row r="74" spans="1:5" x14ac:dyDescent="0.35">
      <c r="A74" s="185"/>
      <c r="B74" s="185"/>
      <c r="C74" s="185">
        <v>4</v>
      </c>
      <c r="D74" s="185">
        <f>NCA!A22</f>
        <v>0</v>
      </c>
      <c r="E74" s="185">
        <f>NCA!J22</f>
        <v>0</v>
      </c>
    </row>
    <row r="75" spans="1:5" x14ac:dyDescent="0.35">
      <c r="A75" s="185"/>
      <c r="B75" s="185"/>
      <c r="C75" s="185">
        <v>5</v>
      </c>
      <c r="D75" s="185">
        <f>NCA!A31</f>
        <v>0</v>
      </c>
      <c r="E75" s="185">
        <f>NCA!J31</f>
        <v>0</v>
      </c>
    </row>
    <row r="76" spans="1:5" x14ac:dyDescent="0.35">
      <c r="A76" s="185" t="s">
        <v>1467</v>
      </c>
      <c r="B76" s="185" t="s">
        <v>1468</v>
      </c>
      <c r="C76" s="185"/>
      <c r="D76" s="185"/>
      <c r="E76" s="185"/>
    </row>
    <row r="77" spans="1:5" x14ac:dyDescent="0.35">
      <c r="A77" s="185"/>
      <c r="B77" s="185"/>
      <c r="C77" s="185">
        <v>1</v>
      </c>
      <c r="D77" s="185">
        <f>FS!A18</f>
        <v>0</v>
      </c>
      <c r="E77" s="185">
        <f>FS!J18</f>
        <v>0</v>
      </c>
    </row>
    <row r="78" spans="1:5" x14ac:dyDescent="0.35">
      <c r="A78" s="185"/>
      <c r="B78" s="185"/>
      <c r="C78" s="185">
        <v>2</v>
      </c>
      <c r="D78" s="185">
        <f>InpC!A104</f>
        <v>0</v>
      </c>
      <c r="E78" s="185">
        <f>InpC!F104</f>
        <v>0.75</v>
      </c>
    </row>
    <row r="79" spans="1:5" x14ac:dyDescent="0.35">
      <c r="A79" s="185" t="s">
        <v>1458</v>
      </c>
      <c r="B79" s="185" t="s">
        <v>1459</v>
      </c>
      <c r="C79" s="185"/>
      <c r="D79" s="185"/>
      <c r="E79" s="185"/>
    </row>
    <row r="80" spans="1:5" x14ac:dyDescent="0.35">
      <c r="A80" s="185"/>
      <c r="B80" s="185"/>
      <c r="C80" s="185">
        <v>1</v>
      </c>
      <c r="D80" s="185">
        <f>FS!A77</f>
        <v>0</v>
      </c>
      <c r="E80" s="185">
        <f>FS!J77</f>
        <v>0</v>
      </c>
    </row>
    <row r="81" spans="1:5" x14ac:dyDescent="0.35">
      <c r="A81" s="185" t="s">
        <v>1456</v>
      </c>
      <c r="B81" s="185" t="s">
        <v>1457</v>
      </c>
      <c r="C81" s="185"/>
      <c r="D81" s="185"/>
      <c r="E81" s="185"/>
    </row>
    <row r="82" spans="1:5" x14ac:dyDescent="0.35">
      <c r="A82" s="185"/>
      <c r="B82" s="185"/>
      <c r="C82" s="185">
        <v>1</v>
      </c>
      <c r="D82" s="185" t="e">
        <f>Fin!#REF!</f>
        <v>#REF!</v>
      </c>
      <c r="E82" s="185" t="e">
        <f>Fin!#REF!</f>
        <v>#REF!</v>
      </c>
    </row>
    <row r="83" spans="1:5" x14ac:dyDescent="0.35">
      <c r="A83" s="185"/>
      <c r="B83" s="185"/>
      <c r="C83" s="185">
        <v>2</v>
      </c>
      <c r="D83" s="185" t="e">
        <f>Fin!#REF!</f>
        <v>#REF!</v>
      </c>
      <c r="E83" s="185" t="e">
        <f>Fin!#REF!</f>
        <v>#REF!</v>
      </c>
    </row>
    <row r="84" spans="1:5" x14ac:dyDescent="0.35">
      <c r="A84" s="185"/>
      <c r="B84" s="185"/>
      <c r="C84" s="185">
        <v>3</v>
      </c>
      <c r="D84" s="185">
        <f>Fin!A14</f>
        <v>0</v>
      </c>
      <c r="E84" s="185">
        <f>Fin!J14</f>
        <v>0</v>
      </c>
    </row>
    <row r="85" spans="1:5" x14ac:dyDescent="0.35">
      <c r="A85" s="185"/>
      <c r="B85" s="185"/>
      <c r="C85" s="185">
        <v>4</v>
      </c>
      <c r="D85" s="185">
        <f>Fin!A131</f>
        <v>0</v>
      </c>
      <c r="E85" s="185">
        <f>Fin!J131</f>
        <v>0</v>
      </c>
    </row>
    <row r="86" spans="1:5" x14ac:dyDescent="0.35">
      <c r="A86" s="185"/>
      <c r="B86" s="185"/>
      <c r="C86" s="185">
        <v>5</v>
      </c>
      <c r="D86" s="185">
        <f>Fin!A132</f>
        <v>0</v>
      </c>
      <c r="E86" s="185">
        <f>Fin!J132</f>
        <v>0</v>
      </c>
    </row>
    <row r="87" spans="1:5" x14ac:dyDescent="0.35">
      <c r="A87" s="185"/>
      <c r="B87" s="185"/>
      <c r="C87" s="185">
        <v>6</v>
      </c>
      <c r="D87" s="185">
        <f>FS!A38</f>
        <v>0</v>
      </c>
      <c r="E87" s="185">
        <f>FS!J38</f>
        <v>0</v>
      </c>
    </row>
    <row r="88" spans="1:5" x14ac:dyDescent="0.35">
      <c r="A88" s="185" t="s">
        <v>1449</v>
      </c>
      <c r="B88" s="185" t="s">
        <v>1450</v>
      </c>
      <c r="C88" s="185"/>
      <c r="D88" s="185"/>
      <c r="E88" s="185"/>
    </row>
    <row r="89" spans="1:5" x14ac:dyDescent="0.35">
      <c r="A89" s="185"/>
      <c r="B89" s="185"/>
      <c r="C89" s="185">
        <v>1</v>
      </c>
      <c r="D89" s="185" t="e">
        <f>Fin!#REF!</f>
        <v>#REF!</v>
      </c>
      <c r="E89" s="185" t="e">
        <f>Fin!#REF!</f>
        <v>#REF!</v>
      </c>
    </row>
    <row r="90" spans="1:5" x14ac:dyDescent="0.35">
      <c r="A90" s="185"/>
      <c r="B90" s="185"/>
      <c r="C90" s="185">
        <v>2</v>
      </c>
      <c r="D90" s="185">
        <f>FS!A38</f>
        <v>0</v>
      </c>
      <c r="E90" s="185">
        <f>FS!J38</f>
        <v>0</v>
      </c>
    </row>
    <row r="91" spans="1:5" x14ac:dyDescent="0.35">
      <c r="A91" s="185" t="s">
        <v>1379</v>
      </c>
      <c r="B91" s="185" t="s">
        <v>1380</v>
      </c>
      <c r="C91" s="185"/>
      <c r="D91" s="185"/>
      <c r="E91" s="185"/>
    </row>
    <row r="92" spans="1:5" x14ac:dyDescent="0.35">
      <c r="A92" s="185"/>
      <c r="B92" s="185"/>
      <c r="C92" s="185">
        <v>1</v>
      </c>
      <c r="D92" s="185">
        <f>Fin!A14</f>
        <v>0</v>
      </c>
      <c r="E92" s="185">
        <f>Fin!J14</f>
        <v>0</v>
      </c>
    </row>
    <row r="93" spans="1:5" x14ac:dyDescent="0.35">
      <c r="A93" s="185"/>
      <c r="B93" s="185"/>
      <c r="C93" s="185">
        <v>2</v>
      </c>
      <c r="D93" s="185" t="str">
        <f>Fin!A33</f>
        <v>SENIOR DEBT</v>
      </c>
      <c r="E93" s="185" t="str">
        <f>Fin!A33</f>
        <v>SENIOR DEBT</v>
      </c>
    </row>
    <row r="94" spans="1:5" x14ac:dyDescent="0.35">
      <c r="A94" s="185"/>
      <c r="B94" s="185"/>
      <c r="C94" s="185">
        <v>3</v>
      </c>
      <c r="D94" s="185" t="str">
        <f>Fin!B68</f>
        <v>Senior debt drawdown</v>
      </c>
      <c r="E94" s="185" t="str">
        <f>Fin!B68</f>
        <v>Senior debt drawdown</v>
      </c>
    </row>
    <row r="95" spans="1:5" x14ac:dyDescent="0.35">
      <c r="A95" s="185"/>
      <c r="B95" s="185"/>
      <c r="C95" s="185">
        <v>4</v>
      </c>
      <c r="D95" s="185">
        <f>Fin!A71</f>
        <v>0</v>
      </c>
      <c r="E95" s="185">
        <f>Fin!J71</f>
        <v>0</v>
      </c>
    </row>
    <row r="96" spans="1:5" x14ac:dyDescent="0.35">
      <c r="A96" s="185"/>
      <c r="B96" s="185"/>
      <c r="C96" s="185">
        <v>5</v>
      </c>
      <c r="D96" s="185" t="str">
        <f>Fin!B73</f>
        <v>Senior debt</v>
      </c>
      <c r="E96" s="185" t="str">
        <f>Fin!B73</f>
        <v>Senior debt</v>
      </c>
    </row>
    <row r="97" spans="1:5" x14ac:dyDescent="0.35">
      <c r="A97" s="185"/>
      <c r="B97" s="185"/>
      <c r="C97" s="185">
        <v>6</v>
      </c>
      <c r="D97" s="185">
        <f>Fin!A75</f>
        <v>0</v>
      </c>
      <c r="E97" s="185">
        <f>Fin!J75</f>
        <v>0</v>
      </c>
    </row>
    <row r="98" spans="1:5" x14ac:dyDescent="0.35">
      <c r="A98" s="185"/>
      <c r="B98" s="185"/>
      <c r="C98" s="185">
        <v>7</v>
      </c>
      <c r="D98" s="185">
        <f>Fin!A78</f>
        <v>0</v>
      </c>
      <c r="E98" s="185">
        <f>Fin!J78</f>
        <v>0</v>
      </c>
    </row>
    <row r="99" spans="1:5" x14ac:dyDescent="0.35">
      <c r="A99" s="185"/>
      <c r="B99" s="185"/>
      <c r="C99" s="185">
        <v>8</v>
      </c>
      <c r="D99" s="185" t="str">
        <f>Fin!B97</f>
        <v>Upfront fee</v>
      </c>
      <c r="E99" s="185" t="str">
        <f>Fin!B97</f>
        <v>Upfront fee</v>
      </c>
    </row>
    <row r="100" spans="1:5" x14ac:dyDescent="0.35">
      <c r="A100" s="185"/>
      <c r="B100" s="185"/>
      <c r="C100" s="185">
        <v>9</v>
      </c>
      <c r="D100" s="185">
        <f>Fin!A101</f>
        <v>0</v>
      </c>
      <c r="E100" s="185">
        <f>Fin!J101</f>
        <v>0</v>
      </c>
    </row>
    <row r="101" spans="1:5" x14ac:dyDescent="0.35">
      <c r="A101" s="185"/>
      <c r="B101" s="185"/>
      <c r="C101" s="185">
        <v>10</v>
      </c>
      <c r="D101" s="185" t="str">
        <f>Fin!B103</f>
        <v>Commitment fee</v>
      </c>
      <c r="E101" s="185" t="str">
        <f>Fin!B103</f>
        <v>Commitment fee</v>
      </c>
    </row>
    <row r="102" spans="1:5" x14ac:dyDescent="0.35">
      <c r="A102" s="185"/>
      <c r="B102" s="185"/>
      <c r="C102" s="185">
        <v>11</v>
      </c>
      <c r="D102" s="185">
        <f>Fin!A106</f>
        <v>0</v>
      </c>
      <c r="E102" s="185">
        <f>Fin!J106</f>
        <v>260000</v>
      </c>
    </row>
    <row r="103" spans="1:5" x14ac:dyDescent="0.35">
      <c r="A103" s="185"/>
      <c r="B103" s="185"/>
      <c r="C103" s="185">
        <v>12</v>
      </c>
      <c r="D103" s="185">
        <f>Fin!A113</f>
        <v>0</v>
      </c>
      <c r="E103" s="185">
        <f>Fin!J113</f>
        <v>0</v>
      </c>
    </row>
    <row r="104" spans="1:5" x14ac:dyDescent="0.35">
      <c r="A104" s="185"/>
      <c r="B104" s="185"/>
      <c r="C104" s="185">
        <v>13</v>
      </c>
      <c r="D104" s="185" t="str">
        <f>Fin!B115</f>
        <v>Interest during construction</v>
      </c>
      <c r="E104" s="185" t="str">
        <f>Fin!B115</f>
        <v>Interest during construction</v>
      </c>
    </row>
    <row r="105" spans="1:5" x14ac:dyDescent="0.35">
      <c r="A105" s="185"/>
      <c r="B105" s="185"/>
      <c r="C105" s="185">
        <v>14</v>
      </c>
      <c r="D105" s="185">
        <f>Fin!A118</f>
        <v>0</v>
      </c>
      <c r="E105" s="185">
        <f>Fin!F118</f>
        <v>4.4999999999999998E-2</v>
      </c>
    </row>
    <row r="106" spans="1:5" x14ac:dyDescent="0.35">
      <c r="A106" s="185"/>
      <c r="B106" s="185"/>
      <c r="C106" s="185">
        <v>15</v>
      </c>
      <c r="D106" s="185">
        <f>Fin!A125</f>
        <v>0</v>
      </c>
      <c r="E106" s="185">
        <f>Fin!J125</f>
        <v>0</v>
      </c>
    </row>
    <row r="107" spans="1:5" x14ac:dyDescent="0.35">
      <c r="A107" s="185"/>
      <c r="B107" s="185"/>
      <c r="C107" s="185">
        <v>16</v>
      </c>
      <c r="D107" s="185" t="str">
        <f>Fin!B127</f>
        <v>Financing costs</v>
      </c>
      <c r="E107" s="185" t="str">
        <f>Fin!B127</f>
        <v>Financing costs</v>
      </c>
    </row>
    <row r="108" spans="1:5" x14ac:dyDescent="0.35">
      <c r="A108" s="185"/>
      <c r="B108" s="185"/>
      <c r="C108" s="185">
        <v>17</v>
      </c>
      <c r="D108" s="185" t="e">
        <f>Fin!#REF!</f>
        <v>#REF!</v>
      </c>
      <c r="E108" s="185" t="e">
        <f>Fin!#REF!</f>
        <v>#REF!</v>
      </c>
    </row>
    <row r="109" spans="1:5" x14ac:dyDescent="0.35">
      <c r="A109" s="185"/>
      <c r="B109" s="185"/>
      <c r="C109" s="185">
        <v>18</v>
      </c>
      <c r="D109" s="185">
        <f>InpC!A104</f>
        <v>0</v>
      </c>
      <c r="E109" s="185">
        <f>InpC!F104</f>
        <v>0.75</v>
      </c>
    </row>
    <row r="110" spans="1:5" x14ac:dyDescent="0.35">
      <c r="A110" s="185"/>
      <c r="B110" s="185"/>
      <c r="C110" s="185">
        <v>19</v>
      </c>
      <c r="D110" s="185" t="str">
        <f>InpC!B103</f>
        <v>Senior debt facility</v>
      </c>
      <c r="E110" s="185" t="str">
        <f>InpC!B103</f>
        <v>Senior debt facility</v>
      </c>
    </row>
    <row r="111" spans="1:5" x14ac:dyDescent="0.35">
      <c r="A111" s="185"/>
      <c r="B111" s="185"/>
      <c r="C111" s="185">
        <v>20</v>
      </c>
      <c r="D111" s="185">
        <f>InpC!A106</f>
        <v>0</v>
      </c>
      <c r="E111" s="185">
        <f>InpC!F106</f>
        <v>260000</v>
      </c>
    </row>
    <row r="112" spans="1:5" x14ac:dyDescent="0.35">
      <c r="A112" s="185"/>
      <c r="B112" s="185"/>
      <c r="C112" s="185">
        <v>21</v>
      </c>
      <c r="D112" s="185">
        <f>InpC!A107</f>
        <v>0</v>
      </c>
      <c r="E112" s="185">
        <f>InpC!F107</f>
        <v>2.5000000000000001E-2</v>
      </c>
    </row>
    <row r="113" spans="1:5" x14ac:dyDescent="0.35">
      <c r="A113" s="185"/>
      <c r="B113" s="185"/>
      <c r="C113" s="185">
        <v>22</v>
      </c>
      <c r="D113" s="185">
        <f>InpC!A108</f>
        <v>0</v>
      </c>
      <c r="E113" s="185">
        <f>InpC!F108</f>
        <v>0.02</v>
      </c>
    </row>
    <row r="114" spans="1:5" x14ac:dyDescent="0.35">
      <c r="A114" s="185"/>
      <c r="B114" s="185"/>
      <c r="C114" s="185">
        <v>23</v>
      </c>
      <c r="D114" s="185">
        <f>InpC!A109</f>
        <v>0</v>
      </c>
      <c r="E114" s="185">
        <f>InpC!F109</f>
        <v>360</v>
      </c>
    </row>
    <row r="115" spans="1:5" x14ac:dyDescent="0.35">
      <c r="A115" s="185"/>
      <c r="B115" s="185"/>
      <c r="C115" s="185">
        <v>24</v>
      </c>
      <c r="D115" s="185">
        <f>InpC!A110</f>
        <v>0</v>
      </c>
      <c r="E115" s="185">
        <f>InpC!F110</f>
        <v>8.7500000000000008E-3</v>
      </c>
    </row>
    <row r="116" spans="1:5" x14ac:dyDescent="0.35">
      <c r="A116" s="185"/>
      <c r="B116" s="185"/>
      <c r="C116" s="185">
        <v>25</v>
      </c>
      <c r="D116" s="185">
        <f>InpC!A111</f>
        <v>0</v>
      </c>
      <c r="E116" s="185">
        <f>InpC!F111</f>
        <v>0.01</v>
      </c>
    </row>
    <row r="117" spans="1:5" x14ac:dyDescent="0.35">
      <c r="A117" s="185"/>
      <c r="B117" s="185"/>
      <c r="C117" s="185">
        <v>26</v>
      </c>
      <c r="D117" s="185">
        <f>'S&amp;U'!A13</f>
        <v>0</v>
      </c>
      <c r="E117" s="185">
        <f>'S&amp;U'!J13</f>
        <v>0</v>
      </c>
    </row>
    <row r="118" spans="1:5" x14ac:dyDescent="0.35">
      <c r="A118" s="185"/>
      <c r="B118" s="185"/>
      <c r="C118" s="185">
        <v>27</v>
      </c>
      <c r="D118" s="185">
        <f>'S&amp;U'!A28</f>
        <v>0</v>
      </c>
      <c r="E118" s="185">
        <f>'S&amp;U'!J28</f>
        <v>0</v>
      </c>
    </row>
    <row r="119" spans="1:5" x14ac:dyDescent="0.35">
      <c r="A119" s="185" t="s">
        <v>1363</v>
      </c>
      <c r="B119" s="185" t="s">
        <v>1364</v>
      </c>
      <c r="C119" s="185"/>
      <c r="D119" s="185"/>
      <c r="E119" s="185"/>
    </row>
    <row r="120" spans="1:5" x14ac:dyDescent="0.35">
      <c r="A120" s="185"/>
      <c r="B120" s="185"/>
      <c r="C120" s="185">
        <v>1</v>
      </c>
      <c r="D120" s="185">
        <f>Esc!A14</f>
        <v>0</v>
      </c>
      <c r="E120" s="185">
        <f>Esc!J14</f>
        <v>1</v>
      </c>
    </row>
    <row r="121" spans="1:5" x14ac:dyDescent="0.35">
      <c r="A121" s="185" t="s">
        <v>1316</v>
      </c>
      <c r="B121" s="185" t="s">
        <v>1317</v>
      </c>
      <c r="C121" s="185"/>
      <c r="D121" s="185"/>
      <c r="E121" s="185"/>
    </row>
    <row r="122" spans="1:5" x14ac:dyDescent="0.35">
      <c r="A122" s="185"/>
      <c r="B122" s="185"/>
      <c r="C122" s="185">
        <v>1</v>
      </c>
      <c r="D122" s="185" t="str">
        <f>InpC!A92</f>
        <v>WORKING CAPITAL ASSUMPTIONS</v>
      </c>
      <c r="E122" s="185" t="str">
        <f>InpC!A92</f>
        <v>WORKING CAPITAL ASSUMPTIONS</v>
      </c>
    </row>
    <row r="123" spans="1:5" x14ac:dyDescent="0.35">
      <c r="A123" s="185"/>
      <c r="B123" s="185"/>
      <c r="C123" s="185">
        <v>2</v>
      </c>
      <c r="D123" s="185">
        <f>InpC!A94</f>
        <v>0</v>
      </c>
      <c r="E123" s="185">
        <f>InpC!F94</f>
        <v>1</v>
      </c>
    </row>
    <row r="124" spans="1:5" x14ac:dyDescent="0.35">
      <c r="A124" s="185"/>
      <c r="B124" s="185"/>
      <c r="C124" s="185">
        <v>3</v>
      </c>
      <c r="D124" s="185">
        <f>InpC!A95</f>
        <v>0</v>
      </c>
      <c r="E124" s="185">
        <f>InpC!F95</f>
        <v>1</v>
      </c>
    </row>
    <row r="125" spans="1:5" x14ac:dyDescent="0.35">
      <c r="A125" s="185"/>
      <c r="B125" s="185"/>
      <c r="C125" s="185">
        <v>4</v>
      </c>
      <c r="D125" s="185" t="str">
        <f>Ops!A285</f>
        <v>WORKING CAPITAL</v>
      </c>
      <c r="E125" s="185" t="str">
        <f>Ops!A285</f>
        <v>WORKING CAPITAL</v>
      </c>
    </row>
    <row r="126" spans="1:5" x14ac:dyDescent="0.35">
      <c r="A126" s="185"/>
      <c r="B126" s="185"/>
      <c r="C126" s="185">
        <v>5</v>
      </c>
      <c r="D126" s="185" t="str">
        <f>Ops!B287</f>
        <v>Accounts receivable</v>
      </c>
      <c r="E126" s="185" t="str">
        <f>Ops!B287</f>
        <v>Accounts receivable</v>
      </c>
    </row>
    <row r="127" spans="1:5" x14ac:dyDescent="0.35">
      <c r="A127" s="185"/>
      <c r="B127" s="185"/>
      <c r="C127" s="185">
        <v>6</v>
      </c>
      <c r="D127" s="185">
        <f>Ops!A291</f>
        <v>0</v>
      </c>
      <c r="E127" s="185">
        <f>Ops!J291</f>
        <v>0</v>
      </c>
    </row>
    <row r="128" spans="1:5" x14ac:dyDescent="0.35">
      <c r="A128" s="185"/>
      <c r="B128" s="185"/>
      <c r="C128" s="185">
        <v>7</v>
      </c>
      <c r="D128" s="185">
        <f>Ops!A294</f>
        <v>0</v>
      </c>
      <c r="E128" s="185">
        <f>Ops!J294</f>
        <v>0</v>
      </c>
    </row>
    <row r="129" spans="1:5" x14ac:dyDescent="0.35">
      <c r="A129" s="185"/>
      <c r="B129" s="185"/>
      <c r="C129" s="185">
        <v>8</v>
      </c>
      <c r="D129" s="185" t="str">
        <f>Ops!B296</f>
        <v>Accounts payable</v>
      </c>
      <c r="E129" s="185" t="str">
        <f>Ops!B296</f>
        <v>Accounts payable</v>
      </c>
    </row>
    <row r="130" spans="1:5" x14ac:dyDescent="0.35">
      <c r="A130" s="185"/>
      <c r="B130" s="185"/>
      <c r="C130" s="185">
        <v>9</v>
      </c>
      <c r="D130" s="185">
        <f>Ops!A300</f>
        <v>0</v>
      </c>
      <c r="E130" s="185">
        <f>Ops!J300</f>
        <v>0</v>
      </c>
    </row>
    <row r="131" spans="1:5" x14ac:dyDescent="0.35">
      <c r="A131" s="185"/>
      <c r="B131" s="185"/>
      <c r="C131" s="185">
        <v>10</v>
      </c>
      <c r="D131" s="185">
        <f>Ops!A303</f>
        <v>0</v>
      </c>
      <c r="E131" s="185">
        <f>Ops!J303</f>
        <v>0</v>
      </c>
    </row>
    <row r="132" spans="1:5" x14ac:dyDescent="0.35">
      <c r="A132" s="185"/>
      <c r="B132" s="185"/>
      <c r="C132" s="185">
        <v>11</v>
      </c>
      <c r="D132" s="185" t="str">
        <f>Ops!B305</f>
        <v>Net working capital movement</v>
      </c>
      <c r="E132" s="185" t="str">
        <f>Ops!B305</f>
        <v>Net working capital movement</v>
      </c>
    </row>
    <row r="133" spans="1:5" x14ac:dyDescent="0.35">
      <c r="A133" s="185"/>
      <c r="B133" s="185"/>
      <c r="C133" s="185">
        <v>12</v>
      </c>
      <c r="D133" s="185">
        <f>Ops!A308</f>
        <v>0</v>
      </c>
      <c r="E133" s="185">
        <f>Ops!J308</f>
        <v>0</v>
      </c>
    </row>
    <row r="134" spans="1:5" x14ac:dyDescent="0.35">
      <c r="A134" s="495" t="s">
        <v>1078</v>
      </c>
      <c r="B134" s="495" t="s">
        <v>1079</v>
      </c>
      <c r="C134" s="495"/>
      <c r="D134" s="495"/>
      <c r="E134" s="495"/>
    </row>
    <row r="135" spans="1:5" x14ac:dyDescent="0.35">
      <c r="A135" s="495"/>
      <c r="B135" s="495"/>
      <c r="C135" s="495">
        <v>1</v>
      </c>
      <c r="D135" s="495" t="str">
        <f>InpC!A38</f>
        <v>GENERATION ASSUMPTIONS</v>
      </c>
      <c r="E135" s="495" t="str">
        <f>InpC!A38</f>
        <v>GENERATION ASSUMPTIONS</v>
      </c>
    </row>
    <row r="136" spans="1:5" x14ac:dyDescent="0.35">
      <c r="A136" s="495"/>
      <c r="B136" s="495"/>
      <c r="C136" s="495">
        <v>2</v>
      </c>
      <c r="D136" s="495">
        <f>InpC!A40</f>
        <v>0</v>
      </c>
      <c r="E136" s="495">
        <f>InpC!F40</f>
        <v>28.5</v>
      </c>
    </row>
    <row r="137" spans="1:5" x14ac:dyDescent="0.35">
      <c r="A137" s="495"/>
      <c r="B137" s="495"/>
      <c r="C137" s="495">
        <v>3</v>
      </c>
      <c r="D137" s="495">
        <f>InpC!A41</f>
        <v>0</v>
      </c>
      <c r="E137" s="495">
        <f>InpC!F41</f>
        <v>31</v>
      </c>
    </row>
    <row r="138" spans="1:5" x14ac:dyDescent="0.35">
      <c r="A138" s="495"/>
      <c r="B138" s="495"/>
      <c r="C138" s="495">
        <v>4</v>
      </c>
      <c r="D138" s="495">
        <f>InpC!A42</f>
        <v>0</v>
      </c>
      <c r="E138" s="495">
        <f>InpC!F42</f>
        <v>0.89</v>
      </c>
    </row>
    <row r="139" spans="1:5" x14ac:dyDescent="0.35">
      <c r="A139" s="495"/>
      <c r="B139" s="495"/>
      <c r="C139" s="495">
        <v>5</v>
      </c>
      <c r="D139" s="495">
        <f>InpC!A43</f>
        <v>0</v>
      </c>
      <c r="E139" s="495">
        <f>InpC!F43</f>
        <v>6</v>
      </c>
    </row>
    <row r="140" spans="1:5" x14ac:dyDescent="0.35">
      <c r="A140" s="495"/>
      <c r="B140" s="495"/>
      <c r="C140" s="495">
        <v>6</v>
      </c>
      <c r="D140" s="495">
        <f>InpC!A44</f>
        <v>0</v>
      </c>
      <c r="E140" s="495">
        <f>InpC!F44</f>
        <v>8</v>
      </c>
    </row>
    <row r="141" spans="1:5" x14ac:dyDescent="0.35">
      <c r="A141" s="495"/>
      <c r="B141" s="495"/>
      <c r="C141" s="495">
        <v>7</v>
      </c>
      <c r="D141" s="495" t="str">
        <f>InpC!A47</f>
        <v>ESCALATION ASSUMPTIONS</v>
      </c>
      <c r="E141" s="495" t="str">
        <f>InpC!A47</f>
        <v>ESCALATION ASSUMPTIONS</v>
      </c>
    </row>
    <row r="142" spans="1:5" x14ac:dyDescent="0.35">
      <c r="A142" s="495"/>
      <c r="B142" s="495"/>
      <c r="C142" s="495">
        <v>8</v>
      </c>
      <c r="D142" s="495">
        <f>InpC!A49</f>
        <v>0</v>
      </c>
      <c r="E142" s="495">
        <f>InpC!F49</f>
        <v>2.5000000000000001E-2</v>
      </c>
    </row>
    <row r="143" spans="1:5" x14ac:dyDescent="0.35">
      <c r="A143" s="495"/>
      <c r="B143" s="495"/>
      <c r="C143" s="495">
        <v>9</v>
      </c>
      <c r="D143" s="495" t="str">
        <f>InpC!A52</f>
        <v>REVENUE ASSUMPTIONS</v>
      </c>
      <c r="E143" s="495" t="str">
        <f>InpC!A52</f>
        <v>REVENUE ASSUMPTIONS</v>
      </c>
    </row>
    <row r="144" spans="1:5" x14ac:dyDescent="0.35">
      <c r="A144" s="495"/>
      <c r="B144" s="495"/>
      <c r="C144" s="495">
        <v>10</v>
      </c>
      <c r="D144" s="495">
        <f>InpC!A54</f>
        <v>0</v>
      </c>
      <c r="E144" s="495">
        <f>InpC!F54</f>
        <v>70</v>
      </c>
    </row>
    <row r="145" spans="1:5" x14ac:dyDescent="0.35">
      <c r="A145" s="495"/>
      <c r="B145" s="495"/>
      <c r="C145" s="495">
        <v>11</v>
      </c>
      <c r="D145" s="495">
        <f>InpC!A55</f>
        <v>0</v>
      </c>
      <c r="E145" s="495">
        <f>InpC!F55</f>
        <v>65</v>
      </c>
    </row>
    <row r="146" spans="1:5" x14ac:dyDescent="0.35">
      <c r="A146" s="495"/>
      <c r="B146" s="495"/>
      <c r="C146" s="495">
        <v>12</v>
      </c>
      <c r="D146" s="495">
        <f>InpC!A56</f>
        <v>0</v>
      </c>
      <c r="E146" s="495">
        <f>InpC!F56</f>
        <v>0.05</v>
      </c>
    </row>
    <row r="147" spans="1:5" x14ac:dyDescent="0.35">
      <c r="A147" s="495"/>
      <c r="B147" s="495"/>
      <c r="C147" s="495">
        <v>13</v>
      </c>
      <c r="D147" s="495">
        <f>InpC!A57</f>
        <v>0</v>
      </c>
      <c r="E147" s="495">
        <f>InpC!F57</f>
        <v>4</v>
      </c>
    </row>
    <row r="148" spans="1:5" x14ac:dyDescent="0.35">
      <c r="A148" s="495"/>
      <c r="B148" s="495"/>
      <c r="C148" s="495">
        <v>14</v>
      </c>
      <c r="D148" s="495">
        <f>InpC!A58</f>
        <v>0</v>
      </c>
      <c r="E148" s="495">
        <f>InpC!F58</f>
        <v>100</v>
      </c>
    </row>
    <row r="149" spans="1:5" x14ac:dyDescent="0.35">
      <c r="A149" s="495"/>
      <c r="B149" s="495"/>
      <c r="C149" s="495">
        <v>15</v>
      </c>
      <c r="D149" s="495">
        <f>InpC!A59</f>
        <v>0</v>
      </c>
      <c r="E149" s="495">
        <f>InpC!F59</f>
        <v>0.02</v>
      </c>
    </row>
    <row r="150" spans="1:5" x14ac:dyDescent="0.35">
      <c r="A150" s="495"/>
      <c r="B150" s="495"/>
      <c r="C150" s="495">
        <v>16</v>
      </c>
      <c r="D150" s="495" t="str">
        <f>InpC!A62</f>
        <v>DIRECT COST ASSUMPTIONS</v>
      </c>
      <c r="E150" s="495" t="str">
        <f>InpC!A62</f>
        <v>DIRECT COST ASSUMPTIONS</v>
      </c>
    </row>
    <row r="151" spans="1:5" x14ac:dyDescent="0.35">
      <c r="A151" s="495"/>
      <c r="B151" s="495"/>
      <c r="C151" s="495">
        <v>17</v>
      </c>
      <c r="D151" s="495">
        <f>InpC!A64</f>
        <v>0</v>
      </c>
      <c r="E151" s="495">
        <f>InpC!F64</f>
        <v>0.03</v>
      </c>
    </row>
    <row r="152" spans="1:5" x14ac:dyDescent="0.35">
      <c r="A152" s="495"/>
      <c r="B152" s="495"/>
      <c r="C152" s="495">
        <v>18</v>
      </c>
      <c r="D152" s="495">
        <f>InpC!A65</f>
        <v>0</v>
      </c>
      <c r="E152" s="495">
        <f>InpC!F65</f>
        <v>150</v>
      </c>
    </row>
    <row r="153" spans="1:5" x14ac:dyDescent="0.35">
      <c r="A153" s="495"/>
      <c r="B153" s="495"/>
      <c r="C153" s="495">
        <v>19</v>
      </c>
      <c r="D153" s="495">
        <f>InpC!A66</f>
        <v>0</v>
      </c>
      <c r="E153" s="495">
        <f>InpC!F66</f>
        <v>0.2</v>
      </c>
    </row>
    <row r="154" spans="1:5" x14ac:dyDescent="0.35">
      <c r="A154" s="495"/>
      <c r="B154" s="495"/>
      <c r="C154" s="495">
        <v>20</v>
      </c>
      <c r="D154" s="495">
        <f>InpC!A67</f>
        <v>0</v>
      </c>
      <c r="E154" s="495">
        <f>InpC!F67</f>
        <v>17</v>
      </c>
    </row>
    <row r="155" spans="1:5" x14ac:dyDescent="0.35">
      <c r="A155" s="495"/>
      <c r="B155" s="495"/>
      <c r="C155" s="495">
        <v>21</v>
      </c>
      <c r="D155" s="495">
        <f>InpC!A68</f>
        <v>0</v>
      </c>
      <c r="E155" s="495">
        <f>InpC!F68</f>
        <v>1280</v>
      </c>
    </row>
    <row r="156" spans="1:5" x14ac:dyDescent="0.35">
      <c r="A156" s="495"/>
      <c r="B156" s="495"/>
      <c r="C156" s="495">
        <v>22</v>
      </c>
      <c r="D156" s="495">
        <f>InpC!A69</f>
        <v>0</v>
      </c>
      <c r="E156" s="495">
        <f>InpC!F69</f>
        <v>280</v>
      </c>
    </row>
    <row r="157" spans="1:5" x14ac:dyDescent="0.35">
      <c r="A157" s="495"/>
      <c r="B157" s="495"/>
      <c r="C157" s="495">
        <v>23</v>
      </c>
      <c r="D157" s="495">
        <f>InpC!A70</f>
        <v>0</v>
      </c>
      <c r="E157" s="495">
        <f>InpC!F70</f>
        <v>0.15</v>
      </c>
    </row>
    <row r="158" spans="1:5" x14ac:dyDescent="0.35">
      <c r="A158" s="495"/>
      <c r="B158" s="495"/>
      <c r="C158" s="495">
        <v>24</v>
      </c>
      <c r="D158" s="495">
        <f>InpC!A71</f>
        <v>0</v>
      </c>
      <c r="E158" s="495">
        <f>InpC!F71</f>
        <v>1200</v>
      </c>
    </row>
    <row r="159" spans="1:5" x14ac:dyDescent="0.35">
      <c r="A159" s="495"/>
      <c r="B159" s="495"/>
      <c r="C159" s="495">
        <v>25</v>
      </c>
      <c r="D159" s="495" t="str">
        <f>InpC!A74</f>
        <v>OVERHEAD ASSUMPTIONS</v>
      </c>
      <c r="E159" s="495" t="str">
        <f>InpC!A74</f>
        <v>OVERHEAD ASSUMPTIONS</v>
      </c>
    </row>
    <row r="160" spans="1:5" x14ac:dyDescent="0.35">
      <c r="A160" s="495"/>
      <c r="B160" s="495"/>
      <c r="C160" s="495">
        <v>26</v>
      </c>
      <c r="D160" s="495">
        <f>InpC!A76</f>
        <v>0</v>
      </c>
      <c r="E160" s="495">
        <f>InpC!F76</f>
        <v>1000</v>
      </c>
    </row>
    <row r="161" spans="1:5" x14ac:dyDescent="0.35">
      <c r="A161" s="495"/>
      <c r="B161" s="495"/>
      <c r="C161" s="495">
        <v>27</v>
      </c>
      <c r="D161" s="495">
        <f>InpC!A77</f>
        <v>0</v>
      </c>
      <c r="E161" s="495">
        <f>InpC!F77</f>
        <v>675</v>
      </c>
    </row>
    <row r="162" spans="1:5" x14ac:dyDescent="0.35">
      <c r="A162" s="495"/>
      <c r="B162" s="495"/>
      <c r="C162" s="495">
        <v>28</v>
      </c>
      <c r="D162" s="495">
        <f>InpC!A78</f>
        <v>0</v>
      </c>
      <c r="E162" s="495">
        <f>InpC!F78</f>
        <v>1500</v>
      </c>
    </row>
    <row r="163" spans="1:5" x14ac:dyDescent="0.35">
      <c r="A163" s="495"/>
      <c r="B163" s="495"/>
      <c r="C163" s="495">
        <v>29</v>
      </c>
      <c r="D163" s="495">
        <f>InpC!A79</f>
        <v>0</v>
      </c>
      <c r="E163" s="495">
        <f>InpC!F79</f>
        <v>100</v>
      </c>
    </row>
    <row r="164" spans="1:5" x14ac:dyDescent="0.35">
      <c r="A164" s="495"/>
      <c r="B164" s="495"/>
      <c r="C164" s="495">
        <v>30</v>
      </c>
      <c r="D164" s="495">
        <f>InpC!A80</f>
        <v>0</v>
      </c>
      <c r="E164" s="495">
        <f>InpC!F80</f>
        <v>491</v>
      </c>
    </row>
    <row r="165" spans="1:5" x14ac:dyDescent="0.35">
      <c r="A165" s="495"/>
      <c r="B165" s="495"/>
      <c r="C165" s="495">
        <v>31</v>
      </c>
      <c r="D165" s="495">
        <f>InpC!A81</f>
        <v>0</v>
      </c>
      <c r="E165" s="495">
        <f>InpC!F81</f>
        <v>40</v>
      </c>
    </row>
    <row r="166" spans="1:5" x14ac:dyDescent="0.35">
      <c r="A166" s="495"/>
      <c r="B166" s="495"/>
      <c r="C166" s="495">
        <v>32</v>
      </c>
      <c r="D166" s="495">
        <f>InpC!A82</f>
        <v>0</v>
      </c>
      <c r="E166" s="495">
        <f>InpC!F82</f>
        <v>35</v>
      </c>
    </row>
    <row r="167" spans="1:5" x14ac:dyDescent="0.35">
      <c r="A167" s="495"/>
      <c r="B167" s="495"/>
      <c r="C167" s="495">
        <v>33</v>
      </c>
      <c r="D167" s="495">
        <f>InpC!A83</f>
        <v>0</v>
      </c>
      <c r="E167" s="495">
        <f>InpC!F83</f>
        <v>30</v>
      </c>
    </row>
    <row r="168" spans="1:5" x14ac:dyDescent="0.35">
      <c r="A168" s="495"/>
      <c r="B168" s="495"/>
      <c r="C168" s="495">
        <v>34</v>
      </c>
      <c r="D168" s="495">
        <f>InpC!A84</f>
        <v>0</v>
      </c>
      <c r="E168" s="495">
        <f>InpC!F84</f>
        <v>29.77</v>
      </c>
    </row>
    <row r="169" spans="1:5" x14ac:dyDescent="0.35">
      <c r="A169" s="495"/>
      <c r="B169" s="495"/>
      <c r="C169" s="495">
        <v>35</v>
      </c>
      <c r="D169" s="495">
        <f>InpC!A85</f>
        <v>0</v>
      </c>
      <c r="E169" s="495">
        <f>InpC!F85</f>
        <v>25</v>
      </c>
    </row>
    <row r="170" spans="1:5" x14ac:dyDescent="0.35">
      <c r="A170" s="495"/>
      <c r="B170" s="495"/>
      <c r="C170" s="495">
        <v>36</v>
      </c>
      <c r="D170" s="495">
        <f>InpC!A86</f>
        <v>0</v>
      </c>
      <c r="E170" s="495">
        <f>InpC!F86</f>
        <v>25</v>
      </c>
    </row>
    <row r="171" spans="1:5" x14ac:dyDescent="0.35">
      <c r="A171" s="495"/>
      <c r="B171" s="495"/>
      <c r="C171" s="495">
        <v>37</v>
      </c>
      <c r="D171" s="495">
        <f>InpC!A87</f>
        <v>0</v>
      </c>
      <c r="E171" s="495">
        <f>InpC!F87</f>
        <v>6.55</v>
      </c>
    </row>
    <row r="172" spans="1:5" x14ac:dyDescent="0.35">
      <c r="A172" s="495"/>
      <c r="B172" s="495"/>
      <c r="C172" s="495">
        <v>38</v>
      </c>
      <c r="D172" s="495">
        <f>InpC!A88</f>
        <v>0</v>
      </c>
      <c r="E172" s="495">
        <f>InpC!F88</f>
        <v>6</v>
      </c>
    </row>
    <row r="173" spans="1:5" x14ac:dyDescent="0.35">
      <c r="A173" s="495"/>
      <c r="B173" s="495"/>
      <c r="C173" s="495">
        <v>39</v>
      </c>
      <c r="D173" s="495">
        <f>InpC!A89</f>
        <v>0</v>
      </c>
      <c r="E173" s="495">
        <f>InpC!F89</f>
        <v>2.5</v>
      </c>
    </row>
    <row r="174" spans="1:5" x14ac:dyDescent="0.35">
      <c r="A174" s="495"/>
      <c r="B174" s="495"/>
      <c r="C174" s="495">
        <v>40</v>
      </c>
      <c r="D174" s="495" t="str">
        <f>Esc!A9</f>
        <v>CPI ESCALATION</v>
      </c>
      <c r="E174" s="495" t="str">
        <f>Esc!A9</f>
        <v>CPI ESCALATION</v>
      </c>
    </row>
    <row r="175" spans="1:5" x14ac:dyDescent="0.35">
      <c r="A175" s="495"/>
      <c r="B175" s="495"/>
      <c r="C175" s="495">
        <v>41</v>
      </c>
      <c r="D175" s="495">
        <f>Esc!A14</f>
        <v>0</v>
      </c>
      <c r="E175" s="495">
        <f>Esc!J14</f>
        <v>1</v>
      </c>
    </row>
    <row r="176" spans="1:5" x14ac:dyDescent="0.35">
      <c r="A176" s="495"/>
      <c r="B176" s="495"/>
      <c r="C176" s="495">
        <v>42</v>
      </c>
      <c r="D176" s="495" t="str">
        <f>Ops!A7</f>
        <v>RAMP-UP</v>
      </c>
      <c r="E176" s="495" t="str">
        <f>Ops!A7</f>
        <v>RAMP-UP</v>
      </c>
    </row>
    <row r="177" spans="1:5" x14ac:dyDescent="0.35">
      <c r="A177" s="495"/>
      <c r="B177" s="495"/>
      <c r="C177" s="495">
        <v>43</v>
      </c>
      <c r="D177" s="495">
        <f>Ops!A11</f>
        <v>0</v>
      </c>
      <c r="E177" s="495">
        <f>Ops!F11</f>
        <v>16</v>
      </c>
    </row>
    <row r="178" spans="1:5" x14ac:dyDescent="0.35">
      <c r="A178" s="495"/>
      <c r="B178" s="495"/>
      <c r="C178" s="495">
        <v>44</v>
      </c>
      <c r="D178" s="495">
        <f>Ops!A15</f>
        <v>0</v>
      </c>
      <c r="E178" s="495">
        <f>Ops!F15</f>
        <v>24</v>
      </c>
    </row>
    <row r="179" spans="1:5" x14ac:dyDescent="0.35">
      <c r="A179" s="495"/>
      <c r="B179" s="495"/>
      <c r="C179" s="495">
        <v>45</v>
      </c>
      <c r="D179" s="495">
        <f>Ops!A22</f>
        <v>0</v>
      </c>
      <c r="E179" s="495">
        <f>Ops!J22</f>
        <v>0</v>
      </c>
    </row>
    <row r="180" spans="1:5" x14ac:dyDescent="0.35">
      <c r="A180" s="495"/>
      <c r="B180" s="495"/>
      <c r="C180" s="495">
        <v>46</v>
      </c>
      <c r="D180" s="495" t="str">
        <f>Ops!A25</f>
        <v>GENERATION</v>
      </c>
      <c r="E180" s="495" t="str">
        <f>Ops!A25</f>
        <v>GENERATION</v>
      </c>
    </row>
    <row r="181" spans="1:5" x14ac:dyDescent="0.35">
      <c r="A181" s="495"/>
      <c r="B181" s="495"/>
      <c r="C181" s="495">
        <v>47</v>
      </c>
      <c r="D181" s="495">
        <f>Ops!A29</f>
        <v>0</v>
      </c>
      <c r="E181" s="495">
        <f>Ops!J29</f>
        <v>744</v>
      </c>
    </row>
    <row r="182" spans="1:5" x14ac:dyDescent="0.35">
      <c r="A182" s="495"/>
      <c r="B182" s="495"/>
      <c r="C182" s="495">
        <v>48</v>
      </c>
      <c r="D182" s="495">
        <f>Ops!A35</f>
        <v>0</v>
      </c>
      <c r="E182" s="495">
        <f>Ops!J35</f>
        <v>0</v>
      </c>
    </row>
    <row r="183" spans="1:5" x14ac:dyDescent="0.35">
      <c r="A183" s="495"/>
      <c r="B183" s="495"/>
      <c r="C183" s="495">
        <v>49</v>
      </c>
      <c r="D183" s="495">
        <f>Ops!A41</f>
        <v>0</v>
      </c>
      <c r="E183" s="495">
        <f>Ops!J41</f>
        <v>0</v>
      </c>
    </row>
    <row r="184" spans="1:5" x14ac:dyDescent="0.35">
      <c r="A184" s="495"/>
      <c r="B184" s="495"/>
      <c r="C184" s="495">
        <v>50</v>
      </c>
      <c r="D184" s="495" t="str">
        <f>Ops!A44</f>
        <v>REVENUE</v>
      </c>
      <c r="E184" s="495" t="str">
        <f>Ops!A44</f>
        <v>REVENUE</v>
      </c>
    </row>
    <row r="185" spans="1:5" x14ac:dyDescent="0.35">
      <c r="A185" s="495"/>
      <c r="B185" s="495"/>
      <c r="C185" s="495">
        <v>51</v>
      </c>
      <c r="D185" s="495" t="str">
        <f>Ops!B46</f>
        <v>Gate fee revenue</v>
      </c>
      <c r="E185" s="495" t="str">
        <f>Ops!B46</f>
        <v>Gate fee revenue</v>
      </c>
    </row>
    <row r="186" spans="1:5" x14ac:dyDescent="0.35">
      <c r="A186" s="495"/>
      <c r="B186" s="495"/>
      <c r="C186" s="495">
        <v>52</v>
      </c>
      <c r="D186" s="495">
        <f>Ops!A51</f>
        <v>0</v>
      </c>
      <c r="E186" s="495">
        <f>Ops!J51</f>
        <v>0</v>
      </c>
    </row>
    <row r="187" spans="1:5" x14ac:dyDescent="0.35">
      <c r="A187" s="495"/>
      <c r="B187" s="495"/>
      <c r="C187" s="495">
        <v>53</v>
      </c>
      <c r="D187" s="495" t="str">
        <f>Ops!B53</f>
        <v>Grid sales revenue</v>
      </c>
      <c r="E187" s="495" t="str">
        <f>Ops!B53</f>
        <v>Grid sales revenue</v>
      </c>
    </row>
    <row r="188" spans="1:5" x14ac:dyDescent="0.35">
      <c r="A188" s="495"/>
      <c r="B188" s="495"/>
      <c r="C188" s="495">
        <v>54</v>
      </c>
      <c r="D188" s="495">
        <f>Ops!A58</f>
        <v>0</v>
      </c>
      <c r="E188" s="495">
        <f>Ops!J58</f>
        <v>0</v>
      </c>
    </row>
    <row r="189" spans="1:5" x14ac:dyDescent="0.35">
      <c r="A189" s="495"/>
      <c r="B189" s="495"/>
      <c r="C189" s="495">
        <v>55</v>
      </c>
      <c r="D189" s="495">
        <f>Ops!A62</f>
        <v>0</v>
      </c>
      <c r="E189" s="495">
        <f>Ops!J62</f>
        <v>0</v>
      </c>
    </row>
    <row r="190" spans="1:5" x14ac:dyDescent="0.35">
      <c r="A190" s="495"/>
      <c r="B190" s="495"/>
      <c r="C190" s="495">
        <v>56</v>
      </c>
      <c r="D190" s="495">
        <f>Ops!A66</f>
        <v>0</v>
      </c>
      <c r="E190" s="495">
        <f>Ops!J66</f>
        <v>0</v>
      </c>
    </row>
    <row r="191" spans="1:5" x14ac:dyDescent="0.35">
      <c r="A191" s="495"/>
      <c r="B191" s="495"/>
      <c r="C191" s="495">
        <v>57</v>
      </c>
      <c r="D191" s="495" t="str">
        <f>Ops!B68</f>
        <v>Embedded benefits revenue</v>
      </c>
      <c r="E191" s="495" t="str">
        <f>Ops!B68</f>
        <v>Embedded benefits revenue</v>
      </c>
    </row>
    <row r="192" spans="1:5" x14ac:dyDescent="0.35">
      <c r="A192" s="495"/>
      <c r="B192" s="495"/>
      <c r="C192" s="495">
        <v>58</v>
      </c>
      <c r="D192" s="495">
        <f>Ops!A73</f>
        <v>0</v>
      </c>
      <c r="E192" s="495">
        <f>Ops!J73</f>
        <v>0</v>
      </c>
    </row>
    <row r="193" spans="1:5" x14ac:dyDescent="0.35">
      <c r="A193" s="495"/>
      <c r="B193" s="495"/>
      <c r="C193" s="495">
        <v>59</v>
      </c>
      <c r="D193" s="495" t="str">
        <f>Ops!B75</f>
        <v>Recovered materials revenue</v>
      </c>
      <c r="E193" s="495" t="str">
        <f>Ops!B75</f>
        <v>Recovered materials revenue</v>
      </c>
    </row>
    <row r="194" spans="1:5" x14ac:dyDescent="0.35">
      <c r="A194" s="495"/>
      <c r="B194" s="495"/>
      <c r="C194" s="495">
        <v>60</v>
      </c>
      <c r="D194" s="495">
        <f>Ops!A81</f>
        <v>0</v>
      </c>
      <c r="E194" s="495">
        <f>Ops!J81</f>
        <v>0</v>
      </c>
    </row>
    <row r="195" spans="1:5" x14ac:dyDescent="0.35">
      <c r="A195" s="495"/>
      <c r="B195" s="495"/>
      <c r="C195" s="495">
        <v>61</v>
      </c>
      <c r="D195" s="495" t="str">
        <f>Ops!B83</f>
        <v>Total revenue</v>
      </c>
      <c r="E195" s="495" t="str">
        <f>Ops!B83</f>
        <v>Total revenue</v>
      </c>
    </row>
    <row r="196" spans="1:5" x14ac:dyDescent="0.35">
      <c r="A196" s="495"/>
      <c r="B196" s="495"/>
      <c r="C196" s="495">
        <v>62</v>
      </c>
      <c r="D196" s="495">
        <f>Ops!A88</f>
        <v>0</v>
      </c>
      <c r="E196" s="495">
        <f>Ops!J88</f>
        <v>0</v>
      </c>
    </row>
    <row r="197" spans="1:5" x14ac:dyDescent="0.35">
      <c r="A197" s="495"/>
      <c r="B197" s="495"/>
      <c r="C197" s="495">
        <v>63</v>
      </c>
      <c r="D197" s="495" t="str">
        <f>Ops!A91</f>
        <v>DIRECT COSTS</v>
      </c>
      <c r="E197" s="495" t="str">
        <f>Ops!A91</f>
        <v>DIRECT COSTS</v>
      </c>
    </row>
    <row r="198" spans="1:5" x14ac:dyDescent="0.35">
      <c r="A198" s="495"/>
      <c r="B198" s="495"/>
      <c r="C198" s="495">
        <v>64</v>
      </c>
      <c r="D198" s="495" t="str">
        <f>Ops!B93</f>
        <v>APC residue disposal</v>
      </c>
      <c r="E198" s="495" t="str">
        <f>Ops!B93</f>
        <v>APC residue disposal</v>
      </c>
    </row>
    <row r="199" spans="1:5" x14ac:dyDescent="0.35">
      <c r="A199" s="495"/>
      <c r="B199" s="495"/>
      <c r="C199" s="495">
        <v>65</v>
      </c>
      <c r="D199" s="495">
        <f>Ops!A99</f>
        <v>0</v>
      </c>
      <c r="E199" s="495">
        <f>Ops!J99</f>
        <v>0</v>
      </c>
    </row>
    <row r="200" spans="1:5" x14ac:dyDescent="0.35">
      <c r="A200" s="495"/>
      <c r="B200" s="495"/>
      <c r="C200" s="495">
        <v>66</v>
      </c>
      <c r="D200" s="495" t="str">
        <f>Ops!B101</f>
        <v>Inactive ash disposal</v>
      </c>
      <c r="E200" s="495" t="str">
        <f>Ops!B101</f>
        <v>Inactive ash disposal</v>
      </c>
    </row>
    <row r="201" spans="1:5" x14ac:dyDescent="0.35">
      <c r="A201" s="495"/>
      <c r="B201" s="495"/>
      <c r="C201" s="495">
        <v>67</v>
      </c>
      <c r="D201" s="495">
        <f>Ops!A107</f>
        <v>0</v>
      </c>
      <c r="E201" s="495">
        <f>Ops!J107</f>
        <v>0</v>
      </c>
    </row>
    <row r="202" spans="1:5" x14ac:dyDescent="0.35">
      <c r="A202" s="495"/>
      <c r="B202" s="495"/>
      <c r="C202" s="495">
        <v>68</v>
      </c>
      <c r="D202" s="495" t="str">
        <f>Ops!B109</f>
        <v>O&amp;M fee</v>
      </c>
      <c r="E202" s="495" t="str">
        <f>Ops!B109</f>
        <v>O&amp;M fee</v>
      </c>
    </row>
    <row r="203" spans="1:5" x14ac:dyDescent="0.35">
      <c r="A203" s="495"/>
      <c r="B203" s="495"/>
      <c r="C203" s="495">
        <v>69</v>
      </c>
      <c r="D203" s="495">
        <f>Ops!A115</f>
        <v>0</v>
      </c>
      <c r="E203" s="495">
        <f>Ops!J115</f>
        <v>0</v>
      </c>
    </row>
    <row r="204" spans="1:5" x14ac:dyDescent="0.35">
      <c r="A204" s="495"/>
      <c r="B204" s="495"/>
      <c r="C204" s="495">
        <v>70</v>
      </c>
      <c r="D204" s="495" t="str">
        <f>Ops!B117</f>
        <v>Reimbursable costs</v>
      </c>
      <c r="E204" s="495" t="str">
        <f>Ops!B117</f>
        <v>Reimbursable costs</v>
      </c>
    </row>
    <row r="205" spans="1:5" x14ac:dyDescent="0.35">
      <c r="A205" s="495"/>
      <c r="B205" s="495"/>
      <c r="C205" s="495">
        <v>71</v>
      </c>
      <c r="D205" s="495">
        <f>Ops!A124</f>
        <v>0</v>
      </c>
      <c r="E205" s="495">
        <f>Ops!J124</f>
        <v>0</v>
      </c>
    </row>
    <row r="206" spans="1:5" x14ac:dyDescent="0.35">
      <c r="A206" s="495"/>
      <c r="B206" s="495"/>
      <c r="C206" s="495">
        <v>72</v>
      </c>
      <c r="D206" s="495" t="str">
        <f>Ops!B126</f>
        <v>Contracted consumables</v>
      </c>
      <c r="E206" s="495" t="str">
        <f>Ops!B126</f>
        <v>Contracted consumables</v>
      </c>
    </row>
    <row r="207" spans="1:5" x14ac:dyDescent="0.35">
      <c r="A207" s="495"/>
      <c r="B207" s="495"/>
      <c r="C207" s="495">
        <v>73</v>
      </c>
      <c r="D207" s="495">
        <f>Ops!A133</f>
        <v>0</v>
      </c>
      <c r="E207" s="495">
        <f>Ops!J133</f>
        <v>0</v>
      </c>
    </row>
    <row r="208" spans="1:5" x14ac:dyDescent="0.35">
      <c r="A208" s="495"/>
      <c r="B208" s="495"/>
      <c r="C208" s="495">
        <v>74</v>
      </c>
      <c r="D208" s="495" t="str">
        <f>Ops!B135</f>
        <v>Total direct costs</v>
      </c>
      <c r="E208" s="495" t="str">
        <f>Ops!B135</f>
        <v>Total direct costs</v>
      </c>
    </row>
    <row r="209" spans="1:5" x14ac:dyDescent="0.35">
      <c r="A209" s="495"/>
      <c r="B209" s="495"/>
      <c r="C209" s="495">
        <v>75</v>
      </c>
      <c r="D209" s="495">
        <f>Ops!A141</f>
        <v>0</v>
      </c>
      <c r="E209" s="495">
        <f>Ops!J141</f>
        <v>0</v>
      </c>
    </row>
    <row r="210" spans="1:5" x14ac:dyDescent="0.35">
      <c r="A210" s="495"/>
      <c r="B210" s="495"/>
      <c r="C210" s="495">
        <v>76</v>
      </c>
      <c r="D210" s="495" t="str">
        <f>Ops!A144</f>
        <v>OVERHEADS</v>
      </c>
      <c r="E210" s="495" t="str">
        <f>Ops!A144</f>
        <v>OVERHEADS</v>
      </c>
    </row>
    <row r="211" spans="1:5" x14ac:dyDescent="0.35">
      <c r="A211" s="495"/>
      <c r="B211" s="495"/>
      <c r="C211" s="495">
        <v>77</v>
      </c>
      <c r="D211" s="495" t="str">
        <f>Ops!B146</f>
        <v>Overhead items</v>
      </c>
      <c r="E211" s="495" t="str">
        <f>Ops!B146</f>
        <v>Overhead items</v>
      </c>
    </row>
    <row r="212" spans="1:5" x14ac:dyDescent="0.35">
      <c r="A212" s="495"/>
      <c r="B212" s="495"/>
      <c r="C212" s="495">
        <v>78</v>
      </c>
      <c r="D212" s="495">
        <f>Ops!A153</f>
        <v>0</v>
      </c>
      <c r="E212" s="495">
        <f>Ops!J153</f>
        <v>0</v>
      </c>
    </row>
    <row r="213" spans="1:5" x14ac:dyDescent="0.35">
      <c r="A213" s="495"/>
      <c r="B213" s="495"/>
      <c r="C213" s="495">
        <v>79</v>
      </c>
      <c r="D213" s="495">
        <f>Ops!A161</f>
        <v>0</v>
      </c>
      <c r="E213" s="495">
        <f>Ops!J161</f>
        <v>0</v>
      </c>
    </row>
    <row r="214" spans="1:5" x14ac:dyDescent="0.35">
      <c r="A214" s="495"/>
      <c r="B214" s="495"/>
      <c r="C214" s="495">
        <v>80</v>
      </c>
      <c r="D214" s="495">
        <f>Ops!A169</f>
        <v>0</v>
      </c>
      <c r="E214" s="495">
        <f>Ops!J169</f>
        <v>0</v>
      </c>
    </row>
    <row r="215" spans="1:5" x14ac:dyDescent="0.35">
      <c r="A215" s="495"/>
      <c r="B215" s="495"/>
      <c r="C215" s="495">
        <v>81</v>
      </c>
      <c r="D215" s="495">
        <f>Ops!A177</f>
        <v>0</v>
      </c>
      <c r="E215" s="495">
        <f>Ops!J177</f>
        <v>0</v>
      </c>
    </row>
    <row r="216" spans="1:5" x14ac:dyDescent="0.35">
      <c r="A216" s="495"/>
      <c r="B216" s="495"/>
      <c r="C216" s="495">
        <v>82</v>
      </c>
      <c r="D216" s="495">
        <f>Ops!A185</f>
        <v>0</v>
      </c>
      <c r="E216" s="495">
        <f>Ops!J185</f>
        <v>0</v>
      </c>
    </row>
    <row r="217" spans="1:5" x14ac:dyDescent="0.35">
      <c r="A217" s="495"/>
      <c r="B217" s="495"/>
      <c r="C217" s="495">
        <v>83</v>
      </c>
      <c r="D217" s="495">
        <f>Ops!A193</f>
        <v>0</v>
      </c>
      <c r="E217" s="495">
        <f>Ops!J193</f>
        <v>0</v>
      </c>
    </row>
    <row r="218" spans="1:5" x14ac:dyDescent="0.35">
      <c r="A218" s="495"/>
      <c r="B218" s="495"/>
      <c r="C218" s="495">
        <v>84</v>
      </c>
      <c r="D218" s="495">
        <f>Ops!A201</f>
        <v>0</v>
      </c>
      <c r="E218" s="495">
        <f>Ops!J201</f>
        <v>0</v>
      </c>
    </row>
    <row r="219" spans="1:5" x14ac:dyDescent="0.35">
      <c r="A219" s="495"/>
      <c r="B219" s="495"/>
      <c r="C219" s="495">
        <v>85</v>
      </c>
      <c r="D219" s="495">
        <f>Ops!A209</f>
        <v>0</v>
      </c>
      <c r="E219" s="495">
        <f>Ops!J209</f>
        <v>0</v>
      </c>
    </row>
    <row r="220" spans="1:5" x14ac:dyDescent="0.35">
      <c r="A220" s="495"/>
      <c r="B220" s="495"/>
      <c r="C220" s="495">
        <v>86</v>
      </c>
      <c r="D220" s="495">
        <f>Ops!A217</f>
        <v>0</v>
      </c>
      <c r="E220" s="495">
        <f>Ops!J217</f>
        <v>0</v>
      </c>
    </row>
    <row r="221" spans="1:5" x14ac:dyDescent="0.35">
      <c r="A221" s="495"/>
      <c r="B221" s="495"/>
      <c r="C221" s="495">
        <v>87</v>
      </c>
      <c r="D221" s="495">
        <f>Ops!A225</f>
        <v>0</v>
      </c>
      <c r="E221" s="495">
        <f>Ops!J225</f>
        <v>0</v>
      </c>
    </row>
    <row r="222" spans="1:5" x14ac:dyDescent="0.35">
      <c r="A222" s="495"/>
      <c r="B222" s="495"/>
      <c r="C222" s="495">
        <v>88</v>
      </c>
      <c r="D222" s="495">
        <f>Ops!A233</f>
        <v>0</v>
      </c>
      <c r="E222" s="495">
        <f>Ops!J233</f>
        <v>0</v>
      </c>
    </row>
    <row r="223" spans="1:5" x14ac:dyDescent="0.35">
      <c r="A223" s="495"/>
      <c r="B223" s="495"/>
      <c r="C223" s="495">
        <v>89</v>
      </c>
      <c r="D223" s="495">
        <f>Ops!A241</f>
        <v>0</v>
      </c>
      <c r="E223" s="495">
        <f>Ops!J241</f>
        <v>0</v>
      </c>
    </row>
    <row r="224" spans="1:5" x14ac:dyDescent="0.35">
      <c r="A224" s="495"/>
      <c r="B224" s="495"/>
      <c r="C224" s="495">
        <v>90</v>
      </c>
      <c r="D224" s="495">
        <f>Ops!A249</f>
        <v>0</v>
      </c>
      <c r="E224" s="495">
        <f>Ops!J249</f>
        <v>0</v>
      </c>
    </row>
    <row r="225" spans="1:5" x14ac:dyDescent="0.35">
      <c r="A225" s="495"/>
      <c r="B225" s="495"/>
      <c r="C225" s="495">
        <v>91</v>
      </c>
      <c r="D225" s="495">
        <f>Ops!A257</f>
        <v>0</v>
      </c>
      <c r="E225" s="495">
        <f>Ops!J257</f>
        <v>0</v>
      </c>
    </row>
    <row r="226" spans="1:5" x14ac:dyDescent="0.35">
      <c r="A226" s="495"/>
      <c r="B226" s="495"/>
      <c r="C226" s="495">
        <v>92</v>
      </c>
      <c r="D226" s="495" t="str">
        <f>Ops!B259</f>
        <v>Total overheads</v>
      </c>
      <c r="E226" s="495" t="str">
        <f>Ops!B259</f>
        <v>Total overheads</v>
      </c>
    </row>
    <row r="227" spans="1:5" x14ac:dyDescent="0.35">
      <c r="A227" s="495"/>
      <c r="B227" s="495"/>
      <c r="C227" s="495">
        <v>93</v>
      </c>
      <c r="D227" s="495">
        <f>Ops!A274</f>
        <v>0</v>
      </c>
      <c r="E227" s="495">
        <f>Ops!J274</f>
        <v>0</v>
      </c>
    </row>
    <row r="228" spans="1:5" x14ac:dyDescent="0.35">
      <c r="A228" s="495"/>
      <c r="B228" s="495"/>
      <c r="C228" s="495">
        <v>94</v>
      </c>
      <c r="D228" s="495" t="str">
        <f>Ops!A277</f>
        <v>TOTAL OPERATING EXPENDITURE</v>
      </c>
      <c r="E228" s="495" t="str">
        <f>Ops!A277</f>
        <v>TOTAL OPERATING EXPENDITURE</v>
      </c>
    </row>
    <row r="229" spans="1:5" x14ac:dyDescent="0.35">
      <c r="A229" s="495"/>
      <c r="B229" s="495"/>
      <c r="C229" s="495">
        <v>95</v>
      </c>
      <c r="D229" s="495">
        <f>Ops!A281</f>
        <v>0</v>
      </c>
      <c r="E229" s="495">
        <f>Ops!J281</f>
        <v>0</v>
      </c>
    </row>
    <row r="230" spans="1:5" x14ac:dyDescent="0.35">
      <c r="A230" s="495"/>
      <c r="B230" s="495"/>
      <c r="C230" s="495">
        <v>96</v>
      </c>
      <c r="D230" s="495">
        <f>Ops!A282</f>
        <v>0</v>
      </c>
      <c r="E230" s="495">
        <f>Ops!J282</f>
        <v>0</v>
      </c>
    </row>
    <row r="231" spans="1:5" x14ac:dyDescent="0.35">
      <c r="A231" s="185" t="s">
        <v>774</v>
      </c>
      <c r="B231" s="185" t="s">
        <v>775</v>
      </c>
      <c r="C231" s="185"/>
      <c r="D231" s="185"/>
      <c r="E231" s="185"/>
    </row>
    <row r="232" spans="1:5" x14ac:dyDescent="0.35">
      <c r="A232" s="185"/>
      <c r="B232" s="185"/>
      <c r="C232" s="185">
        <v>1</v>
      </c>
      <c r="D232" s="185" t="e">
        <f>InpC!#REF!</f>
        <v>#REF!</v>
      </c>
      <c r="E232" s="185" t="e">
        <f>InpC!#REF!</f>
        <v>#REF!</v>
      </c>
    </row>
    <row r="233" spans="1:5" x14ac:dyDescent="0.35">
      <c r="A233" s="185"/>
      <c r="B233" s="185"/>
      <c r="C233" s="185">
        <v>2</v>
      </c>
      <c r="D233" s="185" t="e">
        <f>InpC!#REF!</f>
        <v>#REF!</v>
      </c>
      <c r="E233" s="185" t="e">
        <f>InpC!#REF!</f>
        <v>#REF!</v>
      </c>
    </row>
    <row r="234" spans="1:5" x14ac:dyDescent="0.35">
      <c r="A234" s="185"/>
      <c r="B234" s="185"/>
      <c r="C234" s="185">
        <v>3</v>
      </c>
      <c r="D234" s="185" t="e">
        <f>InpC!#REF!</f>
        <v>#REF!</v>
      </c>
      <c r="E234" s="185" t="e">
        <f>InpC!#REF!</f>
        <v>#REF!</v>
      </c>
    </row>
    <row r="235" spans="1:5" x14ac:dyDescent="0.35">
      <c r="A235" s="185"/>
      <c r="B235" s="185"/>
      <c r="C235" s="185">
        <v>4</v>
      </c>
      <c r="D235" s="185" t="e">
        <f>InpC!#REF!</f>
        <v>#REF!</v>
      </c>
      <c r="E235" s="185" t="e">
        <f>InpC!#REF!</f>
        <v>#REF!</v>
      </c>
    </row>
    <row r="236" spans="1:5" x14ac:dyDescent="0.35">
      <c r="A236" s="185"/>
      <c r="B236" s="185"/>
      <c r="C236" s="185">
        <v>5</v>
      </c>
      <c r="D236" s="185" t="e">
        <f>InpC!#REF!</f>
        <v>#REF!</v>
      </c>
      <c r="E236" s="185" t="e">
        <f>InpC!#REF!</f>
        <v>#REF!</v>
      </c>
    </row>
    <row r="237" spans="1:5" x14ac:dyDescent="0.35">
      <c r="A237" s="185"/>
      <c r="B237" s="185"/>
      <c r="C237" s="185">
        <v>6</v>
      </c>
      <c r="D237" s="185" t="e">
        <f>InpC!#REF!</f>
        <v>#REF!</v>
      </c>
      <c r="E237" s="185" t="e">
        <f>InpC!#REF!</f>
        <v>#REF!</v>
      </c>
    </row>
    <row r="238" spans="1:5" x14ac:dyDescent="0.35">
      <c r="A238" s="185"/>
      <c r="B238" s="185"/>
      <c r="C238" s="185">
        <v>7</v>
      </c>
      <c r="D238" s="185" t="e">
        <f>InpC!#REF!</f>
        <v>#REF!</v>
      </c>
      <c r="E238" s="185" t="e">
        <f>InpC!#REF!</f>
        <v>#REF!</v>
      </c>
    </row>
    <row r="239" spans="1:5" x14ac:dyDescent="0.35">
      <c r="A239" s="185"/>
      <c r="B239" s="185"/>
      <c r="C239" s="185">
        <v>8</v>
      </c>
      <c r="D239" s="185" t="e">
        <f>InpC!#REF!</f>
        <v>#REF!</v>
      </c>
      <c r="E239" s="185" t="e">
        <f>InpC!#REF!</f>
        <v>#REF!</v>
      </c>
    </row>
    <row r="240" spans="1:5" x14ac:dyDescent="0.35">
      <c r="A240" s="185"/>
      <c r="B240" s="185"/>
      <c r="C240" s="185">
        <v>9</v>
      </c>
      <c r="D240" s="185" t="e">
        <f>InpC!#REF!</f>
        <v>#REF!</v>
      </c>
      <c r="E240" s="185" t="e">
        <f>InpC!#REF!</f>
        <v>#REF!</v>
      </c>
    </row>
    <row r="241" spans="1:5" x14ac:dyDescent="0.35">
      <c r="A241" s="185"/>
      <c r="B241" s="185"/>
      <c r="C241" s="185">
        <v>10</v>
      </c>
      <c r="D241" s="185" t="e">
        <f>InpC!#REF!</f>
        <v>#REF!</v>
      </c>
      <c r="E241" s="185" t="e">
        <f>InpC!#REF!</f>
        <v>#REF!</v>
      </c>
    </row>
    <row r="242" spans="1:5" x14ac:dyDescent="0.35">
      <c r="A242" s="185"/>
      <c r="B242" s="185"/>
      <c r="C242" s="185">
        <v>11</v>
      </c>
      <c r="D242" s="185" t="e">
        <f>InpC!#REF!</f>
        <v>#REF!</v>
      </c>
      <c r="E242" s="185" t="e">
        <f>InpC!#REF!</f>
        <v>#REF!</v>
      </c>
    </row>
    <row r="243" spans="1:5" x14ac:dyDescent="0.35">
      <c r="A243" s="185"/>
      <c r="B243" s="185"/>
      <c r="C243" s="185">
        <v>12</v>
      </c>
      <c r="D243" s="185" t="e">
        <f>InpC!#REF!</f>
        <v>#REF!</v>
      </c>
      <c r="E243" s="185" t="e">
        <f>InpC!#REF!</f>
        <v>#REF!</v>
      </c>
    </row>
    <row r="244" spans="1:5" x14ac:dyDescent="0.35">
      <c r="A244" s="185"/>
      <c r="B244" s="185"/>
      <c r="C244" s="185">
        <v>13</v>
      </c>
      <c r="D244" s="185" t="e">
        <f>InpC!#REF!</f>
        <v>#REF!</v>
      </c>
      <c r="E244" s="185" t="e">
        <f>InpC!#REF!</f>
        <v>#REF!</v>
      </c>
    </row>
    <row r="245" spans="1:5" x14ac:dyDescent="0.35">
      <c r="A245" s="185"/>
      <c r="B245" s="185"/>
      <c r="C245" s="185">
        <v>14</v>
      </c>
      <c r="D245" s="185" t="e">
        <f>InpC!#REF!</f>
        <v>#REF!</v>
      </c>
      <c r="E245" s="185" t="e">
        <f>InpC!#REF!</f>
        <v>#REF!</v>
      </c>
    </row>
    <row r="246" spans="1:5" x14ac:dyDescent="0.35">
      <c r="A246" s="185"/>
      <c r="B246" s="185"/>
      <c r="C246" s="185">
        <v>15</v>
      </c>
      <c r="D246" s="185" t="e">
        <f>InpC!#REF!</f>
        <v>#REF!</v>
      </c>
      <c r="E246" s="185" t="e">
        <f>InpC!#REF!</f>
        <v>#REF!</v>
      </c>
    </row>
    <row r="247" spans="1:5" x14ac:dyDescent="0.35">
      <c r="A247" s="185"/>
      <c r="B247" s="185"/>
      <c r="C247" s="185">
        <v>16</v>
      </c>
      <c r="D247" s="185" t="e">
        <f>Ops!#REF!</f>
        <v>#REF!</v>
      </c>
      <c r="E247" s="185" t="e">
        <f>Ops!#REF!</f>
        <v>#REF!</v>
      </c>
    </row>
    <row r="248" spans="1:5" x14ac:dyDescent="0.35">
      <c r="A248" s="185"/>
      <c r="B248" s="185"/>
      <c r="C248" s="185">
        <v>17</v>
      </c>
      <c r="D248" s="185" t="e">
        <f>Ops!#REF!</f>
        <v>#REF!</v>
      </c>
      <c r="E248" s="185" t="e">
        <f>Ops!#REF!</f>
        <v>#REF!</v>
      </c>
    </row>
    <row r="249" spans="1:5" x14ac:dyDescent="0.35">
      <c r="A249" s="185"/>
      <c r="B249" s="185"/>
      <c r="C249" s="185">
        <v>18</v>
      </c>
      <c r="D249" s="185" t="e">
        <f>Ops!#REF!</f>
        <v>#REF!</v>
      </c>
      <c r="E249" s="185" t="e">
        <f>Ops!#REF!</f>
        <v>#REF!</v>
      </c>
    </row>
    <row r="250" spans="1:5" x14ac:dyDescent="0.35">
      <c r="A250" s="185"/>
      <c r="B250" s="185"/>
      <c r="C250" s="185">
        <v>19</v>
      </c>
      <c r="D250" s="185" t="e">
        <f>Ops!#REF!</f>
        <v>#REF!</v>
      </c>
      <c r="E250" s="185" t="e">
        <f>Ops!#REF!</f>
        <v>#REF!</v>
      </c>
    </row>
    <row r="251" spans="1:5" x14ac:dyDescent="0.35">
      <c r="A251" s="185"/>
      <c r="B251" s="185"/>
      <c r="C251" s="185">
        <v>20</v>
      </c>
      <c r="D251" s="185" t="e">
        <f>Ops!#REF!</f>
        <v>#REF!</v>
      </c>
      <c r="E251" s="185" t="e">
        <f>Ops!#REF!</f>
        <v>#REF!</v>
      </c>
    </row>
    <row r="252" spans="1:5" x14ac:dyDescent="0.35">
      <c r="A252" s="185"/>
      <c r="B252" s="185"/>
      <c r="C252" s="185">
        <v>21</v>
      </c>
      <c r="D252" s="185" t="e">
        <f>Ops!#REF!</f>
        <v>#REF!</v>
      </c>
      <c r="E252" s="185" t="e">
        <f>Ops!#REF!</f>
        <v>#REF!</v>
      </c>
    </row>
    <row r="253" spans="1:5" x14ac:dyDescent="0.35">
      <c r="A253" s="185"/>
      <c r="B253" s="185"/>
      <c r="C253" s="185">
        <v>22</v>
      </c>
      <c r="D253" s="185" t="e">
        <f>Ops!#REF!</f>
        <v>#REF!</v>
      </c>
      <c r="E253" s="185" t="e">
        <f>Ops!#REF!</f>
        <v>#REF!</v>
      </c>
    </row>
    <row r="254" spans="1:5" x14ac:dyDescent="0.35">
      <c r="A254" s="185"/>
      <c r="B254" s="185"/>
      <c r="C254" s="185">
        <v>23</v>
      </c>
      <c r="D254" s="185" t="e">
        <f>Ops!#REF!</f>
        <v>#REF!</v>
      </c>
      <c r="E254" s="185" t="e">
        <f>Ops!#REF!</f>
        <v>#REF!</v>
      </c>
    </row>
    <row r="255" spans="1:5" x14ac:dyDescent="0.35">
      <c r="A255" s="185"/>
      <c r="B255" s="185"/>
      <c r="C255" s="185">
        <v>24</v>
      </c>
      <c r="D255" s="185" t="e">
        <f>Ops!#REF!</f>
        <v>#REF!</v>
      </c>
      <c r="E255" s="185" t="e">
        <f>Ops!#REF!</f>
        <v>#REF!</v>
      </c>
    </row>
    <row r="256" spans="1:5" x14ac:dyDescent="0.35">
      <c r="A256" s="185"/>
      <c r="B256" s="185"/>
      <c r="C256" s="185">
        <v>25</v>
      </c>
      <c r="D256" s="185" t="e">
        <f>Ops!#REF!</f>
        <v>#REF!</v>
      </c>
      <c r="E256" s="185" t="e">
        <f>Ops!#REF!</f>
        <v>#REF!</v>
      </c>
    </row>
    <row r="257" spans="1:5" x14ac:dyDescent="0.35">
      <c r="A257" s="185"/>
      <c r="B257" s="185"/>
      <c r="C257" s="185">
        <v>26</v>
      </c>
      <c r="D257" s="185" t="e">
        <f>Ops!#REF!</f>
        <v>#REF!</v>
      </c>
      <c r="E257" s="185" t="e">
        <f>Ops!#REF!</f>
        <v>#REF!</v>
      </c>
    </row>
    <row r="258" spans="1:5" x14ac:dyDescent="0.35">
      <c r="A258" s="185"/>
      <c r="B258" s="185"/>
      <c r="C258" s="185">
        <v>27</v>
      </c>
      <c r="D258" s="185" t="e">
        <f>Ops!#REF!</f>
        <v>#REF!</v>
      </c>
      <c r="E258" s="185" t="e">
        <f>Ops!#REF!</f>
        <v>#REF!</v>
      </c>
    </row>
    <row r="259" spans="1:5" x14ac:dyDescent="0.35">
      <c r="A259" s="185"/>
      <c r="B259" s="185"/>
      <c r="C259" s="185">
        <v>28</v>
      </c>
      <c r="D259" s="185" t="e">
        <f>Ops!#REF!</f>
        <v>#REF!</v>
      </c>
      <c r="E259" s="185" t="e">
        <f>Ops!#REF!</f>
        <v>#REF!</v>
      </c>
    </row>
    <row r="260" spans="1:5" x14ac:dyDescent="0.35">
      <c r="A260" s="185"/>
      <c r="B260" s="185"/>
      <c r="C260" s="185">
        <v>29</v>
      </c>
      <c r="D260" s="185" t="e">
        <f>Ops!#REF!</f>
        <v>#REF!</v>
      </c>
      <c r="E260" s="185" t="e">
        <f>Ops!#REF!</f>
        <v>#REF!</v>
      </c>
    </row>
    <row r="261" spans="1:5" x14ac:dyDescent="0.35">
      <c r="A261" s="185"/>
      <c r="B261" s="185"/>
      <c r="C261" s="185">
        <v>30</v>
      </c>
      <c r="D261" s="185" t="e">
        <f>Ops!#REF!</f>
        <v>#REF!</v>
      </c>
      <c r="E261" s="185" t="e">
        <f>Ops!#REF!</f>
        <v>#REF!</v>
      </c>
    </row>
    <row r="262" spans="1:5" x14ac:dyDescent="0.35">
      <c r="A262" s="185"/>
      <c r="B262" s="185"/>
      <c r="C262" s="185">
        <v>31</v>
      </c>
      <c r="D262" s="185" t="e">
        <f>Ops!#REF!</f>
        <v>#REF!</v>
      </c>
      <c r="E262" s="185" t="e">
        <f>Ops!#REF!</f>
        <v>#REF!</v>
      </c>
    </row>
    <row r="263" spans="1:5" x14ac:dyDescent="0.35">
      <c r="A263" s="185"/>
      <c r="B263" s="185"/>
      <c r="C263" s="185">
        <v>32</v>
      </c>
      <c r="D263" s="185" t="e">
        <f>Ops!#REF!</f>
        <v>#REF!</v>
      </c>
      <c r="E263" s="185" t="e">
        <f>Ops!#REF!</f>
        <v>#REF!</v>
      </c>
    </row>
    <row r="264" spans="1:5" x14ac:dyDescent="0.35">
      <c r="A264" s="185"/>
      <c r="B264" s="185"/>
      <c r="C264" s="185">
        <v>33</v>
      </c>
      <c r="D264" s="185" t="e">
        <f>Ops!#REF!</f>
        <v>#REF!</v>
      </c>
      <c r="E264" s="185" t="e">
        <f>Ops!#REF!</f>
        <v>#REF!</v>
      </c>
    </row>
    <row r="265" spans="1:5" x14ac:dyDescent="0.35">
      <c r="A265" s="185"/>
      <c r="B265" s="185"/>
      <c r="C265" s="185">
        <v>34</v>
      </c>
      <c r="D265" s="185" t="e">
        <f>Ops!#REF!</f>
        <v>#REF!</v>
      </c>
      <c r="E265" s="185" t="e">
        <f>Ops!#REF!</f>
        <v>#REF!</v>
      </c>
    </row>
    <row r="266" spans="1:5" x14ac:dyDescent="0.35">
      <c r="A266" s="185"/>
      <c r="B266" s="185"/>
      <c r="C266" s="185">
        <v>35</v>
      </c>
      <c r="D266" s="185" t="e">
        <f>Ops!#REF!</f>
        <v>#REF!</v>
      </c>
      <c r="E266" s="185" t="e">
        <f>Ops!#REF!</f>
        <v>#REF!</v>
      </c>
    </row>
    <row r="267" spans="1:5" x14ac:dyDescent="0.35">
      <c r="A267" s="185"/>
      <c r="B267" s="185"/>
      <c r="C267" s="185">
        <v>36</v>
      </c>
      <c r="D267" s="185" t="e">
        <f>Ops!#REF!</f>
        <v>#REF!</v>
      </c>
      <c r="E267" s="185" t="e">
        <f>Ops!#REF!</f>
        <v>#REF!</v>
      </c>
    </row>
    <row r="268" spans="1:5" x14ac:dyDescent="0.35">
      <c r="A268" s="185"/>
      <c r="B268" s="185"/>
      <c r="C268" s="185">
        <v>37</v>
      </c>
      <c r="D268" s="185" t="e">
        <f>Ops!#REF!</f>
        <v>#REF!</v>
      </c>
      <c r="E268" s="185" t="e">
        <f>Ops!#REF!</f>
        <v>#REF!</v>
      </c>
    </row>
    <row r="269" spans="1:5" x14ac:dyDescent="0.35">
      <c r="A269" s="185"/>
      <c r="B269" s="185"/>
      <c r="C269" s="185">
        <v>38</v>
      </c>
      <c r="D269" s="185" t="e">
        <f>Ops!#REF!</f>
        <v>#REF!</v>
      </c>
      <c r="E269" s="185" t="e">
        <f>Ops!#REF!</f>
        <v>#REF!</v>
      </c>
    </row>
    <row r="270" spans="1:5" x14ac:dyDescent="0.35">
      <c r="A270" s="185"/>
      <c r="B270" s="185"/>
      <c r="C270" s="185">
        <v>39</v>
      </c>
      <c r="D270" s="185" t="e">
        <f>Ops!#REF!</f>
        <v>#REF!</v>
      </c>
      <c r="E270" s="185" t="e">
        <f>Ops!#REF!</f>
        <v>#REF!</v>
      </c>
    </row>
    <row r="271" spans="1:5" x14ac:dyDescent="0.35">
      <c r="A271" s="185"/>
      <c r="B271" s="185"/>
      <c r="C271" s="185">
        <v>40</v>
      </c>
      <c r="D271" s="185" t="e">
        <f>Ops!#REF!</f>
        <v>#REF!</v>
      </c>
      <c r="E271" s="185" t="e">
        <f>Ops!#REF!</f>
        <v>#REF!</v>
      </c>
    </row>
    <row r="272" spans="1:5" x14ac:dyDescent="0.35">
      <c r="A272" s="185"/>
      <c r="B272" s="185"/>
      <c r="C272" s="185">
        <v>41</v>
      </c>
      <c r="D272" s="185" t="e">
        <f>Ops!#REF!</f>
        <v>#REF!</v>
      </c>
      <c r="E272" s="185" t="e">
        <f>Ops!#REF!</f>
        <v>#REF!</v>
      </c>
    </row>
    <row r="273" spans="1:5" x14ac:dyDescent="0.35">
      <c r="A273" s="185"/>
      <c r="B273" s="185"/>
      <c r="C273" s="185">
        <v>42</v>
      </c>
      <c r="D273" s="185" t="e">
        <f>Ops!#REF!</f>
        <v>#REF!</v>
      </c>
      <c r="E273" s="185" t="e">
        <f>Ops!#REF!</f>
        <v>#REF!</v>
      </c>
    </row>
    <row r="274" spans="1:5" x14ac:dyDescent="0.35">
      <c r="A274" s="185"/>
      <c r="B274" s="185"/>
      <c r="C274" s="185">
        <v>43</v>
      </c>
      <c r="D274" s="185" t="e">
        <f>Ops!#REF!</f>
        <v>#REF!</v>
      </c>
      <c r="E274" s="185" t="e">
        <f>Ops!#REF!</f>
        <v>#REF!</v>
      </c>
    </row>
    <row r="275" spans="1:5" x14ac:dyDescent="0.35">
      <c r="A275" s="185"/>
      <c r="B275" s="185"/>
      <c r="C275" s="185">
        <v>44</v>
      </c>
      <c r="D275" s="185" t="e">
        <f>Ops!#REF!</f>
        <v>#REF!</v>
      </c>
      <c r="E275" s="185" t="e">
        <f>Ops!#REF!</f>
        <v>#REF!</v>
      </c>
    </row>
    <row r="276" spans="1:5" x14ac:dyDescent="0.35">
      <c r="A276" s="185"/>
      <c r="B276" s="185"/>
      <c r="C276" s="185">
        <v>45</v>
      </c>
      <c r="D276" s="185" t="e">
        <f>Ops!#REF!</f>
        <v>#REF!</v>
      </c>
      <c r="E276" s="185" t="e">
        <f>Ops!#REF!</f>
        <v>#REF!</v>
      </c>
    </row>
    <row r="277" spans="1:5" x14ac:dyDescent="0.35">
      <c r="A277" s="185"/>
      <c r="B277" s="185"/>
      <c r="C277" s="185">
        <v>46</v>
      </c>
      <c r="D277" s="185" t="e">
        <f>Ops!#REF!</f>
        <v>#REF!</v>
      </c>
      <c r="E277" s="185" t="e">
        <f>Ops!#REF!</f>
        <v>#REF!</v>
      </c>
    </row>
    <row r="278" spans="1:5" x14ac:dyDescent="0.35">
      <c r="A278" s="185"/>
      <c r="B278" s="185"/>
      <c r="C278" s="185">
        <v>47</v>
      </c>
      <c r="D278" s="185" t="e">
        <f>Ops!#REF!</f>
        <v>#REF!</v>
      </c>
      <c r="E278" s="185" t="e">
        <f>Ops!#REF!</f>
        <v>#REF!</v>
      </c>
    </row>
    <row r="279" spans="1:5" x14ac:dyDescent="0.35">
      <c r="A279" s="185" t="s">
        <v>756</v>
      </c>
      <c r="B279" s="185" t="s">
        <v>757</v>
      </c>
      <c r="C279" s="185"/>
      <c r="D279" s="185"/>
      <c r="E279" s="185"/>
    </row>
    <row r="280" spans="1:5" x14ac:dyDescent="0.35">
      <c r="A280" s="185"/>
      <c r="B280" s="185"/>
      <c r="C280" s="185">
        <v>1</v>
      </c>
      <c r="D280" s="185" t="e">
        <f>InpC!#REF!</f>
        <v>#REF!</v>
      </c>
      <c r="E280" s="185" t="e">
        <f>InpC!#REF!</f>
        <v>#REF!</v>
      </c>
    </row>
    <row r="281" spans="1:5" x14ac:dyDescent="0.35">
      <c r="A281" s="185"/>
      <c r="B281" s="185"/>
      <c r="C281" s="185">
        <v>2</v>
      </c>
      <c r="D281" s="185" t="e">
        <f>InpC!#REF!</f>
        <v>#REF!</v>
      </c>
      <c r="E281" s="185" t="e">
        <f>InpC!#REF!</f>
        <v>#REF!</v>
      </c>
    </row>
    <row r="282" spans="1:5" x14ac:dyDescent="0.35">
      <c r="A282" s="185"/>
      <c r="B282" s="185"/>
      <c r="C282" s="185">
        <v>3</v>
      </c>
      <c r="D282" s="185" t="e">
        <f>InpC!#REF!</f>
        <v>#REF!</v>
      </c>
      <c r="E282" s="185" t="e">
        <f>InpC!#REF!</f>
        <v>#REF!</v>
      </c>
    </row>
    <row r="283" spans="1:5" x14ac:dyDescent="0.35">
      <c r="A283" s="185"/>
      <c r="B283" s="185"/>
      <c r="C283" s="185">
        <v>4</v>
      </c>
      <c r="D283" s="185" t="e">
        <f>InpC!#REF!</f>
        <v>#REF!</v>
      </c>
      <c r="E283" s="185" t="e">
        <f>InpC!#REF!</f>
        <v>#REF!</v>
      </c>
    </row>
    <row r="284" spans="1:5" x14ac:dyDescent="0.35">
      <c r="A284" s="185"/>
      <c r="B284" s="185"/>
      <c r="C284" s="185">
        <v>5</v>
      </c>
      <c r="D284" s="185" t="e">
        <f>InpC!#REF!</f>
        <v>#REF!</v>
      </c>
      <c r="E284" s="185" t="e">
        <f>InpC!#REF!</f>
        <v>#REF!</v>
      </c>
    </row>
    <row r="285" spans="1:5" x14ac:dyDescent="0.35">
      <c r="A285" s="185"/>
      <c r="B285" s="185"/>
      <c r="C285" s="185">
        <v>6</v>
      </c>
      <c r="D285" s="185" t="e">
        <f>InpC!#REF!</f>
        <v>#REF!</v>
      </c>
      <c r="E285" s="185" t="e">
        <f>InpC!#REF!</f>
        <v>#REF!</v>
      </c>
    </row>
    <row r="286" spans="1:5" x14ac:dyDescent="0.35">
      <c r="A286" s="185"/>
      <c r="B286" s="185"/>
      <c r="C286" s="185">
        <v>7</v>
      </c>
      <c r="D286" s="185" t="e">
        <f>InpC!#REF!</f>
        <v>#REF!</v>
      </c>
      <c r="E286" s="185" t="e">
        <f>InpC!#REF!</f>
        <v>#REF!</v>
      </c>
    </row>
    <row r="287" spans="1:5" x14ac:dyDescent="0.35">
      <c r="A287" s="185"/>
      <c r="B287" s="185"/>
      <c r="C287" s="185">
        <v>8</v>
      </c>
      <c r="D287" s="185" t="e">
        <f>InpC!#REF!</f>
        <v>#REF!</v>
      </c>
      <c r="E287" s="185" t="e">
        <f>InpC!#REF!</f>
        <v>#REF!</v>
      </c>
    </row>
    <row r="288" spans="1:5" x14ac:dyDescent="0.35">
      <c r="A288" s="185"/>
      <c r="B288" s="185"/>
      <c r="C288" s="185">
        <v>9</v>
      </c>
      <c r="D288" s="185" t="e">
        <f>InpC!#REF!</f>
        <v>#REF!</v>
      </c>
      <c r="E288" s="185" t="e">
        <f>InpC!#REF!</f>
        <v>#REF!</v>
      </c>
    </row>
    <row r="289" spans="1:5" x14ac:dyDescent="0.35">
      <c r="A289" s="185"/>
      <c r="B289" s="185"/>
      <c r="C289" s="185">
        <v>10</v>
      </c>
      <c r="D289" s="185" t="e">
        <f>InpC!#REF!</f>
        <v>#REF!</v>
      </c>
      <c r="E289" s="185" t="e">
        <f>InpC!#REF!</f>
        <v>#REF!</v>
      </c>
    </row>
    <row r="290" spans="1:5" x14ac:dyDescent="0.35">
      <c r="A290" s="185"/>
      <c r="B290" s="185"/>
      <c r="C290" s="185">
        <v>11</v>
      </c>
      <c r="D290" s="185" t="e">
        <f>InpC!#REF!</f>
        <v>#REF!</v>
      </c>
      <c r="E290" s="185" t="e">
        <f>InpC!#REF!</f>
        <v>#REF!</v>
      </c>
    </row>
    <row r="291" spans="1:5" x14ac:dyDescent="0.35">
      <c r="A291" s="185"/>
      <c r="B291" s="185"/>
      <c r="C291" s="185">
        <v>12</v>
      </c>
      <c r="D291" s="185" t="e">
        <f>Ops!#REF!</f>
        <v>#REF!</v>
      </c>
      <c r="E291" s="185" t="e">
        <f>Ops!#REF!</f>
        <v>#REF!</v>
      </c>
    </row>
    <row r="292" spans="1:5" x14ac:dyDescent="0.35">
      <c r="A292" s="185"/>
      <c r="B292" s="185"/>
      <c r="C292" s="185">
        <v>13</v>
      </c>
      <c r="D292" s="185" t="e">
        <f>Ops!#REF!</f>
        <v>#REF!</v>
      </c>
      <c r="E292" s="185" t="e">
        <f>Ops!#REF!</f>
        <v>#REF!</v>
      </c>
    </row>
    <row r="293" spans="1:5" x14ac:dyDescent="0.35">
      <c r="A293" s="185"/>
      <c r="B293" s="185"/>
      <c r="C293" s="185">
        <v>14</v>
      </c>
      <c r="D293" s="185" t="e">
        <f>Ops!#REF!</f>
        <v>#REF!</v>
      </c>
      <c r="E293" s="185" t="e">
        <f>Ops!#REF!</f>
        <v>#REF!</v>
      </c>
    </row>
    <row r="294" spans="1:5" x14ac:dyDescent="0.35">
      <c r="A294" s="185"/>
      <c r="B294" s="185"/>
      <c r="C294" s="185">
        <v>15</v>
      </c>
      <c r="D294" s="185" t="e">
        <f>Ops!#REF!</f>
        <v>#REF!</v>
      </c>
      <c r="E294" s="185" t="e">
        <f>Ops!#REF!</f>
        <v>#REF!</v>
      </c>
    </row>
    <row r="295" spans="1:5" x14ac:dyDescent="0.35">
      <c r="A295" s="185"/>
      <c r="B295" s="185"/>
      <c r="C295" s="185">
        <v>16</v>
      </c>
      <c r="D295" s="185" t="e">
        <f>Ops!#REF!</f>
        <v>#REF!</v>
      </c>
      <c r="E295" s="185" t="e">
        <f>Ops!#REF!</f>
        <v>#REF!</v>
      </c>
    </row>
    <row r="296" spans="1:5" x14ac:dyDescent="0.35">
      <c r="A296" s="185"/>
      <c r="B296" s="185"/>
      <c r="C296" s="185">
        <v>17</v>
      </c>
      <c r="D296" s="185" t="e">
        <f>Ops!#REF!</f>
        <v>#REF!</v>
      </c>
      <c r="E296" s="185" t="e">
        <f>Ops!#REF!</f>
        <v>#REF!</v>
      </c>
    </row>
    <row r="297" spans="1:5" x14ac:dyDescent="0.35">
      <c r="A297" s="185"/>
      <c r="B297" s="185"/>
      <c r="C297" s="185">
        <v>18</v>
      </c>
      <c r="D297" s="185" t="e">
        <f>Ops!#REF!</f>
        <v>#REF!</v>
      </c>
      <c r="E297" s="185" t="e">
        <f>Ops!#REF!</f>
        <v>#REF!</v>
      </c>
    </row>
    <row r="298" spans="1:5" x14ac:dyDescent="0.35">
      <c r="A298" s="185"/>
      <c r="B298" s="185"/>
      <c r="C298" s="185">
        <v>19</v>
      </c>
      <c r="D298" s="185" t="e">
        <f>Ops!#REF!</f>
        <v>#REF!</v>
      </c>
      <c r="E298" s="185" t="e">
        <f>Ops!#REF!</f>
        <v>#REF!</v>
      </c>
    </row>
    <row r="299" spans="1:5" x14ac:dyDescent="0.35">
      <c r="A299" s="185"/>
      <c r="B299" s="185"/>
      <c r="C299" s="185">
        <v>20</v>
      </c>
      <c r="D299" s="185" t="e">
        <f>Ops!#REF!</f>
        <v>#REF!</v>
      </c>
      <c r="E299" s="185" t="e">
        <f>Ops!#REF!</f>
        <v>#REF!</v>
      </c>
    </row>
    <row r="300" spans="1:5" x14ac:dyDescent="0.35">
      <c r="A300" s="185"/>
      <c r="B300" s="185"/>
      <c r="C300" s="185">
        <v>21</v>
      </c>
      <c r="D300" s="185" t="e">
        <f>Ops!#REF!</f>
        <v>#REF!</v>
      </c>
      <c r="E300" s="185" t="e">
        <f>Ops!#REF!</f>
        <v>#REF!</v>
      </c>
    </row>
    <row r="301" spans="1:5" x14ac:dyDescent="0.35">
      <c r="A301" s="185"/>
      <c r="B301" s="185"/>
      <c r="C301" s="185">
        <v>22</v>
      </c>
      <c r="D301" s="185" t="e">
        <f>Ops!#REF!</f>
        <v>#REF!</v>
      </c>
      <c r="E301" s="185" t="e">
        <f>Ops!#REF!</f>
        <v>#REF!</v>
      </c>
    </row>
    <row r="302" spans="1:5" x14ac:dyDescent="0.35">
      <c r="A302" s="185"/>
      <c r="B302" s="185"/>
      <c r="C302" s="185">
        <v>23</v>
      </c>
      <c r="D302" s="185" t="e">
        <f>Ops!#REF!</f>
        <v>#REF!</v>
      </c>
      <c r="E302" s="185" t="e">
        <f>Ops!#REF!</f>
        <v>#REF!</v>
      </c>
    </row>
    <row r="303" spans="1:5" x14ac:dyDescent="0.35">
      <c r="A303" s="185"/>
      <c r="B303" s="185"/>
      <c r="C303" s="185">
        <v>24</v>
      </c>
      <c r="D303" s="185" t="e">
        <f>Ops!#REF!</f>
        <v>#REF!</v>
      </c>
      <c r="E303" s="185" t="e">
        <f>Ops!#REF!</f>
        <v>#REF!</v>
      </c>
    </row>
    <row r="304" spans="1:5" x14ac:dyDescent="0.35">
      <c r="A304" s="185"/>
      <c r="B304" s="185"/>
      <c r="C304" s="185">
        <v>25</v>
      </c>
      <c r="D304" s="185" t="e">
        <f>Ops!#REF!</f>
        <v>#REF!</v>
      </c>
      <c r="E304" s="185" t="e">
        <f>Ops!#REF!</f>
        <v>#REF!</v>
      </c>
    </row>
    <row r="305" spans="1:5" x14ac:dyDescent="0.35">
      <c r="A305" s="495" t="s">
        <v>736</v>
      </c>
      <c r="B305" s="495" t="s">
        <v>737</v>
      </c>
      <c r="C305" s="495"/>
      <c r="D305" s="495"/>
      <c r="E305" s="495"/>
    </row>
    <row r="306" spans="1:5" x14ac:dyDescent="0.35">
      <c r="A306" s="495"/>
      <c r="B306" s="495"/>
      <c r="C306" s="495">
        <v>1</v>
      </c>
      <c r="D306" s="495" t="e">
        <f>Esc!#REF!</f>
        <v>#REF!</v>
      </c>
      <c r="E306" s="495" t="e">
        <f>Esc!#REF!</f>
        <v>#REF!</v>
      </c>
    </row>
    <row r="307" spans="1:5" x14ac:dyDescent="0.35">
      <c r="A307" s="495"/>
      <c r="B307" s="495"/>
      <c r="C307" s="495">
        <v>2</v>
      </c>
      <c r="D307" s="495" t="e">
        <f>Esc!#REF!</f>
        <v>#REF!</v>
      </c>
      <c r="E307" s="495" t="e">
        <f>Esc!#REF!</f>
        <v>#REF!</v>
      </c>
    </row>
    <row r="308" spans="1:5" x14ac:dyDescent="0.35">
      <c r="A308" s="495"/>
      <c r="B308" s="495"/>
      <c r="C308" s="495">
        <v>3</v>
      </c>
      <c r="D308" s="495" t="e">
        <f>Esc!#REF!</f>
        <v>#REF!</v>
      </c>
      <c r="E308" s="495" t="e">
        <f>Esc!#REF!</f>
        <v>#REF!</v>
      </c>
    </row>
    <row r="309" spans="1:5" x14ac:dyDescent="0.35">
      <c r="A309" s="495"/>
      <c r="B309" s="495"/>
      <c r="C309" s="495">
        <v>4</v>
      </c>
      <c r="D309" s="495" t="e">
        <f>Esc!#REF!</f>
        <v>#REF!</v>
      </c>
      <c r="E309" s="495" t="e">
        <f>Esc!#REF!</f>
        <v>#REF!</v>
      </c>
    </row>
    <row r="310" spans="1:5" x14ac:dyDescent="0.35">
      <c r="A310" s="495"/>
      <c r="B310" s="495"/>
      <c r="C310" s="495">
        <v>5</v>
      </c>
      <c r="D310" s="495" t="e">
        <f>Esc!#REF!</f>
        <v>#REF!</v>
      </c>
      <c r="E310" s="495" t="e">
        <f>Esc!#REF!</f>
        <v>#REF!</v>
      </c>
    </row>
    <row r="311" spans="1:5" x14ac:dyDescent="0.35">
      <c r="A311" s="495"/>
      <c r="B311" s="495"/>
      <c r="C311" s="495">
        <v>6</v>
      </c>
      <c r="D311" s="495">
        <f>InpC!A20</f>
        <v>0</v>
      </c>
      <c r="E311" s="495">
        <f>InpC!F20</f>
        <v>42</v>
      </c>
    </row>
    <row r="312" spans="1:5" x14ac:dyDescent="0.35">
      <c r="A312" s="495"/>
      <c r="B312" s="495"/>
      <c r="C312" s="495">
        <v>7</v>
      </c>
      <c r="D312" s="495" t="e">
        <f>InpC!#REF!</f>
        <v>#REF!</v>
      </c>
      <c r="E312" s="495" t="e">
        <f>InpC!#REF!</f>
        <v>#REF!</v>
      </c>
    </row>
    <row r="313" spans="1:5" x14ac:dyDescent="0.35">
      <c r="A313" s="495"/>
      <c r="B313" s="495"/>
      <c r="C313" s="495">
        <v>8</v>
      </c>
      <c r="D313" s="495" t="e">
        <f>InpC!#REF!</f>
        <v>#REF!</v>
      </c>
      <c r="E313" s="495" t="e">
        <f>InpC!#REF!</f>
        <v>#REF!</v>
      </c>
    </row>
    <row r="314" spans="1:5" x14ac:dyDescent="0.35">
      <c r="A314" s="495"/>
      <c r="B314" s="495"/>
      <c r="C314" s="495">
        <v>9</v>
      </c>
      <c r="D314" s="495" t="e">
        <f>InpC!#REF!</f>
        <v>#REF!</v>
      </c>
      <c r="E314" s="495" t="e">
        <f>InpC!#REF!</f>
        <v>#REF!</v>
      </c>
    </row>
    <row r="315" spans="1:5" x14ac:dyDescent="0.35">
      <c r="A315" s="495"/>
      <c r="B315" s="495"/>
      <c r="C315" s="495">
        <v>10</v>
      </c>
      <c r="D315" s="495" t="e">
        <f>InpC!#REF!</f>
        <v>#REF!</v>
      </c>
      <c r="E315" s="495" t="e">
        <f>InpC!#REF!</f>
        <v>#REF!</v>
      </c>
    </row>
    <row r="316" spans="1:5" x14ac:dyDescent="0.35">
      <c r="A316" s="495"/>
      <c r="B316" s="495"/>
      <c r="C316" s="495">
        <v>11</v>
      </c>
      <c r="D316" s="495" t="e">
        <f>InpC!#REF!</f>
        <v>#REF!</v>
      </c>
      <c r="E316" s="495" t="e">
        <f>InpC!#REF!</f>
        <v>#REF!</v>
      </c>
    </row>
    <row r="317" spans="1:5" x14ac:dyDescent="0.35">
      <c r="A317" s="495"/>
      <c r="B317" s="495"/>
      <c r="C317" s="495">
        <v>12</v>
      </c>
      <c r="D317" s="495" t="e">
        <f>InpC!#REF!</f>
        <v>#REF!</v>
      </c>
      <c r="E317" s="495" t="e">
        <f>InpC!#REF!</f>
        <v>#REF!</v>
      </c>
    </row>
    <row r="318" spans="1:5" x14ac:dyDescent="0.35">
      <c r="A318" s="495"/>
      <c r="B318" s="495"/>
      <c r="C318" s="495">
        <v>13</v>
      </c>
      <c r="D318" s="495" t="e">
        <f>InpC!#REF!</f>
        <v>#REF!</v>
      </c>
      <c r="E318" s="495" t="e">
        <f>InpC!#REF!</f>
        <v>#REF!</v>
      </c>
    </row>
    <row r="319" spans="1:5" x14ac:dyDescent="0.35">
      <c r="A319" s="495"/>
      <c r="B319" s="495"/>
      <c r="C319" s="495">
        <v>14</v>
      </c>
      <c r="D319" s="495" t="e">
        <f>InpC!#REF!</f>
        <v>#REF!</v>
      </c>
      <c r="E319" s="495" t="e">
        <f>InpC!#REF!</f>
        <v>#REF!</v>
      </c>
    </row>
    <row r="320" spans="1:5" x14ac:dyDescent="0.35">
      <c r="A320" s="495"/>
      <c r="B320" s="495"/>
      <c r="C320" s="495">
        <v>15</v>
      </c>
      <c r="D320" s="495" t="e">
        <f>InpC!#REF!</f>
        <v>#REF!</v>
      </c>
      <c r="E320" s="495" t="e">
        <f>InpC!#REF!</f>
        <v>#REF!</v>
      </c>
    </row>
    <row r="321" spans="1:5" x14ac:dyDescent="0.35">
      <c r="A321" s="495"/>
      <c r="B321" s="495"/>
      <c r="C321" s="495">
        <v>16</v>
      </c>
      <c r="D321" s="495" t="e">
        <f>InpC!#REF!</f>
        <v>#REF!</v>
      </c>
      <c r="E321" s="495" t="e">
        <f>InpC!#REF!</f>
        <v>#REF!</v>
      </c>
    </row>
    <row r="322" spans="1:5" x14ac:dyDescent="0.35">
      <c r="A322" s="495"/>
      <c r="B322" s="495"/>
      <c r="C322" s="495">
        <v>17</v>
      </c>
      <c r="D322" s="495" t="e">
        <f>InpC!#REF!</f>
        <v>#REF!</v>
      </c>
      <c r="E322" s="495" t="e">
        <f>InpC!#REF!</f>
        <v>#REF!</v>
      </c>
    </row>
    <row r="323" spans="1:5" x14ac:dyDescent="0.35">
      <c r="A323" s="495"/>
      <c r="B323" s="495"/>
      <c r="C323" s="495">
        <v>18</v>
      </c>
      <c r="D323" s="495" t="e">
        <f>InpC!#REF!</f>
        <v>#REF!</v>
      </c>
      <c r="E323" s="495" t="e">
        <f>InpC!#REF!</f>
        <v>#REF!</v>
      </c>
    </row>
    <row r="324" spans="1:5" x14ac:dyDescent="0.35">
      <c r="A324" s="495"/>
      <c r="B324" s="495"/>
      <c r="C324" s="495">
        <v>19</v>
      </c>
      <c r="D324" s="495" t="e">
        <f>InpC!#REF!</f>
        <v>#REF!</v>
      </c>
      <c r="E324" s="495" t="e">
        <f>InpC!#REF!</f>
        <v>#REF!</v>
      </c>
    </row>
    <row r="325" spans="1:5" x14ac:dyDescent="0.35">
      <c r="A325" s="495"/>
      <c r="B325" s="495"/>
      <c r="C325" s="495">
        <v>20</v>
      </c>
      <c r="D325" s="495" t="e">
        <f>InpC!#REF!</f>
        <v>#REF!</v>
      </c>
      <c r="E325" s="495" t="e">
        <f>InpC!#REF!</f>
        <v>#REF!</v>
      </c>
    </row>
    <row r="326" spans="1:5" x14ac:dyDescent="0.35">
      <c r="A326" s="495"/>
      <c r="B326" s="495"/>
      <c r="C326" s="495">
        <v>21</v>
      </c>
      <c r="D326" s="495" t="e">
        <f>InpC!#REF!</f>
        <v>#REF!</v>
      </c>
      <c r="E326" s="495" t="e">
        <f>InpC!#REF!</f>
        <v>#REF!</v>
      </c>
    </row>
    <row r="327" spans="1:5" x14ac:dyDescent="0.35">
      <c r="A327" s="495"/>
      <c r="B327" s="495"/>
      <c r="C327" s="495">
        <v>22</v>
      </c>
      <c r="D327" s="495">
        <f>InpC!A133</f>
        <v>0</v>
      </c>
      <c r="E327" s="495">
        <f>InpC!F133</f>
        <v>24</v>
      </c>
    </row>
    <row r="328" spans="1:5" x14ac:dyDescent="0.35">
      <c r="A328" s="495"/>
      <c r="B328" s="495"/>
      <c r="C328" s="495">
        <v>23</v>
      </c>
      <c r="D328" s="495" t="e">
        <f>Ops!#REF!</f>
        <v>#REF!</v>
      </c>
      <c r="E328" s="495" t="e">
        <f>Ops!#REF!</f>
        <v>#REF!</v>
      </c>
    </row>
    <row r="329" spans="1:5" x14ac:dyDescent="0.35">
      <c r="A329" s="495"/>
      <c r="B329" s="495"/>
      <c r="C329" s="495">
        <v>24</v>
      </c>
      <c r="D329" s="495" t="e">
        <f>Ops!#REF!</f>
        <v>#REF!</v>
      </c>
      <c r="E329" s="495" t="e">
        <f>Ops!#REF!</f>
        <v>#REF!</v>
      </c>
    </row>
    <row r="330" spans="1:5" x14ac:dyDescent="0.35">
      <c r="A330" s="495"/>
      <c r="B330" s="495"/>
      <c r="C330" s="495">
        <v>25</v>
      </c>
      <c r="D330" s="495" t="e">
        <f>Ops!#REF!</f>
        <v>#REF!</v>
      </c>
      <c r="E330" s="495" t="e">
        <f>Ops!#REF!</f>
        <v>#REF!</v>
      </c>
    </row>
    <row r="331" spans="1:5" x14ac:dyDescent="0.35">
      <c r="A331" s="495"/>
      <c r="B331" s="495"/>
      <c r="C331" s="495">
        <v>26</v>
      </c>
      <c r="D331" s="495" t="e">
        <f>Ops!#REF!</f>
        <v>#REF!</v>
      </c>
      <c r="E331" s="495" t="e">
        <f>Ops!#REF!</f>
        <v>#REF!</v>
      </c>
    </row>
    <row r="332" spans="1:5" x14ac:dyDescent="0.35">
      <c r="A332" s="495"/>
      <c r="B332" s="495"/>
      <c r="C332" s="495">
        <v>27</v>
      </c>
      <c r="D332" s="495" t="e">
        <f>Ops!#REF!</f>
        <v>#REF!</v>
      </c>
      <c r="E332" s="495" t="e">
        <f>Ops!#REF!</f>
        <v>#REF!</v>
      </c>
    </row>
    <row r="333" spans="1:5" x14ac:dyDescent="0.35">
      <c r="A333" s="495"/>
      <c r="B333" s="495"/>
      <c r="C333" s="495">
        <v>28</v>
      </c>
      <c r="D333" s="495" t="e">
        <f>Ops!#REF!</f>
        <v>#REF!</v>
      </c>
      <c r="E333" s="495" t="e">
        <f>Ops!#REF!</f>
        <v>#REF!</v>
      </c>
    </row>
    <row r="334" spans="1:5" x14ac:dyDescent="0.35">
      <c r="A334" s="495"/>
      <c r="B334" s="495"/>
      <c r="C334" s="495">
        <v>29</v>
      </c>
      <c r="D334" s="495" t="e">
        <f>Ops!#REF!</f>
        <v>#REF!</v>
      </c>
      <c r="E334" s="495" t="e">
        <f>Ops!#REF!</f>
        <v>#REF!</v>
      </c>
    </row>
    <row r="335" spans="1:5" x14ac:dyDescent="0.35">
      <c r="A335" s="495"/>
      <c r="B335" s="495"/>
      <c r="C335" s="495">
        <v>30</v>
      </c>
      <c r="D335" s="495" t="e">
        <f>Ops!#REF!</f>
        <v>#REF!</v>
      </c>
      <c r="E335" s="495" t="e">
        <f>Ops!#REF!</f>
        <v>#REF!</v>
      </c>
    </row>
    <row r="336" spans="1:5" x14ac:dyDescent="0.35">
      <c r="A336" s="495"/>
      <c r="B336" s="495"/>
      <c r="C336" s="495">
        <v>31</v>
      </c>
      <c r="D336" s="495" t="e">
        <f>Ops!#REF!</f>
        <v>#REF!</v>
      </c>
      <c r="E336" s="495" t="e">
        <f>Ops!#REF!</f>
        <v>#REF!</v>
      </c>
    </row>
    <row r="337" spans="1:5" x14ac:dyDescent="0.35">
      <c r="A337" s="495"/>
      <c r="B337" s="495"/>
      <c r="C337" s="495">
        <v>32</v>
      </c>
      <c r="D337" s="495" t="e">
        <f>Ops!#REF!</f>
        <v>#REF!</v>
      </c>
      <c r="E337" s="495" t="e">
        <f>Ops!#REF!</f>
        <v>#REF!</v>
      </c>
    </row>
    <row r="338" spans="1:5" x14ac:dyDescent="0.35">
      <c r="A338" s="495"/>
      <c r="B338" s="495"/>
      <c r="C338" s="495">
        <v>33</v>
      </c>
      <c r="D338" s="495" t="e">
        <f>Ops!#REF!</f>
        <v>#REF!</v>
      </c>
      <c r="E338" s="495" t="e">
        <f>Ops!#REF!</f>
        <v>#REF!</v>
      </c>
    </row>
    <row r="339" spans="1:5" x14ac:dyDescent="0.35">
      <c r="A339" s="495"/>
      <c r="B339" s="495"/>
      <c r="C339" s="495">
        <v>34</v>
      </c>
      <c r="D339" s="495" t="e">
        <f>Ops!#REF!</f>
        <v>#REF!</v>
      </c>
      <c r="E339" s="495" t="e">
        <f>Ops!#REF!</f>
        <v>#REF!</v>
      </c>
    </row>
    <row r="340" spans="1:5" x14ac:dyDescent="0.35">
      <c r="A340" s="495"/>
      <c r="B340" s="495"/>
      <c r="C340" s="495">
        <v>35</v>
      </c>
      <c r="D340" s="495" t="e">
        <f>Ops!#REF!</f>
        <v>#REF!</v>
      </c>
      <c r="E340" s="495" t="e">
        <f>Ops!#REF!</f>
        <v>#REF!</v>
      </c>
    </row>
    <row r="341" spans="1:5" x14ac:dyDescent="0.35">
      <c r="A341" s="495"/>
      <c r="B341" s="495"/>
      <c r="C341" s="495">
        <v>36</v>
      </c>
      <c r="D341" s="495" t="e">
        <f>Ops!#REF!</f>
        <v>#REF!</v>
      </c>
      <c r="E341" s="495" t="e">
        <f>Ops!#REF!</f>
        <v>#REF!</v>
      </c>
    </row>
    <row r="342" spans="1:5" x14ac:dyDescent="0.35">
      <c r="A342" s="495"/>
      <c r="B342" s="495"/>
      <c r="C342" s="495">
        <v>37</v>
      </c>
      <c r="D342" s="495" t="e">
        <f>Ops!#REF!</f>
        <v>#REF!</v>
      </c>
      <c r="E342" s="495" t="e">
        <f>Ops!#REF!</f>
        <v>#REF!</v>
      </c>
    </row>
    <row r="343" spans="1:5" x14ac:dyDescent="0.35">
      <c r="A343" s="495"/>
      <c r="B343" s="495"/>
      <c r="C343" s="495">
        <v>38</v>
      </c>
      <c r="D343" s="495" t="e">
        <f>Ops!#REF!</f>
        <v>#REF!</v>
      </c>
      <c r="E343" s="495" t="e">
        <f>Ops!#REF!</f>
        <v>#REF!</v>
      </c>
    </row>
    <row r="344" spans="1:5" x14ac:dyDescent="0.35">
      <c r="A344" s="495"/>
      <c r="B344" s="495"/>
      <c r="C344" s="495">
        <v>39</v>
      </c>
      <c r="D344" s="495" t="e">
        <f>Ops!#REF!</f>
        <v>#REF!</v>
      </c>
      <c r="E344" s="495" t="e">
        <f>Ops!#REF!</f>
        <v>#REF!</v>
      </c>
    </row>
    <row r="345" spans="1:5" x14ac:dyDescent="0.35">
      <c r="A345" s="495"/>
      <c r="B345" s="495"/>
      <c r="C345" s="495">
        <v>40</v>
      </c>
      <c r="D345" s="495" t="e">
        <f>Ops!#REF!</f>
        <v>#REF!</v>
      </c>
      <c r="E345" s="495" t="e">
        <f>Ops!#REF!</f>
        <v>#REF!</v>
      </c>
    </row>
    <row r="346" spans="1:5" x14ac:dyDescent="0.35">
      <c r="A346" s="495"/>
      <c r="B346" s="495"/>
      <c r="C346" s="495">
        <v>41</v>
      </c>
      <c r="D346" s="495" t="e">
        <f>Ops!#REF!</f>
        <v>#REF!</v>
      </c>
      <c r="E346" s="495" t="e">
        <f>Ops!#REF!</f>
        <v>#REF!</v>
      </c>
    </row>
    <row r="347" spans="1:5" x14ac:dyDescent="0.35">
      <c r="A347" s="495"/>
      <c r="B347" s="495"/>
      <c r="C347" s="495">
        <v>42</v>
      </c>
      <c r="D347" s="495" t="e">
        <f>Ops!#REF!</f>
        <v>#REF!</v>
      </c>
      <c r="E347" s="495" t="e">
        <f>Ops!#REF!</f>
        <v>#REF!</v>
      </c>
    </row>
    <row r="348" spans="1:5" x14ac:dyDescent="0.35">
      <c r="A348" s="495"/>
      <c r="B348" s="495"/>
      <c r="C348" s="495">
        <v>43</v>
      </c>
      <c r="D348" s="495" t="e">
        <f>Ops!#REF!</f>
        <v>#REF!</v>
      </c>
      <c r="E348" s="495" t="e">
        <f>Ops!#REF!</f>
        <v>#REF!</v>
      </c>
    </row>
    <row r="349" spans="1:5" x14ac:dyDescent="0.35">
      <c r="A349" s="495"/>
      <c r="B349" s="495"/>
      <c r="C349" s="495">
        <v>44</v>
      </c>
      <c r="D349" s="495" t="e">
        <f>Ops!#REF!</f>
        <v>#REF!</v>
      </c>
      <c r="E349" s="495" t="e">
        <f>Ops!#REF!</f>
        <v>#REF!</v>
      </c>
    </row>
    <row r="350" spans="1:5" x14ac:dyDescent="0.35">
      <c r="A350" s="495"/>
      <c r="B350" s="495"/>
      <c r="C350" s="495">
        <v>45</v>
      </c>
      <c r="D350" s="495" t="str">
        <f>Time!A187</f>
        <v>CONSTRUCTION QUARTER COUNTER</v>
      </c>
      <c r="E350" s="495" t="str">
        <f>Time!A187</f>
        <v>CONSTRUCTION QUARTER COUNTER</v>
      </c>
    </row>
    <row r="351" spans="1:5" x14ac:dyDescent="0.35">
      <c r="A351" s="495"/>
      <c r="B351" s="495"/>
      <c r="C351" s="495">
        <v>46</v>
      </c>
      <c r="D351" s="495">
        <f>Time!A190</f>
        <v>0</v>
      </c>
      <c r="E351" s="495">
        <f>Time!J190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InpC</vt:lpstr>
      <vt:lpstr>InpS</vt:lpstr>
      <vt:lpstr>Solve</vt:lpstr>
      <vt:lpstr>Time</vt:lpstr>
      <vt:lpstr>Const</vt:lpstr>
      <vt:lpstr>Fin</vt:lpstr>
      <vt:lpstr>Esc</vt:lpstr>
      <vt:lpstr>Ops</vt:lpstr>
      <vt:lpstr>NCA</vt:lpstr>
      <vt:lpstr>DSRA</vt:lpstr>
      <vt:lpstr>Equity</vt:lpstr>
      <vt:lpstr>Tax</vt:lpstr>
      <vt:lpstr>Metrics</vt:lpstr>
      <vt:lpstr>S&amp;U</vt:lpstr>
      <vt:lpstr>FS</vt:lpstr>
      <vt:lpstr>Output</vt:lpstr>
      <vt:lpstr>Check</vt:lpstr>
      <vt:lpstr>Tmp</vt:lpstr>
      <vt:lpstr>ActiveScenario</vt:lpstr>
      <vt:lpstr>BaseCaseIndicator</vt:lpstr>
      <vt:lpstr>CHK_TOL</vt:lpstr>
      <vt:lpstr>copy</vt:lpstr>
      <vt:lpstr>Corkscrew_NoBal</vt:lpstr>
      <vt:lpstr>Corkscrew_withBal</vt:lpstr>
      <vt:lpstr>InputRowTemplate</vt:lpstr>
      <vt:lpstr>InputStored</vt:lpstr>
      <vt:lpstr>mastercheck</vt:lpstr>
      <vt:lpstr>OutputRowTemplate</vt:lpstr>
      <vt:lpstr>paste</vt:lpstr>
      <vt:lpstr>SMU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kennywhitelaw-jones</dc:creator>
  <cp:lastModifiedBy>Kenny Whitelaw-Jones</cp:lastModifiedBy>
  <cp:lastPrinted>2024-01-12T15:11:42Z</cp:lastPrinted>
  <dcterms:created xsi:type="dcterms:W3CDTF">2004-05-12T17:06:52Z</dcterms:created>
  <dcterms:modified xsi:type="dcterms:W3CDTF">2026-04-15T06:38:32Z</dcterms:modified>
</cp:coreProperties>
</file>